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4.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harts/chart5.xml" ContentType="application/vnd.openxmlformats-officedocument.drawingml.chart+xml"/>
  <Override PartName="/xl/drawings/drawing10.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k\Dropbox\Academic Coursework\FS2016\PHSC 7611 CEA\PH CEA\"/>
    </mc:Choice>
  </mc:AlternateContent>
  <bookViews>
    <workbookView xWindow="0" yWindow="0" windowWidth="15360" windowHeight="8160" tabRatio="682" activeTab="6"/>
  </bookViews>
  <sheets>
    <sheet name="Model Figure" sheetId="1" r:id="rId1"/>
    <sheet name="Uni Sens" sheetId="24" r:id="rId2"/>
    <sheet name="Parameters" sheetId="8" r:id="rId3"/>
    <sheet name="Analysis" sheetId="3" r:id="rId4"/>
    <sheet name="Life tables" sheetId="4" r:id="rId5"/>
    <sheet name="Probabilities" sheetId="6" r:id="rId6"/>
    <sheet name="UC " sheetId="16" r:id="rId7"/>
    <sheet name="PH + UC" sheetId="17" r:id="rId8"/>
    <sheet name="Simulation" sheetId="18" r:id="rId9"/>
    <sheet name="Sub-group results" sheetId="22" r:id="rId10"/>
    <sheet name="inc CE plane" sheetId="20" r:id="rId11"/>
    <sheet name="CEA curve" sheetId="19" r:id="rId12"/>
    <sheet name="CEA curve2" sheetId="21" r:id="rId13"/>
    <sheet name="Sub-group CEACs" sheetId="23" r:id="rId14"/>
    <sheet name="Control" sheetId="13" state="hidden" r:id="rId15"/>
  </sheets>
  <externalReferences>
    <externalReference r:id="rId16"/>
    <externalReference r:id="rId17"/>
    <externalReference r:id="rId18"/>
  </externalReferences>
  <definedNames>
    <definedName name="______cNP1">[1]Parameters!$B$36</definedName>
    <definedName name="_____cNP1">[1]Parameters!$B$36</definedName>
    <definedName name="____cNP1">[1]Parameters!$B$36</definedName>
    <definedName name="___cNP1">[1]Parameters!$B$36</definedName>
    <definedName name="__cNP1">[1]Parameters!$B$36</definedName>
    <definedName name="_cNP1">Parameters!$D$41</definedName>
    <definedName name="_cPH1">Parameters!$D$41</definedName>
    <definedName name="_PA14">[2]Parameters!$B$106</definedName>
    <definedName name="_PA18">[2]Parameters!$B$107</definedName>
    <definedName name="_PA26">[2]Parameters!$B$108</definedName>
    <definedName name="_PA6">[2]Parameters!$B$103</definedName>
    <definedName name="_pH2">[2]Parameters!$B$19</definedName>
    <definedName name="_PPI10">[2]Parameters!$B$97</definedName>
    <definedName name="_PPI18">[2]Parameters!$B$98</definedName>
    <definedName name="_PPI26">[2]Parameters!$B$99</definedName>
    <definedName name="_PPI8">[2]Parameters!$B$96</definedName>
    <definedName name="_xR1">[2]Parameters!$B$111</definedName>
    <definedName name="_xR2">[2]Parameters!$B$112</definedName>
    <definedName name="a" localSheetId="5">Probabilities!#REF!</definedName>
    <definedName name="age" localSheetId="8">[1]Parameters!$B$8</definedName>
    <definedName name="age" localSheetId="9">[1]Parameters!$B$8</definedName>
    <definedName name="age">Parameters!$B$8</definedName>
    <definedName name="ageC" localSheetId="8">[1]Parameters!$B$23</definedName>
    <definedName name="ageC" localSheetId="9">[1]Parameters!$B$23</definedName>
    <definedName name="ageC">[3]Parameters!$B$23</definedName>
    <definedName name="amr">Parameters!$B$19</definedName>
    <definedName name="amrc">Parameters!$B$23</definedName>
    <definedName name="amrHOEX">Parameters!$B$20</definedName>
    <definedName name="amrrate">Parameters!$B$18</definedName>
    <definedName name="b" localSheetId="5">Probabilities!#REF!</definedName>
    <definedName name="BS">[2]Parameters!$B$67</definedName>
    <definedName name="c_" localSheetId="5">Probabilities!#REF!</definedName>
    <definedName name="CCC">[2]Parameters!$B$105</definedName>
    <definedName name="cDR" localSheetId="8">[1]Parameters!$B$11</definedName>
    <definedName name="cDR" localSheetId="9">[1]Parameters!$B$11</definedName>
    <definedName name="cDR">Parameters!$B$11</definedName>
    <definedName name="cEREX">Parameters!$D$39</definedName>
    <definedName name="cHOEX">Parameters!$D$40</definedName>
    <definedName name="CIS">[2]Parameters!$B$55</definedName>
    <definedName name="cNES">Parameters!$D$37</definedName>
    <definedName name="cons" localSheetId="8">[1]Parameters!$B$22</definedName>
    <definedName name="cons" localSheetId="9">[1]Parameters!$B$22</definedName>
    <definedName name="cons">[3]Parameters!$B$22</definedName>
    <definedName name="cOSEX">Parameters!$D$38</definedName>
    <definedName name="cPH1_">Parameters!$D$41</definedName>
    <definedName name="cPHr">Parameters!$D$42</definedName>
    <definedName name="cPrimary" localSheetId="8">[1]Parameters!$B$32</definedName>
    <definedName name="cPrimary" localSheetId="9">[1]Parameters!$B$32</definedName>
    <definedName name="cPrimary">Parameters!$D$37</definedName>
    <definedName name="cRatio" localSheetId="9">[1]Simulation!$Z$1</definedName>
    <definedName name="cRatio">Simulation!$AF$1</definedName>
    <definedName name="cRevision" localSheetId="8">[1]Parameters!$B$33</definedName>
    <definedName name="cRevision" localSheetId="9">[1]Parameters!$B$33</definedName>
    <definedName name="cRevision">Parameters!$D$38</definedName>
    <definedName name="CST">[2]Parameters!$B$65</definedName>
    <definedName name="cStandard" localSheetId="8">[1]Parameters!$B$35</definedName>
    <definedName name="cStandard" localSheetId="9">[1]Parameters!$B$35</definedName>
    <definedName name="cStandard">Parameters!$D$40</definedName>
    <definedName name="cSuccess" localSheetId="8">[1]Parameters!$B$34</definedName>
    <definedName name="cSuccess" localSheetId="9">[1]Parameters!$B$34</definedName>
    <definedName name="cSuccess">Parameters!$D$39</definedName>
    <definedName name="cycle">[1]Standard!$A$6:$A$66</definedName>
    <definedName name="d" localSheetId="5">Probabilities!#REF!</definedName>
    <definedName name="DDPPI8">[2]Parameters!$B$102</definedName>
    <definedName name="e" localSheetId="5">Probabilities!#REF!</definedName>
    <definedName name="ECG">[2]Parameters!$B$66</definedName>
    <definedName name="f" localSheetId="5">Probabilities!#REF!</definedName>
    <definedName name="Fee">[2]Parameters!$B$53</definedName>
    <definedName name="g" localSheetId="5">Probabilities!#REF!</definedName>
    <definedName name="gamma" localSheetId="14">Parameters!#REF!</definedName>
    <definedName name="gamma" localSheetId="7">Parameters!#REF!</definedName>
    <definedName name="gamma" localSheetId="8">[1]Parameters!$B$26</definedName>
    <definedName name="gamma" localSheetId="9">[1]Parameters!$B$26</definedName>
    <definedName name="gamma" localSheetId="6">Parameters!#REF!</definedName>
    <definedName name="gamma">Parameters!#REF!</definedName>
    <definedName name="GEPA">[2]Parameters!$B$62</definedName>
    <definedName name="GERA">[2]Parameters!$B$61</definedName>
    <definedName name="GPGA">[2]Parameters!$B$58</definedName>
    <definedName name="GPGER1">[2]Parameters!$B$109</definedName>
    <definedName name="GPGER2">[2]Parameters!$B$110</definedName>
    <definedName name="GPMA">[2]Parameters!$B$60</definedName>
    <definedName name="GPRA">[2]Parameters!$B$59</definedName>
    <definedName name="h" localSheetId="5">Probabilities!#REF!</definedName>
    <definedName name="H2RA">[2]Parameters!$B$54</definedName>
    <definedName name="H2RA18">[2]Parameters!$B$92</definedName>
    <definedName name="H2RA26">[2]Parameters!$B$93</definedName>
    <definedName name="H2RADD">[2]Parameters!$B$89</definedName>
    <definedName name="HR2A18">[2]Parameters!$B$92</definedName>
    <definedName name="i" localSheetId="5">Probabilities!#REF!</definedName>
    <definedName name="j" localSheetId="5">Probabilities!#REF!</definedName>
    <definedName name="k" localSheetId="5">Probabilities!#REF!</definedName>
    <definedName name="l" localSheetId="5">Probabilities!#REF!</definedName>
    <definedName name="lambda" localSheetId="14">Parameters!#REF!</definedName>
    <definedName name="lambda" localSheetId="7">Parameters!#REF!</definedName>
    <definedName name="lambda" localSheetId="8">[1]Parameters!$B$25</definedName>
    <definedName name="lambda" localSheetId="9">[1]Parameters!$B$25</definedName>
    <definedName name="lambda" localSheetId="6">Parameters!#REF!</definedName>
    <definedName name="lambda">Parameters!#REF!</definedName>
    <definedName name="LDPPI">[2]Parameters!$B$57</definedName>
    <definedName name="LDPPI18">[2]Parameters!$B$100</definedName>
    <definedName name="LDPPI26">[2]Parameters!$B$101</definedName>
    <definedName name="lifetable" localSheetId="8">'[1]Life tables'!$C$15:$E$20</definedName>
    <definedName name="lifetable" localSheetId="9">'[1]Life tables'!$C$15:$E$20</definedName>
    <definedName name="lifetable">'Life tables'!$A$4:$M$123</definedName>
    <definedName name="m" localSheetId="5">Probabilities!#REF!</definedName>
    <definedName name="male" localSheetId="8">[1]Parameters!$B$9</definedName>
    <definedName name="male" localSheetId="9">[1]Parameters!$B$9</definedName>
    <definedName name="male">Parameters!$B$9</definedName>
    <definedName name="maleC" localSheetId="8">[1]Parameters!$B$24</definedName>
    <definedName name="maleC" localSheetId="9">[1]Parameters!$B$24</definedName>
    <definedName name="maleC">[3]Parameters!$B$24</definedName>
    <definedName name="mr" localSheetId="8">[1]Standard!$E$7:$E$66</definedName>
    <definedName name="mr" localSheetId="9">[1]Standard!$E$7:$E$66</definedName>
    <definedName name="mr">'UC '!$C$7:$C$1570</definedName>
    <definedName name="n" localSheetId="5">Probabilities!#REF!</definedName>
    <definedName name="nCSTR2">[2]Parameters!$B$82</definedName>
    <definedName name="nECGR1">[2]Parameters!$B$76</definedName>
    <definedName name="nECGR2">[2]Parameters!$B$83</definedName>
    <definedName name="NF">[2]Parameters!$B$68</definedName>
    <definedName name="nGER2">[2]Parameters!$B$80</definedName>
    <definedName name="nGPR2">[2]Parameters!$B$79</definedName>
    <definedName name="NP1cost">[1]NP1!$M$68</definedName>
    <definedName name="NP1qalys">[1]NP1!$O$68</definedName>
    <definedName name="np1RR">[1]NP1!$C$7:$C$66</definedName>
    <definedName name="NP2cost">#REF!</definedName>
    <definedName name="NP2lys">#REF!</definedName>
    <definedName name="NP2qalys">#REF!</definedName>
    <definedName name="nUGIER1">[2]Parameters!$B$77</definedName>
    <definedName name="nUGIER2">[2]Parameters!$B$84</definedName>
    <definedName name="nUGISR1">[2]Parameters!$B$78</definedName>
    <definedName name="nUGISR2">[2]Parameters!$B$85</definedName>
    <definedName name="o" localSheetId="5">Probabilities!#REF!</definedName>
    <definedName name="oDR" localSheetId="8">[1]Parameters!$B$12</definedName>
    <definedName name="oDR" localSheetId="9">[1]Parameters!$B$12</definedName>
    <definedName name="oDR">Parameters!$B$12</definedName>
    <definedName name="omrPTHR" localSheetId="8">[1]Parameters!$B$16</definedName>
    <definedName name="omrPTHR" localSheetId="9">[1]Parameters!$B$16</definedName>
    <definedName name="omrPTHR">[3]Parameters!$B$16</definedName>
    <definedName name="omrRTHR" localSheetId="8">[1]Parameters!$B$17</definedName>
    <definedName name="omrRTHR" localSheetId="9">[1]Parameters!$B$17</definedName>
    <definedName name="omrRTHR">[3]Parameters!$B$17</definedName>
    <definedName name="p06H2">[2]Parameters!$B$27</definedName>
    <definedName name="p06LDPPI">[2]Parameters!$B$29</definedName>
    <definedName name="p06PA">[2]Parameters!$B$26</definedName>
    <definedName name="p06PL">[2]Parameters!$B$25</definedName>
    <definedName name="p06PPI">[2]Parameters!$B$28</definedName>
    <definedName name="p06SU">[2]Parameters!$B$30</definedName>
    <definedName name="p612H2">[2]Parameters!$B$33</definedName>
    <definedName name="p612LDPPI">[2]Parameters!$B$35</definedName>
    <definedName name="p612PA">[2]Parameters!$B$32</definedName>
    <definedName name="p612PL">[2]Parameters!$B$31</definedName>
    <definedName name="p612PPI">[2]Parameters!$B$34</definedName>
    <definedName name="pCAPH">Parameters!$D$54</definedName>
    <definedName name="pCAUC">Parameters!$D$55</definedName>
    <definedName name="pDDH2">[2]Parameters!$B$20</definedName>
    <definedName name="pDDPPI">[2]Parameters!$B$22</definedName>
    <definedName name="pEXUC">Probabilities!$E$31</definedName>
    <definedName name="PHcost">'PH + UC'!$W$1573</definedName>
    <definedName name="PHlys">'PH + UC'!$X$1573</definedName>
    <definedName name="PHqalys">'PH + UC'!$Y$1573</definedName>
    <definedName name="pPA">[2]Parameters!$B$18</definedName>
    <definedName name="PPI">[2]Parameters!$B$56</definedName>
    <definedName name="pPPI">[2]Parameters!$B$21</definedName>
    <definedName name="_xlnm.Print_Area" localSheetId="2">Parameters!$A$1:$M$54</definedName>
    <definedName name="prob">[2]Parameters!$B$3</definedName>
    <definedName name="pUAPH">Parameters!$D$56</definedName>
    <definedName name="pUAUC">Parameters!$D$57</definedName>
    <definedName name="Rc_">'[2]MC Results'!$U$2</definedName>
    <definedName name="rrEREX">Parameters!$D$28</definedName>
    <definedName name="rrEREXc">Parameters!$D$32</definedName>
    <definedName name="rrHOEX">Parameters!$D$29</definedName>
    <definedName name="rrHOEXc">Parameters!$D$33</definedName>
    <definedName name="rrNP1" localSheetId="14">Parameters!#REF!</definedName>
    <definedName name="rrNP1" localSheetId="7">Parameters!#REF!</definedName>
    <definedName name="rrNP1" localSheetId="8">[1]Parameters!$B$27</definedName>
    <definedName name="rrNP1" localSheetId="9">[1]Parameters!$B$27</definedName>
    <definedName name="rrNP1" localSheetId="6">Parameters!#REF!</definedName>
    <definedName name="rrNP1">Parameters!#REF!</definedName>
    <definedName name="rrnp2" localSheetId="7">Parameters!#REF!</definedName>
    <definedName name="rrNP2" localSheetId="8">[1]Parameters!$B$28</definedName>
    <definedName name="rrNP2" localSheetId="9">[1]Parameters!$B$28</definedName>
    <definedName name="rrnp2" localSheetId="6">Parameters!#REF!</definedName>
    <definedName name="rrnp2">Parameters!#REF!</definedName>
    <definedName name="rrOSEX">Parameters!$D$27</definedName>
    <definedName name="rrOSEXc">Parameters!$D$31</definedName>
    <definedName name="rrr" localSheetId="8">[1]Parameters!$B$18</definedName>
    <definedName name="rrr" localSheetId="9">[1]Parameters!$B$18</definedName>
    <definedName name="rrr">[3]Parameters!$B$18</definedName>
    <definedName name="standardRR" localSheetId="14">Control!#REF!</definedName>
    <definedName name="standardRR" localSheetId="2">[3]Standard!$C$7:$C$66</definedName>
    <definedName name="standardRR" localSheetId="7">'PH + UC'!#REF!</definedName>
    <definedName name="standardRR" localSheetId="5">[3]Standard!$C$7:$C$66</definedName>
    <definedName name="standardRR" localSheetId="8">[1]Standard!$C$7:$C$66</definedName>
    <definedName name="standardRR" localSheetId="9">[1]Standard!$C$7:$C$66</definedName>
    <definedName name="standardRR" localSheetId="6">'UC '!#REF!</definedName>
    <definedName name="standardRR">#REF!</definedName>
    <definedName name="STDcost">[1]Standard!$M$68</definedName>
    <definedName name="STDqalys">[1]Standard!$O$68</definedName>
    <definedName name="SWDDH2E">[2]Parameters!$B$48</definedName>
    <definedName name="SWDDPPI">[2]Parameters!$B$42</definedName>
    <definedName name="SWDDPPIE">[2]Parameters!$B$50</definedName>
    <definedName name="SWH2E">[2]Parameters!$B$47</definedName>
    <definedName name="SWNH12">[2]Parameters!$B$44</definedName>
    <definedName name="SWNH8">[2]Parameters!$B$45</definedName>
    <definedName name="SWPA">[2]Parameters!$B$38</definedName>
    <definedName name="SWPAE">[2]Parameters!$B$46</definedName>
    <definedName name="SWPPI">[2]Parameters!$B$41</definedName>
    <definedName name="SWPPIE">[2]Parameters!$B$49</definedName>
    <definedName name="SWSU">[2]Parameters!$B$43</definedName>
    <definedName name="UCcost">'UC '!$W$1573</definedName>
    <definedName name="UClys">'UC '!$X$1573</definedName>
    <definedName name="UCqalys">'UC '!$Y$1573</definedName>
    <definedName name="uEREX">Parameters!$B$49</definedName>
    <definedName name="UGIE">[2]Parameters!$B$63</definedName>
    <definedName name="UGIS">[2]Parameters!$B$64</definedName>
    <definedName name="uHOEX">Parameters!$B$50</definedName>
    <definedName name="uNES">Parameters!$B$47</definedName>
    <definedName name="uOCEX">Parameters!$B$48</definedName>
    <definedName name="uRevision" localSheetId="8">[1]Parameters!$B$43</definedName>
    <definedName name="uRevision" localSheetId="9">[1]Parameters!$B$43</definedName>
    <definedName name="uRevision">Parameters!$B$49</definedName>
    <definedName name="uSuccessP" localSheetId="8">[1]Parameters!$B$41</definedName>
    <definedName name="uSuccessP" localSheetId="9">[1]Parameters!$B$41</definedName>
    <definedName name="uSuccessP">Parameters!$B$47</definedName>
    <definedName name="uSuccessR" localSheetId="8">[1]Parameters!$B$42</definedName>
    <definedName name="uSuccessR" localSheetId="9">[1]Parameters!$B$42</definedName>
    <definedName name="uSuccessR">Parameters!$B$48</definedName>
  </definedNames>
  <calcPr calcId="152511" iterate="1" iterateCount="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Y1575" i="17" l="1"/>
  <c r="X1575" i="17"/>
  <c r="W1575" i="17"/>
  <c r="X1575" i="16"/>
  <c r="W1575" i="16"/>
  <c r="Y1575" i="16"/>
  <c r="D57" i="8" l="1"/>
  <c r="D56" i="8"/>
  <c r="D55" i="8"/>
  <c r="D54" i="8"/>
  <c r="D37" i="8"/>
  <c r="F24" i="24" l="1"/>
  <c r="N62" i="8"/>
  <c r="N61" i="8"/>
  <c r="N60" i="8"/>
  <c r="N59" i="8"/>
  <c r="N37" i="8"/>
  <c r="D31" i="8"/>
  <c r="D28" i="8"/>
  <c r="D27" i="8"/>
  <c r="D23" i="8"/>
  <c r="D20" i="8"/>
  <c r="D19" i="8"/>
  <c r="J26" i="3" l="1"/>
  <c r="J30" i="3"/>
  <c r="D22" i="3"/>
  <c r="F35" i="24" l="1"/>
  <c r="E41" i="8" l="1"/>
  <c r="G23" i="8"/>
  <c r="H23" i="8" s="1"/>
  <c r="G20" i="8"/>
  <c r="H20" i="8" s="1"/>
  <c r="G19" i="8"/>
  <c r="H19" i="8" s="1"/>
  <c r="E23" i="8"/>
  <c r="E20" i="8"/>
  <c r="E19" i="8"/>
  <c r="G8" i="6"/>
  <c r="G5" i="6"/>
  <c r="G6" i="6"/>
  <c r="G7" i="6"/>
  <c r="G4" i="6"/>
  <c r="G29" i="6"/>
  <c r="G18" i="6"/>
  <c r="G19" i="6"/>
  <c r="G48" i="8"/>
  <c r="H48" i="8" s="1"/>
  <c r="G49" i="8"/>
  <c r="H49" i="8" s="1"/>
  <c r="G50" i="8"/>
  <c r="H50" i="8" s="1"/>
  <c r="G47" i="8"/>
  <c r="H47" i="8" s="1"/>
  <c r="E55" i="8"/>
  <c r="E56" i="8"/>
  <c r="E57" i="8"/>
  <c r="E54" i="8"/>
  <c r="G38" i="6"/>
  <c r="G37" i="6"/>
  <c r="G36" i="6"/>
  <c r="G35" i="6"/>
  <c r="G27" i="6"/>
  <c r="E28" i="8" s="1"/>
  <c r="G28" i="6"/>
  <c r="E29" i="8" s="1"/>
  <c r="G26" i="6"/>
  <c r="E27" i="8" s="1"/>
  <c r="E32" i="8"/>
  <c r="E33" i="8"/>
  <c r="E31" i="8"/>
  <c r="G16" i="6"/>
  <c r="G17" i="6"/>
  <c r="G15" i="6"/>
  <c r="E22" i="6" l="1"/>
  <c r="K15" i="3" l="1"/>
  <c r="K14" i="3"/>
  <c r="J15" i="3"/>
  <c r="J14" i="3"/>
  <c r="P4" i="18"/>
  <c r="O4" i="18"/>
  <c r="N4" i="18"/>
  <c r="M4" i="18"/>
  <c r="L4" i="18"/>
  <c r="AB1007" i="18"/>
  <c r="AA1007" i="18"/>
  <c r="Z1007" i="18"/>
  <c r="Y1007" i="18"/>
  <c r="X1007" i="18"/>
  <c r="W1007" i="18"/>
  <c r="AF1005" i="18"/>
  <c r="AJ1005" i="18" s="1"/>
  <c r="AE1005" i="18"/>
  <c r="AD1005" i="18"/>
  <c r="AF1004" i="18"/>
  <c r="AJ1004" i="18" s="1"/>
  <c r="AE1004" i="18"/>
  <c r="AD1004" i="18"/>
  <c r="AF1003" i="18"/>
  <c r="AJ1003" i="18" s="1"/>
  <c r="AE1003" i="18"/>
  <c r="AD1003" i="18"/>
  <c r="AF1002" i="18"/>
  <c r="AJ1002" i="18" s="1"/>
  <c r="AE1002" i="18"/>
  <c r="AD1002" i="18"/>
  <c r="AF1001" i="18"/>
  <c r="AJ1001" i="18" s="1"/>
  <c r="AE1001" i="18"/>
  <c r="AD1001" i="18"/>
  <c r="AF1000" i="18"/>
  <c r="AJ1000" i="18" s="1"/>
  <c r="AE1000" i="18"/>
  <c r="AD1000" i="18"/>
  <c r="AF999" i="18"/>
  <c r="AJ999" i="18" s="1"/>
  <c r="AE999" i="18"/>
  <c r="AD999" i="18"/>
  <c r="AF998" i="18"/>
  <c r="AJ998" i="18" s="1"/>
  <c r="AE998" i="18"/>
  <c r="AD998" i="18"/>
  <c r="AF997" i="18"/>
  <c r="AJ997" i="18" s="1"/>
  <c r="AE997" i="18"/>
  <c r="AD997" i="18"/>
  <c r="AF996" i="18"/>
  <c r="AJ996" i="18" s="1"/>
  <c r="AE996" i="18"/>
  <c r="AD996" i="18"/>
  <c r="AF995" i="18"/>
  <c r="AJ995" i="18" s="1"/>
  <c r="AE995" i="18"/>
  <c r="AD995" i="18"/>
  <c r="AF994" i="18"/>
  <c r="AJ994" i="18" s="1"/>
  <c r="AE994" i="18"/>
  <c r="AD994" i="18"/>
  <c r="AF993" i="18"/>
  <c r="AJ993" i="18" s="1"/>
  <c r="AE993" i="18"/>
  <c r="AD993" i="18"/>
  <c r="AF992" i="18"/>
  <c r="AJ992" i="18" s="1"/>
  <c r="AE992" i="18"/>
  <c r="AD992" i="18"/>
  <c r="AF991" i="18"/>
  <c r="AJ991" i="18" s="1"/>
  <c r="AE991" i="18"/>
  <c r="AD991" i="18"/>
  <c r="AF990" i="18"/>
  <c r="AJ990" i="18" s="1"/>
  <c r="AE990" i="18"/>
  <c r="AD990" i="18"/>
  <c r="AF989" i="18"/>
  <c r="AJ989" i="18" s="1"/>
  <c r="AE989" i="18"/>
  <c r="AD989" i="18"/>
  <c r="AF988" i="18"/>
  <c r="AJ988" i="18" s="1"/>
  <c r="AE988" i="18"/>
  <c r="AD988" i="18"/>
  <c r="AF987" i="18"/>
  <c r="AJ987" i="18" s="1"/>
  <c r="AE987" i="18"/>
  <c r="AD987" i="18"/>
  <c r="AF986" i="18"/>
  <c r="AJ986" i="18" s="1"/>
  <c r="AE986" i="18"/>
  <c r="AD986" i="18"/>
  <c r="AF985" i="18"/>
  <c r="AJ985" i="18" s="1"/>
  <c r="AE985" i="18"/>
  <c r="AD985" i="18"/>
  <c r="AF984" i="18"/>
  <c r="AJ984" i="18" s="1"/>
  <c r="AE984" i="18"/>
  <c r="AD984" i="18"/>
  <c r="AF983" i="18"/>
  <c r="AJ983" i="18" s="1"/>
  <c r="AE983" i="18"/>
  <c r="AD983" i="18"/>
  <c r="AF982" i="18"/>
  <c r="AJ982" i="18" s="1"/>
  <c r="AE982" i="18"/>
  <c r="AD982" i="18"/>
  <c r="AF981" i="18"/>
  <c r="AJ981" i="18" s="1"/>
  <c r="AE981" i="18"/>
  <c r="AD981" i="18"/>
  <c r="AF980" i="18"/>
  <c r="AJ980" i="18" s="1"/>
  <c r="AE980" i="18"/>
  <c r="AD980" i="18"/>
  <c r="AF979" i="18"/>
  <c r="AJ979" i="18" s="1"/>
  <c r="AE979" i="18"/>
  <c r="AD979" i="18"/>
  <c r="AF978" i="18"/>
  <c r="AJ978" i="18" s="1"/>
  <c r="AE978" i="18"/>
  <c r="AD978" i="18"/>
  <c r="AF977" i="18"/>
  <c r="AJ977" i="18" s="1"/>
  <c r="AE977" i="18"/>
  <c r="AD977" i="18"/>
  <c r="AF976" i="18"/>
  <c r="AJ976" i="18" s="1"/>
  <c r="AE976" i="18"/>
  <c r="AD976" i="18"/>
  <c r="AF975" i="18"/>
  <c r="AJ975" i="18" s="1"/>
  <c r="AE975" i="18"/>
  <c r="AD975" i="18"/>
  <c r="AF974" i="18"/>
  <c r="AJ974" i="18" s="1"/>
  <c r="AE974" i="18"/>
  <c r="AD974" i="18"/>
  <c r="AF973" i="18"/>
  <c r="AJ973" i="18" s="1"/>
  <c r="AE973" i="18"/>
  <c r="AD973" i="18"/>
  <c r="AF972" i="18"/>
  <c r="AJ972" i="18" s="1"/>
  <c r="AE972" i="18"/>
  <c r="AD972" i="18"/>
  <c r="AF971" i="18"/>
  <c r="AJ971" i="18" s="1"/>
  <c r="AE971" i="18"/>
  <c r="AD971" i="18"/>
  <c r="AF970" i="18"/>
  <c r="AJ970" i="18" s="1"/>
  <c r="AE970" i="18"/>
  <c r="AD970" i="18"/>
  <c r="AF969" i="18"/>
  <c r="AJ969" i="18" s="1"/>
  <c r="AE969" i="18"/>
  <c r="AD969" i="18"/>
  <c r="AF968" i="18"/>
  <c r="AJ968" i="18" s="1"/>
  <c r="AE968" i="18"/>
  <c r="AD968" i="18"/>
  <c r="AF967" i="18"/>
  <c r="AJ967" i="18" s="1"/>
  <c r="AE967" i="18"/>
  <c r="AD967" i="18"/>
  <c r="AF966" i="18"/>
  <c r="AJ966" i="18" s="1"/>
  <c r="AE966" i="18"/>
  <c r="AD966" i="18"/>
  <c r="AF965" i="18"/>
  <c r="AJ965" i="18" s="1"/>
  <c r="AE965" i="18"/>
  <c r="AD965" i="18"/>
  <c r="AF964" i="18"/>
  <c r="AJ964" i="18" s="1"/>
  <c r="AE964" i="18"/>
  <c r="AD964" i="18"/>
  <c r="AF963" i="18"/>
  <c r="AJ963" i="18" s="1"/>
  <c r="AE963" i="18"/>
  <c r="AD963" i="18"/>
  <c r="AF962" i="18"/>
  <c r="AJ962" i="18" s="1"/>
  <c r="AE962" i="18"/>
  <c r="AD962" i="18"/>
  <c r="AF961" i="18"/>
  <c r="AJ961" i="18" s="1"/>
  <c r="AE961" i="18"/>
  <c r="AD961" i="18"/>
  <c r="AF960" i="18"/>
  <c r="AJ960" i="18" s="1"/>
  <c r="AE960" i="18"/>
  <c r="AD960" i="18"/>
  <c r="AF959" i="18"/>
  <c r="AJ959" i="18" s="1"/>
  <c r="AE959" i="18"/>
  <c r="AD959" i="18"/>
  <c r="AF958" i="18"/>
  <c r="AJ958" i="18" s="1"/>
  <c r="AE958" i="18"/>
  <c r="AD958" i="18"/>
  <c r="AF957" i="18"/>
  <c r="AJ957" i="18" s="1"/>
  <c r="AE957" i="18"/>
  <c r="AD957" i="18"/>
  <c r="AF956" i="18"/>
  <c r="AJ956" i="18" s="1"/>
  <c r="AE956" i="18"/>
  <c r="AD956" i="18"/>
  <c r="AF955" i="18"/>
  <c r="AJ955" i="18" s="1"/>
  <c r="AE955" i="18"/>
  <c r="AD955" i="18"/>
  <c r="AF954" i="18"/>
  <c r="AJ954" i="18" s="1"/>
  <c r="AE954" i="18"/>
  <c r="AD954" i="18"/>
  <c r="AF953" i="18"/>
  <c r="AJ953" i="18" s="1"/>
  <c r="AE953" i="18"/>
  <c r="AD953" i="18"/>
  <c r="AF952" i="18"/>
  <c r="AJ952" i="18" s="1"/>
  <c r="AE952" i="18"/>
  <c r="AD952" i="18"/>
  <c r="AF951" i="18"/>
  <c r="AJ951" i="18" s="1"/>
  <c r="AE951" i="18"/>
  <c r="AD951" i="18"/>
  <c r="AF950" i="18"/>
  <c r="AJ950" i="18" s="1"/>
  <c r="AE950" i="18"/>
  <c r="AD950" i="18"/>
  <c r="AF949" i="18"/>
  <c r="AJ949" i="18" s="1"/>
  <c r="AE949" i="18"/>
  <c r="AD949" i="18"/>
  <c r="AF948" i="18"/>
  <c r="AJ948" i="18" s="1"/>
  <c r="AE948" i="18"/>
  <c r="AD948" i="18"/>
  <c r="AF947" i="18"/>
  <c r="AJ947" i="18" s="1"/>
  <c r="AE947" i="18"/>
  <c r="AD947" i="18"/>
  <c r="AF946" i="18"/>
  <c r="AJ946" i="18" s="1"/>
  <c r="AE946" i="18"/>
  <c r="AD946" i="18"/>
  <c r="AF945" i="18"/>
  <c r="AJ945" i="18" s="1"/>
  <c r="AE945" i="18"/>
  <c r="AD945" i="18"/>
  <c r="AF944" i="18"/>
  <c r="AJ944" i="18" s="1"/>
  <c r="AE944" i="18"/>
  <c r="AD944" i="18"/>
  <c r="AF943" i="18"/>
  <c r="AJ943" i="18" s="1"/>
  <c r="AE943" i="18"/>
  <c r="AD943" i="18"/>
  <c r="AF942" i="18"/>
  <c r="AJ942" i="18" s="1"/>
  <c r="AE942" i="18"/>
  <c r="AD942" i="18"/>
  <c r="AF941" i="18"/>
  <c r="AJ941" i="18" s="1"/>
  <c r="AE941" i="18"/>
  <c r="AD941" i="18"/>
  <c r="AF940" i="18"/>
  <c r="AJ940" i="18" s="1"/>
  <c r="AE940" i="18"/>
  <c r="AD940" i="18"/>
  <c r="AF939" i="18"/>
  <c r="AJ939" i="18" s="1"/>
  <c r="AE939" i="18"/>
  <c r="AD939" i="18"/>
  <c r="AF938" i="18"/>
  <c r="AJ938" i="18" s="1"/>
  <c r="AE938" i="18"/>
  <c r="AD938" i="18"/>
  <c r="AF937" i="18"/>
  <c r="AJ937" i="18" s="1"/>
  <c r="AE937" i="18"/>
  <c r="AD937" i="18"/>
  <c r="AF936" i="18"/>
  <c r="AJ936" i="18" s="1"/>
  <c r="AE936" i="18"/>
  <c r="AD936" i="18"/>
  <c r="AF935" i="18"/>
  <c r="AJ935" i="18" s="1"/>
  <c r="AE935" i="18"/>
  <c r="AD935" i="18"/>
  <c r="AF934" i="18"/>
  <c r="AJ934" i="18" s="1"/>
  <c r="AE934" i="18"/>
  <c r="AD934" i="18"/>
  <c r="AF933" i="18"/>
  <c r="AJ933" i="18" s="1"/>
  <c r="AE933" i="18"/>
  <c r="AD933" i="18"/>
  <c r="AF932" i="18"/>
  <c r="AJ932" i="18" s="1"/>
  <c r="AE932" i="18"/>
  <c r="AD932" i="18"/>
  <c r="AF931" i="18"/>
  <c r="AJ931" i="18" s="1"/>
  <c r="AE931" i="18"/>
  <c r="AD931" i="18"/>
  <c r="AF930" i="18"/>
  <c r="AJ930" i="18" s="1"/>
  <c r="AE930" i="18"/>
  <c r="AD930" i="18"/>
  <c r="AF929" i="18"/>
  <c r="AJ929" i="18" s="1"/>
  <c r="AE929" i="18"/>
  <c r="AD929" i="18"/>
  <c r="AF928" i="18"/>
  <c r="AJ928" i="18" s="1"/>
  <c r="AE928" i="18"/>
  <c r="AD928" i="18"/>
  <c r="AF927" i="18"/>
  <c r="AJ927" i="18" s="1"/>
  <c r="AE927" i="18"/>
  <c r="AD927" i="18"/>
  <c r="AF926" i="18"/>
  <c r="AJ926" i="18" s="1"/>
  <c r="AE926" i="18"/>
  <c r="AD926" i="18"/>
  <c r="AF925" i="18"/>
  <c r="AJ925" i="18" s="1"/>
  <c r="AE925" i="18"/>
  <c r="AD925" i="18"/>
  <c r="AF924" i="18"/>
  <c r="AJ924" i="18" s="1"/>
  <c r="AE924" i="18"/>
  <c r="AD924" i="18"/>
  <c r="AF923" i="18"/>
  <c r="AJ923" i="18" s="1"/>
  <c r="AE923" i="18"/>
  <c r="AD923" i="18"/>
  <c r="AF922" i="18"/>
  <c r="AJ922" i="18" s="1"/>
  <c r="AE922" i="18"/>
  <c r="AD922" i="18"/>
  <c r="AF921" i="18"/>
  <c r="AJ921" i="18" s="1"/>
  <c r="AE921" i="18"/>
  <c r="AD921" i="18"/>
  <c r="AF920" i="18"/>
  <c r="AJ920" i="18" s="1"/>
  <c r="AE920" i="18"/>
  <c r="AD920" i="18"/>
  <c r="AF919" i="18"/>
  <c r="AJ919" i="18" s="1"/>
  <c r="AE919" i="18"/>
  <c r="AD919" i="18"/>
  <c r="AF918" i="18"/>
  <c r="AJ918" i="18" s="1"/>
  <c r="AE918" i="18"/>
  <c r="AD918" i="18"/>
  <c r="AF917" i="18"/>
  <c r="AJ917" i="18" s="1"/>
  <c r="AE917" i="18"/>
  <c r="AD917" i="18"/>
  <c r="AF916" i="18"/>
  <c r="AJ916" i="18" s="1"/>
  <c r="AE916" i="18"/>
  <c r="AD916" i="18"/>
  <c r="AF915" i="18"/>
  <c r="AJ915" i="18" s="1"/>
  <c r="AE915" i="18"/>
  <c r="AD915" i="18"/>
  <c r="AF914" i="18"/>
  <c r="AJ914" i="18" s="1"/>
  <c r="AE914" i="18"/>
  <c r="AD914" i="18"/>
  <c r="AF913" i="18"/>
  <c r="AJ913" i="18" s="1"/>
  <c r="AE913" i="18"/>
  <c r="AD913" i="18"/>
  <c r="AF912" i="18"/>
  <c r="AJ912" i="18" s="1"/>
  <c r="AE912" i="18"/>
  <c r="AD912" i="18"/>
  <c r="AF911" i="18"/>
  <c r="AJ911" i="18" s="1"/>
  <c r="AE911" i="18"/>
  <c r="AD911" i="18"/>
  <c r="AF910" i="18"/>
  <c r="AJ910" i="18" s="1"/>
  <c r="AE910" i="18"/>
  <c r="AD910" i="18"/>
  <c r="AF909" i="18"/>
  <c r="AJ909" i="18" s="1"/>
  <c r="AE909" i="18"/>
  <c r="AD909" i="18"/>
  <c r="AF908" i="18"/>
  <c r="AJ908" i="18" s="1"/>
  <c r="AE908" i="18"/>
  <c r="AD908" i="18"/>
  <c r="AF907" i="18"/>
  <c r="AJ907" i="18" s="1"/>
  <c r="AE907" i="18"/>
  <c r="AD907" i="18"/>
  <c r="AF906" i="18"/>
  <c r="AJ906" i="18" s="1"/>
  <c r="AE906" i="18"/>
  <c r="AD906" i="18"/>
  <c r="AF905" i="18"/>
  <c r="AJ905" i="18" s="1"/>
  <c r="AE905" i="18"/>
  <c r="AD905" i="18"/>
  <c r="AF904" i="18"/>
  <c r="AJ904" i="18" s="1"/>
  <c r="AE904" i="18"/>
  <c r="AD904" i="18"/>
  <c r="AF903" i="18"/>
  <c r="AJ903" i="18" s="1"/>
  <c r="AE903" i="18"/>
  <c r="AD903" i="18"/>
  <c r="AF902" i="18"/>
  <c r="AJ902" i="18" s="1"/>
  <c r="AE902" i="18"/>
  <c r="AD902" i="18"/>
  <c r="AF901" i="18"/>
  <c r="AJ901" i="18" s="1"/>
  <c r="AE901" i="18"/>
  <c r="AD901" i="18"/>
  <c r="AF900" i="18"/>
  <c r="AJ900" i="18" s="1"/>
  <c r="AE900" i="18"/>
  <c r="AD900" i="18"/>
  <c r="AF899" i="18"/>
  <c r="AJ899" i="18" s="1"/>
  <c r="AE899" i="18"/>
  <c r="AD899" i="18"/>
  <c r="AF898" i="18"/>
  <c r="AJ898" i="18" s="1"/>
  <c r="AE898" i="18"/>
  <c r="AD898" i="18"/>
  <c r="AF897" i="18"/>
  <c r="AJ897" i="18" s="1"/>
  <c r="AE897" i="18"/>
  <c r="AD897" i="18"/>
  <c r="AF896" i="18"/>
  <c r="AJ896" i="18" s="1"/>
  <c r="AE896" i="18"/>
  <c r="AD896" i="18"/>
  <c r="AF895" i="18"/>
  <c r="AJ895" i="18" s="1"/>
  <c r="AE895" i="18"/>
  <c r="AD895" i="18"/>
  <c r="AF894" i="18"/>
  <c r="AJ894" i="18" s="1"/>
  <c r="AE894" i="18"/>
  <c r="AD894" i="18"/>
  <c r="AF893" i="18"/>
  <c r="AJ893" i="18" s="1"/>
  <c r="AE893" i="18"/>
  <c r="AD893" i="18"/>
  <c r="AF892" i="18"/>
  <c r="AJ892" i="18" s="1"/>
  <c r="AE892" i="18"/>
  <c r="AD892" i="18"/>
  <c r="AF891" i="18"/>
  <c r="AJ891" i="18" s="1"/>
  <c r="AE891" i="18"/>
  <c r="AD891" i="18"/>
  <c r="AF890" i="18"/>
  <c r="AJ890" i="18" s="1"/>
  <c r="AE890" i="18"/>
  <c r="AD890" i="18"/>
  <c r="AF889" i="18"/>
  <c r="AJ889" i="18" s="1"/>
  <c r="AE889" i="18"/>
  <c r="AD889" i="18"/>
  <c r="AF888" i="18"/>
  <c r="AJ888" i="18" s="1"/>
  <c r="AE888" i="18"/>
  <c r="AD888" i="18"/>
  <c r="AF887" i="18"/>
  <c r="AJ887" i="18" s="1"/>
  <c r="AE887" i="18"/>
  <c r="AD887" i="18"/>
  <c r="AF886" i="18"/>
  <c r="AJ886" i="18" s="1"/>
  <c r="AE886" i="18"/>
  <c r="AD886" i="18"/>
  <c r="AF885" i="18"/>
  <c r="AJ885" i="18" s="1"/>
  <c r="AE885" i="18"/>
  <c r="AD885" i="18"/>
  <c r="AF884" i="18"/>
  <c r="AJ884" i="18" s="1"/>
  <c r="AE884" i="18"/>
  <c r="AD884" i="18"/>
  <c r="AF883" i="18"/>
  <c r="AJ883" i="18" s="1"/>
  <c r="AE883" i="18"/>
  <c r="AD883" i="18"/>
  <c r="AF882" i="18"/>
  <c r="AJ882" i="18" s="1"/>
  <c r="AE882" i="18"/>
  <c r="AD882" i="18"/>
  <c r="AF881" i="18"/>
  <c r="AJ881" i="18" s="1"/>
  <c r="AE881" i="18"/>
  <c r="AD881" i="18"/>
  <c r="AF880" i="18"/>
  <c r="AJ880" i="18" s="1"/>
  <c r="AE880" i="18"/>
  <c r="AD880" i="18"/>
  <c r="AF879" i="18"/>
  <c r="AJ879" i="18" s="1"/>
  <c r="AE879" i="18"/>
  <c r="AD879" i="18"/>
  <c r="AF878" i="18"/>
  <c r="AJ878" i="18" s="1"/>
  <c r="AE878" i="18"/>
  <c r="AD878" i="18"/>
  <c r="AF877" i="18"/>
  <c r="AJ877" i="18" s="1"/>
  <c r="AE877" i="18"/>
  <c r="AD877" i="18"/>
  <c r="AF876" i="18"/>
  <c r="AJ876" i="18" s="1"/>
  <c r="AE876" i="18"/>
  <c r="AD876" i="18"/>
  <c r="AF875" i="18"/>
  <c r="AJ875" i="18" s="1"/>
  <c r="AE875" i="18"/>
  <c r="AD875" i="18"/>
  <c r="AF874" i="18"/>
  <c r="AJ874" i="18" s="1"/>
  <c r="AE874" i="18"/>
  <c r="AD874" i="18"/>
  <c r="AF873" i="18"/>
  <c r="AJ873" i="18" s="1"/>
  <c r="AE873" i="18"/>
  <c r="AD873" i="18"/>
  <c r="AF872" i="18"/>
  <c r="AJ872" i="18" s="1"/>
  <c r="AE872" i="18"/>
  <c r="AD872" i="18"/>
  <c r="AF871" i="18"/>
  <c r="AJ871" i="18" s="1"/>
  <c r="AE871" i="18"/>
  <c r="AD871" i="18"/>
  <c r="AF870" i="18"/>
  <c r="AJ870" i="18" s="1"/>
  <c r="AE870" i="18"/>
  <c r="AD870" i="18"/>
  <c r="AF869" i="18"/>
  <c r="AJ869" i="18" s="1"/>
  <c r="AE869" i="18"/>
  <c r="AD869" i="18"/>
  <c r="AF868" i="18"/>
  <c r="AJ868" i="18" s="1"/>
  <c r="AE868" i="18"/>
  <c r="AD868" i="18"/>
  <c r="AF867" i="18"/>
  <c r="AJ867" i="18" s="1"/>
  <c r="AE867" i="18"/>
  <c r="AD867" i="18"/>
  <c r="AF866" i="18"/>
  <c r="AJ866" i="18" s="1"/>
  <c r="AE866" i="18"/>
  <c r="AD866" i="18"/>
  <c r="AF865" i="18"/>
  <c r="AJ865" i="18" s="1"/>
  <c r="AE865" i="18"/>
  <c r="AD865" i="18"/>
  <c r="AF864" i="18"/>
  <c r="AJ864" i="18" s="1"/>
  <c r="AE864" i="18"/>
  <c r="AD864" i="18"/>
  <c r="AF863" i="18"/>
  <c r="AJ863" i="18" s="1"/>
  <c r="AE863" i="18"/>
  <c r="AD863" i="18"/>
  <c r="AF862" i="18"/>
  <c r="AJ862" i="18" s="1"/>
  <c r="AE862" i="18"/>
  <c r="AD862" i="18"/>
  <c r="AF861" i="18"/>
  <c r="AJ861" i="18" s="1"/>
  <c r="AE861" i="18"/>
  <c r="AD861" i="18"/>
  <c r="AF860" i="18"/>
  <c r="AJ860" i="18" s="1"/>
  <c r="AE860" i="18"/>
  <c r="AD860" i="18"/>
  <c r="AF859" i="18"/>
  <c r="AJ859" i="18" s="1"/>
  <c r="AE859" i="18"/>
  <c r="AD859" i="18"/>
  <c r="AF858" i="18"/>
  <c r="AJ858" i="18" s="1"/>
  <c r="AE858" i="18"/>
  <c r="AD858" i="18"/>
  <c r="AF857" i="18"/>
  <c r="AJ857" i="18" s="1"/>
  <c r="AE857" i="18"/>
  <c r="AD857" i="18"/>
  <c r="AF856" i="18"/>
  <c r="AJ856" i="18" s="1"/>
  <c r="AE856" i="18"/>
  <c r="AD856" i="18"/>
  <c r="AF855" i="18"/>
  <c r="AJ855" i="18" s="1"/>
  <c r="AE855" i="18"/>
  <c r="AD855" i="18"/>
  <c r="AF854" i="18"/>
  <c r="AJ854" i="18" s="1"/>
  <c r="AE854" i="18"/>
  <c r="AD854" i="18"/>
  <c r="AF853" i="18"/>
  <c r="AJ853" i="18" s="1"/>
  <c r="AE853" i="18"/>
  <c r="AD853" i="18"/>
  <c r="AF852" i="18"/>
  <c r="AJ852" i="18" s="1"/>
  <c r="AE852" i="18"/>
  <c r="AD852" i="18"/>
  <c r="AF851" i="18"/>
  <c r="AJ851" i="18" s="1"/>
  <c r="AE851" i="18"/>
  <c r="AD851" i="18"/>
  <c r="AF850" i="18"/>
  <c r="AJ850" i="18" s="1"/>
  <c r="AE850" i="18"/>
  <c r="AD850" i="18"/>
  <c r="AF849" i="18"/>
  <c r="AJ849" i="18" s="1"/>
  <c r="AE849" i="18"/>
  <c r="AD849" i="18"/>
  <c r="AF848" i="18"/>
  <c r="AJ848" i="18" s="1"/>
  <c r="AE848" i="18"/>
  <c r="AD848" i="18"/>
  <c r="AF847" i="18"/>
  <c r="AJ847" i="18" s="1"/>
  <c r="AE847" i="18"/>
  <c r="AD847" i="18"/>
  <c r="AF846" i="18"/>
  <c r="AJ846" i="18" s="1"/>
  <c r="AE846" i="18"/>
  <c r="AD846" i="18"/>
  <c r="AF845" i="18"/>
  <c r="AJ845" i="18" s="1"/>
  <c r="AE845" i="18"/>
  <c r="AD845" i="18"/>
  <c r="AF844" i="18"/>
  <c r="AJ844" i="18" s="1"/>
  <c r="AE844" i="18"/>
  <c r="AD844" i="18"/>
  <c r="AF843" i="18"/>
  <c r="AJ843" i="18" s="1"/>
  <c r="AE843" i="18"/>
  <c r="AD843" i="18"/>
  <c r="AF842" i="18"/>
  <c r="AJ842" i="18" s="1"/>
  <c r="AE842" i="18"/>
  <c r="AD842" i="18"/>
  <c r="AF841" i="18"/>
  <c r="AJ841" i="18" s="1"/>
  <c r="AE841" i="18"/>
  <c r="AD841" i="18"/>
  <c r="AF840" i="18"/>
  <c r="AJ840" i="18" s="1"/>
  <c r="AE840" i="18"/>
  <c r="AD840" i="18"/>
  <c r="AF839" i="18"/>
  <c r="AJ839" i="18" s="1"/>
  <c r="AE839" i="18"/>
  <c r="AD839" i="18"/>
  <c r="AF838" i="18"/>
  <c r="AJ838" i="18" s="1"/>
  <c r="AE838" i="18"/>
  <c r="AD838" i="18"/>
  <c r="AF837" i="18"/>
  <c r="AJ837" i="18" s="1"/>
  <c r="AE837" i="18"/>
  <c r="AD837" i="18"/>
  <c r="AF836" i="18"/>
  <c r="AJ836" i="18" s="1"/>
  <c r="AE836" i="18"/>
  <c r="AD836" i="18"/>
  <c r="AF835" i="18"/>
  <c r="AJ835" i="18" s="1"/>
  <c r="AE835" i="18"/>
  <c r="AD835" i="18"/>
  <c r="AF834" i="18"/>
  <c r="AJ834" i="18" s="1"/>
  <c r="AE834" i="18"/>
  <c r="AD834" i="18"/>
  <c r="AF833" i="18"/>
  <c r="AJ833" i="18" s="1"/>
  <c r="AE833" i="18"/>
  <c r="AD833" i="18"/>
  <c r="AF832" i="18"/>
  <c r="AJ832" i="18" s="1"/>
  <c r="AE832" i="18"/>
  <c r="AD832" i="18"/>
  <c r="AF831" i="18"/>
  <c r="AJ831" i="18" s="1"/>
  <c r="AE831" i="18"/>
  <c r="AD831" i="18"/>
  <c r="AF830" i="18"/>
  <c r="AJ830" i="18" s="1"/>
  <c r="AE830" i="18"/>
  <c r="AD830" i="18"/>
  <c r="AF829" i="18"/>
  <c r="AJ829" i="18" s="1"/>
  <c r="AE829" i="18"/>
  <c r="AD829" i="18"/>
  <c r="AF828" i="18"/>
  <c r="AJ828" i="18" s="1"/>
  <c r="AE828" i="18"/>
  <c r="AD828" i="18"/>
  <c r="AF827" i="18"/>
  <c r="AJ827" i="18" s="1"/>
  <c r="AE827" i="18"/>
  <c r="AD827" i="18"/>
  <c r="AF826" i="18"/>
  <c r="AJ826" i="18" s="1"/>
  <c r="AE826" i="18"/>
  <c r="AD826" i="18"/>
  <c r="AF825" i="18"/>
  <c r="AJ825" i="18" s="1"/>
  <c r="AE825" i="18"/>
  <c r="AD825" i="18"/>
  <c r="AF824" i="18"/>
  <c r="AJ824" i="18" s="1"/>
  <c r="AE824" i="18"/>
  <c r="AD824" i="18"/>
  <c r="AF823" i="18"/>
  <c r="AJ823" i="18" s="1"/>
  <c r="AE823" i="18"/>
  <c r="AD823" i="18"/>
  <c r="AF822" i="18"/>
  <c r="AJ822" i="18" s="1"/>
  <c r="AE822" i="18"/>
  <c r="AD822" i="18"/>
  <c r="AF821" i="18"/>
  <c r="AJ821" i="18" s="1"/>
  <c r="AE821" i="18"/>
  <c r="AD821" i="18"/>
  <c r="AF820" i="18"/>
  <c r="AJ820" i="18" s="1"/>
  <c r="AE820" i="18"/>
  <c r="AD820" i="18"/>
  <c r="AF819" i="18"/>
  <c r="AJ819" i="18" s="1"/>
  <c r="AE819" i="18"/>
  <c r="AD819" i="18"/>
  <c r="AF818" i="18"/>
  <c r="AJ818" i="18" s="1"/>
  <c r="AE818" i="18"/>
  <c r="AD818" i="18"/>
  <c r="AF817" i="18"/>
  <c r="AJ817" i="18" s="1"/>
  <c r="AE817" i="18"/>
  <c r="AD817" i="18"/>
  <c r="AF816" i="18"/>
  <c r="AJ816" i="18" s="1"/>
  <c r="AE816" i="18"/>
  <c r="AD816" i="18"/>
  <c r="AF815" i="18"/>
  <c r="AJ815" i="18" s="1"/>
  <c r="AE815" i="18"/>
  <c r="AD815" i="18"/>
  <c r="AF814" i="18"/>
  <c r="AJ814" i="18" s="1"/>
  <c r="AE814" i="18"/>
  <c r="AD814" i="18"/>
  <c r="AF813" i="18"/>
  <c r="AJ813" i="18" s="1"/>
  <c r="AE813" i="18"/>
  <c r="AD813" i="18"/>
  <c r="AF812" i="18"/>
  <c r="AJ812" i="18" s="1"/>
  <c r="AE812" i="18"/>
  <c r="AD812" i="18"/>
  <c r="AF811" i="18"/>
  <c r="AJ811" i="18" s="1"/>
  <c r="AE811" i="18"/>
  <c r="AD811" i="18"/>
  <c r="AF810" i="18"/>
  <c r="AJ810" i="18" s="1"/>
  <c r="AE810" i="18"/>
  <c r="AD810" i="18"/>
  <c r="AF809" i="18"/>
  <c r="AJ809" i="18" s="1"/>
  <c r="AE809" i="18"/>
  <c r="AD809" i="18"/>
  <c r="AF808" i="18"/>
  <c r="AJ808" i="18" s="1"/>
  <c r="AE808" i="18"/>
  <c r="AD808" i="18"/>
  <c r="AF807" i="18"/>
  <c r="AJ807" i="18" s="1"/>
  <c r="AE807" i="18"/>
  <c r="AD807" i="18"/>
  <c r="AF806" i="18"/>
  <c r="AJ806" i="18" s="1"/>
  <c r="AE806" i="18"/>
  <c r="AD806" i="18"/>
  <c r="AF805" i="18"/>
  <c r="AJ805" i="18" s="1"/>
  <c r="AE805" i="18"/>
  <c r="AD805" i="18"/>
  <c r="AF804" i="18"/>
  <c r="AJ804" i="18" s="1"/>
  <c r="AE804" i="18"/>
  <c r="AD804" i="18"/>
  <c r="AF803" i="18"/>
  <c r="AJ803" i="18" s="1"/>
  <c r="AE803" i="18"/>
  <c r="AD803" i="18"/>
  <c r="AF802" i="18"/>
  <c r="AJ802" i="18" s="1"/>
  <c r="AE802" i="18"/>
  <c r="AD802" i="18"/>
  <c r="AF801" i="18"/>
  <c r="AJ801" i="18" s="1"/>
  <c r="AE801" i="18"/>
  <c r="AD801" i="18"/>
  <c r="AF800" i="18"/>
  <c r="AJ800" i="18" s="1"/>
  <c r="AE800" i="18"/>
  <c r="AD800" i="18"/>
  <c r="AF799" i="18"/>
  <c r="AJ799" i="18" s="1"/>
  <c r="AE799" i="18"/>
  <c r="AD799" i="18"/>
  <c r="AF798" i="18"/>
  <c r="AJ798" i="18" s="1"/>
  <c r="AE798" i="18"/>
  <c r="AD798" i="18"/>
  <c r="AF797" i="18"/>
  <c r="AJ797" i="18" s="1"/>
  <c r="AE797" i="18"/>
  <c r="AD797" i="18"/>
  <c r="AF796" i="18"/>
  <c r="AJ796" i="18" s="1"/>
  <c r="AE796" i="18"/>
  <c r="AD796" i="18"/>
  <c r="AF795" i="18"/>
  <c r="AJ795" i="18" s="1"/>
  <c r="AE795" i="18"/>
  <c r="AD795" i="18"/>
  <c r="AF794" i="18"/>
  <c r="AJ794" i="18" s="1"/>
  <c r="AE794" i="18"/>
  <c r="AD794" i="18"/>
  <c r="AF793" i="18"/>
  <c r="AJ793" i="18" s="1"/>
  <c r="AE793" i="18"/>
  <c r="AD793" i="18"/>
  <c r="AF792" i="18"/>
  <c r="AJ792" i="18" s="1"/>
  <c r="AE792" i="18"/>
  <c r="AD792" i="18"/>
  <c r="AF791" i="18"/>
  <c r="AJ791" i="18" s="1"/>
  <c r="AE791" i="18"/>
  <c r="AD791" i="18"/>
  <c r="AF790" i="18"/>
  <c r="AJ790" i="18" s="1"/>
  <c r="AE790" i="18"/>
  <c r="AD790" i="18"/>
  <c r="AF789" i="18"/>
  <c r="AJ789" i="18" s="1"/>
  <c r="AE789" i="18"/>
  <c r="AD789" i="18"/>
  <c r="AF788" i="18"/>
  <c r="AJ788" i="18" s="1"/>
  <c r="AE788" i="18"/>
  <c r="AD788" i="18"/>
  <c r="AF787" i="18"/>
  <c r="AJ787" i="18" s="1"/>
  <c r="AE787" i="18"/>
  <c r="AD787" i="18"/>
  <c r="AF786" i="18"/>
  <c r="AJ786" i="18" s="1"/>
  <c r="AE786" i="18"/>
  <c r="AD786" i="18"/>
  <c r="AF785" i="18"/>
  <c r="AJ785" i="18" s="1"/>
  <c r="AE785" i="18"/>
  <c r="AD785" i="18"/>
  <c r="AF784" i="18"/>
  <c r="AJ784" i="18" s="1"/>
  <c r="AE784" i="18"/>
  <c r="AD784" i="18"/>
  <c r="AF783" i="18"/>
  <c r="AJ783" i="18" s="1"/>
  <c r="AE783" i="18"/>
  <c r="AD783" i="18"/>
  <c r="AF782" i="18"/>
  <c r="AJ782" i="18" s="1"/>
  <c r="AE782" i="18"/>
  <c r="AD782" i="18"/>
  <c r="AF781" i="18"/>
  <c r="AJ781" i="18" s="1"/>
  <c r="AE781" i="18"/>
  <c r="AD781" i="18"/>
  <c r="AF780" i="18"/>
  <c r="AJ780" i="18" s="1"/>
  <c r="AE780" i="18"/>
  <c r="AD780" i="18"/>
  <c r="AF779" i="18"/>
  <c r="AJ779" i="18" s="1"/>
  <c r="AE779" i="18"/>
  <c r="AD779" i="18"/>
  <c r="AF778" i="18"/>
  <c r="AJ778" i="18" s="1"/>
  <c r="AE778" i="18"/>
  <c r="AD778" i="18"/>
  <c r="AF777" i="18"/>
  <c r="AJ777" i="18" s="1"/>
  <c r="AE777" i="18"/>
  <c r="AD777" i="18"/>
  <c r="AF776" i="18"/>
  <c r="AJ776" i="18" s="1"/>
  <c r="AE776" i="18"/>
  <c r="AD776" i="18"/>
  <c r="AF775" i="18"/>
  <c r="AJ775" i="18" s="1"/>
  <c r="AE775" i="18"/>
  <c r="AD775" i="18"/>
  <c r="AF774" i="18"/>
  <c r="AJ774" i="18" s="1"/>
  <c r="AE774" i="18"/>
  <c r="AD774" i="18"/>
  <c r="AF773" i="18"/>
  <c r="AJ773" i="18" s="1"/>
  <c r="AE773" i="18"/>
  <c r="AD773" i="18"/>
  <c r="AF772" i="18"/>
  <c r="AJ772" i="18" s="1"/>
  <c r="AE772" i="18"/>
  <c r="AD772" i="18"/>
  <c r="AF771" i="18"/>
  <c r="AJ771" i="18" s="1"/>
  <c r="AE771" i="18"/>
  <c r="AD771" i="18"/>
  <c r="AF770" i="18"/>
  <c r="AJ770" i="18" s="1"/>
  <c r="AE770" i="18"/>
  <c r="AD770" i="18"/>
  <c r="AF769" i="18"/>
  <c r="AJ769" i="18" s="1"/>
  <c r="AE769" i="18"/>
  <c r="AD769" i="18"/>
  <c r="AF768" i="18"/>
  <c r="AJ768" i="18" s="1"/>
  <c r="AE768" i="18"/>
  <c r="AD768" i="18"/>
  <c r="AF767" i="18"/>
  <c r="AJ767" i="18" s="1"/>
  <c r="AE767" i="18"/>
  <c r="AD767" i="18"/>
  <c r="AF766" i="18"/>
  <c r="AJ766" i="18" s="1"/>
  <c r="AE766" i="18"/>
  <c r="AD766" i="18"/>
  <c r="AF765" i="18"/>
  <c r="AJ765" i="18" s="1"/>
  <c r="AE765" i="18"/>
  <c r="AD765" i="18"/>
  <c r="AF764" i="18"/>
  <c r="AJ764" i="18" s="1"/>
  <c r="AE764" i="18"/>
  <c r="AD764" i="18"/>
  <c r="AF763" i="18"/>
  <c r="AJ763" i="18" s="1"/>
  <c r="AE763" i="18"/>
  <c r="AD763" i="18"/>
  <c r="AF762" i="18"/>
  <c r="AJ762" i="18" s="1"/>
  <c r="AE762" i="18"/>
  <c r="AD762" i="18"/>
  <c r="AF761" i="18"/>
  <c r="AJ761" i="18" s="1"/>
  <c r="AE761" i="18"/>
  <c r="AD761" i="18"/>
  <c r="AF760" i="18"/>
  <c r="AJ760" i="18" s="1"/>
  <c r="AE760" i="18"/>
  <c r="AD760" i="18"/>
  <c r="AF759" i="18"/>
  <c r="AJ759" i="18" s="1"/>
  <c r="AE759" i="18"/>
  <c r="AD759" i="18"/>
  <c r="AF758" i="18"/>
  <c r="AJ758" i="18" s="1"/>
  <c r="AE758" i="18"/>
  <c r="AD758" i="18"/>
  <c r="AF757" i="18"/>
  <c r="AJ757" i="18" s="1"/>
  <c r="AE757" i="18"/>
  <c r="AD757" i="18"/>
  <c r="AF756" i="18"/>
  <c r="AJ756" i="18" s="1"/>
  <c r="AE756" i="18"/>
  <c r="AD756" i="18"/>
  <c r="AF755" i="18"/>
  <c r="AJ755" i="18" s="1"/>
  <c r="AE755" i="18"/>
  <c r="AD755" i="18"/>
  <c r="AF754" i="18"/>
  <c r="AJ754" i="18" s="1"/>
  <c r="AE754" i="18"/>
  <c r="AD754" i="18"/>
  <c r="AF753" i="18"/>
  <c r="AJ753" i="18" s="1"/>
  <c r="AE753" i="18"/>
  <c r="AD753" i="18"/>
  <c r="AF752" i="18"/>
  <c r="AJ752" i="18" s="1"/>
  <c r="AE752" i="18"/>
  <c r="AD752" i="18"/>
  <c r="AF751" i="18"/>
  <c r="AJ751" i="18" s="1"/>
  <c r="AE751" i="18"/>
  <c r="AD751" i="18"/>
  <c r="AF750" i="18"/>
  <c r="AJ750" i="18" s="1"/>
  <c r="AE750" i="18"/>
  <c r="AD750" i="18"/>
  <c r="AF749" i="18"/>
  <c r="AJ749" i="18" s="1"/>
  <c r="AE749" i="18"/>
  <c r="AD749" i="18"/>
  <c r="AF748" i="18"/>
  <c r="AJ748" i="18" s="1"/>
  <c r="AE748" i="18"/>
  <c r="AD748" i="18"/>
  <c r="AF747" i="18"/>
  <c r="AJ747" i="18" s="1"/>
  <c r="AE747" i="18"/>
  <c r="AD747" i="18"/>
  <c r="AF746" i="18"/>
  <c r="AJ746" i="18" s="1"/>
  <c r="AE746" i="18"/>
  <c r="AD746" i="18"/>
  <c r="AF745" i="18"/>
  <c r="AJ745" i="18" s="1"/>
  <c r="AE745" i="18"/>
  <c r="AD745" i="18"/>
  <c r="AF744" i="18"/>
  <c r="AJ744" i="18" s="1"/>
  <c r="AE744" i="18"/>
  <c r="AD744" i="18"/>
  <c r="AF743" i="18"/>
  <c r="AJ743" i="18" s="1"/>
  <c r="AE743" i="18"/>
  <c r="AD743" i="18"/>
  <c r="AF742" i="18"/>
  <c r="AJ742" i="18" s="1"/>
  <c r="AE742" i="18"/>
  <c r="AD742" i="18"/>
  <c r="AF741" i="18"/>
  <c r="AJ741" i="18" s="1"/>
  <c r="AE741" i="18"/>
  <c r="AD741" i="18"/>
  <c r="AF740" i="18"/>
  <c r="AJ740" i="18" s="1"/>
  <c r="AE740" i="18"/>
  <c r="AD740" i="18"/>
  <c r="AF739" i="18"/>
  <c r="AJ739" i="18" s="1"/>
  <c r="AE739" i="18"/>
  <c r="AD739" i="18"/>
  <c r="AF738" i="18"/>
  <c r="AJ738" i="18" s="1"/>
  <c r="AE738" i="18"/>
  <c r="AD738" i="18"/>
  <c r="AF737" i="18"/>
  <c r="AJ737" i="18" s="1"/>
  <c r="AE737" i="18"/>
  <c r="AD737" i="18"/>
  <c r="AF736" i="18"/>
  <c r="AJ736" i="18" s="1"/>
  <c r="AE736" i="18"/>
  <c r="AD736" i="18"/>
  <c r="AF735" i="18"/>
  <c r="AJ735" i="18" s="1"/>
  <c r="AE735" i="18"/>
  <c r="AD735" i="18"/>
  <c r="AF734" i="18"/>
  <c r="AJ734" i="18" s="1"/>
  <c r="AE734" i="18"/>
  <c r="AD734" i="18"/>
  <c r="AF733" i="18"/>
  <c r="AJ733" i="18" s="1"/>
  <c r="AE733" i="18"/>
  <c r="AD733" i="18"/>
  <c r="AF732" i="18"/>
  <c r="AJ732" i="18" s="1"/>
  <c r="AE732" i="18"/>
  <c r="AD732" i="18"/>
  <c r="AF731" i="18"/>
  <c r="AJ731" i="18" s="1"/>
  <c r="AE731" i="18"/>
  <c r="AD731" i="18"/>
  <c r="AF730" i="18"/>
  <c r="AJ730" i="18" s="1"/>
  <c r="AE730" i="18"/>
  <c r="AD730" i="18"/>
  <c r="AF729" i="18"/>
  <c r="AJ729" i="18" s="1"/>
  <c r="AE729" i="18"/>
  <c r="AD729" i="18"/>
  <c r="AF728" i="18"/>
  <c r="AJ728" i="18" s="1"/>
  <c r="AE728" i="18"/>
  <c r="AD728" i="18"/>
  <c r="AF727" i="18"/>
  <c r="AJ727" i="18" s="1"/>
  <c r="AE727" i="18"/>
  <c r="AD727" i="18"/>
  <c r="AF726" i="18"/>
  <c r="AJ726" i="18" s="1"/>
  <c r="AE726" i="18"/>
  <c r="AD726" i="18"/>
  <c r="AF725" i="18"/>
  <c r="AJ725" i="18" s="1"/>
  <c r="AE725" i="18"/>
  <c r="AD725" i="18"/>
  <c r="AF724" i="18"/>
  <c r="AJ724" i="18" s="1"/>
  <c r="AE724" i="18"/>
  <c r="AD724" i="18"/>
  <c r="AF723" i="18"/>
  <c r="AJ723" i="18" s="1"/>
  <c r="AE723" i="18"/>
  <c r="AD723" i="18"/>
  <c r="AF722" i="18"/>
  <c r="AJ722" i="18" s="1"/>
  <c r="AE722" i="18"/>
  <c r="AD722" i="18"/>
  <c r="AF721" i="18"/>
  <c r="AJ721" i="18" s="1"/>
  <c r="AE721" i="18"/>
  <c r="AD721" i="18"/>
  <c r="AF720" i="18"/>
  <c r="AJ720" i="18" s="1"/>
  <c r="AE720" i="18"/>
  <c r="AD720" i="18"/>
  <c r="AF719" i="18"/>
  <c r="AJ719" i="18" s="1"/>
  <c r="AE719" i="18"/>
  <c r="AD719" i="18"/>
  <c r="AF718" i="18"/>
  <c r="AJ718" i="18" s="1"/>
  <c r="AE718" i="18"/>
  <c r="AD718" i="18"/>
  <c r="AF717" i="18"/>
  <c r="AJ717" i="18" s="1"/>
  <c r="AE717" i="18"/>
  <c r="AD717" i="18"/>
  <c r="AF716" i="18"/>
  <c r="AJ716" i="18" s="1"/>
  <c r="AE716" i="18"/>
  <c r="AD716" i="18"/>
  <c r="AF715" i="18"/>
  <c r="AJ715" i="18" s="1"/>
  <c r="AE715" i="18"/>
  <c r="AD715" i="18"/>
  <c r="AF714" i="18"/>
  <c r="AJ714" i="18" s="1"/>
  <c r="AE714" i="18"/>
  <c r="AD714" i="18"/>
  <c r="AF713" i="18"/>
  <c r="AJ713" i="18" s="1"/>
  <c r="AE713" i="18"/>
  <c r="AD713" i="18"/>
  <c r="AF712" i="18"/>
  <c r="AJ712" i="18" s="1"/>
  <c r="AE712" i="18"/>
  <c r="AD712" i="18"/>
  <c r="AF711" i="18"/>
  <c r="AJ711" i="18" s="1"/>
  <c r="AE711" i="18"/>
  <c r="AD711" i="18"/>
  <c r="AF710" i="18"/>
  <c r="AJ710" i="18" s="1"/>
  <c r="AE710" i="18"/>
  <c r="AD710" i="18"/>
  <c r="AF709" i="18"/>
  <c r="AJ709" i="18" s="1"/>
  <c r="AE709" i="18"/>
  <c r="AD709" i="18"/>
  <c r="AF708" i="18"/>
  <c r="AJ708" i="18" s="1"/>
  <c r="AE708" i="18"/>
  <c r="AD708" i="18"/>
  <c r="AF707" i="18"/>
  <c r="AJ707" i="18" s="1"/>
  <c r="AE707" i="18"/>
  <c r="AD707" i="18"/>
  <c r="AF706" i="18"/>
  <c r="AJ706" i="18" s="1"/>
  <c r="AE706" i="18"/>
  <c r="AD706" i="18"/>
  <c r="AF705" i="18"/>
  <c r="AJ705" i="18" s="1"/>
  <c r="AE705" i="18"/>
  <c r="AD705" i="18"/>
  <c r="AF704" i="18"/>
  <c r="AJ704" i="18" s="1"/>
  <c r="AE704" i="18"/>
  <c r="AD704" i="18"/>
  <c r="AF703" i="18"/>
  <c r="AJ703" i="18" s="1"/>
  <c r="AE703" i="18"/>
  <c r="AD703" i="18"/>
  <c r="AF702" i="18"/>
  <c r="AJ702" i="18" s="1"/>
  <c r="AE702" i="18"/>
  <c r="AD702" i="18"/>
  <c r="AF701" i="18"/>
  <c r="AJ701" i="18" s="1"/>
  <c r="AE701" i="18"/>
  <c r="AD701" i="18"/>
  <c r="AF700" i="18"/>
  <c r="AJ700" i="18" s="1"/>
  <c r="AE700" i="18"/>
  <c r="AD700" i="18"/>
  <c r="AF699" i="18"/>
  <c r="AJ699" i="18" s="1"/>
  <c r="AE699" i="18"/>
  <c r="AD699" i="18"/>
  <c r="AF698" i="18"/>
  <c r="AJ698" i="18" s="1"/>
  <c r="AE698" i="18"/>
  <c r="AD698" i="18"/>
  <c r="AF697" i="18"/>
  <c r="AJ697" i="18" s="1"/>
  <c r="AE697" i="18"/>
  <c r="AD697" i="18"/>
  <c r="AF696" i="18"/>
  <c r="AJ696" i="18" s="1"/>
  <c r="AE696" i="18"/>
  <c r="AD696" i="18"/>
  <c r="AF695" i="18"/>
  <c r="AJ695" i="18" s="1"/>
  <c r="AE695" i="18"/>
  <c r="AD695" i="18"/>
  <c r="AF694" i="18"/>
  <c r="AJ694" i="18" s="1"/>
  <c r="AE694" i="18"/>
  <c r="AD694" i="18"/>
  <c r="AF693" i="18"/>
  <c r="AJ693" i="18" s="1"/>
  <c r="AE693" i="18"/>
  <c r="AD693" i="18"/>
  <c r="AF692" i="18"/>
  <c r="AJ692" i="18" s="1"/>
  <c r="AE692" i="18"/>
  <c r="AD692" i="18"/>
  <c r="AF691" i="18"/>
  <c r="AJ691" i="18" s="1"/>
  <c r="AE691" i="18"/>
  <c r="AD691" i="18"/>
  <c r="AF690" i="18"/>
  <c r="AJ690" i="18" s="1"/>
  <c r="AE690" i="18"/>
  <c r="AD690" i="18"/>
  <c r="AF689" i="18"/>
  <c r="AJ689" i="18" s="1"/>
  <c r="AE689" i="18"/>
  <c r="AD689" i="18"/>
  <c r="AF688" i="18"/>
  <c r="AJ688" i="18" s="1"/>
  <c r="AE688" i="18"/>
  <c r="AD688" i="18"/>
  <c r="AF687" i="18"/>
  <c r="AJ687" i="18" s="1"/>
  <c r="AE687" i="18"/>
  <c r="AD687" i="18"/>
  <c r="AF686" i="18"/>
  <c r="AJ686" i="18" s="1"/>
  <c r="AE686" i="18"/>
  <c r="AD686" i="18"/>
  <c r="AF685" i="18"/>
  <c r="AJ685" i="18" s="1"/>
  <c r="AE685" i="18"/>
  <c r="AD685" i="18"/>
  <c r="AF684" i="18"/>
  <c r="AJ684" i="18" s="1"/>
  <c r="AE684" i="18"/>
  <c r="AD684" i="18"/>
  <c r="AF683" i="18"/>
  <c r="AJ683" i="18" s="1"/>
  <c r="AE683" i="18"/>
  <c r="AD683" i="18"/>
  <c r="AF682" i="18"/>
  <c r="AJ682" i="18" s="1"/>
  <c r="AE682" i="18"/>
  <c r="AD682" i="18"/>
  <c r="AF681" i="18"/>
  <c r="AJ681" i="18" s="1"/>
  <c r="AE681" i="18"/>
  <c r="AD681" i="18"/>
  <c r="AF680" i="18"/>
  <c r="AJ680" i="18" s="1"/>
  <c r="AE680" i="18"/>
  <c r="AD680" i="18"/>
  <c r="AF679" i="18"/>
  <c r="AJ679" i="18" s="1"/>
  <c r="AE679" i="18"/>
  <c r="AD679" i="18"/>
  <c r="AF678" i="18"/>
  <c r="AJ678" i="18" s="1"/>
  <c r="AE678" i="18"/>
  <c r="AD678" i="18"/>
  <c r="AF677" i="18"/>
  <c r="AJ677" i="18" s="1"/>
  <c r="AE677" i="18"/>
  <c r="AD677" i="18"/>
  <c r="AF676" i="18"/>
  <c r="AJ676" i="18" s="1"/>
  <c r="AE676" i="18"/>
  <c r="AD676" i="18"/>
  <c r="AF675" i="18"/>
  <c r="AJ675" i="18" s="1"/>
  <c r="AE675" i="18"/>
  <c r="AD675" i="18"/>
  <c r="AF674" i="18"/>
  <c r="AJ674" i="18" s="1"/>
  <c r="AE674" i="18"/>
  <c r="AD674" i="18"/>
  <c r="AF673" i="18"/>
  <c r="AJ673" i="18" s="1"/>
  <c r="AE673" i="18"/>
  <c r="AD673" i="18"/>
  <c r="AF672" i="18"/>
  <c r="AJ672" i="18" s="1"/>
  <c r="AE672" i="18"/>
  <c r="AD672" i="18"/>
  <c r="AF671" i="18"/>
  <c r="AJ671" i="18" s="1"/>
  <c r="AE671" i="18"/>
  <c r="AD671" i="18"/>
  <c r="AF670" i="18"/>
  <c r="AJ670" i="18" s="1"/>
  <c r="AE670" i="18"/>
  <c r="AD670" i="18"/>
  <c r="AF669" i="18"/>
  <c r="AJ669" i="18" s="1"/>
  <c r="AE669" i="18"/>
  <c r="AD669" i="18"/>
  <c r="AF668" i="18"/>
  <c r="AJ668" i="18" s="1"/>
  <c r="AE668" i="18"/>
  <c r="AD668" i="18"/>
  <c r="AF667" i="18"/>
  <c r="AJ667" i="18" s="1"/>
  <c r="AE667" i="18"/>
  <c r="AD667" i="18"/>
  <c r="AF666" i="18"/>
  <c r="AJ666" i="18" s="1"/>
  <c r="AE666" i="18"/>
  <c r="AD666" i="18"/>
  <c r="AF665" i="18"/>
  <c r="AJ665" i="18" s="1"/>
  <c r="AE665" i="18"/>
  <c r="AD665" i="18"/>
  <c r="AF664" i="18"/>
  <c r="AJ664" i="18" s="1"/>
  <c r="AE664" i="18"/>
  <c r="AD664" i="18"/>
  <c r="AF663" i="18"/>
  <c r="AJ663" i="18" s="1"/>
  <c r="AE663" i="18"/>
  <c r="AD663" i="18"/>
  <c r="AF662" i="18"/>
  <c r="AJ662" i="18" s="1"/>
  <c r="AE662" i="18"/>
  <c r="AD662" i="18"/>
  <c r="AF661" i="18"/>
  <c r="AJ661" i="18" s="1"/>
  <c r="AE661" i="18"/>
  <c r="AD661" i="18"/>
  <c r="AF660" i="18"/>
  <c r="AJ660" i="18" s="1"/>
  <c r="AE660" i="18"/>
  <c r="AD660" i="18"/>
  <c r="AF659" i="18"/>
  <c r="AJ659" i="18" s="1"/>
  <c r="AE659" i="18"/>
  <c r="AD659" i="18"/>
  <c r="AF658" i="18"/>
  <c r="AJ658" i="18" s="1"/>
  <c r="AE658" i="18"/>
  <c r="AD658" i="18"/>
  <c r="AF657" i="18"/>
  <c r="AJ657" i="18" s="1"/>
  <c r="AE657" i="18"/>
  <c r="AD657" i="18"/>
  <c r="AF656" i="18"/>
  <c r="AJ656" i="18" s="1"/>
  <c r="AE656" i="18"/>
  <c r="AD656" i="18"/>
  <c r="AF655" i="18"/>
  <c r="AJ655" i="18" s="1"/>
  <c r="AE655" i="18"/>
  <c r="AD655" i="18"/>
  <c r="AF654" i="18"/>
  <c r="AJ654" i="18" s="1"/>
  <c r="AE654" i="18"/>
  <c r="AD654" i="18"/>
  <c r="AF653" i="18"/>
  <c r="AJ653" i="18" s="1"/>
  <c r="AE653" i="18"/>
  <c r="AD653" i="18"/>
  <c r="AF652" i="18"/>
  <c r="AJ652" i="18" s="1"/>
  <c r="AE652" i="18"/>
  <c r="AD652" i="18"/>
  <c r="AF651" i="18"/>
  <c r="AJ651" i="18" s="1"/>
  <c r="AE651" i="18"/>
  <c r="AD651" i="18"/>
  <c r="AF650" i="18"/>
  <c r="AJ650" i="18" s="1"/>
  <c r="AE650" i="18"/>
  <c r="AD650" i="18"/>
  <c r="AF649" i="18"/>
  <c r="AJ649" i="18" s="1"/>
  <c r="AE649" i="18"/>
  <c r="AD649" i="18"/>
  <c r="AF648" i="18"/>
  <c r="AJ648" i="18" s="1"/>
  <c r="AE648" i="18"/>
  <c r="AD648" i="18"/>
  <c r="AF647" i="18"/>
  <c r="AJ647" i="18" s="1"/>
  <c r="AE647" i="18"/>
  <c r="AD647" i="18"/>
  <c r="AF646" i="18"/>
  <c r="AJ646" i="18" s="1"/>
  <c r="AE646" i="18"/>
  <c r="AD646" i="18"/>
  <c r="AF645" i="18"/>
  <c r="AJ645" i="18" s="1"/>
  <c r="AE645" i="18"/>
  <c r="AD645" i="18"/>
  <c r="AF644" i="18"/>
  <c r="AJ644" i="18" s="1"/>
  <c r="AE644" i="18"/>
  <c r="AD644" i="18"/>
  <c r="AF643" i="18"/>
  <c r="AJ643" i="18" s="1"/>
  <c r="AE643" i="18"/>
  <c r="AD643" i="18"/>
  <c r="AF642" i="18"/>
  <c r="AJ642" i="18" s="1"/>
  <c r="AE642" i="18"/>
  <c r="AD642" i="18"/>
  <c r="AF641" i="18"/>
  <c r="AJ641" i="18" s="1"/>
  <c r="AE641" i="18"/>
  <c r="AD641" i="18"/>
  <c r="AF640" i="18"/>
  <c r="AJ640" i="18" s="1"/>
  <c r="AE640" i="18"/>
  <c r="AD640" i="18"/>
  <c r="AF639" i="18"/>
  <c r="AJ639" i="18" s="1"/>
  <c r="AE639" i="18"/>
  <c r="AD639" i="18"/>
  <c r="AF638" i="18"/>
  <c r="AJ638" i="18" s="1"/>
  <c r="AE638" i="18"/>
  <c r="AD638" i="18"/>
  <c r="AF637" i="18"/>
  <c r="AJ637" i="18" s="1"/>
  <c r="AE637" i="18"/>
  <c r="AD637" i="18"/>
  <c r="AF636" i="18"/>
  <c r="AJ636" i="18" s="1"/>
  <c r="AE636" i="18"/>
  <c r="AD636" i="18"/>
  <c r="AF635" i="18"/>
  <c r="AJ635" i="18" s="1"/>
  <c r="AE635" i="18"/>
  <c r="AD635" i="18"/>
  <c r="AF634" i="18"/>
  <c r="AJ634" i="18" s="1"/>
  <c r="AE634" i="18"/>
  <c r="AD634" i="18"/>
  <c r="AF633" i="18"/>
  <c r="AJ633" i="18" s="1"/>
  <c r="AE633" i="18"/>
  <c r="AD633" i="18"/>
  <c r="AF632" i="18"/>
  <c r="AJ632" i="18" s="1"/>
  <c r="AE632" i="18"/>
  <c r="AD632" i="18"/>
  <c r="AF631" i="18"/>
  <c r="AJ631" i="18" s="1"/>
  <c r="AE631" i="18"/>
  <c r="AD631" i="18"/>
  <c r="AF630" i="18"/>
  <c r="AJ630" i="18" s="1"/>
  <c r="AE630" i="18"/>
  <c r="AD630" i="18"/>
  <c r="AF629" i="18"/>
  <c r="AJ629" i="18" s="1"/>
  <c r="AE629" i="18"/>
  <c r="AD629" i="18"/>
  <c r="AF628" i="18"/>
  <c r="AJ628" i="18" s="1"/>
  <c r="AE628" i="18"/>
  <c r="AD628" i="18"/>
  <c r="AF627" i="18"/>
  <c r="AJ627" i="18" s="1"/>
  <c r="AE627" i="18"/>
  <c r="AD627" i="18"/>
  <c r="AF626" i="18"/>
  <c r="AJ626" i="18" s="1"/>
  <c r="AE626" i="18"/>
  <c r="AD626" i="18"/>
  <c r="AF625" i="18"/>
  <c r="AJ625" i="18" s="1"/>
  <c r="AE625" i="18"/>
  <c r="AD625" i="18"/>
  <c r="AF624" i="18"/>
  <c r="AJ624" i="18" s="1"/>
  <c r="AE624" i="18"/>
  <c r="AD624" i="18"/>
  <c r="AF623" i="18"/>
  <c r="AJ623" i="18" s="1"/>
  <c r="AE623" i="18"/>
  <c r="AD623" i="18"/>
  <c r="AF622" i="18"/>
  <c r="AJ622" i="18" s="1"/>
  <c r="AE622" i="18"/>
  <c r="AD622" i="18"/>
  <c r="AF621" i="18"/>
  <c r="AJ621" i="18" s="1"/>
  <c r="AE621" i="18"/>
  <c r="AD621" i="18"/>
  <c r="AF620" i="18"/>
  <c r="AJ620" i="18" s="1"/>
  <c r="AE620" i="18"/>
  <c r="AD620" i="18"/>
  <c r="AF619" i="18"/>
  <c r="AJ619" i="18" s="1"/>
  <c r="AE619" i="18"/>
  <c r="AD619" i="18"/>
  <c r="AF618" i="18"/>
  <c r="AJ618" i="18" s="1"/>
  <c r="AE618" i="18"/>
  <c r="AD618" i="18"/>
  <c r="AF617" i="18"/>
  <c r="AJ617" i="18" s="1"/>
  <c r="AE617" i="18"/>
  <c r="AD617" i="18"/>
  <c r="AF616" i="18"/>
  <c r="AJ616" i="18" s="1"/>
  <c r="AE616" i="18"/>
  <c r="AD616" i="18"/>
  <c r="AF615" i="18"/>
  <c r="AJ615" i="18" s="1"/>
  <c r="AE615" i="18"/>
  <c r="AD615" i="18"/>
  <c r="AF614" i="18"/>
  <c r="AJ614" i="18" s="1"/>
  <c r="AE614" i="18"/>
  <c r="AD614" i="18"/>
  <c r="AF613" i="18"/>
  <c r="AJ613" i="18" s="1"/>
  <c r="AE613" i="18"/>
  <c r="AD613" i="18"/>
  <c r="AF612" i="18"/>
  <c r="AJ612" i="18" s="1"/>
  <c r="AE612" i="18"/>
  <c r="AD612" i="18"/>
  <c r="AF611" i="18"/>
  <c r="AJ611" i="18" s="1"/>
  <c r="AE611" i="18"/>
  <c r="AD611" i="18"/>
  <c r="AF610" i="18"/>
  <c r="AJ610" i="18" s="1"/>
  <c r="AE610" i="18"/>
  <c r="AD610" i="18"/>
  <c r="AF609" i="18"/>
  <c r="AJ609" i="18" s="1"/>
  <c r="AE609" i="18"/>
  <c r="AD609" i="18"/>
  <c r="AF608" i="18"/>
  <c r="AJ608" i="18" s="1"/>
  <c r="AE608" i="18"/>
  <c r="AD608" i="18"/>
  <c r="AF607" i="18"/>
  <c r="AJ607" i="18" s="1"/>
  <c r="AE607" i="18"/>
  <c r="AD607" i="18"/>
  <c r="AF606" i="18"/>
  <c r="AJ606" i="18" s="1"/>
  <c r="AE606" i="18"/>
  <c r="AD606" i="18"/>
  <c r="AF605" i="18"/>
  <c r="AJ605" i="18" s="1"/>
  <c r="AE605" i="18"/>
  <c r="AD605" i="18"/>
  <c r="AF604" i="18"/>
  <c r="AJ604" i="18" s="1"/>
  <c r="AE604" i="18"/>
  <c r="AD604" i="18"/>
  <c r="AF603" i="18"/>
  <c r="AJ603" i="18" s="1"/>
  <c r="AE603" i="18"/>
  <c r="AD603" i="18"/>
  <c r="AF602" i="18"/>
  <c r="AJ602" i="18" s="1"/>
  <c r="AE602" i="18"/>
  <c r="AD602" i="18"/>
  <c r="AF601" i="18"/>
  <c r="AJ601" i="18" s="1"/>
  <c r="AE601" i="18"/>
  <c r="AD601" i="18"/>
  <c r="AF600" i="18"/>
  <c r="AJ600" i="18" s="1"/>
  <c r="AE600" i="18"/>
  <c r="AD600" i="18"/>
  <c r="AF599" i="18"/>
  <c r="AJ599" i="18" s="1"/>
  <c r="AE599" i="18"/>
  <c r="AD599" i="18"/>
  <c r="AF598" i="18"/>
  <c r="AJ598" i="18" s="1"/>
  <c r="AE598" i="18"/>
  <c r="AD598" i="18"/>
  <c r="AF597" i="18"/>
  <c r="AJ597" i="18" s="1"/>
  <c r="AE597" i="18"/>
  <c r="AD597" i="18"/>
  <c r="AF596" i="18"/>
  <c r="AJ596" i="18" s="1"/>
  <c r="AE596" i="18"/>
  <c r="AD596" i="18"/>
  <c r="AF595" i="18"/>
  <c r="AJ595" i="18" s="1"/>
  <c r="AE595" i="18"/>
  <c r="AD595" i="18"/>
  <c r="AF594" i="18"/>
  <c r="AJ594" i="18" s="1"/>
  <c r="AE594" i="18"/>
  <c r="AD594" i="18"/>
  <c r="AF593" i="18"/>
  <c r="AJ593" i="18" s="1"/>
  <c r="AE593" i="18"/>
  <c r="AD593" i="18"/>
  <c r="AF592" i="18"/>
  <c r="AJ592" i="18" s="1"/>
  <c r="AE592" i="18"/>
  <c r="AD592" i="18"/>
  <c r="AF591" i="18"/>
  <c r="AJ591" i="18" s="1"/>
  <c r="AE591" i="18"/>
  <c r="AD591" i="18"/>
  <c r="AF590" i="18"/>
  <c r="AJ590" i="18" s="1"/>
  <c r="AE590" i="18"/>
  <c r="AD590" i="18"/>
  <c r="AF589" i="18"/>
  <c r="AJ589" i="18" s="1"/>
  <c r="AE589" i="18"/>
  <c r="AD589" i="18"/>
  <c r="AF588" i="18"/>
  <c r="AJ588" i="18" s="1"/>
  <c r="AE588" i="18"/>
  <c r="AD588" i="18"/>
  <c r="AF587" i="18"/>
  <c r="AJ587" i="18" s="1"/>
  <c r="AE587" i="18"/>
  <c r="AD587" i="18"/>
  <c r="AF586" i="18"/>
  <c r="AJ586" i="18" s="1"/>
  <c r="AE586" i="18"/>
  <c r="AD586" i="18"/>
  <c r="AF585" i="18"/>
  <c r="AJ585" i="18" s="1"/>
  <c r="AE585" i="18"/>
  <c r="AD585" i="18"/>
  <c r="AF584" i="18"/>
  <c r="AJ584" i="18" s="1"/>
  <c r="AE584" i="18"/>
  <c r="AD584" i="18"/>
  <c r="AF583" i="18"/>
  <c r="AJ583" i="18" s="1"/>
  <c r="AE583" i="18"/>
  <c r="AD583" i="18"/>
  <c r="AF582" i="18"/>
  <c r="AJ582" i="18" s="1"/>
  <c r="AE582" i="18"/>
  <c r="AD582" i="18"/>
  <c r="AF581" i="18"/>
  <c r="AJ581" i="18" s="1"/>
  <c r="AE581" i="18"/>
  <c r="AD581" i="18"/>
  <c r="AF580" i="18"/>
  <c r="AJ580" i="18" s="1"/>
  <c r="AE580" i="18"/>
  <c r="AD580" i="18"/>
  <c r="AF579" i="18"/>
  <c r="AJ579" i="18" s="1"/>
  <c r="AE579" i="18"/>
  <c r="AD579" i="18"/>
  <c r="AF578" i="18"/>
  <c r="AJ578" i="18" s="1"/>
  <c r="AE578" i="18"/>
  <c r="AD578" i="18"/>
  <c r="AF577" i="18"/>
  <c r="AJ577" i="18" s="1"/>
  <c r="AE577" i="18"/>
  <c r="AD577" i="18"/>
  <c r="AF576" i="18"/>
  <c r="AJ576" i="18" s="1"/>
  <c r="AE576" i="18"/>
  <c r="AD576" i="18"/>
  <c r="AF575" i="18"/>
  <c r="AJ575" i="18" s="1"/>
  <c r="AE575" i="18"/>
  <c r="AD575" i="18"/>
  <c r="AF574" i="18"/>
  <c r="AJ574" i="18" s="1"/>
  <c r="AE574" i="18"/>
  <c r="AD574" i="18"/>
  <c r="AF573" i="18"/>
  <c r="AJ573" i="18" s="1"/>
  <c r="AE573" i="18"/>
  <c r="AD573" i="18"/>
  <c r="AF572" i="18"/>
  <c r="AJ572" i="18" s="1"/>
  <c r="AE572" i="18"/>
  <c r="AD572" i="18"/>
  <c r="AF571" i="18"/>
  <c r="AJ571" i="18" s="1"/>
  <c r="AE571" i="18"/>
  <c r="AD571" i="18"/>
  <c r="AF570" i="18"/>
  <c r="AJ570" i="18" s="1"/>
  <c r="AE570" i="18"/>
  <c r="AD570" i="18"/>
  <c r="AF569" i="18"/>
  <c r="AJ569" i="18" s="1"/>
  <c r="AE569" i="18"/>
  <c r="AD569" i="18"/>
  <c r="AF568" i="18"/>
  <c r="AJ568" i="18" s="1"/>
  <c r="AE568" i="18"/>
  <c r="AD568" i="18"/>
  <c r="AF567" i="18"/>
  <c r="AJ567" i="18" s="1"/>
  <c r="AE567" i="18"/>
  <c r="AD567" i="18"/>
  <c r="AF566" i="18"/>
  <c r="AJ566" i="18" s="1"/>
  <c r="AE566" i="18"/>
  <c r="AD566" i="18"/>
  <c r="AF565" i="18"/>
  <c r="AJ565" i="18" s="1"/>
  <c r="AE565" i="18"/>
  <c r="AD565" i="18"/>
  <c r="AF564" i="18"/>
  <c r="AJ564" i="18" s="1"/>
  <c r="AE564" i="18"/>
  <c r="AD564" i="18"/>
  <c r="AF563" i="18"/>
  <c r="AJ563" i="18" s="1"/>
  <c r="AE563" i="18"/>
  <c r="AD563" i="18"/>
  <c r="AF562" i="18"/>
  <c r="AJ562" i="18" s="1"/>
  <c r="AE562" i="18"/>
  <c r="AD562" i="18"/>
  <c r="AF561" i="18"/>
  <c r="AJ561" i="18" s="1"/>
  <c r="AE561" i="18"/>
  <c r="AD561" i="18"/>
  <c r="AF560" i="18"/>
  <c r="AJ560" i="18" s="1"/>
  <c r="AE560" i="18"/>
  <c r="AD560" i="18"/>
  <c r="AF559" i="18"/>
  <c r="AJ559" i="18" s="1"/>
  <c r="AE559" i="18"/>
  <c r="AD559" i="18"/>
  <c r="AF558" i="18"/>
  <c r="AJ558" i="18" s="1"/>
  <c r="AE558" i="18"/>
  <c r="AD558" i="18"/>
  <c r="AF557" i="18"/>
  <c r="AJ557" i="18" s="1"/>
  <c r="AE557" i="18"/>
  <c r="AD557" i="18"/>
  <c r="AF556" i="18"/>
  <c r="AJ556" i="18" s="1"/>
  <c r="AE556" i="18"/>
  <c r="AD556" i="18"/>
  <c r="AF555" i="18"/>
  <c r="AJ555" i="18" s="1"/>
  <c r="AE555" i="18"/>
  <c r="AD555" i="18"/>
  <c r="AF554" i="18"/>
  <c r="AJ554" i="18" s="1"/>
  <c r="AE554" i="18"/>
  <c r="AD554" i="18"/>
  <c r="AF553" i="18"/>
  <c r="AJ553" i="18" s="1"/>
  <c r="AE553" i="18"/>
  <c r="AD553" i="18"/>
  <c r="AF552" i="18"/>
  <c r="AJ552" i="18" s="1"/>
  <c r="AE552" i="18"/>
  <c r="AD552" i="18"/>
  <c r="AF551" i="18"/>
  <c r="AJ551" i="18" s="1"/>
  <c r="AE551" i="18"/>
  <c r="AD551" i="18"/>
  <c r="AF550" i="18"/>
  <c r="AJ550" i="18" s="1"/>
  <c r="AE550" i="18"/>
  <c r="AD550" i="18"/>
  <c r="AF549" i="18"/>
  <c r="AJ549" i="18" s="1"/>
  <c r="AE549" i="18"/>
  <c r="AD549" i="18"/>
  <c r="AF548" i="18"/>
  <c r="AJ548" i="18" s="1"/>
  <c r="AE548" i="18"/>
  <c r="AD548" i="18"/>
  <c r="AF547" i="18"/>
  <c r="AJ547" i="18" s="1"/>
  <c r="AE547" i="18"/>
  <c r="AD547" i="18"/>
  <c r="AF546" i="18"/>
  <c r="AJ546" i="18" s="1"/>
  <c r="AE546" i="18"/>
  <c r="AD546" i="18"/>
  <c r="AF545" i="18"/>
  <c r="AJ545" i="18" s="1"/>
  <c r="AE545" i="18"/>
  <c r="AD545" i="18"/>
  <c r="AF544" i="18"/>
  <c r="AJ544" i="18" s="1"/>
  <c r="AE544" i="18"/>
  <c r="AD544" i="18"/>
  <c r="AF543" i="18"/>
  <c r="AJ543" i="18" s="1"/>
  <c r="AE543" i="18"/>
  <c r="AD543" i="18"/>
  <c r="AF542" i="18"/>
  <c r="AJ542" i="18" s="1"/>
  <c r="AE542" i="18"/>
  <c r="AD542" i="18"/>
  <c r="AF541" i="18"/>
  <c r="AJ541" i="18" s="1"/>
  <c r="AE541" i="18"/>
  <c r="AD541" i="18"/>
  <c r="AF540" i="18"/>
  <c r="AJ540" i="18" s="1"/>
  <c r="AE540" i="18"/>
  <c r="AD540" i="18"/>
  <c r="AF539" i="18"/>
  <c r="AJ539" i="18" s="1"/>
  <c r="AE539" i="18"/>
  <c r="AD539" i="18"/>
  <c r="AF538" i="18"/>
  <c r="AJ538" i="18" s="1"/>
  <c r="AE538" i="18"/>
  <c r="AD538" i="18"/>
  <c r="AF537" i="18"/>
  <c r="AJ537" i="18" s="1"/>
  <c r="AE537" i="18"/>
  <c r="AD537" i="18"/>
  <c r="AF536" i="18"/>
  <c r="AJ536" i="18" s="1"/>
  <c r="AE536" i="18"/>
  <c r="AD536" i="18"/>
  <c r="AF535" i="18"/>
  <c r="AJ535" i="18" s="1"/>
  <c r="AE535" i="18"/>
  <c r="AD535" i="18"/>
  <c r="AF534" i="18"/>
  <c r="AJ534" i="18" s="1"/>
  <c r="AE534" i="18"/>
  <c r="AD534" i="18"/>
  <c r="AF533" i="18"/>
  <c r="AJ533" i="18" s="1"/>
  <c r="AE533" i="18"/>
  <c r="AD533" i="18"/>
  <c r="AF532" i="18"/>
  <c r="AJ532" i="18" s="1"/>
  <c r="AE532" i="18"/>
  <c r="AD532" i="18"/>
  <c r="AF531" i="18"/>
  <c r="AJ531" i="18" s="1"/>
  <c r="AE531" i="18"/>
  <c r="AD531" i="18"/>
  <c r="AF530" i="18"/>
  <c r="AJ530" i="18" s="1"/>
  <c r="AE530" i="18"/>
  <c r="AD530" i="18"/>
  <c r="AF529" i="18"/>
  <c r="AJ529" i="18" s="1"/>
  <c r="AE529" i="18"/>
  <c r="AD529" i="18"/>
  <c r="AF528" i="18"/>
  <c r="AJ528" i="18" s="1"/>
  <c r="AE528" i="18"/>
  <c r="AD528" i="18"/>
  <c r="AF527" i="18"/>
  <c r="AJ527" i="18" s="1"/>
  <c r="AE527" i="18"/>
  <c r="AD527" i="18"/>
  <c r="AF526" i="18"/>
  <c r="AJ526" i="18" s="1"/>
  <c r="AE526" i="18"/>
  <c r="AD526" i="18"/>
  <c r="AF525" i="18"/>
  <c r="AJ525" i="18" s="1"/>
  <c r="AE525" i="18"/>
  <c r="AD525" i="18"/>
  <c r="AF524" i="18"/>
  <c r="AJ524" i="18" s="1"/>
  <c r="AE524" i="18"/>
  <c r="AD524" i="18"/>
  <c r="AF523" i="18"/>
  <c r="AJ523" i="18" s="1"/>
  <c r="AE523" i="18"/>
  <c r="AD523" i="18"/>
  <c r="AF522" i="18"/>
  <c r="AJ522" i="18" s="1"/>
  <c r="AE522" i="18"/>
  <c r="AD522" i="18"/>
  <c r="AF521" i="18"/>
  <c r="AJ521" i="18" s="1"/>
  <c r="AE521" i="18"/>
  <c r="AD521" i="18"/>
  <c r="AF520" i="18"/>
  <c r="AJ520" i="18" s="1"/>
  <c r="AE520" i="18"/>
  <c r="AD520" i="18"/>
  <c r="AF519" i="18"/>
  <c r="AJ519" i="18" s="1"/>
  <c r="AE519" i="18"/>
  <c r="AD519" i="18"/>
  <c r="AF518" i="18"/>
  <c r="AJ518" i="18" s="1"/>
  <c r="AE518" i="18"/>
  <c r="AD518" i="18"/>
  <c r="AF517" i="18"/>
  <c r="AJ517" i="18" s="1"/>
  <c r="AE517" i="18"/>
  <c r="AD517" i="18"/>
  <c r="AF516" i="18"/>
  <c r="AJ516" i="18" s="1"/>
  <c r="AE516" i="18"/>
  <c r="AD516" i="18"/>
  <c r="AF515" i="18"/>
  <c r="AJ515" i="18" s="1"/>
  <c r="AE515" i="18"/>
  <c r="AD515" i="18"/>
  <c r="AF514" i="18"/>
  <c r="AJ514" i="18" s="1"/>
  <c r="AE514" i="18"/>
  <c r="AD514" i="18"/>
  <c r="AF513" i="18"/>
  <c r="AJ513" i="18" s="1"/>
  <c r="AE513" i="18"/>
  <c r="AD513" i="18"/>
  <c r="AF512" i="18"/>
  <c r="AJ512" i="18" s="1"/>
  <c r="AE512" i="18"/>
  <c r="AD512" i="18"/>
  <c r="AF511" i="18"/>
  <c r="AJ511" i="18" s="1"/>
  <c r="AE511" i="18"/>
  <c r="AD511" i="18"/>
  <c r="AF510" i="18"/>
  <c r="AJ510" i="18" s="1"/>
  <c r="AE510" i="18"/>
  <c r="AD510" i="18"/>
  <c r="AF509" i="18"/>
  <c r="AJ509" i="18" s="1"/>
  <c r="AE509" i="18"/>
  <c r="AD509" i="18"/>
  <c r="AF508" i="18"/>
  <c r="AJ508" i="18" s="1"/>
  <c r="AE508" i="18"/>
  <c r="AD508" i="18"/>
  <c r="AF507" i="18"/>
  <c r="AJ507" i="18" s="1"/>
  <c r="AE507" i="18"/>
  <c r="AD507" i="18"/>
  <c r="AF506" i="18"/>
  <c r="AJ506" i="18" s="1"/>
  <c r="AE506" i="18"/>
  <c r="AD506" i="18"/>
  <c r="AF505" i="18"/>
  <c r="AJ505" i="18" s="1"/>
  <c r="AE505" i="18"/>
  <c r="AD505" i="18"/>
  <c r="AF504" i="18"/>
  <c r="AJ504" i="18" s="1"/>
  <c r="AE504" i="18"/>
  <c r="AD504" i="18"/>
  <c r="AF503" i="18"/>
  <c r="AJ503" i="18" s="1"/>
  <c r="AE503" i="18"/>
  <c r="AD503" i="18"/>
  <c r="AF502" i="18"/>
  <c r="AJ502" i="18" s="1"/>
  <c r="AE502" i="18"/>
  <c r="AD502" i="18"/>
  <c r="AF501" i="18"/>
  <c r="AJ501" i="18" s="1"/>
  <c r="AE501" i="18"/>
  <c r="AD501" i="18"/>
  <c r="AF500" i="18"/>
  <c r="AJ500" i="18" s="1"/>
  <c r="AE500" i="18"/>
  <c r="AD500" i="18"/>
  <c r="AF499" i="18"/>
  <c r="AJ499" i="18" s="1"/>
  <c r="AE499" i="18"/>
  <c r="AD499" i="18"/>
  <c r="AF498" i="18"/>
  <c r="AJ498" i="18" s="1"/>
  <c r="AE498" i="18"/>
  <c r="AD498" i="18"/>
  <c r="AF497" i="18"/>
  <c r="AJ497" i="18" s="1"/>
  <c r="AE497" i="18"/>
  <c r="AD497" i="18"/>
  <c r="AF496" i="18"/>
  <c r="AJ496" i="18" s="1"/>
  <c r="AE496" i="18"/>
  <c r="AD496" i="18"/>
  <c r="AF495" i="18"/>
  <c r="AJ495" i="18" s="1"/>
  <c r="AE495" i="18"/>
  <c r="AD495" i="18"/>
  <c r="AF494" i="18"/>
  <c r="AJ494" i="18" s="1"/>
  <c r="AE494" i="18"/>
  <c r="AD494" i="18"/>
  <c r="AF493" i="18"/>
  <c r="AJ493" i="18" s="1"/>
  <c r="AE493" i="18"/>
  <c r="AD493" i="18"/>
  <c r="AF492" i="18"/>
  <c r="AJ492" i="18" s="1"/>
  <c r="AE492" i="18"/>
  <c r="AD492" i="18"/>
  <c r="AF491" i="18"/>
  <c r="AJ491" i="18" s="1"/>
  <c r="AE491" i="18"/>
  <c r="AD491" i="18"/>
  <c r="AF490" i="18"/>
  <c r="AJ490" i="18" s="1"/>
  <c r="AE490" i="18"/>
  <c r="AD490" i="18"/>
  <c r="AF489" i="18"/>
  <c r="AJ489" i="18" s="1"/>
  <c r="AE489" i="18"/>
  <c r="AD489" i="18"/>
  <c r="AF488" i="18"/>
  <c r="AJ488" i="18" s="1"/>
  <c r="AE488" i="18"/>
  <c r="AD488" i="18"/>
  <c r="AF487" i="18"/>
  <c r="AJ487" i="18" s="1"/>
  <c r="AE487" i="18"/>
  <c r="AD487" i="18"/>
  <c r="AF486" i="18"/>
  <c r="AJ486" i="18" s="1"/>
  <c r="AE486" i="18"/>
  <c r="AD486" i="18"/>
  <c r="AF485" i="18"/>
  <c r="AJ485" i="18" s="1"/>
  <c r="AE485" i="18"/>
  <c r="AD485" i="18"/>
  <c r="AF484" i="18"/>
  <c r="AJ484" i="18" s="1"/>
  <c r="AE484" i="18"/>
  <c r="AD484" i="18"/>
  <c r="AF483" i="18"/>
  <c r="AJ483" i="18" s="1"/>
  <c r="AE483" i="18"/>
  <c r="AD483" i="18"/>
  <c r="AF482" i="18"/>
  <c r="AJ482" i="18" s="1"/>
  <c r="AE482" i="18"/>
  <c r="AD482" i="18"/>
  <c r="AF481" i="18"/>
  <c r="AJ481" i="18" s="1"/>
  <c r="AE481" i="18"/>
  <c r="AD481" i="18"/>
  <c r="AF480" i="18"/>
  <c r="AJ480" i="18" s="1"/>
  <c r="AE480" i="18"/>
  <c r="AD480" i="18"/>
  <c r="AF479" i="18"/>
  <c r="AJ479" i="18" s="1"/>
  <c r="AE479" i="18"/>
  <c r="AD479" i="18"/>
  <c r="AF478" i="18"/>
  <c r="AJ478" i="18" s="1"/>
  <c r="AE478" i="18"/>
  <c r="AD478" i="18"/>
  <c r="AF477" i="18"/>
  <c r="AJ477" i="18" s="1"/>
  <c r="AE477" i="18"/>
  <c r="AD477" i="18"/>
  <c r="AF476" i="18"/>
  <c r="AJ476" i="18" s="1"/>
  <c r="AE476" i="18"/>
  <c r="AD476" i="18"/>
  <c r="AF475" i="18"/>
  <c r="AJ475" i="18" s="1"/>
  <c r="AE475" i="18"/>
  <c r="AD475" i="18"/>
  <c r="AF474" i="18"/>
  <c r="AJ474" i="18" s="1"/>
  <c r="AE474" i="18"/>
  <c r="AD474" i="18"/>
  <c r="AF473" i="18"/>
  <c r="AJ473" i="18" s="1"/>
  <c r="AE473" i="18"/>
  <c r="AD473" i="18"/>
  <c r="AF472" i="18"/>
  <c r="AJ472" i="18" s="1"/>
  <c r="AE472" i="18"/>
  <c r="AD472" i="18"/>
  <c r="AF471" i="18"/>
  <c r="AJ471" i="18" s="1"/>
  <c r="AE471" i="18"/>
  <c r="AD471" i="18"/>
  <c r="AF470" i="18"/>
  <c r="AJ470" i="18" s="1"/>
  <c r="AE470" i="18"/>
  <c r="AD470" i="18"/>
  <c r="AF469" i="18"/>
  <c r="AJ469" i="18" s="1"/>
  <c r="AE469" i="18"/>
  <c r="AD469" i="18"/>
  <c r="AF468" i="18"/>
  <c r="AJ468" i="18" s="1"/>
  <c r="AE468" i="18"/>
  <c r="AD468" i="18"/>
  <c r="AF467" i="18"/>
  <c r="AJ467" i="18" s="1"/>
  <c r="AE467" i="18"/>
  <c r="AD467" i="18"/>
  <c r="AF466" i="18"/>
  <c r="AJ466" i="18" s="1"/>
  <c r="AE466" i="18"/>
  <c r="AD466" i="18"/>
  <c r="AF465" i="18"/>
  <c r="AJ465" i="18" s="1"/>
  <c r="AE465" i="18"/>
  <c r="AD465" i="18"/>
  <c r="AF464" i="18"/>
  <c r="AJ464" i="18" s="1"/>
  <c r="AE464" i="18"/>
  <c r="AD464" i="18"/>
  <c r="AF463" i="18"/>
  <c r="AJ463" i="18" s="1"/>
  <c r="AE463" i="18"/>
  <c r="AD463" i="18"/>
  <c r="AF462" i="18"/>
  <c r="AJ462" i="18" s="1"/>
  <c r="AE462" i="18"/>
  <c r="AD462" i="18"/>
  <c r="AF461" i="18"/>
  <c r="AJ461" i="18" s="1"/>
  <c r="AE461" i="18"/>
  <c r="AD461" i="18"/>
  <c r="AF460" i="18"/>
  <c r="AJ460" i="18" s="1"/>
  <c r="AE460" i="18"/>
  <c r="AD460" i="18"/>
  <c r="AF459" i="18"/>
  <c r="AJ459" i="18" s="1"/>
  <c r="AE459" i="18"/>
  <c r="AD459" i="18"/>
  <c r="AF458" i="18"/>
  <c r="AJ458" i="18" s="1"/>
  <c r="AE458" i="18"/>
  <c r="AD458" i="18"/>
  <c r="AF457" i="18"/>
  <c r="AJ457" i="18" s="1"/>
  <c r="AE457" i="18"/>
  <c r="AD457" i="18"/>
  <c r="AF456" i="18"/>
  <c r="AJ456" i="18" s="1"/>
  <c r="AE456" i="18"/>
  <c r="AD456" i="18"/>
  <c r="AF455" i="18"/>
  <c r="AJ455" i="18" s="1"/>
  <c r="AE455" i="18"/>
  <c r="AD455" i="18"/>
  <c r="AF454" i="18"/>
  <c r="AJ454" i="18" s="1"/>
  <c r="AE454" i="18"/>
  <c r="AD454" i="18"/>
  <c r="AF453" i="18"/>
  <c r="AJ453" i="18" s="1"/>
  <c r="AE453" i="18"/>
  <c r="AD453" i="18"/>
  <c r="AF452" i="18"/>
  <c r="AJ452" i="18" s="1"/>
  <c r="AE452" i="18"/>
  <c r="AD452" i="18"/>
  <c r="AF451" i="18"/>
  <c r="AJ451" i="18" s="1"/>
  <c r="AE451" i="18"/>
  <c r="AD451" i="18"/>
  <c r="AF450" i="18"/>
  <c r="AJ450" i="18" s="1"/>
  <c r="AE450" i="18"/>
  <c r="AD450" i="18"/>
  <c r="AF449" i="18"/>
  <c r="AJ449" i="18" s="1"/>
  <c r="AE449" i="18"/>
  <c r="AD449" i="18"/>
  <c r="AF448" i="18"/>
  <c r="AJ448" i="18" s="1"/>
  <c r="AE448" i="18"/>
  <c r="AD448" i="18"/>
  <c r="AF447" i="18"/>
  <c r="AJ447" i="18" s="1"/>
  <c r="AE447" i="18"/>
  <c r="AD447" i="18"/>
  <c r="AF446" i="18"/>
  <c r="AJ446" i="18" s="1"/>
  <c r="AE446" i="18"/>
  <c r="AD446" i="18"/>
  <c r="AF445" i="18"/>
  <c r="AJ445" i="18" s="1"/>
  <c r="AE445" i="18"/>
  <c r="AD445" i="18"/>
  <c r="AF444" i="18"/>
  <c r="AJ444" i="18" s="1"/>
  <c r="AE444" i="18"/>
  <c r="AD444" i="18"/>
  <c r="AF443" i="18"/>
  <c r="AJ443" i="18" s="1"/>
  <c r="AE443" i="18"/>
  <c r="AD443" i="18"/>
  <c r="AF442" i="18"/>
  <c r="AJ442" i="18" s="1"/>
  <c r="AE442" i="18"/>
  <c r="AD442" i="18"/>
  <c r="AF441" i="18"/>
  <c r="AJ441" i="18" s="1"/>
  <c r="AE441" i="18"/>
  <c r="AD441" i="18"/>
  <c r="AF440" i="18"/>
  <c r="AJ440" i="18" s="1"/>
  <c r="AE440" i="18"/>
  <c r="AD440" i="18"/>
  <c r="AF439" i="18"/>
  <c r="AJ439" i="18" s="1"/>
  <c r="AE439" i="18"/>
  <c r="AD439" i="18"/>
  <c r="AF438" i="18"/>
  <c r="AJ438" i="18" s="1"/>
  <c r="AE438" i="18"/>
  <c r="AD438" i="18"/>
  <c r="AF437" i="18"/>
  <c r="AJ437" i="18" s="1"/>
  <c r="AE437" i="18"/>
  <c r="AD437" i="18"/>
  <c r="AF436" i="18"/>
  <c r="AJ436" i="18" s="1"/>
  <c r="AE436" i="18"/>
  <c r="AD436" i="18"/>
  <c r="AF435" i="18"/>
  <c r="AJ435" i="18" s="1"/>
  <c r="AE435" i="18"/>
  <c r="AD435" i="18"/>
  <c r="AF434" i="18"/>
  <c r="AJ434" i="18" s="1"/>
  <c r="AE434" i="18"/>
  <c r="AD434" i="18"/>
  <c r="AF433" i="18"/>
  <c r="AJ433" i="18" s="1"/>
  <c r="AE433" i="18"/>
  <c r="AD433" i="18"/>
  <c r="AF432" i="18"/>
  <c r="AJ432" i="18" s="1"/>
  <c r="AE432" i="18"/>
  <c r="AD432" i="18"/>
  <c r="AF431" i="18"/>
  <c r="AJ431" i="18" s="1"/>
  <c r="AE431" i="18"/>
  <c r="AD431" i="18"/>
  <c r="AF430" i="18"/>
  <c r="AJ430" i="18" s="1"/>
  <c r="AE430" i="18"/>
  <c r="AD430" i="18"/>
  <c r="AF429" i="18"/>
  <c r="AJ429" i="18" s="1"/>
  <c r="AE429" i="18"/>
  <c r="AD429" i="18"/>
  <c r="AF428" i="18"/>
  <c r="AJ428" i="18" s="1"/>
  <c r="AE428" i="18"/>
  <c r="AD428" i="18"/>
  <c r="AF427" i="18"/>
  <c r="AJ427" i="18" s="1"/>
  <c r="AE427" i="18"/>
  <c r="AD427" i="18"/>
  <c r="AF426" i="18"/>
  <c r="AJ426" i="18" s="1"/>
  <c r="AE426" i="18"/>
  <c r="AD426" i="18"/>
  <c r="AF425" i="18"/>
  <c r="AJ425" i="18" s="1"/>
  <c r="AE425" i="18"/>
  <c r="AD425" i="18"/>
  <c r="AF424" i="18"/>
  <c r="AJ424" i="18" s="1"/>
  <c r="AE424" i="18"/>
  <c r="AD424" i="18"/>
  <c r="AF423" i="18"/>
  <c r="AJ423" i="18" s="1"/>
  <c r="AE423" i="18"/>
  <c r="AD423" i="18"/>
  <c r="AF422" i="18"/>
  <c r="AJ422" i="18" s="1"/>
  <c r="AE422" i="18"/>
  <c r="AD422" i="18"/>
  <c r="AF421" i="18"/>
  <c r="AJ421" i="18" s="1"/>
  <c r="AE421" i="18"/>
  <c r="AD421" i="18"/>
  <c r="AF420" i="18"/>
  <c r="AJ420" i="18" s="1"/>
  <c r="AE420" i="18"/>
  <c r="AD420" i="18"/>
  <c r="AF419" i="18"/>
  <c r="AJ419" i="18" s="1"/>
  <c r="AE419" i="18"/>
  <c r="AD419" i="18"/>
  <c r="AF418" i="18"/>
  <c r="AJ418" i="18" s="1"/>
  <c r="AE418" i="18"/>
  <c r="AD418" i="18"/>
  <c r="AF417" i="18"/>
  <c r="AJ417" i="18" s="1"/>
  <c r="AE417" i="18"/>
  <c r="AD417" i="18"/>
  <c r="AF416" i="18"/>
  <c r="AJ416" i="18" s="1"/>
  <c r="AE416" i="18"/>
  <c r="AD416" i="18"/>
  <c r="AF415" i="18"/>
  <c r="AJ415" i="18" s="1"/>
  <c r="AE415" i="18"/>
  <c r="AD415" i="18"/>
  <c r="AF414" i="18"/>
  <c r="AJ414" i="18" s="1"/>
  <c r="AE414" i="18"/>
  <c r="AD414" i="18"/>
  <c r="AF413" i="18"/>
  <c r="AJ413" i="18" s="1"/>
  <c r="AE413" i="18"/>
  <c r="AD413" i="18"/>
  <c r="AF412" i="18"/>
  <c r="AJ412" i="18" s="1"/>
  <c r="AE412" i="18"/>
  <c r="AD412" i="18"/>
  <c r="AF411" i="18"/>
  <c r="AJ411" i="18" s="1"/>
  <c r="AE411" i="18"/>
  <c r="AD411" i="18"/>
  <c r="AF410" i="18"/>
  <c r="AJ410" i="18" s="1"/>
  <c r="AE410" i="18"/>
  <c r="AD410" i="18"/>
  <c r="AF409" i="18"/>
  <c r="AJ409" i="18" s="1"/>
  <c r="AE409" i="18"/>
  <c r="AD409" i="18"/>
  <c r="AF408" i="18"/>
  <c r="AJ408" i="18" s="1"/>
  <c r="AE408" i="18"/>
  <c r="AD408" i="18"/>
  <c r="AF407" i="18"/>
  <c r="AJ407" i="18" s="1"/>
  <c r="AE407" i="18"/>
  <c r="AD407" i="18"/>
  <c r="AF406" i="18"/>
  <c r="AJ406" i="18" s="1"/>
  <c r="AE406" i="18"/>
  <c r="AD406" i="18"/>
  <c r="AF405" i="18"/>
  <c r="AJ405" i="18" s="1"/>
  <c r="AE405" i="18"/>
  <c r="AD405" i="18"/>
  <c r="AF404" i="18"/>
  <c r="AJ404" i="18" s="1"/>
  <c r="AE404" i="18"/>
  <c r="AD404" i="18"/>
  <c r="AF403" i="18"/>
  <c r="AJ403" i="18" s="1"/>
  <c r="AE403" i="18"/>
  <c r="AD403" i="18"/>
  <c r="AF402" i="18"/>
  <c r="AJ402" i="18" s="1"/>
  <c r="AE402" i="18"/>
  <c r="AD402" i="18"/>
  <c r="AF401" i="18"/>
  <c r="AJ401" i="18" s="1"/>
  <c r="AE401" i="18"/>
  <c r="AD401" i="18"/>
  <c r="AF400" i="18"/>
  <c r="AJ400" i="18" s="1"/>
  <c r="AE400" i="18"/>
  <c r="AD400" i="18"/>
  <c r="AF399" i="18"/>
  <c r="AJ399" i="18" s="1"/>
  <c r="AE399" i="18"/>
  <c r="AD399" i="18"/>
  <c r="AF398" i="18"/>
  <c r="AJ398" i="18" s="1"/>
  <c r="AE398" i="18"/>
  <c r="AD398" i="18"/>
  <c r="AF397" i="18"/>
  <c r="AJ397" i="18" s="1"/>
  <c r="AE397" i="18"/>
  <c r="AD397" i="18"/>
  <c r="AF396" i="18"/>
  <c r="AJ396" i="18" s="1"/>
  <c r="AE396" i="18"/>
  <c r="AD396" i="18"/>
  <c r="AF395" i="18"/>
  <c r="AJ395" i="18" s="1"/>
  <c r="AE395" i="18"/>
  <c r="AD395" i="18"/>
  <c r="AF394" i="18"/>
  <c r="AJ394" i="18" s="1"/>
  <c r="AE394" i="18"/>
  <c r="AD394" i="18"/>
  <c r="AF393" i="18"/>
  <c r="AJ393" i="18" s="1"/>
  <c r="AE393" i="18"/>
  <c r="AD393" i="18"/>
  <c r="AF392" i="18"/>
  <c r="AJ392" i="18" s="1"/>
  <c r="AE392" i="18"/>
  <c r="AD392" i="18"/>
  <c r="AF391" i="18"/>
  <c r="AJ391" i="18" s="1"/>
  <c r="AE391" i="18"/>
  <c r="AD391" i="18"/>
  <c r="AF390" i="18"/>
  <c r="AJ390" i="18" s="1"/>
  <c r="AE390" i="18"/>
  <c r="AD390" i="18"/>
  <c r="AF389" i="18"/>
  <c r="AJ389" i="18" s="1"/>
  <c r="AE389" i="18"/>
  <c r="AD389" i="18"/>
  <c r="AF388" i="18"/>
  <c r="AJ388" i="18" s="1"/>
  <c r="AE388" i="18"/>
  <c r="AD388" i="18"/>
  <c r="AF387" i="18"/>
  <c r="AJ387" i="18" s="1"/>
  <c r="AE387" i="18"/>
  <c r="AD387" i="18"/>
  <c r="AF386" i="18"/>
  <c r="AJ386" i="18" s="1"/>
  <c r="AE386" i="18"/>
  <c r="AD386" i="18"/>
  <c r="AF385" i="18"/>
  <c r="AJ385" i="18" s="1"/>
  <c r="AE385" i="18"/>
  <c r="AD385" i="18"/>
  <c r="AF384" i="18"/>
  <c r="AJ384" i="18" s="1"/>
  <c r="AE384" i="18"/>
  <c r="AD384" i="18"/>
  <c r="AF383" i="18"/>
  <c r="AJ383" i="18" s="1"/>
  <c r="AE383" i="18"/>
  <c r="AD383" i="18"/>
  <c r="AF382" i="18"/>
  <c r="AJ382" i="18" s="1"/>
  <c r="AE382" i="18"/>
  <c r="AD382" i="18"/>
  <c r="AF381" i="18"/>
  <c r="AJ381" i="18" s="1"/>
  <c r="AE381" i="18"/>
  <c r="AD381" i="18"/>
  <c r="AF380" i="18"/>
  <c r="AJ380" i="18" s="1"/>
  <c r="AE380" i="18"/>
  <c r="AD380" i="18"/>
  <c r="AF379" i="18"/>
  <c r="AJ379" i="18" s="1"/>
  <c r="AE379" i="18"/>
  <c r="AD379" i="18"/>
  <c r="AF378" i="18"/>
  <c r="AJ378" i="18" s="1"/>
  <c r="AE378" i="18"/>
  <c r="AD378" i="18"/>
  <c r="AF377" i="18"/>
  <c r="AJ377" i="18" s="1"/>
  <c r="AE377" i="18"/>
  <c r="AD377" i="18"/>
  <c r="AF376" i="18"/>
  <c r="AJ376" i="18" s="1"/>
  <c r="AE376" i="18"/>
  <c r="AD376" i="18"/>
  <c r="AF375" i="18"/>
  <c r="AJ375" i="18" s="1"/>
  <c r="AE375" i="18"/>
  <c r="AD375" i="18"/>
  <c r="AF374" i="18"/>
  <c r="AJ374" i="18" s="1"/>
  <c r="AE374" i="18"/>
  <c r="AD374" i="18"/>
  <c r="AF373" i="18"/>
  <c r="AJ373" i="18" s="1"/>
  <c r="AE373" i="18"/>
  <c r="AD373" i="18"/>
  <c r="AF372" i="18"/>
  <c r="AJ372" i="18" s="1"/>
  <c r="AE372" i="18"/>
  <c r="AD372" i="18"/>
  <c r="AF371" i="18"/>
  <c r="AJ371" i="18" s="1"/>
  <c r="AE371" i="18"/>
  <c r="AD371" i="18"/>
  <c r="AF370" i="18"/>
  <c r="AJ370" i="18" s="1"/>
  <c r="AE370" i="18"/>
  <c r="AD370" i="18"/>
  <c r="AF369" i="18"/>
  <c r="AJ369" i="18" s="1"/>
  <c r="AE369" i="18"/>
  <c r="AD369" i="18"/>
  <c r="AF368" i="18"/>
  <c r="AJ368" i="18" s="1"/>
  <c r="AE368" i="18"/>
  <c r="AD368" i="18"/>
  <c r="AF367" i="18"/>
  <c r="AJ367" i="18" s="1"/>
  <c r="AE367" i="18"/>
  <c r="AD367" i="18"/>
  <c r="AF366" i="18"/>
  <c r="AJ366" i="18" s="1"/>
  <c r="AE366" i="18"/>
  <c r="AD366" i="18"/>
  <c r="AF365" i="18"/>
  <c r="AJ365" i="18" s="1"/>
  <c r="AE365" i="18"/>
  <c r="AD365" i="18"/>
  <c r="AF364" i="18"/>
  <c r="AJ364" i="18" s="1"/>
  <c r="AE364" i="18"/>
  <c r="AD364" i="18"/>
  <c r="AF363" i="18"/>
  <c r="AJ363" i="18" s="1"/>
  <c r="AE363" i="18"/>
  <c r="AD363" i="18"/>
  <c r="AF362" i="18"/>
  <c r="AJ362" i="18" s="1"/>
  <c r="AE362" i="18"/>
  <c r="AD362" i="18"/>
  <c r="AF361" i="18"/>
  <c r="AJ361" i="18" s="1"/>
  <c r="AE361" i="18"/>
  <c r="AD361" i="18"/>
  <c r="AF360" i="18"/>
  <c r="AJ360" i="18" s="1"/>
  <c r="AE360" i="18"/>
  <c r="AD360" i="18"/>
  <c r="AF359" i="18"/>
  <c r="AJ359" i="18" s="1"/>
  <c r="AE359" i="18"/>
  <c r="AD359" i="18"/>
  <c r="AF358" i="18"/>
  <c r="AJ358" i="18" s="1"/>
  <c r="AE358" i="18"/>
  <c r="AD358" i="18"/>
  <c r="AF357" i="18"/>
  <c r="AJ357" i="18" s="1"/>
  <c r="AE357" i="18"/>
  <c r="AD357" i="18"/>
  <c r="AF356" i="18"/>
  <c r="AJ356" i="18" s="1"/>
  <c r="AE356" i="18"/>
  <c r="AD356" i="18"/>
  <c r="AF355" i="18"/>
  <c r="AJ355" i="18" s="1"/>
  <c r="AE355" i="18"/>
  <c r="AD355" i="18"/>
  <c r="AF354" i="18"/>
  <c r="AJ354" i="18" s="1"/>
  <c r="AE354" i="18"/>
  <c r="AD354" i="18"/>
  <c r="AF353" i="18"/>
  <c r="AJ353" i="18" s="1"/>
  <c r="AE353" i="18"/>
  <c r="AD353" i="18"/>
  <c r="AF352" i="18"/>
  <c r="AJ352" i="18" s="1"/>
  <c r="AE352" i="18"/>
  <c r="AD352" i="18"/>
  <c r="AF351" i="18"/>
  <c r="AJ351" i="18" s="1"/>
  <c r="AE351" i="18"/>
  <c r="AD351" i="18"/>
  <c r="AF350" i="18"/>
  <c r="AJ350" i="18" s="1"/>
  <c r="AE350" i="18"/>
  <c r="AD350" i="18"/>
  <c r="AF349" i="18"/>
  <c r="AJ349" i="18" s="1"/>
  <c r="AE349" i="18"/>
  <c r="AD349" i="18"/>
  <c r="AF348" i="18"/>
  <c r="AJ348" i="18" s="1"/>
  <c r="AE348" i="18"/>
  <c r="AD348" i="18"/>
  <c r="AF347" i="18"/>
  <c r="AJ347" i="18" s="1"/>
  <c r="AE347" i="18"/>
  <c r="AD347" i="18"/>
  <c r="AF346" i="18"/>
  <c r="AJ346" i="18" s="1"/>
  <c r="AE346" i="18"/>
  <c r="AD346" i="18"/>
  <c r="AF345" i="18"/>
  <c r="AJ345" i="18" s="1"/>
  <c r="AE345" i="18"/>
  <c r="AD345" i="18"/>
  <c r="AF344" i="18"/>
  <c r="AJ344" i="18" s="1"/>
  <c r="AE344" i="18"/>
  <c r="AD344" i="18"/>
  <c r="AF343" i="18"/>
  <c r="AJ343" i="18" s="1"/>
  <c r="AE343" i="18"/>
  <c r="AD343" i="18"/>
  <c r="AF342" i="18"/>
  <c r="AJ342" i="18" s="1"/>
  <c r="AE342" i="18"/>
  <c r="AD342" i="18"/>
  <c r="AF341" i="18"/>
  <c r="AJ341" i="18" s="1"/>
  <c r="AE341" i="18"/>
  <c r="AD341" i="18"/>
  <c r="AF340" i="18"/>
  <c r="AJ340" i="18" s="1"/>
  <c r="AE340" i="18"/>
  <c r="AD340" i="18"/>
  <c r="AF339" i="18"/>
  <c r="AJ339" i="18" s="1"/>
  <c r="AE339" i="18"/>
  <c r="AD339" i="18"/>
  <c r="AF338" i="18"/>
  <c r="AJ338" i="18" s="1"/>
  <c r="AE338" i="18"/>
  <c r="AD338" i="18"/>
  <c r="AF337" i="18"/>
  <c r="AJ337" i="18" s="1"/>
  <c r="AE337" i="18"/>
  <c r="AD337" i="18"/>
  <c r="AF336" i="18"/>
  <c r="AJ336" i="18" s="1"/>
  <c r="AE336" i="18"/>
  <c r="AD336" i="18"/>
  <c r="AF335" i="18"/>
  <c r="AJ335" i="18" s="1"/>
  <c r="AE335" i="18"/>
  <c r="AD335" i="18"/>
  <c r="AF334" i="18"/>
  <c r="AJ334" i="18" s="1"/>
  <c r="AE334" i="18"/>
  <c r="AD334" i="18"/>
  <c r="AF333" i="18"/>
  <c r="AJ333" i="18" s="1"/>
  <c r="AE333" i="18"/>
  <c r="AD333" i="18"/>
  <c r="AF332" i="18"/>
  <c r="AJ332" i="18" s="1"/>
  <c r="AE332" i="18"/>
  <c r="AD332" i="18"/>
  <c r="AF331" i="18"/>
  <c r="AJ331" i="18" s="1"/>
  <c r="AE331" i="18"/>
  <c r="AD331" i="18"/>
  <c r="AF330" i="18"/>
  <c r="AJ330" i="18" s="1"/>
  <c r="AE330" i="18"/>
  <c r="AD330" i="18"/>
  <c r="AF329" i="18"/>
  <c r="AJ329" i="18" s="1"/>
  <c r="AE329" i="18"/>
  <c r="AD329" i="18"/>
  <c r="AF328" i="18"/>
  <c r="AJ328" i="18" s="1"/>
  <c r="AE328" i="18"/>
  <c r="AD328" i="18"/>
  <c r="AF327" i="18"/>
  <c r="AJ327" i="18" s="1"/>
  <c r="AE327" i="18"/>
  <c r="AD327" i="18"/>
  <c r="AF326" i="18"/>
  <c r="AJ326" i="18" s="1"/>
  <c r="AE326" i="18"/>
  <c r="AD326" i="18"/>
  <c r="AF325" i="18"/>
  <c r="AJ325" i="18" s="1"/>
  <c r="AE325" i="18"/>
  <c r="AD325" i="18"/>
  <c r="AF324" i="18"/>
  <c r="AJ324" i="18" s="1"/>
  <c r="AE324" i="18"/>
  <c r="AD324" i="18"/>
  <c r="AF323" i="18"/>
  <c r="AJ323" i="18" s="1"/>
  <c r="AE323" i="18"/>
  <c r="AD323" i="18"/>
  <c r="AF322" i="18"/>
  <c r="AJ322" i="18" s="1"/>
  <c r="AE322" i="18"/>
  <c r="AD322" i="18"/>
  <c r="AF321" i="18"/>
  <c r="AJ321" i="18" s="1"/>
  <c r="AE321" i="18"/>
  <c r="AD321" i="18"/>
  <c r="AF320" i="18"/>
  <c r="AJ320" i="18" s="1"/>
  <c r="AE320" i="18"/>
  <c r="AD320" i="18"/>
  <c r="AF319" i="18"/>
  <c r="AJ319" i="18" s="1"/>
  <c r="AE319" i="18"/>
  <c r="AD319" i="18"/>
  <c r="AF318" i="18"/>
  <c r="AJ318" i="18" s="1"/>
  <c r="AE318" i="18"/>
  <c r="AD318" i="18"/>
  <c r="AF317" i="18"/>
  <c r="AJ317" i="18" s="1"/>
  <c r="AE317" i="18"/>
  <c r="AD317" i="18"/>
  <c r="AF316" i="18"/>
  <c r="AJ316" i="18" s="1"/>
  <c r="AE316" i="18"/>
  <c r="AD316" i="18"/>
  <c r="AF315" i="18"/>
  <c r="AJ315" i="18" s="1"/>
  <c r="AE315" i="18"/>
  <c r="AD315" i="18"/>
  <c r="AF314" i="18"/>
  <c r="AJ314" i="18" s="1"/>
  <c r="AE314" i="18"/>
  <c r="AD314" i="18"/>
  <c r="AF313" i="18"/>
  <c r="AJ313" i="18" s="1"/>
  <c r="AE313" i="18"/>
  <c r="AD313" i="18"/>
  <c r="AF312" i="18"/>
  <c r="AJ312" i="18" s="1"/>
  <c r="AE312" i="18"/>
  <c r="AD312" i="18"/>
  <c r="AF311" i="18"/>
  <c r="AJ311" i="18" s="1"/>
  <c r="AE311" i="18"/>
  <c r="AD311" i="18"/>
  <c r="AF310" i="18"/>
  <c r="AJ310" i="18" s="1"/>
  <c r="AE310" i="18"/>
  <c r="AD310" i="18"/>
  <c r="AF309" i="18"/>
  <c r="AJ309" i="18" s="1"/>
  <c r="AE309" i="18"/>
  <c r="AD309" i="18"/>
  <c r="AF308" i="18"/>
  <c r="AJ308" i="18" s="1"/>
  <c r="AE308" i="18"/>
  <c r="AD308" i="18"/>
  <c r="AF307" i="18"/>
  <c r="AJ307" i="18" s="1"/>
  <c r="AE307" i="18"/>
  <c r="AD307" i="18"/>
  <c r="AF306" i="18"/>
  <c r="AJ306" i="18" s="1"/>
  <c r="AE306" i="18"/>
  <c r="AD306" i="18"/>
  <c r="AF305" i="18"/>
  <c r="AJ305" i="18" s="1"/>
  <c r="AE305" i="18"/>
  <c r="AD305" i="18"/>
  <c r="AF304" i="18"/>
  <c r="AJ304" i="18" s="1"/>
  <c r="AE304" i="18"/>
  <c r="AD304" i="18"/>
  <c r="AF303" i="18"/>
  <c r="AJ303" i="18" s="1"/>
  <c r="AE303" i="18"/>
  <c r="AD303" i="18"/>
  <c r="AF302" i="18"/>
  <c r="AJ302" i="18" s="1"/>
  <c r="AE302" i="18"/>
  <c r="AD302" i="18"/>
  <c r="AF301" i="18"/>
  <c r="AJ301" i="18" s="1"/>
  <c r="AE301" i="18"/>
  <c r="AD301" i="18"/>
  <c r="AF300" i="18"/>
  <c r="AJ300" i="18" s="1"/>
  <c r="AE300" i="18"/>
  <c r="AD300" i="18"/>
  <c r="AF299" i="18"/>
  <c r="AJ299" i="18" s="1"/>
  <c r="AE299" i="18"/>
  <c r="AD299" i="18"/>
  <c r="AF298" i="18"/>
  <c r="AJ298" i="18" s="1"/>
  <c r="AE298" i="18"/>
  <c r="AD298" i="18"/>
  <c r="AF297" i="18"/>
  <c r="AJ297" i="18" s="1"/>
  <c r="AE297" i="18"/>
  <c r="AD297" i="18"/>
  <c r="AF296" i="18"/>
  <c r="AJ296" i="18" s="1"/>
  <c r="AE296" i="18"/>
  <c r="AD296" i="18"/>
  <c r="AF295" i="18"/>
  <c r="AJ295" i="18" s="1"/>
  <c r="AE295" i="18"/>
  <c r="AD295" i="18"/>
  <c r="AF294" i="18"/>
  <c r="AJ294" i="18" s="1"/>
  <c r="AE294" i="18"/>
  <c r="AD294" i="18"/>
  <c r="AF293" i="18"/>
  <c r="AJ293" i="18" s="1"/>
  <c r="AE293" i="18"/>
  <c r="AD293" i="18"/>
  <c r="AF292" i="18"/>
  <c r="AJ292" i="18" s="1"/>
  <c r="AE292" i="18"/>
  <c r="AD292" i="18"/>
  <c r="AF291" i="18"/>
  <c r="AJ291" i="18" s="1"/>
  <c r="AE291" i="18"/>
  <c r="AD291" i="18"/>
  <c r="AF290" i="18"/>
  <c r="AJ290" i="18" s="1"/>
  <c r="AE290" i="18"/>
  <c r="AD290" i="18"/>
  <c r="AF289" i="18"/>
  <c r="AJ289" i="18" s="1"/>
  <c r="AE289" i="18"/>
  <c r="AD289" i="18"/>
  <c r="AF288" i="18"/>
  <c r="AJ288" i="18" s="1"/>
  <c r="AE288" i="18"/>
  <c r="AD288" i="18"/>
  <c r="AF287" i="18"/>
  <c r="AJ287" i="18" s="1"/>
  <c r="AE287" i="18"/>
  <c r="AD287" i="18"/>
  <c r="AF286" i="18"/>
  <c r="AJ286" i="18" s="1"/>
  <c r="AE286" i="18"/>
  <c r="AD286" i="18"/>
  <c r="AF285" i="18"/>
  <c r="AJ285" i="18" s="1"/>
  <c r="AE285" i="18"/>
  <c r="AD285" i="18"/>
  <c r="AF284" i="18"/>
  <c r="AJ284" i="18" s="1"/>
  <c r="AE284" i="18"/>
  <c r="AD284" i="18"/>
  <c r="AF283" i="18"/>
  <c r="AJ283" i="18" s="1"/>
  <c r="AE283" i="18"/>
  <c r="AD283" i="18"/>
  <c r="AF282" i="18"/>
  <c r="AJ282" i="18" s="1"/>
  <c r="AE282" i="18"/>
  <c r="AD282" i="18"/>
  <c r="AF281" i="18"/>
  <c r="AJ281" i="18" s="1"/>
  <c r="AE281" i="18"/>
  <c r="AD281" i="18"/>
  <c r="AF280" i="18"/>
  <c r="AJ280" i="18" s="1"/>
  <c r="AE280" i="18"/>
  <c r="AD280" i="18"/>
  <c r="AF279" i="18"/>
  <c r="AJ279" i="18" s="1"/>
  <c r="AE279" i="18"/>
  <c r="AD279" i="18"/>
  <c r="AF278" i="18"/>
  <c r="AJ278" i="18" s="1"/>
  <c r="AE278" i="18"/>
  <c r="AD278" i="18"/>
  <c r="AF277" i="18"/>
  <c r="AJ277" i="18" s="1"/>
  <c r="AE277" i="18"/>
  <c r="AD277" i="18"/>
  <c r="AF276" i="18"/>
  <c r="AJ276" i="18" s="1"/>
  <c r="AE276" i="18"/>
  <c r="AD276" i="18"/>
  <c r="AF275" i="18"/>
  <c r="AJ275" i="18" s="1"/>
  <c r="AE275" i="18"/>
  <c r="AD275" i="18"/>
  <c r="AF274" i="18"/>
  <c r="AJ274" i="18" s="1"/>
  <c r="AE274" i="18"/>
  <c r="AD274" i="18"/>
  <c r="AF273" i="18"/>
  <c r="AJ273" i="18" s="1"/>
  <c r="AE273" i="18"/>
  <c r="AD273" i="18"/>
  <c r="AF272" i="18"/>
  <c r="AJ272" i="18" s="1"/>
  <c r="AE272" i="18"/>
  <c r="AD272" i="18"/>
  <c r="AF271" i="18"/>
  <c r="AJ271" i="18" s="1"/>
  <c r="AE271" i="18"/>
  <c r="AD271" i="18"/>
  <c r="AF270" i="18"/>
  <c r="AJ270" i="18" s="1"/>
  <c r="AE270" i="18"/>
  <c r="AD270" i="18"/>
  <c r="AF269" i="18"/>
  <c r="AJ269" i="18" s="1"/>
  <c r="AE269" i="18"/>
  <c r="AD269" i="18"/>
  <c r="AF268" i="18"/>
  <c r="AJ268" i="18" s="1"/>
  <c r="AE268" i="18"/>
  <c r="AD268" i="18"/>
  <c r="AF267" i="18"/>
  <c r="AJ267" i="18" s="1"/>
  <c r="AE267" i="18"/>
  <c r="AD267" i="18"/>
  <c r="AF266" i="18"/>
  <c r="AJ266" i="18" s="1"/>
  <c r="AE266" i="18"/>
  <c r="AD266" i="18"/>
  <c r="AF265" i="18"/>
  <c r="AJ265" i="18" s="1"/>
  <c r="AE265" i="18"/>
  <c r="AD265" i="18"/>
  <c r="AF264" i="18"/>
  <c r="AJ264" i="18" s="1"/>
  <c r="AE264" i="18"/>
  <c r="AD264" i="18"/>
  <c r="AF263" i="18"/>
  <c r="AJ263" i="18" s="1"/>
  <c r="AE263" i="18"/>
  <c r="AD263" i="18"/>
  <c r="AF262" i="18"/>
  <c r="AJ262" i="18" s="1"/>
  <c r="AE262" i="18"/>
  <c r="AD262" i="18"/>
  <c r="AF261" i="18"/>
  <c r="AJ261" i="18" s="1"/>
  <c r="AE261" i="18"/>
  <c r="AD261" i="18"/>
  <c r="AF260" i="18"/>
  <c r="AJ260" i="18" s="1"/>
  <c r="AE260" i="18"/>
  <c r="AD260" i="18"/>
  <c r="AF259" i="18"/>
  <c r="AJ259" i="18" s="1"/>
  <c r="AE259" i="18"/>
  <c r="AD259" i="18"/>
  <c r="AF258" i="18"/>
  <c r="AJ258" i="18" s="1"/>
  <c r="AE258" i="18"/>
  <c r="AD258" i="18"/>
  <c r="AF257" i="18"/>
  <c r="AJ257" i="18" s="1"/>
  <c r="AE257" i="18"/>
  <c r="AD257" i="18"/>
  <c r="AF256" i="18"/>
  <c r="AJ256" i="18" s="1"/>
  <c r="AE256" i="18"/>
  <c r="AD256" i="18"/>
  <c r="AF255" i="18"/>
  <c r="AJ255" i="18" s="1"/>
  <c r="AE255" i="18"/>
  <c r="AD255" i="18"/>
  <c r="AF254" i="18"/>
  <c r="AJ254" i="18" s="1"/>
  <c r="AE254" i="18"/>
  <c r="AD254" i="18"/>
  <c r="AF253" i="18"/>
  <c r="AJ253" i="18" s="1"/>
  <c r="AE253" i="18"/>
  <c r="AD253" i="18"/>
  <c r="AF252" i="18"/>
  <c r="AJ252" i="18" s="1"/>
  <c r="AE252" i="18"/>
  <c r="AD252" i="18"/>
  <c r="AF251" i="18"/>
  <c r="AJ251" i="18" s="1"/>
  <c r="AE251" i="18"/>
  <c r="AD251" i="18"/>
  <c r="AF250" i="18"/>
  <c r="AJ250" i="18" s="1"/>
  <c r="AE250" i="18"/>
  <c r="AD250" i="18"/>
  <c r="AF249" i="18"/>
  <c r="AJ249" i="18" s="1"/>
  <c r="AE249" i="18"/>
  <c r="AD249" i="18"/>
  <c r="AF248" i="18"/>
  <c r="AJ248" i="18" s="1"/>
  <c r="AE248" i="18"/>
  <c r="AD248" i="18"/>
  <c r="AF247" i="18"/>
  <c r="AJ247" i="18" s="1"/>
  <c r="AE247" i="18"/>
  <c r="AD247" i="18"/>
  <c r="AF246" i="18"/>
  <c r="AJ246" i="18" s="1"/>
  <c r="AE246" i="18"/>
  <c r="AD246" i="18"/>
  <c r="AF245" i="18"/>
  <c r="AJ245" i="18" s="1"/>
  <c r="AE245" i="18"/>
  <c r="AD245" i="18"/>
  <c r="AF244" i="18"/>
  <c r="AJ244" i="18" s="1"/>
  <c r="AE244" i="18"/>
  <c r="AD244" i="18"/>
  <c r="AF243" i="18"/>
  <c r="AJ243" i="18" s="1"/>
  <c r="AE243" i="18"/>
  <c r="AD243" i="18"/>
  <c r="AF242" i="18"/>
  <c r="AJ242" i="18" s="1"/>
  <c r="AE242" i="18"/>
  <c r="AD242" i="18"/>
  <c r="AF241" i="18"/>
  <c r="AJ241" i="18" s="1"/>
  <c r="AE241" i="18"/>
  <c r="AD241" i="18"/>
  <c r="AF240" i="18"/>
  <c r="AJ240" i="18" s="1"/>
  <c r="AE240" i="18"/>
  <c r="AD240" i="18"/>
  <c r="AF239" i="18"/>
  <c r="AJ239" i="18" s="1"/>
  <c r="AE239" i="18"/>
  <c r="AD239" i="18"/>
  <c r="AF238" i="18"/>
  <c r="AJ238" i="18" s="1"/>
  <c r="AE238" i="18"/>
  <c r="AD238" i="18"/>
  <c r="AF237" i="18"/>
  <c r="AJ237" i="18" s="1"/>
  <c r="AE237" i="18"/>
  <c r="AD237" i="18"/>
  <c r="AF236" i="18"/>
  <c r="AJ236" i="18" s="1"/>
  <c r="AE236" i="18"/>
  <c r="AD236" i="18"/>
  <c r="AF235" i="18"/>
  <c r="AJ235" i="18" s="1"/>
  <c r="AE235" i="18"/>
  <c r="AD235" i="18"/>
  <c r="AF234" i="18"/>
  <c r="AJ234" i="18" s="1"/>
  <c r="AE234" i="18"/>
  <c r="AD234" i="18"/>
  <c r="AF233" i="18"/>
  <c r="AJ233" i="18" s="1"/>
  <c r="AE233" i="18"/>
  <c r="AD233" i="18"/>
  <c r="AF232" i="18"/>
  <c r="AJ232" i="18" s="1"/>
  <c r="AE232" i="18"/>
  <c r="AD232" i="18"/>
  <c r="AF231" i="18"/>
  <c r="AJ231" i="18" s="1"/>
  <c r="AE231" i="18"/>
  <c r="AD231" i="18"/>
  <c r="AF230" i="18"/>
  <c r="AJ230" i="18" s="1"/>
  <c r="AE230" i="18"/>
  <c r="AD230" i="18"/>
  <c r="AF229" i="18"/>
  <c r="AJ229" i="18" s="1"/>
  <c r="AE229" i="18"/>
  <c r="AD229" i="18"/>
  <c r="AF228" i="18"/>
  <c r="AJ228" i="18" s="1"/>
  <c r="AE228" i="18"/>
  <c r="AD228" i="18"/>
  <c r="AF227" i="18"/>
  <c r="AJ227" i="18" s="1"/>
  <c r="AE227" i="18"/>
  <c r="AD227" i="18"/>
  <c r="AF226" i="18"/>
  <c r="AJ226" i="18" s="1"/>
  <c r="AE226" i="18"/>
  <c r="AD226" i="18"/>
  <c r="AF225" i="18"/>
  <c r="AJ225" i="18" s="1"/>
  <c r="AE225" i="18"/>
  <c r="AD225" i="18"/>
  <c r="AF224" i="18"/>
  <c r="AJ224" i="18" s="1"/>
  <c r="AE224" i="18"/>
  <c r="AD224" i="18"/>
  <c r="AF223" i="18"/>
  <c r="AJ223" i="18" s="1"/>
  <c r="AE223" i="18"/>
  <c r="AD223" i="18"/>
  <c r="AF222" i="18"/>
  <c r="AJ222" i="18" s="1"/>
  <c r="AE222" i="18"/>
  <c r="AD222" i="18"/>
  <c r="AF221" i="18"/>
  <c r="AJ221" i="18" s="1"/>
  <c r="AE221" i="18"/>
  <c r="AD221" i="18"/>
  <c r="AF220" i="18"/>
  <c r="AJ220" i="18" s="1"/>
  <c r="AE220" i="18"/>
  <c r="AD220" i="18"/>
  <c r="AF219" i="18"/>
  <c r="AJ219" i="18" s="1"/>
  <c r="AE219" i="18"/>
  <c r="AD219" i="18"/>
  <c r="AF218" i="18"/>
  <c r="AJ218" i="18" s="1"/>
  <c r="AE218" i="18"/>
  <c r="AD218" i="18"/>
  <c r="AF217" i="18"/>
  <c r="AJ217" i="18" s="1"/>
  <c r="AE217" i="18"/>
  <c r="AD217" i="18"/>
  <c r="AF216" i="18"/>
  <c r="AJ216" i="18" s="1"/>
  <c r="AE216" i="18"/>
  <c r="AD216" i="18"/>
  <c r="AF215" i="18"/>
  <c r="AJ215" i="18" s="1"/>
  <c r="AE215" i="18"/>
  <c r="AD215" i="18"/>
  <c r="AF214" i="18"/>
  <c r="AJ214" i="18" s="1"/>
  <c r="AE214" i="18"/>
  <c r="AD214" i="18"/>
  <c r="AF213" i="18"/>
  <c r="AJ213" i="18" s="1"/>
  <c r="AE213" i="18"/>
  <c r="AD213" i="18"/>
  <c r="AF212" i="18"/>
  <c r="AJ212" i="18" s="1"/>
  <c r="AE212" i="18"/>
  <c r="AD212" i="18"/>
  <c r="AF211" i="18"/>
  <c r="AJ211" i="18" s="1"/>
  <c r="AE211" i="18"/>
  <c r="AD211" i="18"/>
  <c r="AF210" i="18"/>
  <c r="AJ210" i="18" s="1"/>
  <c r="AE210" i="18"/>
  <c r="AD210" i="18"/>
  <c r="AF209" i="18"/>
  <c r="AJ209" i="18" s="1"/>
  <c r="AE209" i="18"/>
  <c r="AD209" i="18"/>
  <c r="AF208" i="18"/>
  <c r="AJ208" i="18" s="1"/>
  <c r="AE208" i="18"/>
  <c r="AD208" i="18"/>
  <c r="AF207" i="18"/>
  <c r="AJ207" i="18" s="1"/>
  <c r="AE207" i="18"/>
  <c r="AD207" i="18"/>
  <c r="AF206" i="18"/>
  <c r="AJ206" i="18" s="1"/>
  <c r="AE206" i="18"/>
  <c r="AD206" i="18"/>
  <c r="AF205" i="18"/>
  <c r="AJ205" i="18" s="1"/>
  <c r="AE205" i="18"/>
  <c r="AD205" i="18"/>
  <c r="AF204" i="18"/>
  <c r="AJ204" i="18" s="1"/>
  <c r="AE204" i="18"/>
  <c r="AD204" i="18"/>
  <c r="AF203" i="18"/>
  <c r="AJ203" i="18" s="1"/>
  <c r="AE203" i="18"/>
  <c r="AD203" i="18"/>
  <c r="AF202" i="18"/>
  <c r="AJ202" i="18" s="1"/>
  <c r="AE202" i="18"/>
  <c r="AD202" i="18"/>
  <c r="AF201" i="18"/>
  <c r="AJ201" i="18" s="1"/>
  <c r="AE201" i="18"/>
  <c r="AD201" i="18"/>
  <c r="AF200" i="18"/>
  <c r="AJ200" i="18" s="1"/>
  <c r="AE200" i="18"/>
  <c r="AD200" i="18"/>
  <c r="AF199" i="18"/>
  <c r="AJ199" i="18" s="1"/>
  <c r="AE199" i="18"/>
  <c r="AD199" i="18"/>
  <c r="AF198" i="18"/>
  <c r="AJ198" i="18" s="1"/>
  <c r="AE198" i="18"/>
  <c r="AD198" i="18"/>
  <c r="AF197" i="18"/>
  <c r="AJ197" i="18" s="1"/>
  <c r="AE197" i="18"/>
  <c r="AD197" i="18"/>
  <c r="AF196" i="18"/>
  <c r="AJ196" i="18" s="1"/>
  <c r="AE196" i="18"/>
  <c r="AD196" i="18"/>
  <c r="AF195" i="18"/>
  <c r="AJ195" i="18" s="1"/>
  <c r="AE195" i="18"/>
  <c r="AD195" i="18"/>
  <c r="AF194" i="18"/>
  <c r="AJ194" i="18" s="1"/>
  <c r="AE194" i="18"/>
  <c r="AD194" i="18"/>
  <c r="AF193" i="18"/>
  <c r="AJ193" i="18" s="1"/>
  <c r="AE193" i="18"/>
  <c r="AD193" i="18"/>
  <c r="AF192" i="18"/>
  <c r="AJ192" i="18" s="1"/>
  <c r="AE192" i="18"/>
  <c r="AD192" i="18"/>
  <c r="AF191" i="18"/>
  <c r="AJ191" i="18" s="1"/>
  <c r="AE191" i="18"/>
  <c r="AD191" i="18"/>
  <c r="AF190" i="18"/>
  <c r="AJ190" i="18" s="1"/>
  <c r="AE190" i="18"/>
  <c r="AD190" i="18"/>
  <c r="AF189" i="18"/>
  <c r="AJ189" i="18" s="1"/>
  <c r="AE189" i="18"/>
  <c r="AD189" i="18"/>
  <c r="AF188" i="18"/>
  <c r="AJ188" i="18" s="1"/>
  <c r="AE188" i="18"/>
  <c r="AD188" i="18"/>
  <c r="AF187" i="18"/>
  <c r="AJ187" i="18" s="1"/>
  <c r="AE187" i="18"/>
  <c r="AD187" i="18"/>
  <c r="AF186" i="18"/>
  <c r="AJ186" i="18" s="1"/>
  <c r="AE186" i="18"/>
  <c r="AD186" i="18"/>
  <c r="AF185" i="18"/>
  <c r="AJ185" i="18" s="1"/>
  <c r="AE185" i="18"/>
  <c r="AD185" i="18"/>
  <c r="AF184" i="18"/>
  <c r="AJ184" i="18" s="1"/>
  <c r="AE184" i="18"/>
  <c r="AD184" i="18"/>
  <c r="AF183" i="18"/>
  <c r="AJ183" i="18" s="1"/>
  <c r="AE183" i="18"/>
  <c r="AD183" i="18"/>
  <c r="AF182" i="18"/>
  <c r="AJ182" i="18" s="1"/>
  <c r="AE182" i="18"/>
  <c r="AD182" i="18"/>
  <c r="AF181" i="18"/>
  <c r="AJ181" i="18" s="1"/>
  <c r="AE181" i="18"/>
  <c r="AD181" i="18"/>
  <c r="AF180" i="18"/>
  <c r="AJ180" i="18" s="1"/>
  <c r="AE180" i="18"/>
  <c r="AD180" i="18"/>
  <c r="AF179" i="18"/>
  <c r="AJ179" i="18" s="1"/>
  <c r="AE179" i="18"/>
  <c r="AD179" i="18"/>
  <c r="AF178" i="18"/>
  <c r="AJ178" i="18" s="1"/>
  <c r="AE178" i="18"/>
  <c r="AD178" i="18"/>
  <c r="AF177" i="18"/>
  <c r="AJ177" i="18" s="1"/>
  <c r="AE177" i="18"/>
  <c r="AD177" i="18"/>
  <c r="AF176" i="18"/>
  <c r="AJ176" i="18" s="1"/>
  <c r="AE176" i="18"/>
  <c r="AD176" i="18"/>
  <c r="AF175" i="18"/>
  <c r="AJ175" i="18" s="1"/>
  <c r="AE175" i="18"/>
  <c r="AD175" i="18"/>
  <c r="AF174" i="18"/>
  <c r="AJ174" i="18" s="1"/>
  <c r="AE174" i="18"/>
  <c r="AD174" i="18"/>
  <c r="AF173" i="18"/>
  <c r="AJ173" i="18" s="1"/>
  <c r="AE173" i="18"/>
  <c r="AD173" i="18"/>
  <c r="AF172" i="18"/>
  <c r="AJ172" i="18" s="1"/>
  <c r="AE172" i="18"/>
  <c r="AD172" i="18"/>
  <c r="AF171" i="18"/>
  <c r="AJ171" i="18" s="1"/>
  <c r="AE171" i="18"/>
  <c r="AD171" i="18"/>
  <c r="AF170" i="18"/>
  <c r="AJ170" i="18" s="1"/>
  <c r="AE170" i="18"/>
  <c r="AD170" i="18"/>
  <c r="AF169" i="18"/>
  <c r="AJ169" i="18" s="1"/>
  <c r="AE169" i="18"/>
  <c r="AD169" i="18"/>
  <c r="AF168" i="18"/>
  <c r="AJ168" i="18" s="1"/>
  <c r="AE168" i="18"/>
  <c r="AD168" i="18"/>
  <c r="AF167" i="18"/>
  <c r="AJ167" i="18" s="1"/>
  <c r="AE167" i="18"/>
  <c r="AD167" i="18"/>
  <c r="AF166" i="18"/>
  <c r="AJ166" i="18" s="1"/>
  <c r="AE166" i="18"/>
  <c r="AD166" i="18"/>
  <c r="AF165" i="18"/>
  <c r="AJ165" i="18" s="1"/>
  <c r="AE165" i="18"/>
  <c r="AD165" i="18"/>
  <c r="AF164" i="18"/>
  <c r="AJ164" i="18" s="1"/>
  <c r="AE164" i="18"/>
  <c r="AD164" i="18"/>
  <c r="AF163" i="18"/>
  <c r="AJ163" i="18" s="1"/>
  <c r="AE163" i="18"/>
  <c r="AD163" i="18"/>
  <c r="AF162" i="18"/>
  <c r="AJ162" i="18" s="1"/>
  <c r="AE162" i="18"/>
  <c r="AD162" i="18"/>
  <c r="AF161" i="18"/>
  <c r="AJ161" i="18" s="1"/>
  <c r="AE161" i="18"/>
  <c r="AD161" i="18"/>
  <c r="AF160" i="18"/>
  <c r="AJ160" i="18" s="1"/>
  <c r="AE160" i="18"/>
  <c r="AD160" i="18"/>
  <c r="AF159" i="18"/>
  <c r="AJ159" i="18" s="1"/>
  <c r="AE159" i="18"/>
  <c r="AD159" i="18"/>
  <c r="AF158" i="18"/>
  <c r="AJ158" i="18" s="1"/>
  <c r="AE158" i="18"/>
  <c r="AD158" i="18"/>
  <c r="AF157" i="18"/>
  <c r="AJ157" i="18" s="1"/>
  <c r="AE157" i="18"/>
  <c r="AD157" i="18"/>
  <c r="AF156" i="18"/>
  <c r="AJ156" i="18" s="1"/>
  <c r="AE156" i="18"/>
  <c r="AD156" i="18"/>
  <c r="AF155" i="18"/>
  <c r="AJ155" i="18" s="1"/>
  <c r="AE155" i="18"/>
  <c r="AD155" i="18"/>
  <c r="AF154" i="18"/>
  <c r="AJ154" i="18" s="1"/>
  <c r="AE154" i="18"/>
  <c r="AD154" i="18"/>
  <c r="AF153" i="18"/>
  <c r="AJ153" i="18" s="1"/>
  <c r="AE153" i="18"/>
  <c r="AD153" i="18"/>
  <c r="AF152" i="18"/>
  <c r="AJ152" i="18" s="1"/>
  <c r="AE152" i="18"/>
  <c r="AD152" i="18"/>
  <c r="AF151" i="18"/>
  <c r="AJ151" i="18" s="1"/>
  <c r="AE151" i="18"/>
  <c r="AD151" i="18"/>
  <c r="AF150" i="18"/>
  <c r="AJ150" i="18" s="1"/>
  <c r="AE150" i="18"/>
  <c r="AD150" i="18"/>
  <c r="AF149" i="18"/>
  <c r="AJ149" i="18" s="1"/>
  <c r="AE149" i="18"/>
  <c r="AD149" i="18"/>
  <c r="AF148" i="18"/>
  <c r="AJ148" i="18" s="1"/>
  <c r="AE148" i="18"/>
  <c r="AD148" i="18"/>
  <c r="AF147" i="18"/>
  <c r="AJ147" i="18" s="1"/>
  <c r="AE147" i="18"/>
  <c r="AD147" i="18"/>
  <c r="AF146" i="18"/>
  <c r="AJ146" i="18" s="1"/>
  <c r="AE146" i="18"/>
  <c r="AD146" i="18"/>
  <c r="AF145" i="18"/>
  <c r="AJ145" i="18" s="1"/>
  <c r="AE145" i="18"/>
  <c r="AD145" i="18"/>
  <c r="AF144" i="18"/>
  <c r="AJ144" i="18" s="1"/>
  <c r="AE144" i="18"/>
  <c r="AD144" i="18"/>
  <c r="AF143" i="18"/>
  <c r="AJ143" i="18" s="1"/>
  <c r="AE143" i="18"/>
  <c r="AD143" i="18"/>
  <c r="AF142" i="18"/>
  <c r="AJ142" i="18" s="1"/>
  <c r="AE142" i="18"/>
  <c r="AD142" i="18"/>
  <c r="AF141" i="18"/>
  <c r="AJ141" i="18" s="1"/>
  <c r="AE141" i="18"/>
  <c r="AD141" i="18"/>
  <c r="AF140" i="18"/>
  <c r="AJ140" i="18" s="1"/>
  <c r="AE140" i="18"/>
  <c r="AD140" i="18"/>
  <c r="AF139" i="18"/>
  <c r="AJ139" i="18" s="1"/>
  <c r="AE139" i="18"/>
  <c r="AD139" i="18"/>
  <c r="AF138" i="18"/>
  <c r="AJ138" i="18" s="1"/>
  <c r="AE138" i="18"/>
  <c r="AD138" i="18"/>
  <c r="AF137" i="18"/>
  <c r="AJ137" i="18" s="1"/>
  <c r="AE137" i="18"/>
  <c r="AD137" i="18"/>
  <c r="AF136" i="18"/>
  <c r="AJ136" i="18" s="1"/>
  <c r="AE136" i="18"/>
  <c r="AD136" i="18"/>
  <c r="AF135" i="18"/>
  <c r="AJ135" i="18" s="1"/>
  <c r="AE135" i="18"/>
  <c r="AD135" i="18"/>
  <c r="AF134" i="18"/>
  <c r="AJ134" i="18" s="1"/>
  <c r="AE134" i="18"/>
  <c r="AD134" i="18"/>
  <c r="AF133" i="18"/>
  <c r="AJ133" i="18" s="1"/>
  <c r="AE133" i="18"/>
  <c r="AD133" i="18"/>
  <c r="AF132" i="18"/>
  <c r="AJ132" i="18" s="1"/>
  <c r="AE132" i="18"/>
  <c r="AD132" i="18"/>
  <c r="AF131" i="18"/>
  <c r="AJ131" i="18" s="1"/>
  <c r="AE131" i="18"/>
  <c r="AD131" i="18"/>
  <c r="AF130" i="18"/>
  <c r="AJ130" i="18" s="1"/>
  <c r="AE130" i="18"/>
  <c r="AD130" i="18"/>
  <c r="AF129" i="18"/>
  <c r="AJ129" i="18" s="1"/>
  <c r="AE129" i="18"/>
  <c r="AD129" i="18"/>
  <c r="AF128" i="18"/>
  <c r="AJ128" i="18" s="1"/>
  <c r="AE128" i="18"/>
  <c r="AD128" i="18"/>
  <c r="AF127" i="18"/>
  <c r="AJ127" i="18" s="1"/>
  <c r="AE127" i="18"/>
  <c r="AD127" i="18"/>
  <c r="AF126" i="18"/>
  <c r="AJ126" i="18" s="1"/>
  <c r="AE126" i="18"/>
  <c r="AD126" i="18"/>
  <c r="AF125" i="18"/>
  <c r="AJ125" i="18" s="1"/>
  <c r="AE125" i="18"/>
  <c r="AD125" i="18"/>
  <c r="AF124" i="18"/>
  <c r="AJ124" i="18" s="1"/>
  <c r="AE124" i="18"/>
  <c r="AD124" i="18"/>
  <c r="AF123" i="18"/>
  <c r="AJ123" i="18" s="1"/>
  <c r="AE123" i="18"/>
  <c r="AD123" i="18"/>
  <c r="AF122" i="18"/>
  <c r="AJ122" i="18" s="1"/>
  <c r="AE122" i="18"/>
  <c r="AD122" i="18"/>
  <c r="AF121" i="18"/>
  <c r="AJ121" i="18" s="1"/>
  <c r="AE121" i="18"/>
  <c r="AD121" i="18"/>
  <c r="AF120" i="18"/>
  <c r="AJ120" i="18" s="1"/>
  <c r="AE120" i="18"/>
  <c r="AD120" i="18"/>
  <c r="AF119" i="18"/>
  <c r="AJ119" i="18" s="1"/>
  <c r="AE119" i="18"/>
  <c r="AD119" i="18"/>
  <c r="AF118" i="18"/>
  <c r="AJ118" i="18" s="1"/>
  <c r="AE118" i="18"/>
  <c r="AD118" i="18"/>
  <c r="AF117" i="18"/>
  <c r="AJ117" i="18" s="1"/>
  <c r="AE117" i="18"/>
  <c r="AD117" i="18"/>
  <c r="AF116" i="18"/>
  <c r="AJ116" i="18" s="1"/>
  <c r="AE116" i="18"/>
  <c r="AD116" i="18"/>
  <c r="AF115" i="18"/>
  <c r="AJ115" i="18" s="1"/>
  <c r="AE115" i="18"/>
  <c r="AD115" i="18"/>
  <c r="AF114" i="18"/>
  <c r="AJ114" i="18" s="1"/>
  <c r="AE114" i="18"/>
  <c r="AD114" i="18"/>
  <c r="AF113" i="18"/>
  <c r="AJ113" i="18" s="1"/>
  <c r="AE113" i="18"/>
  <c r="AD113" i="18"/>
  <c r="AF112" i="18"/>
  <c r="AJ112" i="18" s="1"/>
  <c r="AE112" i="18"/>
  <c r="AD112" i="18"/>
  <c r="AF111" i="18"/>
  <c r="AJ111" i="18" s="1"/>
  <c r="AE111" i="18"/>
  <c r="AD111" i="18"/>
  <c r="AF110" i="18"/>
  <c r="AJ110" i="18" s="1"/>
  <c r="AE110" i="18"/>
  <c r="AD110" i="18"/>
  <c r="AF109" i="18"/>
  <c r="AJ109" i="18" s="1"/>
  <c r="AE109" i="18"/>
  <c r="AD109" i="18"/>
  <c r="AF108" i="18"/>
  <c r="AJ108" i="18" s="1"/>
  <c r="AE108" i="18"/>
  <c r="AD108" i="18"/>
  <c r="AF107" i="18"/>
  <c r="AJ107" i="18" s="1"/>
  <c r="AE107" i="18"/>
  <c r="AD107" i="18"/>
  <c r="AF106" i="18"/>
  <c r="AJ106" i="18" s="1"/>
  <c r="AE106" i="18"/>
  <c r="AD106" i="18"/>
  <c r="AF105" i="18"/>
  <c r="AJ105" i="18" s="1"/>
  <c r="AE105" i="18"/>
  <c r="AD105" i="18"/>
  <c r="AF104" i="18"/>
  <c r="AJ104" i="18" s="1"/>
  <c r="AE104" i="18"/>
  <c r="AD104" i="18"/>
  <c r="AF103" i="18"/>
  <c r="AJ103" i="18" s="1"/>
  <c r="AE103" i="18"/>
  <c r="AD103" i="18"/>
  <c r="AF102" i="18"/>
  <c r="AJ102" i="18" s="1"/>
  <c r="AE102" i="18"/>
  <c r="AD102" i="18"/>
  <c r="AF101" i="18"/>
  <c r="AJ101" i="18" s="1"/>
  <c r="AE101" i="18"/>
  <c r="AD101" i="18"/>
  <c r="AF100" i="18"/>
  <c r="AJ100" i="18" s="1"/>
  <c r="AE100" i="18"/>
  <c r="AD100" i="18"/>
  <c r="AF99" i="18"/>
  <c r="AJ99" i="18" s="1"/>
  <c r="AE99" i="18"/>
  <c r="AD99" i="18"/>
  <c r="AF98" i="18"/>
  <c r="AJ98" i="18" s="1"/>
  <c r="AE98" i="18"/>
  <c r="AD98" i="18"/>
  <c r="AF97" i="18"/>
  <c r="AJ97" i="18" s="1"/>
  <c r="AE97" i="18"/>
  <c r="AD97" i="18"/>
  <c r="AF96" i="18"/>
  <c r="AJ96" i="18" s="1"/>
  <c r="AE96" i="18"/>
  <c r="AD96" i="18"/>
  <c r="AF95" i="18"/>
  <c r="AJ95" i="18" s="1"/>
  <c r="AE95" i="18"/>
  <c r="AD95" i="18"/>
  <c r="AF94" i="18"/>
  <c r="AJ94" i="18" s="1"/>
  <c r="AE94" i="18"/>
  <c r="AD94" i="18"/>
  <c r="AF93" i="18"/>
  <c r="AJ93" i="18" s="1"/>
  <c r="AE93" i="18"/>
  <c r="AD93" i="18"/>
  <c r="AF92" i="18"/>
  <c r="AJ92" i="18" s="1"/>
  <c r="AE92" i="18"/>
  <c r="AD92" i="18"/>
  <c r="AF91" i="18"/>
  <c r="AJ91" i="18" s="1"/>
  <c r="AE91" i="18"/>
  <c r="AD91" i="18"/>
  <c r="AF90" i="18"/>
  <c r="AJ90" i="18" s="1"/>
  <c r="AE90" i="18"/>
  <c r="AD90" i="18"/>
  <c r="AF89" i="18"/>
  <c r="AJ89" i="18" s="1"/>
  <c r="AE89" i="18"/>
  <c r="AD89" i="18"/>
  <c r="AF88" i="18"/>
  <c r="AJ88" i="18" s="1"/>
  <c r="AE88" i="18"/>
  <c r="AD88" i="18"/>
  <c r="AF87" i="18"/>
  <c r="AJ87" i="18" s="1"/>
  <c r="AE87" i="18"/>
  <c r="AD87" i="18"/>
  <c r="AF86" i="18"/>
  <c r="AJ86" i="18" s="1"/>
  <c r="AE86" i="18"/>
  <c r="AD86" i="18"/>
  <c r="AF85" i="18"/>
  <c r="AJ85" i="18" s="1"/>
  <c r="AE85" i="18"/>
  <c r="AD85" i="18"/>
  <c r="AF84" i="18"/>
  <c r="AJ84" i="18" s="1"/>
  <c r="AE84" i="18"/>
  <c r="AD84" i="18"/>
  <c r="AF83" i="18"/>
  <c r="AJ83" i="18" s="1"/>
  <c r="AE83" i="18"/>
  <c r="AD83" i="18"/>
  <c r="AF82" i="18"/>
  <c r="AJ82" i="18" s="1"/>
  <c r="AE82" i="18"/>
  <c r="AD82" i="18"/>
  <c r="AF81" i="18"/>
  <c r="AJ81" i="18" s="1"/>
  <c r="AE81" i="18"/>
  <c r="AD81" i="18"/>
  <c r="AF80" i="18"/>
  <c r="AJ80" i="18" s="1"/>
  <c r="AE80" i="18"/>
  <c r="AD80" i="18"/>
  <c r="AF79" i="18"/>
  <c r="AJ79" i="18" s="1"/>
  <c r="AE79" i="18"/>
  <c r="AD79" i="18"/>
  <c r="AF78" i="18"/>
  <c r="AJ78" i="18" s="1"/>
  <c r="AE78" i="18"/>
  <c r="AD78" i="18"/>
  <c r="AF77" i="18"/>
  <c r="AJ77" i="18" s="1"/>
  <c r="AE77" i="18"/>
  <c r="AD77" i="18"/>
  <c r="AF76" i="18"/>
  <c r="AJ76" i="18" s="1"/>
  <c r="AE76" i="18"/>
  <c r="AD76" i="18"/>
  <c r="AF75" i="18"/>
  <c r="AJ75" i="18" s="1"/>
  <c r="AE75" i="18"/>
  <c r="AD75" i="18"/>
  <c r="AF74" i="18"/>
  <c r="AJ74" i="18" s="1"/>
  <c r="AE74" i="18"/>
  <c r="AD74" i="18"/>
  <c r="AF73" i="18"/>
  <c r="AJ73" i="18" s="1"/>
  <c r="AE73" i="18"/>
  <c r="AD73" i="18"/>
  <c r="AF72" i="18"/>
  <c r="AJ72" i="18" s="1"/>
  <c r="AE72" i="18"/>
  <c r="AD72" i="18"/>
  <c r="AF71" i="18"/>
  <c r="AJ71" i="18" s="1"/>
  <c r="AE71" i="18"/>
  <c r="AD71" i="18"/>
  <c r="AF70" i="18"/>
  <c r="AJ70" i="18" s="1"/>
  <c r="AE70" i="18"/>
  <c r="AD70" i="18"/>
  <c r="AF69" i="18"/>
  <c r="AJ69" i="18" s="1"/>
  <c r="AE69" i="18"/>
  <c r="AD69" i="18"/>
  <c r="AF68" i="18"/>
  <c r="AJ68" i="18" s="1"/>
  <c r="AE68" i="18"/>
  <c r="AD68" i="18"/>
  <c r="AF67" i="18"/>
  <c r="AJ67" i="18" s="1"/>
  <c r="AE67" i="18"/>
  <c r="AD67" i="18"/>
  <c r="AF66" i="18"/>
  <c r="AJ66" i="18" s="1"/>
  <c r="AE66" i="18"/>
  <c r="AD66" i="18"/>
  <c r="AF65" i="18"/>
  <c r="AJ65" i="18" s="1"/>
  <c r="AE65" i="18"/>
  <c r="AD65" i="18"/>
  <c r="AF64" i="18"/>
  <c r="AJ64" i="18" s="1"/>
  <c r="AE64" i="18"/>
  <c r="AD64" i="18"/>
  <c r="AF63" i="18"/>
  <c r="AJ63" i="18" s="1"/>
  <c r="AE63" i="18"/>
  <c r="AD63" i="18"/>
  <c r="AF62" i="18"/>
  <c r="AJ62" i="18" s="1"/>
  <c r="AE62" i="18"/>
  <c r="AD62" i="18"/>
  <c r="AF61" i="18"/>
  <c r="AJ61" i="18" s="1"/>
  <c r="AE61" i="18"/>
  <c r="AD61" i="18"/>
  <c r="AF60" i="18"/>
  <c r="AJ60" i="18" s="1"/>
  <c r="AE60" i="18"/>
  <c r="AD60" i="18"/>
  <c r="AF59" i="18"/>
  <c r="AJ59" i="18" s="1"/>
  <c r="AE59" i="18"/>
  <c r="AD59" i="18"/>
  <c r="AF58" i="18"/>
  <c r="AJ58" i="18" s="1"/>
  <c r="AE58" i="18"/>
  <c r="AD58" i="18"/>
  <c r="AF57" i="18"/>
  <c r="AJ57" i="18" s="1"/>
  <c r="AE57" i="18"/>
  <c r="AD57" i="18"/>
  <c r="AF56" i="18"/>
  <c r="AJ56" i="18" s="1"/>
  <c r="AE56" i="18"/>
  <c r="AD56" i="18"/>
  <c r="AF55" i="18"/>
  <c r="AJ55" i="18" s="1"/>
  <c r="AE55" i="18"/>
  <c r="AD55" i="18"/>
  <c r="AF54" i="18"/>
  <c r="AJ54" i="18" s="1"/>
  <c r="AE54" i="18"/>
  <c r="AD54" i="18"/>
  <c r="AF53" i="18"/>
  <c r="AJ53" i="18" s="1"/>
  <c r="AE53" i="18"/>
  <c r="AD53" i="18"/>
  <c r="AF52" i="18"/>
  <c r="AJ52" i="18" s="1"/>
  <c r="AE52" i="18"/>
  <c r="AD52" i="18"/>
  <c r="AF51" i="18"/>
  <c r="AJ51" i="18" s="1"/>
  <c r="AE51" i="18"/>
  <c r="AD51" i="18"/>
  <c r="AF50" i="18"/>
  <c r="AJ50" i="18" s="1"/>
  <c r="AE50" i="18"/>
  <c r="AD50" i="18"/>
  <c r="AF49" i="18"/>
  <c r="AJ49" i="18" s="1"/>
  <c r="AE49" i="18"/>
  <c r="AD49" i="18"/>
  <c r="AF48" i="18"/>
  <c r="AJ48" i="18" s="1"/>
  <c r="AE48" i="18"/>
  <c r="AD48" i="18"/>
  <c r="AF47" i="18"/>
  <c r="AJ47" i="18" s="1"/>
  <c r="AE47" i="18"/>
  <c r="AD47" i="18"/>
  <c r="AF46" i="18"/>
  <c r="AJ46" i="18" s="1"/>
  <c r="AE46" i="18"/>
  <c r="AD46" i="18"/>
  <c r="AF45" i="18"/>
  <c r="AJ45" i="18" s="1"/>
  <c r="AE45" i="18"/>
  <c r="AD45" i="18"/>
  <c r="AF44" i="18"/>
  <c r="AJ44" i="18" s="1"/>
  <c r="AE44" i="18"/>
  <c r="AD44" i="18"/>
  <c r="AF43" i="18"/>
  <c r="AJ43" i="18" s="1"/>
  <c r="AE43" i="18"/>
  <c r="AD43" i="18"/>
  <c r="AF42" i="18"/>
  <c r="AJ42" i="18" s="1"/>
  <c r="AE42" i="18"/>
  <c r="AD42" i="18"/>
  <c r="AF41" i="18"/>
  <c r="AJ41" i="18" s="1"/>
  <c r="AE41" i="18"/>
  <c r="AD41" i="18"/>
  <c r="AF40" i="18"/>
  <c r="AJ40" i="18" s="1"/>
  <c r="AE40" i="18"/>
  <c r="AD40" i="18"/>
  <c r="AF39" i="18"/>
  <c r="AJ39" i="18" s="1"/>
  <c r="AE39" i="18"/>
  <c r="AD39" i="18"/>
  <c r="AF38" i="18"/>
  <c r="AJ38" i="18" s="1"/>
  <c r="AE38" i="18"/>
  <c r="AD38" i="18"/>
  <c r="AF37" i="18"/>
  <c r="AJ37" i="18" s="1"/>
  <c r="AE37" i="18"/>
  <c r="AD37" i="18"/>
  <c r="AF36" i="18"/>
  <c r="AJ36" i="18" s="1"/>
  <c r="AE36" i="18"/>
  <c r="AD36" i="18"/>
  <c r="AF35" i="18"/>
  <c r="AJ35" i="18" s="1"/>
  <c r="AE35" i="18"/>
  <c r="AD35" i="18"/>
  <c r="AF34" i="18"/>
  <c r="AJ34" i="18" s="1"/>
  <c r="AE34" i="18"/>
  <c r="AD34" i="18"/>
  <c r="AF33" i="18"/>
  <c r="AJ33" i="18" s="1"/>
  <c r="AE33" i="18"/>
  <c r="AD33" i="18"/>
  <c r="AF32" i="18"/>
  <c r="AJ32" i="18" s="1"/>
  <c r="AE32" i="18"/>
  <c r="AD32" i="18"/>
  <c r="AF31" i="18"/>
  <c r="AJ31" i="18" s="1"/>
  <c r="AE31" i="18"/>
  <c r="AD31" i="18"/>
  <c r="AF30" i="18"/>
  <c r="AJ30" i="18" s="1"/>
  <c r="AE30" i="18"/>
  <c r="AD30" i="18"/>
  <c r="AF29" i="18"/>
  <c r="AJ29" i="18" s="1"/>
  <c r="AE29" i="18"/>
  <c r="AD29" i="18"/>
  <c r="AF28" i="18"/>
  <c r="AJ28" i="18" s="1"/>
  <c r="AE28" i="18"/>
  <c r="AD28" i="18"/>
  <c r="AF27" i="18"/>
  <c r="AJ27" i="18" s="1"/>
  <c r="AE27" i="18"/>
  <c r="AD27" i="18"/>
  <c r="AF26" i="18"/>
  <c r="AJ26" i="18" s="1"/>
  <c r="AE26" i="18"/>
  <c r="AD26" i="18"/>
  <c r="AF25" i="18"/>
  <c r="AJ25" i="18" s="1"/>
  <c r="AE25" i="18"/>
  <c r="AD25" i="18"/>
  <c r="AF24" i="18"/>
  <c r="AJ24" i="18" s="1"/>
  <c r="AE24" i="18"/>
  <c r="AD24" i="18"/>
  <c r="AF23" i="18"/>
  <c r="AJ23" i="18" s="1"/>
  <c r="AE23" i="18"/>
  <c r="AD23" i="18"/>
  <c r="AF22" i="18"/>
  <c r="AJ22" i="18" s="1"/>
  <c r="AE22" i="18"/>
  <c r="AD22" i="18"/>
  <c r="AF21" i="18"/>
  <c r="AJ21" i="18" s="1"/>
  <c r="AE21" i="18"/>
  <c r="AD21" i="18"/>
  <c r="AF20" i="18"/>
  <c r="AJ20" i="18" s="1"/>
  <c r="AE20" i="18"/>
  <c r="AD20" i="18"/>
  <c r="AF19" i="18"/>
  <c r="AJ19" i="18" s="1"/>
  <c r="AE19" i="18"/>
  <c r="AD19" i="18"/>
  <c r="AF18" i="18"/>
  <c r="AJ18" i="18" s="1"/>
  <c r="AE18" i="18"/>
  <c r="AD18" i="18"/>
  <c r="AF17" i="18"/>
  <c r="AJ17" i="18" s="1"/>
  <c r="AE17" i="18"/>
  <c r="AD17" i="18"/>
  <c r="AF16" i="18"/>
  <c r="AJ16" i="18" s="1"/>
  <c r="AE16" i="18"/>
  <c r="AD16" i="18"/>
  <c r="AF15" i="18"/>
  <c r="AJ15" i="18" s="1"/>
  <c r="AE15" i="18"/>
  <c r="AD15" i="18"/>
  <c r="AF14" i="18"/>
  <c r="AJ14" i="18" s="1"/>
  <c r="AE14" i="18"/>
  <c r="AD14" i="18"/>
  <c r="AF13" i="18"/>
  <c r="AJ13" i="18" s="1"/>
  <c r="AE13" i="18"/>
  <c r="AD13" i="18"/>
  <c r="AF12" i="18"/>
  <c r="AJ12" i="18" s="1"/>
  <c r="AE12" i="18"/>
  <c r="AD12" i="18"/>
  <c r="AF11" i="18"/>
  <c r="AJ11" i="18" s="1"/>
  <c r="AE11" i="18"/>
  <c r="AD11" i="18"/>
  <c r="AF10" i="18"/>
  <c r="AJ10" i="18" s="1"/>
  <c r="AE10" i="18"/>
  <c r="AD10" i="18"/>
  <c r="AF9" i="18"/>
  <c r="AJ9" i="18" s="1"/>
  <c r="AE9" i="18"/>
  <c r="AD9" i="18"/>
  <c r="AF8" i="18"/>
  <c r="AJ8" i="18" s="1"/>
  <c r="AE8" i="18"/>
  <c r="AD8" i="18"/>
  <c r="AF7" i="18"/>
  <c r="AJ7" i="18" s="1"/>
  <c r="AE7" i="18"/>
  <c r="AD7" i="18"/>
  <c r="AF6" i="18"/>
  <c r="AJ6" i="18" s="1"/>
  <c r="AE6" i="18"/>
  <c r="AD6" i="18"/>
  <c r="F4" i="18"/>
  <c r="C48" i="8"/>
  <c r="C49" i="8"/>
  <c r="C50" i="8"/>
  <c r="C47" i="8"/>
  <c r="H41" i="8"/>
  <c r="H39" i="8"/>
  <c r="H40" i="8"/>
  <c r="H38" i="8"/>
  <c r="G39" i="8"/>
  <c r="G40" i="8"/>
  <c r="G38" i="8"/>
  <c r="C20" i="8"/>
  <c r="B21" i="8"/>
  <c r="B22" i="8"/>
  <c r="C23" i="8"/>
  <c r="B23" i="8" s="1"/>
  <c r="C19" i="8"/>
  <c r="E8" i="6"/>
  <c r="H8" i="6"/>
  <c r="C40" i="8" l="1"/>
  <c r="C39" i="8"/>
  <c r="C38" i="8"/>
  <c r="E4" i="18"/>
  <c r="D10" i="24"/>
  <c r="AH9" i="18"/>
  <c r="AI9" i="18"/>
  <c r="AH13" i="18"/>
  <c r="AI13" i="18"/>
  <c r="AH17" i="18"/>
  <c r="AI17" i="18"/>
  <c r="AH21" i="18"/>
  <c r="AI21" i="18"/>
  <c r="AH25" i="18"/>
  <c r="AI25" i="18"/>
  <c r="AH29" i="18"/>
  <c r="AI29" i="18"/>
  <c r="AH33" i="18"/>
  <c r="AI33" i="18"/>
  <c r="AH37" i="18"/>
  <c r="AI37" i="18"/>
  <c r="AH41" i="18"/>
  <c r="AI41" i="18"/>
  <c r="AH45" i="18"/>
  <c r="AI45" i="18"/>
  <c r="AH49" i="18"/>
  <c r="AI49" i="18"/>
  <c r="AH53" i="18"/>
  <c r="AI53" i="18"/>
  <c r="AH57" i="18"/>
  <c r="AI57" i="18"/>
  <c r="AH61" i="18"/>
  <c r="AI61" i="18"/>
  <c r="AH65" i="18"/>
  <c r="AI65" i="18"/>
  <c r="AH69" i="18"/>
  <c r="AI69" i="18"/>
  <c r="AH73" i="18"/>
  <c r="AI73" i="18"/>
  <c r="AH77" i="18"/>
  <c r="AI77" i="18"/>
  <c r="AH81" i="18"/>
  <c r="AI81" i="18"/>
  <c r="AH85" i="18"/>
  <c r="AI85" i="18"/>
  <c r="AH89" i="18"/>
  <c r="AI89" i="18"/>
  <c r="AH93" i="18"/>
  <c r="AI93" i="18"/>
  <c r="AH97" i="18"/>
  <c r="AI97" i="18"/>
  <c r="AH101" i="18"/>
  <c r="AI101" i="18"/>
  <c r="AH105" i="18"/>
  <c r="AI105" i="18"/>
  <c r="AH109" i="18"/>
  <c r="AI109" i="18"/>
  <c r="AH113" i="18"/>
  <c r="AI113" i="18"/>
  <c r="AI117" i="18"/>
  <c r="AH117" i="18"/>
  <c r="AI121" i="18"/>
  <c r="AH121" i="18"/>
  <c r="AI125" i="18"/>
  <c r="AH125" i="18"/>
  <c r="AI129" i="18"/>
  <c r="AH129" i="18"/>
  <c r="AI133" i="18"/>
  <c r="AH133" i="18"/>
  <c r="AI137" i="18"/>
  <c r="AH137" i="18"/>
  <c r="AI141" i="18"/>
  <c r="AH141" i="18"/>
  <c r="AI145" i="18"/>
  <c r="AH145" i="18"/>
  <c r="AI149" i="18"/>
  <c r="AH149" i="18"/>
  <c r="AI153" i="18"/>
  <c r="AH153" i="18"/>
  <c r="AI157" i="18"/>
  <c r="AH157" i="18"/>
  <c r="AI161" i="18"/>
  <c r="AH161" i="18"/>
  <c r="AI165" i="18"/>
  <c r="AH165" i="18"/>
  <c r="AI169" i="18"/>
  <c r="AH169" i="18"/>
  <c r="AI173" i="18"/>
  <c r="AH173" i="18"/>
  <c r="AI177" i="18"/>
  <c r="AH177" i="18"/>
  <c r="AI181" i="18"/>
  <c r="AH181" i="18"/>
  <c r="AI185" i="18"/>
  <c r="AH185" i="18"/>
  <c r="AI189" i="18"/>
  <c r="AH189" i="18"/>
  <c r="AI193" i="18"/>
  <c r="AH193" i="18"/>
  <c r="AI197" i="18"/>
  <c r="AH197" i="18"/>
  <c r="AI201" i="18"/>
  <c r="AH201" i="18"/>
  <c r="AI205" i="18"/>
  <c r="AH205" i="18"/>
  <c r="AI209" i="18"/>
  <c r="AH209" i="18"/>
  <c r="AI213" i="18"/>
  <c r="AH213" i="18"/>
  <c r="AI217" i="18"/>
  <c r="AH217" i="18"/>
  <c r="AI221" i="18"/>
  <c r="AH221" i="18"/>
  <c r="AI225" i="18"/>
  <c r="AH225" i="18"/>
  <c r="AI229" i="18"/>
  <c r="AH229" i="18"/>
  <c r="AI233" i="18"/>
  <c r="AH233" i="18"/>
  <c r="AI237" i="18"/>
  <c r="AH237" i="18"/>
  <c r="AI241" i="18"/>
  <c r="AH241" i="18"/>
  <c r="AI245" i="18"/>
  <c r="AH245" i="18"/>
  <c r="AI249" i="18"/>
  <c r="AH249" i="18"/>
  <c r="AI253" i="18"/>
  <c r="AH253" i="18"/>
  <c r="AI257" i="18"/>
  <c r="AH257" i="18"/>
  <c r="AI261" i="18"/>
  <c r="AH261" i="18"/>
  <c r="AI265" i="18"/>
  <c r="AH265" i="18"/>
  <c r="AI269" i="18"/>
  <c r="AH269" i="18"/>
  <c r="AI273" i="18"/>
  <c r="AH273" i="18"/>
  <c r="AI277" i="18"/>
  <c r="AH277" i="18"/>
  <c r="AI281" i="18"/>
  <c r="AH281" i="18"/>
  <c r="AI285" i="18"/>
  <c r="AH285" i="18"/>
  <c r="AI289" i="18"/>
  <c r="AH289" i="18"/>
  <c r="AI293" i="18"/>
  <c r="AH293" i="18"/>
  <c r="AI297" i="18"/>
  <c r="AH297" i="18"/>
  <c r="AI301" i="18"/>
  <c r="AH301" i="18"/>
  <c r="AI305" i="18"/>
  <c r="AH305" i="18"/>
  <c r="AI309" i="18"/>
  <c r="AH309" i="18"/>
  <c r="AI313" i="18"/>
  <c r="AH313" i="18"/>
  <c r="AI317" i="18"/>
  <c r="AH317" i="18"/>
  <c r="AI321" i="18"/>
  <c r="AH321" i="18"/>
  <c r="AI325" i="18"/>
  <c r="AH325" i="18"/>
  <c r="AI329" i="18"/>
  <c r="AH329" i="18"/>
  <c r="AI333" i="18"/>
  <c r="AH333" i="18"/>
  <c r="AI337" i="18"/>
  <c r="AH337" i="18"/>
  <c r="AI341" i="18"/>
  <c r="AH341" i="18"/>
  <c r="AI345" i="18"/>
  <c r="AH345" i="18"/>
  <c r="AI349" i="18"/>
  <c r="AH349" i="18"/>
  <c r="AI353" i="18"/>
  <c r="AH353" i="18"/>
  <c r="AI357" i="18"/>
  <c r="AH357" i="18"/>
  <c r="AI361" i="18"/>
  <c r="AH361" i="18"/>
  <c r="AI365" i="18"/>
  <c r="AH365" i="18"/>
  <c r="AI369" i="18"/>
  <c r="AH369" i="18"/>
  <c r="AI373" i="18"/>
  <c r="AH373" i="18"/>
  <c r="AI377" i="18"/>
  <c r="AH377" i="18"/>
  <c r="AI381" i="18"/>
  <c r="AH381" i="18"/>
  <c r="AI385" i="18"/>
  <c r="AH385" i="18"/>
  <c r="AI389" i="18"/>
  <c r="AH389" i="18"/>
  <c r="AI393" i="18"/>
  <c r="AH393" i="18"/>
  <c r="AI397" i="18"/>
  <c r="AH397" i="18"/>
  <c r="AI401" i="18"/>
  <c r="AH401" i="18"/>
  <c r="AI405" i="18"/>
  <c r="AH405" i="18"/>
  <c r="AI409" i="18"/>
  <c r="AH409" i="18"/>
  <c r="AI413" i="18"/>
  <c r="AH413" i="18"/>
  <c r="AI417" i="18"/>
  <c r="AH417" i="18"/>
  <c r="AI421" i="18"/>
  <c r="AH421" i="18"/>
  <c r="AI425" i="18"/>
  <c r="AH425" i="18"/>
  <c r="AI429" i="18"/>
  <c r="AH429" i="18"/>
  <c r="AI433" i="18"/>
  <c r="AH433" i="18"/>
  <c r="AI437" i="18"/>
  <c r="AH437" i="18"/>
  <c r="AI441" i="18"/>
  <c r="AH441" i="18"/>
  <c r="AI445" i="18"/>
  <c r="AH445" i="18"/>
  <c r="AI449" i="18"/>
  <c r="AH449" i="18"/>
  <c r="AI453" i="18"/>
  <c r="AH453" i="18"/>
  <c r="AI457" i="18"/>
  <c r="AH457" i="18"/>
  <c r="AI461" i="18"/>
  <c r="AH461" i="18"/>
  <c r="AI465" i="18"/>
  <c r="AH465" i="18"/>
  <c r="AI469" i="18"/>
  <c r="AH469" i="18"/>
  <c r="AI473" i="18"/>
  <c r="AH473" i="18"/>
  <c r="AI477" i="18"/>
  <c r="AH477" i="18"/>
  <c r="AI481" i="18"/>
  <c r="AH481" i="18"/>
  <c r="AI485" i="18"/>
  <c r="AH485" i="18"/>
  <c r="AI489" i="18"/>
  <c r="AH489" i="18"/>
  <c r="AI493" i="18"/>
  <c r="AH493" i="18"/>
  <c r="AI497" i="18"/>
  <c r="AH497" i="18"/>
  <c r="AI501" i="18"/>
  <c r="AH501" i="18"/>
  <c r="AI505" i="18"/>
  <c r="AH505" i="18"/>
  <c r="AI509" i="18"/>
  <c r="AH509" i="18"/>
  <c r="AI513" i="18"/>
  <c r="AH513" i="18"/>
  <c r="AI517" i="18"/>
  <c r="AH517" i="18"/>
  <c r="AI521" i="18"/>
  <c r="AH521" i="18"/>
  <c r="AI525" i="18"/>
  <c r="AH525" i="18"/>
  <c r="AI529" i="18"/>
  <c r="AH529" i="18"/>
  <c r="AI533" i="18"/>
  <c r="AH533" i="18"/>
  <c r="AI537" i="18"/>
  <c r="AH537" i="18"/>
  <c r="AI541" i="18"/>
  <c r="AH541" i="18"/>
  <c r="AI545" i="18"/>
  <c r="AH545" i="18"/>
  <c r="AI549" i="18"/>
  <c r="AH549" i="18"/>
  <c r="AI553" i="18"/>
  <c r="AH553" i="18"/>
  <c r="AI557" i="18"/>
  <c r="AH557" i="18"/>
  <c r="AI561" i="18"/>
  <c r="AH561" i="18"/>
  <c r="AI565" i="18"/>
  <c r="AH565" i="18"/>
  <c r="AI569" i="18"/>
  <c r="AH569" i="18"/>
  <c r="AI573" i="18"/>
  <c r="AH573" i="18"/>
  <c r="AI577" i="18"/>
  <c r="AH577" i="18"/>
  <c r="AI581" i="18"/>
  <c r="AH581" i="18"/>
  <c r="AI585" i="18"/>
  <c r="AH585" i="18"/>
  <c r="AI589" i="18"/>
  <c r="AH589" i="18"/>
  <c r="AI593" i="18"/>
  <c r="AH593" i="18"/>
  <c r="AI597" i="18"/>
  <c r="AH597" i="18"/>
  <c r="AI601" i="18"/>
  <c r="AH601" i="18"/>
  <c r="AI605" i="18"/>
  <c r="AH605" i="18"/>
  <c r="AI609" i="18"/>
  <c r="AH609" i="18"/>
  <c r="AI613" i="18"/>
  <c r="AH613" i="18"/>
  <c r="AI617" i="18"/>
  <c r="AH617" i="18"/>
  <c r="AI621" i="18"/>
  <c r="AH621" i="18"/>
  <c r="AI625" i="18"/>
  <c r="AH625" i="18"/>
  <c r="AI629" i="18"/>
  <c r="AH629" i="18"/>
  <c r="AI633" i="18"/>
  <c r="AH633" i="18"/>
  <c r="AI637" i="18"/>
  <c r="AH637" i="18"/>
  <c r="AI641" i="18"/>
  <c r="AH641" i="18"/>
  <c r="AI645" i="18"/>
  <c r="AH645" i="18"/>
  <c r="AI649" i="18"/>
  <c r="AH649" i="18"/>
  <c r="AI653" i="18"/>
  <c r="AH653" i="18"/>
  <c r="AI657" i="18"/>
  <c r="AH657" i="18"/>
  <c r="AI661" i="18"/>
  <c r="AH661" i="18"/>
  <c r="AI665" i="18"/>
  <c r="AH665" i="18"/>
  <c r="AI669" i="18"/>
  <c r="AH669" i="18"/>
  <c r="AI673" i="18"/>
  <c r="AH673" i="18"/>
  <c r="AI677" i="18"/>
  <c r="AH677" i="18"/>
  <c r="AI681" i="18"/>
  <c r="AH681" i="18"/>
  <c r="AI685" i="18"/>
  <c r="AH685" i="18"/>
  <c r="AI689" i="18"/>
  <c r="AH689" i="18"/>
  <c r="AI693" i="18"/>
  <c r="AH693" i="18"/>
  <c r="AI697" i="18"/>
  <c r="AH697" i="18"/>
  <c r="AI701" i="18"/>
  <c r="AH701" i="18"/>
  <c r="AI705" i="18"/>
  <c r="AH705" i="18"/>
  <c r="AI709" i="18"/>
  <c r="AH709" i="18"/>
  <c r="AI713" i="18"/>
  <c r="AH713" i="18"/>
  <c r="AI717" i="18"/>
  <c r="AH717" i="18"/>
  <c r="AI721" i="18"/>
  <c r="AH721" i="18"/>
  <c r="AI725" i="18"/>
  <c r="AH725" i="18"/>
  <c r="AI729" i="18"/>
  <c r="AH729" i="18"/>
  <c r="AI733" i="18"/>
  <c r="AH733" i="18"/>
  <c r="AI737" i="18"/>
  <c r="AH737" i="18"/>
  <c r="AI741" i="18"/>
  <c r="AH741" i="18"/>
  <c r="AI745" i="18"/>
  <c r="AH745" i="18"/>
  <c r="AI749" i="18"/>
  <c r="AH749" i="18"/>
  <c r="AI753" i="18"/>
  <c r="AH753" i="18"/>
  <c r="AI757" i="18"/>
  <c r="AH757" i="18"/>
  <c r="AI761" i="18"/>
  <c r="AH761" i="18"/>
  <c r="AI765" i="18"/>
  <c r="AH765" i="18"/>
  <c r="AI769" i="18"/>
  <c r="AH769" i="18"/>
  <c r="AI773" i="18"/>
  <c r="AH773" i="18"/>
  <c r="AI777" i="18"/>
  <c r="AH777" i="18"/>
  <c r="AI781" i="18"/>
  <c r="AH781" i="18"/>
  <c r="AI785" i="18"/>
  <c r="AH785" i="18"/>
  <c r="AI789" i="18"/>
  <c r="AH789" i="18"/>
  <c r="AI793" i="18"/>
  <c r="AH793" i="18"/>
  <c r="AI797" i="18"/>
  <c r="AH797" i="18"/>
  <c r="AI801" i="18"/>
  <c r="AH801" i="18"/>
  <c r="AI805" i="18"/>
  <c r="AH805" i="18"/>
  <c r="AI809" i="18"/>
  <c r="AH809" i="18"/>
  <c r="AI813" i="18"/>
  <c r="AH813" i="18"/>
  <c r="AI817" i="18"/>
  <c r="AH817" i="18"/>
  <c r="AI821" i="18"/>
  <c r="AH821" i="18"/>
  <c r="AI825" i="18"/>
  <c r="AH825" i="18"/>
  <c r="AI829" i="18"/>
  <c r="AH829" i="18"/>
  <c r="AI833" i="18"/>
  <c r="AH833" i="18"/>
  <c r="AI837" i="18"/>
  <c r="AH837" i="18"/>
  <c r="AI841" i="18"/>
  <c r="AH841" i="18"/>
  <c r="AI845" i="18"/>
  <c r="AH845" i="18"/>
  <c r="AI849" i="18"/>
  <c r="AH849" i="18"/>
  <c r="AI853" i="18"/>
  <c r="AH853" i="18"/>
  <c r="AI857" i="18"/>
  <c r="AH857" i="18"/>
  <c r="AI861" i="18"/>
  <c r="AH861" i="18"/>
  <c r="AI865" i="18"/>
  <c r="AH865" i="18"/>
  <c r="AI869" i="18"/>
  <c r="AH869" i="18"/>
  <c r="AI873" i="18"/>
  <c r="AH873" i="18"/>
  <c r="AI877" i="18"/>
  <c r="AH877" i="18"/>
  <c r="AI881" i="18"/>
  <c r="AH881" i="18"/>
  <c r="AI885" i="18"/>
  <c r="AH885" i="18"/>
  <c r="AI889" i="18"/>
  <c r="AH889" i="18"/>
  <c r="AI893" i="18"/>
  <c r="AH893" i="18"/>
  <c r="AI897" i="18"/>
  <c r="AH897" i="18"/>
  <c r="AI901" i="18"/>
  <c r="AH901" i="18"/>
  <c r="AI905" i="18"/>
  <c r="AH905" i="18"/>
  <c r="AH909" i="18"/>
  <c r="AI909" i="18"/>
  <c r="AH913" i="18"/>
  <c r="AI913" i="18"/>
  <c r="AH917" i="18"/>
  <c r="AI917" i="18"/>
  <c r="AH921" i="18"/>
  <c r="AI921" i="18"/>
  <c r="AH925" i="18"/>
  <c r="AI925" i="18"/>
  <c r="AH929" i="18"/>
  <c r="AI929" i="18"/>
  <c r="AH933" i="18"/>
  <c r="AI933" i="18"/>
  <c r="AH937" i="18"/>
  <c r="AI937" i="18"/>
  <c r="AH941" i="18"/>
  <c r="AI941" i="18"/>
  <c r="AH945" i="18"/>
  <c r="AI945" i="18"/>
  <c r="AH949" i="18"/>
  <c r="AI949" i="18"/>
  <c r="AH953" i="18"/>
  <c r="AI953" i="18"/>
  <c r="AH957" i="18"/>
  <c r="AI957" i="18"/>
  <c r="AH961" i="18"/>
  <c r="AI961" i="18"/>
  <c r="AH965" i="18"/>
  <c r="AI965" i="18"/>
  <c r="AH969" i="18"/>
  <c r="AI969" i="18"/>
  <c r="AH973" i="18"/>
  <c r="AI973" i="18"/>
  <c r="AH977" i="18"/>
  <c r="AI977" i="18"/>
  <c r="AH981" i="18"/>
  <c r="AI981" i="18"/>
  <c r="AH985" i="18"/>
  <c r="AI985" i="18"/>
  <c r="AH989" i="18"/>
  <c r="AI989" i="18"/>
  <c r="AH993" i="18"/>
  <c r="AI993" i="18"/>
  <c r="AH997" i="18"/>
  <c r="AI997" i="18"/>
  <c r="AH1001" i="18"/>
  <c r="AI1001" i="18"/>
  <c r="AH1005" i="18"/>
  <c r="AI1005" i="18"/>
  <c r="AI8" i="18"/>
  <c r="AH8" i="18"/>
  <c r="AI12" i="18"/>
  <c r="AH12" i="18"/>
  <c r="AI16" i="18"/>
  <c r="AH16" i="18"/>
  <c r="AI20" i="18"/>
  <c r="AH20" i="18"/>
  <c r="AI24" i="18"/>
  <c r="AH24" i="18"/>
  <c r="AI28" i="18"/>
  <c r="AH28" i="18"/>
  <c r="AI32" i="18"/>
  <c r="AH32" i="18"/>
  <c r="AI36" i="18"/>
  <c r="AH36" i="18"/>
  <c r="AI40" i="18"/>
  <c r="AH40" i="18"/>
  <c r="AI44" i="18"/>
  <c r="AH44" i="18"/>
  <c r="AI48" i="18"/>
  <c r="AH48" i="18"/>
  <c r="AI52" i="18"/>
  <c r="AH52" i="18"/>
  <c r="AI56" i="18"/>
  <c r="AH56" i="18"/>
  <c r="AI60" i="18"/>
  <c r="AH60" i="18"/>
  <c r="AI64" i="18"/>
  <c r="AH64" i="18"/>
  <c r="AI68" i="18"/>
  <c r="AH68" i="18"/>
  <c r="AI72" i="18"/>
  <c r="AH72" i="18"/>
  <c r="AI76" i="18"/>
  <c r="AH76" i="18"/>
  <c r="AI80" i="18"/>
  <c r="AH80" i="18"/>
  <c r="AI84" i="18"/>
  <c r="AH84" i="18"/>
  <c r="AI88" i="18"/>
  <c r="AH88" i="18"/>
  <c r="AI92" i="18"/>
  <c r="AH92" i="18"/>
  <c r="AI96" i="18"/>
  <c r="AH96" i="18"/>
  <c r="AI100" i="18"/>
  <c r="AH100" i="18"/>
  <c r="AI104" i="18"/>
  <c r="AH104" i="18"/>
  <c r="AI108" i="18"/>
  <c r="AH108" i="18"/>
  <c r="AI112" i="18"/>
  <c r="AH112" i="18"/>
  <c r="AI116" i="18"/>
  <c r="AH116" i="18"/>
  <c r="AH120" i="18"/>
  <c r="AI120" i="18"/>
  <c r="AH124" i="18"/>
  <c r="AI124" i="18"/>
  <c r="AH128" i="18"/>
  <c r="AI128" i="18"/>
  <c r="AH132" i="18"/>
  <c r="AI132" i="18"/>
  <c r="AH136" i="18"/>
  <c r="AI136" i="18"/>
  <c r="AH140" i="18"/>
  <c r="AI140" i="18"/>
  <c r="AH144" i="18"/>
  <c r="AI144" i="18"/>
  <c r="AH148" i="18"/>
  <c r="AI148" i="18"/>
  <c r="AH152" i="18"/>
  <c r="AI152" i="18"/>
  <c r="AH156" i="18"/>
  <c r="AI156" i="18"/>
  <c r="AH160" i="18"/>
  <c r="AI160" i="18"/>
  <c r="AH164" i="18"/>
  <c r="AI164" i="18"/>
  <c r="AH168" i="18"/>
  <c r="AI168" i="18"/>
  <c r="AH172" i="18"/>
  <c r="AI172" i="18"/>
  <c r="AH176" i="18"/>
  <c r="AI176" i="18"/>
  <c r="AH180" i="18"/>
  <c r="AI180" i="18"/>
  <c r="AH184" i="18"/>
  <c r="AI184" i="18"/>
  <c r="AH188" i="18"/>
  <c r="AI188" i="18"/>
  <c r="AH192" i="18"/>
  <c r="AI192" i="18"/>
  <c r="AH196" i="18"/>
  <c r="AI196" i="18"/>
  <c r="AH200" i="18"/>
  <c r="AI200" i="18"/>
  <c r="AH204" i="18"/>
  <c r="AI204" i="18"/>
  <c r="AH208" i="18"/>
  <c r="AI208" i="18"/>
  <c r="AH212" i="18"/>
  <c r="AI212" i="18"/>
  <c r="AH216" i="18"/>
  <c r="AI216" i="18"/>
  <c r="AH220" i="18"/>
  <c r="AI220" i="18"/>
  <c r="AH224" i="18"/>
  <c r="AI224" i="18"/>
  <c r="AH228" i="18"/>
  <c r="AI228" i="18"/>
  <c r="AH232" i="18"/>
  <c r="AI232" i="18"/>
  <c r="AH236" i="18"/>
  <c r="AI236" i="18"/>
  <c r="AH240" i="18"/>
  <c r="AI240" i="18"/>
  <c r="AH244" i="18"/>
  <c r="AI244" i="18"/>
  <c r="AH248" i="18"/>
  <c r="AI248" i="18"/>
  <c r="AH252" i="18"/>
  <c r="AI252" i="18"/>
  <c r="AH256" i="18"/>
  <c r="AI256" i="18"/>
  <c r="AH260" i="18"/>
  <c r="AI260" i="18"/>
  <c r="AH264" i="18"/>
  <c r="AI264" i="18"/>
  <c r="AH268" i="18"/>
  <c r="AI268" i="18"/>
  <c r="AH272" i="18"/>
  <c r="AI272" i="18"/>
  <c r="AH276" i="18"/>
  <c r="AI276" i="18"/>
  <c r="AH280" i="18"/>
  <c r="AI280" i="18"/>
  <c r="AH284" i="18"/>
  <c r="AI284" i="18"/>
  <c r="AH288" i="18"/>
  <c r="AI288" i="18"/>
  <c r="AH292" i="18"/>
  <c r="AI292" i="18"/>
  <c r="AH296" i="18"/>
  <c r="AI296" i="18"/>
  <c r="AH300" i="18"/>
  <c r="AI300" i="18"/>
  <c r="AH304" i="18"/>
  <c r="AI304" i="18"/>
  <c r="AH308" i="18"/>
  <c r="AI308" i="18"/>
  <c r="AH312" i="18"/>
  <c r="AI312" i="18"/>
  <c r="AH316" i="18"/>
  <c r="AI316" i="18"/>
  <c r="AH320" i="18"/>
  <c r="AI320" i="18"/>
  <c r="AH324" i="18"/>
  <c r="AI324" i="18"/>
  <c r="AH328" i="18"/>
  <c r="AI328" i="18"/>
  <c r="AH332" i="18"/>
  <c r="AI332" i="18"/>
  <c r="AH336" i="18"/>
  <c r="AI336" i="18"/>
  <c r="AH340" i="18"/>
  <c r="AI340" i="18"/>
  <c r="AH344" i="18"/>
  <c r="AI344" i="18"/>
  <c r="AH348" i="18"/>
  <c r="AI348" i="18"/>
  <c r="AH352" i="18"/>
  <c r="AI352" i="18"/>
  <c r="AH356" i="18"/>
  <c r="AI356" i="18"/>
  <c r="AH360" i="18"/>
  <c r="AI360" i="18"/>
  <c r="AH364" i="18"/>
  <c r="AI364" i="18"/>
  <c r="AH368" i="18"/>
  <c r="AI368" i="18"/>
  <c r="AH372" i="18"/>
  <c r="AI372" i="18"/>
  <c r="AH376" i="18"/>
  <c r="AI376" i="18"/>
  <c r="AH380" i="18"/>
  <c r="AI380" i="18"/>
  <c r="AH384" i="18"/>
  <c r="AI384" i="18"/>
  <c r="AH388" i="18"/>
  <c r="AI388" i="18"/>
  <c r="AH392" i="18"/>
  <c r="AI392" i="18"/>
  <c r="AH396" i="18"/>
  <c r="AI396" i="18"/>
  <c r="AH400" i="18"/>
  <c r="AI400" i="18"/>
  <c r="AH404" i="18"/>
  <c r="AI404" i="18"/>
  <c r="AH408" i="18"/>
  <c r="AI408" i="18"/>
  <c r="AH412" i="18"/>
  <c r="AI412" i="18"/>
  <c r="AH416" i="18"/>
  <c r="AI416" i="18"/>
  <c r="AH420" i="18"/>
  <c r="AI420" i="18"/>
  <c r="AH424" i="18"/>
  <c r="AI424" i="18"/>
  <c r="AH428" i="18"/>
  <c r="AI428" i="18"/>
  <c r="AH432" i="18"/>
  <c r="AI432" i="18"/>
  <c r="AH436" i="18"/>
  <c r="AI436" i="18"/>
  <c r="AH440" i="18"/>
  <c r="AI440" i="18"/>
  <c r="AH444" i="18"/>
  <c r="AI444" i="18"/>
  <c r="AH448" i="18"/>
  <c r="AI448" i="18"/>
  <c r="AH452" i="18"/>
  <c r="AI452" i="18"/>
  <c r="AH456" i="18"/>
  <c r="AI456" i="18"/>
  <c r="AH460" i="18"/>
  <c r="AI460" i="18"/>
  <c r="AH464" i="18"/>
  <c r="AI464" i="18"/>
  <c r="AH468" i="18"/>
  <c r="AI468" i="18"/>
  <c r="AH472" i="18"/>
  <c r="AI472" i="18"/>
  <c r="AH476" i="18"/>
  <c r="AI476" i="18"/>
  <c r="AH480" i="18"/>
  <c r="AI480" i="18"/>
  <c r="AH484" i="18"/>
  <c r="AI484" i="18"/>
  <c r="AH488" i="18"/>
  <c r="AI488" i="18"/>
  <c r="AH492" i="18"/>
  <c r="AI492" i="18"/>
  <c r="AH496" i="18"/>
  <c r="AI496" i="18"/>
  <c r="AH500" i="18"/>
  <c r="AI500" i="18"/>
  <c r="AH504" i="18"/>
  <c r="AI504" i="18"/>
  <c r="AH508" i="18"/>
  <c r="AI508" i="18"/>
  <c r="AH512" i="18"/>
  <c r="AI512" i="18"/>
  <c r="AH516" i="18"/>
  <c r="AI516" i="18"/>
  <c r="AH520" i="18"/>
  <c r="AI520" i="18"/>
  <c r="AH524" i="18"/>
  <c r="AI524" i="18"/>
  <c r="AH528" i="18"/>
  <c r="AI528" i="18"/>
  <c r="AH532" i="18"/>
  <c r="AI532" i="18"/>
  <c r="AH536" i="18"/>
  <c r="AI536" i="18"/>
  <c r="AH540" i="18"/>
  <c r="AI540" i="18"/>
  <c r="AH544" i="18"/>
  <c r="AI544" i="18"/>
  <c r="AH548" i="18"/>
  <c r="AI548" i="18"/>
  <c r="AH552" i="18"/>
  <c r="AI552" i="18"/>
  <c r="AH556" i="18"/>
  <c r="AI556" i="18"/>
  <c r="AH560" i="18"/>
  <c r="AI560" i="18"/>
  <c r="AH564" i="18"/>
  <c r="AI564" i="18"/>
  <c r="AH568" i="18"/>
  <c r="AI568" i="18"/>
  <c r="AH572" i="18"/>
  <c r="AI572" i="18"/>
  <c r="AH576" i="18"/>
  <c r="AI576" i="18"/>
  <c r="AH580" i="18"/>
  <c r="AI580" i="18"/>
  <c r="AH584" i="18"/>
  <c r="AI584" i="18"/>
  <c r="AH588" i="18"/>
  <c r="AI588" i="18"/>
  <c r="AH592" i="18"/>
  <c r="AI592" i="18"/>
  <c r="AH596" i="18"/>
  <c r="AI596" i="18"/>
  <c r="AH600" i="18"/>
  <c r="AI600" i="18"/>
  <c r="AH604" i="18"/>
  <c r="AI604" i="18"/>
  <c r="AH608" i="18"/>
  <c r="AI608" i="18"/>
  <c r="AH612" i="18"/>
  <c r="AI612" i="18"/>
  <c r="AH616" i="18"/>
  <c r="AI616" i="18"/>
  <c r="AH620" i="18"/>
  <c r="AI620" i="18"/>
  <c r="AH624" i="18"/>
  <c r="AI624" i="18"/>
  <c r="AH628" i="18"/>
  <c r="AI628" i="18"/>
  <c r="AH632" i="18"/>
  <c r="AI632" i="18"/>
  <c r="AH636" i="18"/>
  <c r="AI636" i="18"/>
  <c r="AH640" i="18"/>
  <c r="AI640" i="18"/>
  <c r="AH644" i="18"/>
  <c r="AI644" i="18"/>
  <c r="AH648" i="18"/>
  <c r="AI648" i="18"/>
  <c r="AH652" i="18"/>
  <c r="AI652" i="18"/>
  <c r="AH656" i="18"/>
  <c r="AI656" i="18"/>
  <c r="AH660" i="18"/>
  <c r="AI660" i="18"/>
  <c r="AH664" i="18"/>
  <c r="AI664" i="18"/>
  <c r="AH668" i="18"/>
  <c r="AI668" i="18"/>
  <c r="AH672" i="18"/>
  <c r="AI672" i="18"/>
  <c r="AH676" i="18"/>
  <c r="AI676" i="18"/>
  <c r="AH680" i="18"/>
  <c r="AI680" i="18"/>
  <c r="AH684" i="18"/>
  <c r="AI684" i="18"/>
  <c r="AH688" i="18"/>
  <c r="AI688" i="18"/>
  <c r="AH692" i="18"/>
  <c r="AI692" i="18"/>
  <c r="AH696" i="18"/>
  <c r="AI696" i="18"/>
  <c r="AH700" i="18"/>
  <c r="AI700" i="18"/>
  <c r="AH704" i="18"/>
  <c r="AI704" i="18"/>
  <c r="AH708" i="18"/>
  <c r="AI708" i="18"/>
  <c r="AH712" i="18"/>
  <c r="AI712" i="18"/>
  <c r="AH716" i="18"/>
  <c r="AI716" i="18"/>
  <c r="AH720" i="18"/>
  <c r="AI720" i="18"/>
  <c r="AH724" i="18"/>
  <c r="AI724" i="18"/>
  <c r="AH728" i="18"/>
  <c r="AI728" i="18"/>
  <c r="AH732" i="18"/>
  <c r="AI732" i="18"/>
  <c r="AH736" i="18"/>
  <c r="AI736" i="18"/>
  <c r="AH740" i="18"/>
  <c r="AI740" i="18"/>
  <c r="AH744" i="18"/>
  <c r="AI744" i="18"/>
  <c r="AH748" i="18"/>
  <c r="AI748" i="18"/>
  <c r="AH752" i="18"/>
  <c r="AI752" i="18"/>
  <c r="AH756" i="18"/>
  <c r="AI756" i="18"/>
  <c r="AH760" i="18"/>
  <c r="AI760" i="18"/>
  <c r="AH764" i="18"/>
  <c r="AI764" i="18"/>
  <c r="AH768" i="18"/>
  <c r="AI768" i="18"/>
  <c r="AH772" i="18"/>
  <c r="AI772" i="18"/>
  <c r="AH776" i="18"/>
  <c r="AI776" i="18"/>
  <c r="AH780" i="18"/>
  <c r="AI780" i="18"/>
  <c r="AH784" i="18"/>
  <c r="AI784" i="18"/>
  <c r="AH788" i="18"/>
  <c r="AI788" i="18"/>
  <c r="AH792" i="18"/>
  <c r="AI792" i="18"/>
  <c r="AH796" i="18"/>
  <c r="AI796" i="18"/>
  <c r="AH800" i="18"/>
  <c r="AI800" i="18"/>
  <c r="AH804" i="18"/>
  <c r="AI804" i="18"/>
  <c r="AH808" i="18"/>
  <c r="AI808" i="18"/>
  <c r="AH812" i="18"/>
  <c r="AI812" i="18"/>
  <c r="AH816" i="18"/>
  <c r="AI816" i="18"/>
  <c r="AH820" i="18"/>
  <c r="AI820" i="18"/>
  <c r="AH824" i="18"/>
  <c r="AI824" i="18"/>
  <c r="AH828" i="18"/>
  <c r="AI828" i="18"/>
  <c r="AH832" i="18"/>
  <c r="AI832" i="18"/>
  <c r="AH836" i="18"/>
  <c r="AI836" i="18"/>
  <c r="AH840" i="18"/>
  <c r="AI840" i="18"/>
  <c r="AH844" i="18"/>
  <c r="AI844" i="18"/>
  <c r="AH848" i="18"/>
  <c r="AI848" i="18"/>
  <c r="AH852" i="18"/>
  <c r="AI852" i="18"/>
  <c r="AH856" i="18"/>
  <c r="AI856" i="18"/>
  <c r="AH860" i="18"/>
  <c r="AI860" i="18"/>
  <c r="AH864" i="18"/>
  <c r="AI864" i="18"/>
  <c r="AH868" i="18"/>
  <c r="AI868" i="18"/>
  <c r="AH872" i="18"/>
  <c r="AI872" i="18"/>
  <c r="AH876" i="18"/>
  <c r="AI876" i="18"/>
  <c r="AH880" i="18"/>
  <c r="AI880" i="18"/>
  <c r="AH884" i="18"/>
  <c r="AI884" i="18"/>
  <c r="AH888" i="18"/>
  <c r="AI888" i="18"/>
  <c r="AH892" i="18"/>
  <c r="AI892" i="18"/>
  <c r="AH896" i="18"/>
  <c r="AI896" i="18"/>
  <c r="AH900" i="18"/>
  <c r="AI900" i="18"/>
  <c r="AH904" i="18"/>
  <c r="AI904" i="18"/>
  <c r="AH908" i="18"/>
  <c r="AI908" i="18"/>
  <c r="AH912" i="18"/>
  <c r="AI912" i="18"/>
  <c r="AH916" i="18"/>
  <c r="AI916" i="18"/>
  <c r="AH920" i="18"/>
  <c r="AI920" i="18"/>
  <c r="AH924" i="18"/>
  <c r="AI924" i="18"/>
  <c r="AH928" i="18"/>
  <c r="AI928" i="18"/>
  <c r="AH932" i="18"/>
  <c r="AI932" i="18"/>
  <c r="AH936" i="18"/>
  <c r="AI936" i="18"/>
  <c r="AH940" i="18"/>
  <c r="AI940" i="18"/>
  <c r="AH944" i="18"/>
  <c r="AI944" i="18"/>
  <c r="AH948" i="18"/>
  <c r="AI948" i="18"/>
  <c r="AH952" i="18"/>
  <c r="AI952" i="18"/>
  <c r="AH956" i="18"/>
  <c r="AI956" i="18"/>
  <c r="AH960" i="18"/>
  <c r="AI960" i="18"/>
  <c r="AH964" i="18"/>
  <c r="AI964" i="18"/>
  <c r="AH968" i="18"/>
  <c r="AI968" i="18"/>
  <c r="AH972" i="18"/>
  <c r="AI972" i="18"/>
  <c r="AH976" i="18"/>
  <c r="AI976" i="18"/>
  <c r="AH980" i="18"/>
  <c r="AI980" i="18"/>
  <c r="AH984" i="18"/>
  <c r="AI984" i="18"/>
  <c r="AH988" i="18"/>
  <c r="AI988" i="18"/>
  <c r="AH992" i="18"/>
  <c r="AI992" i="18"/>
  <c r="AH996" i="18"/>
  <c r="AI996" i="18"/>
  <c r="AH1000" i="18"/>
  <c r="AI1000" i="18"/>
  <c r="AH1004" i="18"/>
  <c r="AI1004" i="18"/>
  <c r="AH7" i="18"/>
  <c r="AI7" i="18"/>
  <c r="AH11" i="18"/>
  <c r="AI11" i="18"/>
  <c r="AH15" i="18"/>
  <c r="AI15" i="18"/>
  <c r="AH19" i="18"/>
  <c r="AI19" i="18"/>
  <c r="AH23" i="18"/>
  <c r="AI23" i="18"/>
  <c r="AH27" i="18"/>
  <c r="AI27" i="18"/>
  <c r="AH31" i="18"/>
  <c r="AI31" i="18"/>
  <c r="AH35" i="18"/>
  <c r="AI35" i="18"/>
  <c r="AH39" i="18"/>
  <c r="AI39" i="18"/>
  <c r="AH43" i="18"/>
  <c r="AI43" i="18"/>
  <c r="AH47" i="18"/>
  <c r="AI47" i="18"/>
  <c r="AH51" i="18"/>
  <c r="AI51" i="18"/>
  <c r="AH55" i="18"/>
  <c r="AI55" i="18"/>
  <c r="AH59" i="18"/>
  <c r="AI59" i="18"/>
  <c r="AH63" i="18"/>
  <c r="AI63" i="18"/>
  <c r="AH67" i="18"/>
  <c r="AI67" i="18"/>
  <c r="AH71" i="18"/>
  <c r="AI71" i="18"/>
  <c r="AH75" i="18"/>
  <c r="AI75" i="18"/>
  <c r="AH79" i="18"/>
  <c r="AI79" i="18"/>
  <c r="AH83" i="18"/>
  <c r="AI83" i="18"/>
  <c r="AH87" i="18"/>
  <c r="AI87" i="18"/>
  <c r="AH91" i="18"/>
  <c r="AI91" i="18"/>
  <c r="AH95" i="18"/>
  <c r="AI95" i="18"/>
  <c r="AH99" i="18"/>
  <c r="AI99" i="18"/>
  <c r="AH103" i="18"/>
  <c r="AI103" i="18"/>
  <c r="AH107" i="18"/>
  <c r="AI107" i="18"/>
  <c r="AH111" i="18"/>
  <c r="AI111" i="18"/>
  <c r="AH115" i="18"/>
  <c r="AI115" i="18"/>
  <c r="AH119" i="18"/>
  <c r="AI119" i="18"/>
  <c r="AH123" i="18"/>
  <c r="AI123" i="18"/>
  <c r="AH127" i="18"/>
  <c r="AI127" i="18"/>
  <c r="AH131" i="18"/>
  <c r="AI131" i="18"/>
  <c r="AH135" i="18"/>
  <c r="AI135" i="18"/>
  <c r="AH139" i="18"/>
  <c r="AI139" i="18"/>
  <c r="AH143" i="18"/>
  <c r="AI143" i="18"/>
  <c r="AH147" i="18"/>
  <c r="AI147" i="18"/>
  <c r="AH151" i="18"/>
  <c r="AI151" i="18"/>
  <c r="AH155" i="18"/>
  <c r="AI155" i="18"/>
  <c r="AH159" i="18"/>
  <c r="AI159" i="18"/>
  <c r="AH163" i="18"/>
  <c r="AI163" i="18"/>
  <c r="AH167" i="18"/>
  <c r="AI167" i="18"/>
  <c r="AH171" i="18"/>
  <c r="AI171" i="18"/>
  <c r="AH175" i="18"/>
  <c r="AI175" i="18"/>
  <c r="AH179" i="18"/>
  <c r="AI179" i="18"/>
  <c r="AH183" i="18"/>
  <c r="AI183" i="18"/>
  <c r="AH187" i="18"/>
  <c r="AI187" i="18"/>
  <c r="AH191" i="18"/>
  <c r="AI191" i="18"/>
  <c r="AH195" i="18"/>
  <c r="AI195" i="18"/>
  <c r="AH199" i="18"/>
  <c r="AI199" i="18"/>
  <c r="AH203" i="18"/>
  <c r="AI203" i="18"/>
  <c r="AH207" i="18"/>
  <c r="AI207" i="18"/>
  <c r="AH211" i="18"/>
  <c r="AI211" i="18"/>
  <c r="AH215" i="18"/>
  <c r="AI215" i="18"/>
  <c r="AH219" i="18"/>
  <c r="AI219" i="18"/>
  <c r="AH223" i="18"/>
  <c r="AI223" i="18"/>
  <c r="AH227" i="18"/>
  <c r="AI227" i="18"/>
  <c r="AH231" i="18"/>
  <c r="AI231" i="18"/>
  <c r="AH235" i="18"/>
  <c r="AI235" i="18"/>
  <c r="AH239" i="18"/>
  <c r="AI239" i="18"/>
  <c r="AH243" i="18"/>
  <c r="AI243" i="18"/>
  <c r="AH247" i="18"/>
  <c r="AI247" i="18"/>
  <c r="AH251" i="18"/>
  <c r="AI251" i="18"/>
  <c r="AH255" i="18"/>
  <c r="AI255" i="18"/>
  <c r="AH259" i="18"/>
  <c r="AI259" i="18"/>
  <c r="AH263" i="18"/>
  <c r="AI263" i="18"/>
  <c r="AH267" i="18"/>
  <c r="AI267" i="18"/>
  <c r="AH271" i="18"/>
  <c r="AI271" i="18"/>
  <c r="AH275" i="18"/>
  <c r="AI275" i="18"/>
  <c r="AH279" i="18"/>
  <c r="AI279" i="18"/>
  <c r="AH283" i="18"/>
  <c r="AI283" i="18"/>
  <c r="AH287" i="18"/>
  <c r="AI287" i="18"/>
  <c r="AH291" i="18"/>
  <c r="AI291" i="18"/>
  <c r="AH295" i="18"/>
  <c r="AI295" i="18"/>
  <c r="AH299" i="18"/>
  <c r="AI299" i="18"/>
  <c r="AH303" i="18"/>
  <c r="AI303" i="18"/>
  <c r="AH307" i="18"/>
  <c r="AI307" i="18"/>
  <c r="AH311" i="18"/>
  <c r="AI311" i="18"/>
  <c r="AH315" i="18"/>
  <c r="AI315" i="18"/>
  <c r="AH319" i="18"/>
  <c r="AI319" i="18"/>
  <c r="AH323" i="18"/>
  <c r="AI323" i="18"/>
  <c r="AH327" i="18"/>
  <c r="AI327" i="18"/>
  <c r="AH331" i="18"/>
  <c r="AI331" i="18"/>
  <c r="AH335" i="18"/>
  <c r="AI335" i="18"/>
  <c r="AH339" i="18"/>
  <c r="AI339" i="18"/>
  <c r="AH343" i="18"/>
  <c r="AI343" i="18"/>
  <c r="AH347" i="18"/>
  <c r="AI347" i="18"/>
  <c r="AH351" i="18"/>
  <c r="AI351" i="18"/>
  <c r="AH355" i="18"/>
  <c r="AI355" i="18"/>
  <c r="AH359" i="18"/>
  <c r="AI359" i="18"/>
  <c r="AH363" i="18"/>
  <c r="AI363" i="18"/>
  <c r="AH367" i="18"/>
  <c r="AI367" i="18"/>
  <c r="AH371" i="18"/>
  <c r="AI371" i="18"/>
  <c r="AH375" i="18"/>
  <c r="AI375" i="18"/>
  <c r="AH379" i="18"/>
  <c r="AI379" i="18"/>
  <c r="AH383" i="18"/>
  <c r="AI383" i="18"/>
  <c r="AH387" i="18"/>
  <c r="AI387" i="18"/>
  <c r="AH391" i="18"/>
  <c r="AI391" i="18"/>
  <c r="AH395" i="18"/>
  <c r="AI395" i="18"/>
  <c r="AH399" i="18"/>
  <c r="AI399" i="18"/>
  <c r="AH403" i="18"/>
  <c r="AI403" i="18"/>
  <c r="AH407" i="18"/>
  <c r="AI407" i="18"/>
  <c r="AH411" i="18"/>
  <c r="AI411" i="18"/>
  <c r="AH415" i="18"/>
  <c r="AI415" i="18"/>
  <c r="AH419" i="18"/>
  <c r="AI419" i="18"/>
  <c r="AH423" i="18"/>
  <c r="AI423" i="18"/>
  <c r="AH427" i="18"/>
  <c r="AI427" i="18"/>
  <c r="AH431" i="18"/>
  <c r="AI431" i="18"/>
  <c r="AH435" i="18"/>
  <c r="AI435" i="18"/>
  <c r="AH439" i="18"/>
  <c r="AI439" i="18"/>
  <c r="AH443" i="18"/>
  <c r="AI443" i="18"/>
  <c r="AH447" i="18"/>
  <c r="AI447" i="18"/>
  <c r="AH451" i="18"/>
  <c r="AI451" i="18"/>
  <c r="AH455" i="18"/>
  <c r="AI455" i="18"/>
  <c r="AH459" i="18"/>
  <c r="AI459" i="18"/>
  <c r="AH463" i="18"/>
  <c r="AI463" i="18"/>
  <c r="AH467" i="18"/>
  <c r="AI467" i="18"/>
  <c r="AH471" i="18"/>
  <c r="AI471" i="18"/>
  <c r="AH475" i="18"/>
  <c r="AI475" i="18"/>
  <c r="AH479" i="18"/>
  <c r="AI479" i="18"/>
  <c r="AH483" i="18"/>
  <c r="AI483" i="18"/>
  <c r="AH487" i="18"/>
  <c r="AI487" i="18"/>
  <c r="AH491" i="18"/>
  <c r="AI491" i="18"/>
  <c r="AH495" i="18"/>
  <c r="AI495" i="18"/>
  <c r="AH499" i="18"/>
  <c r="AI499" i="18"/>
  <c r="AH503" i="18"/>
  <c r="AI503" i="18"/>
  <c r="AH507" i="18"/>
  <c r="AI507" i="18"/>
  <c r="AH511" i="18"/>
  <c r="AI511" i="18"/>
  <c r="AH515" i="18"/>
  <c r="AI515" i="18"/>
  <c r="AH519" i="18"/>
  <c r="AI519" i="18"/>
  <c r="AH523" i="18"/>
  <c r="AI523" i="18"/>
  <c r="AH527" i="18"/>
  <c r="AI527" i="18"/>
  <c r="AH531" i="18"/>
  <c r="AI531" i="18"/>
  <c r="AH535" i="18"/>
  <c r="AI535" i="18"/>
  <c r="AH539" i="18"/>
  <c r="AI539" i="18"/>
  <c r="AH543" i="18"/>
  <c r="AI543" i="18"/>
  <c r="AH547" i="18"/>
  <c r="AI547" i="18"/>
  <c r="AH551" i="18"/>
  <c r="AI551" i="18"/>
  <c r="AH555" i="18"/>
  <c r="AI555" i="18"/>
  <c r="AH559" i="18"/>
  <c r="AI559" i="18"/>
  <c r="AH563" i="18"/>
  <c r="AI563" i="18"/>
  <c r="AH567" i="18"/>
  <c r="AI567" i="18"/>
  <c r="AH571" i="18"/>
  <c r="AI571" i="18"/>
  <c r="AH575" i="18"/>
  <c r="AI575" i="18"/>
  <c r="AH579" i="18"/>
  <c r="AI579" i="18"/>
  <c r="AH583" i="18"/>
  <c r="AI583" i="18"/>
  <c r="AH587" i="18"/>
  <c r="AI587" i="18"/>
  <c r="AH591" i="18"/>
  <c r="AI591" i="18"/>
  <c r="AH595" i="18"/>
  <c r="AI595" i="18"/>
  <c r="AH599" i="18"/>
  <c r="AI599" i="18"/>
  <c r="AH603" i="18"/>
  <c r="AI603" i="18"/>
  <c r="AH607" i="18"/>
  <c r="AI607" i="18"/>
  <c r="AH611" i="18"/>
  <c r="AI611" i="18"/>
  <c r="AH615" i="18"/>
  <c r="AI615" i="18"/>
  <c r="AH619" i="18"/>
  <c r="AI619" i="18"/>
  <c r="AH623" i="18"/>
  <c r="AI623" i="18"/>
  <c r="AH627" i="18"/>
  <c r="AI627" i="18"/>
  <c r="AH631" i="18"/>
  <c r="AI631" i="18"/>
  <c r="AH635" i="18"/>
  <c r="AI635" i="18"/>
  <c r="AH639" i="18"/>
  <c r="AI639" i="18"/>
  <c r="AH643" i="18"/>
  <c r="AI643" i="18"/>
  <c r="AH647" i="18"/>
  <c r="AI647" i="18"/>
  <c r="AH651" i="18"/>
  <c r="AI651" i="18"/>
  <c r="AH655" i="18"/>
  <c r="AI655" i="18"/>
  <c r="AH659" i="18"/>
  <c r="AI659" i="18"/>
  <c r="AH663" i="18"/>
  <c r="AI663" i="18"/>
  <c r="AH667" i="18"/>
  <c r="AI667" i="18"/>
  <c r="AH671" i="18"/>
  <c r="AI671" i="18"/>
  <c r="AH675" i="18"/>
  <c r="AI675" i="18"/>
  <c r="AH679" i="18"/>
  <c r="AI679" i="18"/>
  <c r="AH683" i="18"/>
  <c r="AI683" i="18"/>
  <c r="AH687" i="18"/>
  <c r="AI687" i="18"/>
  <c r="AH691" i="18"/>
  <c r="AI691" i="18"/>
  <c r="AH695" i="18"/>
  <c r="AI695" i="18"/>
  <c r="AH699" i="18"/>
  <c r="AI699" i="18"/>
  <c r="AH703" i="18"/>
  <c r="AI703" i="18"/>
  <c r="AH707" i="18"/>
  <c r="AI707" i="18"/>
  <c r="AH711" i="18"/>
  <c r="AI711" i="18"/>
  <c r="AH715" i="18"/>
  <c r="AI715" i="18"/>
  <c r="AH719" i="18"/>
  <c r="AI719" i="18"/>
  <c r="AH723" i="18"/>
  <c r="AI723" i="18"/>
  <c r="AH727" i="18"/>
  <c r="AI727" i="18"/>
  <c r="AH731" i="18"/>
  <c r="AI731" i="18"/>
  <c r="AH735" i="18"/>
  <c r="AI735" i="18"/>
  <c r="AH739" i="18"/>
  <c r="AI739" i="18"/>
  <c r="AH743" i="18"/>
  <c r="AI743" i="18"/>
  <c r="AH747" i="18"/>
  <c r="AI747" i="18"/>
  <c r="AH751" i="18"/>
  <c r="AI751" i="18"/>
  <c r="AH755" i="18"/>
  <c r="AI755" i="18"/>
  <c r="AH759" i="18"/>
  <c r="AI759" i="18"/>
  <c r="AH763" i="18"/>
  <c r="AI763" i="18"/>
  <c r="AH767" i="18"/>
  <c r="AI767" i="18"/>
  <c r="AH771" i="18"/>
  <c r="AI771" i="18"/>
  <c r="AH775" i="18"/>
  <c r="AI775" i="18"/>
  <c r="AH779" i="18"/>
  <c r="AI779" i="18"/>
  <c r="AH783" i="18"/>
  <c r="AI783" i="18"/>
  <c r="AH787" i="18"/>
  <c r="AI787" i="18"/>
  <c r="AH791" i="18"/>
  <c r="AI791" i="18"/>
  <c r="AH795" i="18"/>
  <c r="AI795" i="18"/>
  <c r="AH799" i="18"/>
  <c r="AI799" i="18"/>
  <c r="AH803" i="18"/>
  <c r="AI803" i="18"/>
  <c r="AH807" i="18"/>
  <c r="AI807" i="18"/>
  <c r="AH811" i="18"/>
  <c r="AI811" i="18"/>
  <c r="AH815" i="18"/>
  <c r="AI815" i="18"/>
  <c r="AH819" i="18"/>
  <c r="AI819" i="18"/>
  <c r="AH823" i="18"/>
  <c r="AI823" i="18"/>
  <c r="AH827" i="18"/>
  <c r="AI827" i="18"/>
  <c r="AH831" i="18"/>
  <c r="AI831" i="18"/>
  <c r="AH835" i="18"/>
  <c r="AI835" i="18"/>
  <c r="AH839" i="18"/>
  <c r="AI839" i="18"/>
  <c r="AH843" i="18"/>
  <c r="AI843" i="18"/>
  <c r="AH847" i="18"/>
  <c r="AI847" i="18"/>
  <c r="AH851" i="18"/>
  <c r="AI851" i="18"/>
  <c r="AH855" i="18"/>
  <c r="AI855" i="18"/>
  <c r="AH859" i="18"/>
  <c r="AI859" i="18"/>
  <c r="AH863" i="18"/>
  <c r="AI863" i="18"/>
  <c r="AH867" i="18"/>
  <c r="AI867" i="18"/>
  <c r="AH871" i="18"/>
  <c r="AI871" i="18"/>
  <c r="AH875" i="18"/>
  <c r="AI875" i="18"/>
  <c r="AH879" i="18"/>
  <c r="AI879" i="18"/>
  <c r="AH883" i="18"/>
  <c r="AI883" i="18"/>
  <c r="AH887" i="18"/>
  <c r="AI887" i="18"/>
  <c r="AH891" i="18"/>
  <c r="AI891" i="18"/>
  <c r="AH895" i="18"/>
  <c r="AI895" i="18"/>
  <c r="AH899" i="18"/>
  <c r="AI899" i="18"/>
  <c r="AH903" i="18"/>
  <c r="AI903" i="18"/>
  <c r="AH907" i="18"/>
  <c r="AI907" i="18"/>
  <c r="AI911" i="18"/>
  <c r="AH911" i="18"/>
  <c r="AI915" i="18"/>
  <c r="AH915" i="18"/>
  <c r="AI919" i="18"/>
  <c r="AH919" i="18"/>
  <c r="AI923" i="18"/>
  <c r="AH923" i="18"/>
  <c r="AI927" i="18"/>
  <c r="AH927" i="18"/>
  <c r="AI931" i="18"/>
  <c r="AH931" i="18"/>
  <c r="AI935" i="18"/>
  <c r="AH935" i="18"/>
  <c r="AI939" i="18"/>
  <c r="AH939" i="18"/>
  <c r="AI943" i="18"/>
  <c r="AH943" i="18"/>
  <c r="AI947" i="18"/>
  <c r="AH947" i="18"/>
  <c r="AI951" i="18"/>
  <c r="AH951" i="18"/>
  <c r="AI955" i="18"/>
  <c r="AH955" i="18"/>
  <c r="AI959" i="18"/>
  <c r="AH959" i="18"/>
  <c r="AI963" i="18"/>
  <c r="AH963" i="18"/>
  <c r="AI967" i="18"/>
  <c r="AH967" i="18"/>
  <c r="AI971" i="18"/>
  <c r="AH971" i="18"/>
  <c r="AI975" i="18"/>
  <c r="AH975" i="18"/>
  <c r="AI979" i="18"/>
  <c r="AH979" i="18"/>
  <c r="AI983" i="18"/>
  <c r="AH983" i="18"/>
  <c r="AI987" i="18"/>
  <c r="AH987" i="18"/>
  <c r="AI991" i="18"/>
  <c r="AH991" i="18"/>
  <c r="AI995" i="18"/>
  <c r="AH995" i="18"/>
  <c r="AI999" i="18"/>
  <c r="AH999" i="18"/>
  <c r="AI1003" i="18"/>
  <c r="AH1003" i="18"/>
  <c r="AI6" i="18"/>
  <c r="AH6" i="18"/>
  <c r="AH10" i="18"/>
  <c r="AI10" i="18"/>
  <c r="AH14" i="18"/>
  <c r="AI14" i="18"/>
  <c r="AH18" i="18"/>
  <c r="AI18" i="18"/>
  <c r="AH22" i="18"/>
  <c r="AI22" i="18"/>
  <c r="AH26" i="18"/>
  <c r="AI26" i="18"/>
  <c r="AH30" i="18"/>
  <c r="AI30" i="18"/>
  <c r="AH34" i="18"/>
  <c r="AI34" i="18"/>
  <c r="AH38" i="18"/>
  <c r="AI38" i="18"/>
  <c r="AH42" i="18"/>
  <c r="AI42" i="18"/>
  <c r="AH46" i="18"/>
  <c r="AI46" i="18"/>
  <c r="AH50" i="18"/>
  <c r="AI50" i="18"/>
  <c r="AH54" i="18"/>
  <c r="AI54" i="18"/>
  <c r="AH58" i="18"/>
  <c r="AI58" i="18"/>
  <c r="AH62" i="18"/>
  <c r="AI62" i="18"/>
  <c r="AH66" i="18"/>
  <c r="AI66" i="18"/>
  <c r="AH70" i="18"/>
  <c r="AI70" i="18"/>
  <c r="AH74" i="18"/>
  <c r="AI74" i="18"/>
  <c r="AH78" i="18"/>
  <c r="AI78" i="18"/>
  <c r="AH82" i="18"/>
  <c r="AI82" i="18"/>
  <c r="AH86" i="18"/>
  <c r="AI86" i="18"/>
  <c r="AH90" i="18"/>
  <c r="AI90" i="18"/>
  <c r="AH94" i="18"/>
  <c r="AI94" i="18"/>
  <c r="AH98" i="18"/>
  <c r="AI98" i="18"/>
  <c r="AH102" i="18"/>
  <c r="AI102" i="18"/>
  <c r="AH106" i="18"/>
  <c r="AI106" i="18"/>
  <c r="AH110" i="18"/>
  <c r="AI110" i="18"/>
  <c r="AH114" i="18"/>
  <c r="AI114" i="18"/>
  <c r="AH118" i="18"/>
  <c r="AI118" i="18"/>
  <c r="AH122" i="18"/>
  <c r="AI122" i="18"/>
  <c r="AH126" i="18"/>
  <c r="AI126" i="18"/>
  <c r="AH130" i="18"/>
  <c r="AI130" i="18"/>
  <c r="AH134" i="18"/>
  <c r="AI134" i="18"/>
  <c r="AH138" i="18"/>
  <c r="AI138" i="18"/>
  <c r="AH142" i="18"/>
  <c r="AI142" i="18"/>
  <c r="AH146" i="18"/>
  <c r="AI146" i="18"/>
  <c r="AH150" i="18"/>
  <c r="AI150" i="18"/>
  <c r="AH154" i="18"/>
  <c r="AI154" i="18"/>
  <c r="AH158" i="18"/>
  <c r="AI158" i="18"/>
  <c r="AH162" i="18"/>
  <c r="AI162" i="18"/>
  <c r="AH166" i="18"/>
  <c r="AI166" i="18"/>
  <c r="AH170" i="18"/>
  <c r="AI170" i="18"/>
  <c r="AH174" i="18"/>
  <c r="AI174" i="18"/>
  <c r="AH178" i="18"/>
  <c r="AI178" i="18"/>
  <c r="AH182" i="18"/>
  <c r="AI182" i="18"/>
  <c r="AH186" i="18"/>
  <c r="AI186" i="18"/>
  <c r="AH190" i="18"/>
  <c r="AI190" i="18"/>
  <c r="AH194" i="18"/>
  <c r="AI194" i="18"/>
  <c r="AH198" i="18"/>
  <c r="AI198" i="18"/>
  <c r="AH202" i="18"/>
  <c r="AI202" i="18"/>
  <c r="AH206" i="18"/>
  <c r="AI206" i="18"/>
  <c r="AH210" i="18"/>
  <c r="AI210" i="18"/>
  <c r="AH214" i="18"/>
  <c r="AI214" i="18"/>
  <c r="AH218" i="18"/>
  <c r="AI218" i="18"/>
  <c r="AH222" i="18"/>
  <c r="AI222" i="18"/>
  <c r="AH226" i="18"/>
  <c r="AI226" i="18"/>
  <c r="AH230" i="18"/>
  <c r="AI230" i="18"/>
  <c r="AH234" i="18"/>
  <c r="AI234" i="18"/>
  <c r="AH238" i="18"/>
  <c r="AI238" i="18"/>
  <c r="AH242" i="18"/>
  <c r="AI242" i="18"/>
  <c r="AH246" i="18"/>
  <c r="AI246" i="18"/>
  <c r="AH250" i="18"/>
  <c r="AI250" i="18"/>
  <c r="AH254" i="18"/>
  <c r="AI254" i="18"/>
  <c r="AH258" i="18"/>
  <c r="AI258" i="18"/>
  <c r="AH262" i="18"/>
  <c r="AI262" i="18"/>
  <c r="AH266" i="18"/>
  <c r="AI266" i="18"/>
  <c r="AH270" i="18"/>
  <c r="AI270" i="18"/>
  <c r="AH274" i="18"/>
  <c r="AI274" i="18"/>
  <c r="AH278" i="18"/>
  <c r="AI278" i="18"/>
  <c r="AH282" i="18"/>
  <c r="AI282" i="18"/>
  <c r="AH286" i="18"/>
  <c r="AI286" i="18"/>
  <c r="AH290" i="18"/>
  <c r="AI290" i="18"/>
  <c r="AH294" i="18"/>
  <c r="AI294" i="18"/>
  <c r="AH298" i="18"/>
  <c r="AI298" i="18"/>
  <c r="AH302" i="18"/>
  <c r="AI302" i="18"/>
  <c r="AH306" i="18"/>
  <c r="AI306" i="18"/>
  <c r="AH310" i="18"/>
  <c r="AI310" i="18"/>
  <c r="AH314" i="18"/>
  <c r="AI314" i="18"/>
  <c r="AH318" i="18"/>
  <c r="AI318" i="18"/>
  <c r="AH322" i="18"/>
  <c r="AI322" i="18"/>
  <c r="AH326" i="18"/>
  <c r="AI326" i="18"/>
  <c r="AH330" i="18"/>
  <c r="AI330" i="18"/>
  <c r="AH334" i="18"/>
  <c r="AI334" i="18"/>
  <c r="AH338" i="18"/>
  <c r="AI338" i="18"/>
  <c r="AH342" i="18"/>
  <c r="AI342" i="18"/>
  <c r="AH346" i="18"/>
  <c r="AI346" i="18"/>
  <c r="AH350" i="18"/>
  <c r="AI350" i="18"/>
  <c r="AH354" i="18"/>
  <c r="AI354" i="18"/>
  <c r="AH358" i="18"/>
  <c r="AI358" i="18"/>
  <c r="AH362" i="18"/>
  <c r="AI362" i="18"/>
  <c r="AH366" i="18"/>
  <c r="AI366" i="18"/>
  <c r="AH370" i="18"/>
  <c r="AI370" i="18"/>
  <c r="AH374" i="18"/>
  <c r="AI374" i="18"/>
  <c r="AH378" i="18"/>
  <c r="AI378" i="18"/>
  <c r="AH382" i="18"/>
  <c r="AI382" i="18"/>
  <c r="AH386" i="18"/>
  <c r="AI386" i="18"/>
  <c r="AH390" i="18"/>
  <c r="AI390" i="18"/>
  <c r="AH394" i="18"/>
  <c r="AI394" i="18"/>
  <c r="AH398" i="18"/>
  <c r="AI398" i="18"/>
  <c r="AH402" i="18"/>
  <c r="AI402" i="18"/>
  <c r="AH406" i="18"/>
  <c r="AI406" i="18"/>
  <c r="AH410" i="18"/>
  <c r="AI410" i="18"/>
  <c r="AH414" i="18"/>
  <c r="AI414" i="18"/>
  <c r="AH418" i="18"/>
  <c r="AI418" i="18"/>
  <c r="AH422" i="18"/>
  <c r="AI422" i="18"/>
  <c r="AH426" i="18"/>
  <c r="AI426" i="18"/>
  <c r="AH430" i="18"/>
  <c r="AI430" i="18"/>
  <c r="AH434" i="18"/>
  <c r="AI434" i="18"/>
  <c r="AH438" i="18"/>
  <c r="AI438" i="18"/>
  <c r="AH442" i="18"/>
  <c r="AI442" i="18"/>
  <c r="AH446" i="18"/>
  <c r="AI446" i="18"/>
  <c r="AH450" i="18"/>
  <c r="AI450" i="18"/>
  <c r="AH454" i="18"/>
  <c r="AI454" i="18"/>
  <c r="AH458" i="18"/>
  <c r="AI458" i="18"/>
  <c r="AH462" i="18"/>
  <c r="AI462" i="18"/>
  <c r="AH466" i="18"/>
  <c r="AI466" i="18"/>
  <c r="AH470" i="18"/>
  <c r="AI470" i="18"/>
  <c r="AH474" i="18"/>
  <c r="AI474" i="18"/>
  <c r="AH478" i="18"/>
  <c r="AI478" i="18"/>
  <c r="AH482" i="18"/>
  <c r="AI482" i="18"/>
  <c r="AH486" i="18"/>
  <c r="AI486" i="18"/>
  <c r="AH490" i="18"/>
  <c r="AI490" i="18"/>
  <c r="AH494" i="18"/>
  <c r="AI494" i="18"/>
  <c r="AH498" i="18"/>
  <c r="AI498" i="18"/>
  <c r="AH502" i="18"/>
  <c r="AI502" i="18"/>
  <c r="AH506" i="18"/>
  <c r="AI506" i="18"/>
  <c r="AH510" i="18"/>
  <c r="AI510" i="18"/>
  <c r="AH514" i="18"/>
  <c r="AI514" i="18"/>
  <c r="AH518" i="18"/>
  <c r="AI518" i="18"/>
  <c r="AH522" i="18"/>
  <c r="AI522" i="18"/>
  <c r="AH526" i="18"/>
  <c r="AI526" i="18"/>
  <c r="AH530" i="18"/>
  <c r="AI530" i="18"/>
  <c r="AH534" i="18"/>
  <c r="AI534" i="18"/>
  <c r="AH538" i="18"/>
  <c r="AI538" i="18"/>
  <c r="AH542" i="18"/>
  <c r="AI542" i="18"/>
  <c r="AH546" i="18"/>
  <c r="AI546" i="18"/>
  <c r="AH550" i="18"/>
  <c r="AI550" i="18"/>
  <c r="AH554" i="18"/>
  <c r="AI554" i="18"/>
  <c r="AH558" i="18"/>
  <c r="AI558" i="18"/>
  <c r="AH562" i="18"/>
  <c r="AI562" i="18"/>
  <c r="AH566" i="18"/>
  <c r="AI566" i="18"/>
  <c r="AH570" i="18"/>
  <c r="AI570" i="18"/>
  <c r="AH574" i="18"/>
  <c r="AI574" i="18"/>
  <c r="AH578" i="18"/>
  <c r="AI578" i="18"/>
  <c r="AH582" i="18"/>
  <c r="AI582" i="18"/>
  <c r="AH586" i="18"/>
  <c r="AI586" i="18"/>
  <c r="AH590" i="18"/>
  <c r="AI590" i="18"/>
  <c r="AH594" i="18"/>
  <c r="AI594" i="18"/>
  <c r="AH598" i="18"/>
  <c r="AI598" i="18"/>
  <c r="AH602" i="18"/>
  <c r="AI602" i="18"/>
  <c r="AH606" i="18"/>
  <c r="AI606" i="18"/>
  <c r="AH610" i="18"/>
  <c r="AI610" i="18"/>
  <c r="AH614" i="18"/>
  <c r="AI614" i="18"/>
  <c r="AH618" i="18"/>
  <c r="AI618" i="18"/>
  <c r="AH622" i="18"/>
  <c r="AI622" i="18"/>
  <c r="AH626" i="18"/>
  <c r="AI626" i="18"/>
  <c r="AH630" i="18"/>
  <c r="AI630" i="18"/>
  <c r="AH634" i="18"/>
  <c r="AI634" i="18"/>
  <c r="AH638" i="18"/>
  <c r="AI638" i="18"/>
  <c r="AH642" i="18"/>
  <c r="AI642" i="18"/>
  <c r="AH646" i="18"/>
  <c r="AI646" i="18"/>
  <c r="AH650" i="18"/>
  <c r="AI650" i="18"/>
  <c r="AH654" i="18"/>
  <c r="AI654" i="18"/>
  <c r="AH658" i="18"/>
  <c r="AI658" i="18"/>
  <c r="AH662" i="18"/>
  <c r="AI662" i="18"/>
  <c r="AH666" i="18"/>
  <c r="AI666" i="18"/>
  <c r="AH670" i="18"/>
  <c r="AI670" i="18"/>
  <c r="AH674" i="18"/>
  <c r="AI674" i="18"/>
  <c r="AH678" i="18"/>
  <c r="AI678" i="18"/>
  <c r="AH682" i="18"/>
  <c r="AI682" i="18"/>
  <c r="AH686" i="18"/>
  <c r="AI686" i="18"/>
  <c r="AH690" i="18"/>
  <c r="AI690" i="18"/>
  <c r="AH694" i="18"/>
  <c r="AI694" i="18"/>
  <c r="AH698" i="18"/>
  <c r="AI698" i="18"/>
  <c r="AH702" i="18"/>
  <c r="AI702" i="18"/>
  <c r="AH706" i="18"/>
  <c r="AI706" i="18"/>
  <c r="AH710" i="18"/>
  <c r="AI710" i="18"/>
  <c r="AH714" i="18"/>
  <c r="AI714" i="18"/>
  <c r="AH718" i="18"/>
  <c r="AI718" i="18"/>
  <c r="AH722" i="18"/>
  <c r="AI722" i="18"/>
  <c r="AH726" i="18"/>
  <c r="AI726" i="18"/>
  <c r="AH730" i="18"/>
  <c r="AI730" i="18"/>
  <c r="AH734" i="18"/>
  <c r="AI734" i="18"/>
  <c r="AH738" i="18"/>
  <c r="AI738" i="18"/>
  <c r="AH742" i="18"/>
  <c r="AI742" i="18"/>
  <c r="AH746" i="18"/>
  <c r="AI746" i="18"/>
  <c r="AH750" i="18"/>
  <c r="AI750" i="18"/>
  <c r="AH754" i="18"/>
  <c r="AI754" i="18"/>
  <c r="AH758" i="18"/>
  <c r="AI758" i="18"/>
  <c r="AH762" i="18"/>
  <c r="AI762" i="18"/>
  <c r="AH766" i="18"/>
  <c r="AI766" i="18"/>
  <c r="AH770" i="18"/>
  <c r="AI770" i="18"/>
  <c r="AH774" i="18"/>
  <c r="AI774" i="18"/>
  <c r="AH778" i="18"/>
  <c r="AI778" i="18"/>
  <c r="AH782" i="18"/>
  <c r="AI782" i="18"/>
  <c r="AH786" i="18"/>
  <c r="AI786" i="18"/>
  <c r="AH790" i="18"/>
  <c r="AI790" i="18"/>
  <c r="AH794" i="18"/>
  <c r="AI794" i="18"/>
  <c r="AH798" i="18"/>
  <c r="AI798" i="18"/>
  <c r="AH802" i="18"/>
  <c r="AI802" i="18"/>
  <c r="AH806" i="18"/>
  <c r="AI806" i="18"/>
  <c r="AH810" i="18"/>
  <c r="AI810" i="18"/>
  <c r="AH814" i="18"/>
  <c r="AI814" i="18"/>
  <c r="AH818" i="18"/>
  <c r="AI818" i="18"/>
  <c r="AH822" i="18"/>
  <c r="AI822" i="18"/>
  <c r="AH826" i="18"/>
  <c r="AI826" i="18"/>
  <c r="AH830" i="18"/>
  <c r="AI830" i="18"/>
  <c r="AH834" i="18"/>
  <c r="AI834" i="18"/>
  <c r="AH838" i="18"/>
  <c r="AI838" i="18"/>
  <c r="AH842" i="18"/>
  <c r="AI842" i="18"/>
  <c r="AH846" i="18"/>
  <c r="AI846" i="18"/>
  <c r="AH850" i="18"/>
  <c r="AI850" i="18"/>
  <c r="AH854" i="18"/>
  <c r="AI854" i="18"/>
  <c r="AH858" i="18"/>
  <c r="AI858" i="18"/>
  <c r="AH862" i="18"/>
  <c r="AI862" i="18"/>
  <c r="AH866" i="18"/>
  <c r="AI866" i="18"/>
  <c r="AH870" i="18"/>
  <c r="AI870" i="18"/>
  <c r="AH874" i="18"/>
  <c r="AI874" i="18"/>
  <c r="AH878" i="18"/>
  <c r="AI878" i="18"/>
  <c r="AH882" i="18"/>
  <c r="AI882" i="18"/>
  <c r="AH886" i="18"/>
  <c r="AI886" i="18"/>
  <c r="AH890" i="18"/>
  <c r="AI890" i="18"/>
  <c r="AH894" i="18"/>
  <c r="AI894" i="18"/>
  <c r="AH898" i="18"/>
  <c r="AI898" i="18"/>
  <c r="AH902" i="18"/>
  <c r="AI902" i="18"/>
  <c r="AH906" i="18"/>
  <c r="AI906" i="18"/>
  <c r="AH910" i="18"/>
  <c r="AI910" i="18"/>
  <c r="AH914" i="18"/>
  <c r="AI914" i="18"/>
  <c r="AH918" i="18"/>
  <c r="AI918" i="18"/>
  <c r="AH922" i="18"/>
  <c r="AI922" i="18"/>
  <c r="AH926" i="18"/>
  <c r="AI926" i="18"/>
  <c r="AH930" i="18"/>
  <c r="AI930" i="18"/>
  <c r="AH934" i="18"/>
  <c r="AI934" i="18"/>
  <c r="AH938" i="18"/>
  <c r="AI938" i="18"/>
  <c r="AH942" i="18"/>
  <c r="AI942" i="18"/>
  <c r="AH946" i="18"/>
  <c r="AI946" i="18"/>
  <c r="AH950" i="18"/>
  <c r="AI950" i="18"/>
  <c r="AH954" i="18"/>
  <c r="AI954" i="18"/>
  <c r="AH958" i="18"/>
  <c r="AI958" i="18"/>
  <c r="AH962" i="18"/>
  <c r="AI962" i="18"/>
  <c r="AH966" i="18"/>
  <c r="AI966" i="18"/>
  <c r="AH970" i="18"/>
  <c r="AI970" i="18"/>
  <c r="AH974" i="18"/>
  <c r="AI974" i="18"/>
  <c r="AH978" i="18"/>
  <c r="AI978" i="18"/>
  <c r="AH982" i="18"/>
  <c r="AI982" i="18"/>
  <c r="AH986" i="18"/>
  <c r="AI986" i="18"/>
  <c r="AH990" i="18"/>
  <c r="AI990" i="18"/>
  <c r="AH994" i="18"/>
  <c r="AI994" i="18"/>
  <c r="AH998" i="18"/>
  <c r="AI998" i="18"/>
  <c r="AH1002" i="18"/>
  <c r="AI1002" i="18"/>
  <c r="AJ4" i="18"/>
  <c r="G41" i="8"/>
  <c r="C41" i="8" s="1"/>
  <c r="B41" i="8" s="1"/>
  <c r="B50" i="8"/>
  <c r="B49" i="8"/>
  <c r="B48" i="8"/>
  <c r="B47" i="8"/>
  <c r="B40" i="8"/>
  <c r="B39" i="8"/>
  <c r="B38" i="8"/>
  <c r="B19" i="8"/>
  <c r="B20" i="8"/>
  <c r="B18" i="8"/>
  <c r="B12" i="8"/>
  <c r="B11" i="8"/>
  <c r="B8" i="8"/>
  <c r="B9" i="8"/>
  <c r="J23" i="3"/>
  <c r="J19" i="3"/>
  <c r="K16" i="3"/>
  <c r="J16" i="3"/>
  <c r="F27" i="24" l="1"/>
  <c r="D27" i="24"/>
  <c r="D29" i="24"/>
  <c r="F26" i="24"/>
  <c r="D26" i="24"/>
  <c r="D25" i="24"/>
  <c r="F25" i="24"/>
  <c r="D28" i="24"/>
  <c r="F28" i="24"/>
  <c r="T4" i="18"/>
  <c r="D36" i="24"/>
  <c r="D4" i="18"/>
  <c r="D7" i="24"/>
  <c r="U4" i="18"/>
  <c r="D37" i="24"/>
  <c r="C4" i="18"/>
  <c r="D6" i="24"/>
  <c r="R4" i="18"/>
  <c r="D34" i="24"/>
  <c r="S4" i="18"/>
  <c r="D35" i="24"/>
  <c r="AI4" i="18"/>
  <c r="AH4" i="18"/>
  <c r="C903" i="17"/>
  <c r="C1529" i="16"/>
  <c r="C1433" i="16"/>
  <c r="C1341" i="16"/>
  <c r="C1153" i="16"/>
  <c r="C1025" i="16"/>
  <c r="C456" i="16"/>
  <c r="C1553" i="16"/>
  <c r="C1521" i="16"/>
  <c r="C1489" i="16"/>
  <c r="C1457" i="16"/>
  <c r="C1425" i="16"/>
  <c r="C1389" i="16"/>
  <c r="C1325" i="16"/>
  <c r="C1261" i="16"/>
  <c r="C1201" i="16"/>
  <c r="C1137" i="16"/>
  <c r="C1073" i="16"/>
  <c r="C1009" i="16"/>
  <c r="C945" i="16"/>
  <c r="C881" i="16"/>
  <c r="C648" i="16"/>
  <c r="C392" i="16"/>
  <c r="C1561" i="16"/>
  <c r="C1465" i="16"/>
  <c r="C1277" i="16"/>
  <c r="C1089" i="16"/>
  <c r="C961" i="16"/>
  <c r="C712" i="16"/>
  <c r="C1545" i="16"/>
  <c r="C1513" i="16"/>
  <c r="C1481" i="16"/>
  <c r="C1449" i="16"/>
  <c r="C1417" i="16"/>
  <c r="C1373" i="16"/>
  <c r="C1309" i="16"/>
  <c r="C1249" i="16"/>
  <c r="C1185" i="16"/>
  <c r="C1121" i="16"/>
  <c r="C1057" i="16"/>
  <c r="C993" i="16"/>
  <c r="C929" i="16"/>
  <c r="C840" i="16"/>
  <c r="C584" i="16"/>
  <c r="C205" i="16"/>
  <c r="C1497" i="16"/>
  <c r="C1401" i="16"/>
  <c r="C1217" i="16"/>
  <c r="C897" i="16"/>
  <c r="C1569" i="16"/>
  <c r="C1537" i="16"/>
  <c r="C1505" i="16"/>
  <c r="C1473" i="16"/>
  <c r="C1441" i="16"/>
  <c r="C1409" i="16"/>
  <c r="C1357" i="16"/>
  <c r="C1293" i="16"/>
  <c r="C1233" i="16"/>
  <c r="C1169" i="16"/>
  <c r="C1105" i="16"/>
  <c r="C1041" i="16"/>
  <c r="C977" i="16"/>
  <c r="C913" i="16"/>
  <c r="C776" i="16"/>
  <c r="C520" i="16"/>
  <c r="C1524" i="17"/>
  <c r="C1568" i="16"/>
  <c r="C1560" i="16"/>
  <c r="C1552" i="16"/>
  <c r="C1544" i="16"/>
  <c r="C1536" i="16"/>
  <c r="C1528" i="16"/>
  <c r="C1520" i="16"/>
  <c r="C1512" i="16"/>
  <c r="C1504" i="16"/>
  <c r="C1496" i="16"/>
  <c r="C1488" i="16"/>
  <c r="C1480" i="16"/>
  <c r="C1472" i="16"/>
  <c r="C1464" i="16"/>
  <c r="C1456" i="16"/>
  <c r="C1448" i="16"/>
  <c r="C1440" i="16"/>
  <c r="C1432" i="16"/>
  <c r="C1424" i="16"/>
  <c r="C1416" i="16"/>
  <c r="C1408" i="16"/>
  <c r="C1400" i="16"/>
  <c r="C1385" i="16"/>
  <c r="C1369" i="16"/>
  <c r="C1353" i="16"/>
  <c r="C1337" i="16"/>
  <c r="C1321" i="16"/>
  <c r="C1305" i="16"/>
  <c r="C1289" i="16"/>
  <c r="C1273" i="16"/>
  <c r="C1257" i="16"/>
  <c r="C1245" i="16"/>
  <c r="C1229" i="16"/>
  <c r="C1213" i="16"/>
  <c r="C1197" i="16"/>
  <c r="C1181" i="16"/>
  <c r="C1165" i="16"/>
  <c r="C1149" i="16"/>
  <c r="C1133" i="16"/>
  <c r="C1117" i="16"/>
  <c r="C1101" i="16"/>
  <c r="C1085" i="16"/>
  <c r="C1069" i="16"/>
  <c r="C1053" i="16"/>
  <c r="C1037" i="16"/>
  <c r="C1021" i="16"/>
  <c r="C1005" i="16"/>
  <c r="C989" i="16"/>
  <c r="C973" i="16"/>
  <c r="C957" i="16"/>
  <c r="C941" i="16"/>
  <c r="C925" i="16"/>
  <c r="C909" i="16"/>
  <c r="C893" i="16"/>
  <c r="C873" i="16"/>
  <c r="C824" i="16"/>
  <c r="C760" i="16"/>
  <c r="C696" i="16"/>
  <c r="C632" i="16"/>
  <c r="C568" i="16"/>
  <c r="C504" i="16"/>
  <c r="C440" i="16"/>
  <c r="C376" i="16"/>
  <c r="C141" i="16"/>
  <c r="C1460" i="17"/>
  <c r="C1565" i="16"/>
  <c r="C1557" i="16"/>
  <c r="C1549" i="16"/>
  <c r="C1541" i="16"/>
  <c r="C1533" i="16"/>
  <c r="C1525" i="16"/>
  <c r="C1517" i="16"/>
  <c r="C1509" i="16"/>
  <c r="C1501" i="16"/>
  <c r="C1493" i="16"/>
  <c r="C1485" i="16"/>
  <c r="C1477" i="16"/>
  <c r="C1469" i="16"/>
  <c r="C1461" i="16"/>
  <c r="C1453" i="16"/>
  <c r="C1445" i="16"/>
  <c r="C1437" i="16"/>
  <c r="C1429" i="16"/>
  <c r="C1421" i="16"/>
  <c r="C1413" i="16"/>
  <c r="C1405" i="16"/>
  <c r="C1397" i="16"/>
  <c r="C1381" i="16"/>
  <c r="C1365" i="16"/>
  <c r="C1349" i="16"/>
  <c r="C1333" i="16"/>
  <c r="C1317" i="16"/>
  <c r="C1301" i="16"/>
  <c r="C1285" i="16"/>
  <c r="C1269" i="16"/>
  <c r="C1253" i="16"/>
  <c r="C1241" i="16"/>
  <c r="C1225" i="16"/>
  <c r="C1209" i="16"/>
  <c r="C1193" i="16"/>
  <c r="C1177" i="16"/>
  <c r="C1161" i="16"/>
  <c r="C1145" i="16"/>
  <c r="C1129" i="16"/>
  <c r="C1113" i="16"/>
  <c r="C1097" i="16"/>
  <c r="C1081" i="16"/>
  <c r="C1065" i="16"/>
  <c r="C1049" i="16"/>
  <c r="C1033" i="16"/>
  <c r="C1017" i="16"/>
  <c r="C1001" i="16"/>
  <c r="C985" i="16"/>
  <c r="C969" i="16"/>
  <c r="C953" i="16"/>
  <c r="C937" i="16"/>
  <c r="C921" i="16"/>
  <c r="C905" i="16"/>
  <c r="C889" i="16"/>
  <c r="C865" i="16"/>
  <c r="C808" i="16"/>
  <c r="C744" i="16"/>
  <c r="C680" i="16"/>
  <c r="C616" i="16"/>
  <c r="C552" i="16"/>
  <c r="C488" i="16"/>
  <c r="C424" i="16"/>
  <c r="C333" i="16"/>
  <c r="C77" i="16"/>
  <c r="C1287" i="17"/>
  <c r="C1564" i="16"/>
  <c r="C1556" i="16"/>
  <c r="C1548" i="16"/>
  <c r="C1540" i="16"/>
  <c r="C1532" i="16"/>
  <c r="C1524" i="16"/>
  <c r="C1516" i="16"/>
  <c r="C1508" i="16"/>
  <c r="C1500" i="16"/>
  <c r="C1492" i="16"/>
  <c r="C1484" i="16"/>
  <c r="C1476" i="16"/>
  <c r="C1468" i="16"/>
  <c r="C1460" i="16"/>
  <c r="C1452" i="16"/>
  <c r="C1444" i="16"/>
  <c r="C1436" i="16"/>
  <c r="C1428" i="16"/>
  <c r="C1420" i="16"/>
  <c r="C1412" i="16"/>
  <c r="C1404" i="16"/>
  <c r="C1393" i="16"/>
  <c r="C1377" i="16"/>
  <c r="C1361" i="16"/>
  <c r="C1345" i="16"/>
  <c r="C1329" i="16"/>
  <c r="C1313" i="16"/>
  <c r="C1297" i="16"/>
  <c r="C1281" i="16"/>
  <c r="C1265" i="16"/>
  <c r="C1252" i="16"/>
  <c r="C1237" i="16"/>
  <c r="C1221" i="16"/>
  <c r="C1205" i="16"/>
  <c r="C1189" i="16"/>
  <c r="C1173" i="16"/>
  <c r="C1157" i="16"/>
  <c r="C1141" i="16"/>
  <c r="C1125" i="16"/>
  <c r="C1109" i="16"/>
  <c r="C1093" i="16"/>
  <c r="C1077" i="16"/>
  <c r="C1061" i="16"/>
  <c r="C1045" i="16"/>
  <c r="C1029" i="16"/>
  <c r="C1013" i="16"/>
  <c r="C997" i="16"/>
  <c r="C981" i="16"/>
  <c r="C965" i="16"/>
  <c r="C949" i="16"/>
  <c r="C933" i="16"/>
  <c r="C917" i="16"/>
  <c r="C901" i="16"/>
  <c r="C885" i="16"/>
  <c r="C856" i="16"/>
  <c r="C792" i="16"/>
  <c r="C728" i="16"/>
  <c r="C664" i="16"/>
  <c r="C600" i="16"/>
  <c r="C536" i="16"/>
  <c r="C472" i="16"/>
  <c r="C408" i="16"/>
  <c r="C269" i="16"/>
  <c r="C13" i="16"/>
  <c r="C1031" i="17"/>
  <c r="C1248" i="16"/>
  <c r="C1244" i="16"/>
  <c r="C1240" i="16"/>
  <c r="C1236" i="16"/>
  <c r="C1232" i="16"/>
  <c r="C1228" i="16"/>
  <c r="C1224" i="16"/>
  <c r="C1220" i="16"/>
  <c r="C1216" i="16"/>
  <c r="C1212" i="16"/>
  <c r="C1208" i="16"/>
  <c r="C1204" i="16"/>
  <c r="C1200" i="16"/>
  <c r="C1196" i="16"/>
  <c r="C1192" i="16"/>
  <c r="C1188" i="16"/>
  <c r="C1184" i="16"/>
  <c r="C1180" i="16"/>
  <c r="C1176" i="16"/>
  <c r="C1172" i="16"/>
  <c r="C1168" i="16"/>
  <c r="C1164" i="16"/>
  <c r="C1160" i="16"/>
  <c r="C1156" i="16"/>
  <c r="C1152" i="16"/>
  <c r="C1148" i="16"/>
  <c r="C1144" i="16"/>
  <c r="C1140" i="16"/>
  <c r="C1136" i="16"/>
  <c r="C1132" i="16"/>
  <c r="C1128" i="16"/>
  <c r="C1124" i="16"/>
  <c r="C1120" i="16"/>
  <c r="C1116" i="16"/>
  <c r="C1112" i="16"/>
  <c r="C1108" i="16"/>
  <c r="C1104" i="16"/>
  <c r="C1100" i="16"/>
  <c r="C1096" i="16"/>
  <c r="C1092" i="16"/>
  <c r="C1088" i="16"/>
  <c r="C1084" i="16"/>
  <c r="C1080" i="16"/>
  <c r="C1076" i="16"/>
  <c r="C1072" i="16"/>
  <c r="C1068" i="16"/>
  <c r="C1064" i="16"/>
  <c r="C1060" i="16"/>
  <c r="C1056" i="16"/>
  <c r="C1052" i="16"/>
  <c r="C1048" i="16"/>
  <c r="C1044" i="16"/>
  <c r="C1040" i="16"/>
  <c r="C1036" i="16"/>
  <c r="C1032" i="16"/>
  <c r="C1028" i="16"/>
  <c r="C1024" i="16"/>
  <c r="C1020" i="16"/>
  <c r="C1016" i="16"/>
  <c r="C1012" i="16"/>
  <c r="C1008" i="16"/>
  <c r="C1004" i="16"/>
  <c r="C1000" i="16"/>
  <c r="C996" i="16"/>
  <c r="C992" i="16"/>
  <c r="C988" i="16"/>
  <c r="C984" i="16"/>
  <c r="C980" i="16"/>
  <c r="C976" i="16"/>
  <c r="C972" i="16"/>
  <c r="C968" i="16"/>
  <c r="C964" i="16"/>
  <c r="C960" i="16"/>
  <c r="C956" i="16"/>
  <c r="C952" i="16"/>
  <c r="C948" i="16"/>
  <c r="C944" i="16"/>
  <c r="C940" i="16"/>
  <c r="C936" i="16"/>
  <c r="C932" i="16"/>
  <c r="C928" i="16"/>
  <c r="C924" i="16"/>
  <c r="C920" i="16"/>
  <c r="C916" i="16"/>
  <c r="C912" i="16"/>
  <c r="C908" i="16"/>
  <c r="C904" i="16"/>
  <c r="C900" i="16"/>
  <c r="C896" i="16"/>
  <c r="C892" i="16"/>
  <c r="C888" i="16"/>
  <c r="C884" i="16"/>
  <c r="C880" i="16"/>
  <c r="C872" i="16"/>
  <c r="C864" i="16"/>
  <c r="C852" i="16"/>
  <c r="C836" i="16"/>
  <c r="C820" i="16"/>
  <c r="C804" i="16"/>
  <c r="C788" i="16"/>
  <c r="C772" i="16"/>
  <c r="C756" i="16"/>
  <c r="C740" i="16"/>
  <c r="C724" i="16"/>
  <c r="C708" i="16"/>
  <c r="C692" i="16"/>
  <c r="C676" i="16"/>
  <c r="C660" i="16"/>
  <c r="C644" i="16"/>
  <c r="C628" i="16"/>
  <c r="C612" i="16"/>
  <c r="C596" i="16"/>
  <c r="C580" i="16"/>
  <c r="C564" i="16"/>
  <c r="C548" i="16"/>
  <c r="C532" i="16"/>
  <c r="C516" i="16"/>
  <c r="C500" i="16"/>
  <c r="C484" i="16"/>
  <c r="C468" i="16"/>
  <c r="C452" i="16"/>
  <c r="C436" i="16"/>
  <c r="C420" i="16"/>
  <c r="C404" i="16"/>
  <c r="C388" i="16"/>
  <c r="C369" i="16"/>
  <c r="C317" i="16"/>
  <c r="C253" i="16"/>
  <c r="C189" i="16"/>
  <c r="C125" i="16"/>
  <c r="C61" i="16"/>
  <c r="C1508" i="17"/>
  <c r="C1438" i="17"/>
  <c r="C1223" i="17"/>
  <c r="C967" i="17"/>
  <c r="C1396" i="16"/>
  <c r="C1392" i="16"/>
  <c r="C1388" i="16"/>
  <c r="C1384" i="16"/>
  <c r="C1380" i="16"/>
  <c r="C1376" i="16"/>
  <c r="C1372" i="16"/>
  <c r="C1368" i="16"/>
  <c r="C1364" i="16"/>
  <c r="C1360" i="16"/>
  <c r="C1356" i="16"/>
  <c r="C1352" i="16"/>
  <c r="C1348" i="16"/>
  <c r="C1344" i="16"/>
  <c r="C1340" i="16"/>
  <c r="C1336" i="16"/>
  <c r="C1332" i="16"/>
  <c r="C1328" i="16"/>
  <c r="C1324" i="16"/>
  <c r="C1320" i="16"/>
  <c r="C1316" i="16"/>
  <c r="C1312" i="16"/>
  <c r="C1308" i="16"/>
  <c r="C1304" i="16"/>
  <c r="C1300" i="16"/>
  <c r="C1296" i="16"/>
  <c r="C1292" i="16"/>
  <c r="C1288" i="16"/>
  <c r="C1284" i="16"/>
  <c r="C1280" i="16"/>
  <c r="C1276" i="16"/>
  <c r="C1272" i="16"/>
  <c r="C1268" i="16"/>
  <c r="C1264" i="16"/>
  <c r="C1260" i="16"/>
  <c r="C1256" i="16"/>
  <c r="C7" i="16"/>
  <c r="C1567" i="16"/>
  <c r="C1563" i="16"/>
  <c r="C1559" i="16"/>
  <c r="C1555" i="16"/>
  <c r="C1551" i="16"/>
  <c r="C1547" i="16"/>
  <c r="C1543" i="16"/>
  <c r="C1539" i="16"/>
  <c r="C1535" i="16"/>
  <c r="C1531" i="16"/>
  <c r="C1527" i="16"/>
  <c r="C1523" i="16"/>
  <c r="C1519" i="16"/>
  <c r="C1515" i="16"/>
  <c r="C1511" i="16"/>
  <c r="C1507" i="16"/>
  <c r="C1503" i="16"/>
  <c r="C1499" i="16"/>
  <c r="C1495" i="16"/>
  <c r="C1491" i="16"/>
  <c r="C1487" i="16"/>
  <c r="C1483" i="16"/>
  <c r="C1479" i="16"/>
  <c r="C1475" i="16"/>
  <c r="C1471" i="16"/>
  <c r="C1467" i="16"/>
  <c r="C1463" i="16"/>
  <c r="C1459" i="16"/>
  <c r="C1455" i="16"/>
  <c r="C1451" i="16"/>
  <c r="C1447" i="16"/>
  <c r="C1443" i="16"/>
  <c r="C1439" i="16"/>
  <c r="C1435" i="16"/>
  <c r="C1431" i="16"/>
  <c r="C1427" i="16"/>
  <c r="C1423" i="16"/>
  <c r="C1419" i="16"/>
  <c r="C1415" i="16"/>
  <c r="C1411" i="16"/>
  <c r="C1407" i="16"/>
  <c r="C1403" i="16"/>
  <c r="C1399" i="16"/>
  <c r="C1395" i="16"/>
  <c r="C1391" i="16"/>
  <c r="C1387" i="16"/>
  <c r="C1383" i="16"/>
  <c r="C1379" i="16"/>
  <c r="C1375" i="16"/>
  <c r="C1371" i="16"/>
  <c r="C1367" i="16"/>
  <c r="C1363" i="16"/>
  <c r="C1359" i="16"/>
  <c r="C1355" i="16"/>
  <c r="C1351" i="16"/>
  <c r="C1347" i="16"/>
  <c r="C1343" i="16"/>
  <c r="C1339" i="16"/>
  <c r="C1335" i="16"/>
  <c r="C1331" i="16"/>
  <c r="C1327" i="16"/>
  <c r="C1323" i="16"/>
  <c r="C1319" i="16"/>
  <c r="C1315" i="16"/>
  <c r="C1311" i="16"/>
  <c r="C1307" i="16"/>
  <c r="C1303" i="16"/>
  <c r="C1299" i="16"/>
  <c r="C1295" i="16"/>
  <c r="C1291" i="16"/>
  <c r="C1287" i="16"/>
  <c r="C1283" i="16"/>
  <c r="C1279" i="16"/>
  <c r="C1275" i="16"/>
  <c r="C1271" i="16"/>
  <c r="C1267" i="16"/>
  <c r="C1263" i="16"/>
  <c r="C1259" i="16"/>
  <c r="C1255" i="16"/>
  <c r="C1251" i="16"/>
  <c r="C1247" i="16"/>
  <c r="C1243" i="16"/>
  <c r="C1239" i="16"/>
  <c r="C1235" i="16"/>
  <c r="C1231" i="16"/>
  <c r="C1227" i="16"/>
  <c r="C1223" i="16"/>
  <c r="C1219" i="16"/>
  <c r="C1215" i="16"/>
  <c r="C1211" i="16"/>
  <c r="C1207" i="16"/>
  <c r="C1203" i="16"/>
  <c r="C1199" i="16"/>
  <c r="C1195" i="16"/>
  <c r="C1191" i="16"/>
  <c r="C1187" i="16"/>
  <c r="C1183" i="16"/>
  <c r="C1179" i="16"/>
  <c r="C1175" i="16"/>
  <c r="C1171" i="16"/>
  <c r="C1167" i="16"/>
  <c r="C1163" i="16"/>
  <c r="C1159" i="16"/>
  <c r="C1155" i="16"/>
  <c r="C1151" i="16"/>
  <c r="C1147" i="16"/>
  <c r="C1143" i="16"/>
  <c r="C1139" i="16"/>
  <c r="C1135" i="16"/>
  <c r="C1131" i="16"/>
  <c r="C1127" i="16"/>
  <c r="C1123" i="16"/>
  <c r="C1119" i="16"/>
  <c r="C1115" i="16"/>
  <c r="C1111" i="16"/>
  <c r="C1107" i="16"/>
  <c r="C1103" i="16"/>
  <c r="C1099" i="16"/>
  <c r="C1095" i="16"/>
  <c r="C1091" i="16"/>
  <c r="C1087" i="16"/>
  <c r="C1083" i="16"/>
  <c r="C1079" i="16"/>
  <c r="C1075" i="16"/>
  <c r="C1071" i="16"/>
  <c r="C1067" i="16"/>
  <c r="C1063" i="16"/>
  <c r="C1059" i="16"/>
  <c r="C1055" i="16"/>
  <c r="C1051" i="16"/>
  <c r="C1047" i="16"/>
  <c r="C1043" i="16"/>
  <c r="C1039" i="16"/>
  <c r="C1035" i="16"/>
  <c r="C1031" i="16"/>
  <c r="C1027" i="16"/>
  <c r="C1023" i="16"/>
  <c r="C1019" i="16"/>
  <c r="C1015" i="16"/>
  <c r="C1011" i="16"/>
  <c r="C1007" i="16"/>
  <c r="C1003" i="16"/>
  <c r="C999" i="16"/>
  <c r="C995" i="16"/>
  <c r="C991" i="16"/>
  <c r="C987" i="16"/>
  <c r="C983" i="16"/>
  <c r="C979" i="16"/>
  <c r="C975" i="16"/>
  <c r="C971" i="16"/>
  <c r="C967" i="16"/>
  <c r="C963" i="16"/>
  <c r="C959" i="16"/>
  <c r="C955" i="16"/>
  <c r="C951" i="16"/>
  <c r="C947" i="16"/>
  <c r="C943" i="16"/>
  <c r="C939" i="16"/>
  <c r="C935" i="16"/>
  <c r="C931" i="16"/>
  <c r="C927" i="16"/>
  <c r="C923" i="16"/>
  <c r="C919" i="16"/>
  <c r="C915" i="16"/>
  <c r="C911" i="16"/>
  <c r="C907" i="16"/>
  <c r="C903" i="16"/>
  <c r="C899" i="16"/>
  <c r="C895" i="16"/>
  <c r="C891" i="16"/>
  <c r="C887" i="16"/>
  <c r="C883" i="16"/>
  <c r="C877" i="16"/>
  <c r="C869" i="16"/>
  <c r="C861" i="16"/>
  <c r="C848" i="16"/>
  <c r="C832" i="16"/>
  <c r="C816" i="16"/>
  <c r="C800" i="16"/>
  <c r="C784" i="16"/>
  <c r="C768" i="16"/>
  <c r="C752" i="16"/>
  <c r="C736" i="16"/>
  <c r="C720" i="16"/>
  <c r="C704" i="16"/>
  <c r="C688" i="16"/>
  <c r="C672" i="16"/>
  <c r="C656" i="16"/>
  <c r="C640" i="16"/>
  <c r="C624" i="16"/>
  <c r="C608" i="16"/>
  <c r="C592" i="16"/>
  <c r="C576" i="16"/>
  <c r="C560" i="16"/>
  <c r="C544" i="16"/>
  <c r="C528" i="16"/>
  <c r="C512" i="16"/>
  <c r="C496" i="16"/>
  <c r="C480" i="16"/>
  <c r="C464" i="16"/>
  <c r="C448" i="16"/>
  <c r="C432" i="16"/>
  <c r="C416" i="16"/>
  <c r="C400" i="16"/>
  <c r="C384" i="16"/>
  <c r="C361" i="16"/>
  <c r="C301" i="16"/>
  <c r="C237" i="16"/>
  <c r="C173" i="16"/>
  <c r="C109" i="16"/>
  <c r="C45" i="16"/>
  <c r="C1556" i="17"/>
  <c r="C1492" i="17"/>
  <c r="C1406" i="17"/>
  <c r="C1159" i="17"/>
  <c r="C9" i="17"/>
  <c r="C13" i="17"/>
  <c r="C17" i="17"/>
  <c r="C21" i="17"/>
  <c r="C25" i="17"/>
  <c r="C29" i="17"/>
  <c r="C33" i="17"/>
  <c r="C37" i="17"/>
  <c r="C41" i="17"/>
  <c r="C45" i="17"/>
  <c r="C49" i="17"/>
  <c r="C53" i="17"/>
  <c r="C57" i="17"/>
  <c r="C61" i="17"/>
  <c r="C65" i="17"/>
  <c r="C69" i="17"/>
  <c r="C73" i="17"/>
  <c r="C77" i="17"/>
  <c r="C81" i="17"/>
  <c r="C85" i="17"/>
  <c r="C89" i="17"/>
  <c r="C93" i="17"/>
  <c r="C97" i="17"/>
  <c r="C101" i="17"/>
  <c r="C105" i="17"/>
  <c r="C109" i="17"/>
  <c r="C113" i="17"/>
  <c r="C117" i="17"/>
  <c r="C121" i="17"/>
  <c r="C125" i="17"/>
  <c r="C129" i="17"/>
  <c r="C133" i="17"/>
  <c r="C137" i="17"/>
  <c r="C141" i="17"/>
  <c r="C145" i="17"/>
  <c r="C149" i="17"/>
  <c r="C153" i="17"/>
  <c r="C157" i="17"/>
  <c r="C161" i="17"/>
  <c r="C165" i="17"/>
  <c r="C169" i="17"/>
  <c r="C173" i="17"/>
  <c r="C177" i="17"/>
  <c r="C181" i="17"/>
  <c r="C185" i="17"/>
  <c r="C189" i="17"/>
  <c r="C193" i="17"/>
  <c r="C197" i="17"/>
  <c r="C201" i="17"/>
  <c r="C205" i="17"/>
  <c r="C209" i="17"/>
  <c r="C213" i="17"/>
  <c r="C217" i="17"/>
  <c r="C221" i="17"/>
  <c r="C225" i="17"/>
  <c r="C229" i="17"/>
  <c r="C233" i="17"/>
  <c r="C237" i="17"/>
  <c r="C241" i="17"/>
  <c r="C245" i="17"/>
  <c r="C249" i="17"/>
  <c r="C253" i="17"/>
  <c r="C257" i="17"/>
  <c r="C261" i="17"/>
  <c r="C265" i="17"/>
  <c r="C269" i="17"/>
  <c r="C273" i="17"/>
  <c r="C277" i="17"/>
  <c r="C281" i="17"/>
  <c r="C285" i="17"/>
  <c r="C289" i="17"/>
  <c r="C293" i="17"/>
  <c r="C297" i="17"/>
  <c r="C301" i="17"/>
  <c r="C305" i="17"/>
  <c r="C309" i="17"/>
  <c r="C313" i="17"/>
  <c r="C317" i="17"/>
  <c r="C321" i="17"/>
  <c r="C325" i="17"/>
  <c r="C329" i="17"/>
  <c r="C333" i="17"/>
  <c r="C337" i="17"/>
  <c r="C341" i="17"/>
  <c r="C10" i="17"/>
  <c r="C14" i="17"/>
  <c r="C18" i="17"/>
  <c r="C22" i="17"/>
  <c r="C26" i="17"/>
  <c r="C30" i="17"/>
  <c r="C34" i="17"/>
  <c r="C38" i="17"/>
  <c r="C42" i="17"/>
  <c r="C46" i="17"/>
  <c r="C50" i="17"/>
  <c r="C54" i="17"/>
  <c r="C58" i="17"/>
  <c r="C62" i="17"/>
  <c r="C66" i="17"/>
  <c r="C70" i="17"/>
  <c r="C74" i="17"/>
  <c r="C78" i="17"/>
  <c r="C82" i="17"/>
  <c r="C86" i="17"/>
  <c r="C90" i="17"/>
  <c r="C94" i="17"/>
  <c r="C98" i="17"/>
  <c r="C102" i="17"/>
  <c r="C106" i="17"/>
  <c r="C110" i="17"/>
  <c r="C114" i="17"/>
  <c r="C118" i="17"/>
  <c r="C122" i="17"/>
  <c r="C126" i="17"/>
  <c r="C130" i="17"/>
  <c r="C134" i="17"/>
  <c r="C138" i="17"/>
  <c r="C142" i="17"/>
  <c r="C146" i="17"/>
  <c r="C150" i="17"/>
  <c r="C154" i="17"/>
  <c r="C158" i="17"/>
  <c r="C162" i="17"/>
  <c r="C166" i="17"/>
  <c r="C170" i="17"/>
  <c r="C174" i="17"/>
  <c r="C178" i="17"/>
  <c r="C182" i="17"/>
  <c r="C186" i="17"/>
  <c r="C190" i="17"/>
  <c r="C194" i="17"/>
  <c r="C198" i="17"/>
  <c r="C202" i="17"/>
  <c r="C206" i="17"/>
  <c r="C210" i="17"/>
  <c r="C214" i="17"/>
  <c r="C218" i="17"/>
  <c r="C222" i="17"/>
  <c r="C226" i="17"/>
  <c r="C230" i="17"/>
  <c r="C234" i="17"/>
  <c r="C238" i="17"/>
  <c r="C242" i="17"/>
  <c r="C246" i="17"/>
  <c r="C250" i="17"/>
  <c r="C254" i="17"/>
  <c r="C258" i="17"/>
  <c r="C262" i="17"/>
  <c r="C266" i="17"/>
  <c r="C270" i="17"/>
  <c r="C274" i="17"/>
  <c r="C278" i="17"/>
  <c r="C282" i="17"/>
  <c r="C286" i="17"/>
  <c r="C290" i="17"/>
  <c r="C294" i="17"/>
  <c r="C298" i="17"/>
  <c r="C302" i="17"/>
  <c r="C306" i="17"/>
  <c r="C310" i="17"/>
  <c r="C314" i="17"/>
  <c r="C318" i="17"/>
  <c r="C322" i="17"/>
  <c r="C326" i="17"/>
  <c r="C330" i="17"/>
  <c r="C334" i="17"/>
  <c r="C338" i="17"/>
  <c r="C342" i="17"/>
  <c r="C11" i="17"/>
  <c r="C15" i="17"/>
  <c r="C19" i="17"/>
  <c r="C23" i="17"/>
  <c r="C27" i="17"/>
  <c r="C31" i="17"/>
  <c r="C35" i="17"/>
  <c r="C39" i="17"/>
  <c r="C43" i="17"/>
  <c r="C47" i="17"/>
  <c r="C51" i="17"/>
  <c r="C55" i="17"/>
  <c r="C59" i="17"/>
  <c r="C63" i="17"/>
  <c r="C67" i="17"/>
  <c r="C71" i="17"/>
  <c r="C75" i="17"/>
  <c r="C79" i="17"/>
  <c r="C83" i="17"/>
  <c r="C87" i="17"/>
  <c r="C91" i="17"/>
  <c r="C95" i="17"/>
  <c r="C99" i="17"/>
  <c r="C103" i="17"/>
  <c r="C107" i="17"/>
  <c r="C111" i="17"/>
  <c r="C115" i="17"/>
  <c r="C119" i="17"/>
  <c r="C123" i="17"/>
  <c r="C127" i="17"/>
  <c r="C131" i="17"/>
  <c r="C135" i="17"/>
  <c r="C139" i="17"/>
  <c r="C143" i="17"/>
  <c r="C147" i="17"/>
  <c r="C151" i="17"/>
  <c r="C155" i="17"/>
  <c r="C159" i="17"/>
  <c r="C163" i="17"/>
  <c r="C167" i="17"/>
  <c r="C171" i="17"/>
  <c r="C175" i="17"/>
  <c r="C179" i="17"/>
  <c r="C183" i="17"/>
  <c r="C187" i="17"/>
  <c r="C191" i="17"/>
  <c r="C195" i="17"/>
  <c r="C199" i="17"/>
  <c r="C203" i="17"/>
  <c r="C207" i="17"/>
  <c r="C211" i="17"/>
  <c r="C215" i="17"/>
  <c r="C219" i="17"/>
  <c r="C223" i="17"/>
  <c r="C227" i="17"/>
  <c r="C231" i="17"/>
  <c r="C235" i="17"/>
  <c r="C239" i="17"/>
  <c r="C243" i="17"/>
  <c r="C247" i="17"/>
  <c r="C251" i="17"/>
  <c r="C255" i="17"/>
  <c r="C259" i="17"/>
  <c r="C263" i="17"/>
  <c r="C267" i="17"/>
  <c r="C271" i="17"/>
  <c r="C275" i="17"/>
  <c r="C279" i="17"/>
  <c r="C283" i="17"/>
  <c r="C287" i="17"/>
  <c r="C291" i="17"/>
  <c r="C295" i="17"/>
  <c r="C299" i="17"/>
  <c r="C303" i="17"/>
  <c r="C307" i="17"/>
  <c r="C311" i="17"/>
  <c r="C315" i="17"/>
  <c r="C319" i="17"/>
  <c r="C323" i="17"/>
  <c r="C327" i="17"/>
  <c r="C331" i="17"/>
  <c r="C335" i="17"/>
  <c r="C339" i="17"/>
  <c r="C8" i="17"/>
  <c r="C24" i="17"/>
  <c r="C40" i="17"/>
  <c r="C56" i="17"/>
  <c r="C72" i="17"/>
  <c r="C88" i="17"/>
  <c r="C104" i="17"/>
  <c r="C120" i="17"/>
  <c r="C136" i="17"/>
  <c r="C152" i="17"/>
  <c r="C168" i="17"/>
  <c r="C184" i="17"/>
  <c r="C200" i="17"/>
  <c r="C216" i="17"/>
  <c r="C232" i="17"/>
  <c r="C248" i="17"/>
  <c r="C264" i="17"/>
  <c r="C280" i="17"/>
  <c r="C296" i="17"/>
  <c r="C312" i="17"/>
  <c r="C328" i="17"/>
  <c r="C343" i="17"/>
  <c r="C347" i="17"/>
  <c r="C351" i="17"/>
  <c r="C355" i="17"/>
  <c r="C359" i="17"/>
  <c r="C363" i="17"/>
  <c r="C367" i="17"/>
  <c r="C371" i="17"/>
  <c r="C375" i="17"/>
  <c r="C379" i="17"/>
  <c r="C383" i="17"/>
  <c r="C387" i="17"/>
  <c r="C391" i="17"/>
  <c r="C395" i="17"/>
  <c r="C399" i="17"/>
  <c r="C403" i="17"/>
  <c r="C407" i="17"/>
  <c r="C411" i="17"/>
  <c r="C415" i="17"/>
  <c r="C419" i="17"/>
  <c r="C423" i="17"/>
  <c r="C427" i="17"/>
  <c r="C431" i="17"/>
  <c r="C435" i="17"/>
  <c r="C439" i="17"/>
  <c r="C443" i="17"/>
  <c r="C447" i="17"/>
  <c r="C451" i="17"/>
  <c r="C455" i="17"/>
  <c r="C459" i="17"/>
  <c r="C463" i="17"/>
  <c r="C467" i="17"/>
  <c r="C471" i="17"/>
  <c r="C475" i="17"/>
  <c r="C479" i="17"/>
  <c r="C483" i="17"/>
  <c r="C487" i="17"/>
  <c r="C491" i="17"/>
  <c r="C495" i="17"/>
  <c r="C499" i="17"/>
  <c r="C503" i="17"/>
  <c r="C507" i="17"/>
  <c r="C511" i="17"/>
  <c r="C515" i="17"/>
  <c r="C519" i="17"/>
  <c r="C523" i="17"/>
  <c r="C527" i="17"/>
  <c r="C531" i="17"/>
  <c r="C535" i="17"/>
  <c r="C539" i="17"/>
  <c r="C543" i="17"/>
  <c r="C547" i="17"/>
  <c r="C551" i="17"/>
  <c r="C555" i="17"/>
  <c r="C559" i="17"/>
  <c r="C563" i="17"/>
  <c r="C567" i="17"/>
  <c r="C571" i="17"/>
  <c r="C575" i="17"/>
  <c r="C579" i="17"/>
  <c r="C583" i="17"/>
  <c r="C587" i="17"/>
  <c r="C12" i="17"/>
  <c r="C28" i="17"/>
  <c r="C44" i="17"/>
  <c r="C60" i="17"/>
  <c r="C76" i="17"/>
  <c r="C92" i="17"/>
  <c r="C108" i="17"/>
  <c r="C124" i="17"/>
  <c r="C140" i="17"/>
  <c r="C156" i="17"/>
  <c r="C172" i="17"/>
  <c r="C188" i="17"/>
  <c r="C204" i="17"/>
  <c r="C220" i="17"/>
  <c r="C236" i="17"/>
  <c r="C252" i="17"/>
  <c r="C268" i="17"/>
  <c r="C284" i="17"/>
  <c r="C300" i="17"/>
  <c r="C316" i="17"/>
  <c r="C332" i="17"/>
  <c r="C344" i="17"/>
  <c r="C348" i="17"/>
  <c r="C352" i="17"/>
  <c r="C356" i="17"/>
  <c r="C360" i="17"/>
  <c r="C364" i="17"/>
  <c r="C368" i="17"/>
  <c r="C372" i="17"/>
  <c r="C376" i="17"/>
  <c r="C380" i="17"/>
  <c r="C384" i="17"/>
  <c r="C388" i="17"/>
  <c r="C392" i="17"/>
  <c r="C396" i="17"/>
  <c r="C400" i="17"/>
  <c r="C404" i="17"/>
  <c r="C408" i="17"/>
  <c r="C412" i="17"/>
  <c r="C416" i="17"/>
  <c r="C420" i="17"/>
  <c r="C424" i="17"/>
  <c r="C428" i="17"/>
  <c r="C432" i="17"/>
  <c r="C436" i="17"/>
  <c r="C440" i="17"/>
  <c r="C444" i="17"/>
  <c r="C448" i="17"/>
  <c r="C452" i="17"/>
  <c r="C456" i="17"/>
  <c r="C460" i="17"/>
  <c r="C464" i="17"/>
  <c r="C468" i="17"/>
  <c r="C472" i="17"/>
  <c r="C476" i="17"/>
  <c r="C480" i="17"/>
  <c r="C484" i="17"/>
  <c r="C488" i="17"/>
  <c r="C492" i="17"/>
  <c r="C496" i="17"/>
  <c r="C500" i="17"/>
  <c r="C504" i="17"/>
  <c r="C508" i="17"/>
  <c r="C512" i="17"/>
  <c r="C516" i="17"/>
  <c r="C520" i="17"/>
  <c r="C524" i="17"/>
  <c r="C528" i="17"/>
  <c r="C532" i="17"/>
  <c r="C536" i="17"/>
  <c r="C540" i="17"/>
  <c r="C544" i="17"/>
  <c r="C548" i="17"/>
  <c r="C552" i="17"/>
  <c r="C556" i="17"/>
  <c r="C560" i="17"/>
  <c r="C564" i="17"/>
  <c r="C568" i="17"/>
  <c r="C572" i="17"/>
  <c r="C576" i="17"/>
  <c r="C580" i="17"/>
  <c r="C584" i="17"/>
  <c r="C588" i="17"/>
  <c r="C592" i="17"/>
  <c r="C596" i="17"/>
  <c r="C16" i="17"/>
  <c r="C32" i="17"/>
  <c r="C48" i="17"/>
  <c r="C64" i="17"/>
  <c r="C80" i="17"/>
  <c r="C96" i="17"/>
  <c r="C112" i="17"/>
  <c r="C128" i="17"/>
  <c r="C144" i="17"/>
  <c r="C160" i="17"/>
  <c r="C176" i="17"/>
  <c r="C192" i="17"/>
  <c r="C208" i="17"/>
  <c r="C224" i="17"/>
  <c r="C240" i="17"/>
  <c r="C256" i="17"/>
  <c r="C272" i="17"/>
  <c r="C288" i="17"/>
  <c r="C304" i="17"/>
  <c r="C320" i="17"/>
  <c r="C336" i="17"/>
  <c r="C345" i="17"/>
  <c r="C349" i="17"/>
  <c r="C353" i="17"/>
  <c r="C357" i="17"/>
  <c r="C361" i="17"/>
  <c r="C365" i="17"/>
  <c r="C369" i="17"/>
  <c r="C373" i="17"/>
  <c r="C377" i="17"/>
  <c r="C381" i="17"/>
  <c r="C385" i="17"/>
  <c r="C389" i="17"/>
  <c r="C393" i="17"/>
  <c r="C397" i="17"/>
  <c r="C401" i="17"/>
  <c r="C405" i="17"/>
  <c r="C409" i="17"/>
  <c r="C413" i="17"/>
  <c r="C417" i="17"/>
  <c r="C421" i="17"/>
  <c r="C425" i="17"/>
  <c r="C429" i="17"/>
  <c r="C433" i="17"/>
  <c r="C437" i="17"/>
  <c r="C441" i="17"/>
  <c r="C445" i="17"/>
  <c r="C449" i="17"/>
  <c r="C453" i="17"/>
  <c r="C457" i="17"/>
  <c r="C461" i="17"/>
  <c r="C465" i="17"/>
  <c r="C469" i="17"/>
  <c r="C473" i="17"/>
  <c r="C477" i="17"/>
  <c r="C481" i="17"/>
  <c r="C485" i="17"/>
  <c r="C489" i="17"/>
  <c r="C493" i="17"/>
  <c r="C497" i="17"/>
  <c r="C501" i="17"/>
  <c r="C505" i="17"/>
  <c r="C509" i="17"/>
  <c r="C513" i="17"/>
  <c r="C517" i="17"/>
  <c r="C521" i="17"/>
  <c r="C525" i="17"/>
  <c r="C529" i="17"/>
  <c r="C533" i="17"/>
  <c r="C537" i="17"/>
  <c r="C541" i="17"/>
  <c r="C545" i="17"/>
  <c r="C549" i="17"/>
  <c r="C553" i="17"/>
  <c r="C557" i="17"/>
  <c r="C561" i="17"/>
  <c r="C565" i="17"/>
  <c r="C569" i="17"/>
  <c r="C573" i="17"/>
  <c r="C577" i="17"/>
  <c r="C581" i="17"/>
  <c r="C585" i="17"/>
  <c r="C589" i="17"/>
  <c r="C593" i="17"/>
  <c r="C597" i="17"/>
  <c r="C20" i="17"/>
  <c r="C84" i="17"/>
  <c r="C148" i="17"/>
  <c r="C212" i="17"/>
  <c r="C276" i="17"/>
  <c r="C340" i="17"/>
  <c r="C358" i="17"/>
  <c r="C374" i="17"/>
  <c r="C390" i="17"/>
  <c r="C406" i="17"/>
  <c r="C422" i="17"/>
  <c r="C438" i="17"/>
  <c r="C454" i="17"/>
  <c r="C470" i="17"/>
  <c r="C486" i="17"/>
  <c r="C502" i="17"/>
  <c r="C518" i="17"/>
  <c r="C534" i="17"/>
  <c r="C550" i="17"/>
  <c r="C566" i="17"/>
  <c r="C582" i="17"/>
  <c r="C594" i="17"/>
  <c r="C600" i="17"/>
  <c r="C604" i="17"/>
  <c r="C608" i="17"/>
  <c r="C612" i="17"/>
  <c r="C616" i="17"/>
  <c r="C620" i="17"/>
  <c r="C624" i="17"/>
  <c r="C628" i="17"/>
  <c r="C632" i="17"/>
  <c r="C636" i="17"/>
  <c r="C640" i="17"/>
  <c r="C644" i="17"/>
  <c r="C648" i="17"/>
  <c r="C652" i="17"/>
  <c r="C656" i="17"/>
  <c r="C660" i="17"/>
  <c r="C664" i="17"/>
  <c r="C668" i="17"/>
  <c r="C672" i="17"/>
  <c r="C676" i="17"/>
  <c r="C680" i="17"/>
  <c r="C684" i="17"/>
  <c r="C688" i="17"/>
  <c r="C692" i="17"/>
  <c r="C696" i="17"/>
  <c r="C700" i="17"/>
  <c r="C704" i="17"/>
  <c r="C708" i="17"/>
  <c r="C712" i="17"/>
  <c r="C716" i="17"/>
  <c r="C720" i="17"/>
  <c r="C724" i="17"/>
  <c r="C728" i="17"/>
  <c r="C732" i="17"/>
  <c r="C736" i="17"/>
  <c r="C740" i="17"/>
  <c r="C744" i="17"/>
  <c r="C748" i="17"/>
  <c r="C752" i="17"/>
  <c r="C756" i="17"/>
  <c r="C760" i="17"/>
  <c r="C764" i="17"/>
  <c r="C768" i="17"/>
  <c r="C772" i="17"/>
  <c r="C776" i="17"/>
  <c r="C780" i="17"/>
  <c r="C784" i="17"/>
  <c r="C788" i="17"/>
  <c r="C792" i="17"/>
  <c r="C796" i="17"/>
  <c r="C800" i="17"/>
  <c r="C804" i="17"/>
  <c r="C808" i="17"/>
  <c r="C812" i="17"/>
  <c r="C816" i="17"/>
  <c r="C820" i="17"/>
  <c r="C824" i="17"/>
  <c r="C828" i="17"/>
  <c r="C832" i="17"/>
  <c r="C836" i="17"/>
  <c r="C840" i="17"/>
  <c r="C844" i="17"/>
  <c r="C848" i="17"/>
  <c r="C852" i="17"/>
  <c r="C856" i="17"/>
  <c r="C860" i="17"/>
  <c r="C864" i="17"/>
  <c r="C868" i="17"/>
  <c r="C36" i="17"/>
  <c r="C100" i="17"/>
  <c r="C164" i="17"/>
  <c r="C228" i="17"/>
  <c r="C292" i="17"/>
  <c r="C346" i="17"/>
  <c r="C362" i="17"/>
  <c r="C378" i="17"/>
  <c r="C394" i="17"/>
  <c r="C410" i="17"/>
  <c r="C426" i="17"/>
  <c r="C442" i="17"/>
  <c r="C458" i="17"/>
  <c r="C474" i="17"/>
  <c r="C490" i="17"/>
  <c r="C506" i="17"/>
  <c r="C522" i="17"/>
  <c r="C538" i="17"/>
  <c r="C554" i="17"/>
  <c r="C570" i="17"/>
  <c r="C586" i="17"/>
  <c r="C595" i="17"/>
  <c r="C601" i="17"/>
  <c r="C605" i="17"/>
  <c r="C609" i="17"/>
  <c r="C613" i="17"/>
  <c r="C617" i="17"/>
  <c r="C621" i="17"/>
  <c r="C625" i="17"/>
  <c r="C629" i="17"/>
  <c r="C633" i="17"/>
  <c r="C637" i="17"/>
  <c r="C641" i="17"/>
  <c r="C645" i="17"/>
  <c r="C649" i="17"/>
  <c r="C653" i="17"/>
  <c r="C657" i="17"/>
  <c r="C661" i="17"/>
  <c r="C665" i="17"/>
  <c r="C669" i="17"/>
  <c r="C673" i="17"/>
  <c r="C677" i="17"/>
  <c r="C681" i="17"/>
  <c r="C685" i="17"/>
  <c r="C689" i="17"/>
  <c r="C693" i="17"/>
  <c r="C697" i="17"/>
  <c r="C701" i="17"/>
  <c r="C705" i="17"/>
  <c r="C709" i="17"/>
  <c r="C713" i="17"/>
  <c r="C717" i="17"/>
  <c r="C721" i="17"/>
  <c r="C725" i="17"/>
  <c r="C729" i="17"/>
  <c r="C733" i="17"/>
  <c r="C737" i="17"/>
  <c r="C741" i="17"/>
  <c r="C745" i="17"/>
  <c r="C749" i="17"/>
  <c r="C753" i="17"/>
  <c r="C757" i="17"/>
  <c r="C761" i="17"/>
  <c r="C765" i="17"/>
  <c r="C769" i="17"/>
  <c r="C773" i="17"/>
  <c r="C777" i="17"/>
  <c r="C781" i="17"/>
  <c r="C785" i="17"/>
  <c r="C789" i="17"/>
  <c r="C793" i="17"/>
  <c r="C797" i="17"/>
  <c r="C801" i="17"/>
  <c r="C805" i="17"/>
  <c r="C809" i="17"/>
  <c r="C813" i="17"/>
  <c r="C817" i="17"/>
  <c r="C821" i="17"/>
  <c r="C825" i="17"/>
  <c r="C829" i="17"/>
  <c r="C833" i="17"/>
  <c r="C837" i="17"/>
  <c r="C841" i="17"/>
  <c r="C845" i="17"/>
  <c r="C849" i="17"/>
  <c r="C853" i="17"/>
  <c r="C857" i="17"/>
  <c r="C861" i="17"/>
  <c r="C865" i="17"/>
  <c r="C52" i="17"/>
  <c r="C116" i="17"/>
  <c r="C180" i="17"/>
  <c r="C244" i="17"/>
  <c r="C308" i="17"/>
  <c r="C350" i="17"/>
  <c r="C366" i="17"/>
  <c r="C382" i="17"/>
  <c r="C398" i="17"/>
  <c r="C414" i="17"/>
  <c r="C430" i="17"/>
  <c r="C446" i="17"/>
  <c r="C462" i="17"/>
  <c r="C478" i="17"/>
  <c r="C494" i="17"/>
  <c r="C510" i="17"/>
  <c r="C526" i="17"/>
  <c r="C542" i="17"/>
  <c r="C558" i="17"/>
  <c r="C574" i="17"/>
  <c r="C590" i="17"/>
  <c r="C598" i="17"/>
  <c r="C602" i="17"/>
  <c r="C606" i="17"/>
  <c r="C610" i="17"/>
  <c r="C614" i="17"/>
  <c r="C618" i="17"/>
  <c r="C622" i="17"/>
  <c r="C626" i="17"/>
  <c r="C630" i="17"/>
  <c r="C634" i="17"/>
  <c r="C638" i="17"/>
  <c r="C642" i="17"/>
  <c r="C646" i="17"/>
  <c r="C650" i="17"/>
  <c r="C654" i="17"/>
  <c r="C658" i="17"/>
  <c r="C662" i="17"/>
  <c r="C666" i="17"/>
  <c r="C670" i="17"/>
  <c r="C674" i="17"/>
  <c r="C678" i="17"/>
  <c r="C682" i="17"/>
  <c r="C686" i="17"/>
  <c r="C690" i="17"/>
  <c r="C694" i="17"/>
  <c r="C698" i="17"/>
  <c r="C702" i="17"/>
  <c r="C706" i="17"/>
  <c r="C710" i="17"/>
  <c r="C714" i="17"/>
  <c r="C718" i="17"/>
  <c r="C722" i="17"/>
  <c r="C726" i="17"/>
  <c r="C730" i="17"/>
  <c r="C734" i="17"/>
  <c r="C738" i="17"/>
  <c r="C742" i="17"/>
  <c r="C746" i="17"/>
  <c r="C750" i="17"/>
  <c r="C754" i="17"/>
  <c r="C758" i="17"/>
  <c r="C762" i="17"/>
  <c r="C766" i="17"/>
  <c r="C770" i="17"/>
  <c r="C774" i="17"/>
  <c r="C778" i="17"/>
  <c r="C782" i="17"/>
  <c r="C786" i="17"/>
  <c r="C790" i="17"/>
  <c r="C794" i="17"/>
  <c r="C798" i="17"/>
  <c r="C802" i="17"/>
  <c r="C806" i="17"/>
  <c r="C810" i="17"/>
  <c r="C814" i="17"/>
  <c r="C818" i="17"/>
  <c r="C822" i="17"/>
  <c r="C826" i="17"/>
  <c r="C830" i="17"/>
  <c r="C834" i="17"/>
  <c r="C838" i="17"/>
  <c r="C842" i="17"/>
  <c r="C846" i="17"/>
  <c r="C850" i="17"/>
  <c r="C68" i="17"/>
  <c r="C324" i="17"/>
  <c r="C402" i="17"/>
  <c r="C466" i="17"/>
  <c r="C530" i="17"/>
  <c r="C591" i="17"/>
  <c r="C611" i="17"/>
  <c r="C627" i="17"/>
  <c r="C643" i="17"/>
  <c r="C659" i="17"/>
  <c r="C675" i="17"/>
  <c r="C691" i="17"/>
  <c r="C707" i="17"/>
  <c r="C723" i="17"/>
  <c r="C739" i="17"/>
  <c r="C755" i="17"/>
  <c r="C771" i="17"/>
  <c r="C787" i="17"/>
  <c r="C803" i="17"/>
  <c r="C819" i="17"/>
  <c r="C835" i="17"/>
  <c r="C851" i="17"/>
  <c r="C859" i="17"/>
  <c r="C867" i="17"/>
  <c r="C872" i="17"/>
  <c r="C876" i="17"/>
  <c r="C880" i="17"/>
  <c r="C884" i="17"/>
  <c r="C888" i="17"/>
  <c r="C892" i="17"/>
  <c r="C896" i="17"/>
  <c r="C900" i="17"/>
  <c r="C904" i="17"/>
  <c r="C908" i="17"/>
  <c r="C912" i="17"/>
  <c r="C916" i="17"/>
  <c r="C920" i="17"/>
  <c r="C924" i="17"/>
  <c r="C928" i="17"/>
  <c r="C932" i="17"/>
  <c r="C936" i="17"/>
  <c r="C940" i="17"/>
  <c r="C944" i="17"/>
  <c r="C948" i="17"/>
  <c r="C952" i="17"/>
  <c r="C956" i="17"/>
  <c r="C960" i="17"/>
  <c r="C964" i="17"/>
  <c r="C968" i="17"/>
  <c r="C972" i="17"/>
  <c r="C976" i="17"/>
  <c r="C980" i="17"/>
  <c r="C984" i="17"/>
  <c r="C988" i="17"/>
  <c r="C992" i="17"/>
  <c r="C996" i="17"/>
  <c r="C1000" i="17"/>
  <c r="C1004" i="17"/>
  <c r="C1008" i="17"/>
  <c r="C1012" i="17"/>
  <c r="C1016" i="17"/>
  <c r="C1020" i="17"/>
  <c r="C1024" i="17"/>
  <c r="C1028" i="17"/>
  <c r="C1032" i="17"/>
  <c r="C1036" i="17"/>
  <c r="C1040" i="17"/>
  <c r="C1044" i="17"/>
  <c r="C1048" i="17"/>
  <c r="C1052" i="17"/>
  <c r="C1056" i="17"/>
  <c r="C1060" i="17"/>
  <c r="C1064" i="17"/>
  <c r="C1068" i="17"/>
  <c r="C1072" i="17"/>
  <c r="C1076" i="17"/>
  <c r="C1080" i="17"/>
  <c r="C1084" i="17"/>
  <c r="C1088" i="17"/>
  <c r="C1092" i="17"/>
  <c r="C1096" i="17"/>
  <c r="C1100" i="17"/>
  <c r="C1104" i="17"/>
  <c r="C1108" i="17"/>
  <c r="C1112" i="17"/>
  <c r="C1116" i="17"/>
  <c r="C1120" i="17"/>
  <c r="C1124" i="17"/>
  <c r="C1128" i="17"/>
  <c r="C1132" i="17"/>
  <c r="C1136" i="17"/>
  <c r="C1140" i="17"/>
  <c r="C1144" i="17"/>
  <c r="C1148" i="17"/>
  <c r="C1152" i="17"/>
  <c r="C1156" i="17"/>
  <c r="C1160" i="17"/>
  <c r="C1164" i="17"/>
  <c r="C1168" i="17"/>
  <c r="C1172" i="17"/>
  <c r="C1176" i="17"/>
  <c r="C1180" i="17"/>
  <c r="C1184" i="17"/>
  <c r="C1188" i="17"/>
  <c r="C1192" i="17"/>
  <c r="C1196" i="17"/>
  <c r="C1200" i="17"/>
  <c r="C1204" i="17"/>
  <c r="C1208" i="17"/>
  <c r="C1212" i="17"/>
  <c r="C1216" i="17"/>
  <c r="C1220" i="17"/>
  <c r="C1224" i="17"/>
  <c r="C1228" i="17"/>
  <c r="C1232" i="17"/>
  <c r="C1236" i="17"/>
  <c r="C1240" i="17"/>
  <c r="C1244" i="17"/>
  <c r="C1248" i="17"/>
  <c r="C1252" i="17"/>
  <c r="C1256" i="17"/>
  <c r="C1260" i="17"/>
  <c r="C1264" i="17"/>
  <c r="C1268" i="17"/>
  <c r="C1272" i="17"/>
  <c r="C1276" i="17"/>
  <c r="C1280" i="17"/>
  <c r="C1284" i="17"/>
  <c r="C1288" i="17"/>
  <c r="C1292" i="17"/>
  <c r="C1296" i="17"/>
  <c r="C1300" i="17"/>
  <c r="C1304" i="17"/>
  <c r="C1308" i="17"/>
  <c r="C1312" i="17"/>
  <c r="C1316" i="17"/>
  <c r="C1320" i="17"/>
  <c r="C1324" i="17"/>
  <c r="C1328" i="17"/>
  <c r="C1332" i="17"/>
  <c r="C1336" i="17"/>
  <c r="C1340" i="17"/>
  <c r="C1344" i="17"/>
  <c r="C1348" i="17"/>
  <c r="C1352" i="17"/>
  <c r="C1356" i="17"/>
  <c r="C1360" i="17"/>
  <c r="C1364" i="17"/>
  <c r="C1368" i="17"/>
  <c r="C1372" i="17"/>
  <c r="C1376" i="17"/>
  <c r="C1380" i="17"/>
  <c r="C1384" i="17"/>
  <c r="C1388" i="17"/>
  <c r="C1392" i="17"/>
  <c r="C1396" i="17"/>
  <c r="C1400" i="17"/>
  <c r="C1404" i="17"/>
  <c r="C1408" i="17"/>
  <c r="C1412" i="17"/>
  <c r="C1416" i="17"/>
  <c r="C1420" i="17"/>
  <c r="C1424" i="17"/>
  <c r="C1428" i="17"/>
  <c r="C1432" i="17"/>
  <c r="C1436" i="17"/>
  <c r="C1440" i="17"/>
  <c r="C1444" i="17"/>
  <c r="C1448" i="17"/>
  <c r="C1452" i="17"/>
  <c r="C132" i="17"/>
  <c r="C354" i="17"/>
  <c r="C418" i="17"/>
  <c r="C482" i="17"/>
  <c r="C546" i="17"/>
  <c r="C599" i="17"/>
  <c r="C615" i="17"/>
  <c r="C631" i="17"/>
  <c r="C647" i="17"/>
  <c r="C663" i="17"/>
  <c r="C679" i="17"/>
  <c r="C695" i="17"/>
  <c r="C711" i="17"/>
  <c r="C727" i="17"/>
  <c r="C743" i="17"/>
  <c r="C759" i="17"/>
  <c r="C775" i="17"/>
  <c r="C791" i="17"/>
  <c r="C807" i="17"/>
  <c r="C823" i="17"/>
  <c r="C839" i="17"/>
  <c r="C854" i="17"/>
  <c r="C862" i="17"/>
  <c r="C869" i="17"/>
  <c r="C873" i="17"/>
  <c r="C877" i="17"/>
  <c r="C881" i="17"/>
  <c r="C885" i="17"/>
  <c r="C889" i="17"/>
  <c r="C893" i="17"/>
  <c r="C897" i="17"/>
  <c r="C901" i="17"/>
  <c r="C905" i="17"/>
  <c r="C909" i="17"/>
  <c r="C913" i="17"/>
  <c r="C917" i="17"/>
  <c r="C921" i="17"/>
  <c r="C925" i="17"/>
  <c r="C929" i="17"/>
  <c r="C933" i="17"/>
  <c r="C937" i="17"/>
  <c r="C941" i="17"/>
  <c r="C945" i="17"/>
  <c r="C949" i="17"/>
  <c r="C953" i="17"/>
  <c r="C957" i="17"/>
  <c r="C961" i="17"/>
  <c r="C965" i="17"/>
  <c r="C969" i="17"/>
  <c r="C973" i="17"/>
  <c r="C977" i="17"/>
  <c r="C981" i="17"/>
  <c r="C985" i="17"/>
  <c r="C989" i="17"/>
  <c r="C993" i="17"/>
  <c r="C997" i="17"/>
  <c r="C1001" i="17"/>
  <c r="C1005" i="17"/>
  <c r="C1009" i="17"/>
  <c r="C1013" i="17"/>
  <c r="C1017" i="17"/>
  <c r="C1021" i="17"/>
  <c r="C1025" i="17"/>
  <c r="C1029" i="17"/>
  <c r="C1033" i="17"/>
  <c r="C1037" i="17"/>
  <c r="C1041" i="17"/>
  <c r="C1045" i="17"/>
  <c r="C1049" i="17"/>
  <c r="C1053" i="17"/>
  <c r="C1057" i="17"/>
  <c r="C1061" i="17"/>
  <c r="C1065" i="17"/>
  <c r="C1069" i="17"/>
  <c r="C1073" i="17"/>
  <c r="C1077" i="17"/>
  <c r="C1081" i="17"/>
  <c r="C1085" i="17"/>
  <c r="C1089" i="17"/>
  <c r="C1093" i="17"/>
  <c r="C1097" i="17"/>
  <c r="C1101" i="17"/>
  <c r="C1105" i="17"/>
  <c r="C1109" i="17"/>
  <c r="C1113" i="17"/>
  <c r="C1117" i="17"/>
  <c r="C1121" i="17"/>
  <c r="C1125" i="17"/>
  <c r="C1129" i="17"/>
  <c r="C1133" i="17"/>
  <c r="C1137" i="17"/>
  <c r="C1141" i="17"/>
  <c r="C1145" i="17"/>
  <c r="C1149" i="17"/>
  <c r="C1153" i="17"/>
  <c r="C1157" i="17"/>
  <c r="C1161" i="17"/>
  <c r="C1165" i="17"/>
  <c r="C1169" i="17"/>
  <c r="C1173" i="17"/>
  <c r="C1177" i="17"/>
  <c r="C1181" i="17"/>
  <c r="C1185" i="17"/>
  <c r="C1189" i="17"/>
  <c r="C1193" i="17"/>
  <c r="C1197" i="17"/>
  <c r="C1201" i="17"/>
  <c r="C1205" i="17"/>
  <c r="C1209" i="17"/>
  <c r="C1213" i="17"/>
  <c r="C1217" i="17"/>
  <c r="C1221" i="17"/>
  <c r="C1225" i="17"/>
  <c r="C1229" i="17"/>
  <c r="C1233" i="17"/>
  <c r="C1237" i="17"/>
  <c r="C1241" i="17"/>
  <c r="C1245" i="17"/>
  <c r="C1249" i="17"/>
  <c r="C1253" i="17"/>
  <c r="C1257" i="17"/>
  <c r="C1261" i="17"/>
  <c r="C1265" i="17"/>
  <c r="C1269" i="17"/>
  <c r="C1273" i="17"/>
  <c r="C1277" i="17"/>
  <c r="C1281" i="17"/>
  <c r="C1285" i="17"/>
  <c r="C1289" i="17"/>
  <c r="C1293" i="17"/>
  <c r="C1297" i="17"/>
  <c r="C1301" i="17"/>
  <c r="C1305" i="17"/>
  <c r="C1309" i="17"/>
  <c r="C1313" i="17"/>
  <c r="C1317" i="17"/>
  <c r="C1321" i="17"/>
  <c r="C1325" i="17"/>
  <c r="C1329" i="17"/>
  <c r="C1333" i="17"/>
  <c r="C1337" i="17"/>
  <c r="C1341" i="17"/>
  <c r="C1345" i="17"/>
  <c r="C1349" i="17"/>
  <c r="C1353" i="17"/>
  <c r="C1357" i="17"/>
  <c r="C1361" i="17"/>
  <c r="C1365" i="17"/>
  <c r="C1369" i="17"/>
  <c r="C1373" i="17"/>
  <c r="C1377" i="17"/>
  <c r="C1381" i="17"/>
  <c r="C1385" i="17"/>
  <c r="C1389" i="17"/>
  <c r="C1393" i="17"/>
  <c r="C1397" i="17"/>
  <c r="C1401" i="17"/>
  <c r="C1405" i="17"/>
  <c r="C1409" i="17"/>
  <c r="C1413" i="17"/>
  <c r="C1417" i="17"/>
  <c r="C1421" i="17"/>
  <c r="C1425" i="17"/>
  <c r="C1429" i="17"/>
  <c r="C1433" i="17"/>
  <c r="C1437" i="17"/>
  <c r="C1441" i="17"/>
  <c r="C1445" i="17"/>
  <c r="C196" i="17"/>
  <c r="C370" i="17"/>
  <c r="C434" i="17"/>
  <c r="C498" i="17"/>
  <c r="C562" i="17"/>
  <c r="C603" i="17"/>
  <c r="C619" i="17"/>
  <c r="C635" i="17"/>
  <c r="C651" i="17"/>
  <c r="C667" i="17"/>
  <c r="C683" i="17"/>
  <c r="C699" i="17"/>
  <c r="C715" i="17"/>
  <c r="C731" i="17"/>
  <c r="C747" i="17"/>
  <c r="C763" i="17"/>
  <c r="C779" i="17"/>
  <c r="C795" i="17"/>
  <c r="C811" i="17"/>
  <c r="C827" i="17"/>
  <c r="C843" i="17"/>
  <c r="C855" i="17"/>
  <c r="C863" i="17"/>
  <c r="C870" i="17"/>
  <c r="C874" i="17"/>
  <c r="C878" i="17"/>
  <c r="C882" i="17"/>
  <c r="C886" i="17"/>
  <c r="C890" i="17"/>
  <c r="C894" i="17"/>
  <c r="C898" i="17"/>
  <c r="C902" i="17"/>
  <c r="C906" i="17"/>
  <c r="C910" i="17"/>
  <c r="C914" i="17"/>
  <c r="C918" i="17"/>
  <c r="C922" i="17"/>
  <c r="C926" i="17"/>
  <c r="C930" i="17"/>
  <c r="C934" i="17"/>
  <c r="C938" i="17"/>
  <c r="C942" i="17"/>
  <c r="C946" i="17"/>
  <c r="C950" i="17"/>
  <c r="C954" i="17"/>
  <c r="C958" i="17"/>
  <c r="C962" i="17"/>
  <c r="C966" i="17"/>
  <c r="C970" i="17"/>
  <c r="C974" i="17"/>
  <c r="C978" i="17"/>
  <c r="C982" i="17"/>
  <c r="C986" i="17"/>
  <c r="C990" i="17"/>
  <c r="C994" i="17"/>
  <c r="C998" i="17"/>
  <c r="C1002" i="17"/>
  <c r="C1006" i="17"/>
  <c r="C1010" i="17"/>
  <c r="C1014" i="17"/>
  <c r="C1018" i="17"/>
  <c r="C1022" i="17"/>
  <c r="C1026" i="17"/>
  <c r="C1030" i="17"/>
  <c r="C1034" i="17"/>
  <c r="C1038" i="17"/>
  <c r="C1042" i="17"/>
  <c r="C1046" i="17"/>
  <c r="C1050" i="17"/>
  <c r="C1054" i="17"/>
  <c r="C1058" i="17"/>
  <c r="C1062" i="17"/>
  <c r="C1066" i="17"/>
  <c r="C1070" i="17"/>
  <c r="C1074" i="17"/>
  <c r="C1078" i="17"/>
  <c r="C1082" i="17"/>
  <c r="C1086" i="17"/>
  <c r="C1090" i="17"/>
  <c r="C1094" i="17"/>
  <c r="C1098" i="17"/>
  <c r="C1102" i="17"/>
  <c r="C1106" i="17"/>
  <c r="C1110" i="17"/>
  <c r="C1114" i="17"/>
  <c r="C1118" i="17"/>
  <c r="C1122" i="17"/>
  <c r="C1126" i="17"/>
  <c r="C1130" i="17"/>
  <c r="C1134" i="17"/>
  <c r="C1138" i="17"/>
  <c r="C1142" i="17"/>
  <c r="C1146" i="17"/>
  <c r="C1150" i="17"/>
  <c r="C1154" i="17"/>
  <c r="C1158" i="17"/>
  <c r="C1162" i="17"/>
  <c r="C1166" i="17"/>
  <c r="C1170" i="17"/>
  <c r="C1174" i="17"/>
  <c r="C1178" i="17"/>
  <c r="C1182" i="17"/>
  <c r="C1186" i="17"/>
  <c r="C1190" i="17"/>
  <c r="C1194" i="17"/>
  <c r="C1198" i="17"/>
  <c r="C1202" i="17"/>
  <c r="C1206" i="17"/>
  <c r="C1210" i="17"/>
  <c r="C1214" i="17"/>
  <c r="C1218" i="17"/>
  <c r="C1222" i="17"/>
  <c r="C1226" i="17"/>
  <c r="C1230" i="17"/>
  <c r="C1234" i="17"/>
  <c r="C1238" i="17"/>
  <c r="C1242" i="17"/>
  <c r="C1246" i="17"/>
  <c r="C1250" i="17"/>
  <c r="C1254" i="17"/>
  <c r="C1258" i="17"/>
  <c r="C1262" i="17"/>
  <c r="C1266" i="17"/>
  <c r="C1270" i="17"/>
  <c r="C1274" i="17"/>
  <c r="C1278" i="17"/>
  <c r="C1282" i="17"/>
  <c r="C1286" i="17"/>
  <c r="C1290" i="17"/>
  <c r="C1294" i="17"/>
  <c r="C1298" i="17"/>
  <c r="C1302" i="17"/>
  <c r="C1306" i="17"/>
  <c r="C1310" i="17"/>
  <c r="C1314" i="17"/>
  <c r="C1318" i="17"/>
  <c r="C1322" i="17"/>
  <c r="C1326" i="17"/>
  <c r="C1330" i="17"/>
  <c r="C1334" i="17"/>
  <c r="C1338" i="17"/>
  <c r="C1342" i="17"/>
  <c r="C1346" i="17"/>
  <c r="C1350" i="17"/>
  <c r="C1354" i="17"/>
  <c r="C1358" i="17"/>
  <c r="C1362" i="17"/>
  <c r="C1366" i="17"/>
  <c r="C1370" i="17"/>
  <c r="C1374" i="17"/>
  <c r="C1378" i="17"/>
  <c r="C1382" i="17"/>
  <c r="C1386" i="17"/>
  <c r="C1390" i="17"/>
  <c r="C1394" i="17"/>
  <c r="C260" i="17"/>
  <c r="C578" i="17"/>
  <c r="C655" i="17"/>
  <c r="C719" i="17"/>
  <c r="C783" i="17"/>
  <c r="C847" i="17"/>
  <c r="C875" i="17"/>
  <c r="C891" i="17"/>
  <c r="C907" i="17"/>
  <c r="C923" i="17"/>
  <c r="C939" i="17"/>
  <c r="C955" i="17"/>
  <c r="C971" i="17"/>
  <c r="C987" i="17"/>
  <c r="C1003" i="17"/>
  <c r="C1019" i="17"/>
  <c r="C1035" i="17"/>
  <c r="C1051" i="17"/>
  <c r="C1067" i="17"/>
  <c r="C1083" i="17"/>
  <c r="C1099" i="17"/>
  <c r="C1115" i="17"/>
  <c r="C1131" i="17"/>
  <c r="C1147" i="17"/>
  <c r="C1163" i="17"/>
  <c r="C1179" i="17"/>
  <c r="C1195" i="17"/>
  <c r="C1211" i="17"/>
  <c r="C1227" i="17"/>
  <c r="C1243" i="17"/>
  <c r="C1259" i="17"/>
  <c r="C1275" i="17"/>
  <c r="C1291" i="17"/>
  <c r="C1307" i="17"/>
  <c r="C1323" i="17"/>
  <c r="C1339" i="17"/>
  <c r="C1355" i="17"/>
  <c r="C1371" i="17"/>
  <c r="C1387" i="17"/>
  <c r="C1399" i="17"/>
  <c r="C1407" i="17"/>
  <c r="C1415" i="17"/>
  <c r="C1423" i="17"/>
  <c r="C1431" i="17"/>
  <c r="C1439" i="17"/>
  <c r="C1447" i="17"/>
  <c r="C1453" i="17"/>
  <c r="C1457" i="17"/>
  <c r="C1461" i="17"/>
  <c r="C1465" i="17"/>
  <c r="C1469" i="17"/>
  <c r="C1473" i="17"/>
  <c r="C1477" i="17"/>
  <c r="C1481" i="17"/>
  <c r="C1485" i="17"/>
  <c r="C1489" i="17"/>
  <c r="C1493" i="17"/>
  <c r="C1497" i="17"/>
  <c r="C1501" i="17"/>
  <c r="C1505" i="17"/>
  <c r="C1509" i="17"/>
  <c r="C1513" i="17"/>
  <c r="C1517" i="17"/>
  <c r="C1521" i="17"/>
  <c r="C1525" i="17"/>
  <c r="C1529" i="17"/>
  <c r="C1533" i="17"/>
  <c r="C1537" i="17"/>
  <c r="C1541" i="17"/>
  <c r="C1545" i="17"/>
  <c r="C1549" i="17"/>
  <c r="C1553" i="17"/>
  <c r="C1557" i="17"/>
  <c r="C1561" i="17"/>
  <c r="C1565" i="17"/>
  <c r="C1569" i="17"/>
  <c r="C10" i="16"/>
  <c r="C14" i="16"/>
  <c r="C18" i="16"/>
  <c r="C22" i="16"/>
  <c r="C26" i="16"/>
  <c r="C30" i="16"/>
  <c r="C34" i="16"/>
  <c r="C38" i="16"/>
  <c r="C42" i="16"/>
  <c r="C46" i="16"/>
  <c r="C50" i="16"/>
  <c r="C54" i="16"/>
  <c r="C58" i="16"/>
  <c r="C62" i="16"/>
  <c r="C66" i="16"/>
  <c r="C70" i="16"/>
  <c r="C74" i="16"/>
  <c r="C78" i="16"/>
  <c r="C82" i="16"/>
  <c r="C86" i="16"/>
  <c r="C90" i="16"/>
  <c r="C94" i="16"/>
  <c r="C98" i="16"/>
  <c r="C102" i="16"/>
  <c r="C106" i="16"/>
  <c r="C110" i="16"/>
  <c r="C114" i="16"/>
  <c r="C118" i="16"/>
  <c r="C122" i="16"/>
  <c r="C126" i="16"/>
  <c r="C130" i="16"/>
  <c r="C134" i="16"/>
  <c r="C138" i="16"/>
  <c r="C142" i="16"/>
  <c r="C146" i="16"/>
  <c r="C150" i="16"/>
  <c r="C154" i="16"/>
  <c r="C158" i="16"/>
  <c r="C162" i="16"/>
  <c r="C166" i="16"/>
  <c r="C170" i="16"/>
  <c r="C174" i="16"/>
  <c r="C178" i="16"/>
  <c r="C182" i="16"/>
  <c r="C186" i="16"/>
  <c r="C190" i="16"/>
  <c r="C194" i="16"/>
  <c r="C198" i="16"/>
  <c r="C202" i="16"/>
  <c r="C206" i="16"/>
  <c r="C210" i="16"/>
  <c r="C214" i="16"/>
  <c r="C218" i="16"/>
  <c r="C222" i="16"/>
  <c r="C226" i="16"/>
  <c r="C230" i="16"/>
  <c r="C234" i="16"/>
  <c r="C238" i="16"/>
  <c r="C242" i="16"/>
  <c r="C246" i="16"/>
  <c r="C250" i="16"/>
  <c r="C254" i="16"/>
  <c r="C258" i="16"/>
  <c r="C262" i="16"/>
  <c r="C266" i="16"/>
  <c r="C270" i="16"/>
  <c r="C274" i="16"/>
  <c r="C278" i="16"/>
  <c r="C282" i="16"/>
  <c r="C286" i="16"/>
  <c r="C290" i="16"/>
  <c r="C294" i="16"/>
  <c r="C298" i="16"/>
  <c r="C302" i="16"/>
  <c r="C306" i="16"/>
  <c r="C310" i="16"/>
  <c r="C314" i="16"/>
  <c r="C318" i="16"/>
  <c r="C322" i="16"/>
  <c r="C326" i="16"/>
  <c r="C330" i="16"/>
  <c r="C334" i="16"/>
  <c r="C338" i="16"/>
  <c r="C342" i="16"/>
  <c r="C346" i="16"/>
  <c r="C350" i="16"/>
  <c r="C354" i="16"/>
  <c r="C358" i="16"/>
  <c r="C362" i="16"/>
  <c r="C366" i="16"/>
  <c r="C370" i="16"/>
  <c r="C374" i="16"/>
  <c r="C386" i="17"/>
  <c r="C607" i="17"/>
  <c r="C671" i="17"/>
  <c r="C735" i="17"/>
  <c r="C799" i="17"/>
  <c r="C858" i="17"/>
  <c r="C879" i="17"/>
  <c r="C895" i="17"/>
  <c r="C911" i="17"/>
  <c r="C927" i="17"/>
  <c r="C943" i="17"/>
  <c r="C959" i="17"/>
  <c r="C975" i="17"/>
  <c r="C991" i="17"/>
  <c r="C1007" i="17"/>
  <c r="C1023" i="17"/>
  <c r="C1039" i="17"/>
  <c r="C1055" i="17"/>
  <c r="C1071" i="17"/>
  <c r="C1087" i="17"/>
  <c r="C1103" i="17"/>
  <c r="C1119" i="17"/>
  <c r="C1135" i="17"/>
  <c r="C1151" i="17"/>
  <c r="C1167" i="17"/>
  <c r="C1183" i="17"/>
  <c r="C1199" i="17"/>
  <c r="C1215" i="17"/>
  <c r="C1231" i="17"/>
  <c r="C1247" i="17"/>
  <c r="C1263" i="17"/>
  <c r="C1279" i="17"/>
  <c r="C1295" i="17"/>
  <c r="C1311" i="17"/>
  <c r="C1327" i="17"/>
  <c r="C1343" i="17"/>
  <c r="C1359" i="17"/>
  <c r="C1375" i="17"/>
  <c r="C1391" i="17"/>
  <c r="C1402" i="17"/>
  <c r="C1410" i="17"/>
  <c r="C1418" i="17"/>
  <c r="C1426" i="17"/>
  <c r="C1434" i="17"/>
  <c r="C1442" i="17"/>
  <c r="C1449" i="17"/>
  <c r="C1454" i="17"/>
  <c r="C1458" i="17"/>
  <c r="C1462" i="17"/>
  <c r="C1466" i="17"/>
  <c r="C1470" i="17"/>
  <c r="C1474" i="17"/>
  <c r="C1478" i="17"/>
  <c r="C1482" i="17"/>
  <c r="C1486" i="17"/>
  <c r="C1490" i="17"/>
  <c r="C1494" i="17"/>
  <c r="C1498" i="17"/>
  <c r="C1502" i="17"/>
  <c r="C1506" i="17"/>
  <c r="C1510" i="17"/>
  <c r="C1514" i="17"/>
  <c r="C1518" i="17"/>
  <c r="C1522" i="17"/>
  <c r="C1526" i="17"/>
  <c r="C1530" i="17"/>
  <c r="C1534" i="17"/>
  <c r="C1538" i="17"/>
  <c r="C1542" i="17"/>
  <c r="C1546" i="17"/>
  <c r="C1550" i="17"/>
  <c r="C1554" i="17"/>
  <c r="C1558" i="17"/>
  <c r="C1562" i="17"/>
  <c r="C1566" i="17"/>
  <c r="C1570" i="17"/>
  <c r="C11" i="16"/>
  <c r="C15" i="16"/>
  <c r="C19" i="16"/>
  <c r="C23" i="16"/>
  <c r="C27" i="16"/>
  <c r="C31" i="16"/>
  <c r="C35" i="16"/>
  <c r="C39" i="16"/>
  <c r="C43" i="16"/>
  <c r="C47" i="16"/>
  <c r="C51" i="16"/>
  <c r="C55" i="16"/>
  <c r="C59" i="16"/>
  <c r="C63" i="16"/>
  <c r="C67" i="16"/>
  <c r="C71" i="16"/>
  <c r="C75" i="16"/>
  <c r="C79" i="16"/>
  <c r="C83" i="16"/>
  <c r="C87" i="16"/>
  <c r="C91" i="16"/>
  <c r="C95" i="16"/>
  <c r="C99" i="16"/>
  <c r="C103" i="16"/>
  <c r="C107" i="16"/>
  <c r="C111" i="16"/>
  <c r="C115" i="16"/>
  <c r="C119" i="16"/>
  <c r="C123" i="16"/>
  <c r="C127" i="16"/>
  <c r="C131" i="16"/>
  <c r="C135" i="16"/>
  <c r="C139" i="16"/>
  <c r="C143" i="16"/>
  <c r="C147" i="16"/>
  <c r="C151" i="16"/>
  <c r="C155" i="16"/>
  <c r="C159" i="16"/>
  <c r="C163" i="16"/>
  <c r="C167" i="16"/>
  <c r="C171" i="16"/>
  <c r="C175" i="16"/>
  <c r="C179" i="16"/>
  <c r="C183" i="16"/>
  <c r="C187" i="16"/>
  <c r="C191" i="16"/>
  <c r="C195" i="16"/>
  <c r="C199" i="16"/>
  <c r="C203" i="16"/>
  <c r="C207" i="16"/>
  <c r="C211" i="16"/>
  <c r="C215" i="16"/>
  <c r="C219" i="16"/>
  <c r="C223" i="16"/>
  <c r="C227" i="16"/>
  <c r="C231" i="16"/>
  <c r="C235" i="16"/>
  <c r="C239" i="16"/>
  <c r="C243" i="16"/>
  <c r="C247" i="16"/>
  <c r="C251" i="16"/>
  <c r="C255" i="16"/>
  <c r="C259" i="16"/>
  <c r="C263" i="16"/>
  <c r="C267" i="16"/>
  <c r="C271" i="16"/>
  <c r="C275" i="16"/>
  <c r="C279" i="16"/>
  <c r="C283" i="16"/>
  <c r="C287" i="16"/>
  <c r="C291" i="16"/>
  <c r="C295" i="16"/>
  <c r="C299" i="16"/>
  <c r="C303" i="16"/>
  <c r="C307" i="16"/>
  <c r="C311" i="16"/>
  <c r="C315" i="16"/>
  <c r="C319" i="16"/>
  <c r="C323" i="16"/>
  <c r="C327" i="16"/>
  <c r="C331" i="16"/>
  <c r="C335" i="16"/>
  <c r="C339" i="16"/>
  <c r="C343" i="16"/>
  <c r="C347" i="16"/>
  <c r="C351" i="16"/>
  <c r="C355" i="16"/>
  <c r="C359" i="16"/>
  <c r="C363" i="16"/>
  <c r="C367" i="16"/>
  <c r="C371" i="16"/>
  <c r="C450" i="17"/>
  <c r="C623" i="17"/>
  <c r="C687" i="17"/>
  <c r="C751" i="17"/>
  <c r="C815" i="17"/>
  <c r="C866" i="17"/>
  <c r="C883" i="17"/>
  <c r="C899" i="17"/>
  <c r="C915" i="17"/>
  <c r="C931" i="17"/>
  <c r="C947" i="17"/>
  <c r="C963" i="17"/>
  <c r="C979" i="17"/>
  <c r="C995" i="17"/>
  <c r="C1011" i="17"/>
  <c r="C1027" i="17"/>
  <c r="C1043" i="17"/>
  <c r="C1059" i="17"/>
  <c r="C1075" i="17"/>
  <c r="C1091" i="17"/>
  <c r="C1107" i="17"/>
  <c r="C1123" i="17"/>
  <c r="C1139" i="17"/>
  <c r="C1155" i="17"/>
  <c r="C1171" i="17"/>
  <c r="C1187" i="17"/>
  <c r="C1203" i="17"/>
  <c r="C1219" i="17"/>
  <c r="C1235" i="17"/>
  <c r="C1251" i="17"/>
  <c r="C1267" i="17"/>
  <c r="C1283" i="17"/>
  <c r="C1299" i="17"/>
  <c r="C1315" i="17"/>
  <c r="C1331" i="17"/>
  <c r="C1347" i="17"/>
  <c r="C1363" i="17"/>
  <c r="C1379" i="17"/>
  <c r="C1395" i="17"/>
  <c r="C1403" i="17"/>
  <c r="C1411" i="17"/>
  <c r="C1419" i="17"/>
  <c r="C1427" i="17"/>
  <c r="C1435" i="17"/>
  <c r="C1443" i="17"/>
  <c r="C1450" i="17"/>
  <c r="C1455" i="17"/>
  <c r="C1459" i="17"/>
  <c r="C1463" i="17"/>
  <c r="C1467" i="17"/>
  <c r="C1471" i="17"/>
  <c r="C1475" i="17"/>
  <c r="C1479" i="17"/>
  <c r="C1483" i="17"/>
  <c r="C1487" i="17"/>
  <c r="C1491" i="17"/>
  <c r="C1495" i="17"/>
  <c r="C1499" i="17"/>
  <c r="C1503" i="17"/>
  <c r="C1507" i="17"/>
  <c r="C1511" i="17"/>
  <c r="C1515" i="17"/>
  <c r="C1519" i="17"/>
  <c r="C1523" i="17"/>
  <c r="C1527" i="17"/>
  <c r="C1531" i="17"/>
  <c r="C1535" i="17"/>
  <c r="C1539" i="17"/>
  <c r="C1543" i="17"/>
  <c r="C1547" i="17"/>
  <c r="C1551" i="17"/>
  <c r="C1555" i="17"/>
  <c r="C1559" i="17"/>
  <c r="C1563" i="17"/>
  <c r="C1567" i="17"/>
  <c r="C7" i="17"/>
  <c r="C8" i="16"/>
  <c r="C12" i="16"/>
  <c r="C16" i="16"/>
  <c r="C20" i="16"/>
  <c r="C24" i="16"/>
  <c r="C28" i="16"/>
  <c r="C32" i="16"/>
  <c r="C36" i="16"/>
  <c r="C40" i="16"/>
  <c r="C44" i="16"/>
  <c r="C48" i="16"/>
  <c r="C52" i="16"/>
  <c r="C56" i="16"/>
  <c r="C60" i="16"/>
  <c r="C64" i="16"/>
  <c r="C68" i="16"/>
  <c r="C72" i="16"/>
  <c r="C76" i="16"/>
  <c r="C80" i="16"/>
  <c r="C84" i="16"/>
  <c r="C88" i="16"/>
  <c r="C92" i="16"/>
  <c r="C96" i="16"/>
  <c r="C100" i="16"/>
  <c r="C104" i="16"/>
  <c r="C108" i="16"/>
  <c r="C112" i="16"/>
  <c r="C116" i="16"/>
  <c r="C120" i="16"/>
  <c r="C124" i="16"/>
  <c r="C128" i="16"/>
  <c r="C132" i="16"/>
  <c r="C136" i="16"/>
  <c r="C140" i="16"/>
  <c r="C144" i="16"/>
  <c r="C148" i="16"/>
  <c r="C152" i="16"/>
  <c r="C156" i="16"/>
  <c r="C160" i="16"/>
  <c r="C164" i="16"/>
  <c r="C168" i="16"/>
  <c r="C172" i="16"/>
  <c r="C176" i="16"/>
  <c r="C180" i="16"/>
  <c r="C184" i="16"/>
  <c r="C188" i="16"/>
  <c r="C192" i="16"/>
  <c r="C196" i="16"/>
  <c r="C200" i="16"/>
  <c r="C204" i="16"/>
  <c r="C208" i="16"/>
  <c r="C212" i="16"/>
  <c r="C216" i="16"/>
  <c r="C220" i="16"/>
  <c r="C224" i="16"/>
  <c r="C228" i="16"/>
  <c r="C232" i="16"/>
  <c r="C236" i="16"/>
  <c r="C240" i="16"/>
  <c r="C244" i="16"/>
  <c r="C248" i="16"/>
  <c r="C252" i="16"/>
  <c r="C256" i="16"/>
  <c r="C260" i="16"/>
  <c r="C264" i="16"/>
  <c r="C268" i="16"/>
  <c r="C272" i="16"/>
  <c r="C276" i="16"/>
  <c r="C280" i="16"/>
  <c r="C284" i="16"/>
  <c r="C288" i="16"/>
  <c r="C292" i="16"/>
  <c r="C296" i="16"/>
  <c r="C300" i="16"/>
  <c r="C304" i="16"/>
  <c r="C308" i="16"/>
  <c r="C312" i="16"/>
  <c r="C316" i="16"/>
  <c r="C320" i="16"/>
  <c r="C324" i="16"/>
  <c r="C328" i="16"/>
  <c r="C332" i="16"/>
  <c r="C336" i="16"/>
  <c r="C340" i="16"/>
  <c r="C344" i="16"/>
  <c r="C348" i="16"/>
  <c r="C352" i="16"/>
  <c r="C356" i="16"/>
  <c r="C514" i="17"/>
  <c r="C831" i="17"/>
  <c r="C919" i="17"/>
  <c r="C983" i="17"/>
  <c r="C1047" i="17"/>
  <c r="C1111" i="17"/>
  <c r="C1175" i="17"/>
  <c r="C1239" i="17"/>
  <c r="C1303" i="17"/>
  <c r="C1367" i="17"/>
  <c r="C1414" i="17"/>
  <c r="C1446" i="17"/>
  <c r="C1464" i="17"/>
  <c r="C1480" i="17"/>
  <c r="C1496" i="17"/>
  <c r="C1512" i="17"/>
  <c r="C1528" i="17"/>
  <c r="C1544" i="17"/>
  <c r="C1560" i="17"/>
  <c r="C17" i="16"/>
  <c r="C33" i="16"/>
  <c r="C49" i="16"/>
  <c r="C65" i="16"/>
  <c r="C81" i="16"/>
  <c r="C97" i="16"/>
  <c r="C113" i="16"/>
  <c r="C129" i="16"/>
  <c r="C145" i="16"/>
  <c r="C161" i="16"/>
  <c r="C177" i="16"/>
  <c r="C193" i="16"/>
  <c r="C209" i="16"/>
  <c r="C225" i="16"/>
  <c r="C241" i="16"/>
  <c r="C257" i="16"/>
  <c r="C273" i="16"/>
  <c r="C289" i="16"/>
  <c r="C305" i="16"/>
  <c r="C321" i="16"/>
  <c r="C337" i="16"/>
  <c r="C353" i="16"/>
  <c r="C364" i="16"/>
  <c r="C372" i="16"/>
  <c r="C377" i="16"/>
  <c r="C381" i="16"/>
  <c r="C385" i="16"/>
  <c r="C389" i="16"/>
  <c r="C393" i="16"/>
  <c r="C397" i="16"/>
  <c r="C401" i="16"/>
  <c r="C405" i="16"/>
  <c r="C409" i="16"/>
  <c r="C413" i="16"/>
  <c r="C417" i="16"/>
  <c r="C421" i="16"/>
  <c r="C425" i="16"/>
  <c r="C429" i="16"/>
  <c r="C433" i="16"/>
  <c r="C437" i="16"/>
  <c r="C441" i="16"/>
  <c r="C445" i="16"/>
  <c r="C449" i="16"/>
  <c r="C453" i="16"/>
  <c r="C457" i="16"/>
  <c r="C461" i="16"/>
  <c r="C465" i="16"/>
  <c r="C469" i="16"/>
  <c r="C473" i="16"/>
  <c r="C477" i="16"/>
  <c r="C481" i="16"/>
  <c r="C485" i="16"/>
  <c r="C489" i="16"/>
  <c r="C493" i="16"/>
  <c r="C497" i="16"/>
  <c r="C501" i="16"/>
  <c r="C505" i="16"/>
  <c r="C509" i="16"/>
  <c r="C513" i="16"/>
  <c r="C517" i="16"/>
  <c r="C521" i="16"/>
  <c r="C525" i="16"/>
  <c r="C529" i="16"/>
  <c r="C533" i="16"/>
  <c r="C537" i="16"/>
  <c r="C541" i="16"/>
  <c r="C545" i="16"/>
  <c r="C549" i="16"/>
  <c r="C553" i="16"/>
  <c r="C557" i="16"/>
  <c r="C561" i="16"/>
  <c r="C565" i="16"/>
  <c r="C569" i="16"/>
  <c r="C573" i="16"/>
  <c r="C577" i="16"/>
  <c r="C581" i="16"/>
  <c r="C585" i="16"/>
  <c r="C589" i="16"/>
  <c r="C593" i="16"/>
  <c r="C597" i="16"/>
  <c r="C601" i="16"/>
  <c r="C605" i="16"/>
  <c r="C609" i="16"/>
  <c r="C613" i="16"/>
  <c r="C617" i="16"/>
  <c r="C621" i="16"/>
  <c r="C625" i="16"/>
  <c r="C629" i="16"/>
  <c r="C633" i="16"/>
  <c r="C637" i="16"/>
  <c r="C641" i="16"/>
  <c r="C645" i="16"/>
  <c r="C649" i="16"/>
  <c r="C653" i="16"/>
  <c r="C657" i="16"/>
  <c r="C661" i="16"/>
  <c r="C665" i="16"/>
  <c r="C669" i="16"/>
  <c r="C673" i="16"/>
  <c r="C677" i="16"/>
  <c r="C681" i="16"/>
  <c r="C685" i="16"/>
  <c r="C689" i="16"/>
  <c r="C693" i="16"/>
  <c r="C697" i="16"/>
  <c r="C701" i="16"/>
  <c r="C705" i="16"/>
  <c r="C709" i="16"/>
  <c r="C713" i="16"/>
  <c r="C717" i="16"/>
  <c r="C721" i="16"/>
  <c r="C725" i="16"/>
  <c r="C729" i="16"/>
  <c r="C733" i="16"/>
  <c r="C737" i="16"/>
  <c r="C741" i="16"/>
  <c r="C745" i="16"/>
  <c r="C749" i="16"/>
  <c r="C753" i="16"/>
  <c r="C757" i="16"/>
  <c r="C761" i="16"/>
  <c r="C765" i="16"/>
  <c r="C769" i="16"/>
  <c r="C773" i="16"/>
  <c r="C777" i="16"/>
  <c r="C781" i="16"/>
  <c r="C785" i="16"/>
  <c r="C789" i="16"/>
  <c r="C793" i="16"/>
  <c r="C797" i="16"/>
  <c r="C801" i="16"/>
  <c r="C805" i="16"/>
  <c r="C809" i="16"/>
  <c r="C813" i="16"/>
  <c r="C817" i="16"/>
  <c r="C821" i="16"/>
  <c r="C825" i="16"/>
  <c r="C829" i="16"/>
  <c r="C833" i="16"/>
  <c r="C837" i="16"/>
  <c r="C841" i="16"/>
  <c r="C845" i="16"/>
  <c r="C849" i="16"/>
  <c r="C853" i="16"/>
  <c r="C857" i="16"/>
  <c r="C639" i="17"/>
  <c r="C871" i="17"/>
  <c r="C935" i="17"/>
  <c r="C999" i="17"/>
  <c r="C1063" i="17"/>
  <c r="C1127" i="17"/>
  <c r="C1191" i="17"/>
  <c r="C1255" i="17"/>
  <c r="C1319" i="17"/>
  <c r="C1383" i="17"/>
  <c r="C1422" i="17"/>
  <c r="C1451" i="17"/>
  <c r="C1468" i="17"/>
  <c r="C1484" i="17"/>
  <c r="C1500" i="17"/>
  <c r="C1516" i="17"/>
  <c r="C1532" i="17"/>
  <c r="C1548" i="17"/>
  <c r="C1564" i="17"/>
  <c r="C21" i="16"/>
  <c r="C37" i="16"/>
  <c r="C53" i="16"/>
  <c r="C69" i="16"/>
  <c r="C85" i="16"/>
  <c r="C101" i="16"/>
  <c r="C117" i="16"/>
  <c r="C133" i="16"/>
  <c r="C149" i="16"/>
  <c r="C165" i="16"/>
  <c r="C181" i="16"/>
  <c r="C197" i="16"/>
  <c r="C213" i="16"/>
  <c r="C229" i="16"/>
  <c r="C245" i="16"/>
  <c r="C261" i="16"/>
  <c r="C277" i="16"/>
  <c r="C293" i="16"/>
  <c r="C309" i="16"/>
  <c r="C325" i="16"/>
  <c r="C341" i="16"/>
  <c r="C357" i="16"/>
  <c r="C365" i="16"/>
  <c r="C373" i="16"/>
  <c r="C378" i="16"/>
  <c r="C382" i="16"/>
  <c r="C386" i="16"/>
  <c r="C390" i="16"/>
  <c r="C394" i="16"/>
  <c r="C398" i="16"/>
  <c r="C402" i="16"/>
  <c r="C406" i="16"/>
  <c r="C410" i="16"/>
  <c r="C414" i="16"/>
  <c r="C418" i="16"/>
  <c r="C422" i="16"/>
  <c r="C426" i="16"/>
  <c r="C430" i="16"/>
  <c r="C434" i="16"/>
  <c r="C438" i="16"/>
  <c r="C442" i="16"/>
  <c r="C446" i="16"/>
  <c r="C450" i="16"/>
  <c r="C454" i="16"/>
  <c r="C458" i="16"/>
  <c r="C462" i="16"/>
  <c r="C466" i="16"/>
  <c r="C470" i="16"/>
  <c r="C474" i="16"/>
  <c r="C478" i="16"/>
  <c r="C482" i="16"/>
  <c r="C486" i="16"/>
  <c r="C490" i="16"/>
  <c r="C494" i="16"/>
  <c r="C498" i="16"/>
  <c r="C502" i="16"/>
  <c r="C506" i="16"/>
  <c r="C510" i="16"/>
  <c r="C514" i="16"/>
  <c r="C518" i="16"/>
  <c r="C522" i="16"/>
  <c r="C526" i="16"/>
  <c r="C530" i="16"/>
  <c r="C534" i="16"/>
  <c r="C538" i="16"/>
  <c r="C542" i="16"/>
  <c r="C546" i="16"/>
  <c r="C550" i="16"/>
  <c r="C554" i="16"/>
  <c r="C558" i="16"/>
  <c r="C562" i="16"/>
  <c r="C566" i="16"/>
  <c r="C570" i="16"/>
  <c r="C574" i="16"/>
  <c r="C578" i="16"/>
  <c r="C582" i="16"/>
  <c r="C586" i="16"/>
  <c r="C590" i="16"/>
  <c r="C594" i="16"/>
  <c r="C598" i="16"/>
  <c r="C602" i="16"/>
  <c r="C606" i="16"/>
  <c r="C610" i="16"/>
  <c r="C614" i="16"/>
  <c r="C618" i="16"/>
  <c r="C622" i="16"/>
  <c r="C626" i="16"/>
  <c r="C630" i="16"/>
  <c r="C634" i="16"/>
  <c r="C638" i="16"/>
  <c r="C642" i="16"/>
  <c r="C646" i="16"/>
  <c r="C650" i="16"/>
  <c r="C654" i="16"/>
  <c r="C658" i="16"/>
  <c r="C662" i="16"/>
  <c r="C666" i="16"/>
  <c r="C670" i="16"/>
  <c r="C674" i="16"/>
  <c r="C678" i="16"/>
  <c r="C682" i="16"/>
  <c r="C686" i="16"/>
  <c r="C690" i="16"/>
  <c r="C694" i="16"/>
  <c r="C698" i="16"/>
  <c r="C702" i="16"/>
  <c r="C706" i="16"/>
  <c r="C710" i="16"/>
  <c r="C714" i="16"/>
  <c r="C718" i="16"/>
  <c r="C722" i="16"/>
  <c r="C726" i="16"/>
  <c r="C730" i="16"/>
  <c r="C734" i="16"/>
  <c r="C738" i="16"/>
  <c r="C742" i="16"/>
  <c r="C746" i="16"/>
  <c r="C750" i="16"/>
  <c r="C754" i="16"/>
  <c r="C758" i="16"/>
  <c r="C762" i="16"/>
  <c r="C766" i="16"/>
  <c r="C770" i="16"/>
  <c r="C774" i="16"/>
  <c r="C778" i="16"/>
  <c r="C782" i="16"/>
  <c r="C786" i="16"/>
  <c r="C790" i="16"/>
  <c r="C794" i="16"/>
  <c r="C798" i="16"/>
  <c r="C802" i="16"/>
  <c r="C806" i="16"/>
  <c r="C810" i="16"/>
  <c r="C814" i="16"/>
  <c r="C818" i="16"/>
  <c r="C822" i="16"/>
  <c r="C826" i="16"/>
  <c r="C830" i="16"/>
  <c r="C834" i="16"/>
  <c r="C838" i="16"/>
  <c r="C842" i="16"/>
  <c r="C846" i="16"/>
  <c r="C850" i="16"/>
  <c r="C854" i="16"/>
  <c r="C858" i="16"/>
  <c r="C862" i="16"/>
  <c r="C866" i="16"/>
  <c r="C870" i="16"/>
  <c r="C874" i="16"/>
  <c r="C878" i="16"/>
  <c r="C703" i="17"/>
  <c r="C887" i="17"/>
  <c r="C951" i="17"/>
  <c r="C1015" i="17"/>
  <c r="C1079" i="17"/>
  <c r="C1143" i="17"/>
  <c r="C1207" i="17"/>
  <c r="C1271" i="17"/>
  <c r="C1335" i="17"/>
  <c r="C1398" i="17"/>
  <c r="C1430" i="17"/>
  <c r="C1456" i="17"/>
  <c r="C1472" i="17"/>
  <c r="C1488" i="17"/>
  <c r="C1504" i="17"/>
  <c r="C1520" i="17"/>
  <c r="C1536" i="17"/>
  <c r="C1552" i="17"/>
  <c r="C1568" i="17"/>
  <c r="C9" i="16"/>
  <c r="C25" i="16"/>
  <c r="C41" i="16"/>
  <c r="C57" i="16"/>
  <c r="C73" i="16"/>
  <c r="C89" i="16"/>
  <c r="C105" i="16"/>
  <c r="C121" i="16"/>
  <c r="C137" i="16"/>
  <c r="C153" i="16"/>
  <c r="C169" i="16"/>
  <c r="C185" i="16"/>
  <c r="C201" i="16"/>
  <c r="C217" i="16"/>
  <c r="C233" i="16"/>
  <c r="C249" i="16"/>
  <c r="C265" i="16"/>
  <c r="C281" i="16"/>
  <c r="C297" i="16"/>
  <c r="C313" i="16"/>
  <c r="C329" i="16"/>
  <c r="C345" i="16"/>
  <c r="C360" i="16"/>
  <c r="C368" i="16"/>
  <c r="C375" i="16"/>
  <c r="C379" i="16"/>
  <c r="C383" i="16"/>
  <c r="C387" i="16"/>
  <c r="C391" i="16"/>
  <c r="C395" i="16"/>
  <c r="C399" i="16"/>
  <c r="C403" i="16"/>
  <c r="C407" i="16"/>
  <c r="C411" i="16"/>
  <c r="C415" i="16"/>
  <c r="C419" i="16"/>
  <c r="C423" i="16"/>
  <c r="C427" i="16"/>
  <c r="C431" i="16"/>
  <c r="C435" i="16"/>
  <c r="C439" i="16"/>
  <c r="C443" i="16"/>
  <c r="C447" i="16"/>
  <c r="C451" i="16"/>
  <c r="C455" i="16"/>
  <c r="C459" i="16"/>
  <c r="C463" i="16"/>
  <c r="C467" i="16"/>
  <c r="C471" i="16"/>
  <c r="C475" i="16"/>
  <c r="C479" i="16"/>
  <c r="C483" i="16"/>
  <c r="C487" i="16"/>
  <c r="C491" i="16"/>
  <c r="C495" i="16"/>
  <c r="C499" i="16"/>
  <c r="C503" i="16"/>
  <c r="C507" i="16"/>
  <c r="C511" i="16"/>
  <c r="C515" i="16"/>
  <c r="C519" i="16"/>
  <c r="C523" i="16"/>
  <c r="C527" i="16"/>
  <c r="C531" i="16"/>
  <c r="C535" i="16"/>
  <c r="C539" i="16"/>
  <c r="C543" i="16"/>
  <c r="C547" i="16"/>
  <c r="C551" i="16"/>
  <c r="C555" i="16"/>
  <c r="C559" i="16"/>
  <c r="C563" i="16"/>
  <c r="C567" i="16"/>
  <c r="C571" i="16"/>
  <c r="C575" i="16"/>
  <c r="C579" i="16"/>
  <c r="C583" i="16"/>
  <c r="C587" i="16"/>
  <c r="C591" i="16"/>
  <c r="C595" i="16"/>
  <c r="C599" i="16"/>
  <c r="C603" i="16"/>
  <c r="C607" i="16"/>
  <c r="C611" i="16"/>
  <c r="C615" i="16"/>
  <c r="C619" i="16"/>
  <c r="C623" i="16"/>
  <c r="C627" i="16"/>
  <c r="C631" i="16"/>
  <c r="C635" i="16"/>
  <c r="C639" i="16"/>
  <c r="C643" i="16"/>
  <c r="C647" i="16"/>
  <c r="C651" i="16"/>
  <c r="C655" i="16"/>
  <c r="C659" i="16"/>
  <c r="C663" i="16"/>
  <c r="C667" i="16"/>
  <c r="C671" i="16"/>
  <c r="C675" i="16"/>
  <c r="C679" i="16"/>
  <c r="C683" i="16"/>
  <c r="C687" i="16"/>
  <c r="C691" i="16"/>
  <c r="C695" i="16"/>
  <c r="C699" i="16"/>
  <c r="C703" i="16"/>
  <c r="C707" i="16"/>
  <c r="C711" i="16"/>
  <c r="C715" i="16"/>
  <c r="C719" i="16"/>
  <c r="C723" i="16"/>
  <c r="C727" i="16"/>
  <c r="C731" i="16"/>
  <c r="C735" i="16"/>
  <c r="C739" i="16"/>
  <c r="C743" i="16"/>
  <c r="C747" i="16"/>
  <c r="C751" i="16"/>
  <c r="C755" i="16"/>
  <c r="C759" i="16"/>
  <c r="C763" i="16"/>
  <c r="C767" i="16"/>
  <c r="C771" i="16"/>
  <c r="C775" i="16"/>
  <c r="C779" i="16"/>
  <c r="C783" i="16"/>
  <c r="C787" i="16"/>
  <c r="C791" i="16"/>
  <c r="C795" i="16"/>
  <c r="C799" i="16"/>
  <c r="C803" i="16"/>
  <c r="C807" i="16"/>
  <c r="C811" i="16"/>
  <c r="C815" i="16"/>
  <c r="C819" i="16"/>
  <c r="C823" i="16"/>
  <c r="C827" i="16"/>
  <c r="C831" i="16"/>
  <c r="C835" i="16"/>
  <c r="C839" i="16"/>
  <c r="C843" i="16"/>
  <c r="C847" i="16"/>
  <c r="C851" i="16"/>
  <c r="C855" i="16"/>
  <c r="C859" i="16"/>
  <c r="C863" i="16"/>
  <c r="C867" i="16"/>
  <c r="C871" i="16"/>
  <c r="C875" i="16"/>
  <c r="C879" i="16"/>
  <c r="C1570" i="16"/>
  <c r="C1566" i="16"/>
  <c r="C1562" i="16"/>
  <c r="C1558" i="16"/>
  <c r="C1554" i="16"/>
  <c r="C1550" i="16"/>
  <c r="C1546" i="16"/>
  <c r="C1542" i="16"/>
  <c r="C1538" i="16"/>
  <c r="C1534" i="16"/>
  <c r="C1530" i="16"/>
  <c r="C1526" i="16"/>
  <c r="C1522" i="16"/>
  <c r="C1518" i="16"/>
  <c r="C1514" i="16"/>
  <c r="C1510" i="16"/>
  <c r="C1506" i="16"/>
  <c r="C1502" i="16"/>
  <c r="C1498" i="16"/>
  <c r="C1494" i="16"/>
  <c r="C1490" i="16"/>
  <c r="C1486" i="16"/>
  <c r="C1482" i="16"/>
  <c r="C1478" i="16"/>
  <c r="C1474" i="16"/>
  <c r="C1470" i="16"/>
  <c r="C1466" i="16"/>
  <c r="C1462" i="16"/>
  <c r="C1458" i="16"/>
  <c r="C1454" i="16"/>
  <c r="C1450" i="16"/>
  <c r="C1446" i="16"/>
  <c r="C1442" i="16"/>
  <c r="C1438" i="16"/>
  <c r="C1434" i="16"/>
  <c r="C1430" i="16"/>
  <c r="C1426" i="16"/>
  <c r="C1422" i="16"/>
  <c r="C1418" i="16"/>
  <c r="C1414" i="16"/>
  <c r="C1410" i="16"/>
  <c r="C1406" i="16"/>
  <c r="C1402" i="16"/>
  <c r="C1398" i="16"/>
  <c r="C1394" i="16"/>
  <c r="C1390" i="16"/>
  <c r="C1386" i="16"/>
  <c r="C1382" i="16"/>
  <c r="C1378" i="16"/>
  <c r="C1374" i="16"/>
  <c r="C1370" i="16"/>
  <c r="C1366" i="16"/>
  <c r="C1362" i="16"/>
  <c r="C1358" i="16"/>
  <c r="C1354" i="16"/>
  <c r="C1350" i="16"/>
  <c r="C1346" i="16"/>
  <c r="C1342" i="16"/>
  <c r="C1338" i="16"/>
  <c r="C1334" i="16"/>
  <c r="C1330" i="16"/>
  <c r="C1326" i="16"/>
  <c r="C1322" i="16"/>
  <c r="C1318" i="16"/>
  <c r="C1314" i="16"/>
  <c r="C1310" i="16"/>
  <c r="C1306" i="16"/>
  <c r="C1302" i="16"/>
  <c r="C1298" i="16"/>
  <c r="C1294" i="16"/>
  <c r="C1290" i="16"/>
  <c r="C1286" i="16"/>
  <c r="C1282" i="16"/>
  <c r="C1278" i="16"/>
  <c r="C1274" i="16"/>
  <c r="C1270" i="16"/>
  <c r="C1266" i="16"/>
  <c r="C1262" i="16"/>
  <c r="C1258" i="16"/>
  <c r="C1254" i="16"/>
  <c r="C1250" i="16"/>
  <c r="C1246" i="16"/>
  <c r="C1242" i="16"/>
  <c r="C1238" i="16"/>
  <c r="C1234" i="16"/>
  <c r="C1230" i="16"/>
  <c r="C1226" i="16"/>
  <c r="C1222" i="16"/>
  <c r="C1218" i="16"/>
  <c r="C1214" i="16"/>
  <c r="C1210" i="16"/>
  <c r="C1206" i="16"/>
  <c r="C1202" i="16"/>
  <c r="C1198" i="16"/>
  <c r="C1194" i="16"/>
  <c r="C1190" i="16"/>
  <c r="C1186" i="16"/>
  <c r="C1182" i="16"/>
  <c r="C1178" i="16"/>
  <c r="C1174" i="16"/>
  <c r="C1170" i="16"/>
  <c r="C1166" i="16"/>
  <c r="C1162" i="16"/>
  <c r="C1158" i="16"/>
  <c r="C1154" i="16"/>
  <c r="C1150" i="16"/>
  <c r="C1146" i="16"/>
  <c r="C1142" i="16"/>
  <c r="C1138" i="16"/>
  <c r="C1134" i="16"/>
  <c r="C1130" i="16"/>
  <c r="C1126" i="16"/>
  <c r="C1122" i="16"/>
  <c r="C1118" i="16"/>
  <c r="C1114" i="16"/>
  <c r="C1110" i="16"/>
  <c r="C1106" i="16"/>
  <c r="C1102" i="16"/>
  <c r="C1098" i="16"/>
  <c r="C1094" i="16"/>
  <c r="C1090" i="16"/>
  <c r="C1086" i="16"/>
  <c r="C1082" i="16"/>
  <c r="C1078" i="16"/>
  <c r="C1074" i="16"/>
  <c r="C1070" i="16"/>
  <c r="C1066" i="16"/>
  <c r="C1062" i="16"/>
  <c r="C1058" i="16"/>
  <c r="C1054" i="16"/>
  <c r="C1050" i="16"/>
  <c r="C1046" i="16"/>
  <c r="C1042" i="16"/>
  <c r="C1038" i="16"/>
  <c r="C1034" i="16"/>
  <c r="C1030" i="16"/>
  <c r="C1026" i="16"/>
  <c r="C1022" i="16"/>
  <c r="C1018" i="16"/>
  <c r="C1014" i="16"/>
  <c r="C1010" i="16"/>
  <c r="C1006" i="16"/>
  <c r="C1002" i="16"/>
  <c r="C998" i="16"/>
  <c r="C994" i="16"/>
  <c r="C990" i="16"/>
  <c r="C986" i="16"/>
  <c r="C982" i="16"/>
  <c r="C978" i="16"/>
  <c r="C974" i="16"/>
  <c r="C970" i="16"/>
  <c r="C966" i="16"/>
  <c r="C962" i="16"/>
  <c r="C958" i="16"/>
  <c r="C954" i="16"/>
  <c r="C950" i="16"/>
  <c r="C946" i="16"/>
  <c r="C942" i="16"/>
  <c r="C938" i="16"/>
  <c r="C934" i="16"/>
  <c r="C930" i="16"/>
  <c r="C926" i="16"/>
  <c r="C922" i="16"/>
  <c r="C918" i="16"/>
  <c r="C914" i="16"/>
  <c r="C910" i="16"/>
  <c r="C906" i="16"/>
  <c r="C902" i="16"/>
  <c r="C898" i="16"/>
  <c r="C894" i="16"/>
  <c r="C890" i="16"/>
  <c r="C886" i="16"/>
  <c r="C882" i="16"/>
  <c r="C876" i="16"/>
  <c r="C868" i="16"/>
  <c r="C860" i="16"/>
  <c r="C844" i="16"/>
  <c r="C828" i="16"/>
  <c r="C812" i="16"/>
  <c r="C796" i="16"/>
  <c r="C780" i="16"/>
  <c r="C764" i="16"/>
  <c r="C748" i="16"/>
  <c r="C732" i="16"/>
  <c r="C716" i="16"/>
  <c r="C700" i="16"/>
  <c r="C684" i="16"/>
  <c r="C668" i="16"/>
  <c r="C652" i="16"/>
  <c r="C636" i="16"/>
  <c r="C620" i="16"/>
  <c r="C604" i="16"/>
  <c r="C588" i="16"/>
  <c r="C572" i="16"/>
  <c r="C556" i="16"/>
  <c r="C540" i="16"/>
  <c r="C524" i="16"/>
  <c r="C508" i="16"/>
  <c r="C492" i="16"/>
  <c r="C476" i="16"/>
  <c r="C460" i="16"/>
  <c r="C444" i="16"/>
  <c r="C428" i="16"/>
  <c r="C412" i="16"/>
  <c r="C396" i="16"/>
  <c r="C380" i="16"/>
  <c r="C349" i="16"/>
  <c r="C285" i="16"/>
  <c r="C221" i="16"/>
  <c r="C157" i="16"/>
  <c r="C93" i="16"/>
  <c r="C29" i="16"/>
  <c r="C1540" i="17"/>
  <c r="C1476" i="17"/>
  <c r="C1351" i="17"/>
  <c r="C1095" i="17"/>
  <c r="C767" i="17"/>
  <c r="V6" i="16"/>
  <c r="U6" i="16"/>
  <c r="T6" i="16"/>
  <c r="P2" i="4"/>
  <c r="P3" i="4" s="1"/>
  <c r="W6" i="16" l="1"/>
  <c r="E37" i="8"/>
  <c r="H37" i="8" s="1"/>
  <c r="W6" i="17"/>
  <c r="V6" i="17"/>
  <c r="U6" i="17"/>
  <c r="T6" i="17"/>
  <c r="O1" i="4"/>
  <c r="N1" i="4" s="1"/>
  <c r="K5" i="4"/>
  <c r="L5" i="4"/>
  <c r="M5" i="4"/>
  <c r="K6" i="4"/>
  <c r="L6" i="4"/>
  <c r="M6" i="4" s="1"/>
  <c r="K7" i="4"/>
  <c r="L7" i="4"/>
  <c r="M7" i="4" s="1"/>
  <c r="K8" i="4"/>
  <c r="L8" i="4"/>
  <c r="M8" i="4" s="1"/>
  <c r="K9" i="4"/>
  <c r="L9" i="4" s="1"/>
  <c r="M9" i="4" s="1"/>
  <c r="K10" i="4"/>
  <c r="L10" i="4" s="1"/>
  <c r="M10" i="4" s="1"/>
  <c r="K11" i="4"/>
  <c r="L11" i="4" s="1"/>
  <c r="M11" i="4" s="1"/>
  <c r="K12" i="4"/>
  <c r="L12" i="4"/>
  <c r="M12" i="4"/>
  <c r="K13" i="4"/>
  <c r="L13" i="4"/>
  <c r="M13" i="4"/>
  <c r="K14" i="4"/>
  <c r="L14" i="4"/>
  <c r="M14" i="4" s="1"/>
  <c r="K15" i="4"/>
  <c r="L15" i="4"/>
  <c r="M15" i="4" s="1"/>
  <c r="K16" i="4"/>
  <c r="L16" i="4"/>
  <c r="M16" i="4" s="1"/>
  <c r="K17" i="4"/>
  <c r="L17" i="4" s="1"/>
  <c r="M17" i="4" s="1"/>
  <c r="K18" i="4"/>
  <c r="L18" i="4" s="1"/>
  <c r="M18" i="4" s="1"/>
  <c r="K19" i="4"/>
  <c r="L19" i="4" s="1"/>
  <c r="M19" i="4" s="1"/>
  <c r="K20" i="4"/>
  <c r="L20" i="4"/>
  <c r="M20" i="4"/>
  <c r="K21" i="4"/>
  <c r="L21" i="4"/>
  <c r="M21" i="4"/>
  <c r="K22" i="4"/>
  <c r="L22" i="4"/>
  <c r="M22" i="4" s="1"/>
  <c r="K23" i="4"/>
  <c r="L23" i="4"/>
  <c r="M23" i="4" s="1"/>
  <c r="K24" i="4"/>
  <c r="L24" i="4"/>
  <c r="M24" i="4" s="1"/>
  <c r="K25" i="4"/>
  <c r="L25" i="4" s="1"/>
  <c r="M25" i="4" s="1"/>
  <c r="K26" i="4"/>
  <c r="L26" i="4" s="1"/>
  <c r="M26" i="4" s="1"/>
  <c r="K27" i="4"/>
  <c r="L27" i="4" s="1"/>
  <c r="M27" i="4" s="1"/>
  <c r="K28" i="4"/>
  <c r="L28" i="4"/>
  <c r="M28" i="4"/>
  <c r="K29" i="4"/>
  <c r="L29" i="4"/>
  <c r="M29" i="4"/>
  <c r="K30" i="4"/>
  <c r="L30" i="4"/>
  <c r="M30" i="4" s="1"/>
  <c r="K31" i="4"/>
  <c r="L31" i="4"/>
  <c r="M31" i="4" s="1"/>
  <c r="K32" i="4"/>
  <c r="L32" i="4"/>
  <c r="M32" i="4" s="1"/>
  <c r="K33" i="4"/>
  <c r="L33" i="4" s="1"/>
  <c r="M33" i="4" s="1"/>
  <c r="K34" i="4"/>
  <c r="L34" i="4" s="1"/>
  <c r="M34" i="4" s="1"/>
  <c r="K35" i="4"/>
  <c r="L35" i="4" s="1"/>
  <c r="M35" i="4" s="1"/>
  <c r="K36" i="4"/>
  <c r="L36" i="4"/>
  <c r="M36" i="4"/>
  <c r="K37" i="4"/>
  <c r="L37" i="4"/>
  <c r="M37" i="4"/>
  <c r="K38" i="4"/>
  <c r="L38" i="4"/>
  <c r="M38" i="4" s="1"/>
  <c r="K39" i="4"/>
  <c r="L39" i="4"/>
  <c r="M39" i="4" s="1"/>
  <c r="K40" i="4"/>
  <c r="L40" i="4"/>
  <c r="M40" i="4" s="1"/>
  <c r="K41" i="4"/>
  <c r="L41" i="4" s="1"/>
  <c r="M41" i="4" s="1"/>
  <c r="K42" i="4"/>
  <c r="L42" i="4" s="1"/>
  <c r="M42" i="4" s="1"/>
  <c r="K43" i="4"/>
  <c r="L43" i="4" s="1"/>
  <c r="M43" i="4" s="1"/>
  <c r="K44" i="4"/>
  <c r="L44" i="4"/>
  <c r="M44" i="4"/>
  <c r="K45" i="4"/>
  <c r="L45" i="4"/>
  <c r="M45" i="4"/>
  <c r="K46" i="4"/>
  <c r="L46" i="4"/>
  <c r="M46" i="4" s="1"/>
  <c r="K47" i="4"/>
  <c r="L47" i="4"/>
  <c r="M47" i="4" s="1"/>
  <c r="K48" i="4"/>
  <c r="L48" i="4"/>
  <c r="M48" i="4" s="1"/>
  <c r="K49" i="4"/>
  <c r="L49" i="4" s="1"/>
  <c r="M49" i="4" s="1"/>
  <c r="K50" i="4"/>
  <c r="L50" i="4" s="1"/>
  <c r="M50" i="4" s="1"/>
  <c r="K51" i="4"/>
  <c r="L51" i="4" s="1"/>
  <c r="M51" i="4" s="1"/>
  <c r="K52" i="4"/>
  <c r="L52" i="4"/>
  <c r="M52" i="4"/>
  <c r="K53" i="4"/>
  <c r="L53" i="4"/>
  <c r="M53" i="4"/>
  <c r="K54" i="4"/>
  <c r="L54" i="4"/>
  <c r="M54" i="4" s="1"/>
  <c r="K55" i="4"/>
  <c r="L55" i="4"/>
  <c r="M55" i="4" s="1"/>
  <c r="K56" i="4"/>
  <c r="L56" i="4"/>
  <c r="M56" i="4" s="1"/>
  <c r="K57" i="4"/>
  <c r="L57" i="4" s="1"/>
  <c r="M57" i="4" s="1"/>
  <c r="K58" i="4"/>
  <c r="L58" i="4" s="1"/>
  <c r="M58" i="4" s="1"/>
  <c r="K59" i="4"/>
  <c r="L59" i="4" s="1"/>
  <c r="M59" i="4" s="1"/>
  <c r="K60" i="4"/>
  <c r="L60" i="4"/>
  <c r="M60" i="4"/>
  <c r="K61" i="4"/>
  <c r="L61" i="4"/>
  <c r="M61" i="4"/>
  <c r="K62" i="4"/>
  <c r="L62" i="4"/>
  <c r="M62" i="4" s="1"/>
  <c r="K63" i="4"/>
  <c r="L63" i="4"/>
  <c r="M63" i="4" s="1"/>
  <c r="K64" i="4"/>
  <c r="L64" i="4"/>
  <c r="M64" i="4" s="1"/>
  <c r="K65" i="4"/>
  <c r="L65" i="4" s="1"/>
  <c r="M65" i="4" s="1"/>
  <c r="K66" i="4"/>
  <c r="L66" i="4" s="1"/>
  <c r="M66" i="4" s="1"/>
  <c r="K67" i="4"/>
  <c r="L67" i="4" s="1"/>
  <c r="M67" i="4" s="1"/>
  <c r="K68" i="4"/>
  <c r="L68" i="4"/>
  <c r="M68" i="4"/>
  <c r="K69" i="4"/>
  <c r="L69" i="4"/>
  <c r="M69" i="4"/>
  <c r="K70" i="4"/>
  <c r="L70" i="4"/>
  <c r="M70" i="4" s="1"/>
  <c r="K71" i="4"/>
  <c r="L71" i="4"/>
  <c r="M71" i="4" s="1"/>
  <c r="K72" i="4"/>
  <c r="L72" i="4"/>
  <c r="M72" i="4" s="1"/>
  <c r="K73" i="4"/>
  <c r="L73" i="4" s="1"/>
  <c r="M73" i="4" s="1"/>
  <c r="K74" i="4"/>
  <c r="L74" i="4" s="1"/>
  <c r="M74" i="4" s="1"/>
  <c r="K75" i="4"/>
  <c r="L75" i="4" s="1"/>
  <c r="M75" i="4" s="1"/>
  <c r="K76" i="4"/>
  <c r="L76" i="4"/>
  <c r="M76" i="4"/>
  <c r="K77" i="4"/>
  <c r="L77" i="4"/>
  <c r="M77" i="4"/>
  <c r="K78" i="4"/>
  <c r="L78" i="4"/>
  <c r="M78" i="4" s="1"/>
  <c r="K79" i="4"/>
  <c r="L79" i="4"/>
  <c r="M79" i="4" s="1"/>
  <c r="K80" i="4"/>
  <c r="L80" i="4"/>
  <c r="M80" i="4" s="1"/>
  <c r="K81" i="4"/>
  <c r="L81" i="4" s="1"/>
  <c r="M81" i="4" s="1"/>
  <c r="K82" i="4"/>
  <c r="L82" i="4" s="1"/>
  <c r="M82" i="4" s="1"/>
  <c r="K83" i="4"/>
  <c r="L83" i="4" s="1"/>
  <c r="M83" i="4" s="1"/>
  <c r="K84" i="4"/>
  <c r="L84" i="4"/>
  <c r="M84" i="4"/>
  <c r="K85" i="4"/>
  <c r="L85" i="4"/>
  <c r="M85" i="4"/>
  <c r="K86" i="4"/>
  <c r="L86" i="4"/>
  <c r="M86" i="4" s="1"/>
  <c r="K87" i="4"/>
  <c r="L87" i="4"/>
  <c r="M87" i="4" s="1"/>
  <c r="K88" i="4"/>
  <c r="L88" i="4"/>
  <c r="M88" i="4" s="1"/>
  <c r="K89" i="4"/>
  <c r="L89" i="4" s="1"/>
  <c r="M89" i="4" s="1"/>
  <c r="K90" i="4"/>
  <c r="L90" i="4" s="1"/>
  <c r="M90" i="4" s="1"/>
  <c r="K91" i="4"/>
  <c r="L91" i="4" s="1"/>
  <c r="M91" i="4" s="1"/>
  <c r="K92" i="4"/>
  <c r="L92" i="4"/>
  <c r="M92" i="4"/>
  <c r="K93" i="4"/>
  <c r="L93" i="4"/>
  <c r="M93" i="4"/>
  <c r="K94" i="4"/>
  <c r="L94" i="4"/>
  <c r="M94" i="4" s="1"/>
  <c r="K95" i="4"/>
  <c r="L95" i="4"/>
  <c r="M95" i="4" s="1"/>
  <c r="K96" i="4"/>
  <c r="L96" i="4"/>
  <c r="M96" i="4" s="1"/>
  <c r="K97" i="4"/>
  <c r="L97" i="4" s="1"/>
  <c r="M97" i="4" s="1"/>
  <c r="K98" i="4"/>
  <c r="L98" i="4" s="1"/>
  <c r="M98" i="4" s="1"/>
  <c r="K99" i="4"/>
  <c r="L99" i="4" s="1"/>
  <c r="M99" i="4" s="1"/>
  <c r="K100" i="4"/>
  <c r="L100" i="4"/>
  <c r="M100" i="4"/>
  <c r="K101" i="4"/>
  <c r="L101" i="4"/>
  <c r="M101" i="4"/>
  <c r="K102" i="4"/>
  <c r="L102" i="4"/>
  <c r="M102" i="4" s="1"/>
  <c r="K103" i="4"/>
  <c r="L103" i="4"/>
  <c r="M103" i="4" s="1"/>
  <c r="K104" i="4"/>
  <c r="L104" i="4"/>
  <c r="M104" i="4" s="1"/>
  <c r="K105" i="4"/>
  <c r="L105" i="4" s="1"/>
  <c r="M105" i="4" s="1"/>
  <c r="K106" i="4"/>
  <c r="L106" i="4" s="1"/>
  <c r="M106" i="4" s="1"/>
  <c r="K107" i="4"/>
  <c r="L107" i="4" s="1"/>
  <c r="M107" i="4" s="1"/>
  <c r="K108" i="4"/>
  <c r="L108" i="4"/>
  <c r="M108" i="4"/>
  <c r="K109" i="4"/>
  <c r="L109" i="4"/>
  <c r="M109" i="4"/>
  <c r="K110" i="4"/>
  <c r="L110" i="4"/>
  <c r="M110" i="4" s="1"/>
  <c r="K111" i="4"/>
  <c r="L111" i="4"/>
  <c r="M111" i="4" s="1"/>
  <c r="K112" i="4"/>
  <c r="L112" i="4"/>
  <c r="M112" i="4" s="1"/>
  <c r="K113" i="4"/>
  <c r="L113" i="4" s="1"/>
  <c r="M113" i="4" s="1"/>
  <c r="K114" i="4"/>
  <c r="L114" i="4" s="1"/>
  <c r="M114" i="4" s="1"/>
  <c r="K115" i="4"/>
  <c r="L115" i="4" s="1"/>
  <c r="M115" i="4" s="1"/>
  <c r="K116" i="4"/>
  <c r="L116" i="4"/>
  <c r="M116" i="4"/>
  <c r="K117" i="4"/>
  <c r="L117" i="4"/>
  <c r="M117" i="4"/>
  <c r="K118" i="4"/>
  <c r="L118" i="4"/>
  <c r="M118" i="4" s="1"/>
  <c r="K119" i="4"/>
  <c r="L119" i="4"/>
  <c r="M119" i="4" s="1"/>
  <c r="K120" i="4"/>
  <c r="L120" i="4"/>
  <c r="M120" i="4" s="1"/>
  <c r="K121" i="4"/>
  <c r="L121" i="4" s="1"/>
  <c r="M121" i="4" s="1"/>
  <c r="K122" i="4"/>
  <c r="L122" i="4" s="1"/>
  <c r="M122" i="4" s="1"/>
  <c r="K123" i="4"/>
  <c r="L123" i="4" s="1"/>
  <c r="M123" i="4" s="1"/>
  <c r="L4" i="4"/>
  <c r="M4" i="4" s="1"/>
  <c r="K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4" i="4"/>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4" i="4"/>
  <c r="E31" i="6"/>
  <c r="C31" i="6"/>
  <c r="G37" i="8" l="1"/>
  <c r="C37" i="8" s="1"/>
  <c r="B37" i="8" s="1"/>
  <c r="C38" i="6"/>
  <c r="E38" i="6" s="1"/>
  <c r="B37" i="6"/>
  <c r="C37" i="6" s="1"/>
  <c r="E37" i="6" s="1"/>
  <c r="B38" i="6"/>
  <c r="C36" i="6"/>
  <c r="E36" i="6" s="1"/>
  <c r="B36" i="6"/>
  <c r="B35" i="6"/>
  <c r="C35" i="6" s="1"/>
  <c r="E35" i="6" s="1"/>
  <c r="M6" i="13"/>
  <c r="G6" i="13"/>
  <c r="D24" i="24" l="1"/>
  <c r="G54" i="8"/>
  <c r="G55" i="8"/>
  <c r="G56" i="8"/>
  <c r="H56" i="8" s="1"/>
  <c r="H4" i="18"/>
  <c r="I4" i="18"/>
  <c r="K4" i="18"/>
  <c r="J4" i="18"/>
  <c r="F7" i="17"/>
  <c r="M7" i="17"/>
  <c r="F7" i="16"/>
  <c r="M7" i="16"/>
  <c r="E7" i="13"/>
  <c r="L7" i="13"/>
  <c r="K7" i="13"/>
  <c r="F7" i="13"/>
  <c r="C27" i="6"/>
  <c r="E27" i="6" s="1"/>
  <c r="C28" i="6"/>
  <c r="E28" i="6" s="1"/>
  <c r="C26" i="6"/>
  <c r="E26" i="6" s="1"/>
  <c r="C29" i="6"/>
  <c r="E29" i="6" s="1"/>
  <c r="D28" i="6"/>
  <c r="D27" i="6"/>
  <c r="D26" i="6"/>
  <c r="C15" i="6"/>
  <c r="E15" i="6" s="1"/>
  <c r="C19" i="6"/>
  <c r="E19" i="6" s="1"/>
  <c r="C16" i="6"/>
  <c r="E16" i="6" s="1"/>
  <c r="D32" i="8" s="1"/>
  <c r="C17" i="6"/>
  <c r="E17" i="6" s="1"/>
  <c r="D29" i="8" s="1"/>
  <c r="C18" i="6"/>
  <c r="E18" i="6" s="1"/>
  <c r="D17" i="6"/>
  <c r="D16" i="6"/>
  <c r="D15" i="6"/>
  <c r="G29" i="8" l="1"/>
  <c r="H29" i="8"/>
  <c r="G27" i="8"/>
  <c r="G57" i="8"/>
  <c r="H55" i="8"/>
  <c r="C55" i="8" s="1"/>
  <c r="B55" i="8" s="1"/>
  <c r="G31" i="8"/>
  <c r="H31" i="8"/>
  <c r="G32" i="8"/>
  <c r="C56" i="8"/>
  <c r="B56" i="8" s="1"/>
  <c r="H54" i="8"/>
  <c r="C54" i="8" s="1"/>
  <c r="B54" i="8" s="1"/>
  <c r="O7" i="16"/>
  <c r="N7" i="16"/>
  <c r="I7" i="16"/>
  <c r="G7" i="16"/>
  <c r="O7" i="17"/>
  <c r="N7" i="17"/>
  <c r="I7" i="17"/>
  <c r="G7" i="17"/>
  <c r="G7" i="13"/>
  <c r="M7" i="13"/>
  <c r="D33" i="8"/>
  <c r="L8" i="13"/>
  <c r="F8" i="13"/>
  <c r="K8" i="13"/>
  <c r="E8" i="13"/>
  <c r="B8" i="6"/>
  <c r="D41" i="24" l="1"/>
  <c r="F41" i="24"/>
  <c r="D43" i="24"/>
  <c r="F43" i="24"/>
  <c r="D42" i="24"/>
  <c r="F42" i="24"/>
  <c r="H57" i="8"/>
  <c r="C57" i="8" s="1"/>
  <c r="B57" i="8" s="1"/>
  <c r="C29" i="8"/>
  <c r="B29" i="8" s="1"/>
  <c r="P7" i="16"/>
  <c r="G33" i="8"/>
  <c r="H33" i="8" s="1"/>
  <c r="C31" i="8"/>
  <c r="B31" i="8" s="1"/>
  <c r="G28" i="8"/>
  <c r="H32" i="8"/>
  <c r="C32" i="8" s="1"/>
  <c r="B32" i="8" s="1"/>
  <c r="H27" i="8"/>
  <c r="C27" i="8" s="1"/>
  <c r="B27" i="8" s="1"/>
  <c r="H7" i="17"/>
  <c r="H7" i="16"/>
  <c r="R2" i="16" s="1"/>
  <c r="P7" i="17"/>
  <c r="M8" i="13"/>
  <c r="E9" i="13"/>
  <c r="K9" i="13"/>
  <c r="F9" i="13"/>
  <c r="G8" i="13"/>
  <c r="L9" i="13"/>
  <c r="C8" i="6"/>
  <c r="B30" i="6"/>
  <c r="C30" i="6" s="1"/>
  <c r="E30" i="6" s="1"/>
  <c r="G30" i="6" s="1"/>
  <c r="C7" i="6"/>
  <c r="E7" i="6" s="1"/>
  <c r="R7" i="16" s="1"/>
  <c r="C5" i="6"/>
  <c r="E5" i="6" s="1"/>
  <c r="C6" i="6"/>
  <c r="E6" i="6" s="1"/>
  <c r="C4" i="6"/>
  <c r="E4" i="6"/>
  <c r="D5" i="6"/>
  <c r="D6" i="6"/>
  <c r="D4" i="6"/>
  <c r="D18" i="24" l="1"/>
  <c r="F18" i="24"/>
  <c r="F44" i="24"/>
  <c r="D44" i="24"/>
  <c r="F16" i="24"/>
  <c r="D16" i="24"/>
  <c r="F14" i="24"/>
  <c r="D14" i="24"/>
  <c r="F19" i="24"/>
  <c r="D19" i="24"/>
  <c r="H28" i="8"/>
  <c r="C28" i="8" s="1"/>
  <c r="B28" i="8" s="1"/>
  <c r="C33" i="8"/>
  <c r="B33" i="8" s="1"/>
  <c r="R7" i="17"/>
  <c r="K7" i="17"/>
  <c r="K7" i="16"/>
  <c r="U7" i="16" s="1"/>
  <c r="E10" i="13"/>
  <c r="M9" i="13"/>
  <c r="K10" i="13"/>
  <c r="L10" i="13"/>
  <c r="F10" i="13"/>
  <c r="G9" i="13"/>
  <c r="F15" i="24" l="1"/>
  <c r="D15" i="24"/>
  <c r="D20" i="24"/>
  <c r="F20" i="24"/>
  <c r="U7" i="17"/>
  <c r="Q7" i="17"/>
  <c r="J7" i="17"/>
  <c r="Q7" i="16"/>
  <c r="S7" i="16" s="1"/>
  <c r="J7" i="16"/>
  <c r="G10" i="13"/>
  <c r="M10" i="13"/>
  <c r="K11" i="13"/>
  <c r="L11" i="13"/>
  <c r="F11" i="13"/>
  <c r="E11" i="13"/>
  <c r="T7" i="17" l="1"/>
  <c r="T7" i="16"/>
  <c r="L7" i="16"/>
  <c r="W7" i="16" s="1"/>
  <c r="L12" i="13"/>
  <c r="S7" i="17"/>
  <c r="L7" i="17"/>
  <c r="K12" i="13"/>
  <c r="E12" i="13"/>
  <c r="M11" i="13"/>
  <c r="F12" i="13"/>
  <c r="G11" i="13"/>
  <c r="W7" i="17" l="1"/>
  <c r="L13" i="13"/>
  <c r="F8" i="17"/>
  <c r="H8" i="17" s="1"/>
  <c r="M8" i="17"/>
  <c r="N8" i="17" s="1"/>
  <c r="V7" i="17"/>
  <c r="K13" i="13"/>
  <c r="L14" i="13" s="1"/>
  <c r="M12" i="13"/>
  <c r="S2" i="16"/>
  <c r="T2" i="16" s="1"/>
  <c r="Y7" i="16"/>
  <c r="F8" i="16"/>
  <c r="X7" i="16"/>
  <c r="M8" i="16"/>
  <c r="V7" i="16"/>
  <c r="X7" i="17"/>
  <c r="Y7" i="17"/>
  <c r="G12" i="13"/>
  <c r="E13" i="13"/>
  <c r="F13" i="13"/>
  <c r="M13" i="13" l="1"/>
  <c r="K14" i="13"/>
  <c r="M14" i="13" s="1"/>
  <c r="I8" i="17"/>
  <c r="K8" i="17" s="1"/>
  <c r="G8" i="17"/>
  <c r="O8" i="17"/>
  <c r="P8" i="17"/>
  <c r="R8" i="17" s="1"/>
  <c r="G13" i="13"/>
  <c r="N8" i="16"/>
  <c r="P8" i="16"/>
  <c r="R8" i="16" s="1"/>
  <c r="O8" i="16"/>
  <c r="H8" i="16"/>
  <c r="G8" i="16"/>
  <c r="I8" i="16"/>
  <c r="K8" i="16" s="1"/>
  <c r="F14" i="13"/>
  <c r="E14" i="13"/>
  <c r="K15" i="13" l="1"/>
  <c r="L15" i="13"/>
  <c r="J8" i="17"/>
  <c r="L8" i="17" s="1"/>
  <c r="Q8" i="17"/>
  <c r="U8" i="17"/>
  <c r="U8" i="16"/>
  <c r="Q8" i="16"/>
  <c r="S8" i="16" s="1"/>
  <c r="J8" i="16"/>
  <c r="L8" i="16" s="1"/>
  <c r="E15" i="13"/>
  <c r="F15" i="13"/>
  <c r="G14" i="13"/>
  <c r="L16" i="13" l="1"/>
  <c r="K16" i="13"/>
  <c r="M16" i="13" s="1"/>
  <c r="M15" i="13"/>
  <c r="W8" i="16"/>
  <c r="T8" i="17"/>
  <c r="S8" i="17"/>
  <c r="W8" i="17" s="1"/>
  <c r="Y8" i="16"/>
  <c r="T8" i="16"/>
  <c r="V8" i="16" s="1"/>
  <c r="X8" i="16"/>
  <c r="M9" i="16"/>
  <c r="F9" i="16"/>
  <c r="G15" i="13"/>
  <c r="F16" i="13"/>
  <c r="E16" i="13"/>
  <c r="K17" i="13" l="1"/>
  <c r="L17" i="13"/>
  <c r="F17" i="13"/>
  <c r="F9" i="17"/>
  <c r="G9" i="17" s="1"/>
  <c r="X8" i="17"/>
  <c r="M9" i="17"/>
  <c r="P9" i="17" s="1"/>
  <c r="R9" i="17" s="1"/>
  <c r="V8" i="17"/>
  <c r="Y8" i="17"/>
  <c r="O9" i="16"/>
  <c r="P9" i="16"/>
  <c r="R9" i="16" s="1"/>
  <c r="N9" i="16"/>
  <c r="G9" i="16"/>
  <c r="I9" i="16"/>
  <c r="K9" i="16" s="1"/>
  <c r="H9" i="16"/>
  <c r="G16" i="13"/>
  <c r="E17" i="13"/>
  <c r="F18" i="13" s="1"/>
  <c r="K18" i="13"/>
  <c r="M17" i="13"/>
  <c r="L18" i="13"/>
  <c r="H9" i="17" l="1"/>
  <c r="I9" i="17"/>
  <c r="K9" i="17" s="1"/>
  <c r="U9" i="17" s="1"/>
  <c r="O9" i="17"/>
  <c r="N9" i="17"/>
  <c r="J9" i="16"/>
  <c r="L9" i="16" s="1"/>
  <c r="U9" i="16"/>
  <c r="Q9" i="16"/>
  <c r="S9" i="16" s="1"/>
  <c r="G17" i="13"/>
  <c r="E18" i="13"/>
  <c r="F19" i="13" s="1"/>
  <c r="M18" i="13"/>
  <c r="K19" i="13"/>
  <c r="L19" i="13"/>
  <c r="J9" i="17" l="1"/>
  <c r="L9" i="17" s="1"/>
  <c r="W9" i="16"/>
  <c r="Q9" i="17"/>
  <c r="S9" i="17" s="1"/>
  <c r="Y9" i="16"/>
  <c r="X9" i="16"/>
  <c r="F10" i="16"/>
  <c r="G10" i="16" s="1"/>
  <c r="M10" i="16"/>
  <c r="N10" i="16" s="1"/>
  <c r="T9" i="16"/>
  <c r="V9" i="16" s="1"/>
  <c r="K20" i="13"/>
  <c r="L20" i="13"/>
  <c r="E19" i="13"/>
  <c r="G19" i="13" s="1"/>
  <c r="G18" i="13"/>
  <c r="M19" i="13"/>
  <c r="W9" i="17" l="1"/>
  <c r="T9" i="17"/>
  <c r="V9" i="17" s="1"/>
  <c r="F10" i="17"/>
  <c r="G10" i="17" s="1"/>
  <c r="Y9" i="17"/>
  <c r="M10" i="17"/>
  <c r="X9" i="17"/>
  <c r="K21" i="13"/>
  <c r="O10" i="16"/>
  <c r="I10" i="16"/>
  <c r="K10" i="16" s="1"/>
  <c r="H10" i="16"/>
  <c r="P10" i="16"/>
  <c r="R10" i="16" s="1"/>
  <c r="E20" i="13"/>
  <c r="M20" i="13"/>
  <c r="L21" i="13"/>
  <c r="F20" i="13"/>
  <c r="K22" i="13" l="1"/>
  <c r="M21" i="13"/>
  <c r="L22" i="13"/>
  <c r="G20" i="13"/>
  <c r="H10" i="17"/>
  <c r="I10" i="17"/>
  <c r="K10" i="17" s="1"/>
  <c r="N10" i="17"/>
  <c r="P10" i="17"/>
  <c r="R10" i="17" s="1"/>
  <c r="O10" i="17"/>
  <c r="E21" i="13"/>
  <c r="U10" i="16"/>
  <c r="J10" i="16"/>
  <c r="L10" i="16" s="1"/>
  <c r="Q10" i="16"/>
  <c r="F21" i="13"/>
  <c r="K23" i="13" l="1"/>
  <c r="M22" i="13"/>
  <c r="L23" i="13"/>
  <c r="F22" i="13"/>
  <c r="U10" i="17"/>
  <c r="J10" i="17"/>
  <c r="L10" i="17" s="1"/>
  <c r="Q10" i="17"/>
  <c r="E22" i="13"/>
  <c r="F23" i="13" s="1"/>
  <c r="S10" i="16"/>
  <c r="Y10" i="16" s="1"/>
  <c r="T10" i="16"/>
  <c r="G21" i="13"/>
  <c r="L24" i="13" l="1"/>
  <c r="M23" i="13"/>
  <c r="K24" i="13"/>
  <c r="L25" i="13" s="1"/>
  <c r="G22" i="13"/>
  <c r="E23" i="13"/>
  <c r="G23" i="13" s="1"/>
  <c r="W10" i="16"/>
  <c r="T10" i="17"/>
  <c r="S10" i="17"/>
  <c r="W10" i="17" s="1"/>
  <c r="X10" i="16"/>
  <c r="V10" i="16"/>
  <c r="M11" i="16"/>
  <c r="F11" i="16"/>
  <c r="E24" i="13" l="1"/>
  <c r="M24" i="13"/>
  <c r="K25" i="13"/>
  <c r="K26" i="13" s="1"/>
  <c r="F24" i="13"/>
  <c r="F11" i="17"/>
  <c r="V10" i="17"/>
  <c r="Y10" i="17"/>
  <c r="X10" i="17"/>
  <c r="M11" i="17"/>
  <c r="H11" i="16"/>
  <c r="I11" i="16"/>
  <c r="K11" i="16" s="1"/>
  <c r="G11" i="16"/>
  <c r="O11" i="16"/>
  <c r="P11" i="16"/>
  <c r="R11" i="16" s="1"/>
  <c r="N11" i="16"/>
  <c r="F25" i="13"/>
  <c r="L26" i="13"/>
  <c r="M25" i="13"/>
  <c r="E25" i="13" l="1"/>
  <c r="G24" i="13"/>
  <c r="N11" i="17"/>
  <c r="O11" i="17"/>
  <c r="P11" i="17"/>
  <c r="R11" i="17" s="1"/>
  <c r="I11" i="17"/>
  <c r="K11" i="17" s="1"/>
  <c r="H11" i="17"/>
  <c r="G11" i="17"/>
  <c r="J11" i="16"/>
  <c r="L11" i="16" s="1"/>
  <c r="Q11" i="16"/>
  <c r="S11" i="16" s="1"/>
  <c r="U11" i="16"/>
  <c r="G25" i="13"/>
  <c r="E26" i="13"/>
  <c r="F26" i="13"/>
  <c r="L27" i="13"/>
  <c r="K27" i="13"/>
  <c r="M26" i="13"/>
  <c r="W11" i="16" l="1"/>
  <c r="U11" i="17"/>
  <c r="J11" i="17"/>
  <c r="L11" i="17" s="1"/>
  <c r="Q11" i="17"/>
  <c r="S11" i="17" s="1"/>
  <c r="Y11" i="16"/>
  <c r="M12" i="16"/>
  <c r="O12" i="16" s="1"/>
  <c r="F12" i="16"/>
  <c r="H12" i="16" s="1"/>
  <c r="X11" i="16"/>
  <c r="T11" i="16"/>
  <c r="V11" i="16" s="1"/>
  <c r="G26" i="13"/>
  <c r="E27" i="13"/>
  <c r="F27" i="13"/>
  <c r="L28" i="13"/>
  <c r="K28" i="13"/>
  <c r="M27" i="13"/>
  <c r="G27" i="13" l="1"/>
  <c r="W11" i="17"/>
  <c r="N12" i="16"/>
  <c r="T11" i="17"/>
  <c r="V11" i="17" s="1"/>
  <c r="M12" i="17"/>
  <c r="F12" i="17"/>
  <c r="Y11" i="17"/>
  <c r="X11" i="17"/>
  <c r="P12" i="16"/>
  <c r="R12" i="16" s="1"/>
  <c r="G12" i="16"/>
  <c r="I12" i="16"/>
  <c r="K12" i="16" s="1"/>
  <c r="E28" i="13"/>
  <c r="F28" i="13"/>
  <c r="K29" i="13"/>
  <c r="L29" i="13"/>
  <c r="M28" i="13"/>
  <c r="U12" i="16" l="1"/>
  <c r="G12" i="17"/>
  <c r="H12" i="17"/>
  <c r="I12" i="17"/>
  <c r="K12" i="17" s="1"/>
  <c r="Q12" i="16"/>
  <c r="S12" i="16" s="1"/>
  <c r="P12" i="17"/>
  <c r="R12" i="17" s="1"/>
  <c r="N12" i="17"/>
  <c r="O12" i="17"/>
  <c r="J12" i="16"/>
  <c r="L12" i="16" s="1"/>
  <c r="G28" i="13"/>
  <c r="E29" i="13"/>
  <c r="F29" i="13"/>
  <c r="L30" i="13"/>
  <c r="K30" i="13"/>
  <c r="M29" i="13"/>
  <c r="Y12" i="16" l="1"/>
  <c r="W12" i="16"/>
  <c r="J12" i="17"/>
  <c r="L12" i="17" s="1"/>
  <c r="Q12" i="17"/>
  <c r="U12" i="17"/>
  <c r="F13" i="16"/>
  <c r="I13" i="16" s="1"/>
  <c r="K13" i="16" s="1"/>
  <c r="X12" i="16"/>
  <c r="M13" i="16"/>
  <c r="T12" i="16"/>
  <c r="V12" i="16" s="1"/>
  <c r="E30" i="13"/>
  <c r="F30" i="13"/>
  <c r="G29" i="13"/>
  <c r="L31" i="13"/>
  <c r="K31" i="13"/>
  <c r="M30" i="13"/>
  <c r="T12" i="17" l="1"/>
  <c r="S12" i="17"/>
  <c r="M13" i="17" s="1"/>
  <c r="N13" i="17" s="1"/>
  <c r="H13" i="16"/>
  <c r="G13" i="16"/>
  <c r="O13" i="16"/>
  <c r="P13" i="16"/>
  <c r="R13" i="16" s="1"/>
  <c r="U13" i="16" s="1"/>
  <c r="N13" i="16"/>
  <c r="G30" i="13"/>
  <c r="E31" i="13"/>
  <c r="F31" i="13"/>
  <c r="L32" i="13"/>
  <c r="K32" i="13"/>
  <c r="M31" i="13"/>
  <c r="W12" i="17" l="1"/>
  <c r="Y12" i="17"/>
  <c r="X12" i="17"/>
  <c r="F13" i="17"/>
  <c r="I13" i="17" s="1"/>
  <c r="K13" i="17" s="1"/>
  <c r="V12" i="17"/>
  <c r="P13" i="17"/>
  <c r="R13" i="17" s="1"/>
  <c r="O13" i="17"/>
  <c r="J13" i="16"/>
  <c r="L13" i="16" s="1"/>
  <c r="Q13" i="16"/>
  <c r="S13" i="16" s="1"/>
  <c r="F32" i="13"/>
  <c r="G31" i="13"/>
  <c r="E32" i="13"/>
  <c r="K33" i="13"/>
  <c r="L33" i="13"/>
  <c r="M32" i="13"/>
  <c r="U13" i="17" l="1"/>
  <c r="W13" i="16"/>
  <c r="H13" i="17"/>
  <c r="Q13" i="17"/>
  <c r="S13" i="17" s="1"/>
  <c r="G13" i="17"/>
  <c r="X13" i="16"/>
  <c r="F14" i="16"/>
  <c r="I14" i="16" s="1"/>
  <c r="K14" i="16" s="1"/>
  <c r="Y13" i="16"/>
  <c r="M14" i="16"/>
  <c r="N14" i="16" s="1"/>
  <c r="T13" i="16"/>
  <c r="V13" i="16" s="1"/>
  <c r="E33" i="13"/>
  <c r="F33" i="13"/>
  <c r="G32" i="13"/>
  <c r="K34" i="13"/>
  <c r="L34" i="13"/>
  <c r="M33" i="13"/>
  <c r="J13" i="17" l="1"/>
  <c r="T13" i="17" s="1"/>
  <c r="G14" i="16"/>
  <c r="H14" i="16"/>
  <c r="O14" i="16"/>
  <c r="P14" i="16"/>
  <c r="R14" i="16" s="1"/>
  <c r="U14" i="16" s="1"/>
  <c r="E34" i="13"/>
  <c r="G33" i="13"/>
  <c r="F34" i="13"/>
  <c r="K35" i="13"/>
  <c r="L35" i="13"/>
  <c r="M34" i="13"/>
  <c r="L13" i="17" l="1"/>
  <c r="Q14" i="16"/>
  <c r="S14" i="16" s="1"/>
  <c r="J14" i="16"/>
  <c r="G34" i="13"/>
  <c r="E35" i="13"/>
  <c r="F35" i="13"/>
  <c r="K36" i="13"/>
  <c r="L36" i="13"/>
  <c r="M35" i="13"/>
  <c r="V13" i="17" l="1"/>
  <c r="W13" i="17"/>
  <c r="F14" i="17"/>
  <c r="H14" i="17" s="1"/>
  <c r="T14" i="16"/>
  <c r="L14" i="16"/>
  <c r="Y14" i="16" s="1"/>
  <c r="M14" i="17"/>
  <c r="P14" i="17" s="1"/>
  <c r="R14" i="17" s="1"/>
  <c r="X13" i="17"/>
  <c r="Y13" i="17"/>
  <c r="E36" i="13"/>
  <c r="G35" i="13"/>
  <c r="F36" i="13"/>
  <c r="L37" i="13"/>
  <c r="K37" i="13"/>
  <c r="M36" i="13"/>
  <c r="G14" i="17" l="1"/>
  <c r="I14" i="17"/>
  <c r="K14" i="17" s="1"/>
  <c r="U14" i="17" s="1"/>
  <c r="O14" i="17"/>
  <c r="N14" i="17"/>
  <c r="M15" i="16"/>
  <c r="P15" i="16" s="1"/>
  <c r="R15" i="16" s="1"/>
  <c r="W14" i="16"/>
  <c r="V14" i="16"/>
  <c r="F15" i="16"/>
  <c r="G15" i="16" s="1"/>
  <c r="X14" i="16"/>
  <c r="F37" i="13"/>
  <c r="G36" i="13"/>
  <c r="E37" i="13"/>
  <c r="L38" i="13"/>
  <c r="K38" i="13"/>
  <c r="M37" i="13"/>
  <c r="J14" i="17" l="1"/>
  <c r="L14" i="17" s="1"/>
  <c r="O15" i="16"/>
  <c r="N15" i="16"/>
  <c r="Q14" i="17"/>
  <c r="I15" i="16"/>
  <c r="K15" i="16" s="1"/>
  <c r="U15" i="16" s="1"/>
  <c r="H15" i="16"/>
  <c r="E38" i="13"/>
  <c r="G37" i="13"/>
  <c r="F38" i="13"/>
  <c r="K39" i="13"/>
  <c r="L39" i="13"/>
  <c r="M38" i="13"/>
  <c r="T14" i="17" l="1"/>
  <c r="Q15" i="16"/>
  <c r="S15" i="16" s="1"/>
  <c r="S14" i="17"/>
  <c r="F15" i="17" s="1"/>
  <c r="I15" i="17" s="1"/>
  <c r="K15" i="17" s="1"/>
  <c r="J15" i="16"/>
  <c r="F39" i="13"/>
  <c r="G38" i="13"/>
  <c r="E39" i="13"/>
  <c r="K40" i="13"/>
  <c r="L40" i="13"/>
  <c r="M39" i="13"/>
  <c r="W14" i="17" l="1"/>
  <c r="T15" i="16"/>
  <c r="G15" i="17"/>
  <c r="X14" i="17"/>
  <c r="V14" i="17"/>
  <c r="Y14" i="17"/>
  <c r="M15" i="17"/>
  <c r="N15" i="17" s="1"/>
  <c r="H15" i="17"/>
  <c r="L15" i="16"/>
  <c r="Y15" i="16" s="1"/>
  <c r="F40" i="13"/>
  <c r="G39" i="13"/>
  <c r="E40" i="13"/>
  <c r="K41" i="13"/>
  <c r="L41" i="13"/>
  <c r="M40" i="13"/>
  <c r="J15" i="17" l="1"/>
  <c r="L15" i="17" s="1"/>
  <c r="O15" i="17"/>
  <c r="F16" i="16"/>
  <c r="I16" i="16" s="1"/>
  <c r="K16" i="16" s="1"/>
  <c r="P15" i="17"/>
  <c r="R15" i="17" s="1"/>
  <c r="U15" i="17" s="1"/>
  <c r="V15" i="16"/>
  <c r="M16" i="16"/>
  <c r="N16" i="16" s="1"/>
  <c r="X15" i="16"/>
  <c r="W15" i="16"/>
  <c r="G40" i="13"/>
  <c r="E41" i="13"/>
  <c r="F41" i="13"/>
  <c r="K42" i="13"/>
  <c r="L42" i="13"/>
  <c r="M41" i="13"/>
  <c r="G16" i="16" l="1"/>
  <c r="Q15" i="17"/>
  <c r="S15" i="17" s="1"/>
  <c r="X15" i="17" s="1"/>
  <c r="H16" i="16"/>
  <c r="O16" i="16"/>
  <c r="P16" i="16"/>
  <c r="R16" i="16" s="1"/>
  <c r="U16" i="16" s="1"/>
  <c r="E42" i="13"/>
  <c r="G41" i="13"/>
  <c r="F42" i="13"/>
  <c r="L43" i="13"/>
  <c r="K43" i="13"/>
  <c r="M42" i="13"/>
  <c r="W15" i="17" l="1"/>
  <c r="J16" i="16"/>
  <c r="L16" i="16" s="1"/>
  <c r="F16" i="17"/>
  <c r="I16" i="17" s="1"/>
  <c r="K16" i="17" s="1"/>
  <c r="M16" i="17"/>
  <c r="O16" i="17" s="1"/>
  <c r="Y15" i="17"/>
  <c r="T15" i="17"/>
  <c r="V15" i="17" s="1"/>
  <c r="Q16" i="16"/>
  <c r="S16" i="16" s="1"/>
  <c r="E43" i="13"/>
  <c r="G42" i="13"/>
  <c r="F43" i="13"/>
  <c r="L44" i="13"/>
  <c r="K44" i="13"/>
  <c r="M43" i="13"/>
  <c r="G16" i="17" l="1"/>
  <c r="H16" i="17"/>
  <c r="P16" i="17"/>
  <c r="R16" i="17" s="1"/>
  <c r="U16" i="17" s="1"/>
  <c r="N16" i="17"/>
  <c r="T16" i="16"/>
  <c r="V16" i="16" s="1"/>
  <c r="Y16" i="16"/>
  <c r="W16" i="16"/>
  <c r="X16" i="16"/>
  <c r="M17" i="16"/>
  <c r="F17" i="16"/>
  <c r="F44" i="13"/>
  <c r="G43" i="13"/>
  <c r="E44" i="13"/>
  <c r="L45" i="13"/>
  <c r="K45" i="13"/>
  <c r="M44" i="13"/>
  <c r="J16" i="17" l="1"/>
  <c r="L16" i="17" s="1"/>
  <c r="Q16" i="17"/>
  <c r="S16" i="17" s="1"/>
  <c r="P17" i="16"/>
  <c r="R17" i="16" s="1"/>
  <c r="O17" i="16"/>
  <c r="N17" i="16"/>
  <c r="H17" i="16"/>
  <c r="G17" i="16"/>
  <c r="I17" i="16"/>
  <c r="K17" i="16" s="1"/>
  <c r="E45" i="13"/>
  <c r="F45" i="13"/>
  <c r="G44" i="13"/>
  <c r="K46" i="13"/>
  <c r="L46" i="13"/>
  <c r="M45" i="13"/>
  <c r="W16" i="17" l="1"/>
  <c r="Y16" i="17"/>
  <c r="X16" i="17"/>
  <c r="M17" i="17"/>
  <c r="P17" i="17" s="1"/>
  <c r="R17" i="17" s="1"/>
  <c r="F17" i="17"/>
  <c r="H17" i="17" s="1"/>
  <c r="T16" i="17"/>
  <c r="V16" i="17" s="1"/>
  <c r="U17" i="16"/>
  <c r="Q17" i="16"/>
  <c r="S17" i="16" s="1"/>
  <c r="J17" i="16"/>
  <c r="F46" i="13"/>
  <c r="G45" i="13"/>
  <c r="E46" i="13"/>
  <c r="L47" i="13"/>
  <c r="K47" i="13"/>
  <c r="M46" i="13"/>
  <c r="O17" i="17" l="1"/>
  <c r="N17" i="17"/>
  <c r="I17" i="17"/>
  <c r="K17" i="17" s="1"/>
  <c r="U17" i="17" s="1"/>
  <c r="G17" i="17"/>
  <c r="T17" i="16"/>
  <c r="L17" i="16"/>
  <c r="E47" i="13"/>
  <c r="F47" i="13"/>
  <c r="G46" i="13"/>
  <c r="L48" i="13"/>
  <c r="K48" i="13"/>
  <c r="M47" i="13"/>
  <c r="J17" i="17" l="1"/>
  <c r="L17" i="17" s="1"/>
  <c r="Q17" i="17"/>
  <c r="S17" i="17" s="1"/>
  <c r="Y17" i="16"/>
  <c r="W17" i="16"/>
  <c r="X17" i="16"/>
  <c r="F18" i="16"/>
  <c r="M18" i="16"/>
  <c r="V17" i="16"/>
  <c r="E48" i="13"/>
  <c r="G47" i="13"/>
  <c r="F48" i="13"/>
  <c r="K49" i="13"/>
  <c r="L49" i="13"/>
  <c r="M48" i="13"/>
  <c r="W17" i="17" l="1"/>
  <c r="M18" i="17"/>
  <c r="O18" i="17" s="1"/>
  <c r="X17" i="17"/>
  <c r="F18" i="17"/>
  <c r="G18" i="17" s="1"/>
  <c r="Y17" i="17"/>
  <c r="T17" i="17"/>
  <c r="V17" i="17" s="1"/>
  <c r="O18" i="16"/>
  <c r="N18" i="16"/>
  <c r="P18" i="16"/>
  <c r="R18" i="16" s="1"/>
  <c r="G18" i="16"/>
  <c r="H18" i="16"/>
  <c r="I18" i="16"/>
  <c r="K18" i="16" s="1"/>
  <c r="G48" i="13"/>
  <c r="E49" i="13"/>
  <c r="F49" i="13"/>
  <c r="K50" i="13"/>
  <c r="L50" i="13"/>
  <c r="M49" i="13"/>
  <c r="P18" i="17" l="1"/>
  <c r="R18" i="17" s="1"/>
  <c r="I18" i="17"/>
  <c r="K18" i="17" s="1"/>
  <c r="N18" i="17"/>
  <c r="H18" i="17"/>
  <c r="U18" i="16"/>
  <c r="Q18" i="16"/>
  <c r="S18" i="16" s="1"/>
  <c r="J18" i="16"/>
  <c r="L18" i="16" s="1"/>
  <c r="E50" i="13"/>
  <c r="F50" i="13"/>
  <c r="G49" i="13"/>
  <c r="L51" i="13"/>
  <c r="K51" i="13"/>
  <c r="M50" i="13"/>
  <c r="Q18" i="17" l="1"/>
  <c r="S18" i="17" s="1"/>
  <c r="J18" i="17"/>
  <c r="L18" i="17" s="1"/>
  <c r="U18" i="17"/>
  <c r="W18" i="16"/>
  <c r="Y18" i="16"/>
  <c r="F19" i="16"/>
  <c r="M19" i="16"/>
  <c r="X18" i="16"/>
  <c r="T18" i="16"/>
  <c r="V18" i="16" s="1"/>
  <c r="E51" i="13"/>
  <c r="F51" i="13"/>
  <c r="G50" i="13"/>
  <c r="K52" i="13"/>
  <c r="L52" i="13"/>
  <c r="M51" i="13"/>
  <c r="W18" i="17" l="1"/>
  <c r="T18" i="17"/>
  <c r="V18" i="17" s="1"/>
  <c r="X18" i="17"/>
  <c r="M19" i="17"/>
  <c r="P19" i="17" s="1"/>
  <c r="R19" i="17" s="1"/>
  <c r="F19" i="17"/>
  <c r="I19" i="17" s="1"/>
  <c r="K19" i="17" s="1"/>
  <c r="Y18" i="17"/>
  <c r="N19" i="16"/>
  <c r="O19" i="16"/>
  <c r="P19" i="16"/>
  <c r="R19" i="16" s="1"/>
  <c r="I19" i="16"/>
  <c r="K19" i="16" s="1"/>
  <c r="G19" i="16"/>
  <c r="H19" i="16"/>
  <c r="E52" i="13"/>
  <c r="G51" i="13"/>
  <c r="F52" i="13"/>
  <c r="K53" i="13"/>
  <c r="L53" i="13"/>
  <c r="M52" i="13"/>
  <c r="G19" i="17" l="1"/>
  <c r="H19" i="17"/>
  <c r="N19" i="17"/>
  <c r="O19" i="17"/>
  <c r="U19" i="17"/>
  <c r="J19" i="16"/>
  <c r="L19" i="16" s="1"/>
  <c r="U19" i="16"/>
  <c r="Q19" i="16"/>
  <c r="F53" i="13"/>
  <c r="E53" i="13"/>
  <c r="G52" i="13"/>
  <c r="L54" i="13"/>
  <c r="K54" i="13"/>
  <c r="M53" i="13"/>
  <c r="J19" i="17" l="1"/>
  <c r="L19" i="17" s="1"/>
  <c r="Q19" i="17"/>
  <c r="S19" i="17" s="1"/>
  <c r="T19" i="16"/>
  <c r="S19" i="16"/>
  <c r="W19" i="16" s="1"/>
  <c r="F54" i="13"/>
  <c r="G53" i="13"/>
  <c r="E54" i="13"/>
  <c r="K55" i="13"/>
  <c r="L55" i="13"/>
  <c r="M54" i="13"/>
  <c r="W19" i="17" l="1"/>
  <c r="T19" i="17"/>
  <c r="V19" i="17" s="1"/>
  <c r="F20" i="17"/>
  <c r="Y19" i="17"/>
  <c r="M20" i="17"/>
  <c r="X19" i="17"/>
  <c r="Y19" i="16"/>
  <c r="V19" i="16"/>
  <c r="X19" i="16"/>
  <c r="M20" i="16"/>
  <c r="P20" i="16" s="1"/>
  <c r="R20" i="16" s="1"/>
  <c r="F20" i="16"/>
  <c r="I20" i="16" s="1"/>
  <c r="K20" i="16" s="1"/>
  <c r="F55" i="13"/>
  <c r="G54" i="13"/>
  <c r="E55" i="13"/>
  <c r="K56" i="13"/>
  <c r="L56" i="13"/>
  <c r="M55" i="13"/>
  <c r="N20" i="17" l="1"/>
  <c r="P20" i="17"/>
  <c r="R20" i="17" s="1"/>
  <c r="O20" i="17"/>
  <c r="G20" i="17"/>
  <c r="H20" i="17"/>
  <c r="I20" i="17"/>
  <c r="K20" i="17" s="1"/>
  <c r="O20" i="16"/>
  <c r="N20" i="16"/>
  <c r="G20" i="16"/>
  <c r="H20" i="16"/>
  <c r="U20" i="16"/>
  <c r="E56" i="13"/>
  <c r="F56" i="13"/>
  <c r="G55" i="13"/>
  <c r="K57" i="13"/>
  <c r="L57" i="13"/>
  <c r="M56" i="13"/>
  <c r="Q20" i="17" l="1"/>
  <c r="S20" i="17" s="1"/>
  <c r="U20" i="17"/>
  <c r="J20" i="17"/>
  <c r="L20" i="17" s="1"/>
  <c r="Q20" i="16"/>
  <c r="S20" i="16" s="1"/>
  <c r="J20" i="16"/>
  <c r="E57" i="13"/>
  <c r="F57" i="13"/>
  <c r="G56" i="13"/>
  <c r="L58" i="13"/>
  <c r="K58" i="13"/>
  <c r="M57" i="13"/>
  <c r="W20" i="17" l="1"/>
  <c r="T20" i="17"/>
  <c r="V20" i="17" s="1"/>
  <c r="M21" i="17"/>
  <c r="X20" i="17"/>
  <c r="F21" i="17"/>
  <c r="Y20" i="17"/>
  <c r="T20" i="16"/>
  <c r="L20" i="16"/>
  <c r="F58" i="13"/>
  <c r="G57" i="13"/>
  <c r="E58" i="13"/>
  <c r="K59" i="13"/>
  <c r="L59" i="13"/>
  <c r="M58" i="13"/>
  <c r="Y20" i="16" l="1"/>
  <c r="W20" i="16"/>
  <c r="F21" i="16"/>
  <c r="H21" i="16" s="1"/>
  <c r="M21" i="16"/>
  <c r="P21" i="16" s="1"/>
  <c r="R21" i="16" s="1"/>
  <c r="G21" i="17"/>
  <c r="H21" i="17"/>
  <c r="I21" i="17"/>
  <c r="K21" i="17" s="1"/>
  <c r="P21" i="17"/>
  <c r="R21" i="17" s="1"/>
  <c r="N21" i="17"/>
  <c r="O21" i="17"/>
  <c r="V20" i="16"/>
  <c r="X20" i="16"/>
  <c r="E59" i="13"/>
  <c r="F59" i="13"/>
  <c r="G58" i="13"/>
  <c r="K60" i="13"/>
  <c r="L60" i="13"/>
  <c r="M59" i="13"/>
  <c r="I21" i="16" l="1"/>
  <c r="K21" i="16" s="1"/>
  <c r="U21" i="16" s="1"/>
  <c r="G21" i="16"/>
  <c r="N21" i="16"/>
  <c r="O21" i="16"/>
  <c r="Q21" i="17"/>
  <c r="S21" i="17" s="1"/>
  <c r="J21" i="17"/>
  <c r="L21" i="17" s="1"/>
  <c r="U21" i="17"/>
  <c r="E60" i="13"/>
  <c r="F60" i="13"/>
  <c r="G59" i="13"/>
  <c r="L61" i="13"/>
  <c r="K61" i="13"/>
  <c r="M60" i="13"/>
  <c r="W21" i="17" l="1"/>
  <c r="J21" i="16"/>
  <c r="L21" i="16" s="1"/>
  <c r="Q21" i="16"/>
  <c r="S21" i="16" s="1"/>
  <c r="T21" i="17"/>
  <c r="V21" i="17" s="1"/>
  <c r="Y21" i="17"/>
  <c r="F22" i="17"/>
  <c r="G22" i="17" s="1"/>
  <c r="M22" i="17"/>
  <c r="N22" i="17" s="1"/>
  <c r="X21" i="17"/>
  <c r="G60" i="13"/>
  <c r="E61" i="13"/>
  <c r="F61" i="13"/>
  <c r="K62" i="13"/>
  <c r="L62" i="13"/>
  <c r="M61" i="13"/>
  <c r="T21" i="16" l="1"/>
  <c r="V21" i="16" s="1"/>
  <c r="Y21" i="16"/>
  <c r="W21" i="16"/>
  <c r="H22" i="17"/>
  <c r="I22" i="17"/>
  <c r="K22" i="17" s="1"/>
  <c r="P22" i="17"/>
  <c r="R22" i="17" s="1"/>
  <c r="O22" i="17"/>
  <c r="X21" i="16"/>
  <c r="F22" i="16"/>
  <c r="M22" i="16"/>
  <c r="E62" i="13"/>
  <c r="F62" i="13"/>
  <c r="G61" i="13"/>
  <c r="L63" i="13"/>
  <c r="K63" i="13"/>
  <c r="M62" i="13"/>
  <c r="U22" i="17" l="1"/>
  <c r="J22" i="17"/>
  <c r="L22" i="17" s="1"/>
  <c r="Q22" i="17"/>
  <c r="O22" i="16"/>
  <c r="N22" i="16"/>
  <c r="P22" i="16"/>
  <c r="R22" i="16" s="1"/>
  <c r="G22" i="16"/>
  <c r="H22" i="16"/>
  <c r="I22" i="16"/>
  <c r="K22" i="16" s="1"/>
  <c r="G62" i="13"/>
  <c r="E63" i="13"/>
  <c r="F63" i="13"/>
  <c r="K64" i="13"/>
  <c r="L64" i="13"/>
  <c r="M63" i="13"/>
  <c r="T22" i="17" l="1"/>
  <c r="S22" i="17"/>
  <c r="W22" i="17" s="1"/>
  <c r="U22" i="16"/>
  <c r="Q22" i="16"/>
  <c r="S22" i="16" s="1"/>
  <c r="J22" i="16"/>
  <c r="L22" i="16" s="1"/>
  <c r="F64" i="13"/>
  <c r="G63" i="13"/>
  <c r="E64" i="13"/>
  <c r="K65" i="13"/>
  <c r="L65" i="13"/>
  <c r="M64" i="13"/>
  <c r="V22" i="17" l="1"/>
  <c r="W22" i="16"/>
  <c r="F23" i="17"/>
  <c r="H23" i="17" s="1"/>
  <c r="M23" i="17"/>
  <c r="P23" i="17" s="1"/>
  <c r="R23" i="17" s="1"/>
  <c r="Y22" i="17"/>
  <c r="X22" i="17"/>
  <c r="Y22" i="16"/>
  <c r="F23" i="16"/>
  <c r="M23" i="16"/>
  <c r="X22" i="16"/>
  <c r="T22" i="16"/>
  <c r="V22" i="16" s="1"/>
  <c r="E65" i="13"/>
  <c r="F65" i="13"/>
  <c r="G64" i="13"/>
  <c r="K66" i="13"/>
  <c r="L66" i="13"/>
  <c r="M65" i="13"/>
  <c r="I23" i="17" l="1"/>
  <c r="K23" i="17" s="1"/>
  <c r="U23" i="17" s="1"/>
  <c r="N23" i="17"/>
  <c r="G23" i="17"/>
  <c r="O23" i="17"/>
  <c r="N23" i="16"/>
  <c r="O23" i="16"/>
  <c r="P23" i="16"/>
  <c r="R23" i="16" s="1"/>
  <c r="I23" i="16"/>
  <c r="K23" i="16" s="1"/>
  <c r="G23" i="16"/>
  <c r="H23" i="16"/>
  <c r="G65" i="13"/>
  <c r="E66" i="13"/>
  <c r="F66" i="13"/>
  <c r="M66" i="13"/>
  <c r="Q23" i="17" l="1"/>
  <c r="S23" i="17" s="1"/>
  <c r="J23" i="17"/>
  <c r="L23" i="17" s="1"/>
  <c r="J23" i="16"/>
  <c r="L23" i="16" s="1"/>
  <c r="Q23" i="16"/>
  <c r="S23" i="16" s="1"/>
  <c r="U23" i="16"/>
  <c r="G66" i="13"/>
  <c r="W23" i="17" l="1"/>
  <c r="X23" i="17"/>
  <c r="F24" i="17"/>
  <c r="G24" i="17" s="1"/>
  <c r="Y23" i="17"/>
  <c r="T23" i="17"/>
  <c r="V23" i="17" s="1"/>
  <c r="M24" i="17"/>
  <c r="N24" i="17" s="1"/>
  <c r="W23" i="16"/>
  <c r="Y23" i="16"/>
  <c r="T23" i="16"/>
  <c r="V23" i="16" s="1"/>
  <c r="M24" i="16"/>
  <c r="X23" i="16"/>
  <c r="F24" i="16"/>
  <c r="P24" i="17" l="1"/>
  <c r="R24" i="17" s="1"/>
  <c r="O24" i="17"/>
  <c r="I24" i="17"/>
  <c r="K24" i="17" s="1"/>
  <c r="H24" i="17"/>
  <c r="I24" i="16"/>
  <c r="K24" i="16" s="1"/>
  <c r="H24" i="16"/>
  <c r="G24" i="16"/>
  <c r="P24" i="16"/>
  <c r="R24" i="16" s="1"/>
  <c r="O24" i="16"/>
  <c r="N24" i="16"/>
  <c r="U24" i="17" l="1"/>
  <c r="J24" i="17"/>
  <c r="L24" i="17" s="1"/>
  <c r="Q24" i="17"/>
  <c r="S24" i="17" s="1"/>
  <c r="Q24" i="16"/>
  <c r="S24" i="16" s="1"/>
  <c r="U24" i="16"/>
  <c r="J24" i="16"/>
  <c r="Y24" i="17" l="1"/>
  <c r="W24" i="17"/>
  <c r="T24" i="17"/>
  <c r="V24" i="17" s="1"/>
  <c r="F25" i="17"/>
  <c r="H25" i="17" s="1"/>
  <c r="X24" i="17"/>
  <c r="M25" i="17"/>
  <c r="P25" i="17" s="1"/>
  <c r="R25" i="17" s="1"/>
  <c r="T24" i="16"/>
  <c r="L24" i="16"/>
  <c r="Y24" i="16" l="1"/>
  <c r="W24" i="16"/>
  <c r="G25" i="17"/>
  <c r="I25" i="17"/>
  <c r="K25" i="17" s="1"/>
  <c r="U25" i="17" s="1"/>
  <c r="N25" i="17"/>
  <c r="O25" i="17"/>
  <c r="X24" i="16"/>
  <c r="M25" i="16"/>
  <c r="F25" i="16"/>
  <c r="V24" i="16"/>
  <c r="J25" i="17" l="1"/>
  <c r="L25" i="17" s="1"/>
  <c r="Q25" i="17"/>
  <c r="P25" i="16"/>
  <c r="R25" i="16" s="1"/>
  <c r="O25" i="16"/>
  <c r="N25" i="16"/>
  <c r="H25" i="16"/>
  <c r="G25" i="16"/>
  <c r="I25" i="16"/>
  <c r="K25" i="16" s="1"/>
  <c r="T25" i="17" l="1"/>
  <c r="S25" i="17"/>
  <c r="X25" i="17" s="1"/>
  <c r="Q25" i="16"/>
  <c r="S25" i="16" s="1"/>
  <c r="U25" i="16"/>
  <c r="J25" i="16"/>
  <c r="W25" i="17" l="1"/>
  <c r="V25" i="17"/>
  <c r="F26" i="17"/>
  <c r="I26" i="17" s="1"/>
  <c r="K26" i="17" s="1"/>
  <c r="M26" i="17"/>
  <c r="O26" i="17" s="1"/>
  <c r="Y25" i="17"/>
  <c r="T25" i="16"/>
  <c r="L25" i="16"/>
  <c r="P26" i="17" l="1"/>
  <c r="R26" i="17" s="1"/>
  <c r="U26" i="17" s="1"/>
  <c r="G26" i="17"/>
  <c r="H26" i="17"/>
  <c r="N26" i="17"/>
  <c r="Y25" i="16"/>
  <c r="W25" i="16"/>
  <c r="X25" i="16"/>
  <c r="F26" i="16"/>
  <c r="M26" i="16"/>
  <c r="V25" i="16"/>
  <c r="Q26" i="17" l="1"/>
  <c r="S26" i="17" s="1"/>
  <c r="J26" i="17"/>
  <c r="L26" i="17" s="1"/>
  <c r="O26" i="16"/>
  <c r="N26" i="16"/>
  <c r="P26" i="16"/>
  <c r="R26" i="16" s="1"/>
  <c r="G26" i="16"/>
  <c r="H26" i="16"/>
  <c r="I26" i="16"/>
  <c r="K26" i="16" s="1"/>
  <c r="W26" i="17" l="1"/>
  <c r="Y26" i="17"/>
  <c r="F27" i="17"/>
  <c r="G27" i="17" s="1"/>
  <c r="X26" i="17"/>
  <c r="T26" i="17"/>
  <c r="V26" i="17" s="1"/>
  <c r="M27" i="17"/>
  <c r="O27" i="17" s="1"/>
  <c r="U26" i="16"/>
  <c r="Q26" i="16"/>
  <c r="S26" i="16" s="1"/>
  <c r="J26" i="16"/>
  <c r="H27" i="17" l="1"/>
  <c r="I27" i="17"/>
  <c r="K27" i="17" s="1"/>
  <c r="N27" i="17"/>
  <c r="P27" i="17"/>
  <c r="R27" i="17" s="1"/>
  <c r="T26" i="16"/>
  <c r="L26" i="16"/>
  <c r="U27" i="17" l="1"/>
  <c r="J27" i="17"/>
  <c r="L27" i="17" s="1"/>
  <c r="Q27" i="17"/>
  <c r="S27" i="17" s="1"/>
  <c r="Y26" i="16"/>
  <c r="W26" i="16"/>
  <c r="F27" i="16"/>
  <c r="M27" i="16"/>
  <c r="X26" i="16"/>
  <c r="V26" i="16"/>
  <c r="W27" i="17" l="1"/>
  <c r="Y27" i="17"/>
  <c r="M28" i="17"/>
  <c r="P28" i="17" s="1"/>
  <c r="R28" i="17" s="1"/>
  <c r="F28" i="17"/>
  <c r="G28" i="17" s="1"/>
  <c r="X27" i="17"/>
  <c r="T27" i="17"/>
  <c r="V27" i="17" s="1"/>
  <c r="N27" i="16"/>
  <c r="O27" i="16"/>
  <c r="P27" i="16"/>
  <c r="R27" i="16" s="1"/>
  <c r="I27" i="16"/>
  <c r="K27" i="16" s="1"/>
  <c r="G27" i="16"/>
  <c r="H27" i="16"/>
  <c r="H28" i="17" l="1"/>
  <c r="O28" i="17"/>
  <c r="N28" i="17"/>
  <c r="I28" i="17"/>
  <c r="K28" i="17" s="1"/>
  <c r="U28" i="17" s="1"/>
  <c r="J27" i="16"/>
  <c r="L27" i="16" s="1"/>
  <c r="U27" i="16"/>
  <c r="Q27" i="16"/>
  <c r="S27" i="16" s="1"/>
  <c r="W27" i="16" l="1"/>
  <c r="J28" i="17"/>
  <c r="L28" i="17" s="1"/>
  <c r="Q28" i="17"/>
  <c r="S28" i="17" s="1"/>
  <c r="Y27" i="16"/>
  <c r="M28" i="16"/>
  <c r="F28" i="16"/>
  <c r="X27" i="16"/>
  <c r="T27" i="16"/>
  <c r="V27" i="16" s="1"/>
  <c r="W28" i="17" l="1"/>
  <c r="T28" i="17"/>
  <c r="V28" i="17" s="1"/>
  <c r="F29" i="17"/>
  <c r="X28" i="17"/>
  <c r="Y28" i="17"/>
  <c r="M29" i="17"/>
  <c r="I28" i="16"/>
  <c r="K28" i="16" s="1"/>
  <c r="H28" i="16"/>
  <c r="G28" i="16"/>
  <c r="P28" i="16"/>
  <c r="O28" i="16"/>
  <c r="N28" i="16"/>
  <c r="N29" i="17" l="1"/>
  <c r="P29" i="17"/>
  <c r="R29" i="17" s="1"/>
  <c r="O29" i="17"/>
  <c r="H29" i="17"/>
  <c r="I29" i="17"/>
  <c r="K29" i="17" s="1"/>
  <c r="G29" i="17"/>
  <c r="Q28" i="16"/>
  <c r="R28" i="16"/>
  <c r="J28" i="16"/>
  <c r="J29" i="17" l="1"/>
  <c r="L29" i="17" s="1"/>
  <c r="Q29" i="17"/>
  <c r="S29" i="17" s="1"/>
  <c r="U29" i="17"/>
  <c r="T28" i="16"/>
  <c r="S28" i="16"/>
  <c r="L28" i="16"/>
  <c r="U28" i="16"/>
  <c r="W29" i="17" l="1"/>
  <c r="W28" i="16"/>
  <c r="Y28" i="16"/>
  <c r="T29" i="17"/>
  <c r="V29" i="17" s="1"/>
  <c r="F30" i="17"/>
  <c r="Y29" i="17"/>
  <c r="M30" i="17"/>
  <c r="X29" i="17"/>
  <c r="X28" i="16"/>
  <c r="M29" i="16"/>
  <c r="F29" i="16"/>
  <c r="V28" i="16"/>
  <c r="H30" i="17" l="1"/>
  <c r="G30" i="17"/>
  <c r="I30" i="17"/>
  <c r="K30" i="17" s="1"/>
  <c r="P30" i="17"/>
  <c r="R30" i="17" s="1"/>
  <c r="N30" i="17"/>
  <c r="O30" i="17"/>
  <c r="P29" i="16"/>
  <c r="R29" i="16" s="1"/>
  <c r="O29" i="16"/>
  <c r="N29" i="16"/>
  <c r="H29" i="16"/>
  <c r="G29" i="16"/>
  <c r="I29" i="16"/>
  <c r="K29" i="16" s="1"/>
  <c r="Q30" i="17" l="1"/>
  <c r="S30" i="17" s="1"/>
  <c r="U30" i="17"/>
  <c r="J30" i="17"/>
  <c r="Q29" i="16"/>
  <c r="S29" i="16" s="1"/>
  <c r="U29" i="16"/>
  <c r="J29" i="16"/>
  <c r="T30" i="17" l="1"/>
  <c r="L30" i="17"/>
  <c r="W30" i="17" s="1"/>
  <c r="T29" i="16"/>
  <c r="L29" i="16"/>
  <c r="M31" i="17" l="1"/>
  <c r="N31" i="17" s="1"/>
  <c r="Y29" i="16"/>
  <c r="W29" i="16"/>
  <c r="V30" i="17"/>
  <c r="F31" i="17"/>
  <c r="I31" i="17" s="1"/>
  <c r="K31" i="17" s="1"/>
  <c r="Y30" i="17"/>
  <c r="X30" i="17"/>
  <c r="X29" i="16"/>
  <c r="F30" i="16"/>
  <c r="M30" i="16"/>
  <c r="V29" i="16"/>
  <c r="O31" i="17" l="1"/>
  <c r="P31" i="17"/>
  <c r="R31" i="17" s="1"/>
  <c r="U31" i="17" s="1"/>
  <c r="G31" i="17"/>
  <c r="H31" i="17"/>
  <c r="O30" i="16"/>
  <c r="N30" i="16"/>
  <c r="P30" i="16"/>
  <c r="R30" i="16" s="1"/>
  <c r="G30" i="16"/>
  <c r="H30" i="16"/>
  <c r="I30" i="16"/>
  <c r="K30" i="16" s="1"/>
  <c r="Q31" i="17" l="1"/>
  <c r="S31" i="17" s="1"/>
  <c r="J31" i="17"/>
  <c r="L31" i="17" s="1"/>
  <c r="U30" i="16"/>
  <c r="Q30" i="16"/>
  <c r="S30" i="16" s="1"/>
  <c r="J30" i="16"/>
  <c r="W31" i="17" l="1"/>
  <c r="T31" i="17"/>
  <c r="V31" i="17" s="1"/>
  <c r="Y31" i="17"/>
  <c r="M32" i="17"/>
  <c r="F32" i="17"/>
  <c r="X31" i="17"/>
  <c r="T30" i="16"/>
  <c r="L30" i="16"/>
  <c r="Y30" i="16" l="1"/>
  <c r="W30" i="16"/>
  <c r="N32" i="17"/>
  <c r="O32" i="17"/>
  <c r="P32" i="17"/>
  <c r="R32" i="17" s="1"/>
  <c r="H32" i="17"/>
  <c r="I32" i="17"/>
  <c r="K32" i="17" s="1"/>
  <c r="G32" i="17"/>
  <c r="F31" i="16"/>
  <c r="M31" i="16"/>
  <c r="X30" i="16"/>
  <c r="V30" i="16"/>
  <c r="J32" i="17" l="1"/>
  <c r="L32" i="17" s="1"/>
  <c r="U32" i="17"/>
  <c r="Q32" i="17"/>
  <c r="S32" i="17" s="1"/>
  <c r="N31" i="16"/>
  <c r="O31" i="16"/>
  <c r="P31" i="16"/>
  <c r="R31" i="16" s="1"/>
  <c r="I31" i="16"/>
  <c r="G31" i="16"/>
  <c r="H31" i="16"/>
  <c r="W32" i="17" l="1"/>
  <c r="T32" i="17"/>
  <c r="V32" i="17" s="1"/>
  <c r="F33" i="17"/>
  <c r="X32" i="17"/>
  <c r="M33" i="17"/>
  <c r="Y32" i="17"/>
  <c r="J31" i="16"/>
  <c r="K31" i="16"/>
  <c r="Q31" i="16"/>
  <c r="T31" i="16" l="1"/>
  <c r="G33" i="17"/>
  <c r="I33" i="17"/>
  <c r="K33" i="17" s="1"/>
  <c r="H33" i="17"/>
  <c r="N33" i="17"/>
  <c r="O33" i="17"/>
  <c r="P33" i="17"/>
  <c r="R33" i="17" s="1"/>
  <c r="L31" i="16"/>
  <c r="U31" i="16"/>
  <c r="S31" i="16"/>
  <c r="F32" i="16" l="1"/>
  <c r="G32" i="16" s="1"/>
  <c r="W31" i="16"/>
  <c r="J33" i="17"/>
  <c r="L33" i="17" s="1"/>
  <c r="V31" i="16"/>
  <c r="U33" i="17"/>
  <c r="Q33" i="17"/>
  <c r="Y31" i="16"/>
  <c r="X31" i="16"/>
  <c r="M32" i="16"/>
  <c r="N32" i="16" s="1"/>
  <c r="H32" i="16" l="1"/>
  <c r="I32" i="16"/>
  <c r="K32" i="16" s="1"/>
  <c r="T33" i="17"/>
  <c r="S33" i="17"/>
  <c r="X33" i="17" s="1"/>
  <c r="P32" i="16"/>
  <c r="R32" i="16" s="1"/>
  <c r="O32" i="16"/>
  <c r="U32" i="16" l="1"/>
  <c r="W33" i="17"/>
  <c r="J32" i="16"/>
  <c r="L32" i="16" s="1"/>
  <c r="V33" i="17"/>
  <c r="Q32" i="16"/>
  <c r="S32" i="16" s="1"/>
  <c r="F34" i="17"/>
  <c r="G34" i="17" s="1"/>
  <c r="Y33" i="17"/>
  <c r="M34" i="17"/>
  <c r="P34" i="17" s="1"/>
  <c r="R34" i="17" s="1"/>
  <c r="T32" i="16" l="1"/>
  <c r="V32" i="16" s="1"/>
  <c r="Y32" i="16"/>
  <c r="W32" i="16"/>
  <c r="H34" i="17"/>
  <c r="I34" i="17"/>
  <c r="K34" i="17" s="1"/>
  <c r="U34" i="17" s="1"/>
  <c r="N34" i="17"/>
  <c r="O34" i="17"/>
  <c r="X32" i="16"/>
  <c r="M33" i="16"/>
  <c r="F33" i="16"/>
  <c r="J34" i="17" l="1"/>
  <c r="L34" i="17" s="1"/>
  <c r="Q34" i="17"/>
  <c r="P33" i="16"/>
  <c r="R33" i="16" s="1"/>
  <c r="O33" i="16"/>
  <c r="N33" i="16"/>
  <c r="H33" i="16"/>
  <c r="G33" i="16"/>
  <c r="I33" i="16"/>
  <c r="K33" i="16" s="1"/>
  <c r="T34" i="17" l="1"/>
  <c r="S34" i="17"/>
  <c r="M35" i="17" s="1"/>
  <c r="O35" i="17" s="1"/>
  <c r="Q33" i="16"/>
  <c r="S33" i="16" s="1"/>
  <c r="U33" i="16"/>
  <c r="J33" i="16"/>
  <c r="W34" i="17" l="1"/>
  <c r="F35" i="17"/>
  <c r="H35" i="17" s="1"/>
  <c r="V34" i="17"/>
  <c r="Y34" i="17"/>
  <c r="N35" i="17"/>
  <c r="P35" i="17"/>
  <c r="R35" i="17" s="1"/>
  <c r="X34" i="17"/>
  <c r="T33" i="16"/>
  <c r="L33" i="16"/>
  <c r="I35" i="17" l="1"/>
  <c r="K35" i="17" s="1"/>
  <c r="U35" i="17" s="1"/>
  <c r="G35" i="17"/>
  <c r="Q35" i="17"/>
  <c r="S35" i="17" s="1"/>
  <c r="Y33" i="16"/>
  <c r="W33" i="16"/>
  <c r="X33" i="16"/>
  <c r="F34" i="16"/>
  <c r="M34" i="16"/>
  <c r="V33" i="16"/>
  <c r="J35" i="17" l="1"/>
  <c r="L35" i="17" s="1"/>
  <c r="W35" i="17" s="1"/>
  <c r="G34" i="16"/>
  <c r="H34" i="16"/>
  <c r="I34" i="16"/>
  <c r="K34" i="16" s="1"/>
  <c r="O34" i="16"/>
  <c r="N34" i="16"/>
  <c r="P34" i="16"/>
  <c r="R34" i="16" s="1"/>
  <c r="M36" i="17" l="1"/>
  <c r="P36" i="17" s="1"/>
  <c r="R36" i="17" s="1"/>
  <c r="F36" i="17"/>
  <c r="I36" i="17" s="1"/>
  <c r="K36" i="17" s="1"/>
  <c r="Y35" i="17"/>
  <c r="X35" i="17"/>
  <c r="T35" i="17"/>
  <c r="V35" i="17" s="1"/>
  <c r="Q34" i="16"/>
  <c r="S34" i="16" s="1"/>
  <c r="J34" i="16"/>
  <c r="U34" i="16"/>
  <c r="G36" i="17" l="1"/>
  <c r="H36" i="17"/>
  <c r="N36" i="17"/>
  <c r="O36" i="17"/>
  <c r="U36" i="17"/>
  <c r="T34" i="16"/>
  <c r="L34" i="16"/>
  <c r="J36" i="17" l="1"/>
  <c r="L36" i="17" s="1"/>
  <c r="Q36" i="17"/>
  <c r="S36" i="17" s="1"/>
  <c r="Y34" i="16"/>
  <c r="W34" i="16"/>
  <c r="X34" i="16"/>
  <c r="M35" i="16"/>
  <c r="P35" i="16" s="1"/>
  <c r="R35" i="16" s="1"/>
  <c r="V34" i="16"/>
  <c r="F35" i="16"/>
  <c r="G35" i="16" s="1"/>
  <c r="Y36" i="17" l="1"/>
  <c r="M37" i="17"/>
  <c r="P37" i="17" s="1"/>
  <c r="R37" i="17" s="1"/>
  <c r="X36" i="17"/>
  <c r="F37" i="17"/>
  <c r="H37" i="17" s="1"/>
  <c r="T36" i="17"/>
  <c r="V36" i="17" s="1"/>
  <c r="W36" i="17"/>
  <c r="H35" i="16"/>
  <c r="N35" i="16"/>
  <c r="I35" i="16"/>
  <c r="K35" i="16" s="1"/>
  <c r="U35" i="16" s="1"/>
  <c r="O35" i="16"/>
  <c r="N37" i="17" l="1"/>
  <c r="O37" i="17"/>
  <c r="I37" i="17"/>
  <c r="K37" i="17" s="1"/>
  <c r="U37" i="17" s="1"/>
  <c r="G37" i="17"/>
  <c r="Q35" i="16"/>
  <c r="S35" i="16" s="1"/>
  <c r="J35" i="16"/>
  <c r="Q37" i="17" l="1"/>
  <c r="S37" i="17" s="1"/>
  <c r="J37" i="17"/>
  <c r="T35" i="16"/>
  <c r="L35" i="16"/>
  <c r="T37" i="17" l="1"/>
  <c r="L37" i="17"/>
  <c r="W37" i="17" s="1"/>
  <c r="Y35" i="16"/>
  <c r="W35" i="16"/>
  <c r="V35" i="16"/>
  <c r="X35" i="16"/>
  <c r="M36" i="16"/>
  <c r="N36" i="16" s="1"/>
  <c r="F36" i="16"/>
  <c r="H36" i="16" s="1"/>
  <c r="M38" i="17" l="1"/>
  <c r="N38" i="17" s="1"/>
  <c r="F38" i="17"/>
  <c r="G38" i="17" s="1"/>
  <c r="V37" i="17"/>
  <c r="Y37" i="17"/>
  <c r="X37" i="17"/>
  <c r="G36" i="16"/>
  <c r="O36" i="16"/>
  <c r="P36" i="16"/>
  <c r="R36" i="16" s="1"/>
  <c r="I36" i="16"/>
  <c r="K36" i="16" s="1"/>
  <c r="I38" i="17" l="1"/>
  <c r="K38" i="17" s="1"/>
  <c r="H38" i="17"/>
  <c r="P38" i="17"/>
  <c r="R38" i="17" s="1"/>
  <c r="O38" i="17"/>
  <c r="Q36" i="16"/>
  <c r="S36" i="16" s="1"/>
  <c r="U36" i="16"/>
  <c r="J36" i="16"/>
  <c r="J38" i="17" l="1"/>
  <c r="L38" i="17" s="1"/>
  <c r="U38" i="17"/>
  <c r="Q38" i="17"/>
  <c r="S38" i="17" s="1"/>
  <c r="T36" i="16"/>
  <c r="L36" i="16"/>
  <c r="W38" i="17" l="1"/>
  <c r="T38" i="17"/>
  <c r="V38" i="17" s="1"/>
  <c r="Y36" i="16"/>
  <c r="W36" i="16"/>
  <c r="M39" i="17"/>
  <c r="X38" i="17"/>
  <c r="F39" i="17"/>
  <c r="Y38" i="17"/>
  <c r="X36" i="16"/>
  <c r="V36" i="16"/>
  <c r="F37" i="16"/>
  <c r="I37" i="16" s="1"/>
  <c r="K37" i="16" s="1"/>
  <c r="M37" i="16"/>
  <c r="N37" i="16" s="1"/>
  <c r="O37" i="16" l="1"/>
  <c r="G37" i="16"/>
  <c r="H39" i="17"/>
  <c r="G39" i="17"/>
  <c r="I39" i="17"/>
  <c r="K39" i="17" s="1"/>
  <c r="P39" i="17"/>
  <c r="R39" i="17" s="1"/>
  <c r="N39" i="17"/>
  <c r="O39" i="17"/>
  <c r="P37" i="16"/>
  <c r="R37" i="16" s="1"/>
  <c r="U37" i="16" s="1"/>
  <c r="H37" i="16"/>
  <c r="J37" i="16" l="1"/>
  <c r="L37" i="16" s="1"/>
  <c r="Q37" i="16"/>
  <c r="S37" i="16" s="1"/>
  <c r="U39" i="17"/>
  <c r="Q39" i="17"/>
  <c r="S39" i="17" s="1"/>
  <c r="J39" i="17"/>
  <c r="X37" i="16" l="1"/>
  <c r="F38" i="16"/>
  <c r="H38" i="16" s="1"/>
  <c r="M38" i="16"/>
  <c r="N38" i="16" s="1"/>
  <c r="T37" i="16"/>
  <c r="V37" i="16" s="1"/>
  <c r="W37" i="16"/>
  <c r="Y37" i="16"/>
  <c r="T39" i="17"/>
  <c r="L39" i="17"/>
  <c r="W39" i="17" s="1"/>
  <c r="G38" i="16" l="1"/>
  <c r="O38" i="16"/>
  <c r="P38" i="16"/>
  <c r="R38" i="16" s="1"/>
  <c r="I38" i="16"/>
  <c r="K38" i="16" s="1"/>
  <c r="X39" i="17"/>
  <c r="F40" i="17"/>
  <c r="Y39" i="17"/>
  <c r="M40" i="17"/>
  <c r="V39" i="17"/>
  <c r="Q38" i="16" l="1"/>
  <c r="S38" i="16" s="1"/>
  <c r="U38" i="16"/>
  <c r="J38" i="16"/>
  <c r="L38" i="16" s="1"/>
  <c r="O40" i="17"/>
  <c r="P40" i="17"/>
  <c r="R40" i="17" s="1"/>
  <c r="N40" i="17"/>
  <c r="H40" i="17"/>
  <c r="G40" i="17"/>
  <c r="I40" i="17"/>
  <c r="K40" i="17" s="1"/>
  <c r="W38" i="16" l="1"/>
  <c r="F39" i="16"/>
  <c r="I39" i="16" s="1"/>
  <c r="K39" i="16" s="1"/>
  <c r="X38" i="16"/>
  <c r="T38" i="16"/>
  <c r="V38" i="16" s="1"/>
  <c r="M39" i="16"/>
  <c r="N39" i="16" s="1"/>
  <c r="Y38" i="16"/>
  <c r="U40" i="17"/>
  <c r="Q40" i="17"/>
  <c r="S40" i="17" s="1"/>
  <c r="J40" i="17"/>
  <c r="G39" i="16" l="1"/>
  <c r="O39" i="16"/>
  <c r="H39" i="16"/>
  <c r="P39" i="16"/>
  <c r="R39" i="16" s="1"/>
  <c r="U39" i="16" s="1"/>
  <c r="T40" i="17"/>
  <c r="L40" i="17"/>
  <c r="J39" i="16" l="1"/>
  <c r="L39" i="16" s="1"/>
  <c r="Q39" i="16"/>
  <c r="S39" i="16" s="1"/>
  <c r="M41" i="17"/>
  <c r="O41" i="17" s="1"/>
  <c r="W40" i="17"/>
  <c r="X40" i="17"/>
  <c r="Y40" i="17"/>
  <c r="F41" i="17"/>
  <c r="H41" i="17" s="1"/>
  <c r="V40" i="17"/>
  <c r="T39" i="16" l="1"/>
  <c r="V39" i="16" s="1"/>
  <c r="Y39" i="16"/>
  <c r="F40" i="16"/>
  <c r="H40" i="16" s="1"/>
  <c r="M40" i="16"/>
  <c r="P40" i="16" s="1"/>
  <c r="R40" i="16" s="1"/>
  <c r="W39" i="16"/>
  <c r="X39" i="16"/>
  <c r="N41" i="17"/>
  <c r="P41" i="17"/>
  <c r="R41" i="17" s="1"/>
  <c r="I41" i="17"/>
  <c r="K41" i="17" s="1"/>
  <c r="G41" i="17"/>
  <c r="G40" i="16" l="1"/>
  <c r="I40" i="16"/>
  <c r="K40" i="16" s="1"/>
  <c r="U40" i="16" s="1"/>
  <c r="N40" i="16"/>
  <c r="O40" i="16"/>
  <c r="J41" i="17"/>
  <c r="L41" i="17" s="1"/>
  <c r="U41" i="17"/>
  <c r="Q41" i="17"/>
  <c r="S41" i="17" s="1"/>
  <c r="J40" i="16" l="1"/>
  <c r="L40" i="16" s="1"/>
  <c r="Q40" i="16"/>
  <c r="S40" i="16" s="1"/>
  <c r="W41" i="17"/>
  <c r="X41" i="17"/>
  <c r="Y41" i="17"/>
  <c r="T41" i="17"/>
  <c r="V41" i="17" s="1"/>
  <c r="M42" i="17"/>
  <c r="N42" i="17" s="1"/>
  <c r="F42" i="17"/>
  <c r="I42" i="17" s="1"/>
  <c r="K42" i="17" s="1"/>
  <c r="T40" i="16" l="1"/>
  <c r="V40" i="16" s="1"/>
  <c r="P42" i="17"/>
  <c r="R42" i="17" s="1"/>
  <c r="U42" i="17" s="1"/>
  <c r="G42" i="17"/>
  <c r="H42" i="17"/>
  <c r="O42" i="17"/>
  <c r="Y40" i="16"/>
  <c r="W40" i="16"/>
  <c r="M41" i="16"/>
  <c r="X40" i="16"/>
  <c r="F41" i="16"/>
  <c r="J42" i="17" l="1"/>
  <c r="L42" i="17" s="1"/>
  <c r="Q42" i="17"/>
  <c r="S42" i="17" s="1"/>
  <c r="I41" i="16"/>
  <c r="K41" i="16" s="1"/>
  <c r="H41" i="16"/>
  <c r="G41" i="16"/>
  <c r="P41" i="16"/>
  <c r="R41" i="16" s="1"/>
  <c r="O41" i="16"/>
  <c r="N41" i="16"/>
  <c r="W42" i="17" l="1"/>
  <c r="T42" i="17"/>
  <c r="V42" i="17" s="1"/>
  <c r="M43" i="17"/>
  <c r="N43" i="17" s="1"/>
  <c r="F43" i="17"/>
  <c r="H43" i="17" s="1"/>
  <c r="X42" i="17"/>
  <c r="Y42" i="17"/>
  <c r="U41" i="16"/>
  <c r="Q41" i="16"/>
  <c r="S41" i="16" s="1"/>
  <c r="J41" i="16"/>
  <c r="O43" i="17" l="1"/>
  <c r="P43" i="17"/>
  <c r="R43" i="17" s="1"/>
  <c r="I43" i="17"/>
  <c r="K43" i="17" s="1"/>
  <c r="G43" i="17"/>
  <c r="T41" i="16"/>
  <c r="L41" i="16"/>
  <c r="Q43" i="17" l="1"/>
  <c r="S43" i="17" s="1"/>
  <c r="J43" i="17"/>
  <c r="U43" i="17"/>
  <c r="Y41" i="16"/>
  <c r="W41" i="16"/>
  <c r="X41" i="16"/>
  <c r="F42" i="16"/>
  <c r="M42" i="16"/>
  <c r="V41" i="16"/>
  <c r="T43" i="17" l="1"/>
  <c r="L43" i="17"/>
  <c r="W43" i="17" s="1"/>
  <c r="H42" i="16"/>
  <c r="G42" i="16"/>
  <c r="I42" i="16"/>
  <c r="K42" i="16" s="1"/>
  <c r="P42" i="16"/>
  <c r="R42" i="16" s="1"/>
  <c r="O42" i="16"/>
  <c r="N42" i="16"/>
  <c r="V43" i="17" l="1"/>
  <c r="X43" i="17"/>
  <c r="Y43" i="17"/>
  <c r="F44" i="17"/>
  <c r="M44" i="17"/>
  <c r="O44" i="17" s="1"/>
  <c r="Q42" i="16"/>
  <c r="S42" i="16" s="1"/>
  <c r="U42" i="16"/>
  <c r="J42" i="16"/>
  <c r="P44" i="17" l="1"/>
  <c r="R44" i="17" s="1"/>
  <c r="N44" i="17"/>
  <c r="I44" i="17"/>
  <c r="K44" i="17" s="1"/>
  <c r="H44" i="17"/>
  <c r="G44" i="17"/>
  <c r="T42" i="16"/>
  <c r="L42" i="16"/>
  <c r="J44" i="17" l="1"/>
  <c r="L44" i="17" s="1"/>
  <c r="Q44" i="17"/>
  <c r="S44" i="17" s="1"/>
  <c r="U44" i="17"/>
  <c r="Y42" i="16"/>
  <c r="W42" i="16"/>
  <c r="X42" i="16"/>
  <c r="F43" i="16"/>
  <c r="M43" i="16"/>
  <c r="V42" i="16"/>
  <c r="W44" i="17" l="1"/>
  <c r="M45" i="17"/>
  <c r="O45" i="17" s="1"/>
  <c r="F45" i="17"/>
  <c r="I45" i="17" s="1"/>
  <c r="K45" i="17" s="1"/>
  <c r="Y44" i="17"/>
  <c r="T44" i="17"/>
  <c r="V44" i="17" s="1"/>
  <c r="X44" i="17"/>
  <c r="G43" i="16"/>
  <c r="I43" i="16"/>
  <c r="K43" i="16" s="1"/>
  <c r="H43" i="16"/>
  <c r="O43" i="16"/>
  <c r="N43" i="16"/>
  <c r="P43" i="16"/>
  <c r="R43" i="16" s="1"/>
  <c r="H45" i="17" l="1"/>
  <c r="G45" i="17"/>
  <c r="P45" i="17"/>
  <c r="R45" i="17" s="1"/>
  <c r="U45" i="17" s="1"/>
  <c r="N45" i="17"/>
  <c r="U43" i="16"/>
  <c r="Q43" i="16"/>
  <c r="S43" i="16" s="1"/>
  <c r="J43" i="16"/>
  <c r="L43" i="16" s="1"/>
  <c r="J45" i="17" l="1"/>
  <c r="L45" i="17" s="1"/>
  <c r="W43" i="16"/>
  <c r="Q45" i="17"/>
  <c r="S45" i="17" s="1"/>
  <c r="Y43" i="16"/>
  <c r="F44" i="16"/>
  <c r="M44" i="16"/>
  <c r="X43" i="16"/>
  <c r="T43" i="16"/>
  <c r="V43" i="16" s="1"/>
  <c r="Y45" i="17" l="1"/>
  <c r="F46" i="17"/>
  <c r="H46" i="17" s="1"/>
  <c r="W45" i="17"/>
  <c r="X45" i="17"/>
  <c r="M46" i="17"/>
  <c r="P46" i="17" s="1"/>
  <c r="R46" i="17" s="1"/>
  <c r="T45" i="17"/>
  <c r="V45" i="17" s="1"/>
  <c r="N44" i="16"/>
  <c r="P44" i="16"/>
  <c r="R44" i="16" s="1"/>
  <c r="O44" i="16"/>
  <c r="I44" i="16"/>
  <c r="K44" i="16" s="1"/>
  <c r="H44" i="16"/>
  <c r="G44" i="16"/>
  <c r="I46" i="17" l="1"/>
  <c r="K46" i="17" s="1"/>
  <c r="U46" i="17" s="1"/>
  <c r="G46" i="17"/>
  <c r="O46" i="17"/>
  <c r="N46" i="17"/>
  <c r="U44" i="16"/>
  <c r="Q44" i="16"/>
  <c r="S44" i="16" s="1"/>
  <c r="J44" i="16"/>
  <c r="J46" i="17" l="1"/>
  <c r="L46" i="17" s="1"/>
  <c r="Q46" i="17"/>
  <c r="T44" i="16"/>
  <c r="L44" i="16"/>
  <c r="T46" i="17" l="1"/>
  <c r="S46" i="17"/>
  <c r="W46" i="17" s="1"/>
  <c r="Y44" i="16"/>
  <c r="W44" i="16"/>
  <c r="M45" i="16"/>
  <c r="X44" i="16"/>
  <c r="F45" i="16"/>
  <c r="V44" i="16"/>
  <c r="Y46" i="17" l="1"/>
  <c r="X46" i="17"/>
  <c r="F47" i="17"/>
  <c r="I47" i="17" s="1"/>
  <c r="K47" i="17" s="1"/>
  <c r="V46" i="17"/>
  <c r="M47" i="17"/>
  <c r="O47" i="17" s="1"/>
  <c r="I45" i="16"/>
  <c r="K45" i="16" s="1"/>
  <c r="H45" i="16"/>
  <c r="G45" i="16"/>
  <c r="P45" i="16"/>
  <c r="R45" i="16" s="1"/>
  <c r="O45" i="16"/>
  <c r="N45" i="16"/>
  <c r="H47" i="17" l="1"/>
  <c r="N47" i="17"/>
  <c r="P47" i="17"/>
  <c r="R47" i="17" s="1"/>
  <c r="U47" i="17" s="1"/>
  <c r="G47" i="17"/>
  <c r="J45" i="16"/>
  <c r="U45" i="16"/>
  <c r="Q45" i="16"/>
  <c r="S45" i="16" s="1"/>
  <c r="J47" i="17" l="1"/>
  <c r="L47" i="17" s="1"/>
  <c r="Q47" i="17"/>
  <c r="S47" i="17" s="1"/>
  <c r="T45" i="16"/>
  <c r="L45" i="16"/>
  <c r="T47" i="17" l="1"/>
  <c r="V47" i="17" s="1"/>
  <c r="M48" i="17"/>
  <c r="N48" i="17" s="1"/>
  <c r="W47" i="17"/>
  <c r="Y47" i="17"/>
  <c r="Y45" i="16"/>
  <c r="W45" i="16"/>
  <c r="F48" i="17"/>
  <c r="G48" i="17" s="1"/>
  <c r="X47" i="17"/>
  <c r="X45" i="16"/>
  <c r="F46" i="16"/>
  <c r="M46" i="16"/>
  <c r="V45" i="16"/>
  <c r="P48" i="17" l="1"/>
  <c r="R48" i="17" s="1"/>
  <c r="O48" i="17"/>
  <c r="I48" i="17"/>
  <c r="K48" i="17" s="1"/>
  <c r="H48" i="17"/>
  <c r="H46" i="16"/>
  <c r="G46" i="16"/>
  <c r="I46" i="16"/>
  <c r="K46" i="16" s="1"/>
  <c r="P46" i="16"/>
  <c r="R46" i="16" s="1"/>
  <c r="O46" i="16"/>
  <c r="N46" i="16"/>
  <c r="U48" i="17" l="1"/>
  <c r="Q48" i="17"/>
  <c r="S48" i="17" s="1"/>
  <c r="J48" i="17"/>
  <c r="L48" i="17" s="1"/>
  <c r="Q46" i="16"/>
  <c r="S46" i="16" s="1"/>
  <c r="U46" i="16"/>
  <c r="J46" i="16"/>
  <c r="T48" i="17" l="1"/>
  <c r="V48" i="17" s="1"/>
  <c r="W48" i="17"/>
  <c r="Y48" i="17"/>
  <c r="F49" i="17"/>
  <c r="G49" i="17" s="1"/>
  <c r="M49" i="17"/>
  <c r="T46" i="16"/>
  <c r="X48" i="17"/>
  <c r="L46" i="16"/>
  <c r="Y46" i="16" l="1"/>
  <c r="W46" i="16"/>
  <c r="H49" i="17"/>
  <c r="I49" i="17"/>
  <c r="K49" i="17" s="1"/>
  <c r="N49" i="17"/>
  <c r="P49" i="17"/>
  <c r="R49" i="17" s="1"/>
  <c r="O49" i="17"/>
  <c r="X46" i="16"/>
  <c r="F47" i="16"/>
  <c r="M47" i="16"/>
  <c r="V46" i="16"/>
  <c r="U49" i="17" l="1"/>
  <c r="J49" i="17"/>
  <c r="L49" i="17" s="1"/>
  <c r="Q49" i="17"/>
  <c r="O47" i="16"/>
  <c r="N47" i="16"/>
  <c r="P47" i="16"/>
  <c r="R47" i="16" s="1"/>
  <c r="G47" i="16"/>
  <c r="I47" i="16"/>
  <c r="K47" i="16" s="1"/>
  <c r="H47" i="16"/>
  <c r="T49" i="17" l="1"/>
  <c r="S49" i="17"/>
  <c r="F50" i="17" s="1"/>
  <c r="U47" i="16"/>
  <c r="J47" i="16"/>
  <c r="Q47" i="16"/>
  <c r="S47" i="16" s="1"/>
  <c r="W49" i="17" l="1"/>
  <c r="M50" i="17"/>
  <c r="N50" i="17" s="1"/>
  <c r="V49" i="17"/>
  <c r="Y49" i="17"/>
  <c r="X49" i="17"/>
  <c r="H50" i="17"/>
  <c r="I50" i="17"/>
  <c r="K50" i="17" s="1"/>
  <c r="G50" i="17"/>
  <c r="T47" i="16"/>
  <c r="L47" i="16"/>
  <c r="P50" i="17" l="1"/>
  <c r="R50" i="17" s="1"/>
  <c r="U50" i="17" s="1"/>
  <c r="O50" i="17"/>
  <c r="Y47" i="16"/>
  <c r="W47" i="16"/>
  <c r="J50" i="17"/>
  <c r="L50" i="17" s="1"/>
  <c r="F48" i="16"/>
  <c r="M48" i="16"/>
  <c r="X47" i="16"/>
  <c r="V47" i="16"/>
  <c r="Q50" i="17" l="1"/>
  <c r="S50" i="17" s="1"/>
  <c r="F51" i="17" s="1"/>
  <c r="N48" i="16"/>
  <c r="P48" i="16"/>
  <c r="R48" i="16" s="1"/>
  <c r="O48" i="16"/>
  <c r="I48" i="16"/>
  <c r="K48" i="16" s="1"/>
  <c r="H48" i="16"/>
  <c r="G48" i="16"/>
  <c r="W50" i="17" l="1"/>
  <c r="Y50" i="17"/>
  <c r="T50" i="17"/>
  <c r="V50" i="17" s="1"/>
  <c r="X50" i="17"/>
  <c r="M51" i="17"/>
  <c r="O51" i="17" s="1"/>
  <c r="G51" i="17"/>
  <c r="I51" i="17"/>
  <c r="K51" i="17" s="1"/>
  <c r="H51" i="17"/>
  <c r="Q48" i="16"/>
  <c r="S48" i="16" s="1"/>
  <c r="U48" i="16"/>
  <c r="J48" i="16"/>
  <c r="P51" i="17" l="1"/>
  <c r="R51" i="17" s="1"/>
  <c r="U51" i="17" s="1"/>
  <c r="N51" i="17"/>
  <c r="T48" i="16"/>
  <c r="J51" i="17"/>
  <c r="L48" i="16"/>
  <c r="Q51" i="17" l="1"/>
  <c r="S51" i="17" s="1"/>
  <c r="Y48" i="16"/>
  <c r="W48" i="16"/>
  <c r="L51" i="17"/>
  <c r="M49" i="16"/>
  <c r="X48" i="16"/>
  <c r="F49" i="16"/>
  <c r="V48" i="16"/>
  <c r="W51" i="17" l="1"/>
  <c r="T51" i="17"/>
  <c r="V51" i="17" s="1"/>
  <c r="Y51" i="17"/>
  <c r="X51" i="17"/>
  <c r="F52" i="17"/>
  <c r="M52" i="17"/>
  <c r="I49" i="16"/>
  <c r="K49" i="16" s="1"/>
  <c r="H49" i="16"/>
  <c r="G49" i="16"/>
  <c r="P49" i="16"/>
  <c r="R49" i="16" s="1"/>
  <c r="O49" i="16"/>
  <c r="N49" i="16"/>
  <c r="O52" i="17" l="1"/>
  <c r="P52" i="17"/>
  <c r="R52" i="17" s="1"/>
  <c r="N52" i="17"/>
  <c r="I52" i="17"/>
  <c r="K52" i="17" s="1"/>
  <c r="H52" i="17"/>
  <c r="G52" i="17"/>
  <c r="J49" i="16"/>
  <c r="L49" i="16" s="1"/>
  <c r="U49" i="16"/>
  <c r="Q49" i="16"/>
  <c r="Q52" i="17" l="1"/>
  <c r="S52" i="17" s="1"/>
  <c r="U52" i="17"/>
  <c r="T49" i="16"/>
  <c r="J52" i="17"/>
  <c r="S49" i="16"/>
  <c r="Y49" i="16" s="1"/>
  <c r="T52" i="17" l="1"/>
  <c r="W49" i="16"/>
  <c r="L52" i="17"/>
  <c r="M50" i="16"/>
  <c r="X49" i="16"/>
  <c r="V49" i="16"/>
  <c r="F50" i="16"/>
  <c r="F53" i="17" l="1"/>
  <c r="I53" i="17" s="1"/>
  <c r="K53" i="17" s="1"/>
  <c r="W52" i="17"/>
  <c r="V52" i="17"/>
  <c r="Y52" i="17"/>
  <c r="M53" i="17"/>
  <c r="O53" i="17" s="1"/>
  <c r="X52" i="17"/>
  <c r="P50" i="16"/>
  <c r="R50" i="16" s="1"/>
  <c r="O50" i="16"/>
  <c r="N50" i="16"/>
  <c r="H50" i="16"/>
  <c r="G50" i="16"/>
  <c r="I50" i="16"/>
  <c r="K50" i="16" s="1"/>
  <c r="G53" i="17" l="1"/>
  <c r="H53" i="17"/>
  <c r="N53" i="17"/>
  <c r="P53" i="17"/>
  <c r="R53" i="17" s="1"/>
  <c r="U53" i="17" s="1"/>
  <c r="U50" i="16"/>
  <c r="J50" i="16"/>
  <c r="L50" i="16" s="1"/>
  <c r="Q50" i="16"/>
  <c r="S50" i="16" s="1"/>
  <c r="W50" i="16" l="1"/>
  <c r="J53" i="17"/>
  <c r="L53" i="17" s="1"/>
  <c r="Q53" i="17"/>
  <c r="S53" i="17" s="1"/>
  <c r="Y50" i="16"/>
  <c r="T50" i="16"/>
  <c r="V50" i="16" s="1"/>
  <c r="X50" i="16"/>
  <c r="F51" i="16"/>
  <c r="M51" i="16"/>
  <c r="M54" i="17" l="1"/>
  <c r="N54" i="17" s="1"/>
  <c r="W53" i="17"/>
  <c r="Y53" i="17"/>
  <c r="F54" i="17"/>
  <c r="H54" i="17" s="1"/>
  <c r="X53" i="17"/>
  <c r="T53" i="17"/>
  <c r="V53" i="17" s="1"/>
  <c r="G51" i="16"/>
  <c r="I51" i="16"/>
  <c r="K51" i="16" s="1"/>
  <c r="H51" i="16"/>
  <c r="O51" i="16"/>
  <c r="N51" i="16"/>
  <c r="P51" i="16"/>
  <c r="R51" i="16" s="1"/>
  <c r="O54" i="17" l="1"/>
  <c r="P54" i="17"/>
  <c r="R54" i="17" s="1"/>
  <c r="G54" i="17"/>
  <c r="I54" i="17"/>
  <c r="K54" i="17" s="1"/>
  <c r="J51" i="16"/>
  <c r="L51" i="16" s="1"/>
  <c r="U51" i="16"/>
  <c r="Q51" i="16"/>
  <c r="S51" i="16" s="1"/>
  <c r="Q54" i="17" l="1"/>
  <c r="S54" i="17" s="1"/>
  <c r="U54" i="17"/>
  <c r="J54" i="17"/>
  <c r="L54" i="17" s="1"/>
  <c r="Y51" i="16"/>
  <c r="W51" i="16"/>
  <c r="T51" i="16"/>
  <c r="V51" i="16" s="1"/>
  <c r="F52" i="16"/>
  <c r="M52" i="16"/>
  <c r="X51" i="16"/>
  <c r="W54" i="17" l="1"/>
  <c r="Y54" i="17"/>
  <c r="M55" i="17"/>
  <c r="O55" i="17" s="1"/>
  <c r="X54" i="17"/>
  <c r="T54" i="17"/>
  <c r="V54" i="17" s="1"/>
  <c r="F55" i="17"/>
  <c r="H55" i="17" s="1"/>
  <c r="I52" i="16"/>
  <c r="K52" i="16" s="1"/>
  <c r="H52" i="16"/>
  <c r="G52" i="16"/>
  <c r="N52" i="16"/>
  <c r="P52" i="16"/>
  <c r="R52" i="16" s="1"/>
  <c r="O52" i="16"/>
  <c r="P55" i="17" l="1"/>
  <c r="R55" i="17" s="1"/>
  <c r="N55" i="17"/>
  <c r="G55" i="17"/>
  <c r="I55" i="17"/>
  <c r="K55" i="17" s="1"/>
  <c r="Q52" i="16"/>
  <c r="S52" i="16" s="1"/>
  <c r="U52" i="16"/>
  <c r="J52" i="16"/>
  <c r="U55" i="17" l="1"/>
  <c r="Q55" i="17"/>
  <c r="S55" i="17" s="1"/>
  <c r="J55" i="17"/>
  <c r="L55" i="17" s="1"/>
  <c r="T52" i="16"/>
  <c r="L52" i="16"/>
  <c r="W55" i="17" l="1"/>
  <c r="X55" i="17"/>
  <c r="M56" i="17"/>
  <c r="P56" i="17" s="1"/>
  <c r="R56" i="17" s="1"/>
  <c r="Y55" i="17"/>
  <c r="F56" i="17"/>
  <c r="H56" i="17" s="1"/>
  <c r="T55" i="17"/>
  <c r="V55" i="17" s="1"/>
  <c r="Y52" i="16"/>
  <c r="W52" i="16"/>
  <c r="M53" i="16"/>
  <c r="X52" i="16"/>
  <c r="F53" i="16"/>
  <c r="V52" i="16"/>
  <c r="N56" i="17" l="1"/>
  <c r="I56" i="17"/>
  <c r="K56" i="17" s="1"/>
  <c r="U56" i="17" s="1"/>
  <c r="G56" i="17"/>
  <c r="O56" i="17"/>
  <c r="I53" i="16"/>
  <c r="K53" i="16" s="1"/>
  <c r="H53" i="16"/>
  <c r="G53" i="16"/>
  <c r="P53" i="16"/>
  <c r="R53" i="16" s="1"/>
  <c r="O53" i="16"/>
  <c r="N53" i="16"/>
  <c r="Q56" i="17" l="1"/>
  <c r="S56" i="17" s="1"/>
  <c r="J56" i="17"/>
  <c r="J53" i="16"/>
  <c r="L53" i="16" s="1"/>
  <c r="U53" i="16"/>
  <c r="Q53" i="16"/>
  <c r="T56" i="17" l="1"/>
  <c r="L56" i="17"/>
  <c r="W56" i="17" s="1"/>
  <c r="T53" i="16"/>
  <c r="S53" i="16"/>
  <c r="Y53" i="16" s="1"/>
  <c r="V56" i="17" l="1"/>
  <c r="F57" i="17"/>
  <c r="G57" i="17" s="1"/>
  <c r="Y56" i="17"/>
  <c r="X56" i="17"/>
  <c r="M57" i="17"/>
  <c r="P57" i="17" s="1"/>
  <c r="R57" i="17" s="1"/>
  <c r="W53" i="16"/>
  <c r="M54" i="16"/>
  <c r="X53" i="16"/>
  <c r="V53" i="16"/>
  <c r="F54" i="16"/>
  <c r="H57" i="17" l="1"/>
  <c r="O57" i="17"/>
  <c r="I57" i="17"/>
  <c r="K57" i="17" s="1"/>
  <c r="U57" i="17" s="1"/>
  <c r="N57" i="17"/>
  <c r="H54" i="16"/>
  <c r="G54" i="16"/>
  <c r="I54" i="16"/>
  <c r="K54" i="16" s="1"/>
  <c r="P54" i="16"/>
  <c r="R54" i="16" s="1"/>
  <c r="O54" i="16"/>
  <c r="N54" i="16"/>
  <c r="J57" i="17" l="1"/>
  <c r="L57" i="17" s="1"/>
  <c r="Q57" i="17"/>
  <c r="S57" i="17" s="1"/>
  <c r="Q54" i="16"/>
  <c r="S54" i="16" s="1"/>
  <c r="U54" i="16"/>
  <c r="J54" i="16"/>
  <c r="W57" i="17" l="1"/>
  <c r="T57" i="17"/>
  <c r="V57" i="17" s="1"/>
  <c r="M58" i="17"/>
  <c r="Y57" i="17"/>
  <c r="F58" i="17"/>
  <c r="X57" i="17"/>
  <c r="T54" i="16"/>
  <c r="L54" i="16"/>
  <c r="Y54" i="16" l="1"/>
  <c r="W54" i="16"/>
  <c r="H58" i="17"/>
  <c r="G58" i="17"/>
  <c r="I58" i="17"/>
  <c r="K58" i="17" s="1"/>
  <c r="O58" i="17"/>
  <c r="N58" i="17"/>
  <c r="P58" i="17"/>
  <c r="R58" i="17" s="1"/>
  <c r="X54" i="16"/>
  <c r="F55" i="16"/>
  <c r="M55" i="16"/>
  <c r="V54" i="16"/>
  <c r="J58" i="17" l="1"/>
  <c r="L58" i="17" s="1"/>
  <c r="U58" i="17"/>
  <c r="Q58" i="17"/>
  <c r="S58" i="17" s="1"/>
  <c r="O55" i="16"/>
  <c r="N55" i="16"/>
  <c r="P55" i="16"/>
  <c r="R55" i="16" s="1"/>
  <c r="G55" i="16"/>
  <c r="I55" i="16"/>
  <c r="K55" i="16" s="1"/>
  <c r="H55" i="16"/>
  <c r="W58" i="17" l="1"/>
  <c r="T58" i="17"/>
  <c r="V58" i="17" s="1"/>
  <c r="X58" i="17"/>
  <c r="M59" i="17"/>
  <c r="Y58" i="17"/>
  <c r="F59" i="17"/>
  <c r="U55" i="16"/>
  <c r="J55" i="16"/>
  <c r="Q55" i="16"/>
  <c r="S55" i="16" s="1"/>
  <c r="P59" i="17" l="1"/>
  <c r="R59" i="17" s="1"/>
  <c r="N59" i="17"/>
  <c r="O59" i="17"/>
  <c r="H59" i="17"/>
  <c r="G59" i="17"/>
  <c r="I59" i="17"/>
  <c r="K59" i="17" s="1"/>
  <c r="T55" i="16"/>
  <c r="L55" i="16"/>
  <c r="Y55" i="16" l="1"/>
  <c r="W55" i="16"/>
  <c r="U59" i="17"/>
  <c r="J59" i="17"/>
  <c r="Q59" i="17"/>
  <c r="S59" i="17" s="1"/>
  <c r="F56" i="16"/>
  <c r="M56" i="16"/>
  <c r="X55" i="16"/>
  <c r="V55" i="16"/>
  <c r="T59" i="17" l="1"/>
  <c r="L59" i="17"/>
  <c r="W59" i="17" s="1"/>
  <c r="N56" i="16"/>
  <c r="P56" i="16"/>
  <c r="R56" i="16" s="1"/>
  <c r="O56" i="16"/>
  <c r="I56" i="16"/>
  <c r="K56" i="16" s="1"/>
  <c r="H56" i="16"/>
  <c r="G56" i="16"/>
  <c r="U56" i="16" l="1"/>
  <c r="V59" i="17"/>
  <c r="X59" i="17"/>
  <c r="M60" i="17"/>
  <c r="F60" i="17"/>
  <c r="Y59" i="17"/>
  <c r="J56" i="16"/>
  <c r="L56" i="16" s="1"/>
  <c r="Q56" i="16"/>
  <c r="O60" i="17" l="1"/>
  <c r="N60" i="17"/>
  <c r="P60" i="17"/>
  <c r="R60" i="17" s="1"/>
  <c r="H60" i="17"/>
  <c r="I60" i="17"/>
  <c r="K60" i="17" s="1"/>
  <c r="G60" i="17"/>
  <c r="T56" i="16"/>
  <c r="S56" i="16"/>
  <c r="V56" i="16" l="1"/>
  <c r="W56" i="16"/>
  <c r="U60" i="17"/>
  <c r="Q60" i="17"/>
  <c r="S60" i="17" s="1"/>
  <c r="J60" i="17"/>
  <c r="X56" i="16"/>
  <c r="Y56" i="16"/>
  <c r="M57" i="16"/>
  <c r="P57" i="16" s="1"/>
  <c r="R57" i="16" s="1"/>
  <c r="F57" i="16"/>
  <c r="I57" i="16" s="1"/>
  <c r="K57" i="16" s="1"/>
  <c r="T60" i="17" l="1"/>
  <c r="L60" i="17"/>
  <c r="W60" i="17" s="1"/>
  <c r="N57" i="16"/>
  <c r="G57" i="16"/>
  <c r="O57" i="16"/>
  <c r="H57" i="16"/>
  <c r="U57" i="16"/>
  <c r="J57" i="16" l="1"/>
  <c r="L57" i="16" s="1"/>
  <c r="Y60" i="17"/>
  <c r="V60" i="17"/>
  <c r="F61" i="17"/>
  <c r="X60" i="17"/>
  <c r="M61" i="17"/>
  <c r="Q57" i="16"/>
  <c r="S57" i="16" s="1"/>
  <c r="X57" i="16" l="1"/>
  <c r="W57" i="16"/>
  <c r="Y57" i="16"/>
  <c r="I61" i="17"/>
  <c r="K61" i="17" s="1"/>
  <c r="G61" i="17"/>
  <c r="H61" i="17"/>
  <c r="F58" i="16"/>
  <c r="H58" i="16" s="1"/>
  <c r="P61" i="17"/>
  <c r="R61" i="17" s="1"/>
  <c r="N61" i="17"/>
  <c r="O61" i="17"/>
  <c r="M58" i="16"/>
  <c r="N58" i="16" s="1"/>
  <c r="T57" i="16"/>
  <c r="V57" i="16" s="1"/>
  <c r="O58" i="16" l="1"/>
  <c r="J61" i="17"/>
  <c r="L61" i="17" s="1"/>
  <c r="P58" i="16"/>
  <c r="R58" i="16" s="1"/>
  <c r="G58" i="16"/>
  <c r="I58" i="16"/>
  <c r="K58" i="16" s="1"/>
  <c r="Q61" i="17"/>
  <c r="S61" i="17" s="1"/>
  <c r="U61" i="17"/>
  <c r="W61" i="17" l="1"/>
  <c r="Q58" i="16"/>
  <c r="S58" i="16" s="1"/>
  <c r="U58" i="16"/>
  <c r="J58" i="16"/>
  <c r="L58" i="16" s="1"/>
  <c r="T61" i="17"/>
  <c r="V61" i="17" s="1"/>
  <c r="M62" i="17"/>
  <c r="F62" i="17"/>
  <c r="X61" i="17"/>
  <c r="Y61" i="17"/>
  <c r="T58" i="16" l="1"/>
  <c r="V58" i="16" s="1"/>
  <c r="Y58" i="16"/>
  <c r="W58" i="16"/>
  <c r="G62" i="17"/>
  <c r="H62" i="17"/>
  <c r="I62" i="17"/>
  <c r="K62" i="17" s="1"/>
  <c r="O62" i="17"/>
  <c r="N62" i="17"/>
  <c r="P62" i="17"/>
  <c r="R62" i="17" s="1"/>
  <c r="X58" i="16"/>
  <c r="F59" i="16"/>
  <c r="M59" i="16"/>
  <c r="U62" i="17" l="1"/>
  <c r="Q62" i="17"/>
  <c r="S62" i="17" s="1"/>
  <c r="J62" i="17"/>
  <c r="O59" i="16"/>
  <c r="N59" i="16"/>
  <c r="P59" i="16"/>
  <c r="R59" i="16" s="1"/>
  <c r="G59" i="16"/>
  <c r="I59" i="16"/>
  <c r="K59" i="16" s="1"/>
  <c r="H59" i="16"/>
  <c r="T62" i="17" l="1"/>
  <c r="L62" i="17"/>
  <c r="W62" i="17" s="1"/>
  <c r="U59" i="16"/>
  <c r="J59" i="16"/>
  <c r="Q59" i="16"/>
  <c r="S59" i="16" s="1"/>
  <c r="M63" i="17" l="1"/>
  <c r="V62" i="17"/>
  <c r="X62" i="17"/>
  <c r="Y62" i="17"/>
  <c r="F63" i="17"/>
  <c r="T59" i="16"/>
  <c r="L59" i="16"/>
  <c r="Y59" i="16" l="1"/>
  <c r="W59" i="16"/>
  <c r="I63" i="17"/>
  <c r="K63" i="17" s="1"/>
  <c r="H63" i="17"/>
  <c r="G63" i="17"/>
  <c r="O63" i="17"/>
  <c r="P63" i="17"/>
  <c r="R63" i="17" s="1"/>
  <c r="N63" i="17"/>
  <c r="F60" i="16"/>
  <c r="M60" i="16"/>
  <c r="X59" i="16"/>
  <c r="V59" i="16"/>
  <c r="J63" i="17" l="1"/>
  <c r="L63" i="17" s="1"/>
  <c r="Q63" i="17"/>
  <c r="U63" i="17"/>
  <c r="N60" i="16"/>
  <c r="P60" i="16"/>
  <c r="R60" i="16" s="1"/>
  <c r="O60" i="16"/>
  <c r="I60" i="16"/>
  <c r="K60" i="16" s="1"/>
  <c r="H60" i="16"/>
  <c r="G60" i="16"/>
  <c r="T63" i="17" l="1"/>
  <c r="S63" i="17"/>
  <c r="W63" i="17" s="1"/>
  <c r="J60" i="16"/>
  <c r="L60" i="16" s="1"/>
  <c r="Q60" i="16"/>
  <c r="U60" i="16"/>
  <c r="V63" i="17" l="1"/>
  <c r="X63" i="17"/>
  <c r="T60" i="16"/>
  <c r="M64" i="17"/>
  <c r="Y63" i="17"/>
  <c r="F64" i="17"/>
  <c r="S60" i="16"/>
  <c r="Y60" i="16" s="1"/>
  <c r="W60" i="16" l="1"/>
  <c r="F61" i="16"/>
  <c r="I61" i="16" s="1"/>
  <c r="K61" i="16" s="1"/>
  <c r="H64" i="17"/>
  <c r="I64" i="17"/>
  <c r="K64" i="17" s="1"/>
  <c r="G64" i="17"/>
  <c r="P64" i="17"/>
  <c r="R64" i="17" s="1"/>
  <c r="N64" i="17"/>
  <c r="O64" i="17"/>
  <c r="M61" i="16"/>
  <c r="P61" i="16" s="1"/>
  <c r="R61" i="16" s="1"/>
  <c r="V60" i="16"/>
  <c r="X60" i="16"/>
  <c r="H61" i="16" l="1"/>
  <c r="G61" i="16"/>
  <c r="N61" i="16"/>
  <c r="O61" i="16"/>
  <c r="J64" i="17"/>
  <c r="U64" i="17"/>
  <c r="Q64" i="17"/>
  <c r="S64" i="17" s="1"/>
  <c r="U61" i="16"/>
  <c r="J61" i="16" l="1"/>
  <c r="L61" i="16" s="1"/>
  <c r="Q61" i="16"/>
  <c r="S61" i="16" s="1"/>
  <c r="T64" i="17"/>
  <c r="L64" i="17"/>
  <c r="W64" i="17" s="1"/>
  <c r="M65" i="17" l="1"/>
  <c r="O65" i="17" s="1"/>
  <c r="Y61" i="16"/>
  <c r="W61" i="16"/>
  <c r="T61" i="16"/>
  <c r="V61" i="16" s="1"/>
  <c r="V64" i="17"/>
  <c r="X64" i="17"/>
  <c r="Y64" i="17"/>
  <c r="F65" i="17"/>
  <c r="X61" i="16"/>
  <c r="F62" i="16"/>
  <c r="M62" i="16"/>
  <c r="P65" i="17" l="1"/>
  <c r="R65" i="17" s="1"/>
  <c r="N65" i="17"/>
  <c r="H65" i="17"/>
  <c r="G65" i="17"/>
  <c r="I65" i="17"/>
  <c r="K65" i="17" s="1"/>
  <c r="P62" i="16"/>
  <c r="R62" i="16" s="1"/>
  <c r="O62" i="16"/>
  <c r="N62" i="16"/>
  <c r="H62" i="16"/>
  <c r="G62" i="16"/>
  <c r="I62" i="16"/>
  <c r="K62" i="16" s="1"/>
  <c r="U65" i="17" l="1"/>
  <c r="Q65" i="17"/>
  <c r="S65" i="17" s="1"/>
  <c r="J65" i="17"/>
  <c r="U62" i="16"/>
  <c r="Q62" i="16"/>
  <c r="S62" i="16" s="1"/>
  <c r="J62" i="16"/>
  <c r="T65" i="17" l="1"/>
  <c r="L65" i="17"/>
  <c r="T62" i="16"/>
  <c r="L62" i="16"/>
  <c r="F66" i="17" l="1"/>
  <c r="I66" i="17" s="1"/>
  <c r="K66" i="17" s="1"/>
  <c r="W65" i="17"/>
  <c r="V65" i="17"/>
  <c r="M66" i="17"/>
  <c r="O66" i="17" s="1"/>
  <c r="Y65" i="17"/>
  <c r="Y62" i="16"/>
  <c r="W62" i="16"/>
  <c r="X65" i="17"/>
  <c r="X62" i="16"/>
  <c r="F63" i="16"/>
  <c r="M63" i="16"/>
  <c r="V62" i="16"/>
  <c r="N66" i="17" l="1"/>
  <c r="P66" i="17"/>
  <c r="R66" i="17" s="1"/>
  <c r="U66" i="17" s="1"/>
  <c r="H66" i="17"/>
  <c r="G66" i="17"/>
  <c r="O63" i="16"/>
  <c r="N63" i="16"/>
  <c r="P63" i="16"/>
  <c r="R63" i="16" s="1"/>
  <c r="G63" i="16"/>
  <c r="I63" i="16"/>
  <c r="K63" i="16" s="1"/>
  <c r="H63" i="16"/>
  <c r="J66" i="17" l="1"/>
  <c r="L66" i="17" s="1"/>
  <c r="Q66" i="17"/>
  <c r="S66" i="17" s="1"/>
  <c r="U63" i="16"/>
  <c r="J63" i="16"/>
  <c r="Q63" i="16"/>
  <c r="S63" i="16" s="1"/>
  <c r="W66" i="17" l="1"/>
  <c r="X66" i="17"/>
  <c r="T66" i="17"/>
  <c r="V66" i="17" s="1"/>
  <c r="Y66" i="17"/>
  <c r="F67" i="17"/>
  <c r="G67" i="17" s="1"/>
  <c r="M67" i="17"/>
  <c r="O67" i="17" s="1"/>
  <c r="T63" i="16"/>
  <c r="L63" i="16"/>
  <c r="N67" i="17" l="1"/>
  <c r="P67" i="17"/>
  <c r="R67" i="17" s="1"/>
  <c r="I67" i="17"/>
  <c r="K67" i="17" s="1"/>
  <c r="H67" i="17"/>
  <c r="Y63" i="16"/>
  <c r="W63" i="16"/>
  <c r="F64" i="16"/>
  <c r="M64" i="16"/>
  <c r="X63" i="16"/>
  <c r="V63" i="16"/>
  <c r="J67" i="17" l="1"/>
  <c r="L67" i="17" s="1"/>
  <c r="U67" i="17"/>
  <c r="Q67" i="17"/>
  <c r="S67" i="17" s="1"/>
  <c r="N64" i="16"/>
  <c r="P64" i="16"/>
  <c r="R64" i="16" s="1"/>
  <c r="O64" i="16"/>
  <c r="I64" i="16"/>
  <c r="K64" i="16" s="1"/>
  <c r="H64" i="16"/>
  <c r="G64" i="16"/>
  <c r="W67" i="17" l="1"/>
  <c r="X67" i="17"/>
  <c r="F68" i="17"/>
  <c r="I68" i="17" s="1"/>
  <c r="K68" i="17" s="1"/>
  <c r="M68" i="17"/>
  <c r="O68" i="17" s="1"/>
  <c r="T67" i="17"/>
  <c r="V67" i="17" s="1"/>
  <c r="Y67" i="17"/>
  <c r="U64" i="16"/>
  <c r="Q64" i="16"/>
  <c r="S64" i="16" s="1"/>
  <c r="J64" i="16"/>
  <c r="G68" i="17" l="1"/>
  <c r="P68" i="17"/>
  <c r="R68" i="17" s="1"/>
  <c r="U68" i="17" s="1"/>
  <c r="H68" i="17"/>
  <c r="T64" i="16"/>
  <c r="N68" i="17"/>
  <c r="L64" i="16"/>
  <c r="J68" i="17" l="1"/>
  <c r="L68" i="17" s="1"/>
  <c r="Q68" i="17"/>
  <c r="F65" i="16"/>
  <c r="I65" i="16" s="1"/>
  <c r="K65" i="16" s="1"/>
  <c r="W64" i="16"/>
  <c r="V64" i="16"/>
  <c r="M65" i="16"/>
  <c r="P65" i="16" s="1"/>
  <c r="R65" i="16" s="1"/>
  <c r="Y64" i="16"/>
  <c r="X64" i="16"/>
  <c r="T68" i="17" l="1"/>
  <c r="S68" i="17"/>
  <c r="Y68" i="17" s="1"/>
  <c r="G65" i="16"/>
  <c r="H65" i="16"/>
  <c r="N65" i="16"/>
  <c r="O65" i="16"/>
  <c r="U65" i="16"/>
  <c r="V68" i="17" l="1"/>
  <c r="M69" i="17"/>
  <c r="N69" i="17" s="1"/>
  <c r="J65" i="16"/>
  <c r="L65" i="16" s="1"/>
  <c r="F69" i="17"/>
  <c r="I69" i="17" s="1"/>
  <c r="K69" i="17" s="1"/>
  <c r="X68" i="17"/>
  <c r="W68" i="17"/>
  <c r="Q65" i="16"/>
  <c r="T65" i="16" l="1"/>
  <c r="O69" i="17"/>
  <c r="P69" i="17"/>
  <c r="R69" i="17" s="1"/>
  <c r="U69" i="17" s="1"/>
  <c r="G69" i="17"/>
  <c r="H69" i="17"/>
  <c r="S65" i="16"/>
  <c r="Y65" i="16" s="1"/>
  <c r="Q69" i="17" l="1"/>
  <c r="S69" i="17" s="1"/>
  <c r="M66" i="16"/>
  <c r="P66" i="16" s="1"/>
  <c r="R66" i="16" s="1"/>
  <c r="X65" i="16"/>
  <c r="W65" i="16"/>
  <c r="J69" i="17"/>
  <c r="F66" i="16"/>
  <c r="G66" i="16" s="1"/>
  <c r="V65" i="16"/>
  <c r="T69" i="17" l="1"/>
  <c r="N66" i="16"/>
  <c r="O66" i="16"/>
  <c r="L69" i="17"/>
  <c r="W69" i="17" s="1"/>
  <c r="H66" i="16"/>
  <c r="I66" i="16"/>
  <c r="K66" i="16" s="1"/>
  <c r="U66" i="16" s="1"/>
  <c r="Q66" i="16" l="1"/>
  <c r="S66" i="16" s="1"/>
  <c r="F70" i="17"/>
  <c r="G70" i="17" s="1"/>
  <c r="J66" i="16"/>
  <c r="V69" i="17"/>
  <c r="X69" i="17"/>
  <c r="Y69" i="17"/>
  <c r="M70" i="17"/>
  <c r="P70" i="17" s="1"/>
  <c r="R70" i="17" s="1"/>
  <c r="T66" i="16" l="1"/>
  <c r="I70" i="17"/>
  <c r="K70" i="17" s="1"/>
  <c r="U70" i="17" s="1"/>
  <c r="L66" i="16"/>
  <c r="Y66" i="16" s="1"/>
  <c r="H70" i="17"/>
  <c r="O70" i="17"/>
  <c r="N70" i="17"/>
  <c r="J70" i="17" l="1"/>
  <c r="L70" i="17" s="1"/>
  <c r="X66" i="16"/>
  <c r="W66" i="16"/>
  <c r="V66" i="16"/>
  <c r="M67" i="16"/>
  <c r="O67" i="16" s="1"/>
  <c r="F67" i="16"/>
  <c r="G67" i="16" s="1"/>
  <c r="Q70" i="17"/>
  <c r="S70" i="17" s="1"/>
  <c r="P67" i="16" l="1"/>
  <c r="R67" i="16" s="1"/>
  <c r="N67" i="16"/>
  <c r="H67" i="16"/>
  <c r="I67" i="16"/>
  <c r="K67" i="16" s="1"/>
  <c r="W70" i="17"/>
  <c r="T70" i="17"/>
  <c r="V70" i="17" s="1"/>
  <c r="X70" i="17"/>
  <c r="F71" i="17"/>
  <c r="G71" i="17" s="1"/>
  <c r="M71" i="17"/>
  <c r="N71" i="17" s="1"/>
  <c r="Y70" i="17"/>
  <c r="U67" i="16" l="1"/>
  <c r="Q67" i="16"/>
  <c r="S67" i="16" s="1"/>
  <c r="J67" i="16"/>
  <c r="L67" i="16" s="1"/>
  <c r="O71" i="17"/>
  <c r="P71" i="17"/>
  <c r="R71" i="17" s="1"/>
  <c r="I71" i="17"/>
  <c r="K71" i="17" s="1"/>
  <c r="H71" i="17"/>
  <c r="T67" i="16" l="1"/>
  <c r="V67" i="16" s="1"/>
  <c r="U71" i="17"/>
  <c r="J71" i="17"/>
  <c r="L71" i="17" s="1"/>
  <c r="Q71" i="17"/>
  <c r="S71" i="17" s="1"/>
  <c r="Y67" i="16"/>
  <c r="W67" i="16"/>
  <c r="F68" i="16"/>
  <c r="M68" i="16"/>
  <c r="X67" i="16"/>
  <c r="W71" i="17" l="1"/>
  <c r="T71" i="17"/>
  <c r="V71" i="17" s="1"/>
  <c r="F72" i="17"/>
  <c r="Y71" i="17"/>
  <c r="X71" i="17"/>
  <c r="M72" i="17"/>
  <c r="N68" i="16"/>
  <c r="P68" i="16"/>
  <c r="R68" i="16" s="1"/>
  <c r="O68" i="16"/>
  <c r="I68" i="16"/>
  <c r="K68" i="16" s="1"/>
  <c r="H68" i="16"/>
  <c r="G68" i="16"/>
  <c r="N72" i="17" l="1"/>
  <c r="P72" i="17"/>
  <c r="R72" i="17" s="1"/>
  <c r="O72" i="17"/>
  <c r="I72" i="17"/>
  <c r="K72" i="17" s="1"/>
  <c r="H72" i="17"/>
  <c r="G72" i="17"/>
  <c r="J68" i="16"/>
  <c r="L68" i="16" s="1"/>
  <c r="U68" i="16"/>
  <c r="Q68" i="16"/>
  <c r="U72" i="17" l="1"/>
  <c r="T68" i="16"/>
  <c r="J72" i="17"/>
  <c r="Q72" i="17"/>
  <c r="S72" i="17" s="1"/>
  <c r="S68" i="16"/>
  <c r="W68" i="16" s="1"/>
  <c r="V68" i="16" l="1"/>
  <c r="T72" i="17"/>
  <c r="L72" i="17"/>
  <c r="W72" i="17" s="1"/>
  <c r="F69" i="16"/>
  <c r="G69" i="16" s="1"/>
  <c r="M69" i="16"/>
  <c r="N69" i="16" s="1"/>
  <c r="Y68" i="16"/>
  <c r="X68" i="16"/>
  <c r="V72" i="17" l="1"/>
  <c r="H69" i="16"/>
  <c r="I69" i="16"/>
  <c r="K69" i="16" s="1"/>
  <c r="F73" i="17"/>
  <c r="G73" i="17" s="1"/>
  <c r="M73" i="17"/>
  <c r="O73" i="17" s="1"/>
  <c r="X72" i="17"/>
  <c r="Y72" i="17"/>
  <c r="O69" i="16"/>
  <c r="P69" i="16"/>
  <c r="R69" i="16" s="1"/>
  <c r="U69" i="16" l="1"/>
  <c r="J69" i="16"/>
  <c r="L69" i="16" s="1"/>
  <c r="N73" i="17"/>
  <c r="I73" i="17"/>
  <c r="K73" i="17" s="1"/>
  <c r="P73" i="17"/>
  <c r="R73" i="17" s="1"/>
  <c r="H73" i="17"/>
  <c r="Q69" i="16"/>
  <c r="J73" i="17" l="1"/>
  <c r="L73" i="17" s="1"/>
  <c r="Q73" i="17"/>
  <c r="S73" i="17" s="1"/>
  <c r="T69" i="16"/>
  <c r="U73" i="17"/>
  <c r="S69" i="16"/>
  <c r="X69" i="16" s="1"/>
  <c r="W73" i="17" l="1"/>
  <c r="F70" i="16"/>
  <c r="H70" i="16" s="1"/>
  <c r="V69" i="16"/>
  <c r="M70" i="16"/>
  <c r="O70" i="16" s="1"/>
  <c r="T73" i="17"/>
  <c r="V73" i="17" s="1"/>
  <c r="M74" i="17"/>
  <c r="O74" i="17" s="1"/>
  <c r="Y69" i="16"/>
  <c r="W69" i="16"/>
  <c r="Y73" i="17"/>
  <c r="F74" i="17"/>
  <c r="I74" i="17" s="1"/>
  <c r="K74" i="17" s="1"/>
  <c r="X73" i="17"/>
  <c r="I70" i="16" l="1"/>
  <c r="K70" i="16" s="1"/>
  <c r="G70" i="16"/>
  <c r="P70" i="16"/>
  <c r="R70" i="16" s="1"/>
  <c r="N70" i="16"/>
  <c r="P74" i="17"/>
  <c r="R74" i="17" s="1"/>
  <c r="U74" i="17" s="1"/>
  <c r="N74" i="17"/>
  <c r="H74" i="17"/>
  <c r="G74" i="17"/>
  <c r="J70" i="16" l="1"/>
  <c r="L70" i="16" s="1"/>
  <c r="Q74" i="17"/>
  <c r="S74" i="17" s="1"/>
  <c r="U70" i="16"/>
  <c r="Q70" i="16"/>
  <c r="S70" i="16" s="1"/>
  <c r="J74" i="17"/>
  <c r="L74" i="17" s="1"/>
  <c r="Y70" i="16" l="1"/>
  <c r="F71" i="16"/>
  <c r="H71" i="16" s="1"/>
  <c r="X70" i="16"/>
  <c r="T70" i="16"/>
  <c r="V70" i="16" s="1"/>
  <c r="M71" i="16"/>
  <c r="O71" i="16" s="1"/>
  <c r="W70" i="16"/>
  <c r="T74" i="17"/>
  <c r="V74" i="17" s="1"/>
  <c r="W74" i="17"/>
  <c r="Y74" i="17"/>
  <c r="F75" i="17"/>
  <c r="M75" i="17"/>
  <c r="X74" i="17"/>
  <c r="I71" i="16" l="1"/>
  <c r="K71" i="16" s="1"/>
  <c r="G71" i="16"/>
  <c r="P71" i="16"/>
  <c r="R71" i="16" s="1"/>
  <c r="N71" i="16"/>
  <c r="H75" i="17"/>
  <c r="G75" i="17"/>
  <c r="I75" i="17"/>
  <c r="K75" i="17" s="1"/>
  <c r="N75" i="17"/>
  <c r="P75" i="17"/>
  <c r="R75" i="17" s="1"/>
  <c r="O75" i="17"/>
  <c r="J71" i="16" l="1"/>
  <c r="L71" i="16" s="1"/>
  <c r="U71" i="16"/>
  <c r="Q71" i="16"/>
  <c r="S71" i="16" s="1"/>
  <c r="Q75" i="17"/>
  <c r="S75" i="17" s="1"/>
  <c r="U75" i="17"/>
  <c r="J75" i="17"/>
  <c r="Y71" i="16" l="1"/>
  <c r="F72" i="16"/>
  <c r="G72" i="16" s="1"/>
  <c r="X71" i="16"/>
  <c r="M72" i="16"/>
  <c r="P72" i="16" s="1"/>
  <c r="R72" i="16" s="1"/>
  <c r="T71" i="16"/>
  <c r="V71" i="16" s="1"/>
  <c r="W71" i="16"/>
  <c r="T75" i="17"/>
  <c r="L75" i="17"/>
  <c r="W75" i="17" s="1"/>
  <c r="H72" i="16" l="1"/>
  <c r="I72" i="16"/>
  <c r="K72" i="16" s="1"/>
  <c r="U72" i="16" s="1"/>
  <c r="N72" i="16"/>
  <c r="O72" i="16"/>
  <c r="V75" i="17"/>
  <c r="M76" i="17"/>
  <c r="X75" i="17"/>
  <c r="Y75" i="17"/>
  <c r="F76" i="17"/>
  <c r="J72" i="16" l="1"/>
  <c r="L72" i="16" s="1"/>
  <c r="Q72" i="16"/>
  <c r="S72" i="16" s="1"/>
  <c r="G76" i="17"/>
  <c r="H76" i="17"/>
  <c r="I76" i="17"/>
  <c r="K76" i="17" s="1"/>
  <c r="P76" i="17"/>
  <c r="R76" i="17" s="1"/>
  <c r="O76" i="17"/>
  <c r="N76" i="17"/>
  <c r="T72" i="16" l="1"/>
  <c r="V72" i="16" s="1"/>
  <c r="Y72" i="16"/>
  <c r="W72" i="16"/>
  <c r="U76" i="17"/>
  <c r="Q76" i="17"/>
  <c r="S76" i="17" s="1"/>
  <c r="J76" i="17"/>
  <c r="M73" i="16"/>
  <c r="X72" i="16"/>
  <c r="F73" i="16"/>
  <c r="T76" i="17" l="1"/>
  <c r="L76" i="17"/>
  <c r="W76" i="17" s="1"/>
  <c r="I73" i="16"/>
  <c r="K73" i="16" s="1"/>
  <c r="H73" i="16"/>
  <c r="G73" i="16"/>
  <c r="P73" i="16"/>
  <c r="R73" i="16" s="1"/>
  <c r="O73" i="16"/>
  <c r="N73" i="16"/>
  <c r="V76" i="17" l="1"/>
  <c r="X76" i="17"/>
  <c r="F77" i="17"/>
  <c r="M77" i="17"/>
  <c r="Y76" i="17"/>
  <c r="J73" i="16"/>
  <c r="L73" i="16" s="1"/>
  <c r="U73" i="16"/>
  <c r="Q73" i="16"/>
  <c r="P77" i="17" l="1"/>
  <c r="R77" i="17" s="1"/>
  <c r="N77" i="17"/>
  <c r="O77" i="17"/>
  <c r="H77" i="17"/>
  <c r="G77" i="17"/>
  <c r="I77" i="17"/>
  <c r="K77" i="17" s="1"/>
  <c r="T73" i="16"/>
  <c r="S73" i="16"/>
  <c r="Y73" i="16" s="1"/>
  <c r="W73" i="16" l="1"/>
  <c r="J77" i="17"/>
  <c r="U77" i="17"/>
  <c r="Q77" i="17"/>
  <c r="S77" i="17" s="1"/>
  <c r="M74" i="16"/>
  <c r="X73" i="16"/>
  <c r="V73" i="16"/>
  <c r="F74" i="16"/>
  <c r="T77" i="17" l="1"/>
  <c r="L77" i="17"/>
  <c r="W77" i="17" s="1"/>
  <c r="H74" i="16"/>
  <c r="G74" i="16"/>
  <c r="I74" i="16"/>
  <c r="K74" i="16" s="1"/>
  <c r="P74" i="16"/>
  <c r="R74" i="16" s="1"/>
  <c r="O74" i="16"/>
  <c r="N74" i="16"/>
  <c r="Q74" i="16" l="1"/>
  <c r="S74" i="16" s="1"/>
  <c r="V77" i="17"/>
  <c r="F78" i="17"/>
  <c r="M78" i="17"/>
  <c r="Y77" i="17"/>
  <c r="X77" i="17"/>
  <c r="U74" i="16"/>
  <c r="J74" i="16"/>
  <c r="T74" i="16" l="1"/>
  <c r="P78" i="17"/>
  <c r="R78" i="17" s="1"/>
  <c r="O78" i="17"/>
  <c r="N78" i="17"/>
  <c r="G78" i="17"/>
  <c r="H78" i="17"/>
  <c r="I78" i="17"/>
  <c r="K78" i="17" s="1"/>
  <c r="L74" i="16"/>
  <c r="Y74" i="16" l="1"/>
  <c r="W74" i="16"/>
  <c r="U78" i="17"/>
  <c r="Q78" i="17"/>
  <c r="S78" i="17" s="1"/>
  <c r="J78" i="17"/>
  <c r="X74" i="16"/>
  <c r="F75" i="16"/>
  <c r="M75" i="16"/>
  <c r="V74" i="16"/>
  <c r="T78" i="17" l="1"/>
  <c r="L78" i="17"/>
  <c r="W78" i="17" s="1"/>
  <c r="O75" i="16"/>
  <c r="N75" i="16"/>
  <c r="P75" i="16"/>
  <c r="R75" i="16" s="1"/>
  <c r="G75" i="16"/>
  <c r="I75" i="16"/>
  <c r="K75" i="16" s="1"/>
  <c r="H75" i="16"/>
  <c r="V78" i="17" l="1"/>
  <c r="X78" i="17"/>
  <c r="Y78" i="17"/>
  <c r="M79" i="17"/>
  <c r="F79" i="17"/>
  <c r="U75" i="16"/>
  <c r="J75" i="16"/>
  <c r="Q75" i="16"/>
  <c r="S75" i="16" s="1"/>
  <c r="I79" i="17" l="1"/>
  <c r="K79" i="17" s="1"/>
  <c r="H79" i="17"/>
  <c r="G79" i="17"/>
  <c r="P79" i="17"/>
  <c r="R79" i="17" s="1"/>
  <c r="O79" i="17"/>
  <c r="N79" i="17"/>
  <c r="T75" i="16"/>
  <c r="L75" i="16"/>
  <c r="Y75" i="16" l="1"/>
  <c r="W75" i="16"/>
  <c r="J79" i="17"/>
  <c r="L79" i="17" s="1"/>
  <c r="Q79" i="17"/>
  <c r="S79" i="17" s="1"/>
  <c r="U79" i="17"/>
  <c r="F76" i="16"/>
  <c r="M76" i="16"/>
  <c r="X75" i="16"/>
  <c r="V75" i="16"/>
  <c r="W79" i="17" l="1"/>
  <c r="T79" i="17"/>
  <c r="V79" i="17" s="1"/>
  <c r="Y79" i="17"/>
  <c r="M80" i="17"/>
  <c r="X79" i="17"/>
  <c r="F80" i="17"/>
  <c r="N76" i="16"/>
  <c r="P76" i="16"/>
  <c r="R76" i="16" s="1"/>
  <c r="O76" i="16"/>
  <c r="I76" i="16"/>
  <c r="K76" i="16" s="1"/>
  <c r="H76" i="16"/>
  <c r="G76" i="16"/>
  <c r="G80" i="17" l="1"/>
  <c r="I80" i="17"/>
  <c r="K80" i="17" s="1"/>
  <c r="H80" i="17"/>
  <c r="O80" i="17"/>
  <c r="N80" i="17"/>
  <c r="P80" i="17"/>
  <c r="R80" i="17" s="1"/>
  <c r="U76" i="16"/>
  <c r="J76" i="16"/>
  <c r="L76" i="16" s="1"/>
  <c r="Q76" i="16"/>
  <c r="Q80" i="17" l="1"/>
  <c r="S80" i="17" s="1"/>
  <c r="J80" i="17"/>
  <c r="U80" i="17"/>
  <c r="T76" i="16"/>
  <c r="S76" i="16"/>
  <c r="X76" i="16" s="1"/>
  <c r="W76" i="16" l="1"/>
  <c r="T80" i="17"/>
  <c r="L80" i="17"/>
  <c r="W80" i="17" s="1"/>
  <c r="F77" i="16"/>
  <c r="H77" i="16" s="1"/>
  <c r="M77" i="16"/>
  <c r="N77" i="16" s="1"/>
  <c r="Y76" i="16"/>
  <c r="V76" i="16"/>
  <c r="I77" i="16" l="1"/>
  <c r="K77" i="16" s="1"/>
  <c r="O77" i="16"/>
  <c r="P77" i="16"/>
  <c r="R77" i="16" s="1"/>
  <c r="V80" i="17"/>
  <c r="M81" i="17"/>
  <c r="Y80" i="17"/>
  <c r="F81" i="17"/>
  <c r="X80" i="17"/>
  <c r="G77" i="16"/>
  <c r="J77" i="16" l="1"/>
  <c r="L77" i="16" s="1"/>
  <c r="Q77" i="16"/>
  <c r="S77" i="16" s="1"/>
  <c r="U77" i="16"/>
  <c r="N81" i="17"/>
  <c r="O81" i="17"/>
  <c r="P81" i="17"/>
  <c r="R81" i="17" s="1"/>
  <c r="I81" i="17"/>
  <c r="K81" i="17" s="1"/>
  <c r="H81" i="17"/>
  <c r="G81" i="17"/>
  <c r="T77" i="16" l="1"/>
  <c r="V77" i="16" s="1"/>
  <c r="Y77" i="16"/>
  <c r="W77" i="16"/>
  <c r="Q81" i="17"/>
  <c r="S81" i="17" s="1"/>
  <c r="J81" i="17"/>
  <c r="U81" i="17"/>
  <c r="F78" i="16"/>
  <c r="I78" i="16" s="1"/>
  <c r="K78" i="16" s="1"/>
  <c r="X77" i="16"/>
  <c r="M78" i="16"/>
  <c r="N78" i="16" s="1"/>
  <c r="T81" i="17" l="1"/>
  <c r="L81" i="17"/>
  <c r="M82" i="17" s="1"/>
  <c r="O78" i="16"/>
  <c r="G78" i="16"/>
  <c r="H78" i="16"/>
  <c r="P78" i="16"/>
  <c r="R78" i="16" s="1"/>
  <c r="U78" i="16" s="1"/>
  <c r="Y81" i="17" l="1"/>
  <c r="W81" i="17"/>
  <c r="V81" i="17"/>
  <c r="F82" i="17"/>
  <c r="I82" i="17" s="1"/>
  <c r="K82" i="17" s="1"/>
  <c r="Q78" i="16"/>
  <c r="S78" i="16" s="1"/>
  <c r="J78" i="16"/>
  <c r="L78" i="16" s="1"/>
  <c r="X81" i="17"/>
  <c r="P82" i="17"/>
  <c r="R82" i="17" s="1"/>
  <c r="N82" i="17"/>
  <c r="O82" i="17"/>
  <c r="T78" i="16" l="1"/>
  <c r="V78" i="16" s="1"/>
  <c r="G82" i="17"/>
  <c r="H82" i="17"/>
  <c r="Y78" i="16"/>
  <c r="W78" i="16"/>
  <c r="Q82" i="17"/>
  <c r="U82" i="17"/>
  <c r="X78" i="16"/>
  <c r="F79" i="16"/>
  <c r="M79" i="16"/>
  <c r="J82" i="17" l="1"/>
  <c r="L82" i="17" s="1"/>
  <c r="S82" i="17"/>
  <c r="O79" i="16"/>
  <c r="N79" i="16"/>
  <c r="P79" i="16"/>
  <c r="R79" i="16" s="1"/>
  <c r="G79" i="16"/>
  <c r="I79" i="16"/>
  <c r="K79" i="16" s="1"/>
  <c r="H79" i="16"/>
  <c r="F83" i="17" l="1"/>
  <c r="I83" i="17" s="1"/>
  <c r="K83" i="17" s="1"/>
  <c r="T82" i="17"/>
  <c r="V82" i="17" s="1"/>
  <c r="W82" i="17"/>
  <c r="Y82" i="17"/>
  <c r="M83" i="17"/>
  <c r="P83" i="17" s="1"/>
  <c r="R83" i="17" s="1"/>
  <c r="X82" i="17"/>
  <c r="U79" i="16"/>
  <c r="J79" i="16"/>
  <c r="Q79" i="16"/>
  <c r="S79" i="16" s="1"/>
  <c r="G83" i="17" l="1"/>
  <c r="H83" i="17"/>
  <c r="N83" i="17"/>
  <c r="O83" i="17"/>
  <c r="U83" i="17"/>
  <c r="T79" i="16"/>
  <c r="L79" i="16"/>
  <c r="J83" i="17" l="1"/>
  <c r="L83" i="17" s="1"/>
  <c r="Q83" i="17"/>
  <c r="S83" i="17" s="1"/>
  <c r="Y79" i="16"/>
  <c r="W79" i="16"/>
  <c r="F80" i="16"/>
  <c r="M80" i="16"/>
  <c r="X79" i="16"/>
  <c r="V79" i="16"/>
  <c r="W83" i="17" l="1"/>
  <c r="F84" i="17"/>
  <c r="H84" i="17" s="1"/>
  <c r="T83" i="17"/>
  <c r="V83" i="17" s="1"/>
  <c r="X83" i="17"/>
  <c r="Y83" i="17"/>
  <c r="M84" i="17"/>
  <c r="P84" i="17" s="1"/>
  <c r="R84" i="17" s="1"/>
  <c r="N80" i="16"/>
  <c r="P80" i="16"/>
  <c r="R80" i="16" s="1"/>
  <c r="O80" i="16"/>
  <c r="I80" i="16"/>
  <c r="K80" i="16" s="1"/>
  <c r="H80" i="16"/>
  <c r="G80" i="16"/>
  <c r="G84" i="17" l="1"/>
  <c r="I84" i="17"/>
  <c r="K84" i="17" s="1"/>
  <c r="U84" i="17" s="1"/>
  <c r="N84" i="17"/>
  <c r="O84" i="17"/>
  <c r="U80" i="16"/>
  <c r="J80" i="16"/>
  <c r="L80" i="16" s="1"/>
  <c r="Q80" i="16"/>
  <c r="J84" i="17" l="1"/>
  <c r="L84" i="17" s="1"/>
  <c r="Q84" i="17"/>
  <c r="S84" i="17" s="1"/>
  <c r="T80" i="16"/>
  <c r="S80" i="16"/>
  <c r="X80" i="16" s="1"/>
  <c r="W84" i="17" l="1"/>
  <c r="F85" i="17"/>
  <c r="G85" i="17" s="1"/>
  <c r="M85" i="17"/>
  <c r="P85" i="17" s="1"/>
  <c r="R85" i="17" s="1"/>
  <c r="T84" i="17"/>
  <c r="V84" i="17" s="1"/>
  <c r="Y84" i="17"/>
  <c r="X84" i="17"/>
  <c r="W80" i="16"/>
  <c r="F81" i="16"/>
  <c r="I81" i="16" s="1"/>
  <c r="K81" i="16" s="1"/>
  <c r="M81" i="16"/>
  <c r="P81" i="16" s="1"/>
  <c r="R81" i="16" s="1"/>
  <c r="Y80" i="16"/>
  <c r="V80" i="16"/>
  <c r="I85" i="17" l="1"/>
  <c r="K85" i="17" s="1"/>
  <c r="U85" i="17" s="1"/>
  <c r="H85" i="17"/>
  <c r="N85" i="17"/>
  <c r="O85" i="17"/>
  <c r="G81" i="16"/>
  <c r="H81" i="16"/>
  <c r="N81" i="16"/>
  <c r="O81" i="16"/>
  <c r="U81" i="16"/>
  <c r="J85" i="17" l="1"/>
  <c r="L85" i="17" s="1"/>
  <c r="Q85" i="17"/>
  <c r="S85" i="17" s="1"/>
  <c r="J81" i="16"/>
  <c r="L81" i="16" s="1"/>
  <c r="Q81" i="16"/>
  <c r="S81" i="16" s="1"/>
  <c r="Y85" i="17" l="1"/>
  <c r="T85" i="17"/>
  <c r="V85" i="17" s="1"/>
  <c r="W85" i="17"/>
  <c r="F86" i="17"/>
  <c r="I86" i="17" s="1"/>
  <c r="K86" i="17" s="1"/>
  <c r="X85" i="17"/>
  <c r="Y81" i="16"/>
  <c r="M86" i="17"/>
  <c r="N86" i="17" s="1"/>
  <c r="M82" i="16"/>
  <c r="N82" i="16" s="1"/>
  <c r="W81" i="16"/>
  <c r="F82" i="16"/>
  <c r="I82" i="16" s="1"/>
  <c r="K82" i="16" s="1"/>
  <c r="T81" i="16"/>
  <c r="V81" i="16" s="1"/>
  <c r="X81" i="16"/>
  <c r="H86" i="17" l="1"/>
  <c r="P82" i="16"/>
  <c r="R82" i="16" s="1"/>
  <c r="U82" i="16" s="1"/>
  <c r="G86" i="17"/>
  <c r="O86" i="17"/>
  <c r="P86" i="17"/>
  <c r="R86" i="17" s="1"/>
  <c r="U86" i="17" s="1"/>
  <c r="O82" i="16"/>
  <c r="G82" i="16"/>
  <c r="H82" i="16"/>
  <c r="Q82" i="16" l="1"/>
  <c r="S82" i="16" s="1"/>
  <c r="J86" i="17"/>
  <c r="L86" i="17" s="1"/>
  <c r="Q86" i="17"/>
  <c r="S86" i="17" s="1"/>
  <c r="J82" i="16"/>
  <c r="T82" i="16" l="1"/>
  <c r="W86" i="17"/>
  <c r="M87" i="17"/>
  <c r="P87" i="17" s="1"/>
  <c r="R87" i="17" s="1"/>
  <c r="F87" i="17"/>
  <c r="I87" i="17" s="1"/>
  <c r="K87" i="17" s="1"/>
  <c r="Y86" i="17"/>
  <c r="X86" i="17"/>
  <c r="T86" i="17"/>
  <c r="V86" i="17" s="1"/>
  <c r="L82" i="16"/>
  <c r="Y82" i="16" s="1"/>
  <c r="N87" i="17" l="1"/>
  <c r="H87" i="17"/>
  <c r="G87" i="17"/>
  <c r="O87" i="17"/>
  <c r="V82" i="16"/>
  <c r="F83" i="16"/>
  <c r="I83" i="16" s="1"/>
  <c r="K83" i="16" s="1"/>
  <c r="X82" i="16"/>
  <c r="M83" i="16"/>
  <c r="N83" i="16" s="1"/>
  <c r="W82" i="16"/>
  <c r="U87" i="17"/>
  <c r="J87" i="17" l="1"/>
  <c r="L87" i="17" s="1"/>
  <c r="H83" i="16"/>
  <c r="G83" i="16"/>
  <c r="Q87" i="17"/>
  <c r="S87" i="17" s="1"/>
  <c r="O83" i="16"/>
  <c r="P83" i="16"/>
  <c r="R83" i="16" s="1"/>
  <c r="U83" i="16" s="1"/>
  <c r="M88" i="17" l="1"/>
  <c r="O88" i="17" s="1"/>
  <c r="J83" i="16"/>
  <c r="L83" i="16" s="1"/>
  <c r="W87" i="17"/>
  <c r="X87" i="17"/>
  <c r="T87" i="17"/>
  <c r="V87" i="17" s="1"/>
  <c r="F88" i="17"/>
  <c r="H88" i="17" s="1"/>
  <c r="Y87" i="17"/>
  <c r="Q83" i="16"/>
  <c r="S83" i="16" s="1"/>
  <c r="P88" i="17" l="1"/>
  <c r="R88" i="17" s="1"/>
  <c r="N88" i="17"/>
  <c r="T83" i="16"/>
  <c r="V83" i="16" s="1"/>
  <c r="I88" i="17"/>
  <c r="K88" i="17" s="1"/>
  <c r="G88" i="17"/>
  <c r="Y83" i="16"/>
  <c r="W83" i="16"/>
  <c r="F84" i="16"/>
  <c r="M84" i="16"/>
  <c r="X83" i="16"/>
  <c r="Q88" i="17" l="1"/>
  <c r="S88" i="17" s="1"/>
  <c r="U88" i="17"/>
  <c r="J88" i="17"/>
  <c r="N84" i="16"/>
  <c r="P84" i="16"/>
  <c r="R84" i="16" s="1"/>
  <c r="O84" i="16"/>
  <c r="I84" i="16"/>
  <c r="K84" i="16" s="1"/>
  <c r="H84" i="16"/>
  <c r="G84" i="16"/>
  <c r="T88" i="17" l="1"/>
  <c r="L88" i="17"/>
  <c r="W88" i="17" s="1"/>
  <c r="U84" i="16"/>
  <c r="Q84" i="16"/>
  <c r="S84" i="16" s="1"/>
  <c r="J84" i="16"/>
  <c r="F89" i="17" l="1"/>
  <c r="G89" i="17" s="1"/>
  <c r="Y88" i="17"/>
  <c r="M89" i="17"/>
  <c r="O89" i="17" s="1"/>
  <c r="V88" i="17"/>
  <c r="X88" i="17"/>
  <c r="T84" i="16"/>
  <c r="L84" i="16"/>
  <c r="H89" i="17" l="1"/>
  <c r="I89" i="17"/>
  <c r="K89" i="17" s="1"/>
  <c r="N89" i="17"/>
  <c r="P89" i="17"/>
  <c r="R89" i="17" s="1"/>
  <c r="Y84" i="16"/>
  <c r="W84" i="16"/>
  <c r="M85" i="16"/>
  <c r="X84" i="16"/>
  <c r="F85" i="16"/>
  <c r="V84" i="16"/>
  <c r="U89" i="17" l="1"/>
  <c r="J89" i="17"/>
  <c r="L89" i="17" s="1"/>
  <c r="Q89" i="17"/>
  <c r="S89" i="17" s="1"/>
  <c r="I85" i="16"/>
  <c r="K85" i="16" s="1"/>
  <c r="H85" i="16"/>
  <c r="G85" i="16"/>
  <c r="P85" i="16"/>
  <c r="R85" i="16" s="1"/>
  <c r="O85" i="16"/>
  <c r="N85" i="16"/>
  <c r="T89" i="17" l="1"/>
  <c r="V89" i="17" s="1"/>
  <c r="Y89" i="17"/>
  <c r="W89" i="17"/>
  <c r="M90" i="17"/>
  <c r="P90" i="17" s="1"/>
  <c r="R90" i="17" s="1"/>
  <c r="X89" i="17"/>
  <c r="F90" i="17"/>
  <c r="I90" i="17" s="1"/>
  <c r="K90" i="17" s="1"/>
  <c r="Q85" i="16"/>
  <c r="S85" i="16" s="1"/>
  <c r="J85" i="16"/>
  <c r="L85" i="16" s="1"/>
  <c r="U85" i="16"/>
  <c r="O90" i="17" l="1"/>
  <c r="W85" i="16"/>
  <c r="N90" i="17"/>
  <c r="U90" i="17"/>
  <c r="H90" i="17"/>
  <c r="G90" i="17"/>
  <c r="T85" i="16"/>
  <c r="V85" i="16" s="1"/>
  <c r="Y85" i="16"/>
  <c r="X85" i="16"/>
  <c r="F86" i="16"/>
  <c r="M86" i="16"/>
  <c r="Q90" i="17" l="1"/>
  <c r="S90" i="17" s="1"/>
  <c r="J90" i="17"/>
  <c r="P86" i="16"/>
  <c r="R86" i="16" s="1"/>
  <c r="O86" i="16"/>
  <c r="N86" i="16"/>
  <c r="H86" i="16"/>
  <c r="G86" i="16"/>
  <c r="I86" i="16"/>
  <c r="K86" i="16" s="1"/>
  <c r="T90" i="17" l="1"/>
  <c r="L90" i="17"/>
  <c r="W90" i="17" s="1"/>
  <c r="U86" i="16"/>
  <c r="J86" i="16"/>
  <c r="Q86" i="16"/>
  <c r="S86" i="16" s="1"/>
  <c r="X90" i="17" l="1"/>
  <c r="V90" i="17"/>
  <c r="Y90" i="17"/>
  <c r="M91" i="17"/>
  <c r="F91" i="17"/>
  <c r="T86" i="16"/>
  <c r="L86" i="16"/>
  <c r="Y86" i="16" l="1"/>
  <c r="W86" i="16"/>
  <c r="H91" i="17"/>
  <c r="G91" i="17"/>
  <c r="I91" i="17"/>
  <c r="K91" i="17" s="1"/>
  <c r="O91" i="17"/>
  <c r="P91" i="17"/>
  <c r="R91" i="17" s="1"/>
  <c r="N91" i="17"/>
  <c r="X86" i="16"/>
  <c r="F87" i="16"/>
  <c r="M87" i="16"/>
  <c r="V86" i="16"/>
  <c r="J91" i="17" l="1"/>
  <c r="L91" i="17" s="1"/>
  <c r="U91" i="17"/>
  <c r="Q91" i="17"/>
  <c r="O87" i="16"/>
  <c r="N87" i="16"/>
  <c r="P87" i="16"/>
  <c r="R87" i="16" s="1"/>
  <c r="G87" i="16"/>
  <c r="I87" i="16"/>
  <c r="K87" i="16" s="1"/>
  <c r="H87" i="16"/>
  <c r="T91" i="17" l="1"/>
  <c r="S91" i="17"/>
  <c r="W91" i="17" s="1"/>
  <c r="U87" i="16"/>
  <c r="J87" i="16"/>
  <c r="Q87" i="16"/>
  <c r="S87" i="16" s="1"/>
  <c r="V91" i="17" l="1"/>
  <c r="Y91" i="17"/>
  <c r="M92" i="17"/>
  <c r="X91" i="17"/>
  <c r="F92" i="17"/>
  <c r="T87" i="16"/>
  <c r="L87" i="16"/>
  <c r="Y87" i="16" l="1"/>
  <c r="W87" i="16"/>
  <c r="P92" i="17"/>
  <c r="R92" i="17" s="1"/>
  <c r="N92" i="17"/>
  <c r="O92" i="17"/>
  <c r="I92" i="17"/>
  <c r="K92" i="17" s="1"/>
  <c r="G92" i="17"/>
  <c r="H92" i="17"/>
  <c r="F88" i="16"/>
  <c r="M88" i="16"/>
  <c r="X87" i="16"/>
  <c r="V87" i="16"/>
  <c r="U92" i="17" l="1"/>
  <c r="Q92" i="17"/>
  <c r="S92" i="17" s="1"/>
  <c r="J92" i="17"/>
  <c r="N88" i="16"/>
  <c r="P88" i="16"/>
  <c r="R88" i="16" s="1"/>
  <c r="O88" i="16"/>
  <c r="I88" i="16"/>
  <c r="K88" i="16" s="1"/>
  <c r="H88" i="16"/>
  <c r="G88" i="16"/>
  <c r="T92" i="17" l="1"/>
  <c r="L92" i="17"/>
  <c r="W92" i="17" s="1"/>
  <c r="U88" i="16"/>
  <c r="J88" i="16"/>
  <c r="L88" i="16" s="1"/>
  <c r="Q88" i="16"/>
  <c r="T88" i="16" l="1"/>
  <c r="Y92" i="17"/>
  <c r="V92" i="17"/>
  <c r="F93" i="17"/>
  <c r="M93" i="17"/>
  <c r="X92" i="17"/>
  <c r="S88" i="16"/>
  <c r="V88" i="16" l="1"/>
  <c r="W88" i="16"/>
  <c r="F89" i="16"/>
  <c r="G89" i="16" s="1"/>
  <c r="O93" i="17"/>
  <c r="P93" i="17"/>
  <c r="R93" i="17" s="1"/>
  <c r="N93" i="17"/>
  <c r="H93" i="17"/>
  <c r="I93" i="17"/>
  <c r="K93" i="17" s="1"/>
  <c r="G93" i="17"/>
  <c r="Y88" i="16"/>
  <c r="M89" i="16"/>
  <c r="P89" i="16" s="1"/>
  <c r="R89" i="16" s="1"/>
  <c r="X88" i="16"/>
  <c r="H89" i="16" l="1"/>
  <c r="I89" i="16"/>
  <c r="K89" i="16" s="1"/>
  <c r="U89" i="16" s="1"/>
  <c r="J93" i="17"/>
  <c r="L93" i="17" s="1"/>
  <c r="Q93" i="17"/>
  <c r="U93" i="17"/>
  <c r="N89" i="16"/>
  <c r="O89" i="16"/>
  <c r="J89" i="16" l="1"/>
  <c r="L89" i="16" s="1"/>
  <c r="T93" i="17"/>
  <c r="S93" i="17"/>
  <c r="Q89" i="16"/>
  <c r="S89" i="16" s="1"/>
  <c r="V93" i="17" l="1"/>
  <c r="F94" i="17"/>
  <c r="I94" i="17" s="1"/>
  <c r="K94" i="17" s="1"/>
  <c r="M94" i="17"/>
  <c r="N94" i="17" s="1"/>
  <c r="Y93" i="17"/>
  <c r="W93" i="17"/>
  <c r="W89" i="16"/>
  <c r="X93" i="17"/>
  <c r="F90" i="16"/>
  <c r="H90" i="16" s="1"/>
  <c r="X89" i="16"/>
  <c r="M90" i="16"/>
  <c r="N90" i="16" s="1"/>
  <c r="T89" i="16"/>
  <c r="V89" i="16" s="1"/>
  <c r="Y89" i="16"/>
  <c r="P94" i="17" l="1"/>
  <c r="R94" i="17" s="1"/>
  <c r="U94" i="17" s="1"/>
  <c r="O94" i="17"/>
  <c r="G94" i="17"/>
  <c r="H94" i="17"/>
  <c r="G90" i="16"/>
  <c r="O90" i="16"/>
  <c r="I90" i="16"/>
  <c r="K90" i="16" s="1"/>
  <c r="P90" i="16"/>
  <c r="R90" i="16" s="1"/>
  <c r="Q94" i="17" l="1"/>
  <c r="S94" i="17" s="1"/>
  <c r="J94" i="17"/>
  <c r="L94" i="17" s="1"/>
  <c r="Q90" i="16"/>
  <c r="S90" i="16" s="1"/>
  <c r="J90" i="16"/>
  <c r="U90" i="16"/>
  <c r="W94" i="17" l="1"/>
  <c r="T94" i="17"/>
  <c r="V94" i="17" s="1"/>
  <c r="T90" i="16"/>
  <c r="L90" i="16"/>
  <c r="Y90" i="16" s="1"/>
  <c r="X94" i="17"/>
  <c r="F95" i="17"/>
  <c r="M95" i="17"/>
  <c r="Y94" i="17"/>
  <c r="V90" i="16" l="1"/>
  <c r="M91" i="16"/>
  <c r="N91" i="16" s="1"/>
  <c r="F91" i="16"/>
  <c r="I91" i="16" s="1"/>
  <c r="K91" i="16" s="1"/>
  <c r="X90" i="16"/>
  <c r="W90" i="16"/>
  <c r="H95" i="17"/>
  <c r="G95" i="17"/>
  <c r="I95" i="17"/>
  <c r="K95" i="17" s="1"/>
  <c r="N95" i="17"/>
  <c r="P95" i="17"/>
  <c r="R95" i="17" s="1"/>
  <c r="O95" i="17"/>
  <c r="P91" i="16" l="1"/>
  <c r="R91" i="16" s="1"/>
  <c r="U91" i="16" s="1"/>
  <c r="G91" i="16"/>
  <c r="H91" i="16"/>
  <c r="O91" i="16"/>
  <c r="Q95" i="17"/>
  <c r="S95" i="17" s="1"/>
  <c r="J95" i="17"/>
  <c r="U95" i="17"/>
  <c r="Q91" i="16" l="1"/>
  <c r="S91" i="16" s="1"/>
  <c r="J91" i="16"/>
  <c r="L91" i="16" s="1"/>
  <c r="T95" i="17"/>
  <c r="L95" i="17"/>
  <c r="T91" i="16" l="1"/>
  <c r="V91" i="16" s="1"/>
  <c r="F96" i="17"/>
  <c r="H96" i="17" s="1"/>
  <c r="W95" i="17"/>
  <c r="X95" i="17"/>
  <c r="Y91" i="16"/>
  <c r="W91" i="16"/>
  <c r="Y95" i="17"/>
  <c r="M96" i="17"/>
  <c r="N96" i="17" s="1"/>
  <c r="V95" i="17"/>
  <c r="F92" i="16"/>
  <c r="M92" i="16"/>
  <c r="X91" i="16"/>
  <c r="G96" i="17" l="1"/>
  <c r="I96" i="17"/>
  <c r="K96" i="17" s="1"/>
  <c r="O96" i="17"/>
  <c r="P96" i="17"/>
  <c r="R96" i="17" s="1"/>
  <c r="N92" i="16"/>
  <c r="P92" i="16"/>
  <c r="R92" i="16" s="1"/>
  <c r="O92" i="16"/>
  <c r="I92" i="16"/>
  <c r="K92" i="16" s="1"/>
  <c r="H92" i="16"/>
  <c r="G92" i="16"/>
  <c r="J96" i="17" l="1"/>
  <c r="L96" i="17" s="1"/>
  <c r="U96" i="17"/>
  <c r="Q96" i="17"/>
  <c r="S96" i="17" s="1"/>
  <c r="U92" i="16"/>
  <c r="J92" i="16"/>
  <c r="L92" i="16" s="1"/>
  <c r="Q92" i="16"/>
  <c r="W96" i="17" l="1"/>
  <c r="T96" i="17"/>
  <c r="V96" i="17" s="1"/>
  <c r="F97" i="17"/>
  <c r="Y96" i="17"/>
  <c r="X96" i="17"/>
  <c r="M97" i="17"/>
  <c r="T92" i="16"/>
  <c r="S92" i="16"/>
  <c r="W92" i="16" s="1"/>
  <c r="O97" i="17" l="1"/>
  <c r="N97" i="17"/>
  <c r="P97" i="17"/>
  <c r="R97" i="17" s="1"/>
  <c r="H97" i="17"/>
  <c r="G97" i="17"/>
  <c r="I97" i="17"/>
  <c r="K97" i="17" s="1"/>
  <c r="V92" i="16"/>
  <c r="F93" i="16"/>
  <c r="I93" i="16" s="1"/>
  <c r="K93" i="16" s="1"/>
  <c r="Y92" i="16"/>
  <c r="X92" i="16"/>
  <c r="M93" i="16"/>
  <c r="P93" i="16" s="1"/>
  <c r="R93" i="16" s="1"/>
  <c r="G93" i="16" l="1"/>
  <c r="H93" i="16"/>
  <c r="U97" i="17"/>
  <c r="J97" i="17"/>
  <c r="L97" i="17" s="1"/>
  <c r="Q97" i="17"/>
  <c r="S97" i="17" s="1"/>
  <c r="N93" i="16"/>
  <c r="O93" i="16"/>
  <c r="U93" i="16"/>
  <c r="W97" i="17" l="1"/>
  <c r="J93" i="16"/>
  <c r="L93" i="16" s="1"/>
  <c r="Y97" i="17"/>
  <c r="X97" i="17"/>
  <c r="F98" i="17"/>
  <c r="M98" i="17"/>
  <c r="T97" i="17"/>
  <c r="V97" i="17" s="1"/>
  <c r="Q93" i="16"/>
  <c r="S93" i="16" s="1"/>
  <c r="Y93" i="16" l="1"/>
  <c r="W93" i="16"/>
  <c r="O98" i="17"/>
  <c r="N98" i="17"/>
  <c r="P98" i="17"/>
  <c r="R98" i="17" s="1"/>
  <c r="G98" i="17"/>
  <c r="H98" i="17"/>
  <c r="I98" i="17"/>
  <c r="K98" i="17" s="1"/>
  <c r="M94" i="16"/>
  <c r="P94" i="16" s="1"/>
  <c r="R94" i="16" s="1"/>
  <c r="F94" i="16"/>
  <c r="G94" i="16" s="1"/>
  <c r="T93" i="16"/>
  <c r="V93" i="16" s="1"/>
  <c r="X93" i="16"/>
  <c r="U98" i="17" l="1"/>
  <c r="Q98" i="17"/>
  <c r="S98" i="17" s="1"/>
  <c r="O94" i="16"/>
  <c r="J98" i="17"/>
  <c r="N94" i="16"/>
  <c r="I94" i="16"/>
  <c r="K94" i="16" s="1"/>
  <c r="U94" i="16" s="1"/>
  <c r="H94" i="16"/>
  <c r="T98" i="17" l="1"/>
  <c r="Q94" i="16"/>
  <c r="S94" i="16" s="1"/>
  <c r="L98" i="17"/>
  <c r="W98" i="17" s="1"/>
  <c r="J94" i="16"/>
  <c r="X98" i="17" l="1"/>
  <c r="V98" i="17"/>
  <c r="T94" i="16"/>
  <c r="F99" i="17"/>
  <c r="G99" i="17" s="1"/>
  <c r="Y98" i="17"/>
  <c r="M99" i="17"/>
  <c r="P99" i="17" s="1"/>
  <c r="R99" i="17" s="1"/>
  <c r="L94" i="16"/>
  <c r="H99" i="17" l="1"/>
  <c r="I99" i="17"/>
  <c r="K99" i="17" s="1"/>
  <c r="U99" i="17" s="1"/>
  <c r="O99" i="17"/>
  <c r="N99" i="17"/>
  <c r="Y94" i="16"/>
  <c r="W94" i="16"/>
  <c r="M95" i="16"/>
  <c r="O95" i="16" s="1"/>
  <c r="V94" i="16"/>
  <c r="F95" i="16"/>
  <c r="H95" i="16" s="1"/>
  <c r="X94" i="16"/>
  <c r="J99" i="17" l="1"/>
  <c r="L99" i="17" s="1"/>
  <c r="P95" i="16"/>
  <c r="R95" i="16" s="1"/>
  <c r="Q99" i="17"/>
  <c r="S99" i="17" s="1"/>
  <c r="N95" i="16"/>
  <c r="I95" i="16"/>
  <c r="K95" i="16" s="1"/>
  <c r="G95" i="16"/>
  <c r="W99" i="17" l="1"/>
  <c r="Q95" i="16"/>
  <c r="S95" i="16" s="1"/>
  <c r="U95" i="16"/>
  <c r="T99" i="17"/>
  <c r="V99" i="17" s="1"/>
  <c r="J95" i="16"/>
  <c r="M100" i="17"/>
  <c r="Y99" i="17"/>
  <c r="F100" i="17"/>
  <c r="X99" i="17"/>
  <c r="T95" i="16" l="1"/>
  <c r="L95" i="16"/>
  <c r="Y95" i="16" s="1"/>
  <c r="H100" i="17"/>
  <c r="G100" i="17"/>
  <c r="I100" i="17"/>
  <c r="K100" i="17" s="1"/>
  <c r="N100" i="17"/>
  <c r="O100" i="17"/>
  <c r="P100" i="17"/>
  <c r="R100" i="17" s="1"/>
  <c r="X95" i="16" l="1"/>
  <c r="F96" i="16"/>
  <c r="I96" i="16" s="1"/>
  <c r="K96" i="16" s="1"/>
  <c r="M96" i="16"/>
  <c r="P96" i="16" s="1"/>
  <c r="R96" i="16" s="1"/>
  <c r="W95" i="16"/>
  <c r="V95" i="16"/>
  <c r="J100" i="17"/>
  <c r="L100" i="17" s="1"/>
  <c r="U100" i="17"/>
  <c r="Q100" i="17"/>
  <c r="H96" i="16" l="1"/>
  <c r="O96" i="16"/>
  <c r="N96" i="16"/>
  <c r="G96" i="16"/>
  <c r="T100" i="17"/>
  <c r="U96" i="16"/>
  <c r="S100" i="17"/>
  <c r="M101" i="17" s="1"/>
  <c r="Q96" i="16" l="1"/>
  <c r="S96" i="16" s="1"/>
  <c r="J96" i="16"/>
  <c r="W100" i="17"/>
  <c r="O101" i="17"/>
  <c r="N101" i="17"/>
  <c r="P101" i="17"/>
  <c r="R101" i="17" s="1"/>
  <c r="Y100" i="17"/>
  <c r="V100" i="17"/>
  <c r="F101" i="17"/>
  <c r="X100" i="17"/>
  <c r="T96" i="16" l="1"/>
  <c r="L96" i="16"/>
  <c r="W96" i="16" s="1"/>
  <c r="Q101" i="17"/>
  <c r="S101" i="17" s="1"/>
  <c r="G101" i="17"/>
  <c r="H101" i="17"/>
  <c r="I101" i="17"/>
  <c r="K101" i="17" s="1"/>
  <c r="U101" i="17" s="1"/>
  <c r="F97" i="16" l="1"/>
  <c r="H97" i="16" s="1"/>
  <c r="X96" i="16"/>
  <c r="M97" i="16"/>
  <c r="N97" i="16" s="1"/>
  <c r="V96" i="16"/>
  <c r="Y96" i="16"/>
  <c r="J101" i="17"/>
  <c r="L101" i="17" s="1"/>
  <c r="W101" i="17" s="1"/>
  <c r="I97" i="16" l="1"/>
  <c r="K97" i="16" s="1"/>
  <c r="G97" i="16"/>
  <c r="P97" i="16"/>
  <c r="R97" i="16" s="1"/>
  <c r="O97" i="16"/>
  <c r="T101" i="17"/>
  <c r="V101" i="17" s="1"/>
  <c r="Y101" i="17"/>
  <c r="M102" i="17"/>
  <c r="X101" i="17"/>
  <c r="F102" i="17"/>
  <c r="J97" i="16" l="1"/>
  <c r="L97" i="16" s="1"/>
  <c r="U97" i="16"/>
  <c r="Q97" i="16"/>
  <c r="S97" i="16" s="1"/>
  <c r="N102" i="17"/>
  <c r="O102" i="17"/>
  <c r="P102" i="17"/>
  <c r="R102" i="17" s="1"/>
  <c r="G102" i="17"/>
  <c r="I102" i="17"/>
  <c r="K102" i="17" s="1"/>
  <c r="H102" i="17"/>
  <c r="T97" i="16" l="1"/>
  <c r="V97" i="16" s="1"/>
  <c r="M98" i="16"/>
  <c r="N98" i="16" s="1"/>
  <c r="Y97" i="16"/>
  <c r="W97" i="16"/>
  <c r="F98" i="16"/>
  <c r="I98" i="16" s="1"/>
  <c r="K98" i="16" s="1"/>
  <c r="X97" i="16"/>
  <c r="Q102" i="17"/>
  <c r="S102" i="17" s="1"/>
  <c r="U102" i="17"/>
  <c r="J102" i="17"/>
  <c r="P98" i="16" l="1"/>
  <c r="R98" i="16" s="1"/>
  <c r="U98" i="16" s="1"/>
  <c r="O98" i="16"/>
  <c r="H98" i="16"/>
  <c r="G98" i="16"/>
  <c r="T102" i="17"/>
  <c r="L102" i="17"/>
  <c r="W102" i="17" s="1"/>
  <c r="Q98" i="16" l="1"/>
  <c r="S98" i="16" s="1"/>
  <c r="J98" i="16"/>
  <c r="Y102" i="17"/>
  <c r="X102" i="17"/>
  <c r="M103" i="17"/>
  <c r="F103" i="17"/>
  <c r="V102" i="17"/>
  <c r="T98" i="16" l="1"/>
  <c r="L98" i="16"/>
  <c r="Y98" i="16" s="1"/>
  <c r="G103" i="17"/>
  <c r="I103" i="17"/>
  <c r="K103" i="17" s="1"/>
  <c r="H103" i="17"/>
  <c r="N103" i="17"/>
  <c r="O103" i="17"/>
  <c r="P103" i="17"/>
  <c r="R103" i="17" s="1"/>
  <c r="F99" i="16" l="1"/>
  <c r="I99" i="16" s="1"/>
  <c r="K99" i="16" s="1"/>
  <c r="V98" i="16"/>
  <c r="X98" i="16"/>
  <c r="M99" i="16"/>
  <c r="N99" i="16" s="1"/>
  <c r="W98" i="16"/>
  <c r="Q103" i="17"/>
  <c r="S103" i="17" s="1"/>
  <c r="J103" i="17"/>
  <c r="U103" i="17"/>
  <c r="G99" i="16" l="1"/>
  <c r="H99" i="16"/>
  <c r="O99" i="16"/>
  <c r="P99" i="16"/>
  <c r="R99" i="16" s="1"/>
  <c r="U99" i="16" s="1"/>
  <c r="T103" i="17"/>
  <c r="L103" i="17"/>
  <c r="W103" i="17" s="1"/>
  <c r="J99" i="16" l="1"/>
  <c r="L99" i="16" s="1"/>
  <c r="Q99" i="16"/>
  <c r="S99" i="16" s="1"/>
  <c r="F104" i="17"/>
  <c r="M104" i="17"/>
  <c r="Y103" i="17"/>
  <c r="V103" i="17"/>
  <c r="X103" i="17"/>
  <c r="T99" i="16" l="1"/>
  <c r="V99" i="16" s="1"/>
  <c r="Y99" i="16"/>
  <c r="W99" i="16"/>
  <c r="P104" i="17"/>
  <c r="R104" i="17" s="1"/>
  <c r="O104" i="17"/>
  <c r="N104" i="17"/>
  <c r="G104" i="17"/>
  <c r="I104" i="17"/>
  <c r="K104" i="17" s="1"/>
  <c r="H104" i="17"/>
  <c r="F100" i="16"/>
  <c r="M100" i="16"/>
  <c r="X99" i="16"/>
  <c r="U104" i="17" l="1"/>
  <c r="J104" i="17"/>
  <c r="L104" i="17" s="1"/>
  <c r="Q104" i="17"/>
  <c r="S104" i="17" s="1"/>
  <c r="N100" i="16"/>
  <c r="P100" i="16"/>
  <c r="R100" i="16" s="1"/>
  <c r="O100" i="16"/>
  <c r="I100" i="16"/>
  <c r="K100" i="16" s="1"/>
  <c r="H100" i="16"/>
  <c r="G100" i="16"/>
  <c r="W104" i="17" l="1"/>
  <c r="T104" i="17"/>
  <c r="V104" i="17" s="1"/>
  <c r="F105" i="17"/>
  <c r="Y104" i="17"/>
  <c r="X104" i="17"/>
  <c r="M105" i="17"/>
  <c r="J100" i="16"/>
  <c r="L100" i="16" s="1"/>
  <c r="U100" i="16"/>
  <c r="Q100" i="16"/>
  <c r="P105" i="17" l="1"/>
  <c r="R105" i="17" s="1"/>
  <c r="N105" i="17"/>
  <c r="O105" i="17"/>
  <c r="I105" i="17"/>
  <c r="K105" i="17" s="1"/>
  <c r="H105" i="17"/>
  <c r="G105" i="17"/>
  <c r="T100" i="16"/>
  <c r="S100" i="16"/>
  <c r="V100" i="16" l="1"/>
  <c r="U105" i="17"/>
  <c r="W100" i="16"/>
  <c r="J105" i="17"/>
  <c r="L105" i="17" s="1"/>
  <c r="Q105" i="17"/>
  <c r="S105" i="17" s="1"/>
  <c r="F101" i="16"/>
  <c r="G101" i="16" s="1"/>
  <c r="M101" i="16"/>
  <c r="P101" i="16" s="1"/>
  <c r="R101" i="16" s="1"/>
  <c r="X100" i="16"/>
  <c r="Y100" i="16"/>
  <c r="W105" i="17" l="1"/>
  <c r="T105" i="17"/>
  <c r="V105" i="17" s="1"/>
  <c r="H101" i="16"/>
  <c r="I101" i="16"/>
  <c r="K101" i="16" s="1"/>
  <c r="U101" i="16" s="1"/>
  <c r="N101" i="16"/>
  <c r="O101" i="16"/>
  <c r="M106" i="17"/>
  <c r="X105" i="17"/>
  <c r="F106" i="17"/>
  <c r="Y105" i="17"/>
  <c r="J101" i="16" l="1"/>
  <c r="L101" i="16" s="1"/>
  <c r="Q101" i="16"/>
  <c r="S101" i="16" s="1"/>
  <c r="I106" i="17"/>
  <c r="K106" i="17" s="1"/>
  <c r="H106" i="17"/>
  <c r="G106" i="17"/>
  <c r="O106" i="17"/>
  <c r="P106" i="17"/>
  <c r="R106" i="17" s="1"/>
  <c r="N106" i="17"/>
  <c r="Y101" i="16" l="1"/>
  <c r="T101" i="16"/>
  <c r="V101" i="16" s="1"/>
  <c r="W101" i="16"/>
  <c r="Q106" i="17"/>
  <c r="S106" i="17" s="1"/>
  <c r="U106" i="17"/>
  <c r="J106" i="17"/>
  <c r="M102" i="16"/>
  <c r="X101" i="16"/>
  <c r="F102" i="16"/>
  <c r="L106" i="17" l="1"/>
  <c r="W106" i="17" s="1"/>
  <c r="T106" i="17"/>
  <c r="H102" i="16"/>
  <c r="G102" i="16"/>
  <c r="I102" i="16"/>
  <c r="K102" i="16" s="1"/>
  <c r="P102" i="16"/>
  <c r="R102" i="16" s="1"/>
  <c r="O102" i="16"/>
  <c r="N102" i="16"/>
  <c r="Y106" i="17" l="1"/>
  <c r="M107" i="17"/>
  <c r="F107" i="17"/>
  <c r="X106" i="17"/>
  <c r="V106" i="17"/>
  <c r="Q102" i="16"/>
  <c r="S102" i="16" s="1"/>
  <c r="U102" i="16"/>
  <c r="J102" i="16"/>
  <c r="I107" i="17" l="1"/>
  <c r="K107" i="17" s="1"/>
  <c r="H107" i="17"/>
  <c r="G107" i="17"/>
  <c r="P107" i="17"/>
  <c r="R107" i="17" s="1"/>
  <c r="N107" i="17"/>
  <c r="O107" i="17"/>
  <c r="T102" i="16"/>
  <c r="L102" i="16"/>
  <c r="Y102" i="16" l="1"/>
  <c r="W102" i="16"/>
  <c r="Q107" i="17"/>
  <c r="S107" i="17" s="1"/>
  <c r="J107" i="17"/>
  <c r="L107" i="17" s="1"/>
  <c r="U107" i="17"/>
  <c r="X102" i="16"/>
  <c r="F103" i="16"/>
  <c r="M103" i="16"/>
  <c r="V102" i="16"/>
  <c r="W107" i="17" l="1"/>
  <c r="T107" i="17"/>
  <c r="V107" i="17" s="1"/>
  <c r="M108" i="17"/>
  <c r="X107" i="17"/>
  <c r="Y107" i="17"/>
  <c r="F108" i="17"/>
  <c r="O103" i="16"/>
  <c r="N103" i="16"/>
  <c r="P103" i="16"/>
  <c r="R103" i="16" s="1"/>
  <c r="G103" i="16"/>
  <c r="I103" i="16"/>
  <c r="K103" i="16" s="1"/>
  <c r="H103" i="16"/>
  <c r="I108" i="17" l="1"/>
  <c r="K108" i="17" s="1"/>
  <c r="H108" i="17"/>
  <c r="G108" i="17"/>
  <c r="O108" i="17"/>
  <c r="P108" i="17"/>
  <c r="R108" i="17" s="1"/>
  <c r="N108" i="17"/>
  <c r="U103" i="16"/>
  <c r="J103" i="16"/>
  <c r="Q103" i="16"/>
  <c r="S103" i="16" s="1"/>
  <c r="J108" i="17" l="1"/>
  <c r="L108" i="17" s="1"/>
  <c r="Q108" i="17"/>
  <c r="S108" i="17" s="1"/>
  <c r="U108" i="17"/>
  <c r="T103" i="16"/>
  <c r="L103" i="16"/>
  <c r="W108" i="17" l="1"/>
  <c r="Y103" i="16"/>
  <c r="W103" i="16"/>
  <c r="T108" i="17"/>
  <c r="V108" i="17" s="1"/>
  <c r="M109" i="17"/>
  <c r="F109" i="17"/>
  <c r="Y108" i="17"/>
  <c r="X108" i="17"/>
  <c r="F104" i="16"/>
  <c r="M104" i="16"/>
  <c r="X103" i="16"/>
  <c r="V103" i="16"/>
  <c r="H109" i="17" l="1"/>
  <c r="I109" i="17"/>
  <c r="K109" i="17" s="1"/>
  <c r="G109" i="17"/>
  <c r="P109" i="17"/>
  <c r="R109" i="17" s="1"/>
  <c r="O109" i="17"/>
  <c r="N109" i="17"/>
  <c r="N104" i="16"/>
  <c r="P104" i="16"/>
  <c r="R104" i="16" s="1"/>
  <c r="O104" i="16"/>
  <c r="I104" i="16"/>
  <c r="K104" i="16" s="1"/>
  <c r="H104" i="16"/>
  <c r="G104" i="16"/>
  <c r="J109" i="17" l="1"/>
  <c r="L109" i="17" s="1"/>
  <c r="Q109" i="17"/>
  <c r="S109" i="17" s="1"/>
  <c r="U109" i="17"/>
  <c r="U104" i="16"/>
  <c r="Q104" i="16"/>
  <c r="S104" i="16" s="1"/>
  <c r="J104" i="16"/>
  <c r="W109" i="17" l="1"/>
  <c r="T109" i="17"/>
  <c r="V109" i="17" s="1"/>
  <c r="X109" i="17"/>
  <c r="F110" i="17"/>
  <c r="Y109" i="17"/>
  <c r="M110" i="17"/>
  <c r="T104" i="16"/>
  <c r="L104" i="16"/>
  <c r="Y104" i="16" l="1"/>
  <c r="W104" i="16"/>
  <c r="I110" i="17"/>
  <c r="K110" i="17" s="1"/>
  <c r="G110" i="17"/>
  <c r="H110" i="17"/>
  <c r="O110" i="17"/>
  <c r="N110" i="17"/>
  <c r="P110" i="17"/>
  <c r="R110" i="17" s="1"/>
  <c r="M105" i="16"/>
  <c r="X104" i="16"/>
  <c r="F105" i="16"/>
  <c r="V104" i="16"/>
  <c r="U110" i="17" l="1"/>
  <c r="Q110" i="17"/>
  <c r="S110" i="17" s="1"/>
  <c r="J110" i="17"/>
  <c r="I105" i="16"/>
  <c r="K105" i="16" s="1"/>
  <c r="H105" i="16"/>
  <c r="G105" i="16"/>
  <c r="P105" i="16"/>
  <c r="R105" i="16" s="1"/>
  <c r="O105" i="16"/>
  <c r="N105" i="16"/>
  <c r="T110" i="17" l="1"/>
  <c r="L110" i="17"/>
  <c r="W110" i="17" s="1"/>
  <c r="U105" i="16"/>
  <c r="Q105" i="16"/>
  <c r="S105" i="16" s="1"/>
  <c r="J105" i="16"/>
  <c r="X110" i="17" l="1"/>
  <c r="M111" i="17"/>
  <c r="Y110" i="17"/>
  <c r="F111" i="17"/>
  <c r="V110" i="17"/>
  <c r="T105" i="16"/>
  <c r="L105" i="16"/>
  <c r="Y105" i="16" l="1"/>
  <c r="W105" i="16"/>
  <c r="P111" i="17"/>
  <c r="R111" i="17" s="1"/>
  <c r="O111" i="17"/>
  <c r="N111" i="17"/>
  <c r="G111" i="17"/>
  <c r="H111" i="17"/>
  <c r="I111" i="17"/>
  <c r="K111" i="17" s="1"/>
  <c r="X105" i="16"/>
  <c r="F106" i="16"/>
  <c r="M106" i="16"/>
  <c r="V105" i="16"/>
  <c r="J111" i="17" l="1"/>
  <c r="L111" i="17" s="1"/>
  <c r="U111" i="17"/>
  <c r="Q111" i="17"/>
  <c r="S111" i="17" s="1"/>
  <c r="P106" i="16"/>
  <c r="R106" i="16" s="1"/>
  <c r="O106" i="16"/>
  <c r="N106" i="16"/>
  <c r="H106" i="16"/>
  <c r="G106" i="16"/>
  <c r="I106" i="16"/>
  <c r="K106" i="16" s="1"/>
  <c r="W111" i="17" l="1"/>
  <c r="T111" i="17"/>
  <c r="V111" i="17" s="1"/>
  <c r="Y111" i="17"/>
  <c r="M112" i="17"/>
  <c r="F112" i="17"/>
  <c r="X111" i="17"/>
  <c r="U106" i="16"/>
  <c r="J106" i="16"/>
  <c r="L106" i="16" s="1"/>
  <c r="Q106" i="16"/>
  <c r="S106" i="16" s="1"/>
  <c r="W106" i="16" l="1"/>
  <c r="I112" i="17"/>
  <c r="K112" i="17" s="1"/>
  <c r="G112" i="17"/>
  <c r="H112" i="17"/>
  <c r="O112" i="17"/>
  <c r="P112" i="17"/>
  <c r="R112" i="17" s="1"/>
  <c r="N112" i="17"/>
  <c r="Y106" i="16"/>
  <c r="T106" i="16"/>
  <c r="V106" i="16" s="1"/>
  <c r="X106" i="16"/>
  <c r="F107" i="16"/>
  <c r="M107" i="16"/>
  <c r="J112" i="17" l="1"/>
  <c r="L112" i="17" s="1"/>
  <c r="Q112" i="17"/>
  <c r="S112" i="17" s="1"/>
  <c r="U112" i="17"/>
  <c r="G107" i="16"/>
  <c r="I107" i="16"/>
  <c r="K107" i="16" s="1"/>
  <c r="H107" i="16"/>
  <c r="O107" i="16"/>
  <c r="N107" i="16"/>
  <c r="P107" i="16"/>
  <c r="R107" i="16" s="1"/>
  <c r="W112" i="17" l="1"/>
  <c r="Y112" i="17"/>
  <c r="T112" i="17"/>
  <c r="V112" i="17" s="1"/>
  <c r="M113" i="17"/>
  <c r="P113" i="17" s="1"/>
  <c r="R113" i="17" s="1"/>
  <c r="X112" i="17"/>
  <c r="F113" i="17"/>
  <c r="J107" i="16"/>
  <c r="L107" i="16" s="1"/>
  <c r="U107" i="16"/>
  <c r="Q107" i="16"/>
  <c r="S107" i="16" s="1"/>
  <c r="O113" i="17" l="1"/>
  <c r="Y107" i="16"/>
  <c r="W107" i="16"/>
  <c r="N113" i="17"/>
  <c r="G113" i="17"/>
  <c r="H113" i="17"/>
  <c r="I113" i="17"/>
  <c r="K113" i="17" s="1"/>
  <c r="U113" i="17" s="1"/>
  <c r="T107" i="16"/>
  <c r="V107" i="16" s="1"/>
  <c r="F108" i="16"/>
  <c r="M108" i="16"/>
  <c r="X107" i="16"/>
  <c r="Q113" i="17" l="1"/>
  <c r="S113" i="17" s="1"/>
  <c r="J113" i="17"/>
  <c r="I108" i="16"/>
  <c r="K108" i="16" s="1"/>
  <c r="H108" i="16"/>
  <c r="G108" i="16"/>
  <c r="N108" i="16"/>
  <c r="P108" i="16"/>
  <c r="R108" i="16" s="1"/>
  <c r="O108" i="16"/>
  <c r="T113" i="17" l="1"/>
  <c r="L113" i="17"/>
  <c r="W113" i="17" s="1"/>
  <c r="U108" i="16"/>
  <c r="Q108" i="16"/>
  <c r="S108" i="16" s="1"/>
  <c r="J108" i="16"/>
  <c r="Y113" i="17" l="1"/>
  <c r="X113" i="17"/>
  <c r="F114" i="17"/>
  <c r="I114" i="17" s="1"/>
  <c r="K114" i="17" s="1"/>
  <c r="M114" i="17"/>
  <c r="O114" i="17" s="1"/>
  <c r="V113" i="17"/>
  <c r="T108" i="16"/>
  <c r="L108" i="16"/>
  <c r="H114" i="17" l="1"/>
  <c r="G114" i="17"/>
  <c r="N114" i="17"/>
  <c r="P114" i="17"/>
  <c r="R114" i="17" s="1"/>
  <c r="U114" i="17" s="1"/>
  <c r="Y108" i="16"/>
  <c r="W108" i="16"/>
  <c r="M109" i="16"/>
  <c r="X108" i="16"/>
  <c r="F109" i="16"/>
  <c r="V108" i="16"/>
  <c r="J114" i="17" l="1"/>
  <c r="L114" i="17" s="1"/>
  <c r="Q114" i="17"/>
  <c r="S114" i="17" s="1"/>
  <c r="I109" i="16"/>
  <c r="K109" i="16" s="1"/>
  <c r="H109" i="16"/>
  <c r="G109" i="16"/>
  <c r="P109" i="16"/>
  <c r="R109" i="16" s="1"/>
  <c r="O109" i="16"/>
  <c r="N109" i="16"/>
  <c r="W114" i="17" l="1"/>
  <c r="T114" i="17"/>
  <c r="V114" i="17" s="1"/>
  <c r="M115" i="17"/>
  <c r="X114" i="17"/>
  <c r="F115" i="17"/>
  <c r="Y114" i="17"/>
  <c r="U109" i="16"/>
  <c r="Q109" i="16"/>
  <c r="S109" i="16" s="1"/>
  <c r="J109" i="16"/>
  <c r="L109" i="16" s="1"/>
  <c r="W109" i="16" l="1"/>
  <c r="N115" i="17"/>
  <c r="O115" i="17"/>
  <c r="P115" i="17"/>
  <c r="H115" i="17"/>
  <c r="I115" i="17"/>
  <c r="K115" i="17" s="1"/>
  <c r="G115" i="17"/>
  <c r="Y109" i="16"/>
  <c r="X109" i="16"/>
  <c r="F110" i="16"/>
  <c r="M110" i="16"/>
  <c r="T109" i="16"/>
  <c r="V109" i="16" s="1"/>
  <c r="Q115" i="17" l="1"/>
  <c r="J115" i="17"/>
  <c r="R115" i="17"/>
  <c r="U115" i="17" s="1"/>
  <c r="P110" i="16"/>
  <c r="R110" i="16" s="1"/>
  <c r="O110" i="16"/>
  <c r="N110" i="16"/>
  <c r="H110" i="16"/>
  <c r="G110" i="16"/>
  <c r="I110" i="16"/>
  <c r="K110" i="16" s="1"/>
  <c r="T115" i="17" l="1"/>
  <c r="L115" i="17"/>
  <c r="S115" i="17"/>
  <c r="U110" i="16"/>
  <c r="J110" i="16"/>
  <c r="L110" i="16" s="1"/>
  <c r="Q110" i="16"/>
  <c r="S110" i="16" s="1"/>
  <c r="W115" i="17" l="1"/>
  <c r="Y115" i="17"/>
  <c r="W110" i="16"/>
  <c r="M116" i="17"/>
  <c r="O116" i="17" s="1"/>
  <c r="F116" i="17"/>
  <c r="G116" i="17" s="1"/>
  <c r="X115" i="17"/>
  <c r="V115" i="17"/>
  <c r="Y110" i="16"/>
  <c r="T110" i="16"/>
  <c r="V110" i="16" s="1"/>
  <c r="X110" i="16"/>
  <c r="F111" i="16"/>
  <c r="M111" i="16"/>
  <c r="P116" i="17" l="1"/>
  <c r="R116" i="17" s="1"/>
  <c r="I116" i="17"/>
  <c r="K116" i="17" s="1"/>
  <c r="N116" i="17"/>
  <c r="H116" i="17"/>
  <c r="G111" i="16"/>
  <c r="I111" i="16"/>
  <c r="K111" i="16" s="1"/>
  <c r="H111" i="16"/>
  <c r="O111" i="16"/>
  <c r="N111" i="16"/>
  <c r="P111" i="16"/>
  <c r="R111" i="16" s="1"/>
  <c r="Q116" i="17" l="1"/>
  <c r="S116" i="17" s="1"/>
  <c r="J116" i="17"/>
  <c r="L116" i="17" s="1"/>
  <c r="U116" i="17"/>
  <c r="J111" i="16"/>
  <c r="L111" i="16" s="1"/>
  <c r="U111" i="16"/>
  <c r="Q111" i="16"/>
  <c r="S111" i="16" s="1"/>
  <c r="W116" i="17" l="1"/>
  <c r="T116" i="17"/>
  <c r="V116" i="17" s="1"/>
  <c r="W111" i="16"/>
  <c r="Y111" i="16"/>
  <c r="F117" i="17"/>
  <c r="Y116" i="17"/>
  <c r="M117" i="17"/>
  <c r="X116" i="17"/>
  <c r="F112" i="16"/>
  <c r="M112" i="16"/>
  <c r="X111" i="16"/>
  <c r="T111" i="16"/>
  <c r="V111" i="16" s="1"/>
  <c r="P117" i="17" l="1"/>
  <c r="R117" i="17" s="1"/>
  <c r="O117" i="17"/>
  <c r="N117" i="17"/>
  <c r="I117" i="17"/>
  <c r="K117" i="17" s="1"/>
  <c r="G117" i="17"/>
  <c r="H117" i="17"/>
  <c r="N112" i="16"/>
  <c r="P112" i="16"/>
  <c r="R112" i="16" s="1"/>
  <c r="O112" i="16"/>
  <c r="I112" i="16"/>
  <c r="K112" i="16" s="1"/>
  <c r="H112" i="16"/>
  <c r="G112" i="16"/>
  <c r="U117" i="17" l="1"/>
  <c r="Q117" i="17"/>
  <c r="S117" i="17" s="1"/>
  <c r="J117" i="17"/>
  <c r="L117" i="17" s="1"/>
  <c r="Q112" i="16"/>
  <c r="S112" i="16" s="1"/>
  <c r="U112" i="16"/>
  <c r="J112" i="16"/>
  <c r="W117" i="17" l="1"/>
  <c r="T112" i="16"/>
  <c r="T117" i="17"/>
  <c r="V117" i="17" s="1"/>
  <c r="X117" i="17"/>
  <c r="F118" i="17"/>
  <c r="M118" i="17"/>
  <c r="Y117" i="17"/>
  <c r="L112" i="16"/>
  <c r="Y112" i="16" l="1"/>
  <c r="W112" i="16"/>
  <c r="O118" i="17"/>
  <c r="P118" i="17"/>
  <c r="R118" i="17" s="1"/>
  <c r="N118" i="17"/>
  <c r="G118" i="17"/>
  <c r="H118" i="17"/>
  <c r="I118" i="17"/>
  <c r="K118" i="17" s="1"/>
  <c r="M113" i="16"/>
  <c r="X112" i="16"/>
  <c r="F113" i="16"/>
  <c r="V112" i="16"/>
  <c r="U118" i="17" l="1"/>
  <c r="J118" i="17"/>
  <c r="L118" i="17" s="1"/>
  <c r="Q118" i="17"/>
  <c r="I113" i="16"/>
  <c r="K113" i="16" s="1"/>
  <c r="H113" i="16"/>
  <c r="G113" i="16"/>
  <c r="P113" i="16"/>
  <c r="R113" i="16" s="1"/>
  <c r="O113" i="16"/>
  <c r="N113" i="16"/>
  <c r="T118" i="17" l="1"/>
  <c r="S118" i="17"/>
  <c r="M119" i="17" s="1"/>
  <c r="U113" i="16"/>
  <c r="Q113" i="16"/>
  <c r="S113" i="16" s="1"/>
  <c r="J113" i="16"/>
  <c r="L113" i="16" s="1"/>
  <c r="W118" i="17" l="1"/>
  <c r="W113" i="16"/>
  <c r="F119" i="17"/>
  <c r="G119" i="17" s="1"/>
  <c r="Y118" i="17"/>
  <c r="X118" i="17"/>
  <c r="V118" i="17"/>
  <c r="P119" i="17"/>
  <c r="R119" i="17" s="1"/>
  <c r="O119" i="17"/>
  <c r="N119" i="17"/>
  <c r="Y113" i="16"/>
  <c r="X113" i="16"/>
  <c r="F114" i="16"/>
  <c r="M114" i="16"/>
  <c r="T113" i="16"/>
  <c r="V113" i="16" s="1"/>
  <c r="I119" i="17" l="1"/>
  <c r="K119" i="17" s="1"/>
  <c r="U119" i="17" s="1"/>
  <c r="H119" i="17"/>
  <c r="Q119" i="17"/>
  <c r="S119" i="17" s="1"/>
  <c r="P114" i="16"/>
  <c r="R114" i="16" s="1"/>
  <c r="O114" i="16"/>
  <c r="N114" i="16"/>
  <c r="H114" i="16"/>
  <c r="G114" i="16"/>
  <c r="I114" i="16"/>
  <c r="K114" i="16" s="1"/>
  <c r="J119" i="17" l="1"/>
  <c r="L119" i="17" s="1"/>
  <c r="Y119" i="17" s="1"/>
  <c r="U114" i="16"/>
  <c r="J114" i="16"/>
  <c r="Q114" i="16"/>
  <c r="S114" i="16" s="1"/>
  <c r="T119" i="17" l="1"/>
  <c r="V119" i="17" s="1"/>
  <c r="F120" i="17"/>
  <c r="H120" i="17" s="1"/>
  <c r="M120" i="17"/>
  <c r="P120" i="17" s="1"/>
  <c r="R120" i="17" s="1"/>
  <c r="W119" i="17"/>
  <c r="X119" i="17"/>
  <c r="T114" i="16"/>
  <c r="L114" i="16"/>
  <c r="G120" i="17" l="1"/>
  <c r="I120" i="17"/>
  <c r="K120" i="17" s="1"/>
  <c r="U120" i="17" s="1"/>
  <c r="N120" i="17"/>
  <c r="O120" i="17"/>
  <c r="Y114" i="16"/>
  <c r="W114" i="16"/>
  <c r="X114" i="16"/>
  <c r="F115" i="16"/>
  <c r="M115" i="16"/>
  <c r="V114" i="16"/>
  <c r="J120" i="17" l="1"/>
  <c r="L120" i="17" s="1"/>
  <c r="Q120" i="17"/>
  <c r="S120" i="17" s="1"/>
  <c r="O115" i="16"/>
  <c r="N115" i="16"/>
  <c r="P115" i="16"/>
  <c r="R115" i="16" s="1"/>
  <c r="G115" i="16"/>
  <c r="I115" i="16"/>
  <c r="K115" i="16" s="1"/>
  <c r="H115" i="16"/>
  <c r="X120" i="17" l="1"/>
  <c r="W120" i="17"/>
  <c r="Y120" i="17"/>
  <c r="F121" i="17"/>
  <c r="I121" i="17" s="1"/>
  <c r="K121" i="17" s="1"/>
  <c r="M121" i="17"/>
  <c r="N121" i="17" s="1"/>
  <c r="T120" i="17"/>
  <c r="V120" i="17" s="1"/>
  <c r="U115" i="16"/>
  <c r="J115" i="16"/>
  <c r="Q115" i="16"/>
  <c r="S115" i="16" s="1"/>
  <c r="G121" i="17" l="1"/>
  <c r="H121" i="17"/>
  <c r="P121" i="17"/>
  <c r="R121" i="17" s="1"/>
  <c r="U121" i="17" s="1"/>
  <c r="O121" i="17"/>
  <c r="T115" i="16"/>
  <c r="L115" i="16"/>
  <c r="Q121" i="17" l="1"/>
  <c r="S121" i="17" s="1"/>
  <c r="J121" i="17"/>
  <c r="L121" i="17" s="1"/>
  <c r="Y115" i="16"/>
  <c r="W115" i="16"/>
  <c r="F116" i="16"/>
  <c r="M116" i="16"/>
  <c r="X115" i="16"/>
  <c r="V115" i="16"/>
  <c r="W121" i="17" l="1"/>
  <c r="M122" i="17"/>
  <c r="O122" i="17" s="1"/>
  <c r="Y121" i="17"/>
  <c r="X121" i="17"/>
  <c r="T121" i="17"/>
  <c r="V121" i="17" s="1"/>
  <c r="F122" i="17"/>
  <c r="I122" i="17" s="1"/>
  <c r="K122" i="17" s="1"/>
  <c r="N116" i="16"/>
  <c r="P116" i="16"/>
  <c r="R116" i="16" s="1"/>
  <c r="O116" i="16"/>
  <c r="I116" i="16"/>
  <c r="K116" i="16" s="1"/>
  <c r="H116" i="16"/>
  <c r="G116" i="16"/>
  <c r="N122" i="17" l="1"/>
  <c r="P122" i="17"/>
  <c r="R122" i="17" s="1"/>
  <c r="U122" i="17" s="1"/>
  <c r="G122" i="17"/>
  <c r="H122" i="17"/>
  <c r="U116" i="16"/>
  <c r="J116" i="16"/>
  <c r="L116" i="16" s="1"/>
  <c r="Q116" i="16"/>
  <c r="Q122" i="17" l="1"/>
  <c r="S122" i="17" s="1"/>
  <c r="J122" i="17"/>
  <c r="L122" i="17" s="1"/>
  <c r="T116" i="16"/>
  <c r="S116" i="16"/>
  <c r="Y116" i="16" s="1"/>
  <c r="W122" i="17" l="1"/>
  <c r="T122" i="17"/>
  <c r="V122" i="17" s="1"/>
  <c r="Y122" i="17"/>
  <c r="X122" i="17"/>
  <c r="M123" i="17"/>
  <c r="N123" i="17" s="1"/>
  <c r="F123" i="17"/>
  <c r="I123" i="17" s="1"/>
  <c r="K123" i="17" s="1"/>
  <c r="W116" i="16"/>
  <c r="M117" i="16"/>
  <c r="P117" i="16" s="1"/>
  <c r="R117" i="16" s="1"/>
  <c r="X116" i="16"/>
  <c r="F117" i="16"/>
  <c r="H117" i="16" s="1"/>
  <c r="V116" i="16"/>
  <c r="O123" i="17" l="1"/>
  <c r="P123" i="17"/>
  <c r="R123" i="17" s="1"/>
  <c r="U123" i="17" s="1"/>
  <c r="H123" i="17"/>
  <c r="G123" i="17"/>
  <c r="N117" i="16"/>
  <c r="O117" i="16"/>
  <c r="I117" i="16"/>
  <c r="K117" i="16" s="1"/>
  <c r="U117" i="16" s="1"/>
  <c r="G117" i="16"/>
  <c r="Q123" i="17" l="1"/>
  <c r="S123" i="17" s="1"/>
  <c r="J123" i="17"/>
  <c r="L123" i="17" s="1"/>
  <c r="Q117" i="16"/>
  <c r="S117" i="16" s="1"/>
  <c r="J117" i="16"/>
  <c r="L117" i="16" s="1"/>
  <c r="W123" i="17" l="1"/>
  <c r="W117" i="16"/>
  <c r="F124" i="17"/>
  <c r="G124" i="17" s="1"/>
  <c r="T123" i="17"/>
  <c r="V123" i="17" s="1"/>
  <c r="M124" i="17"/>
  <c r="O124" i="17" s="1"/>
  <c r="Y123" i="17"/>
  <c r="X123" i="17"/>
  <c r="Y117" i="16"/>
  <c r="T117" i="16"/>
  <c r="V117" i="16" s="1"/>
  <c r="M118" i="16"/>
  <c r="X117" i="16"/>
  <c r="F118" i="16"/>
  <c r="P124" i="17" l="1"/>
  <c r="R124" i="17" s="1"/>
  <c r="N124" i="17"/>
  <c r="I124" i="17"/>
  <c r="K124" i="17" s="1"/>
  <c r="H124" i="17"/>
  <c r="H118" i="16"/>
  <c r="G118" i="16"/>
  <c r="I118" i="16"/>
  <c r="K118" i="16" s="1"/>
  <c r="P118" i="16"/>
  <c r="R118" i="16" s="1"/>
  <c r="O118" i="16"/>
  <c r="N118" i="16"/>
  <c r="Q124" i="17" l="1"/>
  <c r="S124" i="17" s="1"/>
  <c r="U124" i="17"/>
  <c r="J124" i="17"/>
  <c r="L124" i="17" s="1"/>
  <c r="Q118" i="16"/>
  <c r="S118" i="16" s="1"/>
  <c r="U118" i="16"/>
  <c r="J118" i="16"/>
  <c r="W124" i="17" l="1"/>
  <c r="F125" i="17"/>
  <c r="H125" i="17" s="1"/>
  <c r="M125" i="17"/>
  <c r="N125" i="17" s="1"/>
  <c r="Y124" i="17"/>
  <c r="T124" i="17"/>
  <c r="V124" i="17" s="1"/>
  <c r="X124" i="17"/>
  <c r="T118" i="16"/>
  <c r="L118" i="16"/>
  <c r="P125" i="17" l="1"/>
  <c r="R125" i="17" s="1"/>
  <c r="O125" i="17"/>
  <c r="G125" i="17"/>
  <c r="I125" i="17"/>
  <c r="K125" i="17" s="1"/>
  <c r="Y118" i="16"/>
  <c r="W118" i="16"/>
  <c r="X118" i="16"/>
  <c r="F119" i="16"/>
  <c r="M119" i="16"/>
  <c r="V118" i="16"/>
  <c r="U125" i="17" l="1"/>
  <c r="Q125" i="17"/>
  <c r="S125" i="17" s="1"/>
  <c r="J125" i="17"/>
  <c r="L125" i="17" s="1"/>
  <c r="O119" i="16"/>
  <c r="N119" i="16"/>
  <c r="P119" i="16"/>
  <c r="R119" i="16" s="1"/>
  <c r="G119" i="16"/>
  <c r="I119" i="16"/>
  <c r="K119" i="16" s="1"/>
  <c r="H119" i="16"/>
  <c r="T125" i="17" l="1"/>
  <c r="V125" i="17" s="1"/>
  <c r="F126" i="17"/>
  <c r="G126" i="17" s="1"/>
  <c r="M126" i="17"/>
  <c r="P126" i="17" s="1"/>
  <c r="R126" i="17" s="1"/>
  <c r="W125" i="17"/>
  <c r="X125" i="17"/>
  <c r="Y125" i="17"/>
  <c r="U119" i="16"/>
  <c r="J119" i="16"/>
  <c r="Q119" i="16"/>
  <c r="S119" i="16" s="1"/>
  <c r="O126" i="17" l="1"/>
  <c r="H126" i="17"/>
  <c r="I126" i="17"/>
  <c r="K126" i="17" s="1"/>
  <c r="U126" i="17" s="1"/>
  <c r="N126" i="17"/>
  <c r="T119" i="16"/>
  <c r="L119" i="16"/>
  <c r="Q126" i="17" l="1"/>
  <c r="S126" i="17" s="1"/>
  <c r="J126" i="17"/>
  <c r="L126" i="17" s="1"/>
  <c r="Y119" i="16"/>
  <c r="W119" i="16"/>
  <c r="F120" i="16"/>
  <c r="M120" i="16"/>
  <c r="X119" i="16"/>
  <c r="V119" i="16"/>
  <c r="T126" i="17" l="1"/>
  <c r="V126" i="17" s="1"/>
  <c r="X126" i="17"/>
  <c r="F127" i="17"/>
  <c r="H127" i="17" s="1"/>
  <c r="Y126" i="17"/>
  <c r="M127" i="17"/>
  <c r="N127" i="17" s="1"/>
  <c r="W126" i="17"/>
  <c r="N120" i="16"/>
  <c r="P120" i="16"/>
  <c r="R120" i="16" s="1"/>
  <c r="O120" i="16"/>
  <c r="I120" i="16"/>
  <c r="K120" i="16" s="1"/>
  <c r="H120" i="16"/>
  <c r="G120" i="16"/>
  <c r="G127" i="17" l="1"/>
  <c r="I127" i="17"/>
  <c r="K127" i="17" s="1"/>
  <c r="O127" i="17"/>
  <c r="P127" i="17"/>
  <c r="R127" i="17" s="1"/>
  <c r="J120" i="16"/>
  <c r="L120" i="16" s="1"/>
  <c r="U120" i="16"/>
  <c r="Q120" i="16"/>
  <c r="U127" i="17" l="1"/>
  <c r="J127" i="17"/>
  <c r="L127" i="17" s="1"/>
  <c r="Q127" i="17"/>
  <c r="S127" i="17" s="1"/>
  <c r="T120" i="16"/>
  <c r="S120" i="16"/>
  <c r="W127" i="17" l="1"/>
  <c r="T127" i="17"/>
  <c r="V127" i="17" s="1"/>
  <c r="V120" i="16"/>
  <c r="W120" i="16"/>
  <c r="F121" i="16"/>
  <c r="H121" i="16" s="1"/>
  <c r="M121" i="16"/>
  <c r="N121" i="16" s="1"/>
  <c r="Y127" i="17"/>
  <c r="X127" i="17"/>
  <c r="F128" i="17"/>
  <c r="M128" i="17"/>
  <c r="Y120" i="16"/>
  <c r="X120" i="16"/>
  <c r="O121" i="16" l="1"/>
  <c r="G121" i="16"/>
  <c r="P121" i="16"/>
  <c r="R121" i="16" s="1"/>
  <c r="I121" i="16"/>
  <c r="K121" i="16" s="1"/>
  <c r="G128" i="17"/>
  <c r="I128" i="17"/>
  <c r="K128" i="17" s="1"/>
  <c r="H128" i="17"/>
  <c r="O128" i="17"/>
  <c r="P128" i="17"/>
  <c r="R128" i="17" s="1"/>
  <c r="N128" i="17"/>
  <c r="Q121" i="16" l="1"/>
  <c r="S121" i="16" s="1"/>
  <c r="J121" i="16"/>
  <c r="L121" i="16" s="1"/>
  <c r="U121" i="16"/>
  <c r="J128" i="17"/>
  <c r="L128" i="17" s="1"/>
  <c r="Q128" i="17"/>
  <c r="S128" i="17" s="1"/>
  <c r="U128" i="17"/>
  <c r="W121" i="16" l="1"/>
  <c r="M122" i="16"/>
  <c r="P122" i="16" s="1"/>
  <c r="R122" i="16" s="1"/>
  <c r="F122" i="16"/>
  <c r="G122" i="16" s="1"/>
  <c r="X121" i="16"/>
  <c r="T121" i="16"/>
  <c r="V121" i="16" s="1"/>
  <c r="Y121" i="16"/>
  <c r="W128" i="17"/>
  <c r="T128" i="17"/>
  <c r="V128" i="17" s="1"/>
  <c r="F129" i="17"/>
  <c r="X128" i="17"/>
  <c r="M129" i="17"/>
  <c r="Y128" i="17"/>
  <c r="N122" i="16" l="1"/>
  <c r="O122" i="16"/>
  <c r="H122" i="16"/>
  <c r="I122" i="16"/>
  <c r="K122" i="16" s="1"/>
  <c r="U122" i="16" s="1"/>
  <c r="O129" i="17"/>
  <c r="N129" i="17"/>
  <c r="P129" i="17"/>
  <c r="R129" i="17" s="1"/>
  <c r="G129" i="17"/>
  <c r="H129" i="17"/>
  <c r="I129" i="17"/>
  <c r="K129" i="17" s="1"/>
  <c r="Q122" i="16" l="1"/>
  <c r="S122" i="16" s="1"/>
  <c r="J122" i="16"/>
  <c r="J129" i="17"/>
  <c r="L129" i="17" s="1"/>
  <c r="U129" i="17"/>
  <c r="Q129" i="17"/>
  <c r="T122" i="16" l="1"/>
  <c r="L122" i="16"/>
  <c r="Y122" i="16" s="1"/>
  <c r="T129" i="17"/>
  <c r="S129" i="17"/>
  <c r="X129" i="17" s="1"/>
  <c r="V122" i="16" l="1"/>
  <c r="M123" i="16"/>
  <c r="P123" i="16" s="1"/>
  <c r="R123" i="16" s="1"/>
  <c r="F123" i="16"/>
  <c r="I123" i="16" s="1"/>
  <c r="K123" i="16" s="1"/>
  <c r="W122" i="16"/>
  <c r="X122" i="16"/>
  <c r="M130" i="17"/>
  <c r="P130" i="17" s="1"/>
  <c r="R130" i="17" s="1"/>
  <c r="W129" i="17"/>
  <c r="V129" i="17"/>
  <c r="F130" i="17"/>
  <c r="I130" i="17" s="1"/>
  <c r="K130" i="17" s="1"/>
  <c r="Y129" i="17"/>
  <c r="N123" i="16" l="1"/>
  <c r="G123" i="16"/>
  <c r="H123" i="16"/>
  <c r="O123" i="16"/>
  <c r="O130" i="17"/>
  <c r="U130" i="17"/>
  <c r="N130" i="17"/>
  <c r="G130" i="17"/>
  <c r="H130" i="17"/>
  <c r="U123" i="16"/>
  <c r="Q123" i="16" l="1"/>
  <c r="S123" i="16" s="1"/>
  <c r="J123" i="16"/>
  <c r="Q130" i="17"/>
  <c r="S130" i="17" s="1"/>
  <c r="J130" i="17"/>
  <c r="T123" i="16" l="1"/>
  <c r="L123" i="16"/>
  <c r="F124" i="16" s="1"/>
  <c r="T130" i="17"/>
  <c r="L130" i="17"/>
  <c r="V123" i="16" l="1"/>
  <c r="X123" i="16"/>
  <c r="W123" i="16"/>
  <c r="M124" i="16"/>
  <c r="P124" i="16" s="1"/>
  <c r="R124" i="16" s="1"/>
  <c r="Y123" i="16"/>
  <c r="Y130" i="17"/>
  <c r="W130" i="17"/>
  <c r="F131" i="17"/>
  <c r="G131" i="17" s="1"/>
  <c r="X130" i="17"/>
  <c r="M131" i="17"/>
  <c r="V130" i="17"/>
  <c r="I124" i="16"/>
  <c r="K124" i="16" s="1"/>
  <c r="H124" i="16"/>
  <c r="G124" i="16"/>
  <c r="N124" i="16" l="1"/>
  <c r="O124" i="16"/>
  <c r="H131" i="17"/>
  <c r="I131" i="17"/>
  <c r="K131" i="17" s="1"/>
  <c r="U124" i="16"/>
  <c r="P131" i="17"/>
  <c r="R131" i="17" s="1"/>
  <c r="O131" i="17"/>
  <c r="N131" i="17"/>
  <c r="J124" i="16"/>
  <c r="L124" i="16" s="1"/>
  <c r="Q124" i="16" l="1"/>
  <c r="T124" i="16" s="1"/>
  <c r="J131" i="17"/>
  <c r="L131" i="17" s="1"/>
  <c r="U131" i="17"/>
  <c r="Q131" i="17"/>
  <c r="S131" i="17" s="1"/>
  <c r="S124" i="16" l="1"/>
  <c r="W124" i="16" s="1"/>
  <c r="W131" i="17"/>
  <c r="X131" i="17"/>
  <c r="Y131" i="17"/>
  <c r="T131" i="17"/>
  <c r="V131" i="17" s="1"/>
  <c r="M132" i="17"/>
  <c r="F132" i="17"/>
  <c r="F125" i="16" l="1"/>
  <c r="G125" i="16" s="1"/>
  <c r="X124" i="16"/>
  <c r="M125" i="16"/>
  <c r="P125" i="16" s="1"/>
  <c r="R125" i="16" s="1"/>
  <c r="V124" i="16"/>
  <c r="Y124" i="16"/>
  <c r="P132" i="17"/>
  <c r="R132" i="17" s="1"/>
  <c r="O132" i="17"/>
  <c r="N132" i="17"/>
  <c r="H132" i="17"/>
  <c r="G132" i="17"/>
  <c r="I132" i="17"/>
  <c r="K132" i="17" s="1"/>
  <c r="I125" i="16" l="1"/>
  <c r="K125" i="16" s="1"/>
  <c r="U125" i="16" s="1"/>
  <c r="H125" i="16"/>
  <c r="O125" i="16"/>
  <c r="N125" i="16"/>
  <c r="J132" i="17"/>
  <c r="L132" i="17" s="1"/>
  <c r="Q132" i="17"/>
  <c r="S132" i="17" s="1"/>
  <c r="U132" i="17"/>
  <c r="J125" i="16" l="1"/>
  <c r="L125" i="16" s="1"/>
  <c r="Q125" i="16"/>
  <c r="S125" i="16" s="1"/>
  <c r="W132" i="17"/>
  <c r="M133" i="17"/>
  <c r="N133" i="17" s="1"/>
  <c r="Y132" i="17"/>
  <c r="X132" i="17"/>
  <c r="F133" i="17"/>
  <c r="H133" i="17" s="1"/>
  <c r="T132" i="17"/>
  <c r="V132" i="17" s="1"/>
  <c r="M126" i="16" l="1"/>
  <c r="N126" i="16" s="1"/>
  <c r="Y125" i="16"/>
  <c r="W125" i="16"/>
  <c r="F126" i="16"/>
  <c r="G126" i="16" s="1"/>
  <c r="X125" i="16"/>
  <c r="T125" i="16"/>
  <c r="V125" i="16" s="1"/>
  <c r="O133" i="17"/>
  <c r="P133" i="17"/>
  <c r="R133" i="17" s="1"/>
  <c r="I133" i="17"/>
  <c r="K133" i="17" s="1"/>
  <c r="G133" i="17"/>
  <c r="O126" i="16" l="1"/>
  <c r="P126" i="16"/>
  <c r="R126" i="16" s="1"/>
  <c r="I126" i="16"/>
  <c r="K126" i="16" s="1"/>
  <c r="H126" i="16"/>
  <c r="Q133" i="17"/>
  <c r="S133" i="17" s="1"/>
  <c r="U133" i="17"/>
  <c r="J133" i="17"/>
  <c r="L133" i="17" s="1"/>
  <c r="Q126" i="16" l="1"/>
  <c r="S126" i="16" s="1"/>
  <c r="U126" i="16"/>
  <c r="J126" i="16"/>
  <c r="L126" i="16" s="1"/>
  <c r="W133" i="17"/>
  <c r="Y133" i="17"/>
  <c r="F134" i="17"/>
  <c r="H134" i="17" s="1"/>
  <c r="T133" i="17"/>
  <c r="V133" i="17" s="1"/>
  <c r="M134" i="17"/>
  <c r="P134" i="17" s="1"/>
  <c r="R134" i="17" s="1"/>
  <c r="X133" i="17"/>
  <c r="T126" i="16" l="1"/>
  <c r="V126" i="16" s="1"/>
  <c r="I134" i="17"/>
  <c r="K134" i="17" s="1"/>
  <c r="U134" i="17" s="1"/>
  <c r="G134" i="17"/>
  <c r="O134" i="17"/>
  <c r="N134" i="17"/>
  <c r="Y126" i="16"/>
  <c r="W126" i="16"/>
  <c r="X126" i="16"/>
  <c r="F127" i="16"/>
  <c r="M127" i="16"/>
  <c r="J134" i="17" l="1"/>
  <c r="L134" i="17" s="1"/>
  <c r="Q134" i="17"/>
  <c r="O127" i="16"/>
  <c r="N127" i="16"/>
  <c r="P127" i="16"/>
  <c r="R127" i="16" s="1"/>
  <c r="G127" i="16"/>
  <c r="I127" i="16"/>
  <c r="K127" i="16" s="1"/>
  <c r="H127" i="16"/>
  <c r="T134" i="17" l="1"/>
  <c r="S134" i="17"/>
  <c r="U127" i="16"/>
  <c r="J127" i="16"/>
  <c r="Q127" i="16"/>
  <c r="S127" i="16" s="1"/>
  <c r="V134" i="17" l="1"/>
  <c r="F135" i="17"/>
  <c r="G135" i="17" s="1"/>
  <c r="M135" i="17"/>
  <c r="N135" i="17" s="1"/>
  <c r="X134" i="17"/>
  <c r="Y134" i="17"/>
  <c r="W134" i="17"/>
  <c r="T127" i="16"/>
  <c r="L127" i="16"/>
  <c r="I135" i="17" l="1"/>
  <c r="K135" i="17" s="1"/>
  <c r="H135" i="17"/>
  <c r="O135" i="17"/>
  <c r="P135" i="17"/>
  <c r="R135" i="17" s="1"/>
  <c r="Y127" i="16"/>
  <c r="W127" i="16"/>
  <c r="F128" i="16"/>
  <c r="M128" i="16"/>
  <c r="X127" i="16"/>
  <c r="V127" i="16"/>
  <c r="J135" i="17" l="1"/>
  <c r="L135" i="17" s="1"/>
  <c r="U135" i="17"/>
  <c r="Q135" i="17"/>
  <c r="S135" i="17" s="1"/>
  <c r="N128" i="16"/>
  <c r="P128" i="16"/>
  <c r="R128" i="16" s="1"/>
  <c r="O128" i="16"/>
  <c r="I128" i="16"/>
  <c r="K128" i="16" s="1"/>
  <c r="H128" i="16"/>
  <c r="G128" i="16"/>
  <c r="Y135" i="17" l="1"/>
  <c r="F136" i="17"/>
  <c r="G136" i="17" s="1"/>
  <c r="W135" i="17"/>
  <c r="X135" i="17"/>
  <c r="M136" i="17"/>
  <c r="P136" i="17" s="1"/>
  <c r="R136" i="17" s="1"/>
  <c r="T135" i="17"/>
  <c r="V135" i="17" s="1"/>
  <c r="J128" i="16"/>
  <c r="L128" i="16" s="1"/>
  <c r="U128" i="16"/>
  <c r="Q128" i="16"/>
  <c r="I136" i="17" l="1"/>
  <c r="K136" i="17" s="1"/>
  <c r="U136" i="17" s="1"/>
  <c r="N136" i="17"/>
  <c r="O136" i="17"/>
  <c r="H136" i="17"/>
  <c r="T128" i="16"/>
  <c r="S128" i="16"/>
  <c r="J136" i="17" l="1"/>
  <c r="L136" i="17" s="1"/>
  <c r="Q136" i="17"/>
  <c r="S136" i="17" s="1"/>
  <c r="V128" i="16"/>
  <c r="W128" i="16"/>
  <c r="Y128" i="16"/>
  <c r="F129" i="16"/>
  <c r="G129" i="16" s="1"/>
  <c r="M129" i="16"/>
  <c r="O129" i="16" s="1"/>
  <c r="X128" i="16"/>
  <c r="W136" i="17" l="1"/>
  <c r="T136" i="17"/>
  <c r="V136" i="17" s="1"/>
  <c r="M137" i="17"/>
  <c r="P137" i="17" s="1"/>
  <c r="R137" i="17" s="1"/>
  <c r="X136" i="17"/>
  <c r="Y136" i="17"/>
  <c r="F137" i="17"/>
  <c r="H137" i="17" s="1"/>
  <c r="N129" i="16"/>
  <c r="H129" i="16"/>
  <c r="P129" i="16"/>
  <c r="R129" i="16" s="1"/>
  <c r="I129" i="16"/>
  <c r="K129" i="16" s="1"/>
  <c r="N137" i="17" l="1"/>
  <c r="O137" i="17"/>
  <c r="I137" i="17"/>
  <c r="K137" i="17" s="1"/>
  <c r="U137" i="17" s="1"/>
  <c r="G137" i="17"/>
  <c r="J129" i="16"/>
  <c r="L129" i="16" s="1"/>
  <c r="U129" i="16"/>
  <c r="Q129" i="16"/>
  <c r="S129" i="16" s="1"/>
  <c r="Q137" i="17" l="1"/>
  <c r="S137" i="17" s="1"/>
  <c r="W129" i="16"/>
  <c r="J137" i="17"/>
  <c r="Y129" i="16"/>
  <c r="T129" i="16"/>
  <c r="V129" i="16" s="1"/>
  <c r="M130" i="16"/>
  <c r="X129" i="16"/>
  <c r="F130" i="16"/>
  <c r="T137" i="17" l="1"/>
  <c r="L137" i="17"/>
  <c r="W137" i="17" s="1"/>
  <c r="P130" i="16"/>
  <c r="R130" i="16" s="1"/>
  <c r="O130" i="16"/>
  <c r="N130" i="16"/>
  <c r="H130" i="16"/>
  <c r="G130" i="16"/>
  <c r="I130" i="16"/>
  <c r="K130" i="16" s="1"/>
  <c r="V137" i="17" l="1"/>
  <c r="M138" i="17"/>
  <c r="O138" i="17" s="1"/>
  <c r="Y137" i="17"/>
  <c r="X137" i="17"/>
  <c r="F138" i="17"/>
  <c r="H138" i="17" s="1"/>
  <c r="U130" i="16"/>
  <c r="J130" i="16"/>
  <c r="Q130" i="16"/>
  <c r="S130" i="16" s="1"/>
  <c r="P138" i="17" l="1"/>
  <c r="R138" i="17" s="1"/>
  <c r="N138" i="17"/>
  <c r="G138" i="17"/>
  <c r="I138" i="17"/>
  <c r="K138" i="17" s="1"/>
  <c r="T130" i="16"/>
  <c r="L130" i="16"/>
  <c r="U138" i="17" l="1"/>
  <c r="Q138" i="17"/>
  <c r="S138" i="17" s="1"/>
  <c r="J138" i="17"/>
  <c r="Y130" i="16"/>
  <c r="W130" i="16"/>
  <c r="X130" i="16"/>
  <c r="F131" i="16"/>
  <c r="M131" i="16"/>
  <c r="V130" i="16"/>
  <c r="T138" i="17" l="1"/>
  <c r="L138" i="17"/>
  <c r="F139" i="17" s="1"/>
  <c r="H139" i="17" s="1"/>
  <c r="O131" i="16"/>
  <c r="N131" i="16"/>
  <c r="P131" i="16"/>
  <c r="R131" i="16" s="1"/>
  <c r="G131" i="16"/>
  <c r="I131" i="16"/>
  <c r="K131" i="16" s="1"/>
  <c r="H131" i="16"/>
  <c r="V138" i="17" l="1"/>
  <c r="X138" i="17"/>
  <c r="W138" i="17"/>
  <c r="M139" i="17"/>
  <c r="Y138" i="17"/>
  <c r="G139" i="17"/>
  <c r="I139" i="17"/>
  <c r="K139" i="17" s="1"/>
  <c r="U131" i="16"/>
  <c r="J131" i="16"/>
  <c r="Q131" i="16"/>
  <c r="S131" i="16" s="1"/>
  <c r="P139" i="17" l="1"/>
  <c r="R139" i="17" s="1"/>
  <c r="U139" i="17" s="1"/>
  <c r="N139" i="17"/>
  <c r="O139" i="17"/>
  <c r="J139" i="17"/>
  <c r="L139" i="17" s="1"/>
  <c r="T131" i="16"/>
  <c r="L131" i="16"/>
  <c r="Q139" i="17" l="1"/>
  <c r="S139" i="17" s="1"/>
  <c r="X139" i="17" s="1"/>
  <c r="Y131" i="16"/>
  <c r="W131" i="16"/>
  <c r="F132" i="16"/>
  <c r="M132" i="16"/>
  <c r="X131" i="16"/>
  <c r="V131" i="16"/>
  <c r="W139" i="17" l="1"/>
  <c r="Y139" i="17"/>
  <c r="T139" i="17"/>
  <c r="V139" i="17" s="1"/>
  <c r="M140" i="17"/>
  <c r="P140" i="17" s="1"/>
  <c r="R140" i="17" s="1"/>
  <c r="F140" i="17"/>
  <c r="H140" i="17" s="1"/>
  <c r="N132" i="16"/>
  <c r="P132" i="16"/>
  <c r="R132" i="16" s="1"/>
  <c r="O132" i="16"/>
  <c r="I132" i="16"/>
  <c r="K132" i="16" s="1"/>
  <c r="H132" i="16"/>
  <c r="G132" i="16"/>
  <c r="N140" i="17" l="1"/>
  <c r="O140" i="17"/>
  <c r="G140" i="17"/>
  <c r="I140" i="17"/>
  <c r="K140" i="17" s="1"/>
  <c r="U140" i="17" s="1"/>
  <c r="U132" i="16"/>
  <c r="J132" i="16"/>
  <c r="L132" i="16" s="1"/>
  <c r="Q132" i="16"/>
  <c r="J140" i="17" l="1"/>
  <c r="L140" i="17" s="1"/>
  <c r="Q140" i="17"/>
  <c r="S140" i="17" s="1"/>
  <c r="T132" i="16"/>
  <c r="S132" i="16"/>
  <c r="W132" i="16" s="1"/>
  <c r="W140" i="17" l="1"/>
  <c r="X140" i="17"/>
  <c r="M141" i="17"/>
  <c r="P141" i="17" s="1"/>
  <c r="R141" i="17" s="1"/>
  <c r="T140" i="17"/>
  <c r="V140" i="17" s="1"/>
  <c r="F141" i="17"/>
  <c r="H141" i="17" s="1"/>
  <c r="Y140" i="17"/>
  <c r="V132" i="16"/>
  <c r="F133" i="16"/>
  <c r="G133" i="16" s="1"/>
  <c r="Y132" i="16"/>
  <c r="M133" i="16"/>
  <c r="P133" i="16" s="1"/>
  <c r="R133" i="16" s="1"/>
  <c r="X132" i="16"/>
  <c r="N141" i="17" l="1"/>
  <c r="O141" i="17"/>
  <c r="G141" i="17"/>
  <c r="I141" i="17"/>
  <c r="K141" i="17" s="1"/>
  <c r="U141" i="17" s="1"/>
  <c r="H133" i="16"/>
  <c r="I133" i="16"/>
  <c r="K133" i="16" s="1"/>
  <c r="U133" i="16" s="1"/>
  <c r="N133" i="16"/>
  <c r="O133" i="16"/>
  <c r="Q141" i="17" l="1"/>
  <c r="S141" i="17" s="1"/>
  <c r="J141" i="17"/>
  <c r="L141" i="17" s="1"/>
  <c r="Q133" i="16"/>
  <c r="S133" i="16" s="1"/>
  <c r="J133" i="16"/>
  <c r="T141" i="17" l="1"/>
  <c r="V141" i="17" s="1"/>
  <c r="W141" i="17"/>
  <c r="F142" i="17"/>
  <c r="H142" i="17" s="1"/>
  <c r="X141" i="17"/>
  <c r="Y141" i="17"/>
  <c r="M142" i="17"/>
  <c r="N142" i="17" s="1"/>
  <c r="T133" i="16"/>
  <c r="L133" i="16"/>
  <c r="Y133" i="16" s="1"/>
  <c r="G142" i="17" l="1"/>
  <c r="I142" i="17"/>
  <c r="K142" i="17" s="1"/>
  <c r="M134" i="16"/>
  <c r="P134" i="16" s="1"/>
  <c r="R134" i="16" s="1"/>
  <c r="P142" i="17"/>
  <c r="R142" i="17" s="1"/>
  <c r="O142" i="17"/>
  <c r="F134" i="16"/>
  <c r="G134" i="16" s="1"/>
  <c r="X133" i="16"/>
  <c r="V133" i="16"/>
  <c r="W133" i="16"/>
  <c r="J142" i="17" l="1"/>
  <c r="L142" i="17" s="1"/>
  <c r="U142" i="17"/>
  <c r="Q142" i="17"/>
  <c r="S142" i="17" s="1"/>
  <c r="I134" i="16"/>
  <c r="K134" i="16" s="1"/>
  <c r="U134" i="16" s="1"/>
  <c r="N134" i="16"/>
  <c r="O134" i="16"/>
  <c r="H134" i="16"/>
  <c r="J134" i="16" l="1"/>
  <c r="L134" i="16" s="1"/>
  <c r="Q134" i="16"/>
  <c r="S134" i="16" s="1"/>
  <c r="T142" i="17"/>
  <c r="V142" i="17" s="1"/>
  <c r="W142" i="17"/>
  <c r="M143" i="17"/>
  <c r="O143" i="17" s="1"/>
  <c r="X142" i="17"/>
  <c r="Y142" i="17"/>
  <c r="F143" i="17"/>
  <c r="G143" i="17" s="1"/>
  <c r="T134" i="16" l="1"/>
  <c r="V134" i="16" s="1"/>
  <c r="P143" i="17"/>
  <c r="R143" i="17" s="1"/>
  <c r="N143" i="17"/>
  <c r="I143" i="17"/>
  <c r="K143" i="17" s="1"/>
  <c r="H143" i="17"/>
  <c r="Y134" i="16"/>
  <c r="W134" i="16"/>
  <c r="X134" i="16"/>
  <c r="F135" i="16"/>
  <c r="M135" i="16"/>
  <c r="J143" i="17" l="1"/>
  <c r="L143" i="17" s="1"/>
  <c r="U143" i="17"/>
  <c r="Q143" i="17"/>
  <c r="S143" i="17" s="1"/>
  <c r="O135" i="16"/>
  <c r="N135" i="16"/>
  <c r="P135" i="16"/>
  <c r="R135" i="16" s="1"/>
  <c r="G135" i="16"/>
  <c r="I135" i="16"/>
  <c r="K135" i="16" s="1"/>
  <c r="H135" i="16"/>
  <c r="W143" i="17" l="1"/>
  <c r="X143" i="17"/>
  <c r="Y143" i="17"/>
  <c r="M144" i="17"/>
  <c r="O144" i="17" s="1"/>
  <c r="F144" i="17"/>
  <c r="H144" i="17" s="1"/>
  <c r="T143" i="17"/>
  <c r="V143" i="17" s="1"/>
  <c r="U135" i="16"/>
  <c r="J135" i="16"/>
  <c r="Q135" i="16"/>
  <c r="S135" i="16" s="1"/>
  <c r="N144" i="17" l="1"/>
  <c r="P144" i="17"/>
  <c r="R144" i="17" s="1"/>
  <c r="I144" i="17"/>
  <c r="K144" i="17" s="1"/>
  <c r="G144" i="17"/>
  <c r="T135" i="16"/>
  <c r="L135" i="16"/>
  <c r="J144" i="17" l="1"/>
  <c r="L144" i="17" s="1"/>
  <c r="Q144" i="17"/>
  <c r="S144" i="17" s="1"/>
  <c r="U144" i="17"/>
  <c r="Y135" i="16"/>
  <c r="W135" i="16"/>
  <c r="F136" i="16"/>
  <c r="M136" i="16"/>
  <c r="X135" i="16"/>
  <c r="V135" i="16"/>
  <c r="T144" i="17" l="1"/>
  <c r="V144" i="17" s="1"/>
  <c r="W144" i="17"/>
  <c r="M145" i="17"/>
  <c r="X144" i="17"/>
  <c r="Y144" i="17"/>
  <c r="F145" i="17"/>
  <c r="N136" i="16"/>
  <c r="P136" i="16"/>
  <c r="R136" i="16" s="1"/>
  <c r="O136" i="16"/>
  <c r="I136" i="16"/>
  <c r="K136" i="16" s="1"/>
  <c r="H136" i="16"/>
  <c r="G136" i="16"/>
  <c r="I145" i="17" l="1"/>
  <c r="K145" i="17" s="1"/>
  <c r="G145" i="17"/>
  <c r="H145" i="17"/>
  <c r="P145" i="17"/>
  <c r="R145" i="17" s="1"/>
  <c r="O145" i="17"/>
  <c r="N145" i="17"/>
  <c r="U136" i="16"/>
  <c r="Q136" i="16"/>
  <c r="S136" i="16" s="1"/>
  <c r="J136" i="16"/>
  <c r="Q145" i="17" l="1"/>
  <c r="S145" i="17" s="1"/>
  <c r="J145" i="17"/>
  <c r="U145" i="17"/>
  <c r="T136" i="16"/>
  <c r="L136" i="16"/>
  <c r="Y136" i="16" l="1"/>
  <c r="W136" i="16"/>
  <c r="T145" i="17"/>
  <c r="L145" i="17"/>
  <c r="W145" i="17" s="1"/>
  <c r="M137" i="16"/>
  <c r="X136" i="16"/>
  <c r="F137" i="16"/>
  <c r="V136" i="16"/>
  <c r="Y145" i="17" l="1"/>
  <c r="M146" i="17"/>
  <c r="F146" i="17"/>
  <c r="V145" i="17"/>
  <c r="X145" i="17"/>
  <c r="I137" i="16"/>
  <c r="K137" i="16" s="1"/>
  <c r="H137" i="16"/>
  <c r="G137" i="16"/>
  <c r="P137" i="16"/>
  <c r="R137" i="16" s="1"/>
  <c r="O137" i="16"/>
  <c r="N137" i="16"/>
  <c r="I146" i="17" l="1"/>
  <c r="K146" i="17" s="1"/>
  <c r="G146" i="17"/>
  <c r="H146" i="17"/>
  <c r="P146" i="17"/>
  <c r="R146" i="17" s="1"/>
  <c r="N146" i="17"/>
  <c r="O146" i="17"/>
  <c r="J137" i="16"/>
  <c r="L137" i="16" s="1"/>
  <c r="U137" i="16"/>
  <c r="Q137" i="16"/>
  <c r="J146" i="17" l="1"/>
  <c r="L146" i="17" s="1"/>
  <c r="T137" i="16"/>
  <c r="Q146" i="17"/>
  <c r="S146" i="17" s="1"/>
  <c r="U146" i="17"/>
  <c r="S137" i="16"/>
  <c r="Y137" i="16" s="1"/>
  <c r="W146" i="17" l="1"/>
  <c r="W137" i="16"/>
  <c r="T146" i="17"/>
  <c r="V146" i="17" s="1"/>
  <c r="X146" i="17"/>
  <c r="Y146" i="17"/>
  <c r="M147" i="17"/>
  <c r="F147" i="17"/>
  <c r="M138" i="16"/>
  <c r="X137" i="16"/>
  <c r="V137" i="16"/>
  <c r="F138" i="16"/>
  <c r="H147" i="17" l="1"/>
  <c r="G147" i="17"/>
  <c r="I147" i="17"/>
  <c r="K147" i="17" s="1"/>
  <c r="P147" i="17"/>
  <c r="R147" i="17" s="1"/>
  <c r="O147" i="17"/>
  <c r="N147" i="17"/>
  <c r="H138" i="16"/>
  <c r="G138" i="16"/>
  <c r="I138" i="16"/>
  <c r="K138" i="16" s="1"/>
  <c r="P138" i="16"/>
  <c r="R138" i="16" s="1"/>
  <c r="O138" i="16"/>
  <c r="N138" i="16"/>
  <c r="Q147" i="17" l="1"/>
  <c r="S147" i="17" s="1"/>
  <c r="U147" i="17"/>
  <c r="J147" i="17"/>
  <c r="Q138" i="16"/>
  <c r="S138" i="16" s="1"/>
  <c r="U138" i="16"/>
  <c r="J138" i="16"/>
  <c r="T138" i="16" l="1"/>
  <c r="T147" i="17"/>
  <c r="L147" i="17"/>
  <c r="W147" i="17" s="1"/>
  <c r="L138" i="16"/>
  <c r="Y138" i="16" l="1"/>
  <c r="W138" i="16"/>
  <c r="Y147" i="17"/>
  <c r="M148" i="17"/>
  <c r="X147" i="17"/>
  <c r="F148" i="17"/>
  <c r="V147" i="17"/>
  <c r="X138" i="16"/>
  <c r="F139" i="16"/>
  <c r="M139" i="16"/>
  <c r="V138" i="16"/>
  <c r="P148" i="17" l="1"/>
  <c r="R148" i="17" s="1"/>
  <c r="N148" i="17"/>
  <c r="O148" i="17"/>
  <c r="G148" i="17"/>
  <c r="H148" i="17"/>
  <c r="I148" i="17"/>
  <c r="K148" i="17" s="1"/>
  <c r="O139" i="16"/>
  <c r="N139" i="16"/>
  <c r="P139" i="16"/>
  <c r="R139" i="16" s="1"/>
  <c r="G139" i="16"/>
  <c r="I139" i="16"/>
  <c r="K139" i="16" s="1"/>
  <c r="H139" i="16"/>
  <c r="U148" i="17" l="1"/>
  <c r="Q148" i="17"/>
  <c r="S148" i="17" s="1"/>
  <c r="J148" i="17"/>
  <c r="U139" i="16"/>
  <c r="J139" i="16"/>
  <c r="Q139" i="16"/>
  <c r="S139" i="16" s="1"/>
  <c r="L148" i="17" l="1"/>
  <c r="W148" i="17" s="1"/>
  <c r="T148" i="17"/>
  <c r="T139" i="16"/>
  <c r="L139" i="16"/>
  <c r="Y139" i="16" l="1"/>
  <c r="W139" i="16"/>
  <c r="X148" i="17"/>
  <c r="Y148" i="17"/>
  <c r="M149" i="17"/>
  <c r="F149" i="17"/>
  <c r="V148" i="17"/>
  <c r="F140" i="16"/>
  <c r="M140" i="16"/>
  <c r="X139" i="16"/>
  <c r="V139" i="16"/>
  <c r="N149" i="17" l="1"/>
  <c r="P149" i="17"/>
  <c r="R149" i="17" s="1"/>
  <c r="O149" i="17"/>
  <c r="H149" i="17"/>
  <c r="I149" i="17"/>
  <c r="K149" i="17" s="1"/>
  <c r="G149" i="17"/>
  <c r="N140" i="16"/>
  <c r="P140" i="16"/>
  <c r="R140" i="16" s="1"/>
  <c r="O140" i="16"/>
  <c r="I140" i="16"/>
  <c r="K140" i="16" s="1"/>
  <c r="H140" i="16"/>
  <c r="G140" i="16"/>
  <c r="J149" i="17" l="1"/>
  <c r="L149" i="17" s="1"/>
  <c r="Q149" i="17"/>
  <c r="U149" i="17"/>
  <c r="U140" i="16"/>
  <c r="J140" i="16"/>
  <c r="L140" i="16" s="1"/>
  <c r="Q140" i="16"/>
  <c r="T149" i="17" l="1"/>
  <c r="S149" i="17"/>
  <c r="M150" i="17" s="1"/>
  <c r="T140" i="16"/>
  <c r="S140" i="16"/>
  <c r="W140" i="16" s="1"/>
  <c r="W149" i="17" l="1"/>
  <c r="V149" i="17"/>
  <c r="F150" i="17"/>
  <c r="H150" i="17" s="1"/>
  <c r="X149" i="17"/>
  <c r="F141" i="16"/>
  <c r="G141" i="16" s="1"/>
  <c r="Y149" i="17"/>
  <c r="V140" i="16"/>
  <c r="M141" i="16"/>
  <c r="O141" i="16" s="1"/>
  <c r="P150" i="17"/>
  <c r="R150" i="17" s="1"/>
  <c r="N150" i="17"/>
  <c r="O150" i="17"/>
  <c r="X140" i="16"/>
  <c r="Y140" i="16"/>
  <c r="I150" i="17" l="1"/>
  <c r="K150" i="17" s="1"/>
  <c r="U150" i="17" s="1"/>
  <c r="P141" i="16"/>
  <c r="R141" i="16" s="1"/>
  <c r="G150" i="17"/>
  <c r="H141" i="16"/>
  <c r="I141" i="16"/>
  <c r="K141" i="16" s="1"/>
  <c r="N141" i="16"/>
  <c r="Q150" i="17"/>
  <c r="S150" i="17" s="1"/>
  <c r="Q141" i="16" l="1"/>
  <c r="S141" i="16" s="1"/>
  <c r="J150" i="17"/>
  <c r="L150" i="17" s="1"/>
  <c r="Y150" i="17" s="1"/>
  <c r="U141" i="16"/>
  <c r="J141" i="16"/>
  <c r="L141" i="16" s="1"/>
  <c r="W141" i="16" l="1"/>
  <c r="M151" i="17"/>
  <c r="N151" i="17" s="1"/>
  <c r="F151" i="17"/>
  <c r="H151" i="17" s="1"/>
  <c r="X150" i="17"/>
  <c r="W150" i="17"/>
  <c r="T150" i="17"/>
  <c r="V150" i="17" s="1"/>
  <c r="T141" i="16"/>
  <c r="V141" i="16" s="1"/>
  <c r="F142" i="16"/>
  <c r="H142" i="16" s="1"/>
  <c r="X141" i="16"/>
  <c r="Y141" i="16"/>
  <c r="M142" i="16"/>
  <c r="O142" i="16" s="1"/>
  <c r="O151" i="17" l="1"/>
  <c r="I151" i="17"/>
  <c r="K151" i="17" s="1"/>
  <c r="P151" i="17"/>
  <c r="R151" i="17" s="1"/>
  <c r="G151" i="17"/>
  <c r="G142" i="16"/>
  <c r="I142" i="16"/>
  <c r="K142" i="16" s="1"/>
  <c r="N142" i="16"/>
  <c r="P142" i="16"/>
  <c r="R142" i="16" s="1"/>
  <c r="Q151" i="17" l="1"/>
  <c r="S151" i="17" s="1"/>
  <c r="J151" i="17"/>
  <c r="U151" i="17"/>
  <c r="J142" i="16"/>
  <c r="L142" i="16" s="1"/>
  <c r="U142" i="16"/>
  <c r="Q142" i="16"/>
  <c r="S142" i="16" s="1"/>
  <c r="T151" i="17" l="1"/>
  <c r="L151" i="17"/>
  <c r="W151" i="17" s="1"/>
  <c r="T142" i="16"/>
  <c r="V142" i="16" s="1"/>
  <c r="Y142" i="16"/>
  <c r="W142" i="16"/>
  <c r="X142" i="16"/>
  <c r="F143" i="16"/>
  <c r="M143" i="16"/>
  <c r="F152" i="17" l="1"/>
  <c r="G152" i="17" s="1"/>
  <c r="V151" i="17"/>
  <c r="Y151" i="17"/>
  <c r="X151" i="17"/>
  <c r="M152" i="17"/>
  <c r="N152" i="17" s="1"/>
  <c r="O143" i="16"/>
  <c r="N143" i="16"/>
  <c r="P143" i="16"/>
  <c r="R143" i="16" s="1"/>
  <c r="G143" i="16"/>
  <c r="I143" i="16"/>
  <c r="K143" i="16" s="1"/>
  <c r="H143" i="16"/>
  <c r="H152" i="17" l="1"/>
  <c r="I152" i="17"/>
  <c r="K152" i="17" s="1"/>
  <c r="O152" i="17"/>
  <c r="P152" i="17"/>
  <c r="R152" i="17" s="1"/>
  <c r="U143" i="16"/>
  <c r="J143" i="16"/>
  <c r="Q143" i="16"/>
  <c r="S143" i="16" s="1"/>
  <c r="U152" i="17" l="1"/>
  <c r="J152" i="17"/>
  <c r="L152" i="17" s="1"/>
  <c r="Q152" i="17"/>
  <c r="S152" i="17" s="1"/>
  <c r="T143" i="16"/>
  <c r="L143" i="16"/>
  <c r="W152" i="17" l="1"/>
  <c r="T152" i="17"/>
  <c r="V152" i="17" s="1"/>
  <c r="Y143" i="16"/>
  <c r="W143" i="16"/>
  <c r="Y152" i="17"/>
  <c r="F153" i="17"/>
  <c r="M153" i="17"/>
  <c r="X152" i="17"/>
  <c r="F144" i="16"/>
  <c r="M144" i="16"/>
  <c r="X143" i="16"/>
  <c r="V143" i="16"/>
  <c r="N153" i="17" l="1"/>
  <c r="O153" i="17"/>
  <c r="P153" i="17"/>
  <c r="R153" i="17" s="1"/>
  <c r="H153" i="17"/>
  <c r="G153" i="17"/>
  <c r="I153" i="17"/>
  <c r="K153" i="17" s="1"/>
  <c r="N144" i="16"/>
  <c r="P144" i="16"/>
  <c r="R144" i="16" s="1"/>
  <c r="O144" i="16"/>
  <c r="I144" i="16"/>
  <c r="K144" i="16" s="1"/>
  <c r="H144" i="16"/>
  <c r="G144" i="16"/>
  <c r="J144" i="16" l="1"/>
  <c r="L144" i="16" s="1"/>
  <c r="J153" i="17"/>
  <c r="L153" i="17" s="1"/>
  <c r="U153" i="17"/>
  <c r="Q153" i="17"/>
  <c r="U144" i="16"/>
  <c r="Q144" i="16"/>
  <c r="T144" i="16" l="1"/>
  <c r="T153" i="17"/>
  <c r="S153" i="17"/>
  <c r="W153" i="17" s="1"/>
  <c r="S144" i="16"/>
  <c r="V144" i="16" l="1"/>
  <c r="F145" i="16"/>
  <c r="H145" i="16" s="1"/>
  <c r="W144" i="16"/>
  <c r="Y153" i="17"/>
  <c r="V153" i="17"/>
  <c r="M154" i="17"/>
  <c r="N154" i="17" s="1"/>
  <c r="X153" i="17"/>
  <c r="Y144" i="16"/>
  <c r="F154" i="17"/>
  <c r="M145" i="16"/>
  <c r="N145" i="16" s="1"/>
  <c r="X144" i="16"/>
  <c r="I145" i="16" l="1"/>
  <c r="K145" i="16" s="1"/>
  <c r="G145" i="16"/>
  <c r="P154" i="17"/>
  <c r="R154" i="17" s="1"/>
  <c r="O154" i="17"/>
  <c r="O145" i="16"/>
  <c r="P145" i="16"/>
  <c r="R145" i="16" s="1"/>
  <c r="G154" i="17"/>
  <c r="H154" i="17"/>
  <c r="I154" i="17"/>
  <c r="K154" i="17" s="1"/>
  <c r="U145" i="16" l="1"/>
  <c r="J145" i="16"/>
  <c r="L145" i="16" s="1"/>
  <c r="U154" i="17"/>
  <c r="Q154" i="17"/>
  <c r="S154" i="17" s="1"/>
  <c r="Q145" i="16"/>
  <c r="S145" i="16" s="1"/>
  <c r="J154" i="17"/>
  <c r="M146" i="16" l="1"/>
  <c r="N146" i="16" s="1"/>
  <c r="W145" i="16"/>
  <c r="T145" i="16"/>
  <c r="V145" i="16" s="1"/>
  <c r="F146" i="16"/>
  <c r="I146" i="16" s="1"/>
  <c r="K146" i="16" s="1"/>
  <c r="Y145" i="16"/>
  <c r="X145" i="16"/>
  <c r="T154" i="17"/>
  <c r="L154" i="17"/>
  <c r="W154" i="17" s="1"/>
  <c r="P146" i="16" l="1"/>
  <c r="R146" i="16" s="1"/>
  <c r="U146" i="16" s="1"/>
  <c r="O146" i="16"/>
  <c r="H146" i="16"/>
  <c r="G146" i="16"/>
  <c r="F155" i="17"/>
  <c r="Y154" i="17"/>
  <c r="X154" i="17"/>
  <c r="M155" i="17"/>
  <c r="V154" i="17"/>
  <c r="Q146" i="16" l="1"/>
  <c r="S146" i="16" s="1"/>
  <c r="J146" i="16"/>
  <c r="N155" i="17"/>
  <c r="O155" i="17"/>
  <c r="P155" i="17"/>
  <c r="R155" i="17" s="1"/>
  <c r="G155" i="17"/>
  <c r="I155" i="17"/>
  <c r="K155" i="17" s="1"/>
  <c r="H155" i="17"/>
  <c r="T146" i="16" l="1"/>
  <c r="L146" i="16"/>
  <c r="Y146" i="16" s="1"/>
  <c r="J155" i="17"/>
  <c r="L155" i="17" s="1"/>
  <c r="Q155" i="17"/>
  <c r="S155" i="17" s="1"/>
  <c r="U155" i="17"/>
  <c r="V146" i="16" l="1"/>
  <c r="F147" i="16"/>
  <c r="H147" i="16" s="1"/>
  <c r="X146" i="16"/>
  <c r="W146" i="16"/>
  <c r="M147" i="16"/>
  <c r="P147" i="16" s="1"/>
  <c r="R147" i="16" s="1"/>
  <c r="W155" i="17"/>
  <c r="T155" i="17"/>
  <c r="V155" i="17" s="1"/>
  <c r="F156" i="17"/>
  <c r="Y155" i="17"/>
  <c r="X155" i="17"/>
  <c r="M156" i="17"/>
  <c r="G147" i="16" l="1"/>
  <c r="I147" i="16"/>
  <c r="K147" i="16" s="1"/>
  <c r="U147" i="16" s="1"/>
  <c r="N147" i="16"/>
  <c r="O147" i="16"/>
  <c r="O156" i="17"/>
  <c r="N156" i="17"/>
  <c r="P156" i="17"/>
  <c r="R156" i="17" s="1"/>
  <c r="I156" i="17"/>
  <c r="K156" i="17" s="1"/>
  <c r="H156" i="17"/>
  <c r="G156" i="17"/>
  <c r="J147" i="16" l="1"/>
  <c r="L147" i="16" s="1"/>
  <c r="Q147" i="16"/>
  <c r="S147" i="16" s="1"/>
  <c r="Q156" i="17"/>
  <c r="S156" i="17" s="1"/>
  <c r="J156" i="17"/>
  <c r="U156" i="17"/>
  <c r="T147" i="16" l="1"/>
  <c r="V147" i="16" s="1"/>
  <c r="Y147" i="16"/>
  <c r="W147" i="16"/>
  <c r="T156" i="17"/>
  <c r="L156" i="17"/>
  <c r="W156" i="17" s="1"/>
  <c r="F148" i="16"/>
  <c r="M148" i="16"/>
  <c r="X147" i="16"/>
  <c r="V156" i="17" l="1"/>
  <c r="Y156" i="17"/>
  <c r="X156" i="17"/>
  <c r="F157" i="17"/>
  <c r="M157" i="17"/>
  <c r="N148" i="16"/>
  <c r="P148" i="16"/>
  <c r="R148" i="16" s="1"/>
  <c r="O148" i="16"/>
  <c r="I148" i="16"/>
  <c r="K148" i="16" s="1"/>
  <c r="H148" i="16"/>
  <c r="G148" i="16"/>
  <c r="O157" i="17" l="1"/>
  <c r="N157" i="17"/>
  <c r="P157" i="17"/>
  <c r="R157" i="17" s="1"/>
  <c r="H157" i="17"/>
  <c r="I157" i="17"/>
  <c r="K157" i="17" s="1"/>
  <c r="G157" i="17"/>
  <c r="U148" i="16"/>
  <c r="Q148" i="16"/>
  <c r="S148" i="16" s="1"/>
  <c r="J148" i="16"/>
  <c r="U157" i="17" l="1"/>
  <c r="J157" i="17"/>
  <c r="L157" i="17" s="1"/>
  <c r="Q157" i="17"/>
  <c r="S157" i="17" s="1"/>
  <c r="T148" i="16"/>
  <c r="L148" i="16"/>
  <c r="W157" i="17" l="1"/>
  <c r="F149" i="16"/>
  <c r="G149" i="16" s="1"/>
  <c r="W148" i="16"/>
  <c r="T157" i="17"/>
  <c r="V157" i="17" s="1"/>
  <c r="X157" i="17"/>
  <c r="Y157" i="17"/>
  <c r="F158" i="17"/>
  <c r="H158" i="17" s="1"/>
  <c r="M158" i="17"/>
  <c r="O158" i="17" s="1"/>
  <c r="M149" i="16"/>
  <c r="N149" i="16" s="1"/>
  <c r="X148" i="16"/>
  <c r="V148" i="16"/>
  <c r="Y148" i="16"/>
  <c r="I149" i="16" l="1"/>
  <c r="K149" i="16" s="1"/>
  <c r="P158" i="17"/>
  <c r="R158" i="17" s="1"/>
  <c r="H149" i="16"/>
  <c r="O149" i="16"/>
  <c r="P149" i="16"/>
  <c r="R149" i="16" s="1"/>
  <c r="N158" i="17"/>
  <c r="G158" i="17"/>
  <c r="I158" i="17"/>
  <c r="K158" i="17" s="1"/>
  <c r="Q158" i="17" l="1"/>
  <c r="S158" i="17" s="1"/>
  <c r="U158" i="17"/>
  <c r="U149" i="16"/>
  <c r="J149" i="16"/>
  <c r="L149" i="16" s="1"/>
  <c r="Q149" i="16"/>
  <c r="S149" i="16" s="1"/>
  <c r="J158" i="17"/>
  <c r="L158" i="17" s="1"/>
  <c r="W158" i="17" l="1"/>
  <c r="T149" i="16"/>
  <c r="V149" i="16" s="1"/>
  <c r="Y149" i="16"/>
  <c r="W149" i="16"/>
  <c r="X158" i="17"/>
  <c r="M159" i="17"/>
  <c r="N159" i="17" s="1"/>
  <c r="F159" i="17"/>
  <c r="G159" i="17" s="1"/>
  <c r="Y158" i="17"/>
  <c r="T158" i="17"/>
  <c r="V158" i="17" s="1"/>
  <c r="X149" i="16"/>
  <c r="F150" i="16"/>
  <c r="M150" i="16"/>
  <c r="P159" i="17" l="1"/>
  <c r="R159" i="17" s="1"/>
  <c r="O159" i="17"/>
  <c r="I159" i="17"/>
  <c r="K159" i="17" s="1"/>
  <c r="H159" i="17"/>
  <c r="P150" i="16"/>
  <c r="R150" i="16" s="1"/>
  <c r="O150" i="16"/>
  <c r="N150" i="16"/>
  <c r="H150" i="16"/>
  <c r="G150" i="16"/>
  <c r="I150" i="16"/>
  <c r="K150" i="16" s="1"/>
  <c r="U159" i="17" l="1"/>
  <c r="Q159" i="17"/>
  <c r="S159" i="17" s="1"/>
  <c r="J159" i="17"/>
  <c r="L159" i="17" s="1"/>
  <c r="U150" i="16"/>
  <c r="Q150" i="16"/>
  <c r="S150" i="16" s="1"/>
  <c r="J150" i="16"/>
  <c r="W159" i="17" l="1"/>
  <c r="Y159" i="17"/>
  <c r="M160" i="17"/>
  <c r="P160" i="17" s="1"/>
  <c r="R160" i="17" s="1"/>
  <c r="F160" i="17"/>
  <c r="X159" i="17"/>
  <c r="T159" i="17"/>
  <c r="V159" i="17" s="1"/>
  <c r="T150" i="16"/>
  <c r="L150" i="16"/>
  <c r="O160" i="17" l="1"/>
  <c r="N160" i="17"/>
  <c r="H160" i="17"/>
  <c r="G160" i="17"/>
  <c r="I160" i="17"/>
  <c r="K160" i="17" s="1"/>
  <c r="U160" i="17" s="1"/>
  <c r="Y150" i="16"/>
  <c r="W150" i="16"/>
  <c r="X150" i="16"/>
  <c r="F151" i="16"/>
  <c r="M151" i="16"/>
  <c r="V150" i="16"/>
  <c r="J160" i="17" l="1"/>
  <c r="Q160" i="17"/>
  <c r="S160" i="17" s="1"/>
  <c r="O151" i="16"/>
  <c r="N151" i="16"/>
  <c r="P151" i="16"/>
  <c r="R151" i="16" s="1"/>
  <c r="G151" i="16"/>
  <c r="I151" i="16"/>
  <c r="K151" i="16" s="1"/>
  <c r="H151" i="16"/>
  <c r="T160" i="17" l="1"/>
  <c r="L160" i="17"/>
  <c r="W160" i="17" s="1"/>
  <c r="U151" i="16"/>
  <c r="J151" i="16"/>
  <c r="Q151" i="16"/>
  <c r="S151" i="16" s="1"/>
  <c r="X160" i="17" l="1"/>
  <c r="Y160" i="17"/>
  <c r="F161" i="17"/>
  <c r="M161" i="17"/>
  <c r="V160" i="17"/>
  <c r="T151" i="16"/>
  <c r="L151" i="16"/>
  <c r="O161" i="17" l="1"/>
  <c r="P161" i="17"/>
  <c r="R161" i="17" s="1"/>
  <c r="N161" i="17"/>
  <c r="G161" i="17"/>
  <c r="I161" i="17"/>
  <c r="K161" i="17" s="1"/>
  <c r="H161" i="17"/>
  <c r="Y151" i="16"/>
  <c r="W151" i="16"/>
  <c r="F152" i="16"/>
  <c r="M152" i="16"/>
  <c r="X151" i="16"/>
  <c r="V151" i="16"/>
  <c r="Q161" i="17" l="1"/>
  <c r="S161" i="17" s="1"/>
  <c r="J161" i="17"/>
  <c r="U161" i="17"/>
  <c r="N152" i="16"/>
  <c r="P152" i="16"/>
  <c r="R152" i="16" s="1"/>
  <c r="O152" i="16"/>
  <c r="I152" i="16"/>
  <c r="K152" i="16" s="1"/>
  <c r="H152" i="16"/>
  <c r="G152" i="16"/>
  <c r="T161" i="17" l="1"/>
  <c r="L161" i="17"/>
  <c r="W161" i="17" s="1"/>
  <c r="U152" i="16"/>
  <c r="Q152" i="16"/>
  <c r="S152" i="16" s="1"/>
  <c r="J152" i="16"/>
  <c r="Y161" i="17" l="1"/>
  <c r="F162" i="17"/>
  <c r="G162" i="17" s="1"/>
  <c r="V161" i="17"/>
  <c r="M162" i="17"/>
  <c r="N162" i="17" s="1"/>
  <c r="X161" i="17"/>
  <c r="T152" i="16"/>
  <c r="L152" i="16"/>
  <c r="W152" i="16" s="1"/>
  <c r="I162" i="17" l="1"/>
  <c r="K162" i="17" s="1"/>
  <c r="H162" i="17"/>
  <c r="O162" i="17"/>
  <c r="P162" i="17"/>
  <c r="R162" i="17" s="1"/>
  <c r="V152" i="16"/>
  <c r="Y152" i="16"/>
  <c r="F153" i="16"/>
  <c r="H153" i="16" s="1"/>
  <c r="X152" i="16"/>
  <c r="M153" i="16"/>
  <c r="O153" i="16" s="1"/>
  <c r="U162" i="17" l="1"/>
  <c r="J162" i="17"/>
  <c r="L162" i="17" s="1"/>
  <c r="Q162" i="17"/>
  <c r="S162" i="17" s="1"/>
  <c r="I153" i="16"/>
  <c r="K153" i="16" s="1"/>
  <c r="N153" i="16"/>
  <c r="P153" i="16"/>
  <c r="R153" i="16" s="1"/>
  <c r="G153" i="16"/>
  <c r="W162" i="17" l="1"/>
  <c r="Y162" i="17"/>
  <c r="X162" i="17"/>
  <c r="F163" i="17"/>
  <c r="I163" i="17" s="1"/>
  <c r="K163" i="17" s="1"/>
  <c r="M163" i="17"/>
  <c r="P163" i="17" s="1"/>
  <c r="R163" i="17" s="1"/>
  <c r="T162" i="17"/>
  <c r="V162" i="17" s="1"/>
  <c r="J153" i="16"/>
  <c r="L153" i="16" s="1"/>
  <c r="Q153" i="16"/>
  <c r="U153" i="16"/>
  <c r="H163" i="17" l="1"/>
  <c r="O163" i="17"/>
  <c r="N163" i="17"/>
  <c r="G163" i="17"/>
  <c r="T153" i="16"/>
  <c r="U163" i="17"/>
  <c r="S153" i="16"/>
  <c r="X153" i="16" s="1"/>
  <c r="Q163" i="17" l="1"/>
  <c r="S163" i="17" s="1"/>
  <c r="J163" i="17"/>
  <c r="L163" i="17" s="1"/>
  <c r="F154" i="16"/>
  <c r="H154" i="16" s="1"/>
  <c r="W153" i="16"/>
  <c r="M154" i="16"/>
  <c r="O154" i="16" s="1"/>
  <c r="V153" i="16"/>
  <c r="Y153" i="16"/>
  <c r="W163" i="17" l="1"/>
  <c r="T163" i="17"/>
  <c r="V163" i="17" s="1"/>
  <c r="I154" i="16"/>
  <c r="K154" i="16" s="1"/>
  <c r="G154" i="16"/>
  <c r="P154" i="16"/>
  <c r="R154" i="16" s="1"/>
  <c r="N154" i="16"/>
  <c r="F164" i="17"/>
  <c r="Y163" i="17"/>
  <c r="X163" i="17"/>
  <c r="M164" i="17"/>
  <c r="U154" i="16" l="1"/>
  <c r="J154" i="16"/>
  <c r="L154" i="16" s="1"/>
  <c r="Q154" i="16"/>
  <c r="S154" i="16" s="1"/>
  <c r="O164" i="17"/>
  <c r="N164" i="17"/>
  <c r="P164" i="17"/>
  <c r="R164" i="17" s="1"/>
  <c r="G164" i="17"/>
  <c r="I164" i="17"/>
  <c r="K164" i="17" s="1"/>
  <c r="H164" i="17"/>
  <c r="T154" i="16" l="1"/>
  <c r="V154" i="16" s="1"/>
  <c r="J164" i="17"/>
  <c r="Q164" i="17"/>
  <c r="S164" i="17" s="1"/>
  <c r="U164" i="17"/>
  <c r="Y154" i="16"/>
  <c r="W154" i="16"/>
  <c r="X154" i="16"/>
  <c r="F155" i="16"/>
  <c r="M155" i="16"/>
  <c r="T164" i="17" l="1"/>
  <c r="L164" i="17"/>
  <c r="W164" i="17" s="1"/>
  <c r="O155" i="16"/>
  <c r="N155" i="16"/>
  <c r="P155" i="16"/>
  <c r="R155" i="16" s="1"/>
  <c r="G155" i="16"/>
  <c r="I155" i="16"/>
  <c r="K155" i="16" s="1"/>
  <c r="H155" i="16"/>
  <c r="Y164" i="17" l="1"/>
  <c r="F165" i="17"/>
  <c r="X164" i="17"/>
  <c r="M165" i="17"/>
  <c r="V164" i="17"/>
  <c r="U155" i="16"/>
  <c r="J155" i="16"/>
  <c r="Q155" i="16"/>
  <c r="S155" i="16" s="1"/>
  <c r="O165" i="17" l="1"/>
  <c r="N165" i="17"/>
  <c r="P165" i="17"/>
  <c r="R165" i="17" s="1"/>
  <c r="I165" i="17"/>
  <c r="K165" i="17" s="1"/>
  <c r="H165" i="17"/>
  <c r="G165" i="17"/>
  <c r="T155" i="16"/>
  <c r="L155" i="16"/>
  <c r="J165" i="17" l="1"/>
  <c r="L165" i="17" s="1"/>
  <c r="Q165" i="17"/>
  <c r="S165" i="17" s="1"/>
  <c r="U165" i="17"/>
  <c r="Y155" i="16"/>
  <c r="W155" i="16"/>
  <c r="F156" i="16"/>
  <c r="M156" i="16"/>
  <c r="X155" i="16"/>
  <c r="V155" i="16"/>
  <c r="W165" i="17" l="1"/>
  <c r="X165" i="17"/>
  <c r="T165" i="17"/>
  <c r="V165" i="17" s="1"/>
  <c r="F166" i="17"/>
  <c r="Y165" i="17"/>
  <c r="M166" i="17"/>
  <c r="N156" i="16"/>
  <c r="P156" i="16"/>
  <c r="R156" i="16" s="1"/>
  <c r="O156" i="16"/>
  <c r="I156" i="16"/>
  <c r="K156" i="16" s="1"/>
  <c r="H156" i="16"/>
  <c r="G156" i="16"/>
  <c r="N166" i="17" l="1"/>
  <c r="P166" i="17"/>
  <c r="R166" i="17" s="1"/>
  <c r="O166" i="17"/>
  <c r="I166" i="17"/>
  <c r="K166" i="17" s="1"/>
  <c r="H166" i="17"/>
  <c r="G166" i="17"/>
  <c r="J156" i="16"/>
  <c r="L156" i="16" s="1"/>
  <c r="Q156" i="16"/>
  <c r="U156" i="16"/>
  <c r="U166" i="17" l="1"/>
  <c r="Q166" i="17"/>
  <c r="S166" i="17" s="1"/>
  <c r="J166" i="17"/>
  <c r="T156" i="16"/>
  <c r="S156" i="16"/>
  <c r="F157" i="16" s="1"/>
  <c r="T166" i="17" l="1"/>
  <c r="L166" i="17"/>
  <c r="W166" i="17" s="1"/>
  <c r="W156" i="16"/>
  <c r="V156" i="16"/>
  <c r="Y156" i="16"/>
  <c r="M157" i="16"/>
  <c r="N157" i="16" s="1"/>
  <c r="X156" i="16"/>
  <c r="I157" i="16"/>
  <c r="K157" i="16" s="1"/>
  <c r="H157" i="16"/>
  <c r="G157" i="16"/>
  <c r="Y166" i="17" l="1"/>
  <c r="M167" i="17"/>
  <c r="N167" i="17" s="1"/>
  <c r="V166" i="17"/>
  <c r="F167" i="17"/>
  <c r="G167" i="17" s="1"/>
  <c r="X166" i="17"/>
  <c r="O157" i="16"/>
  <c r="P157" i="16"/>
  <c r="R157" i="16" s="1"/>
  <c r="U157" i="16" s="1"/>
  <c r="J157" i="16"/>
  <c r="P167" i="17" l="1"/>
  <c r="R167" i="17" s="1"/>
  <c r="O167" i="17"/>
  <c r="I167" i="17"/>
  <c r="K167" i="17" s="1"/>
  <c r="H167" i="17"/>
  <c r="Q157" i="16"/>
  <c r="S157" i="16" s="1"/>
  <c r="L157" i="16"/>
  <c r="W157" i="16" l="1"/>
  <c r="Q167" i="17"/>
  <c r="S167" i="17" s="1"/>
  <c r="U167" i="17"/>
  <c r="J167" i="17"/>
  <c r="L167" i="17" s="1"/>
  <c r="Y157" i="16"/>
  <c r="T157" i="16"/>
  <c r="V157" i="16" s="1"/>
  <c r="X157" i="16"/>
  <c r="F158" i="16"/>
  <c r="M158" i="16"/>
  <c r="T167" i="17" l="1"/>
  <c r="V167" i="17" s="1"/>
  <c r="W167" i="17"/>
  <c r="X167" i="17"/>
  <c r="Y167" i="17"/>
  <c r="M168" i="17"/>
  <c r="P168" i="17" s="1"/>
  <c r="R168" i="17" s="1"/>
  <c r="F168" i="17"/>
  <c r="H168" i="17" s="1"/>
  <c r="P158" i="16"/>
  <c r="R158" i="16" s="1"/>
  <c r="O158" i="16"/>
  <c r="N158" i="16"/>
  <c r="H158" i="16"/>
  <c r="G158" i="16"/>
  <c r="I158" i="16"/>
  <c r="K158" i="16" s="1"/>
  <c r="I168" i="17" l="1"/>
  <c r="K168" i="17" s="1"/>
  <c r="U168" i="17" s="1"/>
  <c r="O168" i="17"/>
  <c r="N168" i="17"/>
  <c r="G168" i="17"/>
  <c r="U158" i="16"/>
  <c r="Q158" i="16"/>
  <c r="S158" i="16" s="1"/>
  <c r="J158" i="16"/>
  <c r="J168" i="17" l="1"/>
  <c r="L168" i="17" s="1"/>
  <c r="Q168" i="17"/>
  <c r="S168" i="17" s="1"/>
  <c r="T158" i="16"/>
  <c r="L158" i="16"/>
  <c r="W168" i="17" l="1"/>
  <c r="M169" i="17"/>
  <c r="P169" i="17" s="1"/>
  <c r="R169" i="17" s="1"/>
  <c r="F169" i="17"/>
  <c r="G169" i="17" s="1"/>
  <c r="Y168" i="17"/>
  <c r="X168" i="17"/>
  <c r="T168" i="17"/>
  <c r="V168" i="17" s="1"/>
  <c r="Y158" i="16"/>
  <c r="W158" i="16"/>
  <c r="X158" i="16"/>
  <c r="F159" i="16"/>
  <c r="M159" i="16"/>
  <c r="V158" i="16"/>
  <c r="I169" i="17" l="1"/>
  <c r="K169" i="17" s="1"/>
  <c r="U169" i="17" s="1"/>
  <c r="H169" i="17"/>
  <c r="N169" i="17"/>
  <c r="O169" i="17"/>
  <c r="O159" i="16"/>
  <c r="N159" i="16"/>
  <c r="P159" i="16"/>
  <c r="R159" i="16" s="1"/>
  <c r="G159" i="16"/>
  <c r="I159" i="16"/>
  <c r="K159" i="16" s="1"/>
  <c r="H159" i="16"/>
  <c r="J169" i="17" l="1"/>
  <c r="L169" i="17" s="1"/>
  <c r="Q169" i="17"/>
  <c r="S169" i="17" s="1"/>
  <c r="U159" i="16"/>
  <c r="J159" i="16"/>
  <c r="Q159" i="16"/>
  <c r="S159" i="16" s="1"/>
  <c r="W169" i="17" l="1"/>
  <c r="T169" i="17"/>
  <c r="V169" i="17" s="1"/>
  <c r="M170" i="17"/>
  <c r="X169" i="17"/>
  <c r="Y169" i="17"/>
  <c r="F170" i="17"/>
  <c r="T159" i="16"/>
  <c r="L159" i="16"/>
  <c r="Y159" i="16" l="1"/>
  <c r="W159" i="16"/>
  <c r="H170" i="17"/>
  <c r="I170" i="17"/>
  <c r="K170" i="17" s="1"/>
  <c r="G170" i="17"/>
  <c r="N170" i="17"/>
  <c r="O170" i="17"/>
  <c r="P170" i="17"/>
  <c r="R170" i="17" s="1"/>
  <c r="F160" i="16"/>
  <c r="M160" i="16"/>
  <c r="X159" i="16"/>
  <c r="V159" i="16"/>
  <c r="Q170" i="17" l="1"/>
  <c r="S170" i="17" s="1"/>
  <c r="J170" i="17"/>
  <c r="U170" i="17"/>
  <c r="N160" i="16"/>
  <c r="P160" i="16"/>
  <c r="R160" i="16" s="1"/>
  <c r="O160" i="16"/>
  <c r="I160" i="16"/>
  <c r="K160" i="16" s="1"/>
  <c r="H160" i="16"/>
  <c r="G160" i="16"/>
  <c r="T170" i="17" l="1"/>
  <c r="L170" i="17"/>
  <c r="W170" i="17" s="1"/>
  <c r="U160" i="16"/>
  <c r="Q160" i="16"/>
  <c r="S160" i="16" s="1"/>
  <c r="J160" i="16"/>
  <c r="Y170" i="17" l="1"/>
  <c r="F171" i="17"/>
  <c r="M171" i="17"/>
  <c r="X170" i="17"/>
  <c r="V170" i="17"/>
  <c r="T160" i="16"/>
  <c r="L160" i="16"/>
  <c r="Y160" i="16" l="1"/>
  <c r="W160" i="16"/>
  <c r="N171" i="17"/>
  <c r="P171" i="17"/>
  <c r="R171" i="17" s="1"/>
  <c r="O171" i="17"/>
  <c r="I171" i="17"/>
  <c r="K171" i="17" s="1"/>
  <c r="H171" i="17"/>
  <c r="G171" i="17"/>
  <c r="M161" i="16"/>
  <c r="X160" i="16"/>
  <c r="F161" i="16"/>
  <c r="V160" i="16"/>
  <c r="U171" i="17" l="1"/>
  <c r="Q171" i="17"/>
  <c r="S171" i="17" s="1"/>
  <c r="J171" i="17"/>
  <c r="I161" i="16"/>
  <c r="K161" i="16" s="1"/>
  <c r="H161" i="16"/>
  <c r="G161" i="16"/>
  <c r="P161" i="16"/>
  <c r="R161" i="16" s="1"/>
  <c r="O161" i="16"/>
  <c r="N161" i="16"/>
  <c r="T171" i="17" l="1"/>
  <c r="L171" i="17"/>
  <c r="W171" i="17" s="1"/>
  <c r="J161" i="16"/>
  <c r="L161" i="16" s="1"/>
  <c r="U161" i="16"/>
  <c r="Q161" i="16"/>
  <c r="F172" i="17" l="1"/>
  <c r="X171" i="17"/>
  <c r="M172" i="17"/>
  <c r="Y171" i="17"/>
  <c r="V171" i="17"/>
  <c r="T161" i="16"/>
  <c r="S161" i="16"/>
  <c r="Y161" i="16" s="1"/>
  <c r="W161" i="16" l="1"/>
  <c r="O172" i="17"/>
  <c r="P172" i="17"/>
  <c r="R172" i="17" s="1"/>
  <c r="N172" i="17"/>
  <c r="I172" i="17"/>
  <c r="K172" i="17" s="1"/>
  <c r="G172" i="17"/>
  <c r="H172" i="17"/>
  <c r="M162" i="16"/>
  <c r="X161" i="16"/>
  <c r="V161" i="16"/>
  <c r="F162" i="16"/>
  <c r="Q172" i="17" l="1"/>
  <c r="S172" i="17" s="1"/>
  <c r="J172" i="17"/>
  <c r="U172" i="17"/>
  <c r="H162" i="16"/>
  <c r="G162" i="16"/>
  <c r="I162" i="16"/>
  <c r="K162" i="16" s="1"/>
  <c r="P162" i="16"/>
  <c r="R162" i="16" s="1"/>
  <c r="O162" i="16"/>
  <c r="N162" i="16"/>
  <c r="T172" i="17" l="1"/>
  <c r="L172" i="17"/>
  <c r="W172" i="17" s="1"/>
  <c r="U162" i="16"/>
  <c r="Q162" i="16"/>
  <c r="S162" i="16" s="1"/>
  <c r="J162" i="16"/>
  <c r="F173" i="17" l="1"/>
  <c r="M173" i="17"/>
  <c r="Y172" i="17"/>
  <c r="V172" i="17"/>
  <c r="X172" i="17"/>
  <c r="T162" i="16"/>
  <c r="L162" i="16"/>
  <c r="Y162" i="16" l="1"/>
  <c r="W162" i="16"/>
  <c r="O173" i="17"/>
  <c r="N173" i="17"/>
  <c r="P173" i="17"/>
  <c r="R173" i="17" s="1"/>
  <c r="I173" i="17"/>
  <c r="K173" i="17" s="1"/>
  <c r="H173" i="17"/>
  <c r="G173" i="17"/>
  <c r="X162" i="16"/>
  <c r="F163" i="16"/>
  <c r="M163" i="16"/>
  <c r="V162" i="16"/>
  <c r="U173" i="17" l="1"/>
  <c r="J173" i="17"/>
  <c r="Q173" i="17"/>
  <c r="S173" i="17" s="1"/>
  <c r="O163" i="16"/>
  <c r="N163" i="16"/>
  <c r="P163" i="16"/>
  <c r="R163" i="16" s="1"/>
  <c r="G163" i="16"/>
  <c r="I163" i="16"/>
  <c r="K163" i="16" s="1"/>
  <c r="H163" i="16"/>
  <c r="L173" i="17" l="1"/>
  <c r="W173" i="17" s="1"/>
  <c r="T173" i="17"/>
  <c r="U163" i="16"/>
  <c r="J163" i="16"/>
  <c r="Q163" i="16"/>
  <c r="S163" i="16" s="1"/>
  <c r="X173" i="17" l="1"/>
  <c r="V173" i="17"/>
  <c r="Y173" i="17"/>
  <c r="F174" i="17"/>
  <c r="M174" i="17"/>
  <c r="T163" i="16"/>
  <c r="L163" i="16"/>
  <c r="Y163" i="16" l="1"/>
  <c r="W163" i="16"/>
  <c r="P174" i="17"/>
  <c r="R174" i="17" s="1"/>
  <c r="O174" i="17"/>
  <c r="N174" i="17"/>
  <c r="G174" i="17"/>
  <c r="H174" i="17"/>
  <c r="I174" i="17"/>
  <c r="K174" i="17" s="1"/>
  <c r="F164" i="16"/>
  <c r="M164" i="16"/>
  <c r="X163" i="16"/>
  <c r="V163" i="16"/>
  <c r="U174" i="17" l="1"/>
  <c r="Q174" i="17"/>
  <c r="S174" i="17" s="1"/>
  <c r="J174" i="17"/>
  <c r="L174" i="17" s="1"/>
  <c r="N164" i="16"/>
  <c r="P164" i="16"/>
  <c r="R164" i="16" s="1"/>
  <c r="O164" i="16"/>
  <c r="I164" i="16"/>
  <c r="K164" i="16" s="1"/>
  <c r="H164" i="16"/>
  <c r="G164" i="16"/>
  <c r="W174" i="17" l="1"/>
  <c r="X174" i="17"/>
  <c r="F175" i="17"/>
  <c r="I175" i="17" s="1"/>
  <c r="K175" i="17" s="1"/>
  <c r="T174" i="17"/>
  <c r="V174" i="17" s="1"/>
  <c r="Y174" i="17"/>
  <c r="M175" i="17"/>
  <c r="N175" i="17" s="1"/>
  <c r="J164" i="16"/>
  <c r="L164" i="16" s="1"/>
  <c r="Q164" i="16"/>
  <c r="U164" i="16"/>
  <c r="H175" i="17" l="1"/>
  <c r="G175" i="17"/>
  <c r="O175" i="17"/>
  <c r="P175" i="17"/>
  <c r="R175" i="17" s="1"/>
  <c r="U175" i="17" s="1"/>
  <c r="T164" i="16"/>
  <c r="S164" i="16"/>
  <c r="W164" i="16" s="1"/>
  <c r="F165" i="16" l="1"/>
  <c r="G165" i="16" s="1"/>
  <c r="J175" i="17"/>
  <c r="L175" i="17" s="1"/>
  <c r="V164" i="16"/>
  <c r="Q175" i="17"/>
  <c r="S175" i="17" s="1"/>
  <c r="X164" i="16"/>
  <c r="Y164" i="16"/>
  <c r="M165" i="16"/>
  <c r="O165" i="16" s="1"/>
  <c r="H165" i="16" l="1"/>
  <c r="I165" i="16"/>
  <c r="K165" i="16" s="1"/>
  <c r="X175" i="17"/>
  <c r="W175" i="17"/>
  <c r="Y175" i="17"/>
  <c r="F176" i="17"/>
  <c r="I176" i="17" s="1"/>
  <c r="K176" i="17" s="1"/>
  <c r="M176" i="17"/>
  <c r="O176" i="17" s="1"/>
  <c r="T175" i="17"/>
  <c r="V175" i="17" s="1"/>
  <c r="N165" i="16"/>
  <c r="P165" i="16"/>
  <c r="R165" i="16" s="1"/>
  <c r="U165" i="16" l="1"/>
  <c r="J165" i="16"/>
  <c r="L165" i="16" s="1"/>
  <c r="G176" i="17"/>
  <c r="H176" i="17"/>
  <c r="N176" i="17"/>
  <c r="P176" i="17"/>
  <c r="R176" i="17" s="1"/>
  <c r="U176" i="17" s="1"/>
  <c r="Q165" i="16"/>
  <c r="S165" i="16" s="1"/>
  <c r="J176" i="17" l="1"/>
  <c r="L176" i="17" s="1"/>
  <c r="Q176" i="17"/>
  <c r="S176" i="17" s="1"/>
  <c r="T165" i="16"/>
  <c r="V165" i="16" s="1"/>
  <c r="Y165" i="16"/>
  <c r="W165" i="16"/>
  <c r="X165" i="16"/>
  <c r="F166" i="16"/>
  <c r="M166" i="16"/>
  <c r="W176" i="17" l="1"/>
  <c r="T176" i="17"/>
  <c r="V176" i="17" s="1"/>
  <c r="M177" i="17"/>
  <c r="X176" i="17"/>
  <c r="Y176" i="17"/>
  <c r="F177" i="17"/>
  <c r="P166" i="16"/>
  <c r="R166" i="16" s="1"/>
  <c r="O166" i="16"/>
  <c r="N166" i="16"/>
  <c r="H166" i="16"/>
  <c r="G166" i="16"/>
  <c r="I166" i="16"/>
  <c r="K166" i="16" s="1"/>
  <c r="G177" i="17" l="1"/>
  <c r="I177" i="17"/>
  <c r="K177" i="17" s="1"/>
  <c r="H177" i="17"/>
  <c r="P177" i="17"/>
  <c r="R177" i="17" s="1"/>
  <c r="O177" i="17"/>
  <c r="N177" i="17"/>
  <c r="U166" i="16"/>
  <c r="J166" i="16"/>
  <c r="L166" i="16" s="1"/>
  <c r="Q166" i="16"/>
  <c r="S166" i="16" s="1"/>
  <c r="W166" i="16" l="1"/>
  <c r="J177" i="17"/>
  <c r="L177" i="17" s="1"/>
  <c r="Q177" i="17"/>
  <c r="U177" i="17"/>
  <c r="Y166" i="16"/>
  <c r="T166" i="16"/>
  <c r="V166" i="16" s="1"/>
  <c r="X166" i="16"/>
  <c r="F167" i="16"/>
  <c r="M167" i="16"/>
  <c r="T177" i="17" l="1"/>
  <c r="S177" i="17"/>
  <c r="G167" i="16"/>
  <c r="I167" i="16"/>
  <c r="K167" i="16" s="1"/>
  <c r="H167" i="16"/>
  <c r="O167" i="16"/>
  <c r="N167" i="16"/>
  <c r="P167" i="16"/>
  <c r="R167" i="16" s="1"/>
  <c r="V177" i="17" l="1"/>
  <c r="W177" i="17"/>
  <c r="Y177" i="17"/>
  <c r="X177" i="17"/>
  <c r="M178" i="17"/>
  <c r="N178" i="17" s="1"/>
  <c r="F178" i="17"/>
  <c r="G178" i="17" s="1"/>
  <c r="J167" i="16"/>
  <c r="L167" i="16" s="1"/>
  <c r="U167" i="16"/>
  <c r="Q167" i="16"/>
  <c r="S167" i="16" s="1"/>
  <c r="W167" i="16" l="1"/>
  <c r="P178" i="17"/>
  <c r="R178" i="17" s="1"/>
  <c r="O178" i="17"/>
  <c r="H178" i="17"/>
  <c r="I178" i="17"/>
  <c r="K178" i="17" s="1"/>
  <c r="Y167" i="16"/>
  <c r="T167" i="16"/>
  <c r="V167" i="16" s="1"/>
  <c r="F168" i="16"/>
  <c r="M168" i="16"/>
  <c r="X167" i="16"/>
  <c r="U178" i="17" l="1"/>
  <c r="Q178" i="17"/>
  <c r="S178" i="17" s="1"/>
  <c r="J178" i="17"/>
  <c r="L178" i="17" s="1"/>
  <c r="I168" i="16"/>
  <c r="K168" i="16" s="1"/>
  <c r="H168" i="16"/>
  <c r="G168" i="16"/>
  <c r="N168" i="16"/>
  <c r="P168" i="16"/>
  <c r="R168" i="16" s="1"/>
  <c r="O168" i="16"/>
  <c r="M179" i="17" l="1"/>
  <c r="N179" i="17" s="1"/>
  <c r="W178" i="17"/>
  <c r="Y178" i="17"/>
  <c r="T178" i="17"/>
  <c r="V178" i="17" s="1"/>
  <c r="X178" i="17"/>
  <c r="F179" i="17"/>
  <c r="G179" i="17" s="1"/>
  <c r="Q168" i="16"/>
  <c r="S168" i="16" s="1"/>
  <c r="U168" i="16"/>
  <c r="J168" i="16"/>
  <c r="O179" i="17" l="1"/>
  <c r="P179" i="17"/>
  <c r="R179" i="17" s="1"/>
  <c r="I179" i="17"/>
  <c r="K179" i="17" s="1"/>
  <c r="H179" i="17"/>
  <c r="T168" i="16"/>
  <c r="L168" i="16"/>
  <c r="Q179" i="17" l="1"/>
  <c r="S179" i="17" s="1"/>
  <c r="U179" i="17"/>
  <c r="J179" i="17"/>
  <c r="L179" i="17" s="1"/>
  <c r="Y168" i="16"/>
  <c r="W168" i="16"/>
  <c r="M169" i="16"/>
  <c r="X168" i="16"/>
  <c r="F169" i="16"/>
  <c r="V168" i="16"/>
  <c r="T179" i="17" l="1"/>
  <c r="V179" i="17" s="1"/>
  <c r="X179" i="17"/>
  <c r="W179" i="17"/>
  <c r="Y179" i="17"/>
  <c r="F180" i="17"/>
  <c r="G180" i="17" s="1"/>
  <c r="M180" i="17"/>
  <c r="O180" i="17" s="1"/>
  <c r="I169" i="16"/>
  <c r="K169" i="16" s="1"/>
  <c r="H169" i="16"/>
  <c r="G169" i="16"/>
  <c r="P169" i="16"/>
  <c r="R169" i="16" s="1"/>
  <c r="O169" i="16"/>
  <c r="N169" i="16"/>
  <c r="H180" i="17" l="1"/>
  <c r="I180" i="17"/>
  <c r="K180" i="17" s="1"/>
  <c r="P180" i="17"/>
  <c r="R180" i="17" s="1"/>
  <c r="N180" i="17"/>
  <c r="U169" i="16"/>
  <c r="Q169" i="16"/>
  <c r="S169" i="16" s="1"/>
  <c r="J169" i="16"/>
  <c r="L169" i="16" s="1"/>
  <c r="Q180" i="17" l="1"/>
  <c r="S180" i="17" s="1"/>
  <c r="U180" i="17"/>
  <c r="J180" i="17"/>
  <c r="L180" i="17" s="1"/>
  <c r="Y169" i="16"/>
  <c r="W169" i="16"/>
  <c r="X169" i="16"/>
  <c r="F170" i="16"/>
  <c r="M170" i="16"/>
  <c r="T169" i="16"/>
  <c r="V169" i="16" s="1"/>
  <c r="W180" i="17" l="1"/>
  <c r="T180" i="17"/>
  <c r="V180" i="17" s="1"/>
  <c r="M181" i="17"/>
  <c r="P181" i="17" s="1"/>
  <c r="R181" i="17" s="1"/>
  <c r="Y180" i="17"/>
  <c r="F181" i="17"/>
  <c r="G181" i="17" s="1"/>
  <c r="X180" i="17"/>
  <c r="P170" i="16"/>
  <c r="R170" i="16" s="1"/>
  <c r="O170" i="16"/>
  <c r="N170" i="16"/>
  <c r="H170" i="16"/>
  <c r="G170" i="16"/>
  <c r="I170" i="16"/>
  <c r="K170" i="16" s="1"/>
  <c r="O181" i="17" l="1"/>
  <c r="N181" i="17"/>
  <c r="I181" i="17"/>
  <c r="K181" i="17" s="1"/>
  <c r="U181" i="17" s="1"/>
  <c r="H181" i="17"/>
  <c r="U170" i="16"/>
  <c r="Q170" i="16"/>
  <c r="S170" i="16" s="1"/>
  <c r="J170" i="16"/>
  <c r="J181" i="17" l="1"/>
  <c r="L181" i="17" s="1"/>
  <c r="Q181" i="17"/>
  <c r="S181" i="17" s="1"/>
  <c r="T170" i="16"/>
  <c r="L170" i="16"/>
  <c r="W181" i="17" l="1"/>
  <c r="F182" i="17"/>
  <c r="G182" i="17" s="1"/>
  <c r="Y181" i="17"/>
  <c r="X181" i="17"/>
  <c r="T181" i="17"/>
  <c r="V181" i="17" s="1"/>
  <c r="M182" i="17"/>
  <c r="N182" i="17" s="1"/>
  <c r="Y170" i="16"/>
  <c r="W170" i="16"/>
  <c r="X170" i="16"/>
  <c r="F171" i="16"/>
  <c r="M171" i="16"/>
  <c r="V170" i="16"/>
  <c r="H182" i="17" l="1"/>
  <c r="I182" i="17"/>
  <c r="K182" i="17" s="1"/>
  <c r="O182" i="17"/>
  <c r="P182" i="17"/>
  <c r="R182" i="17" s="1"/>
  <c r="O171" i="16"/>
  <c r="N171" i="16"/>
  <c r="P171" i="16"/>
  <c r="R171" i="16" s="1"/>
  <c r="G171" i="16"/>
  <c r="I171" i="16"/>
  <c r="K171" i="16" s="1"/>
  <c r="H171" i="16"/>
  <c r="J182" i="17" l="1"/>
  <c r="L182" i="17" s="1"/>
  <c r="U182" i="17"/>
  <c r="Q182" i="17"/>
  <c r="S182" i="17" s="1"/>
  <c r="U171" i="16"/>
  <c r="J171" i="16"/>
  <c r="Q171" i="16"/>
  <c r="S171" i="16" s="1"/>
  <c r="W182" i="17" l="1"/>
  <c r="T182" i="17"/>
  <c r="V182" i="17" s="1"/>
  <c r="M183" i="17"/>
  <c r="O183" i="17" s="1"/>
  <c r="F183" i="17"/>
  <c r="G183" i="17" s="1"/>
  <c r="X182" i="17"/>
  <c r="Y182" i="17"/>
  <c r="T171" i="16"/>
  <c r="L171" i="16"/>
  <c r="N183" i="17" l="1"/>
  <c r="P183" i="17"/>
  <c r="R183" i="17" s="1"/>
  <c r="Y171" i="16"/>
  <c r="W171" i="16"/>
  <c r="H183" i="17"/>
  <c r="I183" i="17"/>
  <c r="K183" i="17" s="1"/>
  <c r="F172" i="16"/>
  <c r="M172" i="16"/>
  <c r="X171" i="16"/>
  <c r="V171" i="16"/>
  <c r="U183" i="17" l="1"/>
  <c r="Q183" i="17"/>
  <c r="S183" i="17" s="1"/>
  <c r="J183" i="17"/>
  <c r="N172" i="16"/>
  <c r="P172" i="16"/>
  <c r="R172" i="16" s="1"/>
  <c r="O172" i="16"/>
  <c r="I172" i="16"/>
  <c r="K172" i="16" s="1"/>
  <c r="H172" i="16"/>
  <c r="G172" i="16"/>
  <c r="T183" i="17" l="1"/>
  <c r="L183" i="17"/>
  <c r="W183" i="17" s="1"/>
  <c r="U172" i="16"/>
  <c r="Q172" i="16"/>
  <c r="S172" i="16" s="1"/>
  <c r="J172" i="16"/>
  <c r="X183" i="17" l="1"/>
  <c r="F184" i="17"/>
  <c r="H184" i="17" s="1"/>
  <c r="V183" i="17"/>
  <c r="M184" i="17"/>
  <c r="O184" i="17" s="1"/>
  <c r="Y183" i="17"/>
  <c r="T172" i="16"/>
  <c r="L172" i="16"/>
  <c r="G184" i="17" l="1"/>
  <c r="I184" i="17"/>
  <c r="K184" i="17" s="1"/>
  <c r="P184" i="17"/>
  <c r="R184" i="17" s="1"/>
  <c r="N184" i="17"/>
  <c r="Y172" i="16"/>
  <c r="W172" i="16"/>
  <c r="M173" i="16"/>
  <c r="X172" i="16"/>
  <c r="F173" i="16"/>
  <c r="V172" i="16"/>
  <c r="U184" i="17" l="1"/>
  <c r="J184" i="17"/>
  <c r="L184" i="17" s="1"/>
  <c r="Q184" i="17"/>
  <c r="S184" i="17" s="1"/>
  <c r="I173" i="16"/>
  <c r="K173" i="16" s="1"/>
  <c r="H173" i="16"/>
  <c r="G173" i="16"/>
  <c r="P173" i="16"/>
  <c r="R173" i="16" s="1"/>
  <c r="O173" i="16"/>
  <c r="N173" i="16"/>
  <c r="W184" i="17" l="1"/>
  <c r="T184" i="17"/>
  <c r="V184" i="17" s="1"/>
  <c r="X184" i="17"/>
  <c r="M185" i="17"/>
  <c r="F185" i="17"/>
  <c r="Y184" i="17"/>
  <c r="U173" i="16"/>
  <c r="Q173" i="16"/>
  <c r="S173" i="16" s="1"/>
  <c r="J173" i="16"/>
  <c r="L173" i="16" s="1"/>
  <c r="W173" i="16" l="1"/>
  <c r="I185" i="17"/>
  <c r="K185" i="17" s="1"/>
  <c r="G185" i="17"/>
  <c r="H185" i="17"/>
  <c r="N185" i="17"/>
  <c r="P185" i="17"/>
  <c r="R185" i="17" s="1"/>
  <c r="O185" i="17"/>
  <c r="Y173" i="16"/>
  <c r="X173" i="16"/>
  <c r="F174" i="16"/>
  <c r="M174" i="16"/>
  <c r="T173" i="16"/>
  <c r="V173" i="16" s="1"/>
  <c r="J185" i="17" l="1"/>
  <c r="L185" i="17" s="1"/>
  <c r="Q185" i="17"/>
  <c r="U185" i="17"/>
  <c r="H174" i="16"/>
  <c r="G174" i="16"/>
  <c r="I174" i="16"/>
  <c r="K174" i="16" s="1"/>
  <c r="P174" i="16"/>
  <c r="R174" i="16" s="1"/>
  <c r="O174" i="16"/>
  <c r="N174" i="16"/>
  <c r="T185" i="17" l="1"/>
  <c r="S185" i="17"/>
  <c r="F186" i="17" s="1"/>
  <c r="Q174" i="16"/>
  <c r="S174" i="16" s="1"/>
  <c r="U174" i="16"/>
  <c r="J174" i="16"/>
  <c r="W185" i="17" l="1"/>
  <c r="M186" i="17"/>
  <c r="P186" i="17" s="1"/>
  <c r="R186" i="17" s="1"/>
  <c r="Y185" i="17"/>
  <c r="X185" i="17"/>
  <c r="V185" i="17"/>
  <c r="I186" i="17"/>
  <c r="K186" i="17" s="1"/>
  <c r="H186" i="17"/>
  <c r="G186" i="17"/>
  <c r="T174" i="16"/>
  <c r="L174" i="16"/>
  <c r="O186" i="17" l="1"/>
  <c r="N186" i="17"/>
  <c r="Y174" i="16"/>
  <c r="W174" i="16"/>
  <c r="U186" i="17"/>
  <c r="J186" i="17"/>
  <c r="X174" i="16"/>
  <c r="F175" i="16"/>
  <c r="M175" i="16"/>
  <c r="V174" i="16"/>
  <c r="Q186" i="17" l="1"/>
  <c r="S186" i="17" s="1"/>
  <c r="L186" i="17"/>
  <c r="O175" i="16"/>
  <c r="N175" i="16"/>
  <c r="P175" i="16"/>
  <c r="R175" i="16" s="1"/>
  <c r="G175" i="16"/>
  <c r="I175" i="16"/>
  <c r="K175" i="16" s="1"/>
  <c r="H175" i="16"/>
  <c r="W186" i="17" l="1"/>
  <c r="T186" i="17"/>
  <c r="V186" i="17" s="1"/>
  <c r="Y186" i="17"/>
  <c r="M187" i="17"/>
  <c r="P187" i="17" s="1"/>
  <c r="R187" i="17" s="1"/>
  <c r="X186" i="17"/>
  <c r="F187" i="17"/>
  <c r="H187" i="17" s="1"/>
  <c r="U175" i="16"/>
  <c r="J175" i="16"/>
  <c r="Q175" i="16"/>
  <c r="S175" i="16" s="1"/>
  <c r="O187" i="17" l="1"/>
  <c r="N187" i="17"/>
  <c r="I187" i="17"/>
  <c r="K187" i="17" s="1"/>
  <c r="U187" i="17" s="1"/>
  <c r="G187" i="17"/>
  <c r="T175" i="16"/>
  <c r="L175" i="16"/>
  <c r="Q187" i="17" l="1"/>
  <c r="S187" i="17" s="1"/>
  <c r="Y175" i="16"/>
  <c r="W175" i="16"/>
  <c r="J187" i="17"/>
  <c r="F176" i="16"/>
  <c r="M176" i="16"/>
  <c r="X175" i="16"/>
  <c r="V175" i="16"/>
  <c r="T187" i="17" l="1"/>
  <c r="L187" i="17"/>
  <c r="W187" i="17" s="1"/>
  <c r="N176" i="16"/>
  <c r="P176" i="16"/>
  <c r="R176" i="16" s="1"/>
  <c r="O176" i="16"/>
  <c r="I176" i="16"/>
  <c r="K176" i="16" s="1"/>
  <c r="H176" i="16"/>
  <c r="G176" i="16"/>
  <c r="V187" i="17" l="1"/>
  <c r="M188" i="17"/>
  <c r="P188" i="17" s="1"/>
  <c r="R188" i="17" s="1"/>
  <c r="Y187" i="17"/>
  <c r="X187" i="17"/>
  <c r="F188" i="17"/>
  <c r="H188" i="17" s="1"/>
  <c r="U176" i="16"/>
  <c r="Q176" i="16"/>
  <c r="S176" i="16" s="1"/>
  <c r="J176" i="16"/>
  <c r="N188" i="17" l="1"/>
  <c r="O188" i="17"/>
  <c r="G188" i="17"/>
  <c r="I188" i="17"/>
  <c r="K188" i="17" s="1"/>
  <c r="U188" i="17" s="1"/>
  <c r="T176" i="16"/>
  <c r="L176" i="16"/>
  <c r="Q188" i="17" l="1"/>
  <c r="S188" i="17" s="1"/>
  <c r="J188" i="17"/>
  <c r="Y176" i="16"/>
  <c r="W176" i="16"/>
  <c r="M177" i="16"/>
  <c r="X176" i="16"/>
  <c r="F177" i="16"/>
  <c r="V176" i="16"/>
  <c r="T188" i="17" l="1"/>
  <c r="L188" i="17"/>
  <c r="W188" i="17" s="1"/>
  <c r="I177" i="16"/>
  <c r="K177" i="16" s="1"/>
  <c r="H177" i="16"/>
  <c r="G177" i="16"/>
  <c r="P177" i="16"/>
  <c r="R177" i="16" s="1"/>
  <c r="O177" i="16"/>
  <c r="N177" i="16"/>
  <c r="V188" i="17" l="1"/>
  <c r="M189" i="17"/>
  <c r="P189" i="17" s="1"/>
  <c r="R189" i="17" s="1"/>
  <c r="F189" i="17"/>
  <c r="H189" i="17" s="1"/>
  <c r="X188" i="17"/>
  <c r="Y188" i="17"/>
  <c r="J177" i="16"/>
  <c r="L177" i="16" s="1"/>
  <c r="U177" i="16"/>
  <c r="Q177" i="16"/>
  <c r="S177" i="16" s="1"/>
  <c r="O189" i="17" l="1"/>
  <c r="N189" i="17"/>
  <c r="W177" i="16"/>
  <c r="G189" i="17"/>
  <c r="I189" i="17"/>
  <c r="K189" i="17" s="1"/>
  <c r="U189" i="17" s="1"/>
  <c r="Y177" i="16"/>
  <c r="M178" i="16"/>
  <c r="X177" i="16"/>
  <c r="F178" i="16"/>
  <c r="T177" i="16"/>
  <c r="V177" i="16" s="1"/>
  <c r="Q189" i="17" l="1"/>
  <c r="S189" i="17" s="1"/>
  <c r="J189" i="17"/>
  <c r="L189" i="17" s="1"/>
  <c r="H178" i="16"/>
  <c r="G178" i="16"/>
  <c r="I178" i="16"/>
  <c r="K178" i="16" s="1"/>
  <c r="P178" i="16"/>
  <c r="R178" i="16" s="1"/>
  <c r="O178" i="16"/>
  <c r="N178" i="16"/>
  <c r="W189" i="17" l="1"/>
  <c r="M190" i="17"/>
  <c r="P190" i="17" s="1"/>
  <c r="R190" i="17" s="1"/>
  <c r="T189" i="17"/>
  <c r="V189" i="17" s="1"/>
  <c r="Q178" i="16"/>
  <c r="S178" i="16" s="1"/>
  <c r="Y189" i="17"/>
  <c r="X189" i="17"/>
  <c r="F190" i="17"/>
  <c r="U178" i="16"/>
  <c r="J178" i="16"/>
  <c r="O190" i="17" l="1"/>
  <c r="N190" i="17"/>
  <c r="T178" i="16"/>
  <c r="G190" i="17"/>
  <c r="I190" i="17"/>
  <c r="K190" i="17" s="1"/>
  <c r="U190" i="17" s="1"/>
  <c r="H190" i="17"/>
  <c r="L178" i="16"/>
  <c r="W178" i="16" s="1"/>
  <c r="Q190" i="17" l="1"/>
  <c r="S190" i="17" s="1"/>
  <c r="J190" i="17"/>
  <c r="X178" i="16"/>
  <c r="Y178" i="16"/>
  <c r="V178" i="16"/>
  <c r="M179" i="16"/>
  <c r="O179" i="16" s="1"/>
  <c r="F179" i="16"/>
  <c r="H179" i="16" s="1"/>
  <c r="L190" i="17" l="1"/>
  <c r="W190" i="17" s="1"/>
  <c r="T190" i="17"/>
  <c r="G179" i="16"/>
  <c r="P179" i="16"/>
  <c r="R179" i="16" s="1"/>
  <c r="I179" i="16"/>
  <c r="K179" i="16" s="1"/>
  <c r="N179" i="16"/>
  <c r="Q179" i="16" l="1"/>
  <c r="S179" i="16" s="1"/>
  <c r="Y190" i="17"/>
  <c r="M191" i="17"/>
  <c r="F191" i="17"/>
  <c r="X190" i="17"/>
  <c r="V190" i="17"/>
  <c r="J179" i="16"/>
  <c r="L179" i="16" s="1"/>
  <c r="U179" i="16"/>
  <c r="Y179" i="16" l="1"/>
  <c r="W179" i="16"/>
  <c r="I191" i="17"/>
  <c r="K191" i="17" s="1"/>
  <c r="G191" i="17"/>
  <c r="H191" i="17"/>
  <c r="O191" i="17"/>
  <c r="N191" i="17"/>
  <c r="P191" i="17"/>
  <c r="R191" i="17" s="1"/>
  <c r="T179" i="16"/>
  <c r="V179" i="16" s="1"/>
  <c r="F180" i="16"/>
  <c r="M180" i="16"/>
  <c r="X179" i="16"/>
  <c r="J191" i="17" l="1"/>
  <c r="L191" i="17" s="1"/>
  <c r="U191" i="17"/>
  <c r="Q191" i="17"/>
  <c r="N180" i="16"/>
  <c r="P180" i="16"/>
  <c r="R180" i="16" s="1"/>
  <c r="O180" i="16"/>
  <c r="I180" i="16"/>
  <c r="K180" i="16" s="1"/>
  <c r="H180" i="16"/>
  <c r="G180" i="16"/>
  <c r="T191" i="17" l="1"/>
  <c r="S191" i="17"/>
  <c r="U180" i="16"/>
  <c r="Q180" i="16"/>
  <c r="S180" i="16" s="1"/>
  <c r="J180" i="16"/>
  <c r="V191" i="17" l="1"/>
  <c r="W191" i="17"/>
  <c r="Y191" i="17"/>
  <c r="F192" i="17"/>
  <c r="H192" i="17" s="1"/>
  <c r="T180" i="16"/>
  <c r="X191" i="17"/>
  <c r="M192" i="17"/>
  <c r="N192" i="17" s="1"/>
  <c r="L180" i="16"/>
  <c r="W180" i="16" s="1"/>
  <c r="G192" i="17" l="1"/>
  <c r="I192" i="17"/>
  <c r="K192" i="17" s="1"/>
  <c r="V180" i="16"/>
  <c r="O192" i="17"/>
  <c r="P192" i="17"/>
  <c r="R192" i="17" s="1"/>
  <c r="F181" i="16"/>
  <c r="I181" i="16" s="1"/>
  <c r="K181" i="16" s="1"/>
  <c r="M181" i="16"/>
  <c r="P181" i="16" s="1"/>
  <c r="R181" i="16" s="1"/>
  <c r="Y180" i="16"/>
  <c r="X180" i="16"/>
  <c r="U192" i="17" l="1"/>
  <c r="J192" i="17"/>
  <c r="L192" i="17" s="1"/>
  <c r="G181" i="16"/>
  <c r="H181" i="16"/>
  <c r="Q192" i="17"/>
  <c r="N181" i="16"/>
  <c r="O181" i="16"/>
  <c r="U181" i="16"/>
  <c r="J181" i="16" l="1"/>
  <c r="L181" i="16" s="1"/>
  <c r="Q181" i="16"/>
  <c r="S181" i="16" s="1"/>
  <c r="S192" i="17"/>
  <c r="W192" i="17" s="1"/>
  <c r="T192" i="17"/>
  <c r="W181" i="16" l="1"/>
  <c r="T181" i="16"/>
  <c r="V181" i="16" s="1"/>
  <c r="F182" i="16"/>
  <c r="H182" i="16" s="1"/>
  <c r="X181" i="16"/>
  <c r="Y181" i="16"/>
  <c r="M182" i="16"/>
  <c r="N182" i="16" s="1"/>
  <c r="V192" i="17"/>
  <c r="M193" i="17"/>
  <c r="F193" i="17"/>
  <c r="X192" i="17"/>
  <c r="Y192" i="17"/>
  <c r="I182" i="16" l="1"/>
  <c r="K182" i="16" s="1"/>
  <c r="G182" i="16"/>
  <c r="O182" i="16"/>
  <c r="P182" i="16"/>
  <c r="R182" i="16" s="1"/>
  <c r="G193" i="17"/>
  <c r="I193" i="17"/>
  <c r="K193" i="17" s="1"/>
  <c r="H193" i="17"/>
  <c r="O193" i="17"/>
  <c r="P193" i="17"/>
  <c r="R193" i="17" s="1"/>
  <c r="N193" i="17"/>
  <c r="J182" i="16" l="1"/>
  <c r="L182" i="16" s="1"/>
  <c r="U182" i="16"/>
  <c r="Q182" i="16"/>
  <c r="S182" i="16" s="1"/>
  <c r="J193" i="17"/>
  <c r="L193" i="17" s="1"/>
  <c r="Q193" i="17"/>
  <c r="S193" i="17" s="1"/>
  <c r="U193" i="17"/>
  <c r="W193" i="17" l="1"/>
  <c r="T182" i="16"/>
  <c r="V182" i="16" s="1"/>
  <c r="Y182" i="16"/>
  <c r="W182" i="16"/>
  <c r="T193" i="17"/>
  <c r="V193" i="17" s="1"/>
  <c r="Y193" i="17"/>
  <c r="M194" i="17"/>
  <c r="F194" i="17"/>
  <c r="X193" i="17"/>
  <c r="X182" i="16"/>
  <c r="F183" i="16"/>
  <c r="M183" i="16"/>
  <c r="H194" i="17" l="1"/>
  <c r="I194" i="17"/>
  <c r="K194" i="17" s="1"/>
  <c r="G194" i="17"/>
  <c r="P194" i="17"/>
  <c r="R194" i="17" s="1"/>
  <c r="O194" i="17"/>
  <c r="N194" i="17"/>
  <c r="O183" i="16"/>
  <c r="N183" i="16"/>
  <c r="P183" i="16"/>
  <c r="R183" i="16" s="1"/>
  <c r="G183" i="16"/>
  <c r="I183" i="16"/>
  <c r="K183" i="16" s="1"/>
  <c r="H183" i="16"/>
  <c r="J194" i="17" l="1"/>
  <c r="L194" i="17" s="1"/>
  <c r="Q194" i="17"/>
  <c r="S194" i="17" s="1"/>
  <c r="U194" i="17"/>
  <c r="U183" i="16"/>
  <c r="J183" i="16"/>
  <c r="Q183" i="16"/>
  <c r="S183" i="16" s="1"/>
  <c r="W194" i="17" l="1"/>
  <c r="F195" i="17"/>
  <c r="X194" i="17"/>
  <c r="M195" i="17"/>
  <c r="Y194" i="17"/>
  <c r="T194" i="17"/>
  <c r="V194" i="17" s="1"/>
  <c r="T183" i="16"/>
  <c r="L183" i="16"/>
  <c r="Y183" i="16" l="1"/>
  <c r="W183" i="16"/>
  <c r="O195" i="17"/>
  <c r="P195" i="17"/>
  <c r="R195" i="17" s="1"/>
  <c r="N195" i="17"/>
  <c r="G195" i="17"/>
  <c r="I195" i="17"/>
  <c r="K195" i="17" s="1"/>
  <c r="H195" i="17"/>
  <c r="F184" i="16"/>
  <c r="M184" i="16"/>
  <c r="X183" i="16"/>
  <c r="V183" i="16"/>
  <c r="Q195" i="17" l="1"/>
  <c r="S195" i="17" s="1"/>
  <c r="U195" i="17"/>
  <c r="J195" i="17"/>
  <c r="N184" i="16"/>
  <c r="P184" i="16"/>
  <c r="R184" i="16" s="1"/>
  <c r="O184" i="16"/>
  <c r="I184" i="16"/>
  <c r="K184" i="16" s="1"/>
  <c r="H184" i="16"/>
  <c r="G184" i="16"/>
  <c r="T195" i="17" l="1"/>
  <c r="L195" i="17"/>
  <c r="W195" i="17" s="1"/>
  <c r="U184" i="16"/>
  <c r="Q184" i="16"/>
  <c r="S184" i="16" s="1"/>
  <c r="J184" i="16"/>
  <c r="F196" i="17" l="1"/>
  <c r="X195" i="17"/>
  <c r="V195" i="17"/>
  <c r="Y195" i="17"/>
  <c r="M196" i="17"/>
  <c r="T184" i="16"/>
  <c r="L184" i="16"/>
  <c r="M185" i="16" l="1"/>
  <c r="N185" i="16" s="1"/>
  <c r="W184" i="16"/>
  <c r="F185" i="16"/>
  <c r="I185" i="16" s="1"/>
  <c r="K185" i="16" s="1"/>
  <c r="N196" i="17"/>
  <c r="O196" i="17"/>
  <c r="P196" i="17"/>
  <c r="R196" i="17" s="1"/>
  <c r="H196" i="17"/>
  <c r="I196" i="17"/>
  <c r="K196" i="17" s="1"/>
  <c r="G196" i="17"/>
  <c r="V184" i="16"/>
  <c r="X184" i="16"/>
  <c r="Y184" i="16"/>
  <c r="O185" i="16" l="1"/>
  <c r="P185" i="16"/>
  <c r="R185" i="16" s="1"/>
  <c r="U185" i="16" s="1"/>
  <c r="G185" i="16"/>
  <c r="H185" i="16"/>
  <c r="Q196" i="17"/>
  <c r="S196" i="17" s="1"/>
  <c r="J196" i="17"/>
  <c r="U196" i="17"/>
  <c r="Q185" i="16" l="1"/>
  <c r="S185" i="16" s="1"/>
  <c r="J185" i="16"/>
  <c r="L185" i="16" s="1"/>
  <c r="T196" i="17"/>
  <c r="L196" i="17"/>
  <c r="W196" i="17" s="1"/>
  <c r="F186" i="16" l="1"/>
  <c r="H186" i="16" s="1"/>
  <c r="W185" i="16"/>
  <c r="T185" i="16"/>
  <c r="V185" i="16" s="1"/>
  <c r="X185" i="16"/>
  <c r="Y185" i="16"/>
  <c r="M186" i="16"/>
  <c r="P186" i="16" s="1"/>
  <c r="R186" i="16" s="1"/>
  <c r="M197" i="17"/>
  <c r="Y196" i="17"/>
  <c r="F197" i="17"/>
  <c r="X196" i="17"/>
  <c r="V196" i="17"/>
  <c r="I186" i="16" l="1"/>
  <c r="K186" i="16" s="1"/>
  <c r="U186" i="16" s="1"/>
  <c r="G186" i="16"/>
  <c r="N186" i="16"/>
  <c r="O186" i="16"/>
  <c r="H197" i="17"/>
  <c r="G197" i="17"/>
  <c r="I197" i="17"/>
  <c r="K197" i="17" s="1"/>
  <c r="N197" i="17"/>
  <c r="O197" i="17"/>
  <c r="P197" i="17"/>
  <c r="R197" i="17" s="1"/>
  <c r="J186" i="16" l="1"/>
  <c r="L186" i="16" s="1"/>
  <c r="Q186" i="16"/>
  <c r="S186" i="16" s="1"/>
  <c r="Q197" i="17"/>
  <c r="S197" i="17" s="1"/>
  <c r="J197" i="17"/>
  <c r="L197" i="17" s="1"/>
  <c r="U197" i="17"/>
  <c r="W197" i="17" l="1"/>
  <c r="T186" i="16"/>
  <c r="V186" i="16" s="1"/>
  <c r="Y186" i="16"/>
  <c r="W186" i="16"/>
  <c r="T197" i="17"/>
  <c r="V197" i="17" s="1"/>
  <c r="F198" i="17"/>
  <c r="Y197" i="17"/>
  <c r="M198" i="17"/>
  <c r="X197" i="17"/>
  <c r="X186" i="16"/>
  <c r="F187" i="16"/>
  <c r="M187" i="16"/>
  <c r="O198" i="17" l="1"/>
  <c r="N198" i="17"/>
  <c r="P198" i="17"/>
  <c r="R198" i="17" s="1"/>
  <c r="G198" i="17"/>
  <c r="H198" i="17"/>
  <c r="I198" i="17"/>
  <c r="K198" i="17" s="1"/>
  <c r="O187" i="16"/>
  <c r="N187" i="16"/>
  <c r="P187" i="16"/>
  <c r="R187" i="16" s="1"/>
  <c r="G187" i="16"/>
  <c r="I187" i="16"/>
  <c r="K187" i="16" s="1"/>
  <c r="H187" i="16"/>
  <c r="U198" i="17" l="1"/>
  <c r="Q198" i="17"/>
  <c r="S198" i="17" s="1"/>
  <c r="J198" i="17"/>
  <c r="U187" i="16"/>
  <c r="J187" i="16"/>
  <c r="Q187" i="16"/>
  <c r="S187" i="16" s="1"/>
  <c r="T198" i="17" l="1"/>
  <c r="L198" i="17"/>
  <c r="W198" i="17" s="1"/>
  <c r="T187" i="16"/>
  <c r="L187" i="16"/>
  <c r="X198" i="17" l="1"/>
  <c r="Y187" i="16"/>
  <c r="W187" i="16"/>
  <c r="V198" i="17"/>
  <c r="Y198" i="17"/>
  <c r="M199" i="17"/>
  <c r="N199" i="17" s="1"/>
  <c r="F199" i="17"/>
  <c r="I199" i="17" s="1"/>
  <c r="K199" i="17" s="1"/>
  <c r="F188" i="16"/>
  <c r="M188" i="16"/>
  <c r="X187" i="16"/>
  <c r="V187" i="16"/>
  <c r="H199" i="17" l="1"/>
  <c r="G199" i="17"/>
  <c r="P199" i="17"/>
  <c r="R199" i="17" s="1"/>
  <c r="U199" i="17" s="1"/>
  <c r="O199" i="17"/>
  <c r="N188" i="16"/>
  <c r="P188" i="16"/>
  <c r="R188" i="16" s="1"/>
  <c r="O188" i="16"/>
  <c r="I188" i="16"/>
  <c r="K188" i="16" s="1"/>
  <c r="H188" i="16"/>
  <c r="G188" i="16"/>
  <c r="J199" i="17" l="1"/>
  <c r="L199" i="17" s="1"/>
  <c r="Q199" i="17"/>
  <c r="S199" i="17" s="1"/>
  <c r="U188" i="16"/>
  <c r="J188" i="16"/>
  <c r="L188" i="16" s="1"/>
  <c r="Q188" i="16"/>
  <c r="W199" i="17" l="1"/>
  <c r="T199" i="17"/>
  <c r="V199" i="17" s="1"/>
  <c r="M200" i="17"/>
  <c r="Y199" i="17"/>
  <c r="X199" i="17"/>
  <c r="F200" i="17"/>
  <c r="T188" i="16"/>
  <c r="S188" i="16"/>
  <c r="W188" i="16" s="1"/>
  <c r="V188" i="16" l="1"/>
  <c r="H200" i="17"/>
  <c r="G200" i="17"/>
  <c r="I200" i="17"/>
  <c r="K200" i="17" s="1"/>
  <c r="P200" i="17"/>
  <c r="R200" i="17" s="1"/>
  <c r="O200" i="17"/>
  <c r="N200" i="17"/>
  <c r="F189" i="16"/>
  <c r="H189" i="16" s="1"/>
  <c r="X188" i="16"/>
  <c r="Y188" i="16"/>
  <c r="M189" i="16"/>
  <c r="U200" i="17" l="1"/>
  <c r="Q200" i="17"/>
  <c r="S200" i="17" s="1"/>
  <c r="J200" i="17"/>
  <c r="G189" i="16"/>
  <c r="I189" i="16"/>
  <c r="K189" i="16" s="1"/>
  <c r="P189" i="16"/>
  <c r="R189" i="16" s="1"/>
  <c r="O189" i="16"/>
  <c r="N189" i="16"/>
  <c r="T200" i="17" l="1"/>
  <c r="U189" i="16"/>
  <c r="J189" i="16"/>
  <c r="L189" i="16" s="1"/>
  <c r="L200" i="17"/>
  <c r="W200" i="17" s="1"/>
  <c r="Q189" i="16"/>
  <c r="T189" i="16" l="1"/>
  <c r="M201" i="17"/>
  <c r="X200" i="17"/>
  <c r="F201" i="17"/>
  <c r="Y200" i="17"/>
  <c r="V200" i="17"/>
  <c r="S189" i="16"/>
  <c r="Y189" i="16" s="1"/>
  <c r="W189" i="16" l="1"/>
  <c r="I201" i="17"/>
  <c r="K201" i="17" s="1"/>
  <c r="G201" i="17"/>
  <c r="H201" i="17"/>
  <c r="N201" i="17"/>
  <c r="O201" i="17"/>
  <c r="P201" i="17"/>
  <c r="R201" i="17" s="1"/>
  <c r="V189" i="16"/>
  <c r="F190" i="16"/>
  <c r="M190" i="16"/>
  <c r="X189" i="16"/>
  <c r="Q201" i="17" l="1"/>
  <c r="S201" i="17" s="1"/>
  <c r="J201" i="17"/>
  <c r="L201" i="17" s="1"/>
  <c r="U201" i="17"/>
  <c r="H190" i="16"/>
  <c r="G190" i="16"/>
  <c r="I190" i="16"/>
  <c r="K190" i="16" s="1"/>
  <c r="N190" i="16"/>
  <c r="P190" i="16"/>
  <c r="R190" i="16" s="1"/>
  <c r="O190" i="16"/>
  <c r="W201" i="17" l="1"/>
  <c r="M202" i="17"/>
  <c r="F202" i="17"/>
  <c r="Y201" i="17"/>
  <c r="X201" i="17"/>
  <c r="T201" i="17"/>
  <c r="V201" i="17" s="1"/>
  <c r="J190" i="16"/>
  <c r="L190" i="16" s="1"/>
  <c r="Q190" i="16"/>
  <c r="S190" i="16" s="1"/>
  <c r="U190" i="16"/>
  <c r="W190" i="16" l="1"/>
  <c r="H202" i="17"/>
  <c r="I202" i="17"/>
  <c r="K202" i="17" s="1"/>
  <c r="G202" i="17"/>
  <c r="O202" i="17"/>
  <c r="P202" i="17"/>
  <c r="R202" i="17" s="1"/>
  <c r="N202" i="17"/>
  <c r="F191" i="16"/>
  <c r="G191" i="16" s="1"/>
  <c r="Y190" i="16"/>
  <c r="X190" i="16"/>
  <c r="M191" i="16"/>
  <c r="O191" i="16" s="1"/>
  <c r="T190" i="16"/>
  <c r="V190" i="16" s="1"/>
  <c r="J202" i="17" l="1"/>
  <c r="L202" i="17" s="1"/>
  <c r="Q202" i="17"/>
  <c r="S202" i="17" s="1"/>
  <c r="U202" i="17"/>
  <c r="P191" i="16"/>
  <c r="R191" i="16" s="1"/>
  <c r="H191" i="16"/>
  <c r="I191" i="16"/>
  <c r="K191" i="16" s="1"/>
  <c r="N191" i="16"/>
  <c r="W202" i="17" l="1"/>
  <c r="T202" i="17"/>
  <c r="V202" i="17" s="1"/>
  <c r="Q191" i="16"/>
  <c r="S191" i="16" s="1"/>
  <c r="U191" i="16"/>
  <c r="F203" i="17"/>
  <c r="Y202" i="17"/>
  <c r="M203" i="17"/>
  <c r="X202" i="17"/>
  <c r="J191" i="16"/>
  <c r="L191" i="16" s="1"/>
  <c r="Y191" i="16" l="1"/>
  <c r="W191" i="16"/>
  <c r="O203" i="17"/>
  <c r="N203" i="17"/>
  <c r="P203" i="17"/>
  <c r="R203" i="17" s="1"/>
  <c r="H203" i="17"/>
  <c r="G203" i="17"/>
  <c r="I203" i="17"/>
  <c r="K203" i="17" s="1"/>
  <c r="T191" i="16"/>
  <c r="V191" i="16" s="1"/>
  <c r="F192" i="16"/>
  <c r="M192" i="16"/>
  <c r="X191" i="16"/>
  <c r="U203" i="17" l="1"/>
  <c r="Q203" i="17"/>
  <c r="S203" i="17" s="1"/>
  <c r="J203" i="17"/>
  <c r="N192" i="16"/>
  <c r="P192" i="16"/>
  <c r="R192" i="16" s="1"/>
  <c r="O192" i="16"/>
  <c r="I192" i="16"/>
  <c r="K192" i="16" s="1"/>
  <c r="H192" i="16"/>
  <c r="G192" i="16"/>
  <c r="T203" i="17" l="1"/>
  <c r="L203" i="17"/>
  <c r="W203" i="17" s="1"/>
  <c r="U192" i="16"/>
  <c r="Q192" i="16"/>
  <c r="S192" i="16" s="1"/>
  <c r="J192" i="16"/>
  <c r="V203" i="17" l="1"/>
  <c r="F204" i="17"/>
  <c r="G204" i="17" s="1"/>
  <c r="Y203" i="17"/>
  <c r="X203" i="17"/>
  <c r="M204" i="17"/>
  <c r="N204" i="17" s="1"/>
  <c r="T192" i="16"/>
  <c r="L192" i="16"/>
  <c r="H204" i="17" l="1"/>
  <c r="I204" i="17"/>
  <c r="K204" i="17" s="1"/>
  <c r="F193" i="16"/>
  <c r="G193" i="16" s="1"/>
  <c r="W192" i="16"/>
  <c r="O204" i="17"/>
  <c r="P204" i="17"/>
  <c r="R204" i="17" s="1"/>
  <c r="X192" i="16"/>
  <c r="M193" i="16"/>
  <c r="O193" i="16" s="1"/>
  <c r="V192" i="16"/>
  <c r="Y192" i="16"/>
  <c r="H193" i="16" l="1"/>
  <c r="I193" i="16"/>
  <c r="K193" i="16" s="1"/>
  <c r="U204" i="17"/>
  <c r="J204" i="17"/>
  <c r="L204" i="17" s="1"/>
  <c r="Q204" i="17"/>
  <c r="S204" i="17" s="1"/>
  <c r="P193" i="16"/>
  <c r="R193" i="16" s="1"/>
  <c r="N193" i="16"/>
  <c r="W204" i="17" l="1"/>
  <c r="U193" i="16"/>
  <c r="J193" i="16"/>
  <c r="L193" i="16" s="1"/>
  <c r="X204" i="17"/>
  <c r="Y204" i="17"/>
  <c r="Q193" i="16"/>
  <c r="T204" i="17"/>
  <c r="V204" i="17" s="1"/>
  <c r="F205" i="17"/>
  <c r="H205" i="17" s="1"/>
  <c r="M205" i="17"/>
  <c r="O205" i="17" s="1"/>
  <c r="T193" i="16" l="1"/>
  <c r="S193" i="16"/>
  <c r="X193" i="16" s="1"/>
  <c r="I205" i="17"/>
  <c r="K205" i="17" s="1"/>
  <c r="G205" i="17"/>
  <c r="N205" i="17"/>
  <c r="P205" i="17"/>
  <c r="R205" i="17" s="1"/>
  <c r="W193" i="16" l="1"/>
  <c r="V193" i="16"/>
  <c r="M194" i="16"/>
  <c r="O194" i="16" s="1"/>
  <c r="F194" i="16"/>
  <c r="I194" i="16" s="1"/>
  <c r="K194" i="16" s="1"/>
  <c r="Y193" i="16"/>
  <c r="U205" i="17"/>
  <c r="J205" i="17"/>
  <c r="L205" i="17" s="1"/>
  <c r="Q205" i="17"/>
  <c r="S205" i="17" s="1"/>
  <c r="W205" i="17" l="1"/>
  <c r="P194" i="16"/>
  <c r="R194" i="16" s="1"/>
  <c r="U194" i="16" s="1"/>
  <c r="N194" i="16"/>
  <c r="G194" i="16"/>
  <c r="H194" i="16"/>
  <c r="T205" i="17"/>
  <c r="V205" i="17" s="1"/>
  <c r="X205" i="17"/>
  <c r="F206" i="17"/>
  <c r="H206" i="17" s="1"/>
  <c r="M206" i="17"/>
  <c r="P206" i="17" s="1"/>
  <c r="R206" i="17" s="1"/>
  <c r="Y205" i="17"/>
  <c r="Q194" i="16" l="1"/>
  <c r="S194" i="16" s="1"/>
  <c r="J194" i="16"/>
  <c r="G206" i="17"/>
  <c r="O206" i="17"/>
  <c r="N206" i="17"/>
  <c r="I206" i="17"/>
  <c r="K206" i="17" s="1"/>
  <c r="U206" i="17" s="1"/>
  <c r="T194" i="16" l="1"/>
  <c r="Q206" i="17"/>
  <c r="S206" i="17" s="1"/>
  <c r="L194" i="16"/>
  <c r="X194" i="16" s="1"/>
  <c r="J206" i="17"/>
  <c r="L206" i="17" s="1"/>
  <c r="F195" i="16" l="1"/>
  <c r="G195" i="16" s="1"/>
  <c r="V194" i="16"/>
  <c r="Y194" i="16"/>
  <c r="M195" i="16"/>
  <c r="N195" i="16" s="1"/>
  <c r="W194" i="16"/>
  <c r="W206" i="17"/>
  <c r="T206" i="17"/>
  <c r="V206" i="17" s="1"/>
  <c r="F207" i="17"/>
  <c r="I207" i="17" s="1"/>
  <c r="K207" i="17" s="1"/>
  <c r="M207" i="17"/>
  <c r="Y206" i="17"/>
  <c r="X206" i="17"/>
  <c r="H195" i="16" l="1"/>
  <c r="I195" i="16"/>
  <c r="K195" i="16" s="1"/>
  <c r="O195" i="16"/>
  <c r="P195" i="16"/>
  <c r="R195" i="16" s="1"/>
  <c r="G207" i="17"/>
  <c r="H207" i="17"/>
  <c r="P207" i="17"/>
  <c r="R207" i="17" s="1"/>
  <c r="U207" i="17" s="1"/>
  <c r="O207" i="17"/>
  <c r="N207" i="17"/>
  <c r="J195" i="16" l="1"/>
  <c r="L195" i="16" s="1"/>
  <c r="U195" i="16"/>
  <c r="Q195" i="16"/>
  <c r="S195" i="16" s="1"/>
  <c r="J207" i="17"/>
  <c r="L207" i="17" s="1"/>
  <c r="Q207" i="17"/>
  <c r="S207" i="17" s="1"/>
  <c r="T195" i="16" l="1"/>
  <c r="V195" i="16" s="1"/>
  <c r="W207" i="17"/>
  <c r="W195" i="16"/>
  <c r="T207" i="17"/>
  <c r="V207" i="17" s="1"/>
  <c r="Y207" i="17"/>
  <c r="F208" i="17"/>
  <c r="X207" i="17"/>
  <c r="M208" i="17"/>
  <c r="F196" i="16"/>
  <c r="H196" i="16" s="1"/>
  <c r="M196" i="16"/>
  <c r="N196" i="16" s="1"/>
  <c r="Y195" i="16"/>
  <c r="X195" i="16"/>
  <c r="I208" i="17" l="1"/>
  <c r="K208" i="17" s="1"/>
  <c r="H208" i="17"/>
  <c r="G208" i="17"/>
  <c r="P208" i="17"/>
  <c r="R208" i="17" s="1"/>
  <c r="N208" i="17"/>
  <c r="O208" i="17"/>
  <c r="I196" i="16"/>
  <c r="K196" i="16" s="1"/>
  <c r="G196" i="16"/>
  <c r="O196" i="16"/>
  <c r="P196" i="16"/>
  <c r="R196" i="16" s="1"/>
  <c r="Q208" i="17" l="1"/>
  <c r="S208" i="17" s="1"/>
  <c r="J208" i="17"/>
  <c r="U196" i="16"/>
  <c r="J196" i="16"/>
  <c r="L196" i="16" s="1"/>
  <c r="U208" i="17"/>
  <c r="Q196" i="16"/>
  <c r="S196" i="16" s="1"/>
  <c r="W196" i="16" l="1"/>
  <c r="T208" i="17"/>
  <c r="L208" i="17"/>
  <c r="W208" i="17" s="1"/>
  <c r="Y196" i="16"/>
  <c r="T196" i="16"/>
  <c r="V196" i="16" s="1"/>
  <c r="M197" i="16"/>
  <c r="X196" i="16"/>
  <c r="F197" i="16"/>
  <c r="M209" i="17" l="1"/>
  <c r="O209" i="17" s="1"/>
  <c r="X208" i="17"/>
  <c r="F209" i="17"/>
  <c r="G209" i="17" s="1"/>
  <c r="V208" i="17"/>
  <c r="Y208" i="17"/>
  <c r="I197" i="16"/>
  <c r="K197" i="16" s="1"/>
  <c r="H197" i="16"/>
  <c r="G197" i="16"/>
  <c r="P197" i="16"/>
  <c r="R197" i="16" s="1"/>
  <c r="O197" i="16"/>
  <c r="N197" i="16"/>
  <c r="N209" i="17" l="1"/>
  <c r="H209" i="17"/>
  <c r="P209" i="17"/>
  <c r="R209" i="17" s="1"/>
  <c r="I209" i="17"/>
  <c r="K209" i="17" s="1"/>
  <c r="U197" i="16"/>
  <c r="Q197" i="16"/>
  <c r="S197" i="16" s="1"/>
  <c r="J197" i="16"/>
  <c r="L197" i="16" s="1"/>
  <c r="W197" i="16" l="1"/>
  <c r="U209" i="17"/>
  <c r="Q209" i="17"/>
  <c r="S209" i="17" s="1"/>
  <c r="J209" i="17"/>
  <c r="Y197" i="16"/>
  <c r="X197" i="16"/>
  <c r="F198" i="16"/>
  <c r="M198" i="16"/>
  <c r="T197" i="16"/>
  <c r="V197" i="16" s="1"/>
  <c r="T209" i="17" l="1"/>
  <c r="L209" i="17"/>
  <c r="W209" i="17" s="1"/>
  <c r="P198" i="16"/>
  <c r="R198" i="16" s="1"/>
  <c r="O198" i="16"/>
  <c r="N198" i="16"/>
  <c r="H198" i="16"/>
  <c r="G198" i="16"/>
  <c r="I198" i="16"/>
  <c r="K198" i="16" s="1"/>
  <c r="M210" i="17" l="1"/>
  <c r="O210" i="17" s="1"/>
  <c r="Y209" i="17"/>
  <c r="F210" i="17"/>
  <c r="G210" i="17" s="1"/>
  <c r="V209" i="17"/>
  <c r="X209" i="17"/>
  <c r="U198" i="16"/>
  <c r="J198" i="16"/>
  <c r="L198" i="16" s="1"/>
  <c r="Q198" i="16"/>
  <c r="S198" i="16" s="1"/>
  <c r="I210" i="17" l="1"/>
  <c r="K210" i="17" s="1"/>
  <c r="H210" i="17"/>
  <c r="N210" i="17"/>
  <c r="P210" i="17"/>
  <c r="R210" i="17" s="1"/>
  <c r="W198" i="16"/>
  <c r="Y198" i="16"/>
  <c r="T198" i="16"/>
  <c r="V198" i="16" s="1"/>
  <c r="X198" i="16"/>
  <c r="F199" i="16"/>
  <c r="M199" i="16"/>
  <c r="U210" i="17" l="1"/>
  <c r="J210" i="17"/>
  <c r="L210" i="17" s="1"/>
  <c r="Q210" i="17"/>
  <c r="S210" i="17" s="1"/>
  <c r="G199" i="16"/>
  <c r="I199" i="16"/>
  <c r="K199" i="16" s="1"/>
  <c r="H199" i="16"/>
  <c r="O199" i="16"/>
  <c r="N199" i="16"/>
  <c r="P199" i="16"/>
  <c r="R199" i="16" s="1"/>
  <c r="Y210" i="17" l="1"/>
  <c r="W210" i="17"/>
  <c r="M211" i="17"/>
  <c r="N211" i="17" s="1"/>
  <c r="F211" i="17"/>
  <c r="H211" i="17" s="1"/>
  <c r="X210" i="17"/>
  <c r="T210" i="17"/>
  <c r="V210" i="17" s="1"/>
  <c r="J199" i="16"/>
  <c r="L199" i="16" s="1"/>
  <c r="U199" i="16"/>
  <c r="Q199" i="16"/>
  <c r="P211" i="17" l="1"/>
  <c r="R211" i="17" s="1"/>
  <c r="O211" i="17"/>
  <c r="G211" i="17"/>
  <c r="I211" i="17"/>
  <c r="K211" i="17" s="1"/>
  <c r="T199" i="16"/>
  <c r="S199" i="16"/>
  <c r="W199" i="16" s="1"/>
  <c r="Q211" i="17" l="1"/>
  <c r="S211" i="17" s="1"/>
  <c r="U211" i="17"/>
  <c r="J211" i="17"/>
  <c r="L211" i="17" s="1"/>
  <c r="V199" i="16"/>
  <c r="M200" i="16"/>
  <c r="N200" i="16" s="1"/>
  <c r="X199" i="16"/>
  <c r="F200" i="16"/>
  <c r="G200" i="16" s="1"/>
  <c r="Y199" i="16"/>
  <c r="Y211" i="17" l="1"/>
  <c r="F212" i="17"/>
  <c r="I212" i="17" s="1"/>
  <c r="K212" i="17" s="1"/>
  <c r="X211" i="17"/>
  <c r="M212" i="17"/>
  <c r="O212" i="17" s="1"/>
  <c r="W211" i="17"/>
  <c r="T211" i="17"/>
  <c r="V211" i="17" s="1"/>
  <c r="O200" i="16"/>
  <c r="P200" i="16"/>
  <c r="R200" i="16" s="1"/>
  <c r="H200" i="16"/>
  <c r="I200" i="16"/>
  <c r="K200" i="16" s="1"/>
  <c r="G212" i="17" l="1"/>
  <c r="U200" i="16"/>
  <c r="H212" i="17"/>
  <c r="P212" i="17"/>
  <c r="R212" i="17" s="1"/>
  <c r="U212" i="17" s="1"/>
  <c r="Q200" i="16"/>
  <c r="S200" i="16" s="1"/>
  <c r="J200" i="16"/>
  <c r="L200" i="16" s="1"/>
  <c r="N212" i="17"/>
  <c r="J212" i="17" l="1"/>
  <c r="L212" i="17" s="1"/>
  <c r="Q212" i="17"/>
  <c r="S212" i="17" s="1"/>
  <c r="T200" i="16"/>
  <c r="V200" i="16" s="1"/>
  <c r="Y200" i="16"/>
  <c r="W200" i="16"/>
  <c r="M201" i="16"/>
  <c r="X200" i="16"/>
  <c r="F201" i="16"/>
  <c r="F213" i="17" l="1"/>
  <c r="I213" i="17" s="1"/>
  <c r="K213" i="17" s="1"/>
  <c r="M213" i="17"/>
  <c r="N213" i="17" s="1"/>
  <c r="X212" i="17"/>
  <c r="T212" i="17"/>
  <c r="V212" i="17" s="1"/>
  <c r="W212" i="17"/>
  <c r="Y212" i="17"/>
  <c r="I201" i="16"/>
  <c r="K201" i="16" s="1"/>
  <c r="H201" i="16"/>
  <c r="G201" i="16"/>
  <c r="P201" i="16"/>
  <c r="R201" i="16" s="1"/>
  <c r="O201" i="16"/>
  <c r="N201" i="16"/>
  <c r="O213" i="17" l="1"/>
  <c r="P213" i="17"/>
  <c r="R213" i="17" s="1"/>
  <c r="U213" i="17" s="1"/>
  <c r="H213" i="17"/>
  <c r="G213" i="17"/>
  <c r="U201" i="16"/>
  <c r="Q201" i="16"/>
  <c r="S201" i="16" s="1"/>
  <c r="J201" i="16"/>
  <c r="L201" i="16" s="1"/>
  <c r="W201" i="16" l="1"/>
  <c r="Q213" i="17"/>
  <c r="S213" i="17" s="1"/>
  <c r="J213" i="17"/>
  <c r="L213" i="17" s="1"/>
  <c r="Y201" i="16"/>
  <c r="X201" i="16"/>
  <c r="F202" i="16"/>
  <c r="M202" i="16"/>
  <c r="T201" i="16"/>
  <c r="V201" i="16" s="1"/>
  <c r="W213" i="17" l="1"/>
  <c r="F214" i="17"/>
  <c r="I214" i="17" s="1"/>
  <c r="K214" i="17" s="1"/>
  <c r="Y213" i="17"/>
  <c r="M214" i="17"/>
  <c r="N214" i="17" s="1"/>
  <c r="X213" i="17"/>
  <c r="T213" i="17"/>
  <c r="V213" i="17" s="1"/>
  <c r="P202" i="16"/>
  <c r="R202" i="16" s="1"/>
  <c r="O202" i="16"/>
  <c r="N202" i="16"/>
  <c r="H202" i="16"/>
  <c r="G202" i="16"/>
  <c r="I202" i="16"/>
  <c r="K202" i="16" s="1"/>
  <c r="P214" i="17" l="1"/>
  <c r="R214" i="17" s="1"/>
  <c r="U214" i="17" s="1"/>
  <c r="O214" i="17"/>
  <c r="H214" i="17"/>
  <c r="G214" i="17"/>
  <c r="U202" i="16"/>
  <c r="J202" i="16"/>
  <c r="Q202" i="16"/>
  <c r="S202" i="16" s="1"/>
  <c r="Q214" i="17" l="1"/>
  <c r="S214" i="17" s="1"/>
  <c r="J214" i="17"/>
  <c r="L214" i="17" s="1"/>
  <c r="T202" i="16"/>
  <c r="L202" i="16"/>
  <c r="W214" i="17" l="1"/>
  <c r="F215" i="17"/>
  <c r="I215" i="17" s="1"/>
  <c r="K215" i="17" s="1"/>
  <c r="X214" i="17"/>
  <c r="M215" i="17"/>
  <c r="P215" i="17" s="1"/>
  <c r="R215" i="17" s="1"/>
  <c r="Y214" i="17"/>
  <c r="T214" i="17"/>
  <c r="V214" i="17" s="1"/>
  <c r="Y202" i="16"/>
  <c r="W202" i="16"/>
  <c r="X202" i="16"/>
  <c r="F203" i="16"/>
  <c r="M203" i="16"/>
  <c r="V202" i="16"/>
  <c r="H215" i="17" l="1"/>
  <c r="G215" i="17"/>
  <c r="O215" i="17"/>
  <c r="N215" i="17"/>
  <c r="U215" i="17"/>
  <c r="O203" i="16"/>
  <c r="N203" i="16"/>
  <c r="P203" i="16"/>
  <c r="R203" i="16" s="1"/>
  <c r="G203" i="16"/>
  <c r="I203" i="16"/>
  <c r="K203" i="16" s="1"/>
  <c r="H203" i="16"/>
  <c r="J215" i="17" l="1"/>
  <c r="L215" i="17" s="1"/>
  <c r="Q215" i="17"/>
  <c r="S215" i="17" s="1"/>
  <c r="U203" i="16"/>
  <c r="J203" i="16"/>
  <c r="Q203" i="16"/>
  <c r="S203" i="16" s="1"/>
  <c r="X215" i="17" l="1"/>
  <c r="W215" i="17"/>
  <c r="T215" i="17"/>
  <c r="V215" i="17" s="1"/>
  <c r="Y215" i="17"/>
  <c r="M216" i="17"/>
  <c r="P216" i="17" s="1"/>
  <c r="R216" i="17" s="1"/>
  <c r="F216" i="17"/>
  <c r="I216" i="17" s="1"/>
  <c r="K216" i="17" s="1"/>
  <c r="T203" i="16"/>
  <c r="L203" i="16"/>
  <c r="G216" i="17" l="1"/>
  <c r="O216" i="17"/>
  <c r="H216" i="17"/>
  <c r="N216" i="17"/>
  <c r="Y203" i="16"/>
  <c r="W203" i="16"/>
  <c r="U216" i="17"/>
  <c r="F204" i="16"/>
  <c r="M204" i="16"/>
  <c r="X203" i="16"/>
  <c r="V203" i="16"/>
  <c r="Q216" i="17" l="1"/>
  <c r="S216" i="17" s="1"/>
  <c r="J216" i="17"/>
  <c r="N204" i="16"/>
  <c r="P204" i="16"/>
  <c r="R204" i="16" s="1"/>
  <c r="O204" i="16"/>
  <c r="I204" i="16"/>
  <c r="K204" i="16" s="1"/>
  <c r="H204" i="16"/>
  <c r="G204" i="16"/>
  <c r="T216" i="17" l="1"/>
  <c r="L216" i="17"/>
  <c r="F217" i="17" s="1"/>
  <c r="G217" i="17" s="1"/>
  <c r="U204" i="16"/>
  <c r="J204" i="16"/>
  <c r="L204" i="16" s="1"/>
  <c r="Q204" i="16"/>
  <c r="M217" i="17" l="1"/>
  <c r="P217" i="17" s="1"/>
  <c r="R217" i="17" s="1"/>
  <c r="V216" i="17"/>
  <c r="X216" i="17"/>
  <c r="Y216" i="17"/>
  <c r="W216" i="17"/>
  <c r="I217" i="17"/>
  <c r="K217" i="17" s="1"/>
  <c r="H217" i="17"/>
  <c r="T204" i="16"/>
  <c r="S204" i="16"/>
  <c r="W204" i="16" s="1"/>
  <c r="N217" i="17" l="1"/>
  <c r="O217" i="17"/>
  <c r="U217" i="17"/>
  <c r="J217" i="17"/>
  <c r="L217" i="17" s="1"/>
  <c r="V204" i="16"/>
  <c r="Y204" i="16"/>
  <c r="X204" i="16"/>
  <c r="M205" i="16"/>
  <c r="P205" i="16" s="1"/>
  <c r="R205" i="16" s="1"/>
  <c r="F205" i="16"/>
  <c r="H205" i="16" s="1"/>
  <c r="Q217" i="17" l="1"/>
  <c r="S217" i="17" s="1"/>
  <c r="X217" i="17" s="1"/>
  <c r="N205" i="16"/>
  <c r="O205" i="16"/>
  <c r="G205" i="16"/>
  <c r="I205" i="16"/>
  <c r="K205" i="16" s="1"/>
  <c r="U205" i="16" s="1"/>
  <c r="W217" i="17" l="1"/>
  <c r="T217" i="17"/>
  <c r="V217" i="17" s="1"/>
  <c r="Y217" i="17"/>
  <c r="F218" i="17"/>
  <c r="I218" i="17" s="1"/>
  <c r="K218" i="17" s="1"/>
  <c r="M218" i="17"/>
  <c r="O218" i="17" s="1"/>
  <c r="Q205" i="16"/>
  <c r="S205" i="16" s="1"/>
  <c r="J205" i="16"/>
  <c r="L205" i="16" s="1"/>
  <c r="H218" i="17" l="1"/>
  <c r="P218" i="17"/>
  <c r="R218" i="17" s="1"/>
  <c r="U218" i="17" s="1"/>
  <c r="N218" i="17"/>
  <c r="G218" i="17"/>
  <c r="W205" i="16"/>
  <c r="Y205" i="16"/>
  <c r="T205" i="16"/>
  <c r="V205" i="16" s="1"/>
  <c r="M206" i="16"/>
  <c r="X205" i="16"/>
  <c r="F206" i="16"/>
  <c r="J218" i="17" l="1"/>
  <c r="L218" i="17" s="1"/>
  <c r="Q218" i="17"/>
  <c r="S218" i="17" s="1"/>
  <c r="P206" i="16"/>
  <c r="R206" i="16" s="1"/>
  <c r="O206" i="16"/>
  <c r="N206" i="16"/>
  <c r="H206" i="16"/>
  <c r="G206" i="16"/>
  <c r="I206" i="16"/>
  <c r="K206" i="16" s="1"/>
  <c r="X218" i="17" l="1"/>
  <c r="Y218" i="17"/>
  <c r="W218" i="17"/>
  <c r="F219" i="17"/>
  <c r="H219" i="17" s="1"/>
  <c r="M219" i="17"/>
  <c r="N219" i="17" s="1"/>
  <c r="T218" i="17"/>
  <c r="V218" i="17" s="1"/>
  <c r="U206" i="16"/>
  <c r="J206" i="16"/>
  <c r="Q206" i="16"/>
  <c r="S206" i="16" s="1"/>
  <c r="O219" i="17" l="1"/>
  <c r="I219" i="17"/>
  <c r="K219" i="17" s="1"/>
  <c r="P219" i="17"/>
  <c r="R219" i="17" s="1"/>
  <c r="G219" i="17"/>
  <c r="T206" i="16"/>
  <c r="L206" i="16"/>
  <c r="Q219" i="17" l="1"/>
  <c r="S219" i="17" s="1"/>
  <c r="J219" i="17"/>
  <c r="L219" i="17" s="1"/>
  <c r="U219" i="17"/>
  <c r="Y206" i="16"/>
  <c r="W206" i="16"/>
  <c r="X206" i="16"/>
  <c r="F207" i="16"/>
  <c r="M207" i="16"/>
  <c r="V206" i="16"/>
  <c r="F220" i="17" l="1"/>
  <c r="I220" i="17" s="1"/>
  <c r="K220" i="17" s="1"/>
  <c r="Y219" i="17"/>
  <c r="T219" i="17"/>
  <c r="V219" i="17" s="1"/>
  <c r="M220" i="17"/>
  <c r="P220" i="17" s="1"/>
  <c r="R220" i="17" s="1"/>
  <c r="X219" i="17"/>
  <c r="W219" i="17"/>
  <c r="O207" i="16"/>
  <c r="N207" i="16"/>
  <c r="P207" i="16"/>
  <c r="R207" i="16" s="1"/>
  <c r="G207" i="16"/>
  <c r="I207" i="16"/>
  <c r="K207" i="16" s="1"/>
  <c r="H207" i="16"/>
  <c r="H220" i="17" l="1"/>
  <c r="G220" i="17"/>
  <c r="O220" i="17"/>
  <c r="N220" i="17"/>
  <c r="U220" i="17"/>
  <c r="U207" i="16"/>
  <c r="J207" i="16"/>
  <c r="Q207" i="16"/>
  <c r="S207" i="16" s="1"/>
  <c r="J220" i="17" l="1"/>
  <c r="L220" i="17" s="1"/>
  <c r="Q220" i="17"/>
  <c r="S220" i="17" s="1"/>
  <c r="T207" i="16"/>
  <c r="L207" i="16"/>
  <c r="M221" i="17" l="1"/>
  <c r="P221" i="17" s="1"/>
  <c r="R221" i="17" s="1"/>
  <c r="W220" i="17"/>
  <c r="Y220" i="17"/>
  <c r="F221" i="17"/>
  <c r="G221" i="17" s="1"/>
  <c r="X220" i="17"/>
  <c r="T220" i="17"/>
  <c r="V220" i="17" s="1"/>
  <c r="Y207" i="16"/>
  <c r="W207" i="16"/>
  <c r="F208" i="16"/>
  <c r="M208" i="16"/>
  <c r="X207" i="16"/>
  <c r="V207" i="16"/>
  <c r="N221" i="17" l="1"/>
  <c r="O221" i="17"/>
  <c r="I221" i="17"/>
  <c r="K221" i="17" s="1"/>
  <c r="U221" i="17" s="1"/>
  <c r="H221" i="17"/>
  <c r="N208" i="16"/>
  <c r="P208" i="16"/>
  <c r="R208" i="16" s="1"/>
  <c r="O208" i="16"/>
  <c r="I208" i="16"/>
  <c r="K208" i="16" s="1"/>
  <c r="H208" i="16"/>
  <c r="G208" i="16"/>
  <c r="Q221" i="17" l="1"/>
  <c r="S221" i="17" s="1"/>
  <c r="J221" i="17"/>
  <c r="L221" i="17" s="1"/>
  <c r="U208" i="16"/>
  <c r="Q208" i="16"/>
  <c r="S208" i="16" s="1"/>
  <c r="J208" i="16"/>
  <c r="F222" i="17" l="1"/>
  <c r="G222" i="17" s="1"/>
  <c r="T221" i="17"/>
  <c r="V221" i="17" s="1"/>
  <c r="X221" i="17"/>
  <c r="Y221" i="17"/>
  <c r="M222" i="17"/>
  <c r="P222" i="17" s="1"/>
  <c r="R222" i="17" s="1"/>
  <c r="W221" i="17"/>
  <c r="T208" i="16"/>
  <c r="L208" i="16"/>
  <c r="I222" i="17" l="1"/>
  <c r="K222" i="17" s="1"/>
  <c r="U222" i="17" s="1"/>
  <c r="H222" i="17"/>
  <c r="N222" i="17"/>
  <c r="O222" i="17"/>
  <c r="Y208" i="16"/>
  <c r="W208" i="16"/>
  <c r="M209" i="16"/>
  <c r="X208" i="16"/>
  <c r="F209" i="16"/>
  <c r="V208" i="16"/>
  <c r="J222" i="17" l="1"/>
  <c r="L222" i="17" s="1"/>
  <c r="Q222" i="17"/>
  <c r="S222" i="17" s="1"/>
  <c r="I209" i="16"/>
  <c r="K209" i="16" s="1"/>
  <c r="H209" i="16"/>
  <c r="G209" i="16"/>
  <c r="P209" i="16"/>
  <c r="R209" i="16" s="1"/>
  <c r="O209" i="16"/>
  <c r="N209" i="16"/>
  <c r="X222" i="17" l="1"/>
  <c r="W222" i="17"/>
  <c r="M223" i="17"/>
  <c r="P223" i="17" s="1"/>
  <c r="R223" i="17" s="1"/>
  <c r="F223" i="17"/>
  <c r="I223" i="17" s="1"/>
  <c r="K223" i="17" s="1"/>
  <c r="Y222" i="17"/>
  <c r="T222" i="17"/>
  <c r="V222" i="17" s="1"/>
  <c r="U209" i="16"/>
  <c r="Q209" i="16"/>
  <c r="S209" i="16" s="1"/>
  <c r="J209" i="16"/>
  <c r="L209" i="16" s="1"/>
  <c r="O223" i="17" l="1"/>
  <c r="N223" i="17"/>
  <c r="H223" i="17"/>
  <c r="G223" i="17"/>
  <c r="U223" i="17"/>
  <c r="W209" i="16"/>
  <c r="Y209" i="16"/>
  <c r="X209" i="16"/>
  <c r="F210" i="16"/>
  <c r="M210" i="16"/>
  <c r="T209" i="16"/>
  <c r="V209" i="16" s="1"/>
  <c r="Q223" i="17" l="1"/>
  <c r="S223" i="17" s="1"/>
  <c r="J223" i="17"/>
  <c r="L223" i="17" s="1"/>
  <c r="P210" i="16"/>
  <c r="R210" i="16" s="1"/>
  <c r="O210" i="16"/>
  <c r="N210" i="16"/>
  <c r="H210" i="16"/>
  <c r="G210" i="16"/>
  <c r="I210" i="16"/>
  <c r="K210" i="16" s="1"/>
  <c r="W223" i="17" l="1"/>
  <c r="T223" i="17"/>
  <c r="V223" i="17" s="1"/>
  <c r="M224" i="17"/>
  <c r="P224" i="17" s="1"/>
  <c r="R224" i="17" s="1"/>
  <c r="Y223" i="17"/>
  <c r="X223" i="17"/>
  <c r="F224" i="17"/>
  <c r="H224" i="17" s="1"/>
  <c r="U210" i="16"/>
  <c r="Q210" i="16"/>
  <c r="S210" i="16" s="1"/>
  <c r="J210" i="16"/>
  <c r="O224" i="17" l="1"/>
  <c r="N224" i="17"/>
  <c r="I224" i="17"/>
  <c r="K224" i="17" s="1"/>
  <c r="U224" i="17" s="1"/>
  <c r="G224" i="17"/>
  <c r="T210" i="16"/>
  <c r="L210" i="16"/>
  <c r="J224" i="17" l="1"/>
  <c r="L224" i="17" s="1"/>
  <c r="Q224" i="17"/>
  <c r="S224" i="17" s="1"/>
  <c r="Y210" i="16"/>
  <c r="W210" i="16"/>
  <c r="X210" i="16"/>
  <c r="F211" i="16"/>
  <c r="M211" i="16"/>
  <c r="V210" i="16"/>
  <c r="X224" i="17" l="1"/>
  <c r="W224" i="17"/>
  <c r="Y224" i="17"/>
  <c r="T224" i="17"/>
  <c r="V224" i="17" s="1"/>
  <c r="F225" i="17"/>
  <c r="I225" i="17" s="1"/>
  <c r="K225" i="17" s="1"/>
  <c r="M225" i="17"/>
  <c r="O225" i="17" s="1"/>
  <c r="O211" i="16"/>
  <c r="N211" i="16"/>
  <c r="P211" i="16"/>
  <c r="R211" i="16" s="1"/>
  <c r="G211" i="16"/>
  <c r="I211" i="16"/>
  <c r="K211" i="16" s="1"/>
  <c r="H211" i="16"/>
  <c r="H225" i="17" l="1"/>
  <c r="G225" i="17"/>
  <c r="P225" i="17"/>
  <c r="R225" i="17" s="1"/>
  <c r="U225" i="17" s="1"/>
  <c r="N225" i="17"/>
  <c r="U211" i="16"/>
  <c r="J211" i="16"/>
  <c r="Q211" i="16"/>
  <c r="S211" i="16" s="1"/>
  <c r="Q225" i="17" l="1"/>
  <c r="S225" i="17" s="1"/>
  <c r="J225" i="17"/>
  <c r="L225" i="17" s="1"/>
  <c r="T211" i="16"/>
  <c r="L211" i="16"/>
  <c r="W225" i="17" l="1"/>
  <c r="F226" i="17"/>
  <c r="H226" i="17" s="1"/>
  <c r="M226" i="17"/>
  <c r="N226" i="17" s="1"/>
  <c r="Y225" i="17"/>
  <c r="X225" i="17"/>
  <c r="T225" i="17"/>
  <c r="V225" i="17" s="1"/>
  <c r="Y211" i="16"/>
  <c r="W211" i="16"/>
  <c r="F212" i="16"/>
  <c r="M212" i="16"/>
  <c r="X211" i="16"/>
  <c r="V211" i="16"/>
  <c r="G226" i="17" l="1"/>
  <c r="I226" i="17"/>
  <c r="K226" i="17" s="1"/>
  <c r="P226" i="17"/>
  <c r="R226" i="17" s="1"/>
  <c r="O226" i="17"/>
  <c r="N212" i="16"/>
  <c r="P212" i="16"/>
  <c r="R212" i="16" s="1"/>
  <c r="O212" i="16"/>
  <c r="I212" i="16"/>
  <c r="K212" i="16" s="1"/>
  <c r="H212" i="16"/>
  <c r="G212" i="16"/>
  <c r="Q226" i="17" l="1"/>
  <c r="S226" i="17" s="1"/>
  <c r="U226" i="17"/>
  <c r="J226" i="17"/>
  <c r="L226" i="17" s="1"/>
  <c r="U212" i="16"/>
  <c r="J212" i="16"/>
  <c r="L212" i="16" s="1"/>
  <c r="Q212" i="16"/>
  <c r="W226" i="17" l="1"/>
  <c r="M227" i="17"/>
  <c r="N227" i="17" s="1"/>
  <c r="X226" i="17"/>
  <c r="F227" i="17"/>
  <c r="H227" i="17" s="1"/>
  <c r="T226" i="17"/>
  <c r="V226" i="17" s="1"/>
  <c r="Y226" i="17"/>
  <c r="T212" i="16"/>
  <c r="S212" i="16"/>
  <c r="Y212" i="16" s="1"/>
  <c r="O227" i="17" l="1"/>
  <c r="P227" i="17"/>
  <c r="R227" i="17" s="1"/>
  <c r="G227" i="17"/>
  <c r="I227" i="17"/>
  <c r="K227" i="17" s="1"/>
  <c r="W212" i="16"/>
  <c r="X212" i="16"/>
  <c r="V212" i="16"/>
  <c r="M213" i="16"/>
  <c r="N213" i="16" s="1"/>
  <c r="F213" i="16"/>
  <c r="H213" i="16" s="1"/>
  <c r="Q227" i="17" l="1"/>
  <c r="S227" i="17" s="1"/>
  <c r="J227" i="17"/>
  <c r="L227" i="17" s="1"/>
  <c r="U227" i="17"/>
  <c r="O213" i="16"/>
  <c r="P213" i="16"/>
  <c r="R213" i="16" s="1"/>
  <c r="I213" i="16"/>
  <c r="G213" i="16"/>
  <c r="W227" i="17" l="1"/>
  <c r="T227" i="17"/>
  <c r="V227" i="17" s="1"/>
  <c r="Q213" i="16"/>
  <c r="S213" i="16" s="1"/>
  <c r="J213" i="16"/>
  <c r="X227" i="17"/>
  <c r="Y227" i="17"/>
  <c r="F228" i="17"/>
  <c r="M228" i="17"/>
  <c r="K213" i="16"/>
  <c r="U213" i="16" s="1"/>
  <c r="T213" i="16" l="1"/>
  <c r="P228" i="17"/>
  <c r="R228" i="17" s="1"/>
  <c r="O228" i="17"/>
  <c r="N228" i="17"/>
  <c r="H228" i="17"/>
  <c r="I228" i="17"/>
  <c r="K228" i="17" s="1"/>
  <c r="G228" i="17"/>
  <c r="L213" i="16"/>
  <c r="W213" i="16" s="1"/>
  <c r="Q228" i="17" l="1"/>
  <c r="S228" i="17" s="1"/>
  <c r="J228" i="17"/>
  <c r="U228" i="17"/>
  <c r="X213" i="16"/>
  <c r="Y213" i="16"/>
  <c r="F214" i="16"/>
  <c r="M214" i="16"/>
  <c r="V213" i="16"/>
  <c r="T228" i="17" l="1"/>
  <c r="L228" i="17"/>
  <c r="I214" i="16"/>
  <c r="K214" i="16" s="1"/>
  <c r="H214" i="16"/>
  <c r="G214" i="16"/>
  <c r="N214" i="16"/>
  <c r="P214" i="16"/>
  <c r="R214" i="16" s="1"/>
  <c r="O214" i="16"/>
  <c r="V228" i="17" l="1"/>
  <c r="W228" i="17"/>
  <c r="M229" i="17"/>
  <c r="O229" i="17" s="1"/>
  <c r="Y228" i="17"/>
  <c r="F229" i="17"/>
  <c r="H229" i="17" s="1"/>
  <c r="X228" i="17"/>
  <c r="J214" i="16"/>
  <c r="L214" i="16" s="1"/>
  <c r="U214" i="16"/>
  <c r="Q214" i="16"/>
  <c r="N229" i="17" l="1"/>
  <c r="P229" i="17"/>
  <c r="R229" i="17" s="1"/>
  <c r="I229" i="17"/>
  <c r="K229" i="17" s="1"/>
  <c r="G229" i="17"/>
  <c r="S214" i="16"/>
  <c r="W214" i="16" s="1"/>
  <c r="T214" i="16"/>
  <c r="Q229" i="17" l="1"/>
  <c r="S229" i="17" s="1"/>
  <c r="U229" i="17"/>
  <c r="Y214" i="16"/>
  <c r="J229" i="17"/>
  <c r="X214" i="16"/>
  <c r="V214" i="16"/>
  <c r="F215" i="16"/>
  <c r="M215" i="16"/>
  <c r="T229" i="17" l="1"/>
  <c r="L229" i="17"/>
  <c r="W229" i="17" s="1"/>
  <c r="I215" i="16"/>
  <c r="K215" i="16" s="1"/>
  <c r="H215" i="16"/>
  <c r="G215" i="16"/>
  <c r="O215" i="16"/>
  <c r="N215" i="16"/>
  <c r="P215" i="16"/>
  <c r="R215" i="16" s="1"/>
  <c r="F230" i="17" l="1"/>
  <c r="G230" i="17" s="1"/>
  <c r="V229" i="17"/>
  <c r="M230" i="17"/>
  <c r="O230" i="17" s="1"/>
  <c r="Y229" i="17"/>
  <c r="X229" i="17"/>
  <c r="Q215" i="16"/>
  <c r="S215" i="16" s="1"/>
  <c r="J215" i="16"/>
  <c r="L215" i="16" s="1"/>
  <c r="U215" i="16"/>
  <c r="W215" i="16" l="1"/>
  <c r="H230" i="17"/>
  <c r="I230" i="17"/>
  <c r="K230" i="17" s="1"/>
  <c r="P230" i="17"/>
  <c r="R230" i="17" s="1"/>
  <c r="N230" i="17"/>
  <c r="Y215" i="16"/>
  <c r="X215" i="16"/>
  <c r="T215" i="16"/>
  <c r="V215" i="16" s="1"/>
  <c r="M216" i="16"/>
  <c r="N216" i="16" s="1"/>
  <c r="F216" i="16"/>
  <c r="H216" i="16" s="1"/>
  <c r="J230" i="17" l="1"/>
  <c r="L230" i="17" s="1"/>
  <c r="U230" i="17"/>
  <c r="Q230" i="17"/>
  <c r="S230" i="17" s="1"/>
  <c r="G216" i="16"/>
  <c r="I216" i="16"/>
  <c r="K216" i="16" s="1"/>
  <c r="O216" i="16"/>
  <c r="P216" i="16"/>
  <c r="R216" i="16" s="1"/>
  <c r="W230" i="17" l="1"/>
  <c r="Y230" i="17"/>
  <c r="F231" i="17"/>
  <c r="G231" i="17" s="1"/>
  <c r="M231" i="17"/>
  <c r="N231" i="17" s="1"/>
  <c r="X230" i="17"/>
  <c r="T230" i="17"/>
  <c r="V230" i="17" s="1"/>
  <c r="Q216" i="16"/>
  <c r="S216" i="16" s="1"/>
  <c r="U216" i="16"/>
  <c r="J216" i="16"/>
  <c r="H231" i="17" l="1"/>
  <c r="O231" i="17"/>
  <c r="P231" i="17"/>
  <c r="R231" i="17" s="1"/>
  <c r="I231" i="17"/>
  <c r="K231" i="17" s="1"/>
  <c r="T216" i="16"/>
  <c r="L216" i="16"/>
  <c r="M217" i="16" s="1"/>
  <c r="Q231" i="17" l="1"/>
  <c r="S231" i="17" s="1"/>
  <c r="J231" i="17"/>
  <c r="L231" i="17" s="1"/>
  <c r="U231" i="17"/>
  <c r="Y216" i="16"/>
  <c r="W216" i="16"/>
  <c r="F217" i="16"/>
  <c r="I217" i="16" s="1"/>
  <c r="K217" i="16" s="1"/>
  <c r="V216" i="16"/>
  <c r="X216" i="16"/>
  <c r="P217" i="16"/>
  <c r="R217" i="16" s="1"/>
  <c r="O217" i="16"/>
  <c r="N217" i="16"/>
  <c r="W231" i="17" l="1"/>
  <c r="T231" i="17"/>
  <c r="V231" i="17" s="1"/>
  <c r="H217" i="16"/>
  <c r="G217" i="16"/>
  <c r="X231" i="17"/>
  <c r="Y231" i="17"/>
  <c r="M232" i="17"/>
  <c r="F232" i="17"/>
  <c r="U217" i="16"/>
  <c r="Q217" i="16"/>
  <c r="S217" i="16" s="1"/>
  <c r="J217" i="16" l="1"/>
  <c r="L217" i="16" s="1"/>
  <c r="W217" i="16" s="1"/>
  <c r="G232" i="17"/>
  <c r="H232" i="17"/>
  <c r="I232" i="17"/>
  <c r="K232" i="17" s="1"/>
  <c r="P232" i="17"/>
  <c r="R232" i="17" s="1"/>
  <c r="N232" i="17"/>
  <c r="O232" i="17"/>
  <c r="F218" i="16" l="1"/>
  <c r="I218" i="16" s="1"/>
  <c r="K218" i="16" s="1"/>
  <c r="Y217" i="16"/>
  <c r="X217" i="16"/>
  <c r="T217" i="16"/>
  <c r="V217" i="16" s="1"/>
  <c r="M218" i="16"/>
  <c r="P218" i="16" s="1"/>
  <c r="R218" i="16" s="1"/>
  <c r="J232" i="17"/>
  <c r="L232" i="17" s="1"/>
  <c r="U232" i="17"/>
  <c r="Q232" i="17"/>
  <c r="G218" i="16" l="1"/>
  <c r="H218" i="16"/>
  <c r="N218" i="16"/>
  <c r="O218" i="16"/>
  <c r="T232" i="17"/>
  <c r="S232" i="17"/>
  <c r="W232" i="17" s="1"/>
  <c r="U218" i="16"/>
  <c r="J218" i="16" l="1"/>
  <c r="L218" i="16" s="1"/>
  <c r="Q218" i="16"/>
  <c r="S218" i="16" s="1"/>
  <c r="V232" i="17"/>
  <c r="M233" i="17"/>
  <c r="O233" i="17" s="1"/>
  <c r="Y232" i="17"/>
  <c r="X232" i="17"/>
  <c r="F233" i="17"/>
  <c r="I233" i="17" s="1"/>
  <c r="K233" i="17" s="1"/>
  <c r="T218" i="16" l="1"/>
  <c r="V218" i="16" s="1"/>
  <c r="P233" i="17"/>
  <c r="R233" i="17" s="1"/>
  <c r="U233" i="17" s="1"/>
  <c r="N233" i="17"/>
  <c r="Y218" i="16"/>
  <c r="W218" i="16"/>
  <c r="H233" i="17"/>
  <c r="G233" i="17"/>
  <c r="X218" i="16"/>
  <c r="F219" i="16"/>
  <c r="M219" i="16"/>
  <c r="Q233" i="17" l="1"/>
  <c r="S233" i="17" s="1"/>
  <c r="J233" i="17"/>
  <c r="L233" i="17" s="1"/>
  <c r="O219" i="16"/>
  <c r="N219" i="16"/>
  <c r="P219" i="16"/>
  <c r="R219" i="16" s="1"/>
  <c r="G219" i="16"/>
  <c r="I219" i="16"/>
  <c r="K219" i="16" s="1"/>
  <c r="H219" i="16"/>
  <c r="W233" i="17" l="1"/>
  <c r="T233" i="17"/>
  <c r="V233" i="17" s="1"/>
  <c r="Y233" i="17"/>
  <c r="F234" i="17"/>
  <c r="H234" i="17" s="1"/>
  <c r="M234" i="17"/>
  <c r="P234" i="17" s="1"/>
  <c r="R234" i="17" s="1"/>
  <c r="X233" i="17"/>
  <c r="U219" i="16"/>
  <c r="J219" i="16"/>
  <c r="Q219" i="16"/>
  <c r="S219" i="16" s="1"/>
  <c r="I234" i="17" l="1"/>
  <c r="K234" i="17" s="1"/>
  <c r="U234" i="17" s="1"/>
  <c r="G234" i="17"/>
  <c r="O234" i="17"/>
  <c r="N234" i="17"/>
  <c r="T219" i="16"/>
  <c r="L219" i="16"/>
  <c r="Q234" i="17" l="1"/>
  <c r="S234" i="17" s="1"/>
  <c r="J234" i="17"/>
  <c r="L234" i="17" s="1"/>
  <c r="Y219" i="16"/>
  <c r="W219" i="16"/>
  <c r="F220" i="16"/>
  <c r="M220" i="16"/>
  <c r="X219" i="16"/>
  <c r="V219" i="16"/>
  <c r="W234" i="17" l="1"/>
  <c r="T234" i="17"/>
  <c r="V234" i="17" s="1"/>
  <c r="M235" i="17"/>
  <c r="Y234" i="17"/>
  <c r="F235" i="17"/>
  <c r="X234" i="17"/>
  <c r="N220" i="16"/>
  <c r="P220" i="16"/>
  <c r="R220" i="16" s="1"/>
  <c r="O220" i="16"/>
  <c r="I220" i="16"/>
  <c r="K220" i="16" s="1"/>
  <c r="H220" i="16"/>
  <c r="G220" i="16"/>
  <c r="O235" i="17" l="1"/>
  <c r="P235" i="17"/>
  <c r="R235" i="17" s="1"/>
  <c r="N235" i="17"/>
  <c r="G235" i="17"/>
  <c r="H235" i="17"/>
  <c r="I235" i="17"/>
  <c r="K235" i="17" s="1"/>
  <c r="U220" i="16"/>
  <c r="Q220" i="16"/>
  <c r="S220" i="16" s="1"/>
  <c r="J220" i="16"/>
  <c r="U235" i="17" l="1"/>
  <c r="Q235" i="17"/>
  <c r="S235" i="17" s="1"/>
  <c r="J235" i="17"/>
  <c r="T220" i="16"/>
  <c r="L220" i="16"/>
  <c r="T235" i="17" l="1"/>
  <c r="F221" i="16"/>
  <c r="I221" i="16" s="1"/>
  <c r="K221" i="16" s="1"/>
  <c r="W220" i="16"/>
  <c r="L235" i="17"/>
  <c r="W235" i="17" s="1"/>
  <c r="V220" i="16"/>
  <c r="Y220" i="16"/>
  <c r="X220" i="16"/>
  <c r="M221" i="16"/>
  <c r="O221" i="16" s="1"/>
  <c r="G221" i="16" l="1"/>
  <c r="H221" i="16"/>
  <c r="M236" i="17"/>
  <c r="Y235" i="17"/>
  <c r="F236" i="17"/>
  <c r="X235" i="17"/>
  <c r="V235" i="17"/>
  <c r="N221" i="16"/>
  <c r="P221" i="16"/>
  <c r="R221" i="16" s="1"/>
  <c r="U221" i="16" s="1"/>
  <c r="J221" i="16" l="1"/>
  <c r="L221" i="16" s="1"/>
  <c r="G236" i="17"/>
  <c r="I236" i="17"/>
  <c r="K236" i="17" s="1"/>
  <c r="H236" i="17"/>
  <c r="O236" i="17"/>
  <c r="P236" i="17"/>
  <c r="R236" i="17" s="1"/>
  <c r="N236" i="17"/>
  <c r="Q221" i="16"/>
  <c r="S221" i="16" s="1"/>
  <c r="Y221" i="16" l="1"/>
  <c r="W221" i="16"/>
  <c r="T221" i="16"/>
  <c r="V221" i="16" s="1"/>
  <c r="J236" i="17"/>
  <c r="L236" i="17" s="1"/>
  <c r="Q236" i="17"/>
  <c r="S236" i="17" s="1"/>
  <c r="U236" i="17"/>
  <c r="M222" i="16"/>
  <c r="X221" i="16"/>
  <c r="F222" i="16"/>
  <c r="W236" i="17" l="1"/>
  <c r="T236" i="17"/>
  <c r="V236" i="17" s="1"/>
  <c r="X236" i="17"/>
  <c r="M237" i="17"/>
  <c r="Y236" i="17"/>
  <c r="F237" i="17"/>
  <c r="H222" i="16"/>
  <c r="G222" i="16"/>
  <c r="I222" i="16"/>
  <c r="K222" i="16" s="1"/>
  <c r="P222" i="16"/>
  <c r="R222" i="16" s="1"/>
  <c r="O222" i="16"/>
  <c r="N222" i="16"/>
  <c r="O237" i="17" l="1"/>
  <c r="N237" i="17"/>
  <c r="P237" i="17"/>
  <c r="R237" i="17" s="1"/>
  <c r="I237" i="17"/>
  <c r="K237" i="17" s="1"/>
  <c r="G237" i="17"/>
  <c r="H237" i="17"/>
  <c r="Q222" i="16"/>
  <c r="S222" i="16" s="1"/>
  <c r="U222" i="16"/>
  <c r="J222" i="16"/>
  <c r="T222" i="16" l="1"/>
  <c r="U237" i="17"/>
  <c r="Q237" i="17"/>
  <c r="S237" i="17" s="1"/>
  <c r="J237" i="17"/>
  <c r="L222" i="16"/>
  <c r="Y222" i="16" l="1"/>
  <c r="W222" i="16"/>
  <c r="T237" i="17"/>
  <c r="L237" i="17"/>
  <c r="W237" i="17" s="1"/>
  <c r="X222" i="16"/>
  <c r="F223" i="16"/>
  <c r="M223" i="16"/>
  <c r="V222" i="16"/>
  <c r="X237" i="17" l="1"/>
  <c r="M238" i="17"/>
  <c r="F238" i="17"/>
  <c r="Y237" i="17"/>
  <c r="V237" i="17"/>
  <c r="O223" i="16"/>
  <c r="N223" i="16"/>
  <c r="P223" i="16"/>
  <c r="R223" i="16" s="1"/>
  <c r="G223" i="16"/>
  <c r="I223" i="16"/>
  <c r="K223" i="16" s="1"/>
  <c r="H223" i="16"/>
  <c r="I238" i="17" l="1"/>
  <c r="K238" i="17" s="1"/>
  <c r="H238" i="17"/>
  <c r="G238" i="17"/>
  <c r="O238" i="17"/>
  <c r="N238" i="17"/>
  <c r="P238" i="17"/>
  <c r="R238" i="17" s="1"/>
  <c r="U223" i="16"/>
  <c r="J223" i="16"/>
  <c r="Q223" i="16"/>
  <c r="S223" i="16" s="1"/>
  <c r="Q238" i="17" l="1"/>
  <c r="S238" i="17" s="1"/>
  <c r="U238" i="17"/>
  <c r="J238" i="17"/>
  <c r="T223" i="16"/>
  <c r="L223" i="16"/>
  <c r="T238" i="17" l="1"/>
  <c r="Y223" i="16"/>
  <c r="W223" i="16"/>
  <c r="L238" i="17"/>
  <c r="W238" i="17" s="1"/>
  <c r="F224" i="16"/>
  <c r="M224" i="16"/>
  <c r="X223" i="16"/>
  <c r="V223" i="16"/>
  <c r="V238" i="17" l="1"/>
  <c r="M239" i="17"/>
  <c r="N239" i="17" s="1"/>
  <c r="X238" i="17"/>
  <c r="F239" i="17"/>
  <c r="I239" i="17" s="1"/>
  <c r="K239" i="17" s="1"/>
  <c r="Y238" i="17"/>
  <c r="N224" i="16"/>
  <c r="P224" i="16"/>
  <c r="R224" i="16" s="1"/>
  <c r="O224" i="16"/>
  <c r="I224" i="16"/>
  <c r="K224" i="16" s="1"/>
  <c r="H224" i="16"/>
  <c r="G224" i="16"/>
  <c r="P239" i="17" l="1"/>
  <c r="R239" i="17" s="1"/>
  <c r="U239" i="17" s="1"/>
  <c r="O239" i="17"/>
  <c r="H239" i="17"/>
  <c r="G239" i="17"/>
  <c r="J224" i="16"/>
  <c r="L224" i="16" s="1"/>
  <c r="Q224" i="16"/>
  <c r="U224" i="16"/>
  <c r="Q239" i="17" l="1"/>
  <c r="S239" i="17" s="1"/>
  <c r="J239" i="17"/>
  <c r="L239" i="17" s="1"/>
  <c r="T224" i="16"/>
  <c r="S224" i="16"/>
  <c r="Y224" i="16" s="1"/>
  <c r="W239" i="17" l="1"/>
  <c r="T239" i="17"/>
  <c r="V239" i="17" s="1"/>
  <c r="F240" i="17"/>
  <c r="G240" i="17" s="1"/>
  <c r="M240" i="17"/>
  <c r="N240" i="17" s="1"/>
  <c r="X239" i="17"/>
  <c r="Y239" i="17"/>
  <c r="W224" i="16"/>
  <c r="V224" i="16"/>
  <c r="X224" i="16"/>
  <c r="F225" i="16"/>
  <c r="I225" i="16" s="1"/>
  <c r="M225" i="16"/>
  <c r="P225" i="16" s="1"/>
  <c r="R225" i="16" s="1"/>
  <c r="I240" i="17" l="1"/>
  <c r="K240" i="17" s="1"/>
  <c r="H240" i="17"/>
  <c r="O240" i="17"/>
  <c r="P240" i="17"/>
  <c r="R240" i="17" s="1"/>
  <c r="G225" i="16"/>
  <c r="H225" i="16"/>
  <c r="K225" i="16"/>
  <c r="U225" i="16" s="1"/>
  <c r="N225" i="16"/>
  <c r="O225" i="16"/>
  <c r="U240" i="17" l="1"/>
  <c r="J240" i="17"/>
  <c r="L240" i="17" s="1"/>
  <c r="Q240" i="17"/>
  <c r="J225" i="16"/>
  <c r="L225" i="16" s="1"/>
  <c r="Q225" i="16"/>
  <c r="S225" i="16" s="1"/>
  <c r="W225" i="16" l="1"/>
  <c r="T240" i="17"/>
  <c r="S240" i="17"/>
  <c r="Y240" i="17" s="1"/>
  <c r="Y225" i="16"/>
  <c r="M226" i="16"/>
  <c r="P226" i="16" s="1"/>
  <c r="R226" i="16" s="1"/>
  <c r="F226" i="16"/>
  <c r="H226" i="16" s="1"/>
  <c r="T225" i="16"/>
  <c r="V225" i="16" s="1"/>
  <c r="X225" i="16"/>
  <c r="F241" i="17" l="1"/>
  <c r="H241" i="17" s="1"/>
  <c r="X240" i="17"/>
  <c r="M241" i="17"/>
  <c r="N241" i="17" s="1"/>
  <c r="W240" i="17"/>
  <c r="V240" i="17"/>
  <c r="N226" i="16"/>
  <c r="O226" i="16"/>
  <c r="I226" i="16"/>
  <c r="K226" i="16" s="1"/>
  <c r="U226" i="16" s="1"/>
  <c r="G226" i="16"/>
  <c r="I241" i="17" l="1"/>
  <c r="K241" i="17" s="1"/>
  <c r="G241" i="17"/>
  <c r="O241" i="17"/>
  <c r="P241" i="17"/>
  <c r="R241" i="17" s="1"/>
  <c r="Q226" i="16"/>
  <c r="S226" i="16" s="1"/>
  <c r="J226" i="16"/>
  <c r="L226" i="16" s="1"/>
  <c r="J241" i="17" l="1"/>
  <c r="L241" i="17" s="1"/>
  <c r="U241" i="17"/>
  <c r="Q241" i="17"/>
  <c r="S241" i="17" s="1"/>
  <c r="T226" i="16"/>
  <c r="V226" i="16" s="1"/>
  <c r="Y226" i="16"/>
  <c r="W226" i="16"/>
  <c r="X226" i="16"/>
  <c r="F227" i="16"/>
  <c r="M227" i="16"/>
  <c r="W241" i="17" l="1"/>
  <c r="M242" i="17"/>
  <c r="P242" i="17" s="1"/>
  <c r="R242" i="17" s="1"/>
  <c r="F242" i="17"/>
  <c r="I242" i="17" s="1"/>
  <c r="K242" i="17" s="1"/>
  <c r="T241" i="17"/>
  <c r="V241" i="17" s="1"/>
  <c r="X241" i="17"/>
  <c r="Y241" i="17"/>
  <c r="O227" i="16"/>
  <c r="N227" i="16"/>
  <c r="P227" i="16"/>
  <c r="R227" i="16" s="1"/>
  <c r="G227" i="16"/>
  <c r="I227" i="16"/>
  <c r="K227" i="16" s="1"/>
  <c r="H227" i="16"/>
  <c r="O242" i="17" l="1"/>
  <c r="N242" i="17"/>
  <c r="U242" i="17"/>
  <c r="H242" i="17"/>
  <c r="G242" i="17"/>
  <c r="U227" i="16"/>
  <c r="J227" i="16"/>
  <c r="Q227" i="16"/>
  <c r="S227" i="16" s="1"/>
  <c r="Q242" i="17" l="1"/>
  <c r="S242" i="17" s="1"/>
  <c r="J242" i="17"/>
  <c r="L242" i="17" s="1"/>
  <c r="T227" i="16"/>
  <c r="L227" i="16"/>
  <c r="Y242" i="17" l="1"/>
  <c r="W242" i="17"/>
  <c r="T242" i="17"/>
  <c r="V242" i="17" s="1"/>
  <c r="F243" i="17"/>
  <c r="G243" i="17" s="1"/>
  <c r="M243" i="17"/>
  <c r="N243" i="17" s="1"/>
  <c r="X242" i="17"/>
  <c r="Y227" i="16"/>
  <c r="W227" i="16"/>
  <c r="F228" i="16"/>
  <c r="M228" i="16"/>
  <c r="X227" i="16"/>
  <c r="V227" i="16"/>
  <c r="H243" i="17" l="1"/>
  <c r="I243" i="17"/>
  <c r="K243" i="17" s="1"/>
  <c r="P243" i="17"/>
  <c r="R243" i="17" s="1"/>
  <c r="O243" i="17"/>
  <c r="N228" i="16"/>
  <c r="P228" i="16"/>
  <c r="R228" i="16" s="1"/>
  <c r="O228" i="16"/>
  <c r="I228" i="16"/>
  <c r="K228" i="16" s="1"/>
  <c r="H228" i="16"/>
  <c r="G228" i="16"/>
  <c r="U243" i="17" l="1"/>
  <c r="J243" i="17"/>
  <c r="L243" i="17" s="1"/>
  <c r="Q243" i="17"/>
  <c r="S243" i="17" s="1"/>
  <c r="J228" i="16"/>
  <c r="L228" i="16" s="1"/>
  <c r="U228" i="16"/>
  <c r="Q228" i="16"/>
  <c r="W243" i="17" l="1"/>
  <c r="T243" i="17"/>
  <c r="V243" i="17" s="1"/>
  <c r="M244" i="17"/>
  <c r="N244" i="17" s="1"/>
  <c r="F244" i="17"/>
  <c r="H244" i="17" s="1"/>
  <c r="X243" i="17"/>
  <c r="Y243" i="17"/>
  <c r="T228" i="16"/>
  <c r="S228" i="16"/>
  <c r="V228" i="16" l="1"/>
  <c r="P244" i="17"/>
  <c r="R244" i="17" s="1"/>
  <c r="G244" i="17"/>
  <c r="I244" i="17"/>
  <c r="K244" i="17" s="1"/>
  <c r="O244" i="17"/>
  <c r="W228" i="16"/>
  <c r="F229" i="16"/>
  <c r="I229" i="16" s="1"/>
  <c r="K229" i="16" s="1"/>
  <c r="Y228" i="16"/>
  <c r="M229" i="16"/>
  <c r="O229" i="16" s="1"/>
  <c r="X228" i="16"/>
  <c r="Q244" i="17" l="1"/>
  <c r="S244" i="17" s="1"/>
  <c r="U244" i="17"/>
  <c r="J244" i="17"/>
  <c r="L244" i="17" s="1"/>
  <c r="H229" i="16"/>
  <c r="G229" i="16"/>
  <c r="N229" i="16"/>
  <c r="P229" i="16"/>
  <c r="R229" i="16" s="1"/>
  <c r="U229" i="16" s="1"/>
  <c r="W244" i="17" l="1"/>
  <c r="M245" i="17"/>
  <c r="O245" i="17" s="1"/>
  <c r="Y244" i="17"/>
  <c r="F245" i="17"/>
  <c r="H245" i="17" s="1"/>
  <c r="X244" i="17"/>
  <c r="T244" i="17"/>
  <c r="V244" i="17" s="1"/>
  <c r="J229" i="16"/>
  <c r="L229" i="16" s="1"/>
  <c r="Q229" i="16"/>
  <c r="S229" i="16" s="1"/>
  <c r="N245" i="17" l="1"/>
  <c r="P245" i="17"/>
  <c r="R245" i="17" s="1"/>
  <c r="G245" i="17"/>
  <c r="I245" i="17"/>
  <c r="K245" i="17" s="1"/>
  <c r="W229" i="16"/>
  <c r="T229" i="16"/>
  <c r="V229" i="16" s="1"/>
  <c r="M230" i="16"/>
  <c r="N230" i="16" s="1"/>
  <c r="F230" i="16"/>
  <c r="H230" i="16" s="1"/>
  <c r="X229" i="16"/>
  <c r="Y229" i="16"/>
  <c r="Q245" i="17" l="1"/>
  <c r="S245" i="17" s="1"/>
  <c r="U245" i="17"/>
  <c r="J245" i="17"/>
  <c r="O230" i="16"/>
  <c r="P230" i="16"/>
  <c r="R230" i="16" s="1"/>
  <c r="I230" i="16"/>
  <c r="K230" i="16" s="1"/>
  <c r="G230" i="16"/>
  <c r="T245" i="17" l="1"/>
  <c r="L245" i="17"/>
  <c r="W245" i="17" s="1"/>
  <c r="Q230" i="16"/>
  <c r="S230" i="16" s="1"/>
  <c r="J230" i="16"/>
  <c r="U230" i="16"/>
  <c r="V245" i="17" l="1"/>
  <c r="Y245" i="17"/>
  <c r="X245" i="17"/>
  <c r="F246" i="17"/>
  <c r="I246" i="17" s="1"/>
  <c r="K246" i="17" s="1"/>
  <c r="M246" i="17"/>
  <c r="N246" i="17" s="1"/>
  <c r="T230" i="16"/>
  <c r="L230" i="16"/>
  <c r="Y230" i="16" s="1"/>
  <c r="G246" i="17" l="1"/>
  <c r="H246" i="17"/>
  <c r="P246" i="17"/>
  <c r="R246" i="17" s="1"/>
  <c r="U246" i="17" s="1"/>
  <c r="O246" i="17"/>
  <c r="V230" i="16"/>
  <c r="M231" i="16"/>
  <c r="O231" i="16" s="1"/>
  <c r="F231" i="16"/>
  <c r="G231" i="16" s="1"/>
  <c r="X230" i="16"/>
  <c r="W230" i="16"/>
  <c r="J246" i="17" l="1"/>
  <c r="L246" i="17" s="1"/>
  <c r="Q246" i="17"/>
  <c r="S246" i="17" s="1"/>
  <c r="P231" i="16"/>
  <c r="R231" i="16" s="1"/>
  <c r="N231" i="16"/>
  <c r="H231" i="16"/>
  <c r="I231" i="16"/>
  <c r="K231" i="16" s="1"/>
  <c r="W246" i="17" l="1"/>
  <c r="F247" i="17"/>
  <c r="G247" i="17" s="1"/>
  <c r="M247" i="17"/>
  <c r="O247" i="17" s="1"/>
  <c r="Y246" i="17"/>
  <c r="X246" i="17"/>
  <c r="T246" i="17"/>
  <c r="V246" i="17" s="1"/>
  <c r="Q231" i="16"/>
  <c r="S231" i="16" s="1"/>
  <c r="U231" i="16"/>
  <c r="J231" i="16"/>
  <c r="L231" i="16" s="1"/>
  <c r="I247" i="17" l="1"/>
  <c r="K247" i="17" s="1"/>
  <c r="H247" i="17"/>
  <c r="N247" i="17"/>
  <c r="P247" i="17"/>
  <c r="R247" i="17" s="1"/>
  <c r="T231" i="16"/>
  <c r="V231" i="16" s="1"/>
  <c r="Y231" i="16"/>
  <c r="W231" i="16"/>
  <c r="F232" i="16"/>
  <c r="M232" i="16"/>
  <c r="X231" i="16"/>
  <c r="J247" i="17" l="1"/>
  <c r="L247" i="17" s="1"/>
  <c r="U247" i="17"/>
  <c r="Q247" i="17"/>
  <c r="S247" i="17" s="1"/>
  <c r="N232" i="16"/>
  <c r="P232" i="16"/>
  <c r="R232" i="16" s="1"/>
  <c r="O232" i="16"/>
  <c r="I232" i="16"/>
  <c r="K232" i="16" s="1"/>
  <c r="H232" i="16"/>
  <c r="G232" i="16"/>
  <c r="W247" i="17" l="1"/>
  <c r="T247" i="17"/>
  <c r="V247" i="17" s="1"/>
  <c r="X247" i="17"/>
  <c r="F248" i="17"/>
  <c r="H248" i="17" s="1"/>
  <c r="M248" i="17"/>
  <c r="N248" i="17" s="1"/>
  <c r="Y247" i="17"/>
  <c r="U232" i="16"/>
  <c r="Q232" i="16"/>
  <c r="S232" i="16" s="1"/>
  <c r="J232" i="16"/>
  <c r="I248" i="17" l="1"/>
  <c r="K248" i="17" s="1"/>
  <c r="G248" i="17"/>
  <c r="P248" i="17"/>
  <c r="R248" i="17" s="1"/>
  <c r="O248" i="17"/>
  <c r="T232" i="16"/>
  <c r="L232" i="16"/>
  <c r="U248" i="17" l="1"/>
  <c r="Q248" i="17"/>
  <c r="S248" i="17" s="1"/>
  <c r="J248" i="17"/>
  <c r="L248" i="17" s="1"/>
  <c r="Y232" i="16"/>
  <c r="W232" i="16"/>
  <c r="M233" i="16"/>
  <c r="X232" i="16"/>
  <c r="F233" i="16"/>
  <c r="V232" i="16"/>
  <c r="Y248" i="17" l="1"/>
  <c r="W248" i="17"/>
  <c r="X248" i="17"/>
  <c r="T248" i="17"/>
  <c r="V248" i="17" s="1"/>
  <c r="M249" i="17"/>
  <c r="N249" i="17" s="1"/>
  <c r="F249" i="17"/>
  <c r="I249" i="17" s="1"/>
  <c r="K249" i="17" s="1"/>
  <c r="I233" i="16"/>
  <c r="K233" i="16" s="1"/>
  <c r="H233" i="16"/>
  <c r="G233" i="16"/>
  <c r="P233" i="16"/>
  <c r="R233" i="16" s="1"/>
  <c r="O233" i="16"/>
  <c r="N233" i="16"/>
  <c r="O249" i="17" l="1"/>
  <c r="P249" i="17"/>
  <c r="R249" i="17" s="1"/>
  <c r="U249" i="17" s="1"/>
  <c r="G249" i="17"/>
  <c r="H249" i="17"/>
  <c r="J233" i="16"/>
  <c r="L233" i="16" s="1"/>
  <c r="U233" i="16"/>
  <c r="Q233" i="16"/>
  <c r="Q249" i="17" l="1"/>
  <c r="S249" i="17" s="1"/>
  <c r="J249" i="17"/>
  <c r="T233" i="16"/>
  <c r="S233" i="16"/>
  <c r="Y233" i="16" s="1"/>
  <c r="T249" i="17" l="1"/>
  <c r="L249" i="17"/>
  <c r="W249" i="17" s="1"/>
  <c r="W233" i="16"/>
  <c r="M234" i="16"/>
  <c r="X233" i="16"/>
  <c r="V233" i="16"/>
  <c r="F234" i="16"/>
  <c r="Y249" i="17" l="1"/>
  <c r="V249" i="17"/>
  <c r="F250" i="17"/>
  <c r="I250" i="17" s="1"/>
  <c r="K250" i="17" s="1"/>
  <c r="M250" i="17"/>
  <c r="P250" i="17" s="1"/>
  <c r="R250" i="17" s="1"/>
  <c r="X249" i="17"/>
  <c r="H234" i="16"/>
  <c r="G234" i="16"/>
  <c r="I234" i="16"/>
  <c r="K234" i="16" s="1"/>
  <c r="P234" i="16"/>
  <c r="R234" i="16" s="1"/>
  <c r="O234" i="16"/>
  <c r="N234" i="16"/>
  <c r="H250" i="17" l="1"/>
  <c r="G250" i="17"/>
  <c r="O250" i="17"/>
  <c r="N250" i="17"/>
  <c r="U250" i="17"/>
  <c r="Q234" i="16"/>
  <c r="S234" i="16" s="1"/>
  <c r="U234" i="16"/>
  <c r="J234" i="16"/>
  <c r="J250" i="17" l="1"/>
  <c r="L250" i="17" s="1"/>
  <c r="Q250" i="17"/>
  <c r="T234" i="16"/>
  <c r="L234" i="16"/>
  <c r="T250" i="17" l="1"/>
  <c r="S250" i="17"/>
  <c r="M251" i="17" s="1"/>
  <c r="P251" i="17" s="1"/>
  <c r="Y234" i="16"/>
  <c r="W234" i="16"/>
  <c r="X234" i="16"/>
  <c r="F235" i="16"/>
  <c r="M235" i="16"/>
  <c r="V234" i="16"/>
  <c r="X250" i="17" l="1"/>
  <c r="O251" i="17"/>
  <c r="V250" i="17"/>
  <c r="W250" i="17"/>
  <c r="Y250" i="17"/>
  <c r="F251" i="17"/>
  <c r="N251" i="17"/>
  <c r="R251" i="17"/>
  <c r="O235" i="16"/>
  <c r="N235" i="16"/>
  <c r="P235" i="16"/>
  <c r="R235" i="16" s="1"/>
  <c r="G235" i="16"/>
  <c r="I235" i="16"/>
  <c r="K235" i="16" s="1"/>
  <c r="H235" i="16"/>
  <c r="Q251" i="17" l="1"/>
  <c r="S251" i="17" s="1"/>
  <c r="G251" i="17"/>
  <c r="I251" i="17"/>
  <c r="K251" i="17" s="1"/>
  <c r="U251" i="17" s="1"/>
  <c r="H251" i="17"/>
  <c r="U235" i="16"/>
  <c r="J235" i="16"/>
  <c r="Q235" i="16"/>
  <c r="S235" i="16" s="1"/>
  <c r="J251" i="17" l="1"/>
  <c r="T251" i="17" s="1"/>
  <c r="T235" i="16"/>
  <c r="L235" i="16"/>
  <c r="L251" i="17" l="1"/>
  <c r="Y235" i="16"/>
  <c r="W235" i="16"/>
  <c r="F236" i="16"/>
  <c r="M236" i="16"/>
  <c r="X235" i="16"/>
  <c r="V235" i="16"/>
  <c r="W251" i="17" l="1"/>
  <c r="Y251" i="17"/>
  <c r="X251" i="17"/>
  <c r="V251" i="17"/>
  <c r="M252" i="17"/>
  <c r="F252" i="17"/>
  <c r="N236" i="16"/>
  <c r="P236" i="16"/>
  <c r="R236" i="16" s="1"/>
  <c r="O236" i="16"/>
  <c r="I236" i="16"/>
  <c r="K236" i="16" s="1"/>
  <c r="H236" i="16"/>
  <c r="G236" i="16"/>
  <c r="P252" i="17" l="1"/>
  <c r="R252" i="17" s="1"/>
  <c r="N252" i="17"/>
  <c r="O252" i="17"/>
  <c r="I252" i="17"/>
  <c r="K252" i="17" s="1"/>
  <c r="H252" i="17"/>
  <c r="G252" i="17"/>
  <c r="Q236" i="16"/>
  <c r="S236" i="16" s="1"/>
  <c r="U236" i="16"/>
  <c r="J236" i="16"/>
  <c r="U252" i="17" l="1"/>
  <c r="Q252" i="17"/>
  <c r="S252" i="17" s="1"/>
  <c r="J252" i="17"/>
  <c r="T236" i="16"/>
  <c r="L236" i="16"/>
  <c r="T252" i="17" l="1"/>
  <c r="L252" i="17"/>
  <c r="Y236" i="16"/>
  <c r="W236" i="16"/>
  <c r="M237" i="16"/>
  <c r="X236" i="16"/>
  <c r="F237" i="16"/>
  <c r="V236" i="16"/>
  <c r="V252" i="17" l="1"/>
  <c r="W252" i="17"/>
  <c r="F253" i="17"/>
  <c r="Y252" i="17"/>
  <c r="M253" i="17"/>
  <c r="X252" i="17"/>
  <c r="I237" i="16"/>
  <c r="K237" i="16" s="1"/>
  <c r="H237" i="16"/>
  <c r="G237" i="16"/>
  <c r="P237" i="16"/>
  <c r="R237" i="16" s="1"/>
  <c r="O237" i="16"/>
  <c r="N237" i="16"/>
  <c r="N253" i="17" l="1"/>
  <c r="O253" i="17"/>
  <c r="P253" i="17"/>
  <c r="R253" i="17" s="1"/>
  <c r="I253" i="17"/>
  <c r="K253" i="17" s="1"/>
  <c r="H253" i="17"/>
  <c r="G253" i="17"/>
  <c r="Q237" i="16"/>
  <c r="S237" i="16" s="1"/>
  <c r="U237" i="16"/>
  <c r="J237" i="16"/>
  <c r="J253" i="17" l="1"/>
  <c r="L253" i="17" s="1"/>
  <c r="U253" i="17"/>
  <c r="Q253" i="17"/>
  <c r="S253" i="17" s="1"/>
  <c r="T237" i="16"/>
  <c r="L237" i="16"/>
  <c r="T253" i="17" l="1"/>
  <c r="V253" i="17" s="1"/>
  <c r="W253" i="17"/>
  <c r="F254" i="17"/>
  <c r="Y253" i="17"/>
  <c r="M254" i="17"/>
  <c r="X253" i="17"/>
  <c r="Y237" i="16"/>
  <c r="W237" i="16"/>
  <c r="X237" i="16"/>
  <c r="F238" i="16"/>
  <c r="M238" i="16"/>
  <c r="V237" i="16"/>
  <c r="O254" i="17" l="1"/>
  <c r="N254" i="17"/>
  <c r="P254" i="17"/>
  <c r="R254" i="17" s="1"/>
  <c r="H254" i="17"/>
  <c r="I254" i="17"/>
  <c r="K254" i="17" s="1"/>
  <c r="G254" i="17"/>
  <c r="P238" i="16"/>
  <c r="R238" i="16" s="1"/>
  <c r="O238" i="16"/>
  <c r="N238" i="16"/>
  <c r="H238" i="16"/>
  <c r="G238" i="16"/>
  <c r="I238" i="16"/>
  <c r="K238" i="16" s="1"/>
  <c r="J254" i="17" l="1"/>
  <c r="L254" i="17" s="1"/>
  <c r="Q254" i="17"/>
  <c r="S254" i="17" s="1"/>
  <c r="U254" i="17"/>
  <c r="U238" i="16"/>
  <c r="Q238" i="16"/>
  <c r="S238" i="16" s="1"/>
  <c r="J238" i="16"/>
  <c r="T254" i="17" l="1"/>
  <c r="V254" i="17" s="1"/>
  <c r="W254" i="17"/>
  <c r="F255" i="17"/>
  <c r="Y254" i="17"/>
  <c r="X254" i="17"/>
  <c r="M255" i="17"/>
  <c r="T238" i="16"/>
  <c r="L238" i="16"/>
  <c r="O255" i="17" l="1"/>
  <c r="P255" i="17"/>
  <c r="R255" i="17" s="1"/>
  <c r="N255" i="17"/>
  <c r="G255" i="17"/>
  <c r="I255" i="17"/>
  <c r="K255" i="17" s="1"/>
  <c r="H255" i="17"/>
  <c r="Y238" i="16"/>
  <c r="W238" i="16"/>
  <c r="X238" i="16"/>
  <c r="F239" i="16"/>
  <c r="M239" i="16"/>
  <c r="V238" i="16"/>
  <c r="U255" i="17" l="1"/>
  <c r="J255" i="17"/>
  <c r="L255" i="17" s="1"/>
  <c r="Q255" i="17"/>
  <c r="O239" i="16"/>
  <c r="N239" i="16"/>
  <c r="P239" i="16"/>
  <c r="R239" i="16" s="1"/>
  <c r="G239" i="16"/>
  <c r="I239" i="16"/>
  <c r="K239" i="16" s="1"/>
  <c r="H239" i="16"/>
  <c r="T255" i="17" l="1"/>
  <c r="S255" i="17"/>
  <c r="U239" i="16"/>
  <c r="J239" i="16"/>
  <c r="Q239" i="16"/>
  <c r="S239" i="16" s="1"/>
  <c r="W255" i="17" l="1"/>
  <c r="V255" i="17"/>
  <c r="Y255" i="17"/>
  <c r="X255" i="17"/>
  <c r="M256" i="17"/>
  <c r="F256" i="17"/>
  <c r="T239" i="16"/>
  <c r="L239" i="16"/>
  <c r="N256" i="17" l="1"/>
  <c r="O256" i="17"/>
  <c r="P256" i="17"/>
  <c r="R256" i="17" s="1"/>
  <c r="I256" i="17"/>
  <c r="K256" i="17" s="1"/>
  <c r="G256" i="17"/>
  <c r="H256" i="17"/>
  <c r="Y239" i="16"/>
  <c r="W239" i="16"/>
  <c r="F240" i="16"/>
  <c r="M240" i="16"/>
  <c r="X239" i="16"/>
  <c r="V239" i="16"/>
  <c r="J256" i="17" l="1"/>
  <c r="L256" i="17" s="1"/>
  <c r="U256" i="17"/>
  <c r="Q256" i="17"/>
  <c r="S256" i="17" s="1"/>
  <c r="N240" i="16"/>
  <c r="P240" i="16"/>
  <c r="R240" i="16" s="1"/>
  <c r="O240" i="16"/>
  <c r="I240" i="16"/>
  <c r="K240" i="16" s="1"/>
  <c r="H240" i="16"/>
  <c r="G240" i="16"/>
  <c r="T256" i="17" l="1"/>
  <c r="V256" i="17" s="1"/>
  <c r="W256" i="17"/>
  <c r="Y256" i="17"/>
  <c r="M257" i="17"/>
  <c r="F257" i="17"/>
  <c r="X256" i="17"/>
  <c r="J240" i="16"/>
  <c r="L240" i="16" s="1"/>
  <c r="Q240" i="16"/>
  <c r="U240" i="16"/>
  <c r="N257" i="17" l="1"/>
  <c r="P257" i="17"/>
  <c r="R257" i="17" s="1"/>
  <c r="O257" i="17"/>
  <c r="G257" i="17"/>
  <c r="H257" i="17"/>
  <c r="I257" i="17"/>
  <c r="K257" i="17" s="1"/>
  <c r="T240" i="16"/>
  <c r="S240" i="16"/>
  <c r="M241" i="16" s="1"/>
  <c r="U257" i="17" l="1"/>
  <c r="J257" i="17"/>
  <c r="L257" i="17" s="1"/>
  <c r="Q257" i="17"/>
  <c r="S257" i="17" s="1"/>
  <c r="W240" i="16"/>
  <c r="V240" i="16"/>
  <c r="F241" i="16"/>
  <c r="I241" i="16" s="1"/>
  <c r="K241" i="16" s="1"/>
  <c r="Y240" i="16"/>
  <c r="X240" i="16"/>
  <c r="P241" i="16"/>
  <c r="R241" i="16" s="1"/>
  <c r="O241" i="16"/>
  <c r="N241" i="16"/>
  <c r="W257" i="17" l="1"/>
  <c r="X257" i="17"/>
  <c r="F258" i="17"/>
  <c r="I258" i="17" s="1"/>
  <c r="K258" i="17" s="1"/>
  <c r="M258" i="17"/>
  <c r="N258" i="17" s="1"/>
  <c r="Y257" i="17"/>
  <c r="T257" i="17"/>
  <c r="V257" i="17" s="1"/>
  <c r="G241" i="16"/>
  <c r="H241" i="16"/>
  <c r="U241" i="16"/>
  <c r="Q241" i="16"/>
  <c r="S241" i="16" s="1"/>
  <c r="P258" i="17" l="1"/>
  <c r="R258" i="17" s="1"/>
  <c r="U258" i="17" s="1"/>
  <c r="O258" i="17"/>
  <c r="G258" i="17"/>
  <c r="H258" i="17"/>
  <c r="J241" i="16"/>
  <c r="L241" i="16" s="1"/>
  <c r="Q258" i="17" l="1"/>
  <c r="S258" i="17" s="1"/>
  <c r="J258" i="17"/>
  <c r="L258" i="17" s="1"/>
  <c r="Y241" i="16"/>
  <c r="W241" i="16"/>
  <c r="T241" i="16"/>
  <c r="V241" i="16" s="1"/>
  <c r="X241" i="16"/>
  <c r="M242" i="16"/>
  <c r="O242" i="16" s="1"/>
  <c r="F242" i="16"/>
  <c r="H242" i="16" s="1"/>
  <c r="W258" i="17" l="1"/>
  <c r="X258" i="17"/>
  <c r="Y258" i="17"/>
  <c r="F259" i="17"/>
  <c r="H259" i="17" s="1"/>
  <c r="T258" i="17"/>
  <c r="V258" i="17" s="1"/>
  <c r="M259" i="17"/>
  <c r="P259" i="17" s="1"/>
  <c r="R259" i="17" s="1"/>
  <c r="I242" i="16"/>
  <c r="K242" i="16" s="1"/>
  <c r="G242" i="16"/>
  <c r="N242" i="16"/>
  <c r="P242" i="16"/>
  <c r="R242" i="16" s="1"/>
  <c r="G259" i="17" l="1"/>
  <c r="O259" i="17"/>
  <c r="N259" i="17"/>
  <c r="I259" i="17"/>
  <c r="K259" i="17" s="1"/>
  <c r="U259" i="17" s="1"/>
  <c r="Q242" i="16"/>
  <c r="S242" i="16" s="1"/>
  <c r="J242" i="16"/>
  <c r="U242" i="16"/>
  <c r="Q259" i="17" l="1"/>
  <c r="S259" i="17" s="1"/>
  <c r="J259" i="17"/>
  <c r="L259" i="17" s="1"/>
  <c r="T242" i="16"/>
  <c r="L242" i="16"/>
  <c r="Y242" i="16" s="1"/>
  <c r="W259" i="17" l="1"/>
  <c r="Y259" i="17"/>
  <c r="F260" i="17"/>
  <c r="H260" i="17" s="1"/>
  <c r="X259" i="17"/>
  <c r="T259" i="17"/>
  <c r="V259" i="17" s="1"/>
  <c r="M260" i="17"/>
  <c r="P260" i="17" s="1"/>
  <c r="R260" i="17" s="1"/>
  <c r="W242" i="16"/>
  <c r="M243" i="16"/>
  <c r="O243" i="16" s="1"/>
  <c r="V242" i="16"/>
  <c r="F243" i="16"/>
  <c r="H243" i="16" s="1"/>
  <c r="X242" i="16"/>
  <c r="N260" i="17" l="1"/>
  <c r="G260" i="17"/>
  <c r="I260" i="17"/>
  <c r="K260" i="17" s="1"/>
  <c r="U260" i="17" s="1"/>
  <c r="O260" i="17"/>
  <c r="I243" i="16"/>
  <c r="K243" i="16" s="1"/>
  <c r="P243" i="16"/>
  <c r="R243" i="16" s="1"/>
  <c r="G243" i="16"/>
  <c r="N243" i="16"/>
  <c r="Q243" i="16" l="1"/>
  <c r="S243" i="16" s="1"/>
  <c r="Q260" i="17"/>
  <c r="S260" i="17" s="1"/>
  <c r="J260" i="17"/>
  <c r="U243" i="16"/>
  <c r="J243" i="16"/>
  <c r="L243" i="16" s="1"/>
  <c r="W243" i="16" l="1"/>
  <c r="T260" i="17"/>
  <c r="L260" i="17"/>
  <c r="W260" i="17" s="1"/>
  <c r="M244" i="16"/>
  <c r="P244" i="16" s="1"/>
  <c r="R244" i="16" s="1"/>
  <c r="Y243" i="16"/>
  <c r="T243" i="16"/>
  <c r="V243" i="16" s="1"/>
  <c r="X243" i="16"/>
  <c r="F244" i="16"/>
  <c r="I244" i="16" s="1"/>
  <c r="K244" i="16" s="1"/>
  <c r="F261" i="17" l="1"/>
  <c r="I261" i="17" s="1"/>
  <c r="K261" i="17" s="1"/>
  <c r="V260" i="17"/>
  <c r="Y260" i="17"/>
  <c r="X260" i="17"/>
  <c r="M261" i="17"/>
  <c r="N261" i="17" s="1"/>
  <c r="N244" i="16"/>
  <c r="G244" i="16"/>
  <c r="O244" i="16"/>
  <c r="H244" i="16"/>
  <c r="U244" i="16"/>
  <c r="H261" i="17" l="1"/>
  <c r="G261" i="17"/>
  <c r="P261" i="17"/>
  <c r="R261" i="17" s="1"/>
  <c r="U261" i="17" s="1"/>
  <c r="O261" i="17"/>
  <c r="Q244" i="16"/>
  <c r="S244" i="16" s="1"/>
  <c r="J244" i="16"/>
  <c r="L244" i="16" s="1"/>
  <c r="Q261" i="17" l="1"/>
  <c r="S261" i="17" s="1"/>
  <c r="J261" i="17"/>
  <c r="Y244" i="16"/>
  <c r="T244" i="16"/>
  <c r="V244" i="16" s="1"/>
  <c r="F245" i="16"/>
  <c r="G245" i="16" s="1"/>
  <c r="X244" i="16"/>
  <c r="M245" i="16"/>
  <c r="O245" i="16" s="1"/>
  <c r="W244" i="16"/>
  <c r="T261" i="17" l="1"/>
  <c r="L261" i="17"/>
  <c r="F262" i="17" s="1"/>
  <c r="H262" i="17" s="1"/>
  <c r="H245" i="16"/>
  <c r="P245" i="16"/>
  <c r="R245" i="16" s="1"/>
  <c r="I245" i="16"/>
  <c r="K245" i="16" s="1"/>
  <c r="N245" i="16"/>
  <c r="X261" i="17" l="1"/>
  <c r="M262" i="17"/>
  <c r="O262" i="17" s="1"/>
  <c r="Y261" i="17"/>
  <c r="V261" i="17"/>
  <c r="W261" i="17"/>
  <c r="J245" i="16"/>
  <c r="L245" i="16" s="1"/>
  <c r="U245" i="16"/>
  <c r="Q245" i="16"/>
  <c r="S245" i="16" s="1"/>
  <c r="I262" i="17"/>
  <c r="K262" i="17" s="1"/>
  <c r="G262" i="17"/>
  <c r="N262" i="17" l="1"/>
  <c r="P262" i="17"/>
  <c r="R262" i="17" s="1"/>
  <c r="U262" i="17" s="1"/>
  <c r="F246" i="16"/>
  <c r="I246" i="16" s="1"/>
  <c r="K246" i="16" s="1"/>
  <c r="Y245" i="16"/>
  <c r="M246" i="16"/>
  <c r="O246" i="16" s="1"/>
  <c r="X245" i="16"/>
  <c r="W245" i="16"/>
  <c r="T245" i="16"/>
  <c r="V245" i="16" s="1"/>
  <c r="J262" i="17"/>
  <c r="L262" i="17" s="1"/>
  <c r="Q262" i="17" l="1"/>
  <c r="S262" i="17" s="1"/>
  <c r="M263" i="17" s="1"/>
  <c r="P246" i="16"/>
  <c r="R246" i="16" s="1"/>
  <c r="U246" i="16" s="1"/>
  <c r="N246" i="16"/>
  <c r="H246" i="16"/>
  <c r="G246" i="16"/>
  <c r="T262" i="17" l="1"/>
  <c r="V262" i="17" s="1"/>
  <c r="Q246" i="16"/>
  <c r="S246" i="16" s="1"/>
  <c r="J246" i="16"/>
  <c r="L246" i="16" s="1"/>
  <c r="W262" i="17"/>
  <c r="F263" i="17"/>
  <c r="G263" i="17" s="1"/>
  <c r="X262" i="17"/>
  <c r="Y262" i="17"/>
  <c r="N263" i="17"/>
  <c r="O263" i="17"/>
  <c r="P263" i="17"/>
  <c r="R263" i="17" s="1"/>
  <c r="T246" i="16" l="1"/>
  <c r="V246" i="16" s="1"/>
  <c r="H263" i="17"/>
  <c r="I263" i="17"/>
  <c r="K263" i="17" s="1"/>
  <c r="U263" i="17" s="1"/>
  <c r="Y246" i="16"/>
  <c r="W246" i="16"/>
  <c r="Q263" i="17"/>
  <c r="S263" i="17" s="1"/>
  <c r="M247" i="16"/>
  <c r="X246" i="16"/>
  <c r="F247" i="16"/>
  <c r="J263" i="17" l="1"/>
  <c r="T263" i="17" s="1"/>
  <c r="I247" i="16"/>
  <c r="K247" i="16" s="1"/>
  <c r="H247" i="16"/>
  <c r="G247" i="16"/>
  <c r="P247" i="16"/>
  <c r="R247" i="16" s="1"/>
  <c r="O247" i="16"/>
  <c r="N247" i="16"/>
  <c r="L263" i="17" l="1"/>
  <c r="W263" i="17" s="1"/>
  <c r="U247" i="16"/>
  <c r="Q247" i="16"/>
  <c r="S247" i="16" s="1"/>
  <c r="J247" i="16"/>
  <c r="V263" i="17" l="1"/>
  <c r="M264" i="17"/>
  <c r="O264" i="17" s="1"/>
  <c r="F264" i="17"/>
  <c r="H264" i="17" s="1"/>
  <c r="Y263" i="17"/>
  <c r="X263" i="17"/>
  <c r="T247" i="16"/>
  <c r="L247" i="16"/>
  <c r="G264" i="17" l="1"/>
  <c r="N264" i="17"/>
  <c r="P264" i="17"/>
  <c r="R264" i="17" s="1"/>
  <c r="I264" i="17"/>
  <c r="K264" i="17" s="1"/>
  <c r="Y247" i="16"/>
  <c r="W247" i="16"/>
  <c r="X247" i="16"/>
  <c r="F248" i="16"/>
  <c r="M248" i="16"/>
  <c r="V247" i="16"/>
  <c r="U264" i="17" l="1"/>
  <c r="Q264" i="17"/>
  <c r="S264" i="17" s="1"/>
  <c r="J264" i="17"/>
  <c r="L264" i="17" s="1"/>
  <c r="H248" i="16"/>
  <c r="G248" i="16"/>
  <c r="I248" i="16"/>
  <c r="K248" i="16" s="1"/>
  <c r="P248" i="16"/>
  <c r="R248" i="16" s="1"/>
  <c r="O248" i="16"/>
  <c r="N248" i="16"/>
  <c r="W264" i="17" l="1"/>
  <c r="T264" i="17"/>
  <c r="V264" i="17" s="1"/>
  <c r="Y264" i="17"/>
  <c r="F265" i="17"/>
  <c r="M265" i="17"/>
  <c r="X264" i="17"/>
  <c r="Q248" i="16"/>
  <c r="S248" i="16" s="1"/>
  <c r="U248" i="16"/>
  <c r="J248" i="16"/>
  <c r="P265" i="17" l="1"/>
  <c r="R265" i="17" s="1"/>
  <c r="O265" i="17"/>
  <c r="N265" i="17"/>
  <c r="G265" i="17"/>
  <c r="I265" i="17"/>
  <c r="K265" i="17" s="1"/>
  <c r="H265" i="17"/>
  <c r="T248" i="16"/>
  <c r="L248" i="16"/>
  <c r="Y248" i="16" l="1"/>
  <c r="W248" i="16"/>
  <c r="U265" i="17"/>
  <c r="Q265" i="17"/>
  <c r="S265" i="17" s="1"/>
  <c r="J265" i="17"/>
  <c r="X248" i="16"/>
  <c r="F249" i="16"/>
  <c r="M249" i="16"/>
  <c r="V248" i="16"/>
  <c r="T265" i="17" l="1"/>
  <c r="L265" i="17"/>
  <c r="W265" i="17" s="1"/>
  <c r="O249" i="16"/>
  <c r="N249" i="16"/>
  <c r="P249" i="16"/>
  <c r="R249" i="16" s="1"/>
  <c r="G249" i="16"/>
  <c r="I249" i="16"/>
  <c r="K249" i="16" s="1"/>
  <c r="H249" i="16"/>
  <c r="V265" i="17" l="1"/>
  <c r="X265" i="17"/>
  <c r="F266" i="17"/>
  <c r="H266" i="17" s="1"/>
  <c r="Y265" i="17"/>
  <c r="M266" i="17"/>
  <c r="N266" i="17" s="1"/>
  <c r="U249" i="16"/>
  <c r="J249" i="16"/>
  <c r="Q249" i="16"/>
  <c r="S249" i="16" s="1"/>
  <c r="G266" i="17" l="1"/>
  <c r="I266" i="17"/>
  <c r="K266" i="17" s="1"/>
  <c r="O266" i="17"/>
  <c r="P266" i="17"/>
  <c r="R266" i="17" s="1"/>
  <c r="T249" i="16"/>
  <c r="L249" i="16"/>
  <c r="Q266" i="17" l="1"/>
  <c r="S266" i="17" s="1"/>
  <c r="U266" i="17"/>
  <c r="J266" i="17"/>
  <c r="L266" i="17" s="1"/>
  <c r="Y249" i="16"/>
  <c r="W249" i="16"/>
  <c r="F250" i="16"/>
  <c r="M250" i="16"/>
  <c r="X249" i="16"/>
  <c r="V249" i="16"/>
  <c r="W266" i="17" l="1"/>
  <c r="F267" i="17"/>
  <c r="H267" i="17" s="1"/>
  <c r="M267" i="17"/>
  <c r="P267" i="17" s="1"/>
  <c r="R267" i="17" s="1"/>
  <c r="T266" i="17"/>
  <c r="V266" i="17" s="1"/>
  <c r="X266" i="17"/>
  <c r="Y266" i="17"/>
  <c r="N250" i="16"/>
  <c r="P250" i="16"/>
  <c r="R250" i="16" s="1"/>
  <c r="O250" i="16"/>
  <c r="I250" i="16"/>
  <c r="K250" i="16" s="1"/>
  <c r="H250" i="16"/>
  <c r="G250" i="16"/>
  <c r="I267" i="17" l="1"/>
  <c r="K267" i="17" s="1"/>
  <c r="U267" i="17" s="1"/>
  <c r="J250" i="16"/>
  <c r="L250" i="16" s="1"/>
  <c r="G267" i="17"/>
  <c r="O267" i="17"/>
  <c r="N267" i="17"/>
  <c r="Q250" i="16"/>
  <c r="U250" i="16"/>
  <c r="J267" i="17" l="1"/>
  <c r="L267" i="17" s="1"/>
  <c r="T250" i="16"/>
  <c r="Q267" i="17"/>
  <c r="S267" i="17" s="1"/>
  <c r="S250" i="16"/>
  <c r="W267" i="17" l="1"/>
  <c r="V250" i="16"/>
  <c r="T267" i="17"/>
  <c r="V267" i="17" s="1"/>
  <c r="W250" i="16"/>
  <c r="Y267" i="17"/>
  <c r="M268" i="17"/>
  <c r="F268" i="17"/>
  <c r="X267" i="17"/>
  <c r="Y250" i="16"/>
  <c r="F251" i="16"/>
  <c r="G251" i="16" s="1"/>
  <c r="M251" i="16"/>
  <c r="P251" i="16" s="1"/>
  <c r="R251" i="16" s="1"/>
  <c r="X250" i="16"/>
  <c r="N251" i="16" l="1"/>
  <c r="O251" i="16"/>
  <c r="H251" i="16"/>
  <c r="I251" i="16"/>
  <c r="K251" i="16" s="1"/>
  <c r="U251" i="16" s="1"/>
  <c r="H268" i="17"/>
  <c r="G268" i="17"/>
  <c r="I268" i="17"/>
  <c r="K268" i="17" s="1"/>
  <c r="N268" i="17"/>
  <c r="O268" i="17"/>
  <c r="P268" i="17"/>
  <c r="R268" i="17" s="1"/>
  <c r="Q251" i="16" l="1"/>
  <c r="S251" i="16" s="1"/>
  <c r="J251" i="16"/>
  <c r="J268" i="17"/>
  <c r="L268" i="17" s="1"/>
  <c r="Q268" i="17"/>
  <c r="U268" i="17"/>
  <c r="T251" i="16" l="1"/>
  <c r="L251" i="16"/>
  <c r="F252" i="16" s="1"/>
  <c r="G252" i="16" s="1"/>
  <c r="T268" i="17"/>
  <c r="S268" i="17"/>
  <c r="W268" i="17" s="1"/>
  <c r="V251" i="16" l="1"/>
  <c r="X251" i="16"/>
  <c r="W251" i="16"/>
  <c r="Y251" i="16"/>
  <c r="M252" i="16"/>
  <c r="P252" i="16" s="1"/>
  <c r="R252" i="16" s="1"/>
  <c r="H252" i="16"/>
  <c r="Y268" i="17"/>
  <c r="I252" i="16"/>
  <c r="K252" i="16" s="1"/>
  <c r="F269" i="17"/>
  <c r="H269" i="17" s="1"/>
  <c r="V268" i="17"/>
  <c r="M269" i="17"/>
  <c r="N269" i="17" s="1"/>
  <c r="X268" i="17"/>
  <c r="O252" i="16" l="1"/>
  <c r="U252" i="16"/>
  <c r="N252" i="16"/>
  <c r="J252" i="16"/>
  <c r="L252" i="16" s="1"/>
  <c r="I269" i="17"/>
  <c r="K269" i="17" s="1"/>
  <c r="G269" i="17"/>
  <c r="O269" i="17"/>
  <c r="P269" i="17"/>
  <c r="R269" i="17" s="1"/>
  <c r="Q252" i="16" l="1"/>
  <c r="S252" i="16" s="1"/>
  <c r="Y252" i="16" s="1"/>
  <c r="U269" i="17"/>
  <c r="J269" i="17"/>
  <c r="L269" i="17" s="1"/>
  <c r="Q269" i="17"/>
  <c r="W252" i="16" l="1"/>
  <c r="M253" i="16"/>
  <c r="P253" i="16" s="1"/>
  <c r="R253" i="16" s="1"/>
  <c r="T252" i="16"/>
  <c r="V252" i="16" s="1"/>
  <c r="X252" i="16"/>
  <c r="F253" i="16"/>
  <c r="I253" i="16" s="1"/>
  <c r="K253" i="16" s="1"/>
  <c r="T269" i="17"/>
  <c r="S269" i="17"/>
  <c r="U253" i="16" l="1"/>
  <c r="O253" i="16"/>
  <c r="N253" i="16"/>
  <c r="G253" i="16"/>
  <c r="H253" i="16"/>
  <c r="F270" i="17"/>
  <c r="G270" i="17" s="1"/>
  <c r="W269" i="17"/>
  <c r="M270" i="17"/>
  <c r="O270" i="17" s="1"/>
  <c r="X269" i="17"/>
  <c r="V269" i="17"/>
  <c r="Y269" i="17"/>
  <c r="J253" i="16" l="1"/>
  <c r="L253" i="16" s="1"/>
  <c r="Q253" i="16"/>
  <c r="S253" i="16" s="1"/>
  <c r="I270" i="17"/>
  <c r="K270" i="17" s="1"/>
  <c r="N270" i="17"/>
  <c r="H270" i="17"/>
  <c r="P270" i="17"/>
  <c r="R270" i="17" s="1"/>
  <c r="J270" i="17" l="1"/>
  <c r="L270" i="17" s="1"/>
  <c r="U270" i="17"/>
  <c r="T253" i="16"/>
  <c r="V253" i="16" s="1"/>
  <c r="W253" i="16"/>
  <c r="M254" i="16"/>
  <c r="O254" i="16" s="1"/>
  <c r="Y253" i="16"/>
  <c r="F254" i="16"/>
  <c r="H254" i="16" s="1"/>
  <c r="X253" i="16"/>
  <c r="Q270" i="17"/>
  <c r="S270" i="17" s="1"/>
  <c r="I254" i="16" l="1"/>
  <c r="K254" i="16" s="1"/>
  <c r="N254" i="16"/>
  <c r="W270" i="17"/>
  <c r="P254" i="16"/>
  <c r="R254" i="16" s="1"/>
  <c r="G254" i="16"/>
  <c r="T270" i="17"/>
  <c r="V270" i="17" s="1"/>
  <c r="F271" i="17"/>
  <c r="H271" i="17" s="1"/>
  <c r="Y270" i="17"/>
  <c r="X270" i="17"/>
  <c r="M271" i="17"/>
  <c r="O271" i="17" s="1"/>
  <c r="J254" i="16" l="1"/>
  <c r="L254" i="16" s="1"/>
  <c r="U254" i="16"/>
  <c r="Q254" i="16"/>
  <c r="S254" i="16" s="1"/>
  <c r="I271" i="17"/>
  <c r="K271" i="17" s="1"/>
  <c r="G271" i="17"/>
  <c r="N271" i="17"/>
  <c r="P271" i="17"/>
  <c r="R271" i="17" s="1"/>
  <c r="M255" i="16" l="1"/>
  <c r="O255" i="16" s="1"/>
  <c r="W254" i="16"/>
  <c r="T254" i="16"/>
  <c r="V254" i="16" s="1"/>
  <c r="U271" i="17"/>
  <c r="Y254" i="16"/>
  <c r="F255" i="16"/>
  <c r="H255" i="16" s="1"/>
  <c r="X254" i="16"/>
  <c r="J271" i="17"/>
  <c r="L271" i="17" s="1"/>
  <c r="Q271" i="17"/>
  <c r="S271" i="17" s="1"/>
  <c r="P255" i="16" l="1"/>
  <c r="R255" i="16" s="1"/>
  <c r="N255" i="16"/>
  <c r="I255" i="16"/>
  <c r="K255" i="16" s="1"/>
  <c r="G255" i="16"/>
  <c r="W271" i="17"/>
  <c r="T271" i="17"/>
  <c r="V271" i="17" s="1"/>
  <c r="M272" i="17"/>
  <c r="Y271" i="17"/>
  <c r="X271" i="17"/>
  <c r="F272" i="17"/>
  <c r="U255" i="16" l="1"/>
  <c r="Q255" i="16"/>
  <c r="S255" i="16" s="1"/>
  <c r="J255" i="16"/>
  <c r="L255" i="16" s="1"/>
  <c r="I272" i="17"/>
  <c r="K272" i="17" s="1"/>
  <c r="G272" i="17"/>
  <c r="H272" i="17"/>
  <c r="N272" i="17"/>
  <c r="O272" i="17"/>
  <c r="P272" i="17"/>
  <c r="R272" i="17" s="1"/>
  <c r="W255" i="16" l="1"/>
  <c r="F256" i="16"/>
  <c r="G256" i="16" s="1"/>
  <c r="X255" i="16"/>
  <c r="T255" i="16"/>
  <c r="V255" i="16" s="1"/>
  <c r="M256" i="16"/>
  <c r="P256" i="16" s="1"/>
  <c r="R256" i="16" s="1"/>
  <c r="Y255" i="16"/>
  <c r="J272" i="17"/>
  <c r="L272" i="17" s="1"/>
  <c r="Q272" i="17"/>
  <c r="S272" i="17" s="1"/>
  <c r="U272" i="17"/>
  <c r="H256" i="16" l="1"/>
  <c r="I256" i="16"/>
  <c r="K256" i="16" s="1"/>
  <c r="U256" i="16" s="1"/>
  <c r="N256" i="16"/>
  <c r="O256" i="16"/>
  <c r="W272" i="17"/>
  <c r="T272" i="17"/>
  <c r="V272" i="17" s="1"/>
  <c r="F273" i="17"/>
  <c r="I273" i="17" s="1"/>
  <c r="K273" i="17" s="1"/>
  <c r="M273" i="17"/>
  <c r="P273" i="17" s="1"/>
  <c r="R273" i="17" s="1"/>
  <c r="X272" i="17"/>
  <c r="Y272" i="17"/>
  <c r="J256" i="16" l="1"/>
  <c r="L256" i="16" s="1"/>
  <c r="Q256" i="16"/>
  <c r="S256" i="16" s="1"/>
  <c r="N273" i="17"/>
  <c r="G273" i="17"/>
  <c r="H273" i="17"/>
  <c r="U273" i="17"/>
  <c r="O273" i="17"/>
  <c r="Q273" i="17" l="1"/>
  <c r="S273" i="17" s="1"/>
  <c r="T256" i="16"/>
  <c r="V256" i="16" s="1"/>
  <c r="Y256" i="16"/>
  <c r="W256" i="16"/>
  <c r="J273" i="17"/>
  <c r="L273" i="17" s="1"/>
  <c r="X256" i="16"/>
  <c r="F257" i="16"/>
  <c r="M257" i="16"/>
  <c r="W273" i="17" l="1"/>
  <c r="F274" i="17"/>
  <c r="G274" i="17" s="1"/>
  <c r="T273" i="17"/>
  <c r="V273" i="17" s="1"/>
  <c r="M274" i="17"/>
  <c r="N274" i="17" s="1"/>
  <c r="Y273" i="17"/>
  <c r="X273" i="17"/>
  <c r="O257" i="16"/>
  <c r="N257" i="16"/>
  <c r="P257" i="16"/>
  <c r="R257" i="16" s="1"/>
  <c r="G257" i="16"/>
  <c r="I257" i="16"/>
  <c r="K257" i="16" s="1"/>
  <c r="H257" i="16"/>
  <c r="P274" i="17" l="1"/>
  <c r="R274" i="17" s="1"/>
  <c r="I274" i="17"/>
  <c r="K274" i="17" s="1"/>
  <c r="H274" i="17"/>
  <c r="O274" i="17"/>
  <c r="U257" i="16"/>
  <c r="J257" i="16"/>
  <c r="Q257" i="16"/>
  <c r="S257" i="16" s="1"/>
  <c r="Q274" i="17" l="1"/>
  <c r="S274" i="17" s="1"/>
  <c r="U274" i="17"/>
  <c r="J274" i="17"/>
  <c r="T257" i="16"/>
  <c r="L257" i="16"/>
  <c r="T274" i="17" l="1"/>
  <c r="L274" i="17"/>
  <c r="F275" i="17" s="1"/>
  <c r="Y257" i="16"/>
  <c r="W257" i="16"/>
  <c r="F258" i="16"/>
  <c r="M258" i="16"/>
  <c r="X257" i="16"/>
  <c r="V257" i="16"/>
  <c r="V274" i="17" l="1"/>
  <c r="Y274" i="17"/>
  <c r="W274" i="17"/>
  <c r="I275" i="17"/>
  <c r="K275" i="17" s="1"/>
  <c r="G275" i="17"/>
  <c r="H275" i="17"/>
  <c r="X274" i="17"/>
  <c r="M275" i="17"/>
  <c r="N258" i="16"/>
  <c r="P258" i="16"/>
  <c r="R258" i="16" s="1"/>
  <c r="O258" i="16"/>
  <c r="I258" i="16"/>
  <c r="K258" i="16" s="1"/>
  <c r="H258" i="16"/>
  <c r="G258" i="16"/>
  <c r="J275" i="17" l="1"/>
  <c r="L275" i="17" s="1"/>
  <c r="O275" i="17"/>
  <c r="N275" i="17"/>
  <c r="P275" i="17"/>
  <c r="R275" i="17" s="1"/>
  <c r="U275" i="17" s="1"/>
  <c r="J258" i="16"/>
  <c r="L258" i="16" s="1"/>
  <c r="Q258" i="16"/>
  <c r="U258" i="16"/>
  <c r="Q275" i="17" l="1"/>
  <c r="S275" i="17" s="1"/>
  <c r="T258" i="16"/>
  <c r="S258" i="16"/>
  <c r="V258" i="16" l="1"/>
  <c r="T275" i="17"/>
  <c r="V275" i="17" s="1"/>
  <c r="Y275" i="17"/>
  <c r="W275" i="17"/>
  <c r="F276" i="17"/>
  <c r="M276" i="17"/>
  <c r="X275" i="17"/>
  <c r="W258" i="16"/>
  <c r="Y258" i="16"/>
  <c r="F259" i="16"/>
  <c r="I259" i="16" s="1"/>
  <c r="K259" i="16" s="1"/>
  <c r="M259" i="16"/>
  <c r="P259" i="16" s="1"/>
  <c r="R259" i="16" s="1"/>
  <c r="X258" i="16"/>
  <c r="P276" i="17" l="1"/>
  <c r="R276" i="17" s="1"/>
  <c r="O276" i="17"/>
  <c r="N276" i="17"/>
  <c r="G276" i="17"/>
  <c r="H276" i="17"/>
  <c r="I276" i="17"/>
  <c r="K276" i="17" s="1"/>
  <c r="N259" i="16"/>
  <c r="G259" i="16"/>
  <c r="O259" i="16"/>
  <c r="H259" i="16"/>
  <c r="U259" i="16"/>
  <c r="Q276" i="17" l="1"/>
  <c r="S276" i="17" s="1"/>
  <c r="J276" i="17"/>
  <c r="U276" i="17"/>
  <c r="Q259" i="16"/>
  <c r="S259" i="16" s="1"/>
  <c r="J259" i="16"/>
  <c r="L259" i="16" s="1"/>
  <c r="T276" i="17" l="1"/>
  <c r="L276" i="17"/>
  <c r="T259" i="16"/>
  <c r="V259" i="16" s="1"/>
  <c r="Y259" i="16"/>
  <c r="W259" i="16"/>
  <c r="X259" i="16"/>
  <c r="F260" i="16"/>
  <c r="M260" i="16"/>
  <c r="W276" i="17" l="1"/>
  <c r="F277" i="17"/>
  <c r="M277" i="17"/>
  <c r="Y276" i="17"/>
  <c r="X276" i="17"/>
  <c r="V276" i="17"/>
  <c r="P260" i="16"/>
  <c r="R260" i="16" s="1"/>
  <c r="O260" i="16"/>
  <c r="N260" i="16"/>
  <c r="H260" i="16"/>
  <c r="G260" i="16"/>
  <c r="I260" i="16"/>
  <c r="K260" i="16" s="1"/>
  <c r="P277" i="17" l="1"/>
  <c r="R277" i="17" s="1"/>
  <c r="O277" i="17"/>
  <c r="N277" i="17"/>
  <c r="I277" i="17"/>
  <c r="K277" i="17" s="1"/>
  <c r="G277" i="17"/>
  <c r="H277" i="17"/>
  <c r="U260" i="16"/>
  <c r="Q260" i="16"/>
  <c r="S260" i="16" s="1"/>
  <c r="J260" i="16"/>
  <c r="J277" i="17" l="1"/>
  <c r="L277" i="17" s="1"/>
  <c r="Q277" i="17"/>
  <c r="S277" i="17" s="1"/>
  <c r="U277" i="17"/>
  <c r="T260" i="16"/>
  <c r="L260" i="16"/>
  <c r="W277" i="17" l="1"/>
  <c r="Y277" i="17"/>
  <c r="T277" i="17"/>
  <c r="V277" i="17" s="1"/>
  <c r="M278" i="17"/>
  <c r="N278" i="17" s="1"/>
  <c r="F278" i="17"/>
  <c r="H278" i="17" s="1"/>
  <c r="X277" i="17"/>
  <c r="Y260" i="16"/>
  <c r="W260" i="16"/>
  <c r="X260" i="16"/>
  <c r="F261" i="16"/>
  <c r="M261" i="16"/>
  <c r="V260" i="16"/>
  <c r="O278" i="17" l="1"/>
  <c r="P278" i="17"/>
  <c r="R278" i="17" s="1"/>
  <c r="G278" i="17"/>
  <c r="I278" i="17"/>
  <c r="K278" i="17" s="1"/>
  <c r="O261" i="16"/>
  <c r="N261" i="16"/>
  <c r="P261" i="16"/>
  <c r="R261" i="16" s="1"/>
  <c r="G261" i="16"/>
  <c r="I261" i="16"/>
  <c r="K261" i="16" s="1"/>
  <c r="H261" i="16"/>
  <c r="J278" i="17" l="1"/>
  <c r="L278" i="17" s="1"/>
  <c r="U278" i="17"/>
  <c r="Q278" i="17"/>
  <c r="S278" i="17" s="1"/>
  <c r="U261" i="16"/>
  <c r="J261" i="16"/>
  <c r="Q261" i="16"/>
  <c r="S261" i="16" s="1"/>
  <c r="W278" i="17" l="1"/>
  <c r="Y278" i="17"/>
  <c r="T278" i="17"/>
  <c r="V278" i="17" s="1"/>
  <c r="M279" i="17"/>
  <c r="F279" i="17"/>
  <c r="X278" i="17"/>
  <c r="T261" i="16"/>
  <c r="L261" i="16"/>
  <c r="G279" i="17" l="1"/>
  <c r="I279" i="17"/>
  <c r="K279" i="17" s="1"/>
  <c r="H279" i="17"/>
  <c r="P279" i="17"/>
  <c r="R279" i="17" s="1"/>
  <c r="N279" i="17"/>
  <c r="O279" i="17"/>
  <c r="Y261" i="16"/>
  <c r="W261" i="16"/>
  <c r="F262" i="16"/>
  <c r="M262" i="16"/>
  <c r="X261" i="16"/>
  <c r="V261" i="16"/>
  <c r="J279" i="17" l="1"/>
  <c r="L279" i="17" s="1"/>
  <c r="U279" i="17"/>
  <c r="Q279" i="17"/>
  <c r="S279" i="17" s="1"/>
  <c r="N262" i="16"/>
  <c r="P262" i="16"/>
  <c r="R262" i="16" s="1"/>
  <c r="O262" i="16"/>
  <c r="I262" i="16"/>
  <c r="K262" i="16" s="1"/>
  <c r="H262" i="16"/>
  <c r="G262" i="16"/>
  <c r="W279" i="17" l="1"/>
  <c r="X279" i="17"/>
  <c r="F280" i="17"/>
  <c r="G280" i="17" s="1"/>
  <c r="Y279" i="17"/>
  <c r="M280" i="17"/>
  <c r="P280" i="17" s="1"/>
  <c r="R280" i="17" s="1"/>
  <c r="T279" i="17"/>
  <c r="V279" i="17" s="1"/>
  <c r="Q262" i="16"/>
  <c r="S262" i="16" s="1"/>
  <c r="U262" i="16"/>
  <c r="J262" i="16"/>
  <c r="I280" i="17" l="1"/>
  <c r="K280" i="17" s="1"/>
  <c r="U280" i="17" s="1"/>
  <c r="H280" i="17"/>
  <c r="N280" i="17"/>
  <c r="O280" i="17"/>
  <c r="T262" i="16"/>
  <c r="L262" i="16"/>
  <c r="Q280" i="17" l="1"/>
  <c r="S280" i="17" s="1"/>
  <c r="J280" i="17"/>
  <c r="L280" i="17" s="1"/>
  <c r="Y262" i="16"/>
  <c r="W262" i="16"/>
  <c r="M263" i="16"/>
  <c r="X262" i="16"/>
  <c r="F263" i="16"/>
  <c r="V262" i="16"/>
  <c r="W280" i="17" l="1"/>
  <c r="T280" i="17"/>
  <c r="V280" i="17" s="1"/>
  <c r="X280" i="17"/>
  <c r="Y280" i="17"/>
  <c r="M281" i="17"/>
  <c r="O281" i="17" s="1"/>
  <c r="F281" i="17"/>
  <c r="G281" i="17" s="1"/>
  <c r="I263" i="16"/>
  <c r="K263" i="16" s="1"/>
  <c r="H263" i="16"/>
  <c r="G263" i="16"/>
  <c r="P263" i="16"/>
  <c r="R263" i="16" s="1"/>
  <c r="O263" i="16"/>
  <c r="N263" i="16"/>
  <c r="N281" i="17" l="1"/>
  <c r="P281" i="17"/>
  <c r="R281" i="17" s="1"/>
  <c r="H281" i="17"/>
  <c r="I281" i="17"/>
  <c r="K281" i="17" s="1"/>
  <c r="J263" i="16"/>
  <c r="L263" i="16" s="1"/>
  <c r="U263" i="16"/>
  <c r="Q263" i="16"/>
  <c r="Q281" i="17" l="1"/>
  <c r="S281" i="17" s="1"/>
  <c r="U281" i="17"/>
  <c r="J281" i="17"/>
  <c r="L281" i="17" s="1"/>
  <c r="T263" i="16"/>
  <c r="S263" i="16"/>
  <c r="Y263" i="16" s="1"/>
  <c r="W281" i="17" l="1"/>
  <c r="F282" i="17"/>
  <c r="I282" i="17" s="1"/>
  <c r="K282" i="17" s="1"/>
  <c r="T281" i="17"/>
  <c r="V281" i="17" s="1"/>
  <c r="W263" i="16"/>
  <c r="M282" i="17"/>
  <c r="X281" i="17"/>
  <c r="Y281" i="17"/>
  <c r="M264" i="16"/>
  <c r="X263" i="16"/>
  <c r="V263" i="16"/>
  <c r="F264" i="16"/>
  <c r="G282" i="17" l="1"/>
  <c r="H282" i="17"/>
  <c r="O282" i="17"/>
  <c r="P282" i="17"/>
  <c r="R282" i="17" s="1"/>
  <c r="U282" i="17" s="1"/>
  <c r="N282" i="17"/>
  <c r="H264" i="16"/>
  <c r="G264" i="16"/>
  <c r="I264" i="16"/>
  <c r="K264" i="16" s="1"/>
  <c r="P264" i="16"/>
  <c r="R264" i="16" s="1"/>
  <c r="O264" i="16"/>
  <c r="N264" i="16"/>
  <c r="J282" i="17" l="1"/>
  <c r="L282" i="17" s="1"/>
  <c r="Q282" i="17"/>
  <c r="Q264" i="16"/>
  <c r="S264" i="16" s="1"/>
  <c r="U264" i="16"/>
  <c r="J264" i="16"/>
  <c r="T282" i="17" l="1"/>
  <c r="S282" i="17"/>
  <c r="W282" i="17" s="1"/>
  <c r="T264" i="16"/>
  <c r="L264" i="16"/>
  <c r="Y264" i="16" l="1"/>
  <c r="W264" i="16"/>
  <c r="V282" i="17"/>
  <c r="M283" i="17"/>
  <c r="F283" i="17"/>
  <c r="X282" i="17"/>
  <c r="Y282" i="17"/>
  <c r="X264" i="16"/>
  <c r="F265" i="16"/>
  <c r="M265" i="16"/>
  <c r="V264" i="16"/>
  <c r="I283" i="17" l="1"/>
  <c r="K283" i="17" s="1"/>
  <c r="H283" i="17"/>
  <c r="G283" i="17"/>
  <c r="N283" i="17"/>
  <c r="P283" i="17"/>
  <c r="R283" i="17" s="1"/>
  <c r="O283" i="17"/>
  <c r="O265" i="16"/>
  <c r="N265" i="16"/>
  <c r="P265" i="16"/>
  <c r="R265" i="16" s="1"/>
  <c r="G265" i="16"/>
  <c r="I265" i="16"/>
  <c r="K265" i="16" s="1"/>
  <c r="H265" i="16"/>
  <c r="Q283" i="17" l="1"/>
  <c r="S283" i="17" s="1"/>
  <c r="J283" i="17"/>
  <c r="U283" i="17"/>
  <c r="U265" i="16"/>
  <c r="J265" i="16"/>
  <c r="Q265" i="16"/>
  <c r="S265" i="16" s="1"/>
  <c r="T283" i="17" l="1"/>
  <c r="L283" i="17"/>
  <c r="W283" i="17" s="1"/>
  <c r="T265" i="16"/>
  <c r="L265" i="16"/>
  <c r="Y265" i="16" l="1"/>
  <c r="W265" i="16"/>
  <c r="F284" i="17"/>
  <c r="Y283" i="17"/>
  <c r="M284" i="17"/>
  <c r="X283" i="17"/>
  <c r="V283" i="17"/>
  <c r="F266" i="16"/>
  <c r="M266" i="16"/>
  <c r="X265" i="16"/>
  <c r="V265" i="16"/>
  <c r="O284" i="17" l="1"/>
  <c r="N284" i="17"/>
  <c r="P284" i="17"/>
  <c r="R284" i="17" s="1"/>
  <c r="G284" i="17"/>
  <c r="I284" i="17"/>
  <c r="K284" i="17" s="1"/>
  <c r="H284" i="17"/>
  <c r="N266" i="16"/>
  <c r="P266" i="16"/>
  <c r="R266" i="16" s="1"/>
  <c r="O266" i="16"/>
  <c r="I266" i="16"/>
  <c r="K266" i="16" s="1"/>
  <c r="H266" i="16"/>
  <c r="G266" i="16"/>
  <c r="J284" i="17" l="1"/>
  <c r="L284" i="17" s="1"/>
  <c r="J266" i="16"/>
  <c r="L266" i="16" s="1"/>
  <c r="U284" i="17"/>
  <c r="Q284" i="17"/>
  <c r="U266" i="16"/>
  <c r="Q266" i="16"/>
  <c r="S266" i="16" s="1"/>
  <c r="W266" i="16" l="1"/>
  <c r="T284" i="17"/>
  <c r="Y266" i="16"/>
  <c r="S284" i="17"/>
  <c r="W284" i="17" s="1"/>
  <c r="T266" i="16"/>
  <c r="V266" i="16" s="1"/>
  <c r="M267" i="16"/>
  <c r="X266" i="16"/>
  <c r="F267" i="16"/>
  <c r="V284" i="17" l="1"/>
  <c r="M285" i="17"/>
  <c r="O285" i="17" s="1"/>
  <c r="F285" i="17"/>
  <c r="H285" i="17" s="1"/>
  <c r="Y284" i="17"/>
  <c r="X284" i="17"/>
  <c r="I267" i="16"/>
  <c r="K267" i="16" s="1"/>
  <c r="H267" i="16"/>
  <c r="G267" i="16"/>
  <c r="P267" i="16"/>
  <c r="R267" i="16" s="1"/>
  <c r="O267" i="16"/>
  <c r="N267" i="16"/>
  <c r="P285" i="17" l="1"/>
  <c r="R285" i="17" s="1"/>
  <c r="G285" i="17"/>
  <c r="I285" i="17"/>
  <c r="K285" i="17" s="1"/>
  <c r="N285" i="17"/>
  <c r="U267" i="16"/>
  <c r="Q267" i="16"/>
  <c r="S267" i="16" s="1"/>
  <c r="J267" i="16"/>
  <c r="L267" i="16" s="1"/>
  <c r="J285" i="17" l="1"/>
  <c r="L285" i="17" s="1"/>
  <c r="U285" i="17"/>
  <c r="Q285" i="17"/>
  <c r="S285" i="17" s="1"/>
  <c r="W267" i="16"/>
  <c r="Y267" i="16"/>
  <c r="X267" i="16"/>
  <c r="F268" i="16"/>
  <c r="M268" i="16"/>
  <c r="T267" i="16"/>
  <c r="V267" i="16" s="1"/>
  <c r="W285" i="17" l="1"/>
  <c r="Y285" i="17"/>
  <c r="M286" i="17"/>
  <c r="O286" i="17" s="1"/>
  <c r="F286" i="17"/>
  <c r="I286" i="17" s="1"/>
  <c r="K286" i="17" s="1"/>
  <c r="X285" i="17"/>
  <c r="T285" i="17"/>
  <c r="V285" i="17" s="1"/>
  <c r="P268" i="16"/>
  <c r="R268" i="16" s="1"/>
  <c r="O268" i="16"/>
  <c r="N268" i="16"/>
  <c r="H268" i="16"/>
  <c r="G268" i="16"/>
  <c r="I268" i="16"/>
  <c r="K268" i="16" s="1"/>
  <c r="H286" i="17" l="1"/>
  <c r="G286" i="17"/>
  <c r="P286" i="17"/>
  <c r="R286" i="17" s="1"/>
  <c r="U286" i="17" s="1"/>
  <c r="N286" i="17"/>
  <c r="U268" i="16"/>
  <c r="J268" i="16"/>
  <c r="Q268" i="16"/>
  <c r="S268" i="16" s="1"/>
  <c r="J286" i="17" l="1"/>
  <c r="L286" i="17" s="1"/>
  <c r="Q286" i="17"/>
  <c r="S286" i="17" s="1"/>
  <c r="T268" i="16"/>
  <c r="L268" i="16"/>
  <c r="W286" i="17" l="1"/>
  <c r="T286" i="17"/>
  <c r="V286" i="17" s="1"/>
  <c r="M287" i="17"/>
  <c r="P287" i="17" s="1"/>
  <c r="R287" i="17" s="1"/>
  <c r="Y268" i="16"/>
  <c r="W268" i="16"/>
  <c r="Y286" i="17"/>
  <c r="X286" i="17"/>
  <c r="F287" i="17"/>
  <c r="G287" i="17" s="1"/>
  <c r="X268" i="16"/>
  <c r="F269" i="16"/>
  <c r="M269" i="16"/>
  <c r="V268" i="16"/>
  <c r="O287" i="17" l="1"/>
  <c r="N287" i="17"/>
  <c r="H287" i="17"/>
  <c r="I287" i="17"/>
  <c r="K287" i="17" s="1"/>
  <c r="U287" i="17" s="1"/>
  <c r="O269" i="16"/>
  <c r="N269" i="16"/>
  <c r="P269" i="16"/>
  <c r="R269" i="16" s="1"/>
  <c r="G269" i="16"/>
  <c r="I269" i="16"/>
  <c r="K269" i="16" s="1"/>
  <c r="H269" i="16"/>
  <c r="Q287" i="17" l="1"/>
  <c r="S287" i="17" s="1"/>
  <c r="J287" i="17"/>
  <c r="U269" i="16"/>
  <c r="J269" i="16"/>
  <c r="Q269" i="16"/>
  <c r="S269" i="16" s="1"/>
  <c r="T287" i="17" l="1"/>
  <c r="L287" i="17"/>
  <c r="W287" i="17" s="1"/>
  <c r="T269" i="16"/>
  <c r="L269" i="16"/>
  <c r="F288" i="17" l="1"/>
  <c r="H288" i="17" s="1"/>
  <c r="X287" i="17"/>
  <c r="Y287" i="17"/>
  <c r="Y269" i="16"/>
  <c r="W269" i="16"/>
  <c r="V287" i="17"/>
  <c r="M288" i="17"/>
  <c r="F270" i="16"/>
  <c r="M270" i="16"/>
  <c r="X269" i="16"/>
  <c r="V269" i="16"/>
  <c r="G288" i="17" l="1"/>
  <c r="I288" i="17"/>
  <c r="K288" i="17" s="1"/>
  <c r="N288" i="17"/>
  <c r="O288" i="17"/>
  <c r="P288" i="17"/>
  <c r="R288" i="17" s="1"/>
  <c r="N270" i="16"/>
  <c r="P270" i="16"/>
  <c r="R270" i="16" s="1"/>
  <c r="O270" i="16"/>
  <c r="I270" i="16"/>
  <c r="K270" i="16" s="1"/>
  <c r="H270" i="16"/>
  <c r="G270" i="16"/>
  <c r="U288" i="17" l="1"/>
  <c r="J288" i="17"/>
  <c r="L288" i="17" s="1"/>
  <c r="Q288" i="17"/>
  <c r="J270" i="16"/>
  <c r="L270" i="16" s="1"/>
  <c r="Q270" i="16"/>
  <c r="U270" i="16"/>
  <c r="T288" i="17" l="1"/>
  <c r="S288" i="17"/>
  <c r="W288" i="17" s="1"/>
  <c r="T270" i="16"/>
  <c r="S270" i="16"/>
  <c r="X270" i="16" s="1"/>
  <c r="F271" i="16" l="1"/>
  <c r="I271" i="16" s="1"/>
  <c r="K271" i="16" s="1"/>
  <c r="V288" i="17"/>
  <c r="Y270" i="16"/>
  <c r="W270" i="16"/>
  <c r="X288" i="17"/>
  <c r="M289" i="17"/>
  <c r="Y288" i="17"/>
  <c r="F289" i="17"/>
  <c r="M271" i="16"/>
  <c r="P271" i="16" s="1"/>
  <c r="R271" i="16" s="1"/>
  <c r="V270" i="16"/>
  <c r="G271" i="16" l="1"/>
  <c r="H271" i="16"/>
  <c r="N289" i="17"/>
  <c r="O289" i="17"/>
  <c r="P289" i="17"/>
  <c r="R289" i="17" s="1"/>
  <c r="G289" i="17"/>
  <c r="H289" i="17"/>
  <c r="I289" i="17"/>
  <c r="K289" i="17" s="1"/>
  <c r="O271" i="16"/>
  <c r="N271" i="16"/>
  <c r="U271" i="16"/>
  <c r="J271" i="16" l="1"/>
  <c r="L271" i="16" s="1"/>
  <c r="Q271" i="16"/>
  <c r="S271" i="16" s="1"/>
  <c r="J289" i="17"/>
  <c r="U289" i="17"/>
  <c r="Q289" i="17"/>
  <c r="S289" i="17" s="1"/>
  <c r="Y271" i="16" l="1"/>
  <c r="W271" i="16"/>
  <c r="M272" i="16"/>
  <c r="P272" i="16" s="1"/>
  <c r="R272" i="16" s="1"/>
  <c r="T271" i="16"/>
  <c r="V271" i="16" s="1"/>
  <c r="F272" i="16"/>
  <c r="I272" i="16" s="1"/>
  <c r="K272" i="16" s="1"/>
  <c r="X271" i="16"/>
  <c r="T289" i="17"/>
  <c r="L289" i="17"/>
  <c r="W289" i="17" s="1"/>
  <c r="H272" i="16" l="1"/>
  <c r="N272" i="16"/>
  <c r="O272" i="16"/>
  <c r="G272" i="16"/>
  <c r="M290" i="17"/>
  <c r="X289" i="17"/>
  <c r="F290" i="17"/>
  <c r="Y289" i="17"/>
  <c r="V289" i="17"/>
  <c r="U272" i="16"/>
  <c r="Q272" i="16" l="1"/>
  <c r="S272" i="16" s="1"/>
  <c r="J272" i="16"/>
  <c r="L272" i="16" s="1"/>
  <c r="I290" i="17"/>
  <c r="K290" i="17" s="1"/>
  <c r="H290" i="17"/>
  <c r="G290" i="17"/>
  <c r="O290" i="17"/>
  <c r="N290" i="17"/>
  <c r="P290" i="17"/>
  <c r="R290" i="17" s="1"/>
  <c r="T272" i="16" l="1"/>
  <c r="V272" i="16" s="1"/>
  <c r="J290" i="17"/>
  <c r="L290" i="17" s="1"/>
  <c r="Q290" i="17"/>
  <c r="Y272" i="16"/>
  <c r="W272" i="16"/>
  <c r="U290" i="17"/>
  <c r="X272" i="16"/>
  <c r="F273" i="16"/>
  <c r="M273" i="16"/>
  <c r="T290" i="17" l="1"/>
  <c r="S290" i="17"/>
  <c r="Y290" i="17" s="1"/>
  <c r="O273" i="16"/>
  <c r="N273" i="16"/>
  <c r="P273" i="16"/>
  <c r="R273" i="16" s="1"/>
  <c r="G273" i="16"/>
  <c r="I273" i="16"/>
  <c r="K273" i="16" s="1"/>
  <c r="H273" i="16"/>
  <c r="X290" i="17" l="1"/>
  <c r="W290" i="17"/>
  <c r="M291" i="17"/>
  <c r="O291" i="17" s="1"/>
  <c r="V290" i="17"/>
  <c r="F291" i="17"/>
  <c r="H291" i="17" s="1"/>
  <c r="U273" i="16"/>
  <c r="J273" i="16"/>
  <c r="Q273" i="16"/>
  <c r="S273" i="16" s="1"/>
  <c r="N291" i="17" l="1"/>
  <c r="P291" i="17"/>
  <c r="R291" i="17" s="1"/>
  <c r="I291" i="17"/>
  <c r="K291" i="17" s="1"/>
  <c r="G291" i="17"/>
  <c r="T273" i="16"/>
  <c r="L273" i="16"/>
  <c r="Q291" i="17" l="1"/>
  <c r="S291" i="17" s="1"/>
  <c r="U291" i="17"/>
  <c r="J291" i="17"/>
  <c r="L291" i="17" s="1"/>
  <c r="Y273" i="16"/>
  <c r="W273" i="16"/>
  <c r="F274" i="16"/>
  <c r="M274" i="16"/>
  <c r="X273" i="16"/>
  <c r="V273" i="16"/>
  <c r="W291" i="17" l="1"/>
  <c r="T291" i="17"/>
  <c r="V291" i="17" s="1"/>
  <c r="X291" i="17"/>
  <c r="M292" i="17"/>
  <c r="Y291" i="17"/>
  <c r="F292" i="17"/>
  <c r="N274" i="16"/>
  <c r="P274" i="16"/>
  <c r="R274" i="16" s="1"/>
  <c r="O274" i="16"/>
  <c r="I274" i="16"/>
  <c r="K274" i="16" s="1"/>
  <c r="H274" i="16"/>
  <c r="G274" i="16"/>
  <c r="N292" i="17" l="1"/>
  <c r="P292" i="17"/>
  <c r="R292" i="17" s="1"/>
  <c r="O292" i="17"/>
  <c r="H292" i="17"/>
  <c r="I292" i="17"/>
  <c r="K292" i="17" s="1"/>
  <c r="G292" i="17"/>
  <c r="Q274" i="16"/>
  <c r="S274" i="16" s="1"/>
  <c r="U274" i="16"/>
  <c r="J274" i="16"/>
  <c r="J292" i="17" l="1"/>
  <c r="L292" i="17" s="1"/>
  <c r="U292" i="17"/>
  <c r="Q292" i="17"/>
  <c r="S292" i="17" s="1"/>
  <c r="T274" i="16"/>
  <c r="L274" i="16"/>
  <c r="W292" i="17" l="1"/>
  <c r="Y292" i="17"/>
  <c r="Y274" i="16"/>
  <c r="W274" i="16"/>
  <c r="F293" i="17"/>
  <c r="X292" i="17"/>
  <c r="M293" i="17"/>
  <c r="T292" i="17"/>
  <c r="V292" i="17" s="1"/>
  <c r="M275" i="16"/>
  <c r="X274" i="16"/>
  <c r="F275" i="16"/>
  <c r="V274" i="16"/>
  <c r="O293" i="17" l="1"/>
  <c r="P293" i="17"/>
  <c r="R293" i="17" s="1"/>
  <c r="N293" i="17"/>
  <c r="I293" i="17"/>
  <c r="K293" i="17" s="1"/>
  <c r="G293" i="17"/>
  <c r="H293" i="17"/>
  <c r="I275" i="16"/>
  <c r="K275" i="16" s="1"/>
  <c r="H275" i="16"/>
  <c r="G275" i="16"/>
  <c r="P275" i="16"/>
  <c r="R275" i="16" s="1"/>
  <c r="O275" i="16"/>
  <c r="N275" i="16"/>
  <c r="Q293" i="17" l="1"/>
  <c r="S293" i="17" s="1"/>
  <c r="U293" i="17"/>
  <c r="J293" i="17"/>
  <c r="J275" i="16"/>
  <c r="L275" i="16" s="1"/>
  <c r="U275" i="16"/>
  <c r="Q275" i="16"/>
  <c r="S275" i="16" s="1"/>
  <c r="T293" i="17" l="1"/>
  <c r="W275" i="16"/>
  <c r="L293" i="17"/>
  <c r="W293" i="17" s="1"/>
  <c r="Y275" i="16"/>
  <c r="T275" i="16"/>
  <c r="V275" i="16" s="1"/>
  <c r="M276" i="16"/>
  <c r="F276" i="16"/>
  <c r="X275" i="16"/>
  <c r="V293" i="17" l="1"/>
  <c r="X293" i="17"/>
  <c r="M294" i="17"/>
  <c r="Y293" i="17"/>
  <c r="F294" i="17"/>
  <c r="H276" i="16"/>
  <c r="G276" i="16"/>
  <c r="I276" i="16"/>
  <c r="K276" i="16" s="1"/>
  <c r="P276" i="16"/>
  <c r="R276" i="16" s="1"/>
  <c r="O276" i="16"/>
  <c r="N276" i="16"/>
  <c r="P294" i="17" l="1"/>
  <c r="R294" i="17" s="1"/>
  <c r="N294" i="17"/>
  <c r="O294" i="17"/>
  <c r="I294" i="17"/>
  <c r="K294" i="17" s="1"/>
  <c r="H294" i="17"/>
  <c r="G294" i="17"/>
  <c r="Q276" i="16"/>
  <c r="S276" i="16" s="1"/>
  <c r="U276" i="16"/>
  <c r="J276" i="16"/>
  <c r="J294" i="17" l="1"/>
  <c r="L294" i="17" s="1"/>
  <c r="Q294" i="17"/>
  <c r="U294" i="17"/>
  <c r="T276" i="16"/>
  <c r="L276" i="16"/>
  <c r="T294" i="17" l="1"/>
  <c r="S294" i="17"/>
  <c r="Y294" i="17" s="1"/>
  <c r="Y276" i="16"/>
  <c r="W276" i="16"/>
  <c r="X276" i="16"/>
  <c r="F277" i="16"/>
  <c r="M277" i="16"/>
  <c r="V276" i="16"/>
  <c r="X294" i="17" l="1"/>
  <c r="M295" i="17"/>
  <c r="P295" i="17" s="1"/>
  <c r="R295" i="17" s="1"/>
  <c r="V294" i="17"/>
  <c r="W294" i="17"/>
  <c r="F295" i="17"/>
  <c r="H295" i="17" s="1"/>
  <c r="O277" i="16"/>
  <c r="N277" i="16"/>
  <c r="P277" i="16"/>
  <c r="R277" i="16" s="1"/>
  <c r="G277" i="16"/>
  <c r="I277" i="16"/>
  <c r="K277" i="16" s="1"/>
  <c r="H277" i="16"/>
  <c r="O295" i="17" l="1"/>
  <c r="N295" i="17"/>
  <c r="I295" i="17"/>
  <c r="K295" i="17" s="1"/>
  <c r="U295" i="17" s="1"/>
  <c r="G295" i="17"/>
  <c r="U277" i="16"/>
  <c r="J277" i="16"/>
  <c r="L277" i="16" s="1"/>
  <c r="Q277" i="16"/>
  <c r="S277" i="16" s="1"/>
  <c r="Q295" i="17" l="1"/>
  <c r="S295" i="17" s="1"/>
  <c r="J295" i="17"/>
  <c r="W277" i="16"/>
  <c r="Y277" i="16"/>
  <c r="F278" i="16"/>
  <c r="M278" i="16"/>
  <c r="X277" i="16"/>
  <c r="T277" i="16"/>
  <c r="V277" i="16" s="1"/>
  <c r="T295" i="17" l="1"/>
  <c r="L295" i="17"/>
  <c r="W295" i="17" s="1"/>
  <c r="N278" i="16"/>
  <c r="P278" i="16"/>
  <c r="R278" i="16" s="1"/>
  <c r="O278" i="16"/>
  <c r="I278" i="16"/>
  <c r="K278" i="16" s="1"/>
  <c r="H278" i="16"/>
  <c r="G278" i="16"/>
  <c r="Y295" i="17" l="1"/>
  <c r="M296" i="17"/>
  <c r="P296" i="17" s="1"/>
  <c r="R296" i="17" s="1"/>
  <c r="V295" i="17"/>
  <c r="F296" i="17"/>
  <c r="H296" i="17" s="1"/>
  <c r="X295" i="17"/>
  <c r="J278" i="16"/>
  <c r="L278" i="16" s="1"/>
  <c r="Q278" i="16"/>
  <c r="U278" i="16"/>
  <c r="N296" i="17" l="1"/>
  <c r="O296" i="17"/>
  <c r="G296" i="17"/>
  <c r="I296" i="17"/>
  <c r="K296" i="17" s="1"/>
  <c r="U296" i="17" s="1"/>
  <c r="T278" i="16"/>
  <c r="S278" i="16"/>
  <c r="W278" i="16" s="1"/>
  <c r="Q296" i="17" l="1"/>
  <c r="S296" i="17" s="1"/>
  <c r="J296" i="17"/>
  <c r="L296" i="17" s="1"/>
  <c r="V278" i="16"/>
  <c r="F279" i="16"/>
  <c r="H279" i="16" s="1"/>
  <c r="M279" i="16"/>
  <c r="N279" i="16" s="1"/>
  <c r="Y278" i="16"/>
  <c r="X278" i="16"/>
  <c r="W296" i="17" l="1"/>
  <c r="Y296" i="17"/>
  <c r="M297" i="17"/>
  <c r="P297" i="17" s="1"/>
  <c r="R297" i="17" s="1"/>
  <c r="F297" i="17"/>
  <c r="H297" i="17" s="1"/>
  <c r="X296" i="17"/>
  <c r="T296" i="17"/>
  <c r="V296" i="17" s="1"/>
  <c r="G279" i="16"/>
  <c r="O279" i="16"/>
  <c r="P279" i="16"/>
  <c r="R279" i="16" s="1"/>
  <c r="I279" i="16"/>
  <c r="K279" i="16" s="1"/>
  <c r="O297" i="17" l="1"/>
  <c r="I297" i="17"/>
  <c r="K297" i="17" s="1"/>
  <c r="U297" i="17" s="1"/>
  <c r="G297" i="17"/>
  <c r="N297" i="17"/>
  <c r="U279" i="16"/>
  <c r="Q279" i="16"/>
  <c r="S279" i="16" s="1"/>
  <c r="J279" i="16"/>
  <c r="L279" i="16" s="1"/>
  <c r="Q297" i="17" l="1"/>
  <c r="S297" i="17" s="1"/>
  <c r="J297" i="17"/>
  <c r="L297" i="17" s="1"/>
  <c r="Y279" i="16"/>
  <c r="W279" i="16"/>
  <c r="M280" i="16"/>
  <c r="P280" i="16" s="1"/>
  <c r="R280" i="16" s="1"/>
  <c r="X279" i="16"/>
  <c r="T279" i="16"/>
  <c r="V279" i="16" s="1"/>
  <c r="F280" i="16"/>
  <c r="I280" i="16" s="1"/>
  <c r="K280" i="16" s="1"/>
  <c r="Y297" i="17" l="1"/>
  <c r="F298" i="17"/>
  <c r="H298" i="17" s="1"/>
  <c r="W297" i="17"/>
  <c r="M298" i="17"/>
  <c r="N298" i="17" s="1"/>
  <c r="X297" i="17"/>
  <c r="T297" i="17"/>
  <c r="V297" i="17" s="1"/>
  <c r="U280" i="16"/>
  <c r="O280" i="16"/>
  <c r="N280" i="16"/>
  <c r="G280" i="16"/>
  <c r="H280" i="16"/>
  <c r="G298" i="17" l="1"/>
  <c r="O298" i="17"/>
  <c r="I298" i="17"/>
  <c r="K298" i="17" s="1"/>
  <c r="P298" i="17"/>
  <c r="R298" i="17" s="1"/>
  <c r="Q280" i="16"/>
  <c r="S280" i="16" s="1"/>
  <c r="J280" i="16"/>
  <c r="J298" i="17" l="1"/>
  <c r="L298" i="17" s="1"/>
  <c r="Q298" i="17"/>
  <c r="S298" i="17" s="1"/>
  <c r="U298" i="17"/>
  <c r="T280" i="16"/>
  <c r="L280" i="16"/>
  <c r="Y280" i="16" s="1"/>
  <c r="W298" i="17" l="1"/>
  <c r="X298" i="17"/>
  <c r="F299" i="17"/>
  <c r="I299" i="17" s="1"/>
  <c r="K299" i="17" s="1"/>
  <c r="T298" i="17"/>
  <c r="V298" i="17" s="1"/>
  <c r="Y298" i="17"/>
  <c r="M299" i="17"/>
  <c r="N299" i="17" s="1"/>
  <c r="M281" i="16"/>
  <c r="P281" i="16" s="1"/>
  <c r="R281" i="16" s="1"/>
  <c r="F281" i="16"/>
  <c r="G281" i="16" s="1"/>
  <c r="V280" i="16"/>
  <c r="W280" i="16"/>
  <c r="X280" i="16"/>
  <c r="N281" i="16" l="1"/>
  <c r="O299" i="17"/>
  <c r="G299" i="17"/>
  <c r="P299" i="17"/>
  <c r="R299" i="17" s="1"/>
  <c r="U299" i="17" s="1"/>
  <c r="H299" i="17"/>
  <c r="O281" i="16"/>
  <c r="I281" i="16"/>
  <c r="K281" i="16" s="1"/>
  <c r="U281" i="16" s="1"/>
  <c r="H281" i="16"/>
  <c r="Q281" i="16" l="1"/>
  <c r="S281" i="16" s="1"/>
  <c r="J299" i="17"/>
  <c r="L299" i="17" s="1"/>
  <c r="Q299" i="17"/>
  <c r="S299" i="17" s="1"/>
  <c r="J281" i="16"/>
  <c r="L281" i="16" s="1"/>
  <c r="T299" i="17" l="1"/>
  <c r="V299" i="17" s="1"/>
  <c r="W299" i="17"/>
  <c r="X299" i="17"/>
  <c r="M300" i="17"/>
  <c r="O300" i="17" s="1"/>
  <c r="Y299" i="17"/>
  <c r="F300" i="17"/>
  <c r="H300" i="17" s="1"/>
  <c r="T281" i="16"/>
  <c r="V281" i="16" s="1"/>
  <c r="Y281" i="16"/>
  <c r="W281" i="16"/>
  <c r="F282" i="16"/>
  <c r="M282" i="16"/>
  <c r="X281" i="16"/>
  <c r="P300" i="17" l="1"/>
  <c r="R300" i="17" s="1"/>
  <c r="N300" i="17"/>
  <c r="G300" i="17"/>
  <c r="I300" i="17"/>
  <c r="K300" i="17" s="1"/>
  <c r="N282" i="16"/>
  <c r="P282" i="16"/>
  <c r="R282" i="16" s="1"/>
  <c r="O282" i="16"/>
  <c r="I282" i="16"/>
  <c r="K282" i="16" s="1"/>
  <c r="H282" i="16"/>
  <c r="G282" i="16"/>
  <c r="Q300" i="17" l="1"/>
  <c r="S300" i="17" s="1"/>
  <c r="U300" i="17"/>
  <c r="J300" i="17"/>
  <c r="L300" i="17" s="1"/>
  <c r="J282" i="16"/>
  <c r="L282" i="16" s="1"/>
  <c r="Q282" i="16"/>
  <c r="S282" i="16" s="1"/>
  <c r="U282" i="16"/>
  <c r="W300" i="17" l="1"/>
  <c r="F301" i="17"/>
  <c r="I301" i="17" s="1"/>
  <c r="K301" i="17" s="1"/>
  <c r="Y300" i="17"/>
  <c r="M301" i="17"/>
  <c r="P301" i="17" s="1"/>
  <c r="R301" i="17" s="1"/>
  <c r="X300" i="17"/>
  <c r="T300" i="17"/>
  <c r="V300" i="17" s="1"/>
  <c r="W282" i="16"/>
  <c r="Y282" i="16"/>
  <c r="T282" i="16"/>
  <c r="V282" i="16" s="1"/>
  <c r="M283" i="16"/>
  <c r="X282" i="16"/>
  <c r="F283" i="16"/>
  <c r="H301" i="17" l="1"/>
  <c r="G301" i="17"/>
  <c r="U301" i="17"/>
  <c r="N301" i="17"/>
  <c r="O301" i="17"/>
  <c r="P283" i="16"/>
  <c r="R283" i="16" s="1"/>
  <c r="O283" i="16"/>
  <c r="N283" i="16"/>
  <c r="I283" i="16"/>
  <c r="K283" i="16" s="1"/>
  <c r="H283" i="16"/>
  <c r="G283" i="16"/>
  <c r="J301" i="17" l="1"/>
  <c r="L301" i="17" s="1"/>
  <c r="Q301" i="17"/>
  <c r="J283" i="16"/>
  <c r="L283" i="16" s="1"/>
  <c r="Q283" i="16"/>
  <c r="S283" i="16" s="1"/>
  <c r="U283" i="16"/>
  <c r="T301" i="17" l="1"/>
  <c r="S301" i="17"/>
  <c r="W301" i="17" s="1"/>
  <c r="W283" i="16"/>
  <c r="Y283" i="16"/>
  <c r="T283" i="16"/>
  <c r="V283" i="16" s="1"/>
  <c r="X283" i="16"/>
  <c r="F284" i="16"/>
  <c r="M284" i="16"/>
  <c r="Y301" i="17" l="1"/>
  <c r="M302" i="17"/>
  <c r="O302" i="17" s="1"/>
  <c r="X301" i="17"/>
  <c r="V301" i="17"/>
  <c r="F302" i="17"/>
  <c r="G302" i="17" s="1"/>
  <c r="P284" i="16"/>
  <c r="R284" i="16" s="1"/>
  <c r="O284" i="16"/>
  <c r="N284" i="16"/>
  <c r="H284" i="16"/>
  <c r="G284" i="16"/>
  <c r="I284" i="16"/>
  <c r="K284" i="16" s="1"/>
  <c r="N302" i="17" l="1"/>
  <c r="P302" i="17"/>
  <c r="R302" i="17" s="1"/>
  <c r="I302" i="17"/>
  <c r="K302" i="17" s="1"/>
  <c r="H302" i="17"/>
  <c r="U284" i="16"/>
  <c r="J284" i="16"/>
  <c r="L284" i="16" s="1"/>
  <c r="Q284" i="16"/>
  <c r="S284" i="16" s="1"/>
  <c r="Q302" i="17" l="1"/>
  <c r="S302" i="17" s="1"/>
  <c r="J302" i="17"/>
  <c r="L302" i="17" s="1"/>
  <c r="U302" i="17"/>
  <c r="W284" i="16"/>
  <c r="Y284" i="16"/>
  <c r="X284" i="16"/>
  <c r="F285" i="16"/>
  <c r="M285" i="16"/>
  <c r="T284" i="16"/>
  <c r="V284" i="16" s="1"/>
  <c r="X302" i="17" l="1"/>
  <c r="T302" i="17"/>
  <c r="V302" i="17" s="1"/>
  <c r="W302" i="17"/>
  <c r="F303" i="17"/>
  <c r="I303" i="17" s="1"/>
  <c r="K303" i="17" s="1"/>
  <c r="Y302" i="17"/>
  <c r="M303" i="17"/>
  <c r="O303" i="17" s="1"/>
  <c r="O285" i="16"/>
  <c r="N285" i="16"/>
  <c r="P285" i="16"/>
  <c r="R285" i="16" s="1"/>
  <c r="G285" i="16"/>
  <c r="I285" i="16"/>
  <c r="K285" i="16" s="1"/>
  <c r="H285" i="16"/>
  <c r="H303" i="17" l="1"/>
  <c r="G303" i="17"/>
  <c r="N303" i="17"/>
  <c r="P303" i="17"/>
  <c r="R303" i="17" s="1"/>
  <c r="U303" i="17" s="1"/>
  <c r="U285" i="16"/>
  <c r="J285" i="16"/>
  <c r="Q285" i="16"/>
  <c r="S285" i="16" s="1"/>
  <c r="J303" i="17" l="1"/>
  <c r="L303" i="17" s="1"/>
  <c r="Q303" i="17"/>
  <c r="S303" i="17" s="1"/>
  <c r="T285" i="16"/>
  <c r="L285" i="16"/>
  <c r="X303" i="17" l="1"/>
  <c r="F304" i="17"/>
  <c r="G304" i="17" s="1"/>
  <c r="Y303" i="17"/>
  <c r="M304" i="17"/>
  <c r="N304" i="17" s="1"/>
  <c r="W303" i="17"/>
  <c r="T303" i="17"/>
  <c r="V303" i="17" s="1"/>
  <c r="Y285" i="16"/>
  <c r="W285" i="16"/>
  <c r="F286" i="16"/>
  <c r="M286" i="16"/>
  <c r="X285" i="16"/>
  <c r="V285" i="16"/>
  <c r="I304" i="17" l="1"/>
  <c r="K304" i="17" s="1"/>
  <c r="H304" i="17"/>
  <c r="P304" i="17"/>
  <c r="R304" i="17" s="1"/>
  <c r="O304" i="17"/>
  <c r="N286" i="16"/>
  <c r="P286" i="16"/>
  <c r="R286" i="16" s="1"/>
  <c r="O286" i="16"/>
  <c r="I286" i="16"/>
  <c r="K286" i="16" s="1"/>
  <c r="H286" i="16"/>
  <c r="G286" i="16"/>
  <c r="J304" i="17" l="1"/>
  <c r="L304" i="17" s="1"/>
  <c r="U304" i="17"/>
  <c r="Q304" i="17"/>
  <c r="S304" i="17" s="1"/>
  <c r="J286" i="16"/>
  <c r="L286" i="16" s="1"/>
  <c r="Q286" i="16"/>
  <c r="U286" i="16"/>
  <c r="F305" i="17" l="1"/>
  <c r="G305" i="17" s="1"/>
  <c r="Y304" i="17"/>
  <c r="W304" i="17"/>
  <c r="M305" i="17"/>
  <c r="P305" i="17" s="1"/>
  <c r="R305" i="17" s="1"/>
  <c r="X304" i="17"/>
  <c r="T304" i="17"/>
  <c r="V304" i="17" s="1"/>
  <c r="T286" i="16"/>
  <c r="S286" i="16"/>
  <c r="I305" i="17" l="1"/>
  <c r="K305" i="17" s="1"/>
  <c r="U305" i="17" s="1"/>
  <c r="H305" i="17"/>
  <c r="O305" i="17"/>
  <c r="N305" i="17"/>
  <c r="V286" i="16"/>
  <c r="W286" i="16"/>
  <c r="Y286" i="16"/>
  <c r="F287" i="16"/>
  <c r="H287" i="16" s="1"/>
  <c r="X286" i="16"/>
  <c r="M287" i="16"/>
  <c r="O287" i="16" s="1"/>
  <c r="J305" i="17" l="1"/>
  <c r="L305" i="17" s="1"/>
  <c r="Q305" i="17"/>
  <c r="S305" i="17" s="1"/>
  <c r="G287" i="16"/>
  <c r="I287" i="16"/>
  <c r="K287" i="16" s="1"/>
  <c r="P287" i="16"/>
  <c r="R287" i="16" s="1"/>
  <c r="N287" i="16"/>
  <c r="M306" i="17" l="1"/>
  <c r="N306" i="17" s="1"/>
  <c r="T305" i="17"/>
  <c r="V305" i="17" s="1"/>
  <c r="F306" i="17"/>
  <c r="G306" i="17" s="1"/>
  <c r="Y305" i="17"/>
  <c r="W305" i="17"/>
  <c r="X305" i="17"/>
  <c r="Q287" i="16"/>
  <c r="S287" i="16" s="1"/>
  <c r="U287" i="16"/>
  <c r="J287" i="16"/>
  <c r="L287" i="16" s="1"/>
  <c r="P306" i="17" l="1"/>
  <c r="R306" i="17" s="1"/>
  <c r="O306" i="17"/>
  <c r="H306" i="17"/>
  <c r="I306" i="17"/>
  <c r="K306" i="17" s="1"/>
  <c r="W287" i="16"/>
  <c r="Y287" i="16"/>
  <c r="M288" i="16"/>
  <c r="P288" i="16" s="1"/>
  <c r="R288" i="16" s="1"/>
  <c r="F288" i="16"/>
  <c r="I288" i="16" s="1"/>
  <c r="K288" i="16" s="1"/>
  <c r="T287" i="16"/>
  <c r="V287" i="16" s="1"/>
  <c r="X287" i="16"/>
  <c r="U306" i="17" l="1"/>
  <c r="Q306" i="17"/>
  <c r="S306" i="17" s="1"/>
  <c r="J306" i="17"/>
  <c r="L306" i="17" s="1"/>
  <c r="N288" i="16"/>
  <c r="O288" i="16"/>
  <c r="G288" i="16"/>
  <c r="H288" i="16"/>
  <c r="U288" i="16"/>
  <c r="W306" i="17" l="1"/>
  <c r="T306" i="17"/>
  <c r="V306" i="17" s="1"/>
  <c r="Q288" i="16"/>
  <c r="S288" i="16" s="1"/>
  <c r="J288" i="16"/>
  <c r="L288" i="16" s="1"/>
  <c r="X306" i="17"/>
  <c r="M307" i="17"/>
  <c r="F307" i="17"/>
  <c r="Y306" i="17"/>
  <c r="M289" i="16" l="1"/>
  <c r="P289" i="16" s="1"/>
  <c r="R289" i="16" s="1"/>
  <c r="F289" i="16"/>
  <c r="H289" i="16" s="1"/>
  <c r="X288" i="16"/>
  <c r="Y288" i="16"/>
  <c r="T288" i="16"/>
  <c r="V288" i="16" s="1"/>
  <c r="W288" i="16"/>
  <c r="H307" i="17"/>
  <c r="I307" i="17"/>
  <c r="K307" i="17" s="1"/>
  <c r="G307" i="17"/>
  <c r="P307" i="17"/>
  <c r="R307" i="17" s="1"/>
  <c r="O307" i="17"/>
  <c r="N307" i="17"/>
  <c r="O289" i="16" l="1"/>
  <c r="N289" i="16"/>
  <c r="I289" i="16"/>
  <c r="K289" i="16" s="1"/>
  <c r="U289" i="16" s="1"/>
  <c r="G289" i="16"/>
  <c r="Q307" i="17"/>
  <c r="S307" i="17" s="1"/>
  <c r="U307" i="17"/>
  <c r="J307" i="17"/>
  <c r="Q289" i="16" l="1"/>
  <c r="S289" i="16" s="1"/>
  <c r="J289" i="16"/>
  <c r="L289" i="16" s="1"/>
  <c r="T307" i="17"/>
  <c r="L307" i="17"/>
  <c r="W307" i="17" s="1"/>
  <c r="T289" i="16" l="1"/>
  <c r="V289" i="16" s="1"/>
  <c r="W289" i="16"/>
  <c r="Y289" i="16"/>
  <c r="X289" i="16"/>
  <c r="M290" i="16"/>
  <c r="P290" i="16" s="1"/>
  <c r="R290" i="16" s="1"/>
  <c r="F290" i="16"/>
  <c r="I290" i="16" s="1"/>
  <c r="K290" i="16" s="1"/>
  <c r="X307" i="17"/>
  <c r="M308" i="17"/>
  <c r="Y307" i="17"/>
  <c r="V307" i="17"/>
  <c r="F308" i="17"/>
  <c r="N290" i="16" l="1"/>
  <c r="O290" i="16"/>
  <c r="G290" i="16"/>
  <c r="H290" i="16"/>
  <c r="P308" i="17"/>
  <c r="R308" i="17" s="1"/>
  <c r="N308" i="17"/>
  <c r="O308" i="17"/>
  <c r="G308" i="17"/>
  <c r="I308" i="17"/>
  <c r="K308" i="17" s="1"/>
  <c r="H308" i="17"/>
  <c r="U290" i="16"/>
  <c r="Q290" i="16" l="1"/>
  <c r="S290" i="16" s="1"/>
  <c r="J290" i="16"/>
  <c r="L290" i="16" s="1"/>
  <c r="U308" i="17"/>
  <c r="J308" i="17"/>
  <c r="L308" i="17" s="1"/>
  <c r="Q308" i="17"/>
  <c r="S308" i="17" s="1"/>
  <c r="W308" i="17" l="1"/>
  <c r="T290" i="16"/>
  <c r="V290" i="16" s="1"/>
  <c r="Y290" i="16"/>
  <c r="W290" i="16"/>
  <c r="T308" i="17"/>
  <c r="V308" i="17" s="1"/>
  <c r="X308" i="17"/>
  <c r="F309" i="17"/>
  <c r="Y308" i="17"/>
  <c r="M309" i="17"/>
  <c r="M291" i="16"/>
  <c r="X290" i="16"/>
  <c r="F291" i="16"/>
  <c r="H309" i="17" l="1"/>
  <c r="I309" i="17"/>
  <c r="K309" i="17" s="1"/>
  <c r="G309" i="17"/>
  <c r="N309" i="17"/>
  <c r="O309" i="17"/>
  <c r="P309" i="17"/>
  <c r="R309" i="17" s="1"/>
  <c r="I291" i="16"/>
  <c r="K291" i="16" s="1"/>
  <c r="H291" i="16"/>
  <c r="G291" i="16"/>
  <c r="P291" i="16"/>
  <c r="R291" i="16" s="1"/>
  <c r="O291" i="16"/>
  <c r="N291" i="16"/>
  <c r="J309" i="17" l="1"/>
  <c r="L309" i="17" s="1"/>
  <c r="U309" i="17"/>
  <c r="Q309" i="17"/>
  <c r="S309" i="17" s="1"/>
  <c r="U291" i="16"/>
  <c r="Q291" i="16"/>
  <c r="S291" i="16" s="1"/>
  <c r="J291" i="16"/>
  <c r="L291" i="16" s="1"/>
  <c r="W309" i="17" l="1"/>
  <c r="W291" i="16"/>
  <c r="F310" i="17"/>
  <c r="H310" i="17" s="1"/>
  <c r="M310" i="17"/>
  <c r="O310" i="17" s="1"/>
  <c r="Y309" i="17"/>
  <c r="X309" i="17"/>
  <c r="T309" i="17"/>
  <c r="V309" i="17" s="1"/>
  <c r="Y291" i="16"/>
  <c r="X291" i="16"/>
  <c r="F292" i="16"/>
  <c r="M292" i="16"/>
  <c r="T291" i="16"/>
  <c r="V291" i="16" s="1"/>
  <c r="P310" i="17" l="1"/>
  <c r="R310" i="17" s="1"/>
  <c r="G310" i="17"/>
  <c r="I310" i="17"/>
  <c r="K310" i="17" s="1"/>
  <c r="N310" i="17"/>
  <c r="P292" i="16"/>
  <c r="R292" i="16" s="1"/>
  <c r="O292" i="16"/>
  <c r="N292" i="16"/>
  <c r="H292" i="16"/>
  <c r="G292" i="16"/>
  <c r="I292" i="16"/>
  <c r="K292" i="16" s="1"/>
  <c r="U310" i="17" l="1"/>
  <c r="Q310" i="17"/>
  <c r="S310" i="17" s="1"/>
  <c r="J310" i="17"/>
  <c r="U292" i="16"/>
  <c r="J292" i="16"/>
  <c r="L292" i="16" s="1"/>
  <c r="Q292" i="16"/>
  <c r="S292" i="16" s="1"/>
  <c r="W292" i="16" l="1"/>
  <c r="T310" i="17"/>
  <c r="L310" i="17"/>
  <c r="Y292" i="16"/>
  <c r="T292" i="16"/>
  <c r="V292" i="16" s="1"/>
  <c r="X292" i="16"/>
  <c r="F293" i="16"/>
  <c r="M293" i="16"/>
  <c r="Y310" i="17" l="1"/>
  <c r="W310" i="17"/>
  <c r="F311" i="17"/>
  <c r="G311" i="17" s="1"/>
  <c r="X310" i="17"/>
  <c r="M311" i="17"/>
  <c r="O311" i="17" s="1"/>
  <c r="V310" i="17"/>
  <c r="G293" i="16"/>
  <c r="I293" i="16"/>
  <c r="K293" i="16" s="1"/>
  <c r="H293" i="16"/>
  <c r="O293" i="16"/>
  <c r="N293" i="16"/>
  <c r="P293" i="16"/>
  <c r="R293" i="16" s="1"/>
  <c r="I311" i="17" l="1"/>
  <c r="K311" i="17" s="1"/>
  <c r="H311" i="17"/>
  <c r="N311" i="17"/>
  <c r="P311" i="17"/>
  <c r="R311" i="17" s="1"/>
  <c r="J293" i="16"/>
  <c r="L293" i="16" s="1"/>
  <c r="U293" i="16"/>
  <c r="Q293" i="16"/>
  <c r="S293" i="16" s="1"/>
  <c r="U311" i="17" l="1"/>
  <c r="J311" i="17"/>
  <c r="L311" i="17" s="1"/>
  <c r="W293" i="16"/>
  <c r="Q311" i="17"/>
  <c r="S311" i="17" s="1"/>
  <c r="Y293" i="16"/>
  <c r="T293" i="16"/>
  <c r="V293" i="16" s="1"/>
  <c r="F294" i="16"/>
  <c r="M294" i="16"/>
  <c r="X293" i="16"/>
  <c r="M312" i="17" l="1"/>
  <c r="P312" i="17" s="1"/>
  <c r="R312" i="17" s="1"/>
  <c r="W311" i="17"/>
  <c r="F312" i="17"/>
  <c r="I312" i="17" s="1"/>
  <c r="K312" i="17" s="1"/>
  <c r="Y311" i="17"/>
  <c r="X311" i="17"/>
  <c r="T311" i="17"/>
  <c r="V311" i="17" s="1"/>
  <c r="I294" i="16"/>
  <c r="K294" i="16" s="1"/>
  <c r="H294" i="16"/>
  <c r="G294" i="16"/>
  <c r="N294" i="16"/>
  <c r="P294" i="16"/>
  <c r="R294" i="16" s="1"/>
  <c r="O294" i="16"/>
  <c r="N312" i="17" l="1"/>
  <c r="O312" i="17"/>
  <c r="H312" i="17"/>
  <c r="G312" i="17"/>
  <c r="U312" i="17"/>
  <c r="Q294" i="16"/>
  <c r="S294" i="16" s="1"/>
  <c r="U294" i="16"/>
  <c r="J294" i="16"/>
  <c r="Q312" i="17" l="1"/>
  <c r="S312" i="17" s="1"/>
  <c r="J312" i="17"/>
  <c r="L312" i="17" s="1"/>
  <c r="T294" i="16"/>
  <c r="L294" i="16"/>
  <c r="W312" i="17" l="1"/>
  <c r="F313" i="17"/>
  <c r="G313" i="17" s="1"/>
  <c r="M313" i="17"/>
  <c r="N313" i="17" s="1"/>
  <c r="X312" i="17"/>
  <c r="Y312" i="17"/>
  <c r="T312" i="17"/>
  <c r="V312" i="17" s="1"/>
  <c r="Y294" i="16"/>
  <c r="W294" i="16"/>
  <c r="M295" i="16"/>
  <c r="X294" i="16"/>
  <c r="F295" i="16"/>
  <c r="V294" i="16"/>
  <c r="H313" i="17" l="1"/>
  <c r="I313" i="17"/>
  <c r="K313" i="17" s="1"/>
  <c r="P313" i="17"/>
  <c r="R313" i="17" s="1"/>
  <c r="O313" i="17"/>
  <c r="I295" i="16"/>
  <c r="K295" i="16" s="1"/>
  <c r="H295" i="16"/>
  <c r="G295" i="16"/>
  <c r="P295" i="16"/>
  <c r="R295" i="16" s="1"/>
  <c r="O295" i="16"/>
  <c r="N295" i="16"/>
  <c r="U313" i="17" l="1"/>
  <c r="J313" i="17"/>
  <c r="L313" i="17" s="1"/>
  <c r="Q313" i="17"/>
  <c r="U295" i="16"/>
  <c r="Q295" i="16"/>
  <c r="S295" i="16" s="1"/>
  <c r="J295" i="16"/>
  <c r="L295" i="16" s="1"/>
  <c r="T313" i="17" l="1"/>
  <c r="S313" i="17"/>
  <c r="X313" i="17" s="1"/>
  <c r="W295" i="16"/>
  <c r="Y295" i="16"/>
  <c r="X295" i="16"/>
  <c r="F296" i="16"/>
  <c r="M296" i="16"/>
  <c r="T295" i="16"/>
  <c r="V295" i="16" s="1"/>
  <c r="M314" i="17" l="1"/>
  <c r="O314" i="17" s="1"/>
  <c r="W313" i="17"/>
  <c r="F314" i="17"/>
  <c r="H314" i="17" s="1"/>
  <c r="Y313" i="17"/>
  <c r="V313" i="17"/>
  <c r="H296" i="16"/>
  <c r="G296" i="16"/>
  <c r="I296" i="16"/>
  <c r="K296" i="16" s="1"/>
  <c r="P296" i="16"/>
  <c r="R296" i="16" s="1"/>
  <c r="O296" i="16"/>
  <c r="N296" i="16"/>
  <c r="P314" i="17" l="1"/>
  <c r="R314" i="17" s="1"/>
  <c r="N314" i="17"/>
  <c r="G314" i="17"/>
  <c r="I314" i="17"/>
  <c r="K314" i="17" s="1"/>
  <c r="Q296" i="16"/>
  <c r="S296" i="16" s="1"/>
  <c r="U296" i="16"/>
  <c r="J296" i="16"/>
  <c r="U314" i="17" l="1"/>
  <c r="Q314" i="17"/>
  <c r="S314" i="17" s="1"/>
  <c r="J314" i="17"/>
  <c r="T296" i="16"/>
  <c r="L296" i="16"/>
  <c r="L314" i="17" l="1"/>
  <c r="T314" i="17"/>
  <c r="Y296" i="16"/>
  <c r="W296" i="16"/>
  <c r="X296" i="16"/>
  <c r="F297" i="16"/>
  <c r="M297" i="16"/>
  <c r="V296" i="16"/>
  <c r="V314" i="17" l="1"/>
  <c r="W314" i="17"/>
  <c r="X314" i="17"/>
  <c r="F315" i="17"/>
  <c r="Y314" i="17"/>
  <c r="M315" i="17"/>
  <c r="O297" i="16"/>
  <c r="N297" i="16"/>
  <c r="P297" i="16"/>
  <c r="R297" i="16" s="1"/>
  <c r="G297" i="16"/>
  <c r="I297" i="16"/>
  <c r="K297" i="16" s="1"/>
  <c r="H297" i="16"/>
  <c r="O315" i="17" l="1"/>
  <c r="N315" i="17"/>
  <c r="P315" i="17"/>
  <c r="R315" i="17" s="1"/>
  <c r="G315" i="17"/>
  <c r="H315" i="17"/>
  <c r="I315" i="17"/>
  <c r="K315" i="17" s="1"/>
  <c r="U297" i="16"/>
  <c r="J297" i="16"/>
  <c r="Q297" i="16"/>
  <c r="S297" i="16" s="1"/>
  <c r="U315" i="17" l="1"/>
  <c r="Q315" i="17"/>
  <c r="S315" i="17" s="1"/>
  <c r="J315" i="17"/>
  <c r="L315" i="17" s="1"/>
  <c r="T297" i="16"/>
  <c r="L297" i="16"/>
  <c r="T315" i="17" l="1"/>
  <c r="V315" i="17" s="1"/>
  <c r="W315" i="17"/>
  <c r="Y315" i="17"/>
  <c r="M316" i="17"/>
  <c r="X315" i="17"/>
  <c r="F316" i="17"/>
  <c r="Y297" i="16"/>
  <c r="W297" i="16"/>
  <c r="F298" i="16"/>
  <c r="M298" i="16"/>
  <c r="X297" i="16"/>
  <c r="V297" i="16"/>
  <c r="G316" i="17" l="1"/>
  <c r="I316" i="17"/>
  <c r="K316" i="17" s="1"/>
  <c r="H316" i="17"/>
  <c r="O316" i="17"/>
  <c r="P316" i="17"/>
  <c r="R316" i="17" s="1"/>
  <c r="N316" i="17"/>
  <c r="N298" i="16"/>
  <c r="P298" i="16"/>
  <c r="R298" i="16" s="1"/>
  <c r="O298" i="16"/>
  <c r="I298" i="16"/>
  <c r="K298" i="16" s="1"/>
  <c r="H298" i="16"/>
  <c r="G298" i="16"/>
  <c r="J316" i="17" l="1"/>
  <c r="L316" i="17" s="1"/>
  <c r="Q316" i="17"/>
  <c r="S316" i="17" s="1"/>
  <c r="U316" i="17"/>
  <c r="U298" i="16"/>
  <c r="Q298" i="16"/>
  <c r="S298" i="16" s="1"/>
  <c r="J298" i="16"/>
  <c r="T316" i="17" l="1"/>
  <c r="V316" i="17" s="1"/>
  <c r="W316" i="17"/>
  <c r="F317" i="17"/>
  <c r="Y316" i="17"/>
  <c r="X316" i="17"/>
  <c r="M317" i="17"/>
  <c r="T298" i="16"/>
  <c r="L298" i="16"/>
  <c r="N317" i="17" l="1"/>
  <c r="P317" i="17"/>
  <c r="R317" i="17" s="1"/>
  <c r="O317" i="17"/>
  <c r="H317" i="17"/>
  <c r="I317" i="17"/>
  <c r="K317" i="17" s="1"/>
  <c r="G317" i="17"/>
  <c r="Y298" i="16"/>
  <c r="W298" i="16"/>
  <c r="M299" i="16"/>
  <c r="X298" i="16"/>
  <c r="F299" i="16"/>
  <c r="V298" i="16"/>
  <c r="U317" i="17" l="1"/>
  <c r="J317" i="17"/>
  <c r="L317" i="17" s="1"/>
  <c r="Q317" i="17"/>
  <c r="S317" i="17" s="1"/>
  <c r="I299" i="16"/>
  <c r="K299" i="16" s="1"/>
  <c r="H299" i="16"/>
  <c r="G299" i="16"/>
  <c r="P299" i="16"/>
  <c r="R299" i="16" s="1"/>
  <c r="O299" i="16"/>
  <c r="N299" i="16"/>
  <c r="T317" i="17" l="1"/>
  <c r="V317" i="17" s="1"/>
  <c r="W317" i="17"/>
  <c r="Y317" i="17"/>
  <c r="F318" i="17"/>
  <c r="X317" i="17"/>
  <c r="M318" i="17"/>
  <c r="J299" i="16"/>
  <c r="L299" i="16" s="1"/>
  <c r="U299" i="16"/>
  <c r="Q299" i="16"/>
  <c r="P318" i="17" l="1"/>
  <c r="R318" i="17" s="1"/>
  <c r="O318" i="17"/>
  <c r="N318" i="17"/>
  <c r="H318" i="17"/>
  <c r="G318" i="17"/>
  <c r="I318" i="17"/>
  <c r="K318" i="17" s="1"/>
  <c r="T299" i="16"/>
  <c r="S299" i="16"/>
  <c r="Y299" i="16" s="1"/>
  <c r="J318" i="17" l="1"/>
  <c r="L318" i="17" s="1"/>
  <c r="Q318" i="17"/>
  <c r="S318" i="17" s="1"/>
  <c r="U318" i="17"/>
  <c r="W299" i="16"/>
  <c r="M300" i="16"/>
  <c r="X299" i="16"/>
  <c r="V299" i="16"/>
  <c r="F300" i="16"/>
  <c r="W318" i="17" l="1"/>
  <c r="F319" i="17"/>
  <c r="X318" i="17"/>
  <c r="M319" i="17"/>
  <c r="Y318" i="17"/>
  <c r="T318" i="17"/>
  <c r="V318" i="17" s="1"/>
  <c r="H300" i="16"/>
  <c r="G300" i="16"/>
  <c r="I300" i="16"/>
  <c r="K300" i="16" s="1"/>
  <c r="P300" i="16"/>
  <c r="R300" i="16" s="1"/>
  <c r="O300" i="16"/>
  <c r="N300" i="16"/>
  <c r="P319" i="17" l="1"/>
  <c r="R319" i="17" s="1"/>
  <c r="O319" i="17"/>
  <c r="N319" i="17"/>
  <c r="H319" i="17"/>
  <c r="G319" i="17"/>
  <c r="I319" i="17"/>
  <c r="K319" i="17" s="1"/>
  <c r="Q300" i="16"/>
  <c r="S300" i="16" s="1"/>
  <c r="U300" i="16"/>
  <c r="J300" i="16"/>
  <c r="Q319" i="17" l="1"/>
  <c r="S319" i="17" s="1"/>
  <c r="U319" i="17"/>
  <c r="T300" i="16"/>
  <c r="J319" i="17"/>
  <c r="L300" i="16"/>
  <c r="T319" i="17" l="1"/>
  <c r="L319" i="17"/>
  <c r="Y300" i="16"/>
  <c r="W300" i="16"/>
  <c r="X300" i="16"/>
  <c r="F301" i="16"/>
  <c r="M301" i="16"/>
  <c r="V300" i="16"/>
  <c r="V319" i="17" l="1"/>
  <c r="W319" i="17"/>
  <c r="F320" i="17"/>
  <c r="I320" i="17" s="1"/>
  <c r="K320" i="17" s="1"/>
  <c r="X319" i="17"/>
  <c r="M320" i="17"/>
  <c r="P320" i="17" s="1"/>
  <c r="R320" i="17" s="1"/>
  <c r="Y319" i="17"/>
  <c r="O301" i="16"/>
  <c r="N301" i="16"/>
  <c r="P301" i="16"/>
  <c r="R301" i="16" s="1"/>
  <c r="G301" i="16"/>
  <c r="I301" i="16"/>
  <c r="K301" i="16" s="1"/>
  <c r="H301" i="16"/>
  <c r="G320" i="17" l="1"/>
  <c r="N320" i="17"/>
  <c r="H320" i="17"/>
  <c r="O320" i="17"/>
  <c r="U320" i="17"/>
  <c r="U301" i="16"/>
  <c r="J301" i="16"/>
  <c r="Q301" i="16"/>
  <c r="S301" i="16" s="1"/>
  <c r="J320" i="17" l="1"/>
  <c r="L320" i="17" s="1"/>
  <c r="Q320" i="17"/>
  <c r="S320" i="17" s="1"/>
  <c r="T301" i="16"/>
  <c r="L301" i="16"/>
  <c r="M321" i="17" l="1"/>
  <c r="O321" i="17" s="1"/>
  <c r="W320" i="17"/>
  <c r="F321" i="17"/>
  <c r="G321" i="17" s="1"/>
  <c r="Y320" i="17"/>
  <c r="X320" i="17"/>
  <c r="T320" i="17"/>
  <c r="V320" i="17" s="1"/>
  <c r="Y301" i="16"/>
  <c r="W301" i="16"/>
  <c r="F302" i="16"/>
  <c r="M302" i="16"/>
  <c r="X301" i="16"/>
  <c r="V301" i="16"/>
  <c r="N321" i="17" l="1"/>
  <c r="P321" i="17"/>
  <c r="R321" i="17" s="1"/>
  <c r="H321" i="17"/>
  <c r="I321" i="17"/>
  <c r="K321" i="17" s="1"/>
  <c r="N302" i="16"/>
  <c r="P302" i="16"/>
  <c r="R302" i="16" s="1"/>
  <c r="O302" i="16"/>
  <c r="I302" i="16"/>
  <c r="K302" i="16" s="1"/>
  <c r="H302" i="16"/>
  <c r="G302" i="16"/>
  <c r="Q321" i="17" l="1"/>
  <c r="S321" i="17" s="1"/>
  <c r="U321" i="17"/>
  <c r="J321" i="17"/>
  <c r="L321" i="17" s="1"/>
  <c r="J302" i="16"/>
  <c r="L302" i="16" s="1"/>
  <c r="U302" i="16"/>
  <c r="Q302" i="16"/>
  <c r="W321" i="17" l="1"/>
  <c r="T321" i="17"/>
  <c r="V321" i="17" s="1"/>
  <c r="Y321" i="17"/>
  <c r="M322" i="17"/>
  <c r="O322" i="17" s="1"/>
  <c r="X321" i="17"/>
  <c r="F322" i="17"/>
  <c r="H322" i="17" s="1"/>
  <c r="T302" i="16"/>
  <c r="S302" i="16"/>
  <c r="N322" i="17" l="1"/>
  <c r="I322" i="17"/>
  <c r="K322" i="17" s="1"/>
  <c r="P322" i="17"/>
  <c r="R322" i="17" s="1"/>
  <c r="G322" i="17"/>
  <c r="V302" i="16"/>
  <c r="W302" i="16"/>
  <c r="F303" i="16"/>
  <c r="I303" i="16" s="1"/>
  <c r="K303" i="16" s="1"/>
  <c r="M303" i="16"/>
  <c r="N303" i="16" s="1"/>
  <c r="Y302" i="16"/>
  <c r="X302" i="16"/>
  <c r="J322" i="17" l="1"/>
  <c r="L322" i="17" s="1"/>
  <c r="U322" i="17"/>
  <c r="Q322" i="17"/>
  <c r="S322" i="17" s="1"/>
  <c r="G303" i="16"/>
  <c r="H303" i="16"/>
  <c r="O303" i="16"/>
  <c r="P303" i="16"/>
  <c r="R303" i="16" s="1"/>
  <c r="U303" i="16" s="1"/>
  <c r="Y322" i="17" l="1"/>
  <c r="T322" i="17"/>
  <c r="V322" i="17" s="1"/>
  <c r="X322" i="17"/>
  <c r="F323" i="17"/>
  <c r="G323" i="17" s="1"/>
  <c r="M323" i="17"/>
  <c r="P323" i="17" s="1"/>
  <c r="W322" i="17"/>
  <c r="Q303" i="16"/>
  <c r="S303" i="16" s="1"/>
  <c r="J303" i="16"/>
  <c r="L303" i="16" s="1"/>
  <c r="I323" i="17" l="1"/>
  <c r="K323" i="17" s="1"/>
  <c r="R323" i="17"/>
  <c r="N323" i="17"/>
  <c r="O323" i="17"/>
  <c r="H323" i="17"/>
  <c r="Y303" i="16"/>
  <c r="T303" i="16"/>
  <c r="V303" i="16" s="1"/>
  <c r="W303" i="16"/>
  <c r="M304" i="16"/>
  <c r="X303" i="16"/>
  <c r="F304" i="16"/>
  <c r="J323" i="17" l="1"/>
  <c r="L323" i="17" s="1"/>
  <c r="U323" i="17"/>
  <c r="Q323" i="17"/>
  <c r="S323" i="17" s="1"/>
  <c r="H304" i="16"/>
  <c r="G304" i="16"/>
  <c r="I304" i="16"/>
  <c r="K304" i="16" s="1"/>
  <c r="P304" i="16"/>
  <c r="R304" i="16" s="1"/>
  <c r="O304" i="16"/>
  <c r="N304" i="16"/>
  <c r="M324" i="17" l="1"/>
  <c r="Y323" i="17"/>
  <c r="X323" i="17"/>
  <c r="W323" i="17"/>
  <c r="F324" i="17"/>
  <c r="I324" i="17" s="1"/>
  <c r="K324" i="17" s="1"/>
  <c r="T323" i="17"/>
  <c r="V323" i="17" s="1"/>
  <c r="Q304" i="16"/>
  <c r="S304" i="16" s="1"/>
  <c r="U304" i="16"/>
  <c r="J304" i="16"/>
  <c r="H324" i="17" l="1"/>
  <c r="G324" i="17"/>
  <c r="P324" i="17"/>
  <c r="R324" i="17" s="1"/>
  <c r="U324" i="17" s="1"/>
  <c r="N324" i="17"/>
  <c r="O324" i="17"/>
  <c r="T304" i="16"/>
  <c r="L304" i="16"/>
  <c r="J324" i="17" l="1"/>
  <c r="L324" i="17" s="1"/>
  <c r="Q324" i="17"/>
  <c r="S324" i="17" s="1"/>
  <c r="Y304" i="16"/>
  <c r="W304" i="16"/>
  <c r="X304" i="16"/>
  <c r="F305" i="16"/>
  <c r="M305" i="16"/>
  <c r="V304" i="16"/>
  <c r="W324" i="17" l="1"/>
  <c r="T324" i="17"/>
  <c r="V324" i="17" s="1"/>
  <c r="X324" i="17"/>
  <c r="Y324" i="17"/>
  <c r="F325" i="17"/>
  <c r="M325" i="17"/>
  <c r="O305" i="16"/>
  <c r="N305" i="16"/>
  <c r="P305" i="16"/>
  <c r="R305" i="16" s="1"/>
  <c r="G305" i="16"/>
  <c r="I305" i="16"/>
  <c r="K305" i="16" s="1"/>
  <c r="H305" i="16"/>
  <c r="N325" i="17" l="1"/>
  <c r="O325" i="17"/>
  <c r="P325" i="17"/>
  <c r="R325" i="17" s="1"/>
  <c r="I325" i="17"/>
  <c r="K325" i="17" s="1"/>
  <c r="G325" i="17"/>
  <c r="H325" i="17"/>
  <c r="U305" i="16"/>
  <c r="J305" i="16"/>
  <c r="Q305" i="16"/>
  <c r="S305" i="16" s="1"/>
  <c r="J325" i="17" l="1"/>
  <c r="L325" i="17" s="1"/>
  <c r="U325" i="17"/>
  <c r="Q325" i="17"/>
  <c r="S325" i="17" s="1"/>
  <c r="T305" i="16"/>
  <c r="L305" i="16"/>
  <c r="W325" i="17" l="1"/>
  <c r="Y325" i="17"/>
  <c r="Y305" i="16"/>
  <c r="W305" i="16"/>
  <c r="F326" i="17"/>
  <c r="H326" i="17" s="1"/>
  <c r="M326" i="17"/>
  <c r="T325" i="17"/>
  <c r="V325" i="17" s="1"/>
  <c r="X325" i="17"/>
  <c r="F306" i="16"/>
  <c r="M306" i="16"/>
  <c r="X305" i="16"/>
  <c r="V305" i="16"/>
  <c r="I326" i="17" l="1"/>
  <c r="K326" i="17" s="1"/>
  <c r="G326" i="17"/>
  <c r="O326" i="17"/>
  <c r="P326" i="17"/>
  <c r="R326" i="17" s="1"/>
  <c r="N326" i="17"/>
  <c r="N306" i="16"/>
  <c r="P306" i="16"/>
  <c r="R306" i="16" s="1"/>
  <c r="O306" i="16"/>
  <c r="I306" i="16"/>
  <c r="K306" i="16" s="1"/>
  <c r="H306" i="16"/>
  <c r="G306" i="16"/>
  <c r="U326" i="17" l="1"/>
  <c r="J326" i="17"/>
  <c r="L326" i="17" s="1"/>
  <c r="Q326" i="17"/>
  <c r="S326" i="17" s="1"/>
  <c r="Q306" i="16"/>
  <c r="S306" i="16" s="1"/>
  <c r="U306" i="16"/>
  <c r="J306" i="16"/>
  <c r="W326" i="17" l="1"/>
  <c r="X326" i="17"/>
  <c r="Y326" i="17"/>
  <c r="T326" i="17"/>
  <c r="V326" i="17" s="1"/>
  <c r="F327" i="17"/>
  <c r="M327" i="17"/>
  <c r="T306" i="16"/>
  <c r="L306" i="16"/>
  <c r="Y306" i="16" l="1"/>
  <c r="W306" i="16"/>
  <c r="N327" i="17"/>
  <c r="P327" i="17"/>
  <c r="R327" i="17" s="1"/>
  <c r="O327" i="17"/>
  <c r="I327" i="17"/>
  <c r="K327" i="17" s="1"/>
  <c r="H327" i="17"/>
  <c r="G327" i="17"/>
  <c r="M307" i="16"/>
  <c r="X306" i="16"/>
  <c r="F307" i="16"/>
  <c r="V306" i="16"/>
  <c r="U327" i="17" l="1"/>
  <c r="J327" i="17"/>
  <c r="L327" i="17" s="1"/>
  <c r="Q327" i="17"/>
  <c r="S327" i="17" s="1"/>
  <c r="I307" i="16"/>
  <c r="K307" i="16" s="1"/>
  <c r="H307" i="16"/>
  <c r="G307" i="16"/>
  <c r="P307" i="16"/>
  <c r="R307" i="16" s="1"/>
  <c r="O307" i="16"/>
  <c r="N307" i="16"/>
  <c r="W327" i="17" l="1"/>
  <c r="T327" i="17"/>
  <c r="V327" i="17" s="1"/>
  <c r="Y327" i="17"/>
  <c r="F328" i="17"/>
  <c r="M328" i="17"/>
  <c r="X327" i="17"/>
  <c r="U307" i="16"/>
  <c r="Q307" i="16"/>
  <c r="S307" i="16" s="1"/>
  <c r="J307" i="16"/>
  <c r="L307" i="16" s="1"/>
  <c r="Y307" i="16" l="1"/>
  <c r="W307" i="16"/>
  <c r="N328" i="17"/>
  <c r="P328" i="17"/>
  <c r="R328" i="17" s="1"/>
  <c r="O328" i="17"/>
  <c r="H328" i="17"/>
  <c r="G328" i="17"/>
  <c r="I328" i="17"/>
  <c r="K328" i="17" s="1"/>
  <c r="X307" i="16"/>
  <c r="F308" i="16"/>
  <c r="M308" i="16"/>
  <c r="T307" i="16"/>
  <c r="V307" i="16" s="1"/>
  <c r="U328" i="17" l="1"/>
  <c r="J328" i="17"/>
  <c r="Q328" i="17"/>
  <c r="S328" i="17" s="1"/>
  <c r="P308" i="16"/>
  <c r="R308" i="16" s="1"/>
  <c r="O308" i="16"/>
  <c r="N308" i="16"/>
  <c r="H308" i="16"/>
  <c r="G308" i="16"/>
  <c r="I308" i="16"/>
  <c r="K308" i="16" s="1"/>
  <c r="L328" i="17" l="1"/>
  <c r="W328" i="17" s="1"/>
  <c r="T328" i="17"/>
  <c r="U308" i="16"/>
  <c r="J308" i="16"/>
  <c r="Q308" i="16"/>
  <c r="S308" i="16" s="1"/>
  <c r="X328" i="17" l="1"/>
  <c r="Y328" i="17"/>
  <c r="M329" i="17"/>
  <c r="V328" i="17"/>
  <c r="F329" i="17"/>
  <c r="T308" i="16"/>
  <c r="L308" i="16"/>
  <c r="Y308" i="16" l="1"/>
  <c r="W308" i="16"/>
  <c r="O329" i="17"/>
  <c r="P329" i="17"/>
  <c r="R329" i="17" s="1"/>
  <c r="N329" i="17"/>
  <c r="I329" i="17"/>
  <c r="K329" i="17" s="1"/>
  <c r="G329" i="17"/>
  <c r="H329" i="17"/>
  <c r="X308" i="16"/>
  <c r="F309" i="16"/>
  <c r="M309" i="16"/>
  <c r="V308" i="16"/>
  <c r="Q329" i="17" l="1"/>
  <c r="S329" i="17" s="1"/>
  <c r="J329" i="17"/>
  <c r="L329" i="17" s="1"/>
  <c r="U329" i="17"/>
  <c r="O309" i="16"/>
  <c r="N309" i="16"/>
  <c r="P309" i="16"/>
  <c r="R309" i="16" s="1"/>
  <c r="G309" i="16"/>
  <c r="I309" i="16"/>
  <c r="K309" i="16" s="1"/>
  <c r="H309" i="16"/>
  <c r="W329" i="17" l="1"/>
  <c r="Y329" i="17"/>
  <c r="T329" i="17"/>
  <c r="V329" i="17" s="1"/>
  <c r="F330" i="17"/>
  <c r="G330" i="17" s="1"/>
  <c r="M330" i="17"/>
  <c r="X329" i="17"/>
  <c r="U309" i="16"/>
  <c r="J309" i="16"/>
  <c r="Q309" i="16"/>
  <c r="S309" i="16" s="1"/>
  <c r="H330" i="17" l="1"/>
  <c r="I330" i="17"/>
  <c r="K330" i="17" s="1"/>
  <c r="O330" i="17"/>
  <c r="N330" i="17"/>
  <c r="P330" i="17"/>
  <c r="R330" i="17" s="1"/>
  <c r="T309" i="16"/>
  <c r="L309" i="16"/>
  <c r="U330" i="17" l="1"/>
  <c r="J330" i="17"/>
  <c r="L330" i="17" s="1"/>
  <c r="Y309" i="16"/>
  <c r="W309" i="16"/>
  <c r="Q330" i="17"/>
  <c r="F310" i="16"/>
  <c r="M310" i="16"/>
  <c r="X309" i="16"/>
  <c r="V309" i="16"/>
  <c r="T330" i="17" l="1"/>
  <c r="S330" i="17"/>
  <c r="W330" i="17" s="1"/>
  <c r="N310" i="16"/>
  <c r="P310" i="16"/>
  <c r="R310" i="16" s="1"/>
  <c r="O310" i="16"/>
  <c r="I310" i="16"/>
  <c r="K310" i="16" s="1"/>
  <c r="H310" i="16"/>
  <c r="G310" i="16"/>
  <c r="M331" i="17" l="1"/>
  <c r="Y330" i="17"/>
  <c r="F331" i="17"/>
  <c r="X330" i="17"/>
  <c r="V330" i="17"/>
  <c r="J310" i="16"/>
  <c r="L310" i="16" s="1"/>
  <c r="Q310" i="16"/>
  <c r="S310" i="16" s="1"/>
  <c r="U310" i="16"/>
  <c r="W310" i="16" l="1"/>
  <c r="G331" i="17"/>
  <c r="H331" i="17"/>
  <c r="I331" i="17"/>
  <c r="K331" i="17" s="1"/>
  <c r="N331" i="17"/>
  <c r="P331" i="17"/>
  <c r="R331" i="17" s="1"/>
  <c r="O331" i="17"/>
  <c r="Y310" i="16"/>
  <c r="T310" i="16"/>
  <c r="V310" i="16" s="1"/>
  <c r="M311" i="16"/>
  <c r="X310" i="16"/>
  <c r="F311" i="16"/>
  <c r="Q331" i="17" l="1"/>
  <c r="S331" i="17" s="1"/>
  <c r="J331" i="17"/>
  <c r="U331" i="17"/>
  <c r="I311" i="16"/>
  <c r="K311" i="16" s="1"/>
  <c r="H311" i="16"/>
  <c r="G311" i="16"/>
  <c r="P311" i="16"/>
  <c r="R311" i="16" s="1"/>
  <c r="O311" i="16"/>
  <c r="N311" i="16"/>
  <c r="T331" i="17" l="1"/>
  <c r="L331" i="17"/>
  <c r="W331" i="17" s="1"/>
  <c r="Q311" i="16"/>
  <c r="S311" i="16" s="1"/>
  <c r="U311" i="16"/>
  <c r="J311" i="16"/>
  <c r="M332" i="17" l="1"/>
  <c r="P332" i="17" s="1"/>
  <c r="R332" i="17" s="1"/>
  <c r="X331" i="17"/>
  <c r="V331" i="17"/>
  <c r="F332" i="17"/>
  <c r="H332" i="17" s="1"/>
  <c r="Y331" i="17"/>
  <c r="T311" i="16"/>
  <c r="L311" i="16"/>
  <c r="N332" i="17" l="1"/>
  <c r="O332" i="17"/>
  <c r="G332" i="17"/>
  <c r="I332" i="17"/>
  <c r="K332" i="17" s="1"/>
  <c r="U332" i="17" s="1"/>
  <c r="Y311" i="16"/>
  <c r="W311" i="16"/>
  <c r="X311" i="16"/>
  <c r="F312" i="16"/>
  <c r="M312" i="16"/>
  <c r="V311" i="16"/>
  <c r="Q332" i="17" l="1"/>
  <c r="S332" i="17" s="1"/>
  <c r="J332" i="17"/>
  <c r="L332" i="17" s="1"/>
  <c r="P312" i="16"/>
  <c r="R312" i="16" s="1"/>
  <c r="O312" i="16"/>
  <c r="N312" i="16"/>
  <c r="H312" i="16"/>
  <c r="G312" i="16"/>
  <c r="I312" i="16"/>
  <c r="K312" i="16" s="1"/>
  <c r="W332" i="17" l="1"/>
  <c r="T332" i="17"/>
  <c r="V332" i="17" s="1"/>
  <c r="M333" i="17"/>
  <c r="P333" i="17" s="1"/>
  <c r="R333" i="17" s="1"/>
  <c r="F333" i="17"/>
  <c r="G333" i="17" s="1"/>
  <c r="Y332" i="17"/>
  <c r="X332" i="17"/>
  <c r="U312" i="16"/>
  <c r="J312" i="16"/>
  <c r="L312" i="16" s="1"/>
  <c r="Q312" i="16"/>
  <c r="S312" i="16" s="1"/>
  <c r="O333" i="17" l="1"/>
  <c r="N333" i="17"/>
  <c r="H333" i="17"/>
  <c r="I333" i="17"/>
  <c r="K333" i="17" s="1"/>
  <c r="U333" i="17" s="1"/>
  <c r="W312" i="16"/>
  <c r="Y312" i="16"/>
  <c r="X312" i="16"/>
  <c r="F313" i="16"/>
  <c r="M313" i="16"/>
  <c r="T312" i="16"/>
  <c r="V312" i="16" s="1"/>
  <c r="Q333" i="17" l="1"/>
  <c r="S333" i="17" s="1"/>
  <c r="J333" i="17"/>
  <c r="L333" i="17" s="1"/>
  <c r="O313" i="16"/>
  <c r="N313" i="16"/>
  <c r="P313" i="16"/>
  <c r="R313" i="16" s="1"/>
  <c r="G313" i="16"/>
  <c r="I313" i="16"/>
  <c r="K313" i="16" s="1"/>
  <c r="H313" i="16"/>
  <c r="W333" i="17" l="1"/>
  <c r="T333" i="17"/>
  <c r="V333" i="17" s="1"/>
  <c r="Y333" i="17"/>
  <c r="M334" i="17"/>
  <c r="F334" i="17"/>
  <c r="X333" i="17"/>
  <c r="U313" i="16"/>
  <c r="J313" i="16"/>
  <c r="Q313" i="16"/>
  <c r="S313" i="16" s="1"/>
  <c r="H334" i="17" l="1"/>
  <c r="I334" i="17"/>
  <c r="K334" i="17" s="1"/>
  <c r="G334" i="17"/>
  <c r="O334" i="17"/>
  <c r="P334" i="17"/>
  <c r="R334" i="17" s="1"/>
  <c r="N334" i="17"/>
  <c r="T313" i="16"/>
  <c r="L313" i="16"/>
  <c r="J334" i="17" l="1"/>
  <c r="L334" i="17" s="1"/>
  <c r="Y313" i="16"/>
  <c r="W313" i="16"/>
  <c r="U334" i="17"/>
  <c r="Q334" i="17"/>
  <c r="F314" i="16"/>
  <c r="M314" i="16"/>
  <c r="X313" i="16"/>
  <c r="V313" i="16"/>
  <c r="T334" i="17" l="1"/>
  <c r="S334" i="17"/>
  <c r="M335" i="17" s="1"/>
  <c r="N314" i="16"/>
  <c r="P314" i="16"/>
  <c r="R314" i="16" s="1"/>
  <c r="O314" i="16"/>
  <c r="I314" i="16"/>
  <c r="K314" i="16" s="1"/>
  <c r="H314" i="16"/>
  <c r="G314" i="16"/>
  <c r="W334" i="17" l="1"/>
  <c r="Y334" i="17"/>
  <c r="O335" i="17"/>
  <c r="P335" i="17"/>
  <c r="R335" i="17" s="1"/>
  <c r="N335" i="17"/>
  <c r="X334" i="17"/>
  <c r="F335" i="17"/>
  <c r="V334" i="17"/>
  <c r="U314" i="16"/>
  <c r="J314" i="16"/>
  <c r="Q314" i="16"/>
  <c r="S314" i="16" s="1"/>
  <c r="Q335" i="17" l="1"/>
  <c r="S335" i="17" s="1"/>
  <c r="I335" i="17"/>
  <c r="K335" i="17" s="1"/>
  <c r="U335" i="17" s="1"/>
  <c r="H335" i="17"/>
  <c r="G335" i="17"/>
  <c r="T314" i="16"/>
  <c r="L314" i="16"/>
  <c r="F315" i="16" l="1"/>
  <c r="I315" i="16" s="1"/>
  <c r="K315" i="16" s="1"/>
  <c r="W314" i="16"/>
  <c r="J335" i="17"/>
  <c r="M315" i="16"/>
  <c r="N315" i="16" s="1"/>
  <c r="Y314" i="16"/>
  <c r="X314" i="16"/>
  <c r="V314" i="16"/>
  <c r="P315" i="16" l="1"/>
  <c r="R315" i="16" s="1"/>
  <c r="U315" i="16" s="1"/>
  <c r="G315" i="16"/>
  <c r="H315" i="16"/>
  <c r="O315" i="16"/>
  <c r="L335" i="17"/>
  <c r="W335" i="17" s="1"/>
  <c r="T335" i="17"/>
  <c r="Q315" i="16" l="1"/>
  <c r="S315" i="16" s="1"/>
  <c r="J315" i="16"/>
  <c r="L315" i="16" s="1"/>
  <c r="Y335" i="17"/>
  <c r="X335" i="17"/>
  <c r="F336" i="17"/>
  <c r="M336" i="17"/>
  <c r="V335" i="17"/>
  <c r="T315" i="16" l="1"/>
  <c r="V315" i="16" s="1"/>
  <c r="Y315" i="16"/>
  <c r="W315" i="16"/>
  <c r="I336" i="17"/>
  <c r="K336" i="17" s="1"/>
  <c r="H336" i="17"/>
  <c r="G336" i="17"/>
  <c r="O336" i="17"/>
  <c r="N336" i="17"/>
  <c r="P336" i="17"/>
  <c r="R336" i="17" s="1"/>
  <c r="X315" i="16"/>
  <c r="F316" i="16"/>
  <c r="M316" i="16"/>
  <c r="Q336" i="17" l="1"/>
  <c r="S336" i="17" s="1"/>
  <c r="J336" i="17"/>
  <c r="L336" i="17" s="1"/>
  <c r="U336" i="17"/>
  <c r="P316" i="16"/>
  <c r="R316" i="16" s="1"/>
  <c r="O316" i="16"/>
  <c r="N316" i="16"/>
  <c r="H316" i="16"/>
  <c r="G316" i="16"/>
  <c r="I316" i="16"/>
  <c r="K316" i="16" s="1"/>
  <c r="W336" i="17" l="1"/>
  <c r="T336" i="17"/>
  <c r="V336" i="17" s="1"/>
  <c r="Y336" i="17"/>
  <c r="M337" i="17"/>
  <c r="X336" i="17"/>
  <c r="F337" i="17"/>
  <c r="J316" i="16"/>
  <c r="L316" i="16" s="1"/>
  <c r="U316" i="16"/>
  <c r="Q316" i="16"/>
  <c r="S316" i="16" s="1"/>
  <c r="W316" i="16" l="1"/>
  <c r="H337" i="17"/>
  <c r="G337" i="17"/>
  <c r="I337" i="17"/>
  <c r="K337" i="17" s="1"/>
  <c r="P337" i="17"/>
  <c r="R337" i="17" s="1"/>
  <c r="N337" i="17"/>
  <c r="O337" i="17"/>
  <c r="Y316" i="16"/>
  <c r="T316" i="16"/>
  <c r="V316" i="16" s="1"/>
  <c r="X316" i="16"/>
  <c r="F317" i="16"/>
  <c r="M317" i="16"/>
  <c r="J337" i="17" l="1"/>
  <c r="L337" i="17" s="1"/>
  <c r="Q337" i="17"/>
  <c r="S337" i="17" s="1"/>
  <c r="U337" i="17"/>
  <c r="G317" i="16"/>
  <c r="I317" i="16"/>
  <c r="K317" i="16" s="1"/>
  <c r="H317" i="16"/>
  <c r="O317" i="16"/>
  <c r="N317" i="16"/>
  <c r="P317" i="16"/>
  <c r="R317" i="16" s="1"/>
  <c r="W337" i="17" l="1"/>
  <c r="T337" i="17"/>
  <c r="V337" i="17" s="1"/>
  <c r="M338" i="17"/>
  <c r="F338" i="17"/>
  <c r="X337" i="17"/>
  <c r="Y337" i="17"/>
  <c r="J317" i="16"/>
  <c r="L317" i="16" s="1"/>
  <c r="U317" i="16"/>
  <c r="Q317" i="16"/>
  <c r="S317" i="16" s="1"/>
  <c r="Y317" i="16" l="1"/>
  <c r="W317" i="16"/>
  <c r="H338" i="17"/>
  <c r="G338" i="17"/>
  <c r="I338" i="17"/>
  <c r="K338" i="17" s="1"/>
  <c r="P338" i="17"/>
  <c r="R338" i="17" s="1"/>
  <c r="N338" i="17"/>
  <c r="O338" i="17"/>
  <c r="T317" i="16"/>
  <c r="V317" i="16" s="1"/>
  <c r="F318" i="16"/>
  <c r="M318" i="16"/>
  <c r="X317" i="16"/>
  <c r="U338" i="17" l="1"/>
  <c r="J338" i="17"/>
  <c r="L338" i="17" s="1"/>
  <c r="Q338" i="17"/>
  <c r="S338" i="17" s="1"/>
  <c r="N318" i="16"/>
  <c r="P318" i="16"/>
  <c r="R318" i="16" s="1"/>
  <c r="O318" i="16"/>
  <c r="I318" i="16"/>
  <c r="K318" i="16" s="1"/>
  <c r="H318" i="16"/>
  <c r="G318" i="16"/>
  <c r="W338" i="17" l="1"/>
  <c r="M339" i="17"/>
  <c r="P339" i="17" s="1"/>
  <c r="R339" i="17" s="1"/>
  <c r="Y338" i="17"/>
  <c r="F339" i="17"/>
  <c r="I339" i="17" s="1"/>
  <c r="K339" i="17" s="1"/>
  <c r="X338" i="17"/>
  <c r="T338" i="17"/>
  <c r="V338" i="17" s="1"/>
  <c r="J318" i="16"/>
  <c r="L318" i="16" s="1"/>
  <c r="U318" i="16"/>
  <c r="Q318" i="16"/>
  <c r="S318" i="16" s="1"/>
  <c r="G339" i="17" l="1"/>
  <c r="O339" i="17"/>
  <c r="N339" i="17"/>
  <c r="H339" i="17"/>
  <c r="W318" i="16"/>
  <c r="Y318" i="16"/>
  <c r="U339" i="17"/>
  <c r="T318" i="16"/>
  <c r="V318" i="16" s="1"/>
  <c r="M319" i="16"/>
  <c r="X318" i="16"/>
  <c r="F319" i="16"/>
  <c r="J339" i="17" l="1"/>
  <c r="L339" i="17" s="1"/>
  <c r="Q339" i="17"/>
  <c r="P319" i="16"/>
  <c r="R319" i="16" s="1"/>
  <c r="O319" i="16"/>
  <c r="N319" i="16"/>
  <c r="I319" i="16"/>
  <c r="K319" i="16" s="1"/>
  <c r="H319" i="16"/>
  <c r="G319" i="16"/>
  <c r="T339" i="17" l="1"/>
  <c r="S339" i="17"/>
  <c r="F340" i="17" s="1"/>
  <c r="I340" i="17" s="1"/>
  <c r="K340" i="17" s="1"/>
  <c r="U319" i="16"/>
  <c r="Q319" i="16"/>
  <c r="S319" i="16" s="1"/>
  <c r="J319" i="16"/>
  <c r="Y339" i="17" l="1"/>
  <c r="W339" i="17"/>
  <c r="H340" i="17"/>
  <c r="G340" i="17"/>
  <c r="V339" i="17"/>
  <c r="M340" i="17"/>
  <c r="N340" i="17" s="1"/>
  <c r="X339" i="17"/>
  <c r="T319" i="16"/>
  <c r="L319" i="16"/>
  <c r="J340" i="17" l="1"/>
  <c r="L340" i="17" s="1"/>
  <c r="P340" i="17"/>
  <c r="R340" i="17" s="1"/>
  <c r="U340" i="17" s="1"/>
  <c r="O340" i="17"/>
  <c r="Y319" i="16"/>
  <c r="W319" i="16"/>
  <c r="X319" i="16"/>
  <c r="F320" i="16"/>
  <c r="M320" i="16"/>
  <c r="V319" i="16"/>
  <c r="Q340" i="17" l="1"/>
  <c r="S340" i="17" s="1"/>
  <c r="M341" i="17" s="1"/>
  <c r="P320" i="16"/>
  <c r="R320" i="16" s="1"/>
  <c r="O320" i="16"/>
  <c r="N320" i="16"/>
  <c r="H320" i="16"/>
  <c r="G320" i="16"/>
  <c r="I320" i="16"/>
  <c r="K320" i="16" s="1"/>
  <c r="Y340" i="17" l="1"/>
  <c r="W340" i="17"/>
  <c r="X340" i="17"/>
  <c r="F341" i="17"/>
  <c r="I341" i="17" s="1"/>
  <c r="K341" i="17" s="1"/>
  <c r="T340" i="17"/>
  <c r="V340" i="17" s="1"/>
  <c r="N341" i="17"/>
  <c r="P341" i="17"/>
  <c r="R341" i="17" s="1"/>
  <c r="O341" i="17"/>
  <c r="U320" i="16"/>
  <c r="J320" i="16"/>
  <c r="L320" i="16" s="1"/>
  <c r="Q320" i="16"/>
  <c r="S320" i="16" s="1"/>
  <c r="G341" i="17" l="1"/>
  <c r="H341" i="17"/>
  <c r="W320" i="16"/>
  <c r="Q341" i="17"/>
  <c r="S341" i="17" s="1"/>
  <c r="U341" i="17"/>
  <c r="Y320" i="16"/>
  <c r="T320" i="16"/>
  <c r="V320" i="16" s="1"/>
  <c r="X320" i="16"/>
  <c r="F321" i="16"/>
  <c r="M321" i="16"/>
  <c r="J341" i="17" l="1"/>
  <c r="T341" i="17" s="1"/>
  <c r="G321" i="16"/>
  <c r="I321" i="16"/>
  <c r="K321" i="16" s="1"/>
  <c r="H321" i="16"/>
  <c r="O321" i="16"/>
  <c r="N321" i="16"/>
  <c r="P321" i="16"/>
  <c r="R321" i="16" s="1"/>
  <c r="L341" i="17" l="1"/>
  <c r="W341" i="17" s="1"/>
  <c r="J321" i="16"/>
  <c r="L321" i="16" s="1"/>
  <c r="U321" i="16"/>
  <c r="Q321" i="16"/>
  <c r="S321" i="16" s="1"/>
  <c r="V341" i="17" l="1"/>
  <c r="F342" i="17"/>
  <c r="G342" i="17" s="1"/>
  <c r="X341" i="17"/>
  <c r="Y341" i="17"/>
  <c r="M342" i="17"/>
  <c r="N342" i="17" s="1"/>
  <c r="W321" i="16"/>
  <c r="Y321" i="16"/>
  <c r="T321" i="16"/>
  <c r="V321" i="16" s="1"/>
  <c r="F322" i="16"/>
  <c r="M322" i="16"/>
  <c r="X321" i="16"/>
  <c r="O342" i="17" l="1"/>
  <c r="H342" i="17"/>
  <c r="I342" i="17"/>
  <c r="K342" i="17" s="1"/>
  <c r="P342" i="17"/>
  <c r="R342" i="17" s="1"/>
  <c r="I322" i="16"/>
  <c r="K322" i="16" s="1"/>
  <c r="H322" i="16"/>
  <c r="G322" i="16"/>
  <c r="N322" i="16"/>
  <c r="P322" i="16"/>
  <c r="R322" i="16" s="1"/>
  <c r="O322" i="16"/>
  <c r="J342" i="17" l="1"/>
  <c r="L342" i="17" s="1"/>
  <c r="U342" i="17"/>
  <c r="Q342" i="17"/>
  <c r="S342" i="17" s="1"/>
  <c r="Q322" i="16"/>
  <c r="S322" i="16" s="1"/>
  <c r="U322" i="16"/>
  <c r="J322" i="16"/>
  <c r="T342" i="17" l="1"/>
  <c r="V342" i="17" s="1"/>
  <c r="M343" i="17"/>
  <c r="N343" i="17" s="1"/>
  <c r="W342" i="17"/>
  <c r="Y342" i="17"/>
  <c r="F343" i="17"/>
  <c r="H343" i="17" s="1"/>
  <c r="T322" i="16"/>
  <c r="X342" i="17"/>
  <c r="L322" i="16"/>
  <c r="P343" i="17" l="1"/>
  <c r="R343" i="17" s="1"/>
  <c r="O343" i="17"/>
  <c r="Y322" i="16"/>
  <c r="W322" i="16"/>
  <c r="G343" i="17"/>
  <c r="I343" i="17"/>
  <c r="K343" i="17" s="1"/>
  <c r="M323" i="16"/>
  <c r="X322" i="16"/>
  <c r="F323" i="16"/>
  <c r="V322" i="16"/>
  <c r="Q343" i="17" l="1"/>
  <c r="S343" i="17" s="1"/>
  <c r="U343" i="17"/>
  <c r="J343" i="17"/>
  <c r="L343" i="17" s="1"/>
  <c r="I323" i="16"/>
  <c r="K323" i="16" s="1"/>
  <c r="H323" i="16"/>
  <c r="G323" i="16"/>
  <c r="P323" i="16"/>
  <c r="R323" i="16" s="1"/>
  <c r="O323" i="16"/>
  <c r="N323" i="16"/>
  <c r="W343" i="17" l="1"/>
  <c r="T343" i="17"/>
  <c r="V343" i="17" s="1"/>
  <c r="M344" i="17"/>
  <c r="X343" i="17"/>
  <c r="F344" i="17"/>
  <c r="Y343" i="17"/>
  <c r="U323" i="16"/>
  <c r="Q323" i="16"/>
  <c r="S323" i="16" s="1"/>
  <c r="J323" i="16"/>
  <c r="H344" i="17" l="1"/>
  <c r="G344" i="17"/>
  <c r="I344" i="17"/>
  <c r="K344" i="17" s="1"/>
  <c r="N344" i="17"/>
  <c r="O344" i="17"/>
  <c r="P344" i="17"/>
  <c r="R344" i="17" s="1"/>
  <c r="T323" i="16"/>
  <c r="L323" i="16"/>
  <c r="Y323" i="16" l="1"/>
  <c r="W323" i="16"/>
  <c r="U344" i="17"/>
  <c r="J344" i="17"/>
  <c r="Q344" i="17"/>
  <c r="S344" i="17" s="1"/>
  <c r="X323" i="16"/>
  <c r="F324" i="16"/>
  <c r="M324" i="16"/>
  <c r="V323" i="16"/>
  <c r="T344" i="17" l="1"/>
  <c r="L344" i="17"/>
  <c r="W344" i="17" s="1"/>
  <c r="H324" i="16"/>
  <c r="G324" i="16"/>
  <c r="I324" i="16"/>
  <c r="K324" i="16" s="1"/>
  <c r="P324" i="16"/>
  <c r="R324" i="16" s="1"/>
  <c r="O324" i="16"/>
  <c r="N324" i="16"/>
  <c r="Y344" i="17" l="1"/>
  <c r="V344" i="17"/>
  <c r="M345" i="17"/>
  <c r="F345" i="17"/>
  <c r="X344" i="17"/>
  <c r="Q324" i="16"/>
  <c r="S324" i="16" s="1"/>
  <c r="U324" i="16"/>
  <c r="J324" i="16"/>
  <c r="I345" i="17" l="1"/>
  <c r="K345" i="17" s="1"/>
  <c r="G345" i="17"/>
  <c r="H345" i="17"/>
  <c r="N345" i="17"/>
  <c r="O345" i="17"/>
  <c r="P345" i="17"/>
  <c r="R345" i="17" s="1"/>
  <c r="T324" i="16"/>
  <c r="L324" i="16"/>
  <c r="Y324" i="16" l="1"/>
  <c r="W324" i="16"/>
  <c r="J345" i="17"/>
  <c r="L345" i="17" s="1"/>
  <c r="Q345" i="17"/>
  <c r="S345" i="17" s="1"/>
  <c r="U345" i="17"/>
  <c r="X324" i="16"/>
  <c r="F325" i="16"/>
  <c r="M325" i="16"/>
  <c r="V324" i="16"/>
  <c r="W345" i="17" l="1"/>
  <c r="T345" i="17"/>
  <c r="V345" i="17" s="1"/>
  <c r="X345" i="17"/>
  <c r="M346" i="17"/>
  <c r="F346" i="17"/>
  <c r="Y345" i="17"/>
  <c r="O325" i="16"/>
  <c r="N325" i="16"/>
  <c r="P325" i="16"/>
  <c r="R325" i="16" s="1"/>
  <c r="G325" i="16"/>
  <c r="I325" i="16"/>
  <c r="K325" i="16" s="1"/>
  <c r="H325" i="16"/>
  <c r="G346" i="17" l="1"/>
  <c r="I346" i="17"/>
  <c r="K346" i="17" s="1"/>
  <c r="H346" i="17"/>
  <c r="P346" i="17"/>
  <c r="R346" i="17" s="1"/>
  <c r="N346" i="17"/>
  <c r="O346" i="17"/>
  <c r="U325" i="16"/>
  <c r="J325" i="16"/>
  <c r="Q325" i="16"/>
  <c r="S325" i="16" s="1"/>
  <c r="U346" i="17" l="1"/>
  <c r="Q346" i="17"/>
  <c r="S346" i="17" s="1"/>
  <c r="J346" i="17"/>
  <c r="T325" i="16"/>
  <c r="L325" i="16"/>
  <c r="Y325" i="16" l="1"/>
  <c r="W325" i="16"/>
  <c r="T346" i="17"/>
  <c r="L346" i="17"/>
  <c r="W346" i="17" s="1"/>
  <c r="F326" i="16"/>
  <c r="M326" i="16"/>
  <c r="X325" i="16"/>
  <c r="V325" i="16"/>
  <c r="F347" i="17" l="1"/>
  <c r="X346" i="17"/>
  <c r="M347" i="17"/>
  <c r="Y346" i="17"/>
  <c r="V346" i="17"/>
  <c r="N326" i="16"/>
  <c r="P326" i="16"/>
  <c r="R326" i="16" s="1"/>
  <c r="O326" i="16"/>
  <c r="I326" i="16"/>
  <c r="K326" i="16" s="1"/>
  <c r="H326" i="16"/>
  <c r="G326" i="16"/>
  <c r="J326" i="16" l="1"/>
  <c r="L326" i="16" s="1"/>
  <c r="N347" i="17"/>
  <c r="O347" i="17"/>
  <c r="P347" i="17"/>
  <c r="R347" i="17" s="1"/>
  <c r="G347" i="17"/>
  <c r="I347" i="17"/>
  <c r="K347" i="17" s="1"/>
  <c r="H347" i="17"/>
  <c r="U326" i="16"/>
  <c r="Q326" i="16"/>
  <c r="S326" i="16" s="1"/>
  <c r="U347" i="17" l="1"/>
  <c r="W326" i="16"/>
  <c r="J347" i="17"/>
  <c r="L347" i="17" s="1"/>
  <c r="Q347" i="17"/>
  <c r="S347" i="17" s="1"/>
  <c r="Y326" i="16"/>
  <c r="T326" i="16"/>
  <c r="V326" i="16" s="1"/>
  <c r="M327" i="16"/>
  <c r="X326" i="16"/>
  <c r="F327" i="16"/>
  <c r="W347" i="17" l="1"/>
  <c r="T347" i="17"/>
  <c r="V347" i="17" s="1"/>
  <c r="Y347" i="17"/>
  <c r="F348" i="17"/>
  <c r="M348" i="17"/>
  <c r="X347" i="17"/>
  <c r="P327" i="16"/>
  <c r="R327" i="16" s="1"/>
  <c r="O327" i="16"/>
  <c r="N327" i="16"/>
  <c r="I327" i="16"/>
  <c r="K327" i="16" s="1"/>
  <c r="H327" i="16"/>
  <c r="G327" i="16"/>
  <c r="N348" i="17" l="1"/>
  <c r="O348" i="17"/>
  <c r="P348" i="17"/>
  <c r="R348" i="17" s="1"/>
  <c r="I348" i="17"/>
  <c r="K348" i="17" s="1"/>
  <c r="G348" i="17"/>
  <c r="H348" i="17"/>
  <c r="J327" i="16"/>
  <c r="Q327" i="16"/>
  <c r="S327" i="16" s="1"/>
  <c r="U327" i="16"/>
  <c r="U348" i="17" l="1"/>
  <c r="T327" i="16"/>
  <c r="J348" i="17"/>
  <c r="L348" i="17" s="1"/>
  <c r="Q348" i="17"/>
  <c r="L327" i="16"/>
  <c r="W327" i="16" s="1"/>
  <c r="F328" i="16" l="1"/>
  <c r="H328" i="16" s="1"/>
  <c r="V327" i="16"/>
  <c r="X327" i="16"/>
  <c r="M328" i="16"/>
  <c r="O328" i="16" s="1"/>
  <c r="Y327" i="16"/>
  <c r="T348" i="17"/>
  <c r="S348" i="17"/>
  <c r="Y348" i="17" s="1"/>
  <c r="P328" i="16" l="1"/>
  <c r="R328" i="16" s="1"/>
  <c r="V348" i="17"/>
  <c r="W348" i="17"/>
  <c r="I328" i="16"/>
  <c r="K328" i="16" s="1"/>
  <c r="G328" i="16"/>
  <c r="N328" i="16"/>
  <c r="F349" i="17"/>
  <c r="H349" i="17" s="1"/>
  <c r="M349" i="17"/>
  <c r="O349" i="17" s="1"/>
  <c r="X348" i="17"/>
  <c r="Q328" i="16" l="1"/>
  <c r="S328" i="16" s="1"/>
  <c r="U328" i="16"/>
  <c r="J328" i="16"/>
  <c r="L328" i="16" s="1"/>
  <c r="G349" i="17"/>
  <c r="I349" i="17"/>
  <c r="K349" i="17" s="1"/>
  <c r="P349" i="17"/>
  <c r="R349" i="17" s="1"/>
  <c r="N349" i="17"/>
  <c r="T328" i="16" l="1"/>
  <c r="V328" i="16" s="1"/>
  <c r="Q349" i="17"/>
  <c r="S349" i="17" s="1"/>
  <c r="Y328" i="16"/>
  <c r="W328" i="16"/>
  <c r="U349" i="17"/>
  <c r="J349" i="17"/>
  <c r="X328" i="16"/>
  <c r="F329" i="16"/>
  <c r="M329" i="16"/>
  <c r="T349" i="17" l="1"/>
  <c r="L349" i="17"/>
  <c r="W349" i="17" s="1"/>
  <c r="O329" i="16"/>
  <c r="N329" i="16"/>
  <c r="P329" i="16"/>
  <c r="R329" i="16" s="1"/>
  <c r="G329" i="16"/>
  <c r="I329" i="16"/>
  <c r="K329" i="16" s="1"/>
  <c r="H329" i="16"/>
  <c r="V349" i="17" l="1"/>
  <c r="F350" i="17"/>
  <c r="H350" i="17" s="1"/>
  <c r="Y349" i="17"/>
  <c r="X349" i="17"/>
  <c r="M350" i="17"/>
  <c r="P350" i="17" s="1"/>
  <c r="R350" i="17" s="1"/>
  <c r="U329" i="16"/>
  <c r="J329" i="16"/>
  <c r="Q329" i="16"/>
  <c r="S329" i="16" s="1"/>
  <c r="G350" i="17" l="1"/>
  <c r="I350" i="17"/>
  <c r="K350" i="17" s="1"/>
  <c r="U350" i="17" s="1"/>
  <c r="O350" i="17"/>
  <c r="N350" i="17"/>
  <c r="T329" i="16"/>
  <c r="L329" i="16"/>
  <c r="J350" i="17" l="1"/>
  <c r="L350" i="17" s="1"/>
  <c r="Q350" i="17"/>
  <c r="S350" i="17" s="1"/>
  <c r="Y329" i="16"/>
  <c r="W329" i="16"/>
  <c r="F330" i="16"/>
  <c r="M330" i="16"/>
  <c r="X329" i="16"/>
  <c r="V329" i="16"/>
  <c r="W350" i="17" l="1"/>
  <c r="T350" i="17"/>
  <c r="V350" i="17" s="1"/>
  <c r="Y350" i="17"/>
  <c r="X350" i="17"/>
  <c r="F351" i="17"/>
  <c r="M351" i="17"/>
  <c r="N330" i="16"/>
  <c r="P330" i="16"/>
  <c r="R330" i="16" s="1"/>
  <c r="O330" i="16"/>
  <c r="I330" i="16"/>
  <c r="K330" i="16" s="1"/>
  <c r="H330" i="16"/>
  <c r="G330" i="16"/>
  <c r="J330" i="16" l="1"/>
  <c r="L330" i="16" s="1"/>
  <c r="H351" i="17"/>
  <c r="I351" i="17"/>
  <c r="K351" i="17" s="1"/>
  <c r="G351" i="17"/>
  <c r="O351" i="17"/>
  <c r="N351" i="17"/>
  <c r="P351" i="17"/>
  <c r="R351" i="17" s="1"/>
  <c r="U330" i="16"/>
  <c r="Q330" i="16"/>
  <c r="T330" i="16" l="1"/>
  <c r="J351" i="17"/>
  <c r="Q351" i="17"/>
  <c r="S351" i="17" s="1"/>
  <c r="U351" i="17"/>
  <c r="S330" i="16"/>
  <c r="V330" i="16" l="1"/>
  <c r="F331" i="16"/>
  <c r="I331" i="16" s="1"/>
  <c r="K331" i="16" s="1"/>
  <c r="W330" i="16"/>
  <c r="T351" i="17"/>
  <c r="L351" i="17"/>
  <c r="Y330" i="16"/>
  <c r="X330" i="16"/>
  <c r="M331" i="16"/>
  <c r="P331" i="16" s="1"/>
  <c r="R331" i="16" s="1"/>
  <c r="G331" i="16" l="1"/>
  <c r="H331" i="16"/>
  <c r="M352" i="17"/>
  <c r="P352" i="17" s="1"/>
  <c r="R352" i="17" s="1"/>
  <c r="W351" i="17"/>
  <c r="X351" i="17"/>
  <c r="Y351" i="17"/>
  <c r="V351" i="17"/>
  <c r="F352" i="17"/>
  <c r="H352" i="17" s="1"/>
  <c r="N331" i="16"/>
  <c r="O331" i="16"/>
  <c r="U331" i="16"/>
  <c r="N352" i="17" l="1"/>
  <c r="J331" i="16"/>
  <c r="L331" i="16" s="1"/>
  <c r="O352" i="17"/>
  <c r="G352" i="17"/>
  <c r="Q331" i="16"/>
  <c r="S331" i="16" s="1"/>
  <c r="I352" i="17"/>
  <c r="K352" i="17" s="1"/>
  <c r="U352" i="17" s="1"/>
  <c r="Q352" i="17" l="1"/>
  <c r="S352" i="17" s="1"/>
  <c r="Y331" i="16"/>
  <c r="W331" i="16"/>
  <c r="M332" i="16"/>
  <c r="P332" i="16" s="1"/>
  <c r="R332" i="16" s="1"/>
  <c r="F332" i="16"/>
  <c r="I332" i="16" s="1"/>
  <c r="K332" i="16" s="1"/>
  <c r="T331" i="16"/>
  <c r="V331" i="16" s="1"/>
  <c r="X331" i="16"/>
  <c r="J352" i="17"/>
  <c r="L352" i="17" s="1"/>
  <c r="W352" i="17" l="1"/>
  <c r="N332" i="16"/>
  <c r="O332" i="16"/>
  <c r="G332" i="16"/>
  <c r="H332" i="16"/>
  <c r="F353" i="17"/>
  <c r="G353" i="17" s="1"/>
  <c r="T352" i="17"/>
  <c r="V352" i="17" s="1"/>
  <c r="Y352" i="17"/>
  <c r="X352" i="17"/>
  <c r="M353" i="17"/>
  <c r="P353" i="17" s="1"/>
  <c r="R353" i="17" s="1"/>
  <c r="U332" i="16"/>
  <c r="Q332" i="16" l="1"/>
  <c r="S332" i="16" s="1"/>
  <c r="J332" i="16"/>
  <c r="L332" i="16" s="1"/>
  <c r="H353" i="17"/>
  <c r="I353" i="17"/>
  <c r="K353" i="17" s="1"/>
  <c r="U353" i="17" s="1"/>
  <c r="O353" i="17"/>
  <c r="N353" i="17"/>
  <c r="T332" i="16" l="1"/>
  <c r="V332" i="16" s="1"/>
  <c r="J353" i="17"/>
  <c r="L353" i="17" s="1"/>
  <c r="Y332" i="16"/>
  <c r="W332" i="16"/>
  <c r="Q353" i="17"/>
  <c r="S353" i="17" s="1"/>
  <c r="X332" i="16"/>
  <c r="F333" i="16"/>
  <c r="M333" i="16"/>
  <c r="W353" i="17" l="1"/>
  <c r="X353" i="17"/>
  <c r="M354" i="17"/>
  <c r="O354" i="17" s="1"/>
  <c r="T353" i="17"/>
  <c r="V353" i="17" s="1"/>
  <c r="F354" i="17"/>
  <c r="I354" i="17" s="1"/>
  <c r="K354" i="17" s="1"/>
  <c r="Y353" i="17"/>
  <c r="O333" i="16"/>
  <c r="N333" i="16"/>
  <c r="P333" i="16"/>
  <c r="R333" i="16" s="1"/>
  <c r="G333" i="16"/>
  <c r="I333" i="16"/>
  <c r="K333" i="16" s="1"/>
  <c r="H333" i="16"/>
  <c r="P354" i="17" l="1"/>
  <c r="R354" i="17" s="1"/>
  <c r="U354" i="17" s="1"/>
  <c r="N354" i="17"/>
  <c r="G354" i="17"/>
  <c r="H354" i="17"/>
  <c r="U333" i="16"/>
  <c r="J333" i="16"/>
  <c r="L333" i="16" s="1"/>
  <c r="Q333" i="16"/>
  <c r="S333" i="16" s="1"/>
  <c r="Q354" i="17" l="1"/>
  <c r="S354" i="17" s="1"/>
  <c r="W333" i="16"/>
  <c r="J354" i="17"/>
  <c r="L354" i="17" s="1"/>
  <c r="Y333" i="16"/>
  <c r="F334" i="16"/>
  <c r="M334" i="16"/>
  <c r="X333" i="16"/>
  <c r="T333" i="16"/>
  <c r="V333" i="16" s="1"/>
  <c r="W354" i="17" l="1"/>
  <c r="T354" i="17"/>
  <c r="V354" i="17" s="1"/>
  <c r="X354" i="17"/>
  <c r="Y354" i="17"/>
  <c r="F355" i="17"/>
  <c r="M355" i="17"/>
  <c r="N334" i="16"/>
  <c r="P334" i="16"/>
  <c r="R334" i="16" s="1"/>
  <c r="O334" i="16"/>
  <c r="I334" i="16"/>
  <c r="K334" i="16" s="1"/>
  <c r="H334" i="16"/>
  <c r="G334" i="16"/>
  <c r="G355" i="17" l="1"/>
  <c r="H355" i="17"/>
  <c r="I355" i="17"/>
  <c r="K355" i="17" s="1"/>
  <c r="O355" i="17"/>
  <c r="N355" i="17"/>
  <c r="P355" i="17"/>
  <c r="R355" i="17" s="1"/>
  <c r="J334" i="16"/>
  <c r="L334" i="16" s="1"/>
  <c r="U334" i="16"/>
  <c r="Q334" i="16"/>
  <c r="U355" i="17" l="1"/>
  <c r="Q355" i="17"/>
  <c r="J355" i="17"/>
  <c r="L355" i="17" s="1"/>
  <c r="T334" i="16"/>
  <c r="S334" i="16"/>
  <c r="X334" i="16" s="1"/>
  <c r="W334" i="16" l="1"/>
  <c r="T355" i="17"/>
  <c r="S355" i="17"/>
  <c r="X355" i="17" s="1"/>
  <c r="V334" i="16"/>
  <c r="M335" i="16"/>
  <c r="O335" i="16" s="1"/>
  <c r="Y334" i="16"/>
  <c r="F335" i="16"/>
  <c r="H335" i="16" s="1"/>
  <c r="W355" i="17" l="1"/>
  <c r="N335" i="16"/>
  <c r="F356" i="17"/>
  <c r="P335" i="16"/>
  <c r="R335" i="16" s="1"/>
  <c r="V355" i="17"/>
  <c r="M356" i="17"/>
  <c r="Y355" i="17"/>
  <c r="I335" i="16"/>
  <c r="K335" i="16" s="1"/>
  <c r="G335" i="16"/>
  <c r="U335" i="16" l="1"/>
  <c r="Q335" i="16"/>
  <c r="S335" i="16" s="1"/>
  <c r="G356" i="17"/>
  <c r="H356" i="17"/>
  <c r="I356" i="17"/>
  <c r="K356" i="17" s="1"/>
  <c r="N356" i="17"/>
  <c r="P356" i="17"/>
  <c r="R356" i="17" s="1"/>
  <c r="O356" i="17"/>
  <c r="J335" i="16"/>
  <c r="L335" i="16" s="1"/>
  <c r="Y335" i="16" l="1"/>
  <c r="W335" i="16"/>
  <c r="U356" i="17"/>
  <c r="Q356" i="17"/>
  <c r="S356" i="17" s="1"/>
  <c r="J356" i="17"/>
  <c r="L356" i="17" s="1"/>
  <c r="F336" i="16"/>
  <c r="H336" i="16" s="1"/>
  <c r="X335" i="16"/>
  <c r="M336" i="16"/>
  <c r="O336" i="16" s="1"/>
  <c r="T335" i="16"/>
  <c r="V335" i="16" s="1"/>
  <c r="W356" i="17" l="1"/>
  <c r="Y356" i="17"/>
  <c r="I336" i="16"/>
  <c r="K336" i="16" s="1"/>
  <c r="G336" i="16"/>
  <c r="F357" i="17"/>
  <c r="I357" i="17" s="1"/>
  <c r="K357" i="17" s="1"/>
  <c r="X356" i="17"/>
  <c r="M357" i="17"/>
  <c r="O357" i="17" s="1"/>
  <c r="T356" i="17"/>
  <c r="V356" i="17" s="1"/>
  <c r="N336" i="16"/>
  <c r="P336" i="16"/>
  <c r="R336" i="16" s="1"/>
  <c r="J336" i="16" l="1"/>
  <c r="L336" i="16" s="1"/>
  <c r="U336" i="16"/>
  <c r="G357" i="17"/>
  <c r="H357" i="17"/>
  <c r="N357" i="17"/>
  <c r="P357" i="17"/>
  <c r="R357" i="17" s="1"/>
  <c r="U357" i="17" s="1"/>
  <c r="Q336" i="16"/>
  <c r="S336" i="16" s="1"/>
  <c r="W336" i="16" l="1"/>
  <c r="Q357" i="17"/>
  <c r="S357" i="17" s="1"/>
  <c r="J357" i="17"/>
  <c r="L357" i="17" s="1"/>
  <c r="Y336" i="16"/>
  <c r="T336" i="16"/>
  <c r="V336" i="16" s="1"/>
  <c r="X336" i="16"/>
  <c r="F337" i="16"/>
  <c r="M337" i="16"/>
  <c r="W357" i="17" l="1"/>
  <c r="T357" i="17"/>
  <c r="V357" i="17" s="1"/>
  <c r="M358" i="17"/>
  <c r="F358" i="17"/>
  <c r="Y357" i="17"/>
  <c r="X357" i="17"/>
  <c r="O337" i="16"/>
  <c r="N337" i="16"/>
  <c r="P337" i="16"/>
  <c r="R337" i="16" s="1"/>
  <c r="G337" i="16"/>
  <c r="I337" i="16"/>
  <c r="K337" i="16" s="1"/>
  <c r="H337" i="16"/>
  <c r="H358" i="17" l="1"/>
  <c r="I358" i="17"/>
  <c r="K358" i="17" s="1"/>
  <c r="G358" i="17"/>
  <c r="O358" i="17"/>
  <c r="P358" i="17"/>
  <c r="R358" i="17" s="1"/>
  <c r="N358" i="17"/>
  <c r="U337" i="16"/>
  <c r="J337" i="16"/>
  <c r="Q337" i="16"/>
  <c r="S337" i="16" s="1"/>
  <c r="Q358" i="17" l="1"/>
  <c r="S358" i="17" s="1"/>
  <c r="U358" i="17"/>
  <c r="J358" i="17"/>
  <c r="T337" i="16"/>
  <c r="L337" i="16"/>
  <c r="Y337" i="16" l="1"/>
  <c r="W337" i="16"/>
  <c r="T358" i="17"/>
  <c r="L358" i="17"/>
  <c r="W358" i="17" s="1"/>
  <c r="F338" i="16"/>
  <c r="M338" i="16"/>
  <c r="X337" i="16"/>
  <c r="V337" i="16"/>
  <c r="M359" i="17" l="1"/>
  <c r="O359" i="17" s="1"/>
  <c r="F359" i="17"/>
  <c r="X358" i="17"/>
  <c r="Y358" i="17"/>
  <c r="V358" i="17"/>
  <c r="N338" i="16"/>
  <c r="P338" i="16"/>
  <c r="R338" i="16" s="1"/>
  <c r="O338" i="16"/>
  <c r="I338" i="16"/>
  <c r="K338" i="16" s="1"/>
  <c r="H338" i="16"/>
  <c r="G338" i="16"/>
  <c r="N359" i="17" l="1"/>
  <c r="P359" i="17"/>
  <c r="R359" i="17" s="1"/>
  <c r="I359" i="17"/>
  <c r="K359" i="17" s="1"/>
  <c r="H359" i="17"/>
  <c r="G359" i="17"/>
  <c r="U338" i="16"/>
  <c r="Q338" i="16"/>
  <c r="S338" i="16" s="1"/>
  <c r="J338" i="16"/>
  <c r="U359" i="17" l="1"/>
  <c r="Q359" i="17"/>
  <c r="S359" i="17" s="1"/>
  <c r="J359" i="17"/>
  <c r="T338" i="16"/>
  <c r="L338" i="16"/>
  <c r="T359" i="17" l="1"/>
  <c r="Y338" i="16"/>
  <c r="W338" i="16"/>
  <c r="L359" i="17"/>
  <c r="W359" i="17" s="1"/>
  <c r="M339" i="16"/>
  <c r="X338" i="16"/>
  <c r="F339" i="16"/>
  <c r="V338" i="16"/>
  <c r="Y359" i="17" l="1"/>
  <c r="M360" i="17"/>
  <c r="O360" i="17" s="1"/>
  <c r="V359" i="17"/>
  <c r="F360" i="17"/>
  <c r="I360" i="17" s="1"/>
  <c r="K360" i="17" s="1"/>
  <c r="X359" i="17"/>
  <c r="I339" i="16"/>
  <c r="K339" i="16" s="1"/>
  <c r="H339" i="16"/>
  <c r="G339" i="16"/>
  <c r="P339" i="16"/>
  <c r="R339" i="16" s="1"/>
  <c r="O339" i="16"/>
  <c r="N339" i="16"/>
  <c r="N360" i="17" l="1"/>
  <c r="P360" i="17"/>
  <c r="R360" i="17" s="1"/>
  <c r="U360" i="17" s="1"/>
  <c r="H360" i="17"/>
  <c r="G360" i="17"/>
  <c r="U339" i="16"/>
  <c r="Q339" i="16"/>
  <c r="S339" i="16" s="1"/>
  <c r="J339" i="16"/>
  <c r="L339" i="16" s="1"/>
  <c r="J360" i="17" l="1"/>
  <c r="L360" i="17" s="1"/>
  <c r="Q360" i="17"/>
  <c r="S360" i="17" s="1"/>
  <c r="Y339" i="16"/>
  <c r="W339" i="16"/>
  <c r="X339" i="16"/>
  <c r="F340" i="16"/>
  <c r="M340" i="16"/>
  <c r="T339" i="16"/>
  <c r="V339" i="16" s="1"/>
  <c r="W360" i="17" l="1"/>
  <c r="T360" i="17"/>
  <c r="V360" i="17" s="1"/>
  <c r="M361" i="17"/>
  <c r="N361" i="17" s="1"/>
  <c r="F361" i="17"/>
  <c r="Y360" i="17"/>
  <c r="X360" i="17"/>
  <c r="P340" i="16"/>
  <c r="R340" i="16" s="1"/>
  <c r="O340" i="16"/>
  <c r="N340" i="16"/>
  <c r="H340" i="16"/>
  <c r="G340" i="16"/>
  <c r="I340" i="16"/>
  <c r="K340" i="16" s="1"/>
  <c r="O361" i="17" l="1"/>
  <c r="P361" i="17"/>
  <c r="R361" i="17" s="1"/>
  <c r="G361" i="17"/>
  <c r="I361" i="17"/>
  <c r="K361" i="17" s="1"/>
  <c r="H361" i="17"/>
  <c r="U340" i="16"/>
  <c r="J340" i="16"/>
  <c r="Q340" i="16"/>
  <c r="S340" i="16" s="1"/>
  <c r="U361" i="17" l="1"/>
  <c r="Q361" i="17"/>
  <c r="S361" i="17" s="1"/>
  <c r="J361" i="17"/>
  <c r="T340" i="16"/>
  <c r="L340" i="16"/>
  <c r="T361" i="17" l="1"/>
  <c r="Y340" i="16"/>
  <c r="W340" i="16"/>
  <c r="L361" i="17"/>
  <c r="X340" i="16"/>
  <c r="F341" i="16"/>
  <c r="M341" i="16"/>
  <c r="V340" i="16"/>
  <c r="M362" i="17" l="1"/>
  <c r="N362" i="17" s="1"/>
  <c r="W361" i="17"/>
  <c r="V361" i="17"/>
  <c r="X361" i="17"/>
  <c r="Y361" i="17"/>
  <c r="F362" i="17"/>
  <c r="I362" i="17" s="1"/>
  <c r="K362" i="17" s="1"/>
  <c r="O341" i="16"/>
  <c r="N341" i="16"/>
  <c r="P341" i="16"/>
  <c r="R341" i="16" s="1"/>
  <c r="G341" i="16"/>
  <c r="I341" i="16"/>
  <c r="K341" i="16" s="1"/>
  <c r="H341" i="16"/>
  <c r="P362" i="17" l="1"/>
  <c r="R362" i="17" s="1"/>
  <c r="U362" i="17" s="1"/>
  <c r="O362" i="17"/>
  <c r="H362" i="17"/>
  <c r="G362" i="17"/>
  <c r="U341" i="16"/>
  <c r="J341" i="16"/>
  <c r="Q341" i="16"/>
  <c r="S341" i="16" s="1"/>
  <c r="J362" i="17" l="1"/>
  <c r="L362" i="17" s="1"/>
  <c r="Q362" i="17"/>
  <c r="S362" i="17" s="1"/>
  <c r="T341" i="16"/>
  <c r="L341" i="16"/>
  <c r="W362" i="17" l="1"/>
  <c r="T362" i="17"/>
  <c r="V362" i="17" s="1"/>
  <c r="Y341" i="16"/>
  <c r="W341" i="16"/>
  <c r="M363" i="17"/>
  <c r="F363" i="17"/>
  <c r="Y362" i="17"/>
  <c r="X362" i="17"/>
  <c r="M342" i="16"/>
  <c r="F342" i="16"/>
  <c r="X341" i="16"/>
  <c r="V341" i="16"/>
  <c r="I363" i="17" l="1"/>
  <c r="K363" i="17" s="1"/>
  <c r="H363" i="17"/>
  <c r="G363" i="17"/>
  <c r="N363" i="17"/>
  <c r="O363" i="17"/>
  <c r="P363" i="17"/>
  <c r="R363" i="17" s="1"/>
  <c r="I342" i="16"/>
  <c r="K342" i="16" s="1"/>
  <c r="H342" i="16"/>
  <c r="G342" i="16"/>
  <c r="P342" i="16"/>
  <c r="R342" i="16" s="1"/>
  <c r="O342" i="16"/>
  <c r="N342" i="16"/>
  <c r="U363" i="17" l="1"/>
  <c r="Q363" i="17"/>
  <c r="S363" i="17" s="1"/>
  <c r="J363" i="17"/>
  <c r="L363" i="17" s="1"/>
  <c r="J342" i="16"/>
  <c r="L342" i="16" s="1"/>
  <c r="Q342" i="16"/>
  <c r="U342" i="16"/>
  <c r="W363" i="17" l="1"/>
  <c r="T363" i="17"/>
  <c r="V363" i="17" s="1"/>
  <c r="M364" i="17"/>
  <c r="P364" i="17" s="1"/>
  <c r="R364" i="17" s="1"/>
  <c r="X363" i="17"/>
  <c r="F364" i="17"/>
  <c r="I364" i="17" s="1"/>
  <c r="K364" i="17" s="1"/>
  <c r="Y363" i="17"/>
  <c r="T342" i="16"/>
  <c r="S342" i="16"/>
  <c r="N364" i="17" l="1"/>
  <c r="V342" i="16"/>
  <c r="U364" i="17"/>
  <c r="O364" i="17"/>
  <c r="H364" i="17"/>
  <c r="G364" i="17"/>
  <c r="M343" i="16"/>
  <c r="N343" i="16" s="1"/>
  <c r="W342" i="16"/>
  <c r="F343" i="16"/>
  <c r="H343" i="16" s="1"/>
  <c r="Y342" i="16"/>
  <c r="X342" i="16"/>
  <c r="Q364" i="17" l="1"/>
  <c r="S364" i="17" s="1"/>
  <c r="P343" i="16"/>
  <c r="R343" i="16" s="1"/>
  <c r="O343" i="16"/>
  <c r="J364" i="17"/>
  <c r="G343" i="16"/>
  <c r="I343" i="16"/>
  <c r="K343" i="16" s="1"/>
  <c r="T364" i="17" l="1"/>
  <c r="U343" i="16"/>
  <c r="Q343" i="16"/>
  <c r="S343" i="16" s="1"/>
  <c r="L364" i="17"/>
  <c r="W364" i="17" s="1"/>
  <c r="J343" i="16"/>
  <c r="T343" i="16" l="1"/>
  <c r="F365" i="17"/>
  <c r="I365" i="17" s="1"/>
  <c r="K365" i="17" s="1"/>
  <c r="V364" i="17"/>
  <c r="X364" i="17"/>
  <c r="Y364" i="17"/>
  <c r="M365" i="17"/>
  <c r="L343" i="16"/>
  <c r="Y343" i="16" s="1"/>
  <c r="G365" i="17" l="1"/>
  <c r="H365" i="17"/>
  <c r="V343" i="16"/>
  <c r="O365" i="17"/>
  <c r="P365" i="17"/>
  <c r="R365" i="17" s="1"/>
  <c r="U365" i="17" s="1"/>
  <c r="N365" i="17"/>
  <c r="M344" i="16"/>
  <c r="N344" i="16" s="1"/>
  <c r="X343" i="16"/>
  <c r="F344" i="16"/>
  <c r="H344" i="16" s="1"/>
  <c r="W343" i="16"/>
  <c r="J365" i="17" l="1"/>
  <c r="L365" i="17" s="1"/>
  <c r="Q365" i="17"/>
  <c r="P344" i="16"/>
  <c r="R344" i="16" s="1"/>
  <c r="O344" i="16"/>
  <c r="I344" i="16"/>
  <c r="K344" i="16" s="1"/>
  <c r="G344" i="16"/>
  <c r="T365" i="17" l="1"/>
  <c r="S365" i="17"/>
  <c r="F366" i="17" s="1"/>
  <c r="U344" i="16"/>
  <c r="J344" i="16"/>
  <c r="L344" i="16" s="1"/>
  <c r="Q344" i="16"/>
  <c r="S344" i="16" s="1"/>
  <c r="V365" i="17" l="1"/>
  <c r="W365" i="17"/>
  <c r="Y365" i="17"/>
  <c r="M366" i="17"/>
  <c r="P366" i="17" s="1"/>
  <c r="R366" i="17" s="1"/>
  <c r="X365" i="17"/>
  <c r="T344" i="16"/>
  <c r="V344" i="16" s="1"/>
  <c r="I366" i="17"/>
  <c r="K366" i="17" s="1"/>
  <c r="G366" i="17"/>
  <c r="H366" i="17"/>
  <c r="Y344" i="16"/>
  <c r="W344" i="16"/>
  <c r="X344" i="16"/>
  <c r="F345" i="16"/>
  <c r="M345" i="16"/>
  <c r="O366" i="17" l="1"/>
  <c r="N366" i="17"/>
  <c r="J366" i="17"/>
  <c r="L366" i="17" s="1"/>
  <c r="U366" i="17"/>
  <c r="O345" i="16"/>
  <c r="N345" i="16"/>
  <c r="P345" i="16"/>
  <c r="R345" i="16" s="1"/>
  <c r="G345" i="16"/>
  <c r="H345" i="16"/>
  <c r="I345" i="16"/>
  <c r="K345" i="16" s="1"/>
  <c r="Q366" i="17" l="1"/>
  <c r="S366" i="17" s="1"/>
  <c r="F367" i="17" s="1"/>
  <c r="U345" i="16"/>
  <c r="Q345" i="16"/>
  <c r="S345" i="16" s="1"/>
  <c r="J345" i="16"/>
  <c r="L345" i="16" s="1"/>
  <c r="M367" i="17" l="1"/>
  <c r="O367" i="17" s="1"/>
  <c r="Y366" i="17"/>
  <c r="W366" i="17"/>
  <c r="X366" i="17"/>
  <c r="T366" i="17"/>
  <c r="V366" i="17" s="1"/>
  <c r="G367" i="17"/>
  <c r="H367" i="17"/>
  <c r="I367" i="17"/>
  <c r="K367" i="17" s="1"/>
  <c r="Y345" i="16"/>
  <c r="W345" i="16"/>
  <c r="F346" i="16"/>
  <c r="M346" i="16"/>
  <c r="X345" i="16"/>
  <c r="T345" i="16"/>
  <c r="V345" i="16" s="1"/>
  <c r="P367" i="17" l="1"/>
  <c r="R367" i="17" s="1"/>
  <c r="U367" i="17" s="1"/>
  <c r="N367" i="17"/>
  <c r="J367" i="17"/>
  <c r="N346" i="16"/>
  <c r="P346" i="16"/>
  <c r="R346" i="16" s="1"/>
  <c r="O346" i="16"/>
  <c r="I346" i="16"/>
  <c r="K346" i="16" s="1"/>
  <c r="H346" i="16"/>
  <c r="G346" i="16"/>
  <c r="Q367" i="17" l="1"/>
  <c r="S367" i="17" s="1"/>
  <c r="L367" i="17"/>
  <c r="J346" i="16"/>
  <c r="L346" i="16" s="1"/>
  <c r="U346" i="16"/>
  <c r="Q346" i="16"/>
  <c r="W367" i="17" l="1"/>
  <c r="T367" i="17"/>
  <c r="V367" i="17" s="1"/>
  <c r="M368" i="17"/>
  <c r="X367" i="17"/>
  <c r="Y367" i="17"/>
  <c r="F368" i="17"/>
  <c r="T346" i="16"/>
  <c r="S346" i="16"/>
  <c r="W346" i="16" s="1"/>
  <c r="G368" i="17" l="1"/>
  <c r="I368" i="17"/>
  <c r="K368" i="17" s="1"/>
  <c r="H368" i="17"/>
  <c r="P368" i="17"/>
  <c r="R368" i="17" s="1"/>
  <c r="N368" i="17"/>
  <c r="O368" i="17"/>
  <c r="V346" i="16"/>
  <c r="F347" i="16"/>
  <c r="G347" i="16" s="1"/>
  <c r="Y346" i="16"/>
  <c r="M347" i="16"/>
  <c r="N347" i="16" s="1"/>
  <c r="X346" i="16"/>
  <c r="U368" i="17" l="1"/>
  <c r="Q368" i="17"/>
  <c r="S368" i="17" s="1"/>
  <c r="J368" i="17"/>
  <c r="H347" i="16"/>
  <c r="I347" i="16"/>
  <c r="K347" i="16" s="1"/>
  <c r="O347" i="16"/>
  <c r="P347" i="16"/>
  <c r="R347" i="16" s="1"/>
  <c r="U347" i="16" l="1"/>
  <c r="T368" i="17"/>
  <c r="J347" i="16"/>
  <c r="L347" i="16" s="1"/>
  <c r="L368" i="17"/>
  <c r="M369" i="17" s="1"/>
  <c r="N369" i="17" s="1"/>
  <c r="Q347" i="16"/>
  <c r="S347" i="16" s="1"/>
  <c r="W347" i="16" l="1"/>
  <c r="V368" i="17"/>
  <c r="W368" i="17"/>
  <c r="Y368" i="17"/>
  <c r="X368" i="17"/>
  <c r="F369" i="17"/>
  <c r="O369" i="17"/>
  <c r="P369" i="17"/>
  <c r="R369" i="17" s="1"/>
  <c r="M348" i="16"/>
  <c r="P348" i="16" s="1"/>
  <c r="R348" i="16" s="1"/>
  <c r="X347" i="16"/>
  <c r="T347" i="16"/>
  <c r="V347" i="16" s="1"/>
  <c r="Y347" i="16"/>
  <c r="F348" i="16"/>
  <c r="I348" i="16" s="1"/>
  <c r="K348" i="16" s="1"/>
  <c r="U348" i="16" l="1"/>
  <c r="Q369" i="17"/>
  <c r="S369" i="17" s="1"/>
  <c r="G369" i="17"/>
  <c r="H369" i="17"/>
  <c r="I369" i="17"/>
  <c r="K369" i="17" s="1"/>
  <c r="U369" i="17" s="1"/>
  <c r="O348" i="16"/>
  <c r="N348" i="16"/>
  <c r="H348" i="16"/>
  <c r="G348" i="16"/>
  <c r="J369" i="17" l="1"/>
  <c r="Q348" i="16"/>
  <c r="S348" i="16" s="1"/>
  <c r="J348" i="16"/>
  <c r="T348" i="16" l="1"/>
  <c r="L348" i="16"/>
  <c r="T369" i="17"/>
  <c r="L369" i="17"/>
  <c r="W369" i="17" s="1"/>
  <c r="V348" i="16" l="1"/>
  <c r="W348" i="16"/>
  <c r="M349" i="16"/>
  <c r="O349" i="16" s="1"/>
  <c r="X348" i="16"/>
  <c r="F349" i="16"/>
  <c r="H349" i="16" s="1"/>
  <c r="Y348" i="16"/>
  <c r="F370" i="17"/>
  <c r="M370" i="17"/>
  <c r="X369" i="17"/>
  <c r="V369" i="17"/>
  <c r="Y369" i="17"/>
  <c r="N349" i="16" l="1"/>
  <c r="G349" i="16"/>
  <c r="I349" i="16"/>
  <c r="K349" i="16" s="1"/>
  <c r="P349" i="16"/>
  <c r="R349" i="16" s="1"/>
  <c r="O370" i="17"/>
  <c r="N370" i="17"/>
  <c r="P370" i="17"/>
  <c r="R370" i="17" s="1"/>
  <c r="I370" i="17"/>
  <c r="K370" i="17" s="1"/>
  <c r="H370" i="17"/>
  <c r="G370" i="17"/>
  <c r="U349" i="16" l="1"/>
  <c r="J349" i="16"/>
  <c r="L349" i="16" s="1"/>
  <c r="Q349" i="16"/>
  <c r="S349" i="16" s="1"/>
  <c r="Q370" i="17"/>
  <c r="S370" i="17" s="1"/>
  <c r="U370" i="17"/>
  <c r="J370" i="17"/>
  <c r="W349" i="16" l="1"/>
  <c r="Y349" i="16"/>
  <c r="T349" i="16"/>
  <c r="V349" i="16" s="1"/>
  <c r="F350" i="16"/>
  <c r="I350" i="16" s="1"/>
  <c r="K350" i="16" s="1"/>
  <c r="T370" i="17"/>
  <c r="X349" i="16"/>
  <c r="M350" i="16"/>
  <c r="N350" i="16" s="1"/>
  <c r="L370" i="17"/>
  <c r="W370" i="17" s="1"/>
  <c r="G350" i="16" l="1"/>
  <c r="H350" i="16"/>
  <c r="O350" i="16"/>
  <c r="P350" i="16"/>
  <c r="R350" i="16" s="1"/>
  <c r="U350" i="16" s="1"/>
  <c r="M371" i="17"/>
  <c r="O371" i="17" s="1"/>
  <c r="Y370" i="17"/>
  <c r="V370" i="17"/>
  <c r="F371" i="17"/>
  <c r="I371" i="17" s="1"/>
  <c r="K371" i="17" s="1"/>
  <c r="X370" i="17"/>
  <c r="J350" i="16" l="1"/>
  <c r="L350" i="16" s="1"/>
  <c r="P371" i="17"/>
  <c r="R371" i="17" s="1"/>
  <c r="U371" i="17" s="1"/>
  <c r="N371" i="17"/>
  <c r="Q350" i="16"/>
  <c r="H371" i="17"/>
  <c r="G371" i="17"/>
  <c r="Q371" i="17" l="1"/>
  <c r="S371" i="17" s="1"/>
  <c r="T350" i="16"/>
  <c r="J371" i="17"/>
  <c r="S350" i="16"/>
  <c r="V350" i="16" l="1"/>
  <c r="W350" i="16"/>
  <c r="T371" i="17"/>
  <c r="X350" i="16"/>
  <c r="M351" i="16"/>
  <c r="O351" i="16" s="1"/>
  <c r="Y350" i="16"/>
  <c r="F351" i="16"/>
  <c r="H351" i="16" s="1"/>
  <c r="L371" i="17"/>
  <c r="F372" i="17" s="1"/>
  <c r="G372" i="17" s="1"/>
  <c r="M372" i="17" l="1"/>
  <c r="O372" i="17" s="1"/>
  <c r="P351" i="16"/>
  <c r="R351" i="16" s="1"/>
  <c r="W371" i="17"/>
  <c r="Y371" i="17"/>
  <c r="N351" i="16"/>
  <c r="I351" i="16"/>
  <c r="K351" i="16" s="1"/>
  <c r="X371" i="17"/>
  <c r="V371" i="17"/>
  <c r="G351" i="16"/>
  <c r="I372" i="17"/>
  <c r="K372" i="17" s="1"/>
  <c r="H372" i="17"/>
  <c r="N372" i="17" l="1"/>
  <c r="U351" i="16"/>
  <c r="Q351" i="16"/>
  <c r="S351" i="16" s="1"/>
  <c r="P372" i="17"/>
  <c r="R372" i="17" s="1"/>
  <c r="U372" i="17" s="1"/>
  <c r="J351" i="16"/>
  <c r="L351" i="16" s="1"/>
  <c r="J372" i="17"/>
  <c r="L372" i="17" s="1"/>
  <c r="Q372" i="17" l="1"/>
  <c r="T372" i="17" s="1"/>
  <c r="Y351" i="16"/>
  <c r="T351" i="16"/>
  <c r="V351" i="16" s="1"/>
  <c r="F352" i="16"/>
  <c r="H352" i="16" s="1"/>
  <c r="M352" i="16"/>
  <c r="N352" i="16" s="1"/>
  <c r="X351" i="16"/>
  <c r="W351" i="16"/>
  <c r="S372" i="17" l="1"/>
  <c r="V372" i="17" s="1"/>
  <c r="I352" i="16"/>
  <c r="K352" i="16" s="1"/>
  <c r="G352" i="16"/>
  <c r="O352" i="16"/>
  <c r="P352" i="16"/>
  <c r="R352" i="16" s="1"/>
  <c r="F373" i="17" l="1"/>
  <c r="I373" i="17" s="1"/>
  <c r="K373" i="17" s="1"/>
  <c r="W372" i="17"/>
  <c r="X372" i="17"/>
  <c r="Y372" i="17"/>
  <c r="M373" i="17"/>
  <c r="O373" i="17" s="1"/>
  <c r="U352" i="16"/>
  <c r="J352" i="16"/>
  <c r="L352" i="16" s="1"/>
  <c r="Q352" i="16"/>
  <c r="S352" i="16" s="1"/>
  <c r="G373" i="17" l="1"/>
  <c r="H373" i="17"/>
  <c r="N373" i="17"/>
  <c r="P373" i="17"/>
  <c r="R373" i="17" s="1"/>
  <c r="U373" i="17" s="1"/>
  <c r="T352" i="16"/>
  <c r="V352" i="16" s="1"/>
  <c r="Y352" i="16"/>
  <c r="W352" i="16"/>
  <c r="X352" i="16"/>
  <c r="F353" i="16"/>
  <c r="M353" i="16"/>
  <c r="J373" i="17" l="1"/>
  <c r="L373" i="17" s="1"/>
  <c r="Q373" i="17"/>
  <c r="S373" i="17" s="1"/>
  <c r="O353" i="16"/>
  <c r="N353" i="16"/>
  <c r="P353" i="16"/>
  <c r="R353" i="16" s="1"/>
  <c r="G353" i="16"/>
  <c r="H353" i="16"/>
  <c r="I353" i="16"/>
  <c r="K353" i="16" s="1"/>
  <c r="F374" i="17" l="1"/>
  <c r="G374" i="17" s="1"/>
  <c r="W373" i="17"/>
  <c r="M374" i="17"/>
  <c r="O374" i="17" s="1"/>
  <c r="Y373" i="17"/>
  <c r="X373" i="17"/>
  <c r="T373" i="17"/>
  <c r="V373" i="17" s="1"/>
  <c r="U353" i="16"/>
  <c r="Q353" i="16"/>
  <c r="S353" i="16" s="1"/>
  <c r="J353" i="16"/>
  <c r="I374" i="17" l="1"/>
  <c r="K374" i="17" s="1"/>
  <c r="H374" i="17"/>
  <c r="P374" i="17"/>
  <c r="R374" i="17" s="1"/>
  <c r="N374" i="17"/>
  <c r="T353" i="16"/>
  <c r="L353" i="16"/>
  <c r="J374" i="17" l="1"/>
  <c r="L374" i="17" s="1"/>
  <c r="U374" i="17"/>
  <c r="Q374" i="17"/>
  <c r="S374" i="17" s="1"/>
  <c r="Y353" i="16"/>
  <c r="W353" i="16"/>
  <c r="F354" i="16"/>
  <c r="M354" i="16"/>
  <c r="X353" i="16"/>
  <c r="V353" i="16"/>
  <c r="Y374" i="17" l="1"/>
  <c r="W374" i="17"/>
  <c r="X374" i="17"/>
  <c r="M375" i="17"/>
  <c r="P375" i="17" s="1"/>
  <c r="R375" i="17" s="1"/>
  <c r="F375" i="17"/>
  <c r="I375" i="17" s="1"/>
  <c r="K375" i="17" s="1"/>
  <c r="T374" i="17"/>
  <c r="V374" i="17" s="1"/>
  <c r="N354" i="16"/>
  <c r="P354" i="16"/>
  <c r="R354" i="16" s="1"/>
  <c r="O354" i="16"/>
  <c r="I354" i="16"/>
  <c r="K354" i="16" s="1"/>
  <c r="H354" i="16"/>
  <c r="G354" i="16"/>
  <c r="O375" i="17" l="1"/>
  <c r="H375" i="17"/>
  <c r="U375" i="17"/>
  <c r="G375" i="17"/>
  <c r="N375" i="17"/>
  <c r="J354" i="16"/>
  <c r="L354" i="16" s="1"/>
  <c r="Q354" i="16"/>
  <c r="U354" i="16"/>
  <c r="Q375" i="17" l="1"/>
  <c r="S375" i="17" s="1"/>
  <c r="J375" i="17"/>
  <c r="L375" i="17" s="1"/>
  <c r="T354" i="16"/>
  <c r="S354" i="16"/>
  <c r="X375" i="17" l="1"/>
  <c r="T375" i="17"/>
  <c r="V375" i="17" s="1"/>
  <c r="W375" i="17"/>
  <c r="M376" i="17"/>
  <c r="O376" i="17" s="1"/>
  <c r="Y375" i="17"/>
  <c r="F376" i="17"/>
  <c r="I376" i="17" s="1"/>
  <c r="K376" i="17" s="1"/>
  <c r="V354" i="16"/>
  <c r="W354" i="16"/>
  <c r="M355" i="16"/>
  <c r="P355" i="16" s="1"/>
  <c r="R355" i="16" s="1"/>
  <c r="F355" i="16"/>
  <c r="G355" i="16" s="1"/>
  <c r="Y354" i="16"/>
  <c r="X354" i="16"/>
  <c r="N376" i="17" l="1"/>
  <c r="P376" i="17"/>
  <c r="R376" i="17" s="1"/>
  <c r="U376" i="17" s="1"/>
  <c r="G376" i="17"/>
  <c r="H376" i="17"/>
  <c r="N355" i="16"/>
  <c r="O355" i="16"/>
  <c r="I355" i="16"/>
  <c r="K355" i="16" s="1"/>
  <c r="U355" i="16" s="1"/>
  <c r="H355" i="16"/>
  <c r="Q376" i="17" l="1"/>
  <c r="S376" i="17" s="1"/>
  <c r="J376" i="17"/>
  <c r="L376" i="17" s="1"/>
  <c r="Q355" i="16"/>
  <c r="S355" i="16" s="1"/>
  <c r="J355" i="16"/>
  <c r="L355" i="16" s="1"/>
  <c r="M377" i="17" l="1"/>
  <c r="O377" i="17" s="1"/>
  <c r="T376" i="17"/>
  <c r="V376" i="17" s="1"/>
  <c r="W376" i="17"/>
  <c r="Y376" i="17"/>
  <c r="F377" i="17"/>
  <c r="G377" i="17" s="1"/>
  <c r="X376" i="17"/>
  <c r="Y355" i="16"/>
  <c r="W355" i="16"/>
  <c r="M356" i="16"/>
  <c r="N356" i="16" s="1"/>
  <c r="T355" i="16"/>
  <c r="V355" i="16" s="1"/>
  <c r="F356" i="16"/>
  <c r="I356" i="16" s="1"/>
  <c r="K356" i="16" s="1"/>
  <c r="X355" i="16"/>
  <c r="N377" i="17" l="1"/>
  <c r="P377" i="17"/>
  <c r="R377" i="17" s="1"/>
  <c r="I377" i="17"/>
  <c r="K377" i="17" s="1"/>
  <c r="H377" i="17"/>
  <c r="P356" i="16"/>
  <c r="R356" i="16" s="1"/>
  <c r="U356" i="16" s="1"/>
  <c r="O356" i="16"/>
  <c r="G356" i="16"/>
  <c r="H356" i="16"/>
  <c r="J377" i="17" l="1"/>
  <c r="L377" i="17" s="1"/>
  <c r="U377" i="17"/>
  <c r="Q377" i="17"/>
  <c r="S377" i="17" s="1"/>
  <c r="J356" i="16"/>
  <c r="L356" i="16" s="1"/>
  <c r="Q356" i="16"/>
  <c r="S356" i="16" s="1"/>
  <c r="W377" i="17" l="1"/>
  <c r="M378" i="17"/>
  <c r="O378" i="17" s="1"/>
  <c r="T377" i="17"/>
  <c r="V377" i="17" s="1"/>
  <c r="Y377" i="17"/>
  <c r="F378" i="17"/>
  <c r="H378" i="17" s="1"/>
  <c r="X377" i="17"/>
  <c r="F357" i="16"/>
  <c r="G357" i="16" s="1"/>
  <c r="T356" i="16"/>
  <c r="V356" i="16" s="1"/>
  <c r="M357" i="16"/>
  <c r="O357" i="16" s="1"/>
  <c r="Y356" i="16"/>
  <c r="X356" i="16"/>
  <c r="W356" i="16"/>
  <c r="P378" i="17" l="1"/>
  <c r="R378" i="17" s="1"/>
  <c r="N378" i="17"/>
  <c r="I378" i="17"/>
  <c r="K378" i="17" s="1"/>
  <c r="G378" i="17"/>
  <c r="H357" i="16"/>
  <c r="I357" i="16"/>
  <c r="K357" i="16" s="1"/>
  <c r="N357" i="16"/>
  <c r="P357" i="16"/>
  <c r="R357" i="16" s="1"/>
  <c r="J378" i="17" l="1"/>
  <c r="L378" i="17" s="1"/>
  <c r="U378" i="17"/>
  <c r="Q378" i="17"/>
  <c r="S378" i="17" s="1"/>
  <c r="J357" i="16"/>
  <c r="L357" i="16" s="1"/>
  <c r="U357" i="16"/>
  <c r="Q357" i="16"/>
  <c r="S357" i="16" s="1"/>
  <c r="F379" i="17" l="1"/>
  <c r="H379" i="17" s="1"/>
  <c r="M379" i="17"/>
  <c r="N379" i="17" s="1"/>
  <c r="W378" i="17"/>
  <c r="Y378" i="17"/>
  <c r="T378" i="17"/>
  <c r="V378" i="17" s="1"/>
  <c r="X378" i="17"/>
  <c r="W357" i="16"/>
  <c r="M358" i="16"/>
  <c r="N358" i="16" s="1"/>
  <c r="Y357" i="16"/>
  <c r="X357" i="16"/>
  <c r="F358" i="16"/>
  <c r="G358" i="16" s="1"/>
  <c r="T357" i="16"/>
  <c r="V357" i="16" s="1"/>
  <c r="P379" i="17" l="1"/>
  <c r="R379" i="17" s="1"/>
  <c r="I379" i="17"/>
  <c r="K379" i="17" s="1"/>
  <c r="G379" i="17"/>
  <c r="O379" i="17"/>
  <c r="P358" i="16"/>
  <c r="R358" i="16" s="1"/>
  <c r="O358" i="16"/>
  <c r="I358" i="16"/>
  <c r="K358" i="16" s="1"/>
  <c r="H358" i="16"/>
  <c r="Q379" i="17" l="1"/>
  <c r="S379" i="17" s="1"/>
  <c r="J379" i="17"/>
  <c r="L379" i="17" s="1"/>
  <c r="U379" i="17"/>
  <c r="U358" i="16"/>
  <c r="Q358" i="16"/>
  <c r="S358" i="16" s="1"/>
  <c r="J358" i="16"/>
  <c r="L358" i="16" s="1"/>
  <c r="W379" i="17" l="1"/>
  <c r="T379" i="17"/>
  <c r="V379" i="17" s="1"/>
  <c r="M380" i="17"/>
  <c r="N380" i="17" s="1"/>
  <c r="Y379" i="17"/>
  <c r="F380" i="17"/>
  <c r="I380" i="17" s="1"/>
  <c r="K380" i="17" s="1"/>
  <c r="X379" i="17"/>
  <c r="T358" i="16"/>
  <c r="V358" i="16" s="1"/>
  <c r="W358" i="16"/>
  <c r="M359" i="16"/>
  <c r="P359" i="16" s="1"/>
  <c r="R359" i="16" s="1"/>
  <c r="F359" i="16"/>
  <c r="G359" i="16" s="1"/>
  <c r="Y358" i="16"/>
  <c r="X358" i="16"/>
  <c r="P380" i="17" l="1"/>
  <c r="R380" i="17" s="1"/>
  <c r="U380" i="17" s="1"/>
  <c r="O380" i="17"/>
  <c r="H380" i="17"/>
  <c r="G380" i="17"/>
  <c r="O359" i="16"/>
  <c r="N359" i="16"/>
  <c r="H359" i="16"/>
  <c r="I359" i="16"/>
  <c r="K359" i="16" s="1"/>
  <c r="U359" i="16" s="1"/>
  <c r="Q380" i="17" l="1"/>
  <c r="S380" i="17" s="1"/>
  <c r="J380" i="17"/>
  <c r="L380" i="17" s="1"/>
  <c r="Q359" i="16"/>
  <c r="S359" i="16" s="1"/>
  <c r="J359" i="16"/>
  <c r="L359" i="16" s="1"/>
  <c r="W380" i="17" l="1"/>
  <c r="M381" i="17"/>
  <c r="P381" i="17" s="1"/>
  <c r="R381" i="17" s="1"/>
  <c r="Y380" i="17"/>
  <c r="F381" i="17"/>
  <c r="G381" i="17" s="1"/>
  <c r="T380" i="17"/>
  <c r="V380" i="17" s="1"/>
  <c r="X380" i="17"/>
  <c r="W359" i="16"/>
  <c r="F360" i="16"/>
  <c r="G360" i="16" s="1"/>
  <c r="M360" i="16"/>
  <c r="P360" i="16" s="1"/>
  <c r="R360" i="16" s="1"/>
  <c r="T359" i="16"/>
  <c r="V359" i="16" s="1"/>
  <c r="Y359" i="16"/>
  <c r="X359" i="16"/>
  <c r="H381" i="17" l="1"/>
  <c r="N381" i="17"/>
  <c r="O381" i="17"/>
  <c r="I381" i="17"/>
  <c r="K381" i="17" s="1"/>
  <c r="U381" i="17" s="1"/>
  <c r="N360" i="16"/>
  <c r="I360" i="16"/>
  <c r="K360" i="16" s="1"/>
  <c r="U360" i="16" s="1"/>
  <c r="H360" i="16"/>
  <c r="O360" i="16"/>
  <c r="Q381" i="17" l="1"/>
  <c r="S381" i="17" s="1"/>
  <c r="J381" i="17"/>
  <c r="L381" i="17" s="1"/>
  <c r="Q360" i="16"/>
  <c r="S360" i="16" s="1"/>
  <c r="J360" i="16"/>
  <c r="L360" i="16" s="1"/>
  <c r="Y381" i="17" l="1"/>
  <c r="M382" i="17"/>
  <c r="O382" i="17" s="1"/>
  <c r="X381" i="17"/>
  <c r="T381" i="17"/>
  <c r="V381" i="17" s="1"/>
  <c r="W381" i="17"/>
  <c r="F382" i="17"/>
  <c r="G382" i="17" s="1"/>
  <c r="W360" i="16"/>
  <c r="M361" i="16"/>
  <c r="P361" i="16" s="1"/>
  <c r="R361" i="16" s="1"/>
  <c r="T360" i="16"/>
  <c r="V360" i="16" s="1"/>
  <c r="X360" i="16"/>
  <c r="Y360" i="16"/>
  <c r="F361" i="16"/>
  <c r="I361" i="16" s="1"/>
  <c r="K361" i="16" s="1"/>
  <c r="N382" i="17" l="1"/>
  <c r="I382" i="17"/>
  <c r="K382" i="17" s="1"/>
  <c r="H382" i="17"/>
  <c r="P382" i="17"/>
  <c r="R382" i="17" s="1"/>
  <c r="N361" i="16"/>
  <c r="U361" i="16"/>
  <c r="O361" i="16"/>
  <c r="G361" i="16"/>
  <c r="H361" i="16"/>
  <c r="J382" i="17" l="1"/>
  <c r="L382" i="17" s="1"/>
  <c r="Q382" i="17"/>
  <c r="S382" i="17" s="1"/>
  <c r="U382" i="17"/>
  <c r="Q361" i="16"/>
  <c r="S361" i="16" s="1"/>
  <c r="J361" i="16"/>
  <c r="L361" i="16" s="1"/>
  <c r="T382" i="17" l="1"/>
  <c r="V382" i="17" s="1"/>
  <c r="W382" i="17"/>
  <c r="M362" i="16"/>
  <c r="O362" i="16" s="1"/>
  <c r="F362" i="16"/>
  <c r="I362" i="16" s="1"/>
  <c r="K362" i="16" s="1"/>
  <c r="Y361" i="16"/>
  <c r="W361" i="16"/>
  <c r="X361" i="16"/>
  <c r="T361" i="16"/>
  <c r="V361" i="16" s="1"/>
  <c r="Y382" i="17"/>
  <c r="M383" i="17"/>
  <c r="O383" i="17" s="1"/>
  <c r="F383" i="17"/>
  <c r="G383" i="17" s="1"/>
  <c r="X382" i="17"/>
  <c r="P362" i="16" l="1"/>
  <c r="R362" i="16" s="1"/>
  <c r="U362" i="16" s="1"/>
  <c r="N362" i="16"/>
  <c r="H362" i="16"/>
  <c r="G362" i="16"/>
  <c r="H383" i="17"/>
  <c r="I383" i="17"/>
  <c r="K383" i="17" s="1"/>
  <c r="N383" i="17"/>
  <c r="P383" i="17"/>
  <c r="R383" i="17" s="1"/>
  <c r="Q362" i="16" l="1"/>
  <c r="S362" i="16" s="1"/>
  <c r="J362" i="16"/>
  <c r="L362" i="16" s="1"/>
  <c r="J383" i="17"/>
  <c r="L383" i="17" s="1"/>
  <c r="U383" i="17"/>
  <c r="Q383" i="17"/>
  <c r="S383" i="17" s="1"/>
  <c r="T362" i="16" l="1"/>
  <c r="V362" i="16" s="1"/>
  <c r="W383" i="17"/>
  <c r="T383" i="17"/>
  <c r="V383" i="17" s="1"/>
  <c r="M384" i="17"/>
  <c r="N384" i="17" s="1"/>
  <c r="X383" i="17"/>
  <c r="F384" i="17"/>
  <c r="G384" i="17" s="1"/>
  <c r="Y383" i="17"/>
  <c r="F363" i="16"/>
  <c r="I363" i="16" s="1"/>
  <c r="K363" i="16" s="1"/>
  <c r="W362" i="16"/>
  <c r="M363" i="16"/>
  <c r="N363" i="16" s="1"/>
  <c r="Y362" i="16"/>
  <c r="X362" i="16"/>
  <c r="P384" i="17" l="1"/>
  <c r="R384" i="17" s="1"/>
  <c r="O384" i="17"/>
  <c r="H384" i="17"/>
  <c r="G363" i="16"/>
  <c r="I384" i="17"/>
  <c r="K384" i="17" s="1"/>
  <c r="H363" i="16"/>
  <c r="O363" i="16"/>
  <c r="P363" i="16"/>
  <c r="R363" i="16" s="1"/>
  <c r="U363" i="16" s="1"/>
  <c r="U384" i="17" l="1"/>
  <c r="Q384" i="17"/>
  <c r="S384" i="17" s="1"/>
  <c r="J363" i="16"/>
  <c r="L363" i="16" s="1"/>
  <c r="J384" i="17"/>
  <c r="L384" i="17" s="1"/>
  <c r="Q363" i="16"/>
  <c r="S363" i="16" s="1"/>
  <c r="T384" i="17" l="1"/>
  <c r="V384" i="17" s="1"/>
  <c r="W384" i="17"/>
  <c r="M385" i="17"/>
  <c r="O385" i="17" s="1"/>
  <c r="F385" i="17"/>
  <c r="X384" i="17"/>
  <c r="Y384" i="17"/>
  <c r="W363" i="16"/>
  <c r="F364" i="16"/>
  <c r="G364" i="16" s="1"/>
  <c r="T363" i="16"/>
  <c r="V363" i="16" s="1"/>
  <c r="X363" i="16"/>
  <c r="Y363" i="16"/>
  <c r="M364" i="16"/>
  <c r="O364" i="16" s="1"/>
  <c r="H364" i="16" l="1"/>
  <c r="N385" i="17"/>
  <c r="P385" i="17"/>
  <c r="R385" i="17" s="1"/>
  <c r="P364" i="16"/>
  <c r="R364" i="16" s="1"/>
  <c r="I364" i="16"/>
  <c r="K364" i="16" s="1"/>
  <c r="G385" i="17"/>
  <c r="I385" i="17"/>
  <c r="K385" i="17" s="1"/>
  <c r="H385" i="17"/>
  <c r="N364" i="16"/>
  <c r="Q385" i="17" l="1"/>
  <c r="S385" i="17" s="1"/>
  <c r="U385" i="17"/>
  <c r="Q364" i="16"/>
  <c r="S364" i="16" s="1"/>
  <c r="J364" i="16"/>
  <c r="L364" i="16" s="1"/>
  <c r="U364" i="16"/>
  <c r="J385" i="17"/>
  <c r="L385" i="17" s="1"/>
  <c r="T364" i="16" l="1"/>
  <c r="V364" i="16" s="1"/>
  <c r="T385" i="17"/>
  <c r="V385" i="17" s="1"/>
  <c r="W385" i="17"/>
  <c r="M386" i="17"/>
  <c r="P386" i="17" s="1"/>
  <c r="R386" i="17" s="1"/>
  <c r="X385" i="17"/>
  <c r="Y385" i="17"/>
  <c r="F386" i="17"/>
  <c r="Y364" i="16"/>
  <c r="W364" i="16"/>
  <c r="X364" i="16"/>
  <c r="F365" i="16"/>
  <c r="M365" i="16"/>
  <c r="O386" i="17" l="1"/>
  <c r="N386" i="17"/>
  <c r="G386" i="17"/>
  <c r="H386" i="17"/>
  <c r="I386" i="17"/>
  <c r="K386" i="17" s="1"/>
  <c r="U386" i="17" s="1"/>
  <c r="O365" i="16"/>
  <c r="N365" i="16"/>
  <c r="P365" i="16"/>
  <c r="R365" i="16" s="1"/>
  <c r="G365" i="16"/>
  <c r="H365" i="16"/>
  <c r="I365" i="16"/>
  <c r="K365" i="16" s="1"/>
  <c r="Q386" i="17" l="1"/>
  <c r="S386" i="17" s="1"/>
  <c r="J386" i="17"/>
  <c r="L386" i="17" s="1"/>
  <c r="U365" i="16"/>
  <c r="Q365" i="16"/>
  <c r="S365" i="16" s="1"/>
  <c r="J365" i="16"/>
  <c r="F387" i="17" l="1"/>
  <c r="G387" i="17" s="1"/>
  <c r="W386" i="17"/>
  <c r="T386" i="17"/>
  <c r="V386" i="17" s="1"/>
  <c r="X386" i="17"/>
  <c r="M387" i="17"/>
  <c r="O387" i="17" s="1"/>
  <c r="Y386" i="17"/>
  <c r="T365" i="16"/>
  <c r="L365" i="16"/>
  <c r="I387" i="17" l="1"/>
  <c r="K387" i="17" s="1"/>
  <c r="H387" i="17"/>
  <c r="N387" i="17"/>
  <c r="P387" i="17"/>
  <c r="R387" i="17" s="1"/>
  <c r="Y365" i="16"/>
  <c r="W365" i="16"/>
  <c r="F366" i="16"/>
  <c r="M366" i="16"/>
  <c r="X365" i="16"/>
  <c r="V365" i="16"/>
  <c r="U387" i="17" l="1"/>
  <c r="J387" i="17"/>
  <c r="L387" i="17" s="1"/>
  <c r="Q387" i="17"/>
  <c r="S387" i="17" s="1"/>
  <c r="N366" i="16"/>
  <c r="P366" i="16"/>
  <c r="R366" i="16" s="1"/>
  <c r="O366" i="16"/>
  <c r="I366" i="16"/>
  <c r="K366" i="16" s="1"/>
  <c r="H366" i="16"/>
  <c r="G366" i="16"/>
  <c r="W387" i="17" l="1"/>
  <c r="T387" i="17"/>
  <c r="V387" i="17" s="1"/>
  <c r="X387" i="17"/>
  <c r="F388" i="17"/>
  <c r="Y387" i="17"/>
  <c r="M388" i="17"/>
  <c r="J366" i="16"/>
  <c r="L366" i="16" s="1"/>
  <c r="Q366" i="16"/>
  <c r="U366" i="16"/>
  <c r="N388" i="17" l="1"/>
  <c r="P388" i="17"/>
  <c r="R388" i="17" s="1"/>
  <c r="O388" i="17"/>
  <c r="I388" i="17"/>
  <c r="K388" i="17" s="1"/>
  <c r="G388" i="17"/>
  <c r="H388" i="17"/>
  <c r="T366" i="16"/>
  <c r="S366" i="16"/>
  <c r="V366" i="16" l="1"/>
  <c r="W366" i="16"/>
  <c r="U388" i="17"/>
  <c r="M367" i="16"/>
  <c r="P367" i="16" s="1"/>
  <c r="R367" i="16" s="1"/>
  <c r="J388" i="17"/>
  <c r="L388" i="17" s="1"/>
  <c r="Q388" i="17"/>
  <c r="F367" i="16"/>
  <c r="G367" i="16" s="1"/>
  <c r="X366" i="16"/>
  <c r="Y366" i="16"/>
  <c r="N367" i="16" l="1"/>
  <c r="O367" i="16"/>
  <c r="T388" i="17"/>
  <c r="S388" i="17"/>
  <c r="Y388" i="17" s="1"/>
  <c r="H367" i="16"/>
  <c r="I367" i="16"/>
  <c r="K367" i="16" s="1"/>
  <c r="U367" i="16" s="1"/>
  <c r="Q367" i="16" l="1"/>
  <c r="S367" i="16" s="1"/>
  <c r="W388" i="17"/>
  <c r="F389" i="17"/>
  <c r="G389" i="17" s="1"/>
  <c r="V388" i="17"/>
  <c r="M389" i="17"/>
  <c r="N389" i="17" s="1"/>
  <c r="X388" i="17"/>
  <c r="J367" i="16"/>
  <c r="L367" i="16" s="1"/>
  <c r="H389" i="17" l="1"/>
  <c r="I389" i="17"/>
  <c r="K389" i="17" s="1"/>
  <c r="Y367" i="16"/>
  <c r="W367" i="16"/>
  <c r="P389" i="17"/>
  <c r="R389" i="17" s="1"/>
  <c r="O389" i="17"/>
  <c r="T367" i="16"/>
  <c r="V367" i="16" s="1"/>
  <c r="M368" i="16"/>
  <c r="X367" i="16"/>
  <c r="F368" i="16"/>
  <c r="G368" i="16" s="1"/>
  <c r="U389" i="17" l="1"/>
  <c r="J389" i="17"/>
  <c r="L389" i="17" s="1"/>
  <c r="Q389" i="17"/>
  <c r="S389" i="17" s="1"/>
  <c r="I368" i="16"/>
  <c r="K368" i="16" s="1"/>
  <c r="H368" i="16"/>
  <c r="N368" i="16"/>
  <c r="P368" i="16"/>
  <c r="R368" i="16" s="1"/>
  <c r="O368" i="16"/>
  <c r="W389" i="17" l="1"/>
  <c r="T389" i="17"/>
  <c r="V389" i="17" s="1"/>
  <c r="J368" i="16"/>
  <c r="L368" i="16" s="1"/>
  <c r="U368" i="16"/>
  <c r="Y389" i="17"/>
  <c r="M390" i="17"/>
  <c r="X389" i="17"/>
  <c r="F390" i="17"/>
  <c r="Q368" i="16"/>
  <c r="S368" i="16" s="1"/>
  <c r="Y368" i="16" l="1"/>
  <c r="W368" i="16"/>
  <c r="M369" i="16"/>
  <c r="N369" i="16" s="1"/>
  <c r="F369" i="16"/>
  <c r="H369" i="16" s="1"/>
  <c r="T368" i="16"/>
  <c r="V368" i="16" s="1"/>
  <c r="X368" i="16"/>
  <c r="G390" i="17"/>
  <c r="H390" i="17"/>
  <c r="I390" i="17"/>
  <c r="K390" i="17" s="1"/>
  <c r="P390" i="17"/>
  <c r="R390" i="17" s="1"/>
  <c r="O390" i="17"/>
  <c r="N390" i="17"/>
  <c r="G369" i="16" l="1"/>
  <c r="O369" i="16"/>
  <c r="P369" i="16"/>
  <c r="R369" i="16" s="1"/>
  <c r="I369" i="16"/>
  <c r="K369" i="16" s="1"/>
  <c r="U390" i="17"/>
  <c r="Q390" i="17"/>
  <c r="S390" i="17" s="1"/>
  <c r="J390" i="17"/>
  <c r="Q369" i="16" l="1"/>
  <c r="S369" i="16" s="1"/>
  <c r="U369" i="16"/>
  <c r="J369" i="16"/>
  <c r="T390" i="17"/>
  <c r="L390" i="17"/>
  <c r="W390" i="17" s="1"/>
  <c r="T369" i="16" l="1"/>
  <c r="L369" i="16"/>
  <c r="Y369" i="16" s="1"/>
  <c r="M391" i="17"/>
  <c r="X390" i="17"/>
  <c r="F391" i="17"/>
  <c r="Y390" i="17"/>
  <c r="V390" i="17"/>
  <c r="V369" i="16" l="1"/>
  <c r="M370" i="16"/>
  <c r="N370" i="16" s="1"/>
  <c r="F370" i="16"/>
  <c r="H370" i="16" s="1"/>
  <c r="X369" i="16"/>
  <c r="W369" i="16"/>
  <c r="G391" i="17"/>
  <c r="I391" i="17"/>
  <c r="K391" i="17" s="1"/>
  <c r="H391" i="17"/>
  <c r="N391" i="17"/>
  <c r="O391" i="17"/>
  <c r="P391" i="17"/>
  <c r="R391" i="17" s="1"/>
  <c r="I370" i="16" l="1"/>
  <c r="K370" i="16" s="1"/>
  <c r="O370" i="16"/>
  <c r="P370" i="16"/>
  <c r="R370" i="16" s="1"/>
  <c r="G370" i="16"/>
  <c r="J391" i="17"/>
  <c r="L391" i="17" s="1"/>
  <c r="Q391" i="17"/>
  <c r="S391" i="17" s="1"/>
  <c r="U391" i="17"/>
  <c r="W391" i="17" l="1"/>
  <c r="J370" i="16"/>
  <c r="L370" i="16" s="1"/>
  <c r="U370" i="16"/>
  <c r="Q370" i="16"/>
  <c r="S370" i="16" s="1"/>
  <c r="T391" i="17"/>
  <c r="V391" i="17" s="1"/>
  <c r="M392" i="17"/>
  <c r="O392" i="17" s="1"/>
  <c r="Y391" i="17"/>
  <c r="X391" i="17"/>
  <c r="F392" i="17"/>
  <c r="I392" i="17" s="1"/>
  <c r="K392" i="17" s="1"/>
  <c r="W370" i="16" l="1"/>
  <c r="F371" i="16"/>
  <c r="G371" i="16" s="1"/>
  <c r="T370" i="16"/>
  <c r="V370" i="16" s="1"/>
  <c r="Y370" i="16"/>
  <c r="X370" i="16"/>
  <c r="M371" i="16"/>
  <c r="O371" i="16" s="1"/>
  <c r="N392" i="17"/>
  <c r="H392" i="17"/>
  <c r="P392" i="17"/>
  <c r="R392" i="17" s="1"/>
  <c r="U392" i="17" s="1"/>
  <c r="G392" i="17"/>
  <c r="P371" i="16" l="1"/>
  <c r="R371" i="16" s="1"/>
  <c r="N371" i="16"/>
  <c r="H371" i="16"/>
  <c r="I371" i="16"/>
  <c r="K371" i="16" s="1"/>
  <c r="J392" i="17"/>
  <c r="L392" i="17" s="1"/>
  <c r="Q392" i="17"/>
  <c r="S392" i="17" s="1"/>
  <c r="U371" i="16" l="1"/>
  <c r="Q371" i="16"/>
  <c r="S371" i="16" s="1"/>
  <c r="J371" i="16"/>
  <c r="L371" i="16" s="1"/>
  <c r="W392" i="17"/>
  <c r="T392" i="17"/>
  <c r="V392" i="17" s="1"/>
  <c r="Y392" i="17"/>
  <c r="M393" i="17"/>
  <c r="X392" i="17"/>
  <c r="F393" i="17"/>
  <c r="Y371" i="16" l="1"/>
  <c r="T371" i="16"/>
  <c r="V371" i="16" s="1"/>
  <c r="M372" i="16"/>
  <c r="P372" i="16" s="1"/>
  <c r="R372" i="16" s="1"/>
  <c r="F372" i="16"/>
  <c r="G372" i="16" s="1"/>
  <c r="X371" i="16"/>
  <c r="W371" i="16"/>
  <c r="P393" i="17"/>
  <c r="R393" i="17" s="1"/>
  <c r="N393" i="17"/>
  <c r="O393" i="17"/>
  <c r="H393" i="17"/>
  <c r="I393" i="17"/>
  <c r="K393" i="17" s="1"/>
  <c r="G393" i="17"/>
  <c r="N372" i="16" l="1"/>
  <c r="O372" i="16"/>
  <c r="H372" i="16"/>
  <c r="I372" i="16"/>
  <c r="K372" i="16" s="1"/>
  <c r="U372" i="16" s="1"/>
  <c r="Q393" i="17"/>
  <c r="S393" i="17" s="1"/>
  <c r="U393" i="17"/>
  <c r="J393" i="17"/>
  <c r="Q372" i="16" l="1"/>
  <c r="S372" i="16" s="1"/>
  <c r="J372" i="16"/>
  <c r="T393" i="17"/>
  <c r="L393" i="17"/>
  <c r="W393" i="17" s="1"/>
  <c r="T372" i="16" l="1"/>
  <c r="L372" i="16"/>
  <c r="Y372" i="16" s="1"/>
  <c r="F394" i="17"/>
  <c r="M394" i="17"/>
  <c r="Y393" i="17"/>
  <c r="X393" i="17"/>
  <c r="V393" i="17"/>
  <c r="M373" i="16" l="1"/>
  <c r="P373" i="16" s="1"/>
  <c r="R373" i="16" s="1"/>
  <c r="X372" i="16"/>
  <c r="V372" i="16"/>
  <c r="F373" i="16"/>
  <c r="I373" i="16" s="1"/>
  <c r="K373" i="16" s="1"/>
  <c r="W372" i="16"/>
  <c r="N394" i="17"/>
  <c r="O394" i="17"/>
  <c r="P394" i="17"/>
  <c r="R394" i="17" s="1"/>
  <c r="I394" i="17"/>
  <c r="K394" i="17" s="1"/>
  <c r="H394" i="17"/>
  <c r="G394" i="17"/>
  <c r="N373" i="16" l="1"/>
  <c r="O373" i="16"/>
  <c r="H373" i="16"/>
  <c r="G373" i="16"/>
  <c r="U394" i="17"/>
  <c r="Q394" i="17"/>
  <c r="S394" i="17" s="1"/>
  <c r="J394" i="17"/>
  <c r="L394" i="17" s="1"/>
  <c r="U373" i="16"/>
  <c r="J373" i="16" l="1"/>
  <c r="L373" i="16" s="1"/>
  <c r="Q373" i="16"/>
  <c r="S373" i="16" s="1"/>
  <c r="W394" i="17"/>
  <c r="T394" i="17"/>
  <c r="V394" i="17" s="1"/>
  <c r="Y394" i="17"/>
  <c r="X394" i="17"/>
  <c r="M395" i="17"/>
  <c r="F395" i="17"/>
  <c r="T373" i="16" l="1"/>
  <c r="V373" i="16" s="1"/>
  <c r="Y373" i="16"/>
  <c r="W373" i="16"/>
  <c r="I395" i="17"/>
  <c r="K395" i="17" s="1"/>
  <c r="H395" i="17"/>
  <c r="G395" i="17"/>
  <c r="O395" i="17"/>
  <c r="N395" i="17"/>
  <c r="P395" i="17"/>
  <c r="R395" i="17" s="1"/>
  <c r="F374" i="16"/>
  <c r="M374" i="16"/>
  <c r="X373" i="16"/>
  <c r="J395" i="17" l="1"/>
  <c r="Q395" i="17"/>
  <c r="S395" i="17" s="1"/>
  <c r="U395" i="17"/>
  <c r="I374" i="16"/>
  <c r="K374" i="16" s="1"/>
  <c r="H374" i="16"/>
  <c r="G374" i="16"/>
  <c r="N374" i="16"/>
  <c r="P374" i="16"/>
  <c r="R374" i="16" s="1"/>
  <c r="O374" i="16"/>
  <c r="T395" i="17" l="1"/>
  <c r="L395" i="17"/>
  <c r="W395" i="17" s="1"/>
  <c r="Q374" i="16"/>
  <c r="S374" i="16" s="1"/>
  <c r="U374" i="16"/>
  <c r="J374" i="16"/>
  <c r="V395" i="17" l="1"/>
  <c r="Y395" i="17"/>
  <c r="X395" i="17"/>
  <c r="M396" i="17"/>
  <c r="P396" i="17" s="1"/>
  <c r="R396" i="17" s="1"/>
  <c r="F396" i="17"/>
  <c r="H396" i="17" s="1"/>
  <c r="T374" i="16"/>
  <c r="L374" i="16"/>
  <c r="N396" i="17" l="1"/>
  <c r="Y374" i="16"/>
  <c r="W374" i="16"/>
  <c r="O396" i="17"/>
  <c r="I396" i="17"/>
  <c r="K396" i="17" s="1"/>
  <c r="U396" i="17" s="1"/>
  <c r="G396" i="17"/>
  <c r="M375" i="16"/>
  <c r="X374" i="16"/>
  <c r="F375" i="16"/>
  <c r="V374" i="16"/>
  <c r="J396" i="17" l="1"/>
  <c r="L396" i="17" s="1"/>
  <c r="Q396" i="17"/>
  <c r="S396" i="17" s="1"/>
  <c r="I375" i="16"/>
  <c r="K375" i="16" s="1"/>
  <c r="H375" i="16"/>
  <c r="G375" i="16"/>
  <c r="P375" i="16"/>
  <c r="R375" i="16" s="1"/>
  <c r="O375" i="16"/>
  <c r="N375" i="16"/>
  <c r="X396" i="17" l="1"/>
  <c r="Y396" i="17"/>
  <c r="F397" i="17"/>
  <c r="H397" i="17" s="1"/>
  <c r="M397" i="17"/>
  <c r="P397" i="17" s="1"/>
  <c r="R397" i="17" s="1"/>
  <c r="W396" i="17"/>
  <c r="T396" i="17"/>
  <c r="V396" i="17" s="1"/>
  <c r="J375" i="16"/>
  <c r="L375" i="16" s="1"/>
  <c r="Q375" i="16"/>
  <c r="S375" i="16" s="1"/>
  <c r="U375" i="16"/>
  <c r="G397" i="17" l="1"/>
  <c r="I397" i="17"/>
  <c r="K397" i="17" s="1"/>
  <c r="U397" i="17" s="1"/>
  <c r="N397" i="17"/>
  <c r="O397" i="17"/>
  <c r="W375" i="16"/>
  <c r="Y375" i="16"/>
  <c r="T375" i="16"/>
  <c r="V375" i="16" s="1"/>
  <c r="X375" i="16"/>
  <c r="M376" i="16"/>
  <c r="F376" i="16"/>
  <c r="J397" i="17" l="1"/>
  <c r="L397" i="17" s="1"/>
  <c r="Q397" i="17"/>
  <c r="S397" i="17" s="1"/>
  <c r="H376" i="16"/>
  <c r="G376" i="16"/>
  <c r="I376" i="16"/>
  <c r="K376" i="16" s="1"/>
  <c r="P376" i="16"/>
  <c r="R376" i="16" s="1"/>
  <c r="O376" i="16"/>
  <c r="N376" i="16"/>
  <c r="W397" i="17" l="1"/>
  <c r="T397" i="17"/>
  <c r="V397" i="17" s="1"/>
  <c r="Q376" i="16"/>
  <c r="S376" i="16" s="1"/>
  <c r="F398" i="17"/>
  <c r="Y397" i="17"/>
  <c r="X397" i="17"/>
  <c r="M398" i="17"/>
  <c r="U376" i="16"/>
  <c r="J376" i="16"/>
  <c r="T376" i="16" l="1"/>
  <c r="N398" i="17"/>
  <c r="P398" i="17"/>
  <c r="R398" i="17" s="1"/>
  <c r="O398" i="17"/>
  <c r="I398" i="17"/>
  <c r="K398" i="17" s="1"/>
  <c r="H398" i="17"/>
  <c r="G398" i="17"/>
  <c r="L376" i="16"/>
  <c r="W376" i="16" s="1"/>
  <c r="U398" i="17" l="1"/>
  <c r="J398" i="17"/>
  <c r="L398" i="17" s="1"/>
  <c r="Q398" i="17"/>
  <c r="S398" i="17" s="1"/>
  <c r="V376" i="16"/>
  <c r="M377" i="16"/>
  <c r="N377" i="16" s="1"/>
  <c r="X376" i="16"/>
  <c r="Y376" i="16"/>
  <c r="F377" i="16"/>
  <c r="H377" i="16" s="1"/>
  <c r="W398" i="17" l="1"/>
  <c r="T398" i="17"/>
  <c r="V398" i="17" s="1"/>
  <c r="O377" i="16"/>
  <c r="P377" i="16"/>
  <c r="R377" i="16" s="1"/>
  <c r="X398" i="17"/>
  <c r="Y398" i="17"/>
  <c r="M399" i="17"/>
  <c r="F399" i="17"/>
  <c r="I377" i="16"/>
  <c r="K377" i="16" s="1"/>
  <c r="G377" i="16"/>
  <c r="U377" i="16" l="1"/>
  <c r="Q377" i="16"/>
  <c r="S377" i="16" s="1"/>
  <c r="G399" i="17"/>
  <c r="I399" i="17"/>
  <c r="K399" i="17" s="1"/>
  <c r="H399" i="17"/>
  <c r="P399" i="17"/>
  <c r="R399" i="17" s="1"/>
  <c r="N399" i="17"/>
  <c r="O399" i="17"/>
  <c r="J377" i="16"/>
  <c r="T377" i="16" l="1"/>
  <c r="Q399" i="17"/>
  <c r="S399" i="17" s="1"/>
  <c r="J399" i="17"/>
  <c r="L399" i="17" s="1"/>
  <c r="U399" i="17"/>
  <c r="L377" i="16"/>
  <c r="W377" i="16" s="1"/>
  <c r="W399" i="17" l="1"/>
  <c r="V377" i="16"/>
  <c r="T399" i="17"/>
  <c r="V399" i="17" s="1"/>
  <c r="X399" i="17"/>
  <c r="M400" i="17"/>
  <c r="P400" i="17" s="1"/>
  <c r="R400" i="17" s="1"/>
  <c r="Y399" i="17"/>
  <c r="F400" i="17"/>
  <c r="I400" i="17" s="1"/>
  <c r="K400" i="17" s="1"/>
  <c r="F378" i="16"/>
  <c r="G378" i="16" s="1"/>
  <c r="Y377" i="16"/>
  <c r="X377" i="16"/>
  <c r="M378" i="16"/>
  <c r="O378" i="16" s="1"/>
  <c r="O400" i="17" l="1"/>
  <c r="N400" i="17"/>
  <c r="H400" i="17"/>
  <c r="G400" i="17"/>
  <c r="H378" i="16"/>
  <c r="U400" i="17"/>
  <c r="I378" i="16"/>
  <c r="K378" i="16" s="1"/>
  <c r="P378" i="16"/>
  <c r="R378" i="16" s="1"/>
  <c r="N378" i="16"/>
  <c r="Q400" i="17" l="1"/>
  <c r="S400" i="17" s="1"/>
  <c r="J400" i="17"/>
  <c r="L400" i="17" s="1"/>
  <c r="J378" i="16"/>
  <c r="L378" i="16" s="1"/>
  <c r="U378" i="16"/>
  <c r="Q378" i="16"/>
  <c r="W400" i="17" l="1"/>
  <c r="Y400" i="17"/>
  <c r="M401" i="17"/>
  <c r="P401" i="17" s="1"/>
  <c r="R401" i="17" s="1"/>
  <c r="T378" i="16"/>
  <c r="X400" i="17"/>
  <c r="F401" i="17"/>
  <c r="I401" i="17" s="1"/>
  <c r="K401" i="17" s="1"/>
  <c r="T400" i="17"/>
  <c r="V400" i="17" s="1"/>
  <c r="S378" i="16"/>
  <c r="V378" i="16" l="1"/>
  <c r="M379" i="16"/>
  <c r="P379" i="16" s="1"/>
  <c r="R379" i="16" s="1"/>
  <c r="F379" i="16"/>
  <c r="H379" i="16" s="1"/>
  <c r="Y378" i="16"/>
  <c r="O401" i="17"/>
  <c r="N401" i="17"/>
  <c r="X378" i="16"/>
  <c r="W378" i="16"/>
  <c r="G401" i="17"/>
  <c r="H401" i="17"/>
  <c r="U401" i="17"/>
  <c r="N379" i="16" l="1"/>
  <c r="O379" i="16"/>
  <c r="G379" i="16"/>
  <c r="I379" i="16"/>
  <c r="K379" i="16" s="1"/>
  <c r="U379" i="16" s="1"/>
  <c r="Q401" i="17"/>
  <c r="S401" i="17" s="1"/>
  <c r="J401" i="17"/>
  <c r="L401" i="17" s="1"/>
  <c r="W401" i="17" l="1"/>
  <c r="Q379" i="16"/>
  <c r="S379" i="16" s="1"/>
  <c r="J379" i="16"/>
  <c r="L379" i="16" s="1"/>
  <c r="M402" i="17"/>
  <c r="N402" i="17" s="1"/>
  <c r="Y401" i="17"/>
  <c r="F402" i="17"/>
  <c r="H402" i="17" s="1"/>
  <c r="X401" i="17"/>
  <c r="T401" i="17"/>
  <c r="V401" i="17" s="1"/>
  <c r="T379" i="16" l="1"/>
  <c r="V379" i="16" s="1"/>
  <c r="F380" i="16"/>
  <c r="H380" i="16" s="1"/>
  <c r="Y379" i="16"/>
  <c r="M380" i="16"/>
  <c r="P380" i="16" s="1"/>
  <c r="R380" i="16" s="1"/>
  <c r="X379" i="16"/>
  <c r="W379" i="16"/>
  <c r="O402" i="17"/>
  <c r="P402" i="17"/>
  <c r="R402" i="17" s="1"/>
  <c r="G402" i="17"/>
  <c r="I402" i="17"/>
  <c r="K402" i="17" s="1"/>
  <c r="O380" i="16" l="1"/>
  <c r="N380" i="16"/>
  <c r="G380" i="16"/>
  <c r="I380" i="16"/>
  <c r="K380" i="16" s="1"/>
  <c r="U380" i="16" s="1"/>
  <c r="Q402" i="17"/>
  <c r="S402" i="17" s="1"/>
  <c r="U402" i="17"/>
  <c r="J402" i="17"/>
  <c r="Q380" i="16" l="1"/>
  <c r="S380" i="16" s="1"/>
  <c r="J380" i="16"/>
  <c r="L380" i="16" s="1"/>
  <c r="T402" i="17"/>
  <c r="L402" i="17"/>
  <c r="W380" i="16" l="1"/>
  <c r="F381" i="16"/>
  <c r="I381" i="16" s="1"/>
  <c r="K381" i="16" s="1"/>
  <c r="X380" i="16"/>
  <c r="Y380" i="16"/>
  <c r="M381" i="16"/>
  <c r="N381" i="16" s="1"/>
  <c r="T380" i="16"/>
  <c r="V380" i="16" s="1"/>
  <c r="W402" i="17"/>
  <c r="M403" i="17"/>
  <c r="V402" i="17"/>
  <c r="Y402" i="17"/>
  <c r="X402" i="17"/>
  <c r="F403" i="17"/>
  <c r="G381" i="16" l="1"/>
  <c r="P381" i="16"/>
  <c r="R381" i="16" s="1"/>
  <c r="U381" i="16" s="1"/>
  <c r="H381" i="16"/>
  <c r="O381" i="16"/>
  <c r="H403" i="17"/>
  <c r="I403" i="17"/>
  <c r="K403" i="17" s="1"/>
  <c r="G403" i="17"/>
  <c r="O403" i="17"/>
  <c r="N403" i="17"/>
  <c r="P403" i="17"/>
  <c r="R403" i="17" s="1"/>
  <c r="J381" i="16" l="1"/>
  <c r="L381" i="16" s="1"/>
  <c r="Q381" i="16"/>
  <c r="S381" i="16" s="1"/>
  <c r="U403" i="17"/>
  <c r="Q403" i="17"/>
  <c r="S403" i="17" s="1"/>
  <c r="J403" i="17"/>
  <c r="F382" i="16" l="1"/>
  <c r="I382" i="16" s="1"/>
  <c r="K382" i="16" s="1"/>
  <c r="Y381" i="16"/>
  <c r="X381" i="16"/>
  <c r="T381" i="16"/>
  <c r="V381" i="16" s="1"/>
  <c r="M382" i="16"/>
  <c r="N382" i="16" s="1"/>
  <c r="W381" i="16"/>
  <c r="T403" i="17"/>
  <c r="L403" i="17"/>
  <c r="H382" i="16" l="1"/>
  <c r="G382" i="16"/>
  <c r="P382" i="16"/>
  <c r="R382" i="16" s="1"/>
  <c r="U382" i="16" s="1"/>
  <c r="O382" i="16"/>
  <c r="X403" i="17"/>
  <c r="F404" i="17"/>
  <c r="M404" i="17"/>
  <c r="W403" i="17"/>
  <c r="Y403" i="17"/>
  <c r="V403" i="17"/>
  <c r="J382" i="16" l="1"/>
  <c r="L382" i="16" s="1"/>
  <c r="Q382" i="16"/>
  <c r="S382" i="16" s="1"/>
  <c r="P404" i="17"/>
  <c r="R404" i="17" s="1"/>
  <c r="N404" i="17"/>
  <c r="O404" i="17"/>
  <c r="H404" i="17"/>
  <c r="G404" i="17"/>
  <c r="I404" i="17"/>
  <c r="K404" i="17" s="1"/>
  <c r="X382" i="16" l="1"/>
  <c r="F383" i="16"/>
  <c r="I383" i="16" s="1"/>
  <c r="K383" i="16" s="1"/>
  <c r="W382" i="16"/>
  <c r="Y382" i="16"/>
  <c r="M383" i="16"/>
  <c r="O383" i="16" s="1"/>
  <c r="T382" i="16"/>
  <c r="V382" i="16" s="1"/>
  <c r="Q404" i="17"/>
  <c r="S404" i="17" s="1"/>
  <c r="J404" i="17"/>
  <c r="L404" i="17" s="1"/>
  <c r="U404" i="17"/>
  <c r="G383" i="16" l="1"/>
  <c r="H383" i="16"/>
  <c r="P383" i="16"/>
  <c r="R383" i="16" s="1"/>
  <c r="U383" i="16" s="1"/>
  <c r="N383" i="16"/>
  <c r="Y404" i="17"/>
  <c r="X404" i="17"/>
  <c r="W404" i="17"/>
  <c r="M405" i="17"/>
  <c r="N405" i="17" s="1"/>
  <c r="F405" i="17"/>
  <c r="H405" i="17" s="1"/>
  <c r="T404" i="17"/>
  <c r="V404" i="17" s="1"/>
  <c r="J383" i="16" l="1"/>
  <c r="L383" i="16" s="1"/>
  <c r="Q383" i="16"/>
  <c r="S383" i="16" s="1"/>
  <c r="I405" i="17"/>
  <c r="K405" i="17" s="1"/>
  <c r="P405" i="17"/>
  <c r="R405" i="17" s="1"/>
  <c r="O405" i="17"/>
  <c r="G405" i="17"/>
  <c r="X383" i="16" l="1"/>
  <c r="T383" i="16"/>
  <c r="V383" i="16" s="1"/>
  <c r="M384" i="16"/>
  <c r="N384" i="16" s="1"/>
  <c r="F384" i="16"/>
  <c r="H384" i="16" s="1"/>
  <c r="W383" i="16"/>
  <c r="Y383" i="16"/>
  <c r="J405" i="17"/>
  <c r="L405" i="17" s="1"/>
  <c r="U405" i="17"/>
  <c r="Q405" i="17"/>
  <c r="S405" i="17" s="1"/>
  <c r="O384" i="16" l="1"/>
  <c r="P384" i="16"/>
  <c r="R384" i="16" s="1"/>
  <c r="I384" i="16"/>
  <c r="K384" i="16" s="1"/>
  <c r="G384" i="16"/>
  <c r="W405" i="17"/>
  <c r="M406" i="17"/>
  <c r="O406" i="17" s="1"/>
  <c r="Y405" i="17"/>
  <c r="X405" i="17"/>
  <c r="F406" i="17"/>
  <c r="T405" i="17"/>
  <c r="V405" i="17" s="1"/>
  <c r="Q384" i="16" l="1"/>
  <c r="S384" i="16" s="1"/>
  <c r="U384" i="16"/>
  <c r="J384" i="16"/>
  <c r="N406" i="17"/>
  <c r="P406" i="17"/>
  <c r="R406" i="17" s="1"/>
  <c r="I406" i="17"/>
  <c r="K406" i="17" s="1"/>
  <c r="H406" i="17"/>
  <c r="G406" i="17"/>
  <c r="T384" i="16" l="1"/>
  <c r="L384" i="16"/>
  <c r="W384" i="16" s="1"/>
  <c r="U406" i="17"/>
  <c r="Q406" i="17"/>
  <c r="S406" i="17" s="1"/>
  <c r="J406" i="17"/>
  <c r="F385" i="16" l="1"/>
  <c r="H385" i="16" s="1"/>
  <c r="V384" i="16"/>
  <c r="Y384" i="16"/>
  <c r="M385" i="16"/>
  <c r="P385" i="16" s="1"/>
  <c r="R385" i="16" s="1"/>
  <c r="X384" i="16"/>
  <c r="L406" i="17"/>
  <c r="T406" i="17"/>
  <c r="I385" i="16" l="1"/>
  <c r="K385" i="16" s="1"/>
  <c r="U385" i="16" s="1"/>
  <c r="G385" i="16"/>
  <c r="O385" i="16"/>
  <c r="N385" i="16"/>
  <c r="W406" i="17"/>
  <c r="F407" i="17"/>
  <c r="X406" i="17"/>
  <c r="M407" i="17"/>
  <c r="Y406" i="17"/>
  <c r="V406" i="17"/>
  <c r="Q385" i="16" l="1"/>
  <c r="S385" i="16" s="1"/>
  <c r="J385" i="16"/>
  <c r="P407" i="17"/>
  <c r="R407" i="17" s="1"/>
  <c r="N407" i="17"/>
  <c r="O407" i="17"/>
  <c r="H407" i="17"/>
  <c r="I407" i="17"/>
  <c r="K407" i="17" s="1"/>
  <c r="G407" i="17"/>
  <c r="T385" i="16" l="1"/>
  <c r="L385" i="16"/>
  <c r="M386" i="16" s="1"/>
  <c r="U407" i="17"/>
  <c r="J407" i="17"/>
  <c r="L407" i="17" s="1"/>
  <c r="Q407" i="17"/>
  <c r="S407" i="17" s="1"/>
  <c r="Y385" i="16" l="1"/>
  <c r="F386" i="16"/>
  <c r="G386" i="16" s="1"/>
  <c r="W385" i="16"/>
  <c r="V385" i="16"/>
  <c r="X385" i="16"/>
  <c r="T407" i="17"/>
  <c r="V407" i="17" s="1"/>
  <c r="W407" i="17"/>
  <c r="X407" i="17"/>
  <c r="Y407" i="17"/>
  <c r="M408" i="17"/>
  <c r="F408" i="17"/>
  <c r="N386" i="16"/>
  <c r="P386" i="16"/>
  <c r="R386" i="16" s="1"/>
  <c r="O386" i="16"/>
  <c r="I386" i="16" l="1"/>
  <c r="K386" i="16" s="1"/>
  <c r="U386" i="16" s="1"/>
  <c r="H386" i="16"/>
  <c r="P408" i="17"/>
  <c r="R408" i="17" s="1"/>
  <c r="O408" i="17"/>
  <c r="N408" i="17"/>
  <c r="H408" i="17"/>
  <c r="G408" i="17"/>
  <c r="I408" i="17"/>
  <c r="K408" i="17" s="1"/>
  <c r="Q386" i="16"/>
  <c r="J386" i="16" l="1"/>
  <c r="L386" i="16" s="1"/>
  <c r="Q408" i="17"/>
  <c r="S408" i="17" s="1"/>
  <c r="U408" i="17"/>
  <c r="J408" i="17"/>
  <c r="S386" i="16"/>
  <c r="T386" i="16" l="1"/>
  <c r="V386" i="16" s="1"/>
  <c r="X386" i="16"/>
  <c r="T408" i="17"/>
  <c r="L408" i="17"/>
  <c r="Y386" i="16"/>
  <c r="F387" i="16"/>
  <c r="G387" i="16" s="1"/>
  <c r="M387" i="16"/>
  <c r="P387" i="16" s="1"/>
  <c r="R387" i="16" s="1"/>
  <c r="W386" i="16"/>
  <c r="N387" i="16" l="1"/>
  <c r="W408" i="17"/>
  <c r="X408" i="17"/>
  <c r="Y408" i="17"/>
  <c r="M409" i="17"/>
  <c r="V408" i="17"/>
  <c r="F409" i="17"/>
  <c r="H387" i="16"/>
  <c r="I387" i="16"/>
  <c r="K387" i="16" s="1"/>
  <c r="U387" i="16" s="1"/>
  <c r="O387" i="16"/>
  <c r="Q387" i="16" l="1"/>
  <c r="S387" i="16" s="1"/>
  <c r="P409" i="17"/>
  <c r="R409" i="17" s="1"/>
  <c r="O409" i="17"/>
  <c r="N409" i="17"/>
  <c r="I409" i="17"/>
  <c r="K409" i="17" s="1"/>
  <c r="G409" i="17"/>
  <c r="H409" i="17"/>
  <c r="J387" i="16"/>
  <c r="T387" i="16" l="1"/>
  <c r="Q409" i="17"/>
  <c r="S409" i="17" s="1"/>
  <c r="J409" i="17"/>
  <c r="L409" i="17" s="1"/>
  <c r="U409" i="17"/>
  <c r="L387" i="16"/>
  <c r="W387" i="16" s="1"/>
  <c r="W409" i="17" l="1"/>
  <c r="F410" i="17"/>
  <c r="I410" i="17" s="1"/>
  <c r="Y387" i="16"/>
  <c r="M388" i="16"/>
  <c r="P388" i="16" s="1"/>
  <c r="R388" i="16" s="1"/>
  <c r="X387" i="16"/>
  <c r="Y409" i="17"/>
  <c r="M410" i="17"/>
  <c r="N410" i="17" s="1"/>
  <c r="X409" i="17"/>
  <c r="F388" i="16"/>
  <c r="H388" i="16" s="1"/>
  <c r="T409" i="17"/>
  <c r="V409" i="17" s="1"/>
  <c r="V387" i="16"/>
  <c r="G410" i="17" l="1"/>
  <c r="K410" i="17"/>
  <c r="H410" i="17"/>
  <c r="O410" i="17"/>
  <c r="P410" i="17"/>
  <c r="R410" i="17" s="1"/>
  <c r="N388" i="16"/>
  <c r="O388" i="16"/>
  <c r="I388" i="16"/>
  <c r="K388" i="16" s="1"/>
  <c r="U388" i="16" s="1"/>
  <c r="G388" i="16"/>
  <c r="J410" i="17" l="1"/>
  <c r="L410" i="17" s="1"/>
  <c r="U410" i="17"/>
  <c r="Q410" i="17"/>
  <c r="S410" i="17" s="1"/>
  <c r="Q388" i="16"/>
  <c r="S388" i="16" s="1"/>
  <c r="J388" i="16"/>
  <c r="L388" i="16" s="1"/>
  <c r="W388" i="16" l="1"/>
  <c r="X410" i="17"/>
  <c r="T410" i="17"/>
  <c r="V410" i="17" s="1"/>
  <c r="T388" i="16"/>
  <c r="V388" i="16" s="1"/>
  <c r="F389" i="16"/>
  <c r="H389" i="16" s="1"/>
  <c r="F411" i="17"/>
  <c r="G411" i="17" s="1"/>
  <c r="M389" i="16"/>
  <c r="N389" i="16" s="1"/>
  <c r="Y388" i="16"/>
  <c r="X388" i="16"/>
  <c r="W410" i="17"/>
  <c r="Y410" i="17"/>
  <c r="M411" i="17"/>
  <c r="P411" i="17" s="1"/>
  <c r="R411" i="17" s="1"/>
  <c r="I411" i="17" l="1"/>
  <c r="K411" i="17" s="1"/>
  <c r="U411" i="17" s="1"/>
  <c r="H411" i="17"/>
  <c r="O389" i="16"/>
  <c r="G389" i="16"/>
  <c r="I389" i="16"/>
  <c r="K389" i="16" s="1"/>
  <c r="P389" i="16"/>
  <c r="R389" i="16" s="1"/>
  <c r="O411" i="17"/>
  <c r="N411" i="17"/>
  <c r="J411" i="17" l="1"/>
  <c r="L411" i="17" s="1"/>
  <c r="J389" i="16"/>
  <c r="L389" i="16" s="1"/>
  <c r="U389" i="16"/>
  <c r="Q389" i="16"/>
  <c r="S389" i="16" s="1"/>
  <c r="Q411" i="17"/>
  <c r="S411" i="17" s="1"/>
  <c r="X411" i="17" l="1"/>
  <c r="W389" i="16"/>
  <c r="M390" i="16"/>
  <c r="P390" i="16" s="1"/>
  <c r="R390" i="16" s="1"/>
  <c r="T389" i="16"/>
  <c r="V389" i="16" s="1"/>
  <c r="T411" i="17"/>
  <c r="V411" i="17" s="1"/>
  <c r="Y389" i="16"/>
  <c r="F390" i="16"/>
  <c r="I390" i="16" s="1"/>
  <c r="K390" i="16" s="1"/>
  <c r="M412" i="17"/>
  <c r="N412" i="17" s="1"/>
  <c r="Y411" i="17"/>
  <c r="W411" i="17"/>
  <c r="F412" i="17"/>
  <c r="G412" i="17" s="1"/>
  <c r="X389" i="16"/>
  <c r="U390" i="16" l="1"/>
  <c r="G390" i="16"/>
  <c r="O390" i="16"/>
  <c r="N390" i="16"/>
  <c r="P412" i="17"/>
  <c r="R412" i="17" s="1"/>
  <c r="H390" i="16"/>
  <c r="O412" i="17"/>
  <c r="I412" i="17"/>
  <c r="K412" i="17" s="1"/>
  <c r="H412" i="17"/>
  <c r="J390" i="16" l="1"/>
  <c r="L390" i="16" s="1"/>
  <c r="Q390" i="16"/>
  <c r="S390" i="16" s="1"/>
  <c r="Q412" i="17"/>
  <c r="S412" i="17" s="1"/>
  <c r="U412" i="17"/>
  <c r="J412" i="17"/>
  <c r="L412" i="17" s="1"/>
  <c r="W412" i="17" l="1"/>
  <c r="X390" i="16"/>
  <c r="T390" i="16"/>
  <c r="V390" i="16" s="1"/>
  <c r="M391" i="16"/>
  <c r="N391" i="16" s="1"/>
  <c r="W390" i="16"/>
  <c r="Y390" i="16"/>
  <c r="F391" i="16"/>
  <c r="H391" i="16" s="1"/>
  <c r="T412" i="17"/>
  <c r="V412" i="17" s="1"/>
  <c r="M413" i="17"/>
  <c r="X412" i="17"/>
  <c r="Y412" i="17"/>
  <c r="F413" i="17"/>
  <c r="P391" i="16" l="1"/>
  <c r="R391" i="16" s="1"/>
  <c r="O391" i="16"/>
  <c r="G391" i="16"/>
  <c r="I391" i="16"/>
  <c r="K391" i="16" s="1"/>
  <c r="I413" i="17"/>
  <c r="K413" i="17" s="1"/>
  <c r="G413" i="17"/>
  <c r="H413" i="17"/>
  <c r="N413" i="17"/>
  <c r="O413" i="17"/>
  <c r="P413" i="17"/>
  <c r="R413" i="17" s="1"/>
  <c r="U391" i="16" l="1"/>
  <c r="Q391" i="16"/>
  <c r="S391" i="16" s="1"/>
  <c r="J391" i="16"/>
  <c r="Q413" i="17"/>
  <c r="S413" i="17" s="1"/>
  <c r="J413" i="17"/>
  <c r="L413" i="17" s="1"/>
  <c r="U413" i="17"/>
  <c r="T391" i="16" l="1"/>
  <c r="L391" i="16"/>
  <c r="W413" i="17"/>
  <c r="T413" i="17"/>
  <c r="V413" i="17" s="1"/>
  <c r="M414" i="17"/>
  <c r="N414" i="17" s="1"/>
  <c r="F414" i="17"/>
  <c r="X413" i="17"/>
  <c r="Y413" i="17"/>
  <c r="W391" i="16" l="1"/>
  <c r="V391" i="16"/>
  <c r="M392" i="16"/>
  <c r="X391" i="16"/>
  <c r="Y391" i="16"/>
  <c r="F392" i="16"/>
  <c r="P414" i="17"/>
  <c r="R414" i="17" s="1"/>
  <c r="O414" i="17"/>
  <c r="I414" i="17"/>
  <c r="K414" i="17" s="1"/>
  <c r="G414" i="17"/>
  <c r="H414" i="17"/>
  <c r="I392" i="16" l="1"/>
  <c r="K392" i="16" s="1"/>
  <c r="H392" i="16"/>
  <c r="G392" i="16"/>
  <c r="O392" i="16"/>
  <c r="N392" i="16"/>
  <c r="P392" i="16"/>
  <c r="R392" i="16" s="1"/>
  <c r="U414" i="17"/>
  <c r="Q414" i="17"/>
  <c r="S414" i="17" s="1"/>
  <c r="J414" i="17"/>
  <c r="J392" i="16" l="1"/>
  <c r="L392" i="16" s="1"/>
  <c r="Q392" i="16"/>
  <c r="S392" i="16" s="1"/>
  <c r="U392" i="16"/>
  <c r="T414" i="17"/>
  <c r="L414" i="17"/>
  <c r="W392" i="16" l="1"/>
  <c r="X392" i="16"/>
  <c r="M393" i="16"/>
  <c r="O393" i="16" s="1"/>
  <c r="T392" i="16"/>
  <c r="V392" i="16" s="1"/>
  <c r="Y392" i="16"/>
  <c r="F393" i="16"/>
  <c r="G393" i="16" s="1"/>
  <c r="F415" i="17"/>
  <c r="H415" i="17" s="1"/>
  <c r="W414" i="17"/>
  <c r="M415" i="17"/>
  <c r="P415" i="17" s="1"/>
  <c r="R415" i="17" s="1"/>
  <c r="X414" i="17"/>
  <c r="V414" i="17"/>
  <c r="Y414" i="17"/>
  <c r="H393" i="16" l="1"/>
  <c r="P393" i="16"/>
  <c r="R393" i="16" s="1"/>
  <c r="N393" i="16"/>
  <c r="I393" i="16"/>
  <c r="K393" i="16" s="1"/>
  <c r="G415" i="17"/>
  <c r="I415" i="17"/>
  <c r="K415" i="17" s="1"/>
  <c r="U415" i="17" s="1"/>
  <c r="N415" i="17"/>
  <c r="O415" i="17"/>
  <c r="Q393" i="16" l="1"/>
  <c r="S393" i="16" s="1"/>
  <c r="U393" i="16"/>
  <c r="J393" i="16"/>
  <c r="L393" i="16" s="1"/>
  <c r="J415" i="17"/>
  <c r="L415" i="17" s="1"/>
  <c r="Q415" i="17"/>
  <c r="S415" i="17" s="1"/>
  <c r="W393" i="16" l="1"/>
  <c r="T393" i="16"/>
  <c r="V393" i="16" s="1"/>
  <c r="M394" i="16"/>
  <c r="N394" i="16" s="1"/>
  <c r="F394" i="16"/>
  <c r="I394" i="16" s="1"/>
  <c r="K394" i="16" s="1"/>
  <c r="X393" i="16"/>
  <c r="Y393" i="16"/>
  <c r="W415" i="17"/>
  <c r="Y415" i="17"/>
  <c r="T415" i="17"/>
  <c r="V415" i="17" s="1"/>
  <c r="X415" i="17"/>
  <c r="F416" i="17"/>
  <c r="M416" i="17"/>
  <c r="O394" i="16" l="1"/>
  <c r="G394" i="16"/>
  <c r="H394" i="16"/>
  <c r="P394" i="16"/>
  <c r="R394" i="16" s="1"/>
  <c r="U394" i="16" s="1"/>
  <c r="N416" i="17"/>
  <c r="O416" i="17"/>
  <c r="P416" i="17"/>
  <c r="R416" i="17" s="1"/>
  <c r="I416" i="17"/>
  <c r="K416" i="17" s="1"/>
  <c r="G416" i="17"/>
  <c r="H416" i="17"/>
  <c r="J394" i="16" l="1"/>
  <c r="L394" i="16" s="1"/>
  <c r="Q394" i="16"/>
  <c r="S394" i="16" s="1"/>
  <c r="U416" i="17"/>
  <c r="J416" i="17"/>
  <c r="Q416" i="17"/>
  <c r="S416" i="17" s="1"/>
  <c r="T394" i="16" l="1"/>
  <c r="V394" i="16" s="1"/>
  <c r="T416" i="17"/>
  <c r="L416" i="17"/>
  <c r="W416" i="17" s="1"/>
  <c r="W394" i="16"/>
  <c r="F395" i="16"/>
  <c r="H395" i="16" s="1"/>
  <c r="Y394" i="16"/>
  <c r="X394" i="16"/>
  <c r="M395" i="16"/>
  <c r="N395" i="16" s="1"/>
  <c r="Y416" i="17" l="1"/>
  <c r="M417" i="17"/>
  <c r="F417" i="17"/>
  <c r="V416" i="17"/>
  <c r="X416" i="17"/>
  <c r="I395" i="16"/>
  <c r="K395" i="16" s="1"/>
  <c r="G395" i="16"/>
  <c r="O395" i="16"/>
  <c r="P395" i="16"/>
  <c r="R395" i="16" s="1"/>
  <c r="J395" i="16" l="1"/>
  <c r="L395" i="16" s="1"/>
  <c r="H417" i="17"/>
  <c r="G417" i="17"/>
  <c r="I417" i="17"/>
  <c r="K417" i="17" s="1"/>
  <c r="N417" i="17"/>
  <c r="P417" i="17"/>
  <c r="R417" i="17" s="1"/>
  <c r="O417" i="17"/>
  <c r="U395" i="16"/>
  <c r="Q395" i="16"/>
  <c r="S395" i="16" s="1"/>
  <c r="J417" i="17" l="1"/>
  <c r="L417" i="17" s="1"/>
  <c r="U417" i="17"/>
  <c r="Q417" i="17"/>
  <c r="S417" i="17" s="1"/>
  <c r="W395" i="16"/>
  <c r="T395" i="16"/>
  <c r="V395" i="16" s="1"/>
  <c r="Y395" i="16"/>
  <c r="F396" i="16"/>
  <c r="I396" i="16" s="1"/>
  <c r="K396" i="16" s="1"/>
  <c r="M396" i="16"/>
  <c r="N396" i="16" s="1"/>
  <c r="X395" i="16"/>
  <c r="W417" i="17" l="1"/>
  <c r="X417" i="17"/>
  <c r="G396" i="16"/>
  <c r="F418" i="17"/>
  <c r="M418" i="17"/>
  <c r="Y417" i="17"/>
  <c r="T417" i="17"/>
  <c r="V417" i="17" s="1"/>
  <c r="H396" i="16"/>
  <c r="O396" i="16"/>
  <c r="P396" i="16"/>
  <c r="R396" i="16" s="1"/>
  <c r="U396" i="16" s="1"/>
  <c r="J396" i="16" l="1"/>
  <c r="L396" i="16" s="1"/>
  <c r="N418" i="17"/>
  <c r="P418" i="17"/>
  <c r="R418" i="17" s="1"/>
  <c r="O418" i="17"/>
  <c r="G418" i="17"/>
  <c r="I418" i="17"/>
  <c r="K418" i="17" s="1"/>
  <c r="H418" i="17"/>
  <c r="Q396" i="16"/>
  <c r="S396" i="16" s="1"/>
  <c r="J418" i="17" l="1"/>
  <c r="L418" i="17" s="1"/>
  <c r="U418" i="17"/>
  <c r="Q418" i="17"/>
  <c r="Y396" i="16"/>
  <c r="W396" i="16"/>
  <c r="T396" i="16"/>
  <c r="V396" i="16" s="1"/>
  <c r="X396" i="16"/>
  <c r="F397" i="16"/>
  <c r="M397" i="16"/>
  <c r="T418" i="17" l="1"/>
  <c r="S418" i="17"/>
  <c r="X418" i="17" s="1"/>
  <c r="O397" i="16"/>
  <c r="N397" i="16"/>
  <c r="P397" i="16"/>
  <c r="R397" i="16" s="1"/>
  <c r="G397" i="16"/>
  <c r="I397" i="16"/>
  <c r="K397" i="16" s="1"/>
  <c r="H397" i="16"/>
  <c r="W418" i="17" l="1"/>
  <c r="M419" i="17"/>
  <c r="O419" i="17" s="1"/>
  <c r="V418" i="17"/>
  <c r="F419" i="17"/>
  <c r="Y418" i="17"/>
  <c r="U397" i="16"/>
  <c r="J397" i="16"/>
  <c r="Q397" i="16"/>
  <c r="S397" i="16" s="1"/>
  <c r="P419" i="17" l="1"/>
  <c r="R419" i="17" s="1"/>
  <c r="N419" i="17"/>
  <c r="G419" i="17"/>
  <c r="H419" i="17"/>
  <c r="I419" i="17"/>
  <c r="K419" i="17" s="1"/>
  <c r="T397" i="16"/>
  <c r="L397" i="16"/>
  <c r="Q419" i="17" l="1"/>
  <c r="S419" i="17" s="1"/>
  <c r="U419" i="17"/>
  <c r="J419" i="17"/>
  <c r="Y397" i="16"/>
  <c r="W397" i="16"/>
  <c r="F398" i="16"/>
  <c r="M398" i="16"/>
  <c r="X397" i="16"/>
  <c r="V397" i="16"/>
  <c r="T419" i="17" l="1"/>
  <c r="L419" i="17"/>
  <c r="W419" i="17" s="1"/>
  <c r="N398" i="16"/>
  <c r="P398" i="16"/>
  <c r="R398" i="16" s="1"/>
  <c r="O398" i="16"/>
  <c r="I398" i="16"/>
  <c r="K398" i="16" s="1"/>
  <c r="H398" i="16"/>
  <c r="G398" i="16"/>
  <c r="F420" i="17" l="1"/>
  <c r="M420" i="17"/>
  <c r="Y419" i="17"/>
  <c r="X419" i="17"/>
  <c r="V419" i="17"/>
  <c r="J398" i="16"/>
  <c r="L398" i="16" s="1"/>
  <c r="U398" i="16"/>
  <c r="Q398" i="16"/>
  <c r="P420" i="17" l="1"/>
  <c r="R420" i="17" s="1"/>
  <c r="O420" i="17"/>
  <c r="N420" i="17"/>
  <c r="H420" i="17"/>
  <c r="G420" i="17"/>
  <c r="I420" i="17"/>
  <c r="K420" i="17" s="1"/>
  <c r="T398" i="16"/>
  <c r="S398" i="16"/>
  <c r="Q420" i="17" l="1"/>
  <c r="S420" i="17" s="1"/>
  <c r="U420" i="17"/>
  <c r="J420" i="17"/>
  <c r="V398" i="16"/>
  <c r="W398" i="16"/>
  <c r="F399" i="16"/>
  <c r="H399" i="16" s="1"/>
  <c r="M399" i="16"/>
  <c r="P399" i="16" s="1"/>
  <c r="R399" i="16" s="1"/>
  <c r="Y398" i="16"/>
  <c r="X398" i="16"/>
  <c r="L420" i="17" l="1"/>
  <c r="W420" i="17" s="1"/>
  <c r="T420" i="17"/>
  <c r="I399" i="16"/>
  <c r="K399" i="16" s="1"/>
  <c r="U399" i="16" s="1"/>
  <c r="G399" i="16"/>
  <c r="N399" i="16"/>
  <c r="O399" i="16"/>
  <c r="X420" i="17" l="1"/>
  <c r="V420" i="17"/>
  <c r="Y420" i="17"/>
  <c r="M421" i="17"/>
  <c r="F421" i="17"/>
  <c r="J399" i="16"/>
  <c r="L399" i="16" s="1"/>
  <c r="Q399" i="16"/>
  <c r="T399" i="16" l="1"/>
  <c r="P421" i="17"/>
  <c r="R421" i="17" s="1"/>
  <c r="O421" i="17"/>
  <c r="N421" i="17"/>
  <c r="H421" i="17"/>
  <c r="G421" i="17"/>
  <c r="I421" i="17"/>
  <c r="K421" i="17" s="1"/>
  <c r="S399" i="16"/>
  <c r="W399" i="16" s="1"/>
  <c r="U421" i="17" l="1"/>
  <c r="Q421" i="17"/>
  <c r="S421" i="17" s="1"/>
  <c r="M400" i="16"/>
  <c r="N400" i="16" s="1"/>
  <c r="J421" i="17"/>
  <c r="L421" i="17" s="1"/>
  <c r="F400" i="16"/>
  <c r="G400" i="16" s="1"/>
  <c r="X399" i="16"/>
  <c r="Y399" i="16"/>
  <c r="V399" i="16"/>
  <c r="W421" i="17" l="1"/>
  <c r="T421" i="17"/>
  <c r="V421" i="17" s="1"/>
  <c r="I400" i="16"/>
  <c r="K400" i="16" s="1"/>
  <c r="O400" i="16"/>
  <c r="H400" i="16"/>
  <c r="P400" i="16"/>
  <c r="R400" i="16" s="1"/>
  <c r="Y421" i="17"/>
  <c r="F422" i="17"/>
  <c r="M422" i="17"/>
  <c r="X421" i="17"/>
  <c r="Q400" i="16" l="1"/>
  <c r="S400" i="16" s="1"/>
  <c r="J400" i="16"/>
  <c r="L400" i="16" s="1"/>
  <c r="U400" i="16"/>
  <c r="O422" i="17"/>
  <c r="N422" i="17"/>
  <c r="P422" i="17"/>
  <c r="R422" i="17" s="1"/>
  <c r="I422" i="17"/>
  <c r="K422" i="17" s="1"/>
  <c r="H422" i="17"/>
  <c r="G422" i="17"/>
  <c r="F401" i="16" l="1"/>
  <c r="G401" i="16" s="1"/>
  <c r="T400" i="16"/>
  <c r="V400" i="16" s="1"/>
  <c r="Q422" i="17"/>
  <c r="S422" i="17" s="1"/>
  <c r="U422" i="17"/>
  <c r="J422" i="17"/>
  <c r="L422" i="17" s="1"/>
  <c r="Y400" i="16"/>
  <c r="W400" i="16"/>
  <c r="M401" i="16"/>
  <c r="O401" i="16" s="1"/>
  <c r="X400" i="16"/>
  <c r="H401" i="16" l="1"/>
  <c r="I401" i="16"/>
  <c r="K401" i="16" s="1"/>
  <c r="W422" i="17"/>
  <c r="F423" i="17"/>
  <c r="Y422" i="17"/>
  <c r="X422" i="17"/>
  <c r="M423" i="17"/>
  <c r="T422" i="17"/>
  <c r="V422" i="17" s="1"/>
  <c r="P401" i="16"/>
  <c r="R401" i="16" s="1"/>
  <c r="N401" i="16"/>
  <c r="J401" i="16" l="1"/>
  <c r="L401" i="16" s="1"/>
  <c r="U401" i="16"/>
  <c r="Q401" i="16"/>
  <c r="S401" i="16" s="1"/>
  <c r="N423" i="17"/>
  <c r="P423" i="17"/>
  <c r="R423" i="17" s="1"/>
  <c r="O423" i="17"/>
  <c r="I423" i="17"/>
  <c r="K423" i="17" s="1"/>
  <c r="G423" i="17"/>
  <c r="H423" i="17"/>
  <c r="U423" i="17" l="1"/>
  <c r="T401" i="16"/>
  <c r="V401" i="16" s="1"/>
  <c r="J423" i="17"/>
  <c r="Q423" i="17"/>
  <c r="S423" i="17" s="1"/>
  <c r="Y401" i="16"/>
  <c r="W401" i="16"/>
  <c r="F402" i="16"/>
  <c r="M402" i="16"/>
  <c r="X401" i="16"/>
  <c r="T423" i="17" l="1"/>
  <c r="L423" i="17"/>
  <c r="W423" i="17" s="1"/>
  <c r="N402" i="16"/>
  <c r="P402" i="16"/>
  <c r="R402" i="16" s="1"/>
  <c r="O402" i="16"/>
  <c r="I402" i="16"/>
  <c r="K402" i="16" s="1"/>
  <c r="H402" i="16"/>
  <c r="G402" i="16"/>
  <c r="Y423" i="17" l="1"/>
  <c r="M424" i="17"/>
  <c r="X423" i="17"/>
  <c r="V423" i="17"/>
  <c r="F424" i="17"/>
  <c r="U402" i="16"/>
  <c r="J402" i="16"/>
  <c r="Q402" i="16"/>
  <c r="S402" i="16" s="1"/>
  <c r="I424" i="17" l="1"/>
  <c r="K424" i="17" s="1"/>
  <c r="H424" i="17"/>
  <c r="G424" i="17"/>
  <c r="O424" i="17"/>
  <c r="N424" i="17"/>
  <c r="P424" i="17"/>
  <c r="R424" i="17" s="1"/>
  <c r="T402" i="16"/>
  <c r="L402" i="16"/>
  <c r="Q424" i="17" l="1"/>
  <c r="S424" i="17" s="1"/>
  <c r="U424" i="17"/>
  <c r="J424" i="17"/>
  <c r="Y402" i="16"/>
  <c r="W402" i="16"/>
  <c r="M403" i="16"/>
  <c r="X402" i="16"/>
  <c r="F403" i="16"/>
  <c r="V402" i="16"/>
  <c r="T424" i="17" l="1"/>
  <c r="L424" i="17"/>
  <c r="W424" i="17" s="1"/>
  <c r="I403" i="16"/>
  <c r="K403" i="16" s="1"/>
  <c r="H403" i="16"/>
  <c r="G403" i="16"/>
  <c r="P403" i="16"/>
  <c r="R403" i="16" s="1"/>
  <c r="O403" i="16"/>
  <c r="N403" i="16"/>
  <c r="M425" i="17" l="1"/>
  <c r="X424" i="17"/>
  <c r="F425" i="17"/>
  <c r="Y424" i="17"/>
  <c r="V424" i="17"/>
  <c r="U403" i="16"/>
  <c r="Q403" i="16"/>
  <c r="S403" i="16" s="1"/>
  <c r="J403" i="16"/>
  <c r="I425" i="17" l="1"/>
  <c r="K425" i="17" s="1"/>
  <c r="H425" i="17"/>
  <c r="G425" i="17"/>
  <c r="N425" i="17"/>
  <c r="O425" i="17"/>
  <c r="P425" i="17"/>
  <c r="R425" i="17" s="1"/>
  <c r="T403" i="16"/>
  <c r="L403" i="16"/>
  <c r="J425" i="17" l="1"/>
  <c r="L425" i="17" s="1"/>
  <c r="Q425" i="17"/>
  <c r="U425" i="17"/>
  <c r="Y403" i="16"/>
  <c r="W403" i="16"/>
  <c r="X403" i="16"/>
  <c r="F404" i="16"/>
  <c r="M404" i="16"/>
  <c r="V403" i="16"/>
  <c r="T425" i="17" l="1"/>
  <c r="S425" i="17"/>
  <c r="M426" i="17" s="1"/>
  <c r="P404" i="16"/>
  <c r="R404" i="16" s="1"/>
  <c r="O404" i="16"/>
  <c r="N404" i="16"/>
  <c r="H404" i="16"/>
  <c r="G404" i="16"/>
  <c r="I404" i="16"/>
  <c r="K404" i="16" s="1"/>
  <c r="Y425" i="17" l="1"/>
  <c r="W425" i="17"/>
  <c r="V425" i="17"/>
  <c r="F426" i="17"/>
  <c r="I426" i="17" s="1"/>
  <c r="K426" i="17" s="1"/>
  <c r="X425" i="17"/>
  <c r="N426" i="17"/>
  <c r="O426" i="17"/>
  <c r="P426" i="17"/>
  <c r="R426" i="17" s="1"/>
  <c r="Q404" i="16"/>
  <c r="S404" i="16" s="1"/>
  <c r="U404" i="16"/>
  <c r="J404" i="16"/>
  <c r="H426" i="17" l="1"/>
  <c r="G426" i="17"/>
  <c r="Q426" i="17"/>
  <c r="U426" i="17"/>
  <c r="T404" i="16"/>
  <c r="L404" i="16"/>
  <c r="W404" i="16" s="1"/>
  <c r="J426" i="17" l="1"/>
  <c r="L426" i="17" s="1"/>
  <c r="S426" i="17"/>
  <c r="V404" i="16"/>
  <c r="Y404" i="16"/>
  <c r="M405" i="16"/>
  <c r="O405" i="16" s="1"/>
  <c r="F405" i="16"/>
  <c r="G405" i="16" s="1"/>
  <c r="X404" i="16"/>
  <c r="W426" i="17" l="1"/>
  <c r="T426" i="17"/>
  <c r="V426" i="17" s="1"/>
  <c r="Y426" i="17"/>
  <c r="M427" i="17"/>
  <c r="X426" i="17"/>
  <c r="F427" i="17"/>
  <c r="P405" i="16"/>
  <c r="R405" i="16" s="1"/>
  <c r="N405" i="16"/>
  <c r="H405" i="16"/>
  <c r="I405" i="16"/>
  <c r="K405" i="16" s="1"/>
  <c r="Q405" i="16" l="1"/>
  <c r="S405" i="16" s="1"/>
  <c r="H427" i="17"/>
  <c r="I427" i="17"/>
  <c r="K427" i="17" s="1"/>
  <c r="G427" i="17"/>
  <c r="N427" i="17"/>
  <c r="O427" i="17"/>
  <c r="P427" i="17"/>
  <c r="R427" i="17" s="1"/>
  <c r="U405" i="16"/>
  <c r="J405" i="16"/>
  <c r="T405" i="16" l="1"/>
  <c r="Q427" i="17"/>
  <c r="S427" i="17" s="1"/>
  <c r="J427" i="17"/>
  <c r="U427" i="17"/>
  <c r="L405" i="16"/>
  <c r="F406" i="16" s="1"/>
  <c r="H406" i="16" s="1"/>
  <c r="T427" i="17" l="1"/>
  <c r="L427" i="17"/>
  <c r="Y405" i="16"/>
  <c r="G406" i="16"/>
  <c r="I406" i="16"/>
  <c r="K406" i="16" s="1"/>
  <c r="V405" i="16"/>
  <c r="W405" i="16"/>
  <c r="M406" i="16"/>
  <c r="N406" i="16" s="1"/>
  <c r="X405" i="16"/>
  <c r="X427" i="17" l="1"/>
  <c r="W427" i="17"/>
  <c r="J406" i="16"/>
  <c r="L406" i="16" s="1"/>
  <c r="V427" i="17"/>
  <c r="Y427" i="17"/>
  <c r="F428" i="17"/>
  <c r="I428" i="17" s="1"/>
  <c r="K428" i="17" s="1"/>
  <c r="M428" i="17"/>
  <c r="P428" i="17" s="1"/>
  <c r="R428" i="17" s="1"/>
  <c r="P406" i="16"/>
  <c r="R406" i="16" s="1"/>
  <c r="U406" i="16" s="1"/>
  <c r="O406" i="16"/>
  <c r="N428" i="17" l="1"/>
  <c r="O428" i="17"/>
  <c r="H428" i="17"/>
  <c r="Q406" i="16"/>
  <c r="S406" i="16" s="1"/>
  <c r="Y406" i="16" s="1"/>
  <c r="G428" i="17"/>
  <c r="U428" i="17"/>
  <c r="W406" i="16" l="1"/>
  <c r="Q428" i="17"/>
  <c r="S428" i="17" s="1"/>
  <c r="F407" i="16"/>
  <c r="H407" i="16" s="1"/>
  <c r="M407" i="16"/>
  <c r="N407" i="16" s="1"/>
  <c r="J428" i="17"/>
  <c r="T406" i="16"/>
  <c r="V406" i="16" s="1"/>
  <c r="X406" i="16"/>
  <c r="G407" i="16" l="1"/>
  <c r="T428" i="17"/>
  <c r="P407" i="16"/>
  <c r="R407" i="16" s="1"/>
  <c r="O407" i="16"/>
  <c r="I407" i="16"/>
  <c r="K407" i="16" s="1"/>
  <c r="L428" i="17"/>
  <c r="Y428" i="17" s="1"/>
  <c r="U407" i="16" l="1"/>
  <c r="Q407" i="16"/>
  <c r="S407" i="16" s="1"/>
  <c r="J407" i="16"/>
  <c r="L407" i="16" s="1"/>
  <c r="F429" i="17"/>
  <c r="G429" i="17" s="1"/>
  <c r="M429" i="17"/>
  <c r="P429" i="17" s="1"/>
  <c r="R429" i="17" s="1"/>
  <c r="V428" i="17"/>
  <c r="W428" i="17"/>
  <c r="X428" i="17"/>
  <c r="T407" i="16" l="1"/>
  <c r="V407" i="16" s="1"/>
  <c r="N429" i="17"/>
  <c r="O429" i="17"/>
  <c r="H429" i="17"/>
  <c r="I429" i="17"/>
  <c r="K429" i="17" s="1"/>
  <c r="U429" i="17" s="1"/>
  <c r="Y407" i="16"/>
  <c r="W407" i="16"/>
  <c r="X407" i="16"/>
  <c r="F408" i="16"/>
  <c r="M408" i="16"/>
  <c r="Q429" i="17" l="1"/>
  <c r="S429" i="17" s="1"/>
  <c r="J429" i="17"/>
  <c r="P408" i="16"/>
  <c r="R408" i="16" s="1"/>
  <c r="O408" i="16"/>
  <c r="N408" i="16"/>
  <c r="H408" i="16"/>
  <c r="G408" i="16"/>
  <c r="I408" i="16"/>
  <c r="K408" i="16" s="1"/>
  <c r="T429" i="17" l="1"/>
  <c r="L429" i="17"/>
  <c r="W429" i="17" s="1"/>
  <c r="U408" i="16"/>
  <c r="Q408" i="16"/>
  <c r="S408" i="16" s="1"/>
  <c r="J408" i="16"/>
  <c r="M430" i="17" l="1"/>
  <c r="O430" i="17" s="1"/>
  <c r="V429" i="17"/>
  <c r="F430" i="17"/>
  <c r="G430" i="17" s="1"/>
  <c r="Y429" i="17"/>
  <c r="X429" i="17"/>
  <c r="T408" i="16"/>
  <c r="L408" i="16"/>
  <c r="N430" i="17" l="1"/>
  <c r="P430" i="17"/>
  <c r="R430" i="17" s="1"/>
  <c r="H430" i="17"/>
  <c r="I430" i="17"/>
  <c r="K430" i="17" s="1"/>
  <c r="Y408" i="16"/>
  <c r="W408" i="16"/>
  <c r="X408" i="16"/>
  <c r="F409" i="16"/>
  <c r="M409" i="16"/>
  <c r="V408" i="16"/>
  <c r="Q430" i="17" l="1"/>
  <c r="S430" i="17" s="1"/>
  <c r="J430" i="17"/>
  <c r="U430" i="17"/>
  <c r="G409" i="16"/>
  <c r="I409" i="16"/>
  <c r="K409" i="16" s="1"/>
  <c r="H409" i="16"/>
  <c r="O409" i="16"/>
  <c r="N409" i="16"/>
  <c r="P409" i="16"/>
  <c r="R409" i="16" s="1"/>
  <c r="T430" i="17" l="1"/>
  <c r="L430" i="17"/>
  <c r="W430" i="17" s="1"/>
  <c r="U409" i="16"/>
  <c r="Q409" i="16"/>
  <c r="S409" i="16" s="1"/>
  <c r="J409" i="16"/>
  <c r="M431" i="17" l="1"/>
  <c r="N431" i="17" s="1"/>
  <c r="V430" i="17"/>
  <c r="F431" i="17"/>
  <c r="G431" i="17" s="1"/>
  <c r="Y430" i="17"/>
  <c r="X430" i="17"/>
  <c r="T409" i="16"/>
  <c r="L409" i="16"/>
  <c r="O431" i="17" l="1"/>
  <c r="P431" i="17"/>
  <c r="R431" i="17" s="1"/>
  <c r="I431" i="17"/>
  <c r="K431" i="17" s="1"/>
  <c r="H431" i="17"/>
  <c r="Y409" i="16"/>
  <c r="W409" i="16"/>
  <c r="F410" i="16"/>
  <c r="M410" i="16"/>
  <c r="X409" i="16"/>
  <c r="V409" i="16"/>
  <c r="Q431" i="17" l="1"/>
  <c r="S431" i="17" s="1"/>
  <c r="U431" i="17"/>
  <c r="J431" i="17"/>
  <c r="N410" i="16"/>
  <c r="P410" i="16"/>
  <c r="R410" i="16" s="1"/>
  <c r="O410" i="16"/>
  <c r="I410" i="16"/>
  <c r="K410" i="16" s="1"/>
  <c r="H410" i="16"/>
  <c r="G410" i="16"/>
  <c r="T431" i="17" l="1"/>
  <c r="L431" i="17"/>
  <c r="X431" i="17" s="1"/>
  <c r="U410" i="16"/>
  <c r="J410" i="16"/>
  <c r="Q410" i="16"/>
  <c r="S410" i="16" s="1"/>
  <c r="M432" i="17" l="1"/>
  <c r="O432" i="17" s="1"/>
  <c r="V431" i="17"/>
  <c r="F432" i="17"/>
  <c r="I432" i="17" s="1"/>
  <c r="K432" i="17" s="1"/>
  <c r="W431" i="17"/>
  <c r="Y431" i="17"/>
  <c r="T410" i="16"/>
  <c r="L410" i="16"/>
  <c r="P432" i="17" l="1"/>
  <c r="R432" i="17" s="1"/>
  <c r="U432" i="17" s="1"/>
  <c r="N432" i="17"/>
  <c r="H432" i="17"/>
  <c r="G432" i="17"/>
  <c r="Y410" i="16"/>
  <c r="W410" i="16"/>
  <c r="M411" i="16"/>
  <c r="X410" i="16"/>
  <c r="F411" i="16"/>
  <c r="V410" i="16"/>
  <c r="Q432" i="17" l="1"/>
  <c r="S432" i="17" s="1"/>
  <c r="J432" i="17"/>
  <c r="L432" i="17" s="1"/>
  <c r="I411" i="16"/>
  <c r="K411" i="16" s="1"/>
  <c r="H411" i="16"/>
  <c r="G411" i="16"/>
  <c r="P411" i="16"/>
  <c r="R411" i="16" s="1"/>
  <c r="O411" i="16"/>
  <c r="N411" i="16"/>
  <c r="F433" i="17" l="1"/>
  <c r="I433" i="17" s="1"/>
  <c r="K433" i="17" s="1"/>
  <c r="W432" i="17"/>
  <c r="X432" i="17"/>
  <c r="T432" i="17"/>
  <c r="V432" i="17" s="1"/>
  <c r="M433" i="17"/>
  <c r="P433" i="17" s="1"/>
  <c r="R433" i="17" s="1"/>
  <c r="Y432" i="17"/>
  <c r="U411" i="16"/>
  <c r="Q411" i="16"/>
  <c r="S411" i="16" s="1"/>
  <c r="J411" i="16"/>
  <c r="L411" i="16" s="1"/>
  <c r="U433" i="17" l="1"/>
  <c r="H433" i="17"/>
  <c r="G433" i="17"/>
  <c r="N433" i="17"/>
  <c r="O433" i="17"/>
  <c r="Y411" i="16"/>
  <c r="W411" i="16"/>
  <c r="X411" i="16"/>
  <c r="F412" i="16"/>
  <c r="M412" i="16"/>
  <c r="T411" i="16"/>
  <c r="V411" i="16" s="1"/>
  <c r="J433" i="17" l="1"/>
  <c r="L433" i="17" s="1"/>
  <c r="Q433" i="17"/>
  <c r="S433" i="17" s="1"/>
  <c r="P412" i="16"/>
  <c r="R412" i="16" s="1"/>
  <c r="O412" i="16"/>
  <c r="N412" i="16"/>
  <c r="H412" i="16"/>
  <c r="G412" i="16"/>
  <c r="I412" i="16"/>
  <c r="K412" i="16" s="1"/>
  <c r="M434" i="17" l="1"/>
  <c r="P434" i="17" s="1"/>
  <c r="R434" i="17" s="1"/>
  <c r="W433" i="17"/>
  <c r="Y433" i="17"/>
  <c r="X433" i="17"/>
  <c r="F434" i="17"/>
  <c r="I434" i="17" s="1"/>
  <c r="K434" i="17" s="1"/>
  <c r="T433" i="17"/>
  <c r="V433" i="17" s="1"/>
  <c r="U412" i="16"/>
  <c r="Q412" i="16"/>
  <c r="S412" i="16" s="1"/>
  <c r="J412" i="16"/>
  <c r="N434" i="17" l="1"/>
  <c r="U434" i="17"/>
  <c r="O434" i="17"/>
  <c r="G434" i="17"/>
  <c r="H434" i="17"/>
  <c r="T412" i="16"/>
  <c r="L412" i="16"/>
  <c r="Q434" i="17" l="1"/>
  <c r="S434" i="17" s="1"/>
  <c r="J434" i="17"/>
  <c r="Y412" i="16"/>
  <c r="W412" i="16"/>
  <c r="X412" i="16"/>
  <c r="F413" i="16"/>
  <c r="M413" i="16"/>
  <c r="V412" i="16"/>
  <c r="T434" i="17" l="1"/>
  <c r="L434" i="17"/>
  <c r="F435" i="17" s="1"/>
  <c r="G435" i="17" s="1"/>
  <c r="O413" i="16"/>
  <c r="N413" i="16"/>
  <c r="P413" i="16"/>
  <c r="R413" i="16" s="1"/>
  <c r="G413" i="16"/>
  <c r="I413" i="16"/>
  <c r="K413" i="16" s="1"/>
  <c r="H413" i="16"/>
  <c r="W434" i="17" l="1"/>
  <c r="X434" i="17"/>
  <c r="V434" i="17"/>
  <c r="H435" i="17"/>
  <c r="M435" i="17"/>
  <c r="O435" i="17" s="1"/>
  <c r="Y434" i="17"/>
  <c r="I435" i="17"/>
  <c r="K435" i="17" s="1"/>
  <c r="U413" i="16"/>
  <c r="J413" i="16"/>
  <c r="Q413" i="16"/>
  <c r="S413" i="16" s="1"/>
  <c r="J435" i="17" l="1"/>
  <c r="L435" i="17" s="1"/>
  <c r="P435" i="17"/>
  <c r="R435" i="17" s="1"/>
  <c r="U435" i="17" s="1"/>
  <c r="N435" i="17"/>
  <c r="T413" i="16"/>
  <c r="L413" i="16"/>
  <c r="Q435" i="17" l="1"/>
  <c r="S435" i="17" s="1"/>
  <c r="W435" i="17" s="1"/>
  <c r="Y413" i="16"/>
  <c r="W413" i="16"/>
  <c r="F414" i="16"/>
  <c r="M414" i="16"/>
  <c r="X413" i="16"/>
  <c r="V413" i="16"/>
  <c r="T435" i="17" l="1"/>
  <c r="V435" i="17" s="1"/>
  <c r="M436" i="17"/>
  <c r="N436" i="17" s="1"/>
  <c r="Y435" i="17"/>
  <c r="X435" i="17"/>
  <c r="F436" i="17"/>
  <c r="G436" i="17" s="1"/>
  <c r="N414" i="16"/>
  <c r="P414" i="16"/>
  <c r="R414" i="16" s="1"/>
  <c r="O414" i="16"/>
  <c r="I414" i="16"/>
  <c r="K414" i="16" s="1"/>
  <c r="H414" i="16"/>
  <c r="G414" i="16"/>
  <c r="P436" i="17" l="1"/>
  <c r="R436" i="17" s="1"/>
  <c r="O436" i="17"/>
  <c r="H436" i="17"/>
  <c r="I436" i="17"/>
  <c r="K436" i="17" s="1"/>
  <c r="U414" i="16"/>
  <c r="J414" i="16"/>
  <c r="L414" i="16" s="1"/>
  <c r="Q414" i="16"/>
  <c r="S414" i="16" s="1"/>
  <c r="U436" i="17" l="1"/>
  <c r="Q436" i="17"/>
  <c r="S436" i="17" s="1"/>
  <c r="J436" i="17"/>
  <c r="L436" i="17" s="1"/>
  <c r="W414" i="16"/>
  <c r="Y414" i="16"/>
  <c r="T414" i="16"/>
  <c r="V414" i="16" s="1"/>
  <c r="M415" i="16"/>
  <c r="X414" i="16"/>
  <c r="F415" i="16"/>
  <c r="M437" i="17" l="1"/>
  <c r="O437" i="17" s="1"/>
  <c r="T436" i="17"/>
  <c r="V436" i="17" s="1"/>
  <c r="X436" i="17"/>
  <c r="Y436" i="17"/>
  <c r="W436" i="17"/>
  <c r="F437" i="17"/>
  <c r="H437" i="17" s="1"/>
  <c r="P415" i="16"/>
  <c r="R415" i="16" s="1"/>
  <c r="O415" i="16"/>
  <c r="N415" i="16"/>
  <c r="I415" i="16"/>
  <c r="K415" i="16" s="1"/>
  <c r="H415" i="16"/>
  <c r="G415" i="16"/>
  <c r="P437" i="17" l="1"/>
  <c r="R437" i="17" s="1"/>
  <c r="N437" i="17"/>
  <c r="G437" i="17"/>
  <c r="I437" i="17"/>
  <c r="K437" i="17" s="1"/>
  <c r="Q415" i="16"/>
  <c r="S415" i="16" s="1"/>
  <c r="J415" i="16"/>
  <c r="U415" i="16"/>
  <c r="U437" i="17" l="1"/>
  <c r="Q437" i="17"/>
  <c r="S437" i="17" s="1"/>
  <c r="J437" i="17"/>
  <c r="L437" i="17" s="1"/>
  <c r="T415" i="16"/>
  <c r="L415" i="16"/>
  <c r="W437" i="17" l="1"/>
  <c r="M438" i="17"/>
  <c r="O438" i="17" s="1"/>
  <c r="F438" i="17"/>
  <c r="G438" i="17" s="1"/>
  <c r="T437" i="17"/>
  <c r="V437" i="17" s="1"/>
  <c r="X437" i="17"/>
  <c r="Y437" i="17"/>
  <c r="X415" i="16"/>
  <c r="W415" i="16"/>
  <c r="M416" i="16"/>
  <c r="O416" i="16" s="1"/>
  <c r="F416" i="16"/>
  <c r="G416" i="16" s="1"/>
  <c r="V415" i="16"/>
  <c r="Y415" i="16"/>
  <c r="I438" i="17" l="1"/>
  <c r="K438" i="17" s="1"/>
  <c r="N438" i="17"/>
  <c r="P438" i="17"/>
  <c r="R438" i="17" s="1"/>
  <c r="H438" i="17"/>
  <c r="P416" i="16"/>
  <c r="R416" i="16" s="1"/>
  <c r="N416" i="16"/>
  <c r="I416" i="16"/>
  <c r="K416" i="16" s="1"/>
  <c r="H416" i="16"/>
  <c r="J438" i="17" l="1"/>
  <c r="L438" i="17" s="1"/>
  <c r="U438" i="17"/>
  <c r="Q438" i="17"/>
  <c r="S438" i="17" s="1"/>
  <c r="J416" i="16"/>
  <c r="L416" i="16" s="1"/>
  <c r="U416" i="16"/>
  <c r="Q416" i="16"/>
  <c r="S416" i="16" s="1"/>
  <c r="Y438" i="17" l="1"/>
  <c r="M439" i="17"/>
  <c r="P439" i="17" s="1"/>
  <c r="R439" i="17" s="1"/>
  <c r="F439" i="17"/>
  <c r="H439" i="17" s="1"/>
  <c r="X438" i="17"/>
  <c r="W438" i="17"/>
  <c r="T438" i="17"/>
  <c r="V438" i="17" s="1"/>
  <c r="W416" i="16"/>
  <c r="T416" i="16"/>
  <c r="V416" i="16" s="1"/>
  <c r="M417" i="16"/>
  <c r="P417" i="16" s="1"/>
  <c r="R417" i="16" s="1"/>
  <c r="F417" i="16"/>
  <c r="I417" i="16" s="1"/>
  <c r="K417" i="16" s="1"/>
  <c r="X416" i="16"/>
  <c r="Y416" i="16"/>
  <c r="N439" i="17" l="1"/>
  <c r="O439" i="17"/>
  <c r="G439" i="17"/>
  <c r="I439" i="17"/>
  <c r="K439" i="17" s="1"/>
  <c r="U439" i="17" s="1"/>
  <c r="H417" i="16"/>
  <c r="O417" i="16"/>
  <c r="N417" i="16"/>
  <c r="G417" i="16"/>
  <c r="U417" i="16"/>
  <c r="Q439" i="17" l="1"/>
  <c r="S439" i="17" s="1"/>
  <c r="J417" i="16"/>
  <c r="L417" i="16" s="1"/>
  <c r="J439" i="17"/>
  <c r="L439" i="17" s="1"/>
  <c r="Q417" i="16"/>
  <c r="S417" i="16" s="1"/>
  <c r="W439" i="17" l="1"/>
  <c r="F440" i="17"/>
  <c r="G440" i="17" s="1"/>
  <c r="X439" i="17"/>
  <c r="M440" i="17"/>
  <c r="P440" i="17" s="1"/>
  <c r="R440" i="17" s="1"/>
  <c r="Y439" i="17"/>
  <c r="T439" i="17"/>
  <c r="V439" i="17" s="1"/>
  <c r="T417" i="16"/>
  <c r="V417" i="16" s="1"/>
  <c r="Y417" i="16"/>
  <c r="W417" i="16"/>
  <c r="F418" i="16"/>
  <c r="M418" i="16"/>
  <c r="X417" i="16"/>
  <c r="H440" i="17" l="1"/>
  <c r="I440" i="17"/>
  <c r="K440" i="17" s="1"/>
  <c r="U440" i="17" s="1"/>
  <c r="O440" i="17"/>
  <c r="N440" i="17"/>
  <c r="N418" i="16"/>
  <c r="P418" i="16"/>
  <c r="R418" i="16" s="1"/>
  <c r="O418" i="16"/>
  <c r="I418" i="16"/>
  <c r="K418" i="16" s="1"/>
  <c r="H418" i="16"/>
  <c r="G418" i="16"/>
  <c r="J440" i="17" l="1"/>
  <c r="L440" i="17" s="1"/>
  <c r="Q440" i="17"/>
  <c r="S440" i="17" s="1"/>
  <c r="J418" i="16"/>
  <c r="L418" i="16" s="1"/>
  <c r="U418" i="16"/>
  <c r="Q418" i="16"/>
  <c r="W440" i="17" l="1"/>
  <c r="X440" i="17"/>
  <c r="Y440" i="17"/>
  <c r="F441" i="17"/>
  <c r="I441" i="17" s="1"/>
  <c r="K441" i="17" s="1"/>
  <c r="M441" i="17"/>
  <c r="N441" i="17" s="1"/>
  <c r="T440" i="17"/>
  <c r="V440" i="17" s="1"/>
  <c r="T418" i="16"/>
  <c r="S418" i="16"/>
  <c r="G441" i="17" l="1"/>
  <c r="H441" i="17"/>
  <c r="O441" i="17"/>
  <c r="P441" i="17"/>
  <c r="V418" i="16"/>
  <c r="W418" i="16"/>
  <c r="F419" i="16"/>
  <c r="G419" i="16" s="1"/>
  <c r="Y418" i="16"/>
  <c r="X418" i="16"/>
  <c r="M419" i="16"/>
  <c r="J441" i="17" l="1"/>
  <c r="L441" i="17" s="1"/>
  <c r="Q441" i="17"/>
  <c r="R441" i="17"/>
  <c r="H419" i="16"/>
  <c r="I419" i="16"/>
  <c r="K419" i="16" s="1"/>
  <c r="P419" i="16"/>
  <c r="R419" i="16" s="1"/>
  <c r="O419" i="16"/>
  <c r="N419" i="16"/>
  <c r="T441" i="17" l="1"/>
  <c r="S441" i="17"/>
  <c r="F442" i="17" s="1"/>
  <c r="H442" i="17" s="1"/>
  <c r="U441" i="17"/>
  <c r="J419" i="16"/>
  <c r="L419" i="16" s="1"/>
  <c r="U419" i="16"/>
  <c r="Q419" i="16"/>
  <c r="S419" i="16" s="1"/>
  <c r="W441" i="17" l="1"/>
  <c r="X441" i="17"/>
  <c r="V441" i="17"/>
  <c r="M442" i="17"/>
  <c r="P442" i="17" s="1"/>
  <c r="R442" i="17" s="1"/>
  <c r="Y441" i="17"/>
  <c r="I442" i="17"/>
  <c r="K442" i="17" s="1"/>
  <c r="G442" i="17"/>
  <c r="W419" i="16"/>
  <c r="Y419" i="16"/>
  <c r="X419" i="16"/>
  <c r="F420" i="16"/>
  <c r="M420" i="16"/>
  <c r="T419" i="16"/>
  <c r="V419" i="16" s="1"/>
  <c r="O442" i="17" l="1"/>
  <c r="N442" i="17"/>
  <c r="U442" i="17"/>
  <c r="J442" i="17"/>
  <c r="L442" i="17" s="1"/>
  <c r="P420" i="16"/>
  <c r="R420" i="16" s="1"/>
  <c r="O420" i="16"/>
  <c r="N420" i="16"/>
  <c r="H420" i="16"/>
  <c r="G420" i="16"/>
  <c r="I420" i="16"/>
  <c r="K420" i="16" s="1"/>
  <c r="Q442" i="17" l="1"/>
  <c r="S442" i="17" s="1"/>
  <c r="X442" i="17" s="1"/>
  <c r="U420" i="16"/>
  <c r="J420" i="16"/>
  <c r="L420" i="16" s="1"/>
  <c r="Q420" i="16"/>
  <c r="S420" i="16" s="1"/>
  <c r="W442" i="17" l="1"/>
  <c r="T442" i="17"/>
  <c r="V442" i="17" s="1"/>
  <c r="Y442" i="17"/>
  <c r="F443" i="17"/>
  <c r="G443" i="17" s="1"/>
  <c r="M443" i="17"/>
  <c r="O443" i="17" s="1"/>
  <c r="W420" i="16"/>
  <c r="Y420" i="16"/>
  <c r="X420" i="16"/>
  <c r="F421" i="16"/>
  <c r="M421" i="16"/>
  <c r="T420" i="16"/>
  <c r="V420" i="16" s="1"/>
  <c r="N443" i="17" l="1"/>
  <c r="H443" i="17"/>
  <c r="I443" i="17"/>
  <c r="K443" i="17" s="1"/>
  <c r="P443" i="17"/>
  <c r="R443" i="17" s="1"/>
  <c r="O421" i="16"/>
  <c r="N421" i="16"/>
  <c r="P421" i="16"/>
  <c r="R421" i="16" s="1"/>
  <c r="G421" i="16"/>
  <c r="I421" i="16"/>
  <c r="K421" i="16" s="1"/>
  <c r="H421" i="16"/>
  <c r="U443" i="17" l="1"/>
  <c r="J443" i="17"/>
  <c r="L443" i="17" s="1"/>
  <c r="Q443" i="17"/>
  <c r="S443" i="17" s="1"/>
  <c r="U421" i="16"/>
  <c r="J421" i="16"/>
  <c r="Q421" i="16"/>
  <c r="S421" i="16" s="1"/>
  <c r="W443" i="17" l="1"/>
  <c r="Y443" i="17"/>
  <c r="M444" i="17"/>
  <c r="P444" i="17" s="1"/>
  <c r="R444" i="17" s="1"/>
  <c r="X443" i="17"/>
  <c r="F444" i="17"/>
  <c r="I444" i="17" s="1"/>
  <c r="K444" i="17" s="1"/>
  <c r="T443" i="17"/>
  <c r="V443" i="17" s="1"/>
  <c r="T421" i="16"/>
  <c r="L421" i="16"/>
  <c r="O444" i="17" l="1"/>
  <c r="H444" i="17"/>
  <c r="N444" i="17"/>
  <c r="G444" i="17"/>
  <c r="U444" i="17"/>
  <c r="Y421" i="16"/>
  <c r="W421" i="16"/>
  <c r="F422" i="16"/>
  <c r="M422" i="16"/>
  <c r="X421" i="16"/>
  <c r="V421" i="16"/>
  <c r="J444" i="17" l="1"/>
  <c r="Q444" i="17"/>
  <c r="S444" i="17" s="1"/>
  <c r="N422" i="16"/>
  <c r="P422" i="16"/>
  <c r="R422" i="16" s="1"/>
  <c r="O422" i="16"/>
  <c r="I422" i="16"/>
  <c r="K422" i="16" s="1"/>
  <c r="H422" i="16"/>
  <c r="G422" i="16"/>
  <c r="T444" i="17" l="1"/>
  <c r="L444" i="17"/>
  <c r="Y444" i="17" s="1"/>
  <c r="U422" i="16"/>
  <c r="J422" i="16"/>
  <c r="L422" i="16" s="1"/>
  <c r="Q422" i="16"/>
  <c r="F445" i="17" l="1"/>
  <c r="I445" i="17" s="1"/>
  <c r="K445" i="17" s="1"/>
  <c r="W444" i="17"/>
  <c r="M445" i="17"/>
  <c r="O445" i="17" s="1"/>
  <c r="X444" i="17"/>
  <c r="V444" i="17"/>
  <c r="T422" i="16"/>
  <c r="S422" i="16"/>
  <c r="W422" i="16" s="1"/>
  <c r="G445" i="17" l="1"/>
  <c r="H445" i="17"/>
  <c r="N445" i="17"/>
  <c r="P445" i="17"/>
  <c r="R445" i="17" s="1"/>
  <c r="U445" i="17" s="1"/>
  <c r="V422" i="16"/>
  <c r="F423" i="16"/>
  <c r="I423" i="16" s="1"/>
  <c r="K423" i="16" s="1"/>
  <c r="Y422" i="16"/>
  <c r="M423" i="16"/>
  <c r="P423" i="16" s="1"/>
  <c r="R423" i="16" s="1"/>
  <c r="X422" i="16"/>
  <c r="J445" i="17" l="1"/>
  <c r="L445" i="17" s="1"/>
  <c r="Q445" i="17"/>
  <c r="S445" i="17" s="1"/>
  <c r="G423" i="16"/>
  <c r="H423" i="16"/>
  <c r="O423" i="16"/>
  <c r="N423" i="16"/>
  <c r="U423" i="16"/>
  <c r="W445" i="17" l="1"/>
  <c r="T445" i="17"/>
  <c r="V445" i="17" s="1"/>
  <c r="F446" i="17"/>
  <c r="G446" i="17" s="1"/>
  <c r="M446" i="17"/>
  <c r="P446" i="17" s="1"/>
  <c r="R446" i="17" s="1"/>
  <c r="Y445" i="17"/>
  <c r="X445" i="17"/>
  <c r="J423" i="16"/>
  <c r="L423" i="16" s="1"/>
  <c r="Q423" i="16"/>
  <c r="H446" i="17" l="1"/>
  <c r="O446" i="17"/>
  <c r="N446" i="17"/>
  <c r="I446" i="17"/>
  <c r="K446" i="17" s="1"/>
  <c r="U446" i="17" s="1"/>
  <c r="T423" i="16"/>
  <c r="S423" i="16"/>
  <c r="X423" i="16" s="1"/>
  <c r="V423" i="16" l="1"/>
  <c r="Q446" i="17"/>
  <c r="S446" i="17" s="1"/>
  <c r="J446" i="17"/>
  <c r="L446" i="17" s="1"/>
  <c r="M424" i="16"/>
  <c r="P424" i="16" s="1"/>
  <c r="R424" i="16" s="1"/>
  <c r="F424" i="16"/>
  <c r="Y423" i="16"/>
  <c r="W423" i="16"/>
  <c r="X446" i="17" l="1"/>
  <c r="Y446" i="17"/>
  <c r="T446" i="17"/>
  <c r="V446" i="17" s="1"/>
  <c r="W446" i="17"/>
  <c r="M447" i="17"/>
  <c r="P447" i="17" s="1"/>
  <c r="R447" i="17" s="1"/>
  <c r="F447" i="17"/>
  <c r="G447" i="17" s="1"/>
  <c r="N424" i="16"/>
  <c r="O424" i="16"/>
  <c r="I424" i="16"/>
  <c r="K424" i="16" s="1"/>
  <c r="U424" i="16" s="1"/>
  <c r="H424" i="16"/>
  <c r="G424" i="16"/>
  <c r="I447" i="17" l="1"/>
  <c r="K447" i="17" s="1"/>
  <c r="U447" i="17" s="1"/>
  <c r="H447" i="17"/>
  <c r="N447" i="17"/>
  <c r="O447" i="17"/>
  <c r="Q424" i="16"/>
  <c r="S424" i="16" s="1"/>
  <c r="J424" i="16"/>
  <c r="J447" i="17" l="1"/>
  <c r="L447" i="17" s="1"/>
  <c r="Q447" i="17"/>
  <c r="S447" i="17" s="1"/>
  <c r="L424" i="16"/>
  <c r="T424" i="16"/>
  <c r="W447" i="17" l="1"/>
  <c r="T447" i="17"/>
  <c r="V447" i="17" s="1"/>
  <c r="V424" i="16"/>
  <c r="F448" i="17"/>
  <c r="I448" i="17" s="1"/>
  <c r="K448" i="17" s="1"/>
  <c r="M448" i="17"/>
  <c r="O448" i="17" s="1"/>
  <c r="Y447" i="17"/>
  <c r="W424" i="16"/>
  <c r="Y424" i="16"/>
  <c r="M425" i="16"/>
  <c r="X424" i="16"/>
  <c r="F425" i="16"/>
  <c r="X447" i="17"/>
  <c r="G448" i="17" l="1"/>
  <c r="P448" i="17"/>
  <c r="R448" i="17" s="1"/>
  <c r="U448" i="17" s="1"/>
  <c r="N448" i="17"/>
  <c r="H448" i="17"/>
  <c r="I425" i="16"/>
  <c r="K425" i="16" s="1"/>
  <c r="H425" i="16"/>
  <c r="G425" i="16"/>
  <c r="P425" i="16"/>
  <c r="R425" i="16" s="1"/>
  <c r="O425" i="16"/>
  <c r="N425" i="16"/>
  <c r="Q448" i="17" l="1"/>
  <c r="S448" i="17" s="1"/>
  <c r="J448" i="17"/>
  <c r="Q425" i="16"/>
  <c r="S425" i="16" s="1"/>
  <c r="J425" i="16"/>
  <c r="L425" i="16" s="1"/>
  <c r="U425" i="16"/>
  <c r="T448" i="17" l="1"/>
  <c r="L448" i="17"/>
  <c r="W448" i="17" s="1"/>
  <c r="T425" i="16"/>
  <c r="V425" i="16" s="1"/>
  <c r="W425" i="16"/>
  <c r="Y425" i="16"/>
  <c r="F426" i="16"/>
  <c r="M426" i="16"/>
  <c r="X425" i="16"/>
  <c r="V448" i="17" l="1"/>
  <c r="Y448" i="17"/>
  <c r="M449" i="17"/>
  <c r="O449" i="17" s="1"/>
  <c r="F449" i="17"/>
  <c r="I449" i="17" s="1"/>
  <c r="K449" i="17" s="1"/>
  <c r="X448" i="17"/>
  <c r="O426" i="16"/>
  <c r="P426" i="16"/>
  <c r="R426" i="16" s="1"/>
  <c r="N426" i="16"/>
  <c r="H426" i="16"/>
  <c r="G426" i="16"/>
  <c r="I426" i="16"/>
  <c r="K426" i="16" s="1"/>
  <c r="P449" i="17" l="1"/>
  <c r="R449" i="17" s="1"/>
  <c r="U449" i="17" s="1"/>
  <c r="N449" i="17"/>
  <c r="H449" i="17"/>
  <c r="G449" i="17"/>
  <c r="Q426" i="16"/>
  <c r="S426" i="16" s="1"/>
  <c r="J426" i="16"/>
  <c r="U426" i="16"/>
  <c r="Q449" i="17" l="1"/>
  <c r="S449" i="17" s="1"/>
  <c r="J449" i="17"/>
  <c r="L449" i="17" s="1"/>
  <c r="T426" i="16"/>
  <c r="L426" i="16"/>
  <c r="W449" i="17" l="1"/>
  <c r="F450" i="17"/>
  <c r="H450" i="17" s="1"/>
  <c r="T449" i="17"/>
  <c r="V449" i="17" s="1"/>
  <c r="M450" i="17"/>
  <c r="N450" i="17" s="1"/>
  <c r="Y449" i="17"/>
  <c r="X449" i="17"/>
  <c r="V426" i="16"/>
  <c r="X426" i="16"/>
  <c r="F427" i="16"/>
  <c r="G427" i="16" s="1"/>
  <c r="M427" i="16"/>
  <c r="N427" i="16" s="1"/>
  <c r="W426" i="16"/>
  <c r="Y426" i="16"/>
  <c r="I450" i="17" l="1"/>
  <c r="K450" i="17" s="1"/>
  <c r="G450" i="17"/>
  <c r="P450" i="17"/>
  <c r="R450" i="17" s="1"/>
  <c r="O450" i="17"/>
  <c r="I427" i="16"/>
  <c r="K427" i="16" s="1"/>
  <c r="O427" i="16"/>
  <c r="P427" i="16"/>
  <c r="R427" i="16" s="1"/>
  <c r="H427" i="16"/>
  <c r="J450" i="17" l="1"/>
  <c r="L450" i="17" s="1"/>
  <c r="U450" i="17"/>
  <c r="Q450" i="17"/>
  <c r="S450" i="17" s="1"/>
  <c r="J427" i="16"/>
  <c r="L427" i="16" s="1"/>
  <c r="U427" i="16"/>
  <c r="Q427" i="16"/>
  <c r="S427" i="16" s="1"/>
  <c r="F451" i="17" l="1"/>
  <c r="H451" i="17" s="1"/>
  <c r="Y450" i="17"/>
  <c r="X450" i="17"/>
  <c r="M451" i="17"/>
  <c r="O451" i="17" s="1"/>
  <c r="T450" i="17"/>
  <c r="V450" i="17" s="1"/>
  <c r="W450" i="17"/>
  <c r="F428" i="16"/>
  <c r="I428" i="16" s="1"/>
  <c r="K428" i="16" s="1"/>
  <c r="Y427" i="16"/>
  <c r="W427" i="16"/>
  <c r="X427" i="16"/>
  <c r="M428" i="16"/>
  <c r="N428" i="16" s="1"/>
  <c r="T427" i="16"/>
  <c r="V427" i="16" s="1"/>
  <c r="I451" i="17" l="1"/>
  <c r="K451" i="17" s="1"/>
  <c r="G451" i="17"/>
  <c r="N451" i="17"/>
  <c r="P451" i="17"/>
  <c r="R451" i="17" s="1"/>
  <c r="H428" i="16"/>
  <c r="G428" i="16"/>
  <c r="P428" i="16"/>
  <c r="R428" i="16" s="1"/>
  <c r="U428" i="16" s="1"/>
  <c r="O428" i="16"/>
  <c r="U451" i="17" l="1"/>
  <c r="J451" i="17"/>
  <c r="L451" i="17" s="1"/>
  <c r="Q451" i="17"/>
  <c r="S451" i="17" s="1"/>
  <c r="J428" i="16"/>
  <c r="L428" i="16" s="1"/>
  <c r="Q428" i="16"/>
  <c r="S428" i="16" s="1"/>
  <c r="M452" i="17" l="1"/>
  <c r="O452" i="17" s="1"/>
  <c r="X451" i="17"/>
  <c r="T451" i="17"/>
  <c r="V451" i="17" s="1"/>
  <c r="F452" i="17"/>
  <c r="I452" i="17" s="1"/>
  <c r="K452" i="17" s="1"/>
  <c r="Y451" i="17"/>
  <c r="W451" i="17"/>
  <c r="X428" i="16"/>
  <c r="M429" i="16"/>
  <c r="O429" i="16" s="1"/>
  <c r="Y428" i="16"/>
  <c r="F429" i="16"/>
  <c r="G429" i="16" s="1"/>
  <c r="W428" i="16"/>
  <c r="T428" i="16"/>
  <c r="V428" i="16" s="1"/>
  <c r="P452" i="17" l="1"/>
  <c r="R452" i="17" s="1"/>
  <c r="U452" i="17" s="1"/>
  <c r="N452" i="17"/>
  <c r="H452" i="17"/>
  <c r="G452" i="17"/>
  <c r="N429" i="16"/>
  <c r="P429" i="16"/>
  <c r="R429" i="16" s="1"/>
  <c r="I429" i="16"/>
  <c r="K429" i="16" s="1"/>
  <c r="H429" i="16"/>
  <c r="Q452" i="17" l="1"/>
  <c r="S452" i="17" s="1"/>
  <c r="J452" i="17"/>
  <c r="L452" i="17" s="1"/>
  <c r="J429" i="16"/>
  <c r="L429" i="16" s="1"/>
  <c r="U429" i="16"/>
  <c r="Q429" i="16"/>
  <c r="S429" i="16" s="1"/>
  <c r="W452" i="17" l="1"/>
  <c r="T452" i="17"/>
  <c r="V452" i="17" s="1"/>
  <c r="X452" i="17"/>
  <c r="F453" i="17"/>
  <c r="G453" i="17" s="1"/>
  <c r="Y452" i="17"/>
  <c r="M453" i="17"/>
  <c r="N453" i="17" s="1"/>
  <c r="W429" i="16"/>
  <c r="F430" i="16"/>
  <c r="G430" i="16" s="1"/>
  <c r="M430" i="16"/>
  <c r="N430" i="16" s="1"/>
  <c r="Y429" i="16"/>
  <c r="X429" i="16"/>
  <c r="T429" i="16"/>
  <c r="V429" i="16" s="1"/>
  <c r="H453" i="17" l="1"/>
  <c r="O453" i="17"/>
  <c r="P453" i="17"/>
  <c r="R453" i="17" s="1"/>
  <c r="I453" i="17"/>
  <c r="K453" i="17" s="1"/>
  <c r="H430" i="16"/>
  <c r="I430" i="16"/>
  <c r="K430" i="16" s="1"/>
  <c r="P430" i="16"/>
  <c r="R430" i="16" s="1"/>
  <c r="O430" i="16"/>
  <c r="Q453" i="17" l="1"/>
  <c r="S453" i="17" s="1"/>
  <c r="U453" i="17"/>
  <c r="J453" i="17"/>
  <c r="L453" i="17" s="1"/>
  <c r="U430" i="16"/>
  <c r="J430" i="16"/>
  <c r="L430" i="16" s="1"/>
  <c r="Q430" i="16"/>
  <c r="S430" i="16" s="1"/>
  <c r="W453" i="17" l="1"/>
  <c r="T453" i="17"/>
  <c r="V453" i="17" s="1"/>
  <c r="M454" i="17"/>
  <c r="O454" i="17" s="1"/>
  <c r="F454" i="17"/>
  <c r="I454" i="17" s="1"/>
  <c r="K454" i="17" s="1"/>
  <c r="X453" i="17"/>
  <c r="Y453" i="17"/>
  <c r="T430" i="16"/>
  <c r="V430" i="16" s="1"/>
  <c r="Y430" i="16"/>
  <c r="W430" i="16"/>
  <c r="X430" i="16"/>
  <c r="F431" i="16"/>
  <c r="G431" i="16" s="1"/>
  <c r="M431" i="16"/>
  <c r="O431" i="16" s="1"/>
  <c r="N454" i="17" l="1"/>
  <c r="P454" i="17"/>
  <c r="R454" i="17" s="1"/>
  <c r="U454" i="17" s="1"/>
  <c r="H454" i="17"/>
  <c r="G454" i="17"/>
  <c r="P431" i="16"/>
  <c r="R431" i="16" s="1"/>
  <c r="I431" i="16"/>
  <c r="K431" i="16" s="1"/>
  <c r="N431" i="16"/>
  <c r="H431" i="16"/>
  <c r="Q454" i="17" l="1"/>
  <c r="S454" i="17" s="1"/>
  <c r="J454" i="17"/>
  <c r="L454" i="17" s="1"/>
  <c r="Q431" i="16"/>
  <c r="S431" i="16" s="1"/>
  <c r="J431" i="16"/>
  <c r="L431" i="16" s="1"/>
  <c r="U431" i="16"/>
  <c r="W454" i="17" l="1"/>
  <c r="F455" i="17"/>
  <c r="I455" i="17" s="1"/>
  <c r="K455" i="17" s="1"/>
  <c r="M455" i="17"/>
  <c r="P455" i="17" s="1"/>
  <c r="R455" i="17" s="1"/>
  <c r="T454" i="17"/>
  <c r="V454" i="17" s="1"/>
  <c r="Y454" i="17"/>
  <c r="X454" i="17"/>
  <c r="T431" i="16"/>
  <c r="V431" i="16" s="1"/>
  <c r="M432" i="16"/>
  <c r="Y431" i="16"/>
  <c r="X431" i="16"/>
  <c r="F432" i="16"/>
  <c r="W431" i="16"/>
  <c r="H455" i="17" l="1"/>
  <c r="G455" i="17"/>
  <c r="O455" i="17"/>
  <c r="N455" i="17"/>
  <c r="U455" i="17"/>
  <c r="I432" i="16"/>
  <c r="K432" i="16" s="1"/>
  <c r="H432" i="16"/>
  <c r="G432" i="16"/>
  <c r="P432" i="16"/>
  <c r="R432" i="16" s="1"/>
  <c r="N432" i="16"/>
  <c r="O432" i="16"/>
  <c r="J455" i="17" l="1"/>
  <c r="L455" i="17" s="1"/>
  <c r="Q455" i="17"/>
  <c r="S455" i="17" s="1"/>
  <c r="U432" i="16"/>
  <c r="J432" i="16"/>
  <c r="L432" i="16" s="1"/>
  <c r="Q432" i="16"/>
  <c r="S432" i="16" s="1"/>
  <c r="W455" i="17" l="1"/>
  <c r="T455" i="17"/>
  <c r="V455" i="17" s="1"/>
  <c r="M456" i="17"/>
  <c r="P456" i="17" s="1"/>
  <c r="R456" i="17" s="1"/>
  <c r="X455" i="17"/>
  <c r="T432" i="16"/>
  <c r="V432" i="16" s="1"/>
  <c r="W432" i="16"/>
  <c r="X432" i="16"/>
  <c r="Y432" i="16"/>
  <c r="F433" i="16"/>
  <c r="M433" i="16"/>
  <c r="Y455" i="17"/>
  <c r="F456" i="17"/>
  <c r="I456" i="17" s="1"/>
  <c r="K456" i="17" s="1"/>
  <c r="N456" i="17" l="1"/>
  <c r="O456" i="17"/>
  <c r="G456" i="17"/>
  <c r="H456" i="17"/>
  <c r="I433" i="16"/>
  <c r="K433" i="16" s="1"/>
  <c r="H433" i="16"/>
  <c r="G433" i="16"/>
  <c r="O433" i="16"/>
  <c r="N433" i="16"/>
  <c r="P433" i="16"/>
  <c r="R433" i="16" s="1"/>
  <c r="U456" i="17"/>
  <c r="Q456" i="17" l="1"/>
  <c r="S456" i="17" s="1"/>
  <c r="Q433" i="16"/>
  <c r="S433" i="16" s="1"/>
  <c r="J456" i="17"/>
  <c r="L456" i="17" s="1"/>
  <c r="J433" i="16"/>
  <c r="U433" i="16"/>
  <c r="T433" i="16" l="1"/>
  <c r="T456" i="17"/>
  <c r="V456" i="17" s="1"/>
  <c r="W456" i="17"/>
  <c r="M457" i="17"/>
  <c r="O457" i="17" s="1"/>
  <c r="L433" i="16"/>
  <c r="X456" i="17"/>
  <c r="Y456" i="17"/>
  <c r="F457" i="17"/>
  <c r="I457" i="17" s="1"/>
  <c r="K457" i="17" s="1"/>
  <c r="V433" i="16" l="1"/>
  <c r="W433" i="16"/>
  <c r="G457" i="17"/>
  <c r="N457" i="17"/>
  <c r="P457" i="17"/>
  <c r="R457" i="17" s="1"/>
  <c r="U457" i="17" s="1"/>
  <c r="Y433" i="16"/>
  <c r="M434" i="16"/>
  <c r="P434" i="16" s="1"/>
  <c r="R434" i="16" s="1"/>
  <c r="F434" i="16"/>
  <c r="G434" i="16" s="1"/>
  <c r="H457" i="17"/>
  <c r="X433" i="16"/>
  <c r="Q457" i="17" l="1"/>
  <c r="S457" i="17" s="1"/>
  <c r="J457" i="17"/>
  <c r="L457" i="17" s="1"/>
  <c r="N434" i="16"/>
  <c r="O434" i="16"/>
  <c r="H434" i="16"/>
  <c r="I434" i="16"/>
  <c r="K434" i="16" s="1"/>
  <c r="U434" i="16" s="1"/>
  <c r="W457" i="17" l="1"/>
  <c r="T457" i="17"/>
  <c r="V457" i="17" s="1"/>
  <c r="X457" i="17"/>
  <c r="Y457" i="17"/>
  <c r="F458" i="17"/>
  <c r="G458" i="17" s="1"/>
  <c r="M458" i="17"/>
  <c r="P458" i="17" s="1"/>
  <c r="R458" i="17" s="1"/>
  <c r="Q434" i="16"/>
  <c r="S434" i="16" s="1"/>
  <c r="J434" i="16"/>
  <c r="L434" i="16" s="1"/>
  <c r="O458" i="17" l="1"/>
  <c r="N458" i="17"/>
  <c r="H458" i="17"/>
  <c r="I458" i="17"/>
  <c r="K458" i="17" s="1"/>
  <c r="U458" i="17" s="1"/>
  <c r="X434" i="16"/>
  <c r="T434" i="16"/>
  <c r="V434" i="16" s="1"/>
  <c r="W434" i="16"/>
  <c r="Y434" i="16"/>
  <c r="M435" i="16"/>
  <c r="N435" i="16" s="1"/>
  <c r="F435" i="16"/>
  <c r="Q458" i="17" l="1"/>
  <c r="S458" i="17" s="1"/>
  <c r="J458" i="17"/>
  <c r="L458" i="17" s="1"/>
  <c r="P435" i="16"/>
  <c r="R435" i="16" s="1"/>
  <c r="O435" i="16"/>
  <c r="I435" i="16"/>
  <c r="K435" i="16" s="1"/>
  <c r="H435" i="16"/>
  <c r="G435" i="16"/>
  <c r="W458" i="17" l="1"/>
  <c r="Q435" i="16"/>
  <c r="S435" i="16" s="1"/>
  <c r="Y458" i="17"/>
  <c r="M459" i="17"/>
  <c r="O459" i="17" s="1"/>
  <c r="X458" i="17"/>
  <c r="F459" i="17"/>
  <c r="I459" i="17" s="1"/>
  <c r="K459" i="17" s="1"/>
  <c r="T458" i="17"/>
  <c r="V458" i="17" s="1"/>
  <c r="U435" i="16"/>
  <c r="J435" i="16"/>
  <c r="T435" i="16" l="1"/>
  <c r="N459" i="17"/>
  <c r="P459" i="17"/>
  <c r="R459" i="17" s="1"/>
  <c r="U459" i="17" s="1"/>
  <c r="G459" i="17"/>
  <c r="H459" i="17"/>
  <c r="L435" i="16"/>
  <c r="W435" i="16" s="1"/>
  <c r="Q459" i="17" l="1"/>
  <c r="S459" i="17" s="1"/>
  <c r="J459" i="17"/>
  <c r="L459" i="17" s="1"/>
  <c r="Y435" i="16"/>
  <c r="V435" i="16"/>
  <c r="X435" i="16"/>
  <c r="M436" i="16"/>
  <c r="F436" i="16"/>
  <c r="W459" i="17" l="1"/>
  <c r="M460" i="17"/>
  <c r="P460" i="17" s="1"/>
  <c r="R460" i="17" s="1"/>
  <c r="F460" i="17"/>
  <c r="H460" i="17" s="1"/>
  <c r="X459" i="17"/>
  <c r="Y459" i="17"/>
  <c r="T459" i="17"/>
  <c r="V459" i="17" s="1"/>
  <c r="O436" i="16"/>
  <c r="N436" i="16"/>
  <c r="P436" i="16"/>
  <c r="R436" i="16" s="1"/>
  <c r="I436" i="16"/>
  <c r="K436" i="16" s="1"/>
  <c r="H436" i="16"/>
  <c r="G436" i="16"/>
  <c r="N460" i="17" l="1"/>
  <c r="O460" i="17"/>
  <c r="I460" i="17"/>
  <c r="K460" i="17" s="1"/>
  <c r="U460" i="17" s="1"/>
  <c r="G460" i="17"/>
  <c r="U436" i="16"/>
  <c r="J436" i="16"/>
  <c r="Q436" i="16"/>
  <c r="S436" i="16" s="1"/>
  <c r="Q460" i="17" l="1"/>
  <c r="S460" i="17" s="1"/>
  <c r="J460" i="17"/>
  <c r="L460" i="17" s="1"/>
  <c r="L436" i="16"/>
  <c r="T436" i="16"/>
  <c r="T460" i="17" l="1"/>
  <c r="V460" i="17" s="1"/>
  <c r="W460" i="17"/>
  <c r="F461" i="17"/>
  <c r="H461" i="17" s="1"/>
  <c r="M461" i="17"/>
  <c r="O461" i="17" s="1"/>
  <c r="X460" i="17"/>
  <c r="Y460" i="17"/>
  <c r="V436" i="16"/>
  <c r="Y436" i="16"/>
  <c r="M437" i="16"/>
  <c r="W436" i="16"/>
  <c r="X436" i="16"/>
  <c r="F437" i="16"/>
  <c r="I461" i="17" l="1"/>
  <c r="K461" i="17" s="1"/>
  <c r="G461" i="17"/>
  <c r="P461" i="17"/>
  <c r="R461" i="17" s="1"/>
  <c r="N461" i="17"/>
  <c r="O437" i="16"/>
  <c r="N437" i="16"/>
  <c r="P437" i="16"/>
  <c r="R437" i="16" s="1"/>
  <c r="G437" i="16"/>
  <c r="H437" i="16"/>
  <c r="I437" i="16"/>
  <c r="K437" i="16" s="1"/>
  <c r="Q461" i="17" l="1"/>
  <c r="S461" i="17" s="1"/>
  <c r="U461" i="17"/>
  <c r="J461" i="17"/>
  <c r="L461" i="17" s="1"/>
  <c r="Q437" i="16"/>
  <c r="S437" i="16" s="1"/>
  <c r="U437" i="16"/>
  <c r="J437" i="16"/>
  <c r="L437" i="16" s="1"/>
  <c r="Y461" i="17" l="1"/>
  <c r="W461" i="17"/>
  <c r="F462" i="17"/>
  <c r="G462" i="17" s="1"/>
  <c r="M462" i="17"/>
  <c r="P462" i="17" s="1"/>
  <c r="R462" i="17" s="1"/>
  <c r="X461" i="17"/>
  <c r="T461" i="17"/>
  <c r="V461" i="17" s="1"/>
  <c r="T437" i="16"/>
  <c r="V437" i="16" s="1"/>
  <c r="M438" i="16"/>
  <c r="Y437" i="16"/>
  <c r="X437" i="16"/>
  <c r="W437" i="16"/>
  <c r="F438" i="16"/>
  <c r="H462" i="17" l="1"/>
  <c r="I462" i="17"/>
  <c r="K462" i="17" s="1"/>
  <c r="U462" i="17" s="1"/>
  <c r="O462" i="17"/>
  <c r="N462" i="17"/>
  <c r="H438" i="16"/>
  <c r="G438" i="16"/>
  <c r="I438" i="16"/>
  <c r="K438" i="16" s="1"/>
  <c r="O438" i="16"/>
  <c r="P438" i="16"/>
  <c r="R438" i="16" s="1"/>
  <c r="N438" i="16"/>
  <c r="J462" i="17" l="1"/>
  <c r="L462" i="17" s="1"/>
  <c r="Q462" i="17"/>
  <c r="S462" i="17" s="1"/>
  <c r="J438" i="16"/>
  <c r="L438" i="16" s="1"/>
  <c r="Q438" i="16"/>
  <c r="S438" i="16" s="1"/>
  <c r="U438" i="16"/>
  <c r="W462" i="17" l="1"/>
  <c r="M463" i="17"/>
  <c r="O463" i="17" s="1"/>
  <c r="F463" i="17"/>
  <c r="H463" i="17" s="1"/>
  <c r="T462" i="17"/>
  <c r="V462" i="17" s="1"/>
  <c r="Y462" i="17"/>
  <c r="X462" i="17"/>
  <c r="T438" i="16"/>
  <c r="V438" i="16" s="1"/>
  <c r="Y438" i="16"/>
  <c r="W438" i="16"/>
  <c r="M439" i="16"/>
  <c r="X438" i="16"/>
  <c r="F439" i="16"/>
  <c r="N463" i="17" l="1"/>
  <c r="G463" i="17"/>
  <c r="I463" i="17"/>
  <c r="K463" i="17" s="1"/>
  <c r="P463" i="17"/>
  <c r="R463" i="17" s="1"/>
  <c r="G439" i="16"/>
  <c r="I439" i="16"/>
  <c r="K439" i="16" s="1"/>
  <c r="H439" i="16"/>
  <c r="P439" i="16"/>
  <c r="R439" i="16" s="1"/>
  <c r="O439" i="16"/>
  <c r="N439" i="16"/>
  <c r="J463" i="17" l="1"/>
  <c r="L463" i="17" s="1"/>
  <c r="Q463" i="17"/>
  <c r="S463" i="17" s="1"/>
  <c r="U463" i="17"/>
  <c r="J439" i="16"/>
  <c r="L439" i="16" s="1"/>
  <c r="Q439" i="16"/>
  <c r="S439" i="16" s="1"/>
  <c r="U439" i="16"/>
  <c r="W463" i="17" l="1"/>
  <c r="T463" i="17"/>
  <c r="V463" i="17" s="1"/>
  <c r="Y439" i="16"/>
  <c r="W439" i="16"/>
  <c r="M440" i="16"/>
  <c r="P440" i="16" s="1"/>
  <c r="R440" i="16" s="1"/>
  <c r="F440" i="16"/>
  <c r="G440" i="16" s="1"/>
  <c r="X439" i="16"/>
  <c r="T439" i="16"/>
  <c r="V439" i="16" s="1"/>
  <c r="F464" i="17"/>
  <c r="H464" i="17" s="1"/>
  <c r="M464" i="17"/>
  <c r="N464" i="17" s="1"/>
  <c r="X463" i="17"/>
  <c r="Y463" i="17"/>
  <c r="P464" i="17" l="1"/>
  <c r="R464" i="17" s="1"/>
  <c r="N440" i="16"/>
  <c r="O440" i="16"/>
  <c r="I440" i="16"/>
  <c r="K440" i="16" s="1"/>
  <c r="U440" i="16" s="1"/>
  <c r="H440" i="16"/>
  <c r="G464" i="17"/>
  <c r="I464" i="17"/>
  <c r="K464" i="17" s="1"/>
  <c r="O464" i="17"/>
  <c r="Q464" i="17" l="1"/>
  <c r="S464" i="17" s="1"/>
  <c r="Q440" i="16"/>
  <c r="S440" i="16" s="1"/>
  <c r="U464" i="17"/>
  <c r="J464" i="17"/>
  <c r="J440" i="16"/>
  <c r="T464" i="17" l="1"/>
  <c r="T440" i="16"/>
  <c r="L464" i="17"/>
  <c r="W464" i="17" s="1"/>
  <c r="L440" i="16"/>
  <c r="F441" i="16" s="1"/>
  <c r="V440" i="16" l="1"/>
  <c r="M441" i="16"/>
  <c r="O441" i="16" s="1"/>
  <c r="Y440" i="16"/>
  <c r="V464" i="17"/>
  <c r="X440" i="16"/>
  <c r="M465" i="17"/>
  <c r="N465" i="17" s="1"/>
  <c r="F465" i="17"/>
  <c r="I465" i="17" s="1"/>
  <c r="K465" i="17" s="1"/>
  <c r="Y464" i="17"/>
  <c r="X464" i="17"/>
  <c r="W440" i="16"/>
  <c r="G441" i="16"/>
  <c r="I441" i="16"/>
  <c r="K441" i="16" s="1"/>
  <c r="H441" i="16"/>
  <c r="P465" i="17" l="1"/>
  <c r="R465" i="17" s="1"/>
  <c r="U465" i="17" s="1"/>
  <c r="H465" i="17"/>
  <c r="P441" i="16"/>
  <c r="R441" i="16" s="1"/>
  <c r="U441" i="16" s="1"/>
  <c r="N441" i="16"/>
  <c r="G465" i="17"/>
  <c r="O465" i="17"/>
  <c r="J441" i="16"/>
  <c r="J465" i="17" l="1"/>
  <c r="L465" i="17" s="1"/>
  <c r="Q441" i="16"/>
  <c r="S441" i="16" s="1"/>
  <c r="Q465" i="17"/>
  <c r="S465" i="17" s="1"/>
  <c r="L441" i="16"/>
  <c r="T441" i="16" l="1"/>
  <c r="V441" i="16" s="1"/>
  <c r="X465" i="17"/>
  <c r="T465" i="17"/>
  <c r="V465" i="17" s="1"/>
  <c r="W465" i="17"/>
  <c r="Y465" i="17"/>
  <c r="M466" i="17"/>
  <c r="N466" i="17" s="1"/>
  <c r="F466" i="17"/>
  <c r="H466" i="17" s="1"/>
  <c r="Y441" i="16"/>
  <c r="W441" i="16"/>
  <c r="F442" i="16"/>
  <c r="M442" i="16"/>
  <c r="X441" i="16"/>
  <c r="O466" i="17" l="1"/>
  <c r="P466" i="17"/>
  <c r="R466" i="17" s="1"/>
  <c r="I466" i="17"/>
  <c r="K466" i="17" s="1"/>
  <c r="G466" i="17"/>
  <c r="N442" i="16"/>
  <c r="P442" i="16"/>
  <c r="R442" i="16" s="1"/>
  <c r="O442" i="16"/>
  <c r="I442" i="16"/>
  <c r="K442" i="16" s="1"/>
  <c r="H442" i="16"/>
  <c r="G442" i="16"/>
  <c r="U466" i="17" l="1"/>
  <c r="Q466" i="17"/>
  <c r="S466" i="17" s="1"/>
  <c r="J466" i="17"/>
  <c r="L466" i="17" s="1"/>
  <c r="U442" i="16"/>
  <c r="J442" i="16"/>
  <c r="Q442" i="16"/>
  <c r="S442" i="16" s="1"/>
  <c r="F467" i="17" l="1"/>
  <c r="G467" i="17" s="1"/>
  <c r="M467" i="17"/>
  <c r="P467" i="17" s="1"/>
  <c r="R467" i="17" s="1"/>
  <c r="Y466" i="17"/>
  <c r="T466" i="17"/>
  <c r="V466" i="17" s="1"/>
  <c r="X466" i="17"/>
  <c r="W466" i="17"/>
  <c r="T442" i="16"/>
  <c r="L442" i="16"/>
  <c r="I467" i="17" l="1"/>
  <c r="K467" i="17" s="1"/>
  <c r="U467" i="17" s="1"/>
  <c r="H467" i="17"/>
  <c r="O467" i="17"/>
  <c r="N467" i="17"/>
  <c r="Y442" i="16"/>
  <c r="W442" i="16"/>
  <c r="M443" i="16"/>
  <c r="X442" i="16"/>
  <c r="F443" i="16"/>
  <c r="V442" i="16"/>
  <c r="J467" i="17" l="1"/>
  <c r="L467" i="17" s="1"/>
  <c r="Q467" i="17"/>
  <c r="S467" i="17" s="1"/>
  <c r="I443" i="16"/>
  <c r="K443" i="16" s="1"/>
  <c r="H443" i="16"/>
  <c r="G443" i="16"/>
  <c r="P443" i="16"/>
  <c r="R443" i="16" s="1"/>
  <c r="O443" i="16"/>
  <c r="N443" i="16"/>
  <c r="X467" i="17" l="1"/>
  <c r="W467" i="17"/>
  <c r="F468" i="17"/>
  <c r="I468" i="17" s="1"/>
  <c r="K468" i="17" s="1"/>
  <c r="M468" i="17"/>
  <c r="N468" i="17" s="1"/>
  <c r="T467" i="17"/>
  <c r="V467" i="17" s="1"/>
  <c r="Y467" i="17"/>
  <c r="U443" i="16"/>
  <c r="Q443" i="16"/>
  <c r="S443" i="16" s="1"/>
  <c r="J443" i="16"/>
  <c r="G468" i="17" l="1"/>
  <c r="H468" i="17"/>
  <c r="O468" i="17"/>
  <c r="P468" i="17"/>
  <c r="R468" i="17" s="1"/>
  <c r="U468" i="17" s="1"/>
  <c r="T443" i="16"/>
  <c r="L443" i="16"/>
  <c r="J468" i="17" l="1"/>
  <c r="L468" i="17" s="1"/>
  <c r="Q468" i="17"/>
  <c r="Y443" i="16"/>
  <c r="W443" i="16"/>
  <c r="M444" i="16"/>
  <c r="F444" i="16"/>
  <c r="X443" i="16"/>
  <c r="V443" i="16"/>
  <c r="T468" i="17" l="1"/>
  <c r="S468" i="17"/>
  <c r="H444" i="16"/>
  <c r="I444" i="16"/>
  <c r="K444" i="16" s="1"/>
  <c r="G444" i="16"/>
  <c r="P444" i="16"/>
  <c r="R444" i="16" s="1"/>
  <c r="O444" i="16"/>
  <c r="N444" i="16"/>
  <c r="V468" i="17" l="1"/>
  <c r="F469" i="17"/>
  <c r="G469" i="17" s="1"/>
  <c r="W468" i="17"/>
  <c r="X468" i="17"/>
  <c r="M469" i="17"/>
  <c r="Y468" i="17"/>
  <c r="J444" i="16"/>
  <c r="L444" i="16" s="1"/>
  <c r="U444" i="16"/>
  <c r="Q444" i="16"/>
  <c r="S444" i="16" s="1"/>
  <c r="I469" i="17" l="1"/>
  <c r="K469" i="17" s="1"/>
  <c r="H469" i="17"/>
  <c r="O469" i="17"/>
  <c r="N469" i="17"/>
  <c r="P469" i="17"/>
  <c r="R469" i="17" s="1"/>
  <c r="Y444" i="16"/>
  <c r="W444" i="16"/>
  <c r="T444" i="16"/>
  <c r="V444" i="16" s="1"/>
  <c r="X444" i="16"/>
  <c r="F445" i="16"/>
  <c r="M445" i="16"/>
  <c r="U469" i="17" l="1"/>
  <c r="J469" i="17"/>
  <c r="L469" i="17" s="1"/>
  <c r="Q469" i="17"/>
  <c r="S469" i="17" s="1"/>
  <c r="P445" i="16"/>
  <c r="R445" i="16" s="1"/>
  <c r="O445" i="16"/>
  <c r="N445" i="16"/>
  <c r="H445" i="16"/>
  <c r="G445" i="16"/>
  <c r="I445" i="16"/>
  <c r="K445" i="16" s="1"/>
  <c r="T469" i="17" l="1"/>
  <c r="V469" i="17" s="1"/>
  <c r="Y469" i="17"/>
  <c r="X469" i="17"/>
  <c r="M470" i="17"/>
  <c r="P470" i="17" s="1"/>
  <c r="R470" i="17" s="1"/>
  <c r="F470" i="17"/>
  <c r="G470" i="17" s="1"/>
  <c r="W469" i="17"/>
  <c r="U445" i="16"/>
  <c r="J445" i="16"/>
  <c r="Q445" i="16"/>
  <c r="S445" i="16" s="1"/>
  <c r="H470" i="17" l="1"/>
  <c r="I470" i="17"/>
  <c r="K470" i="17" s="1"/>
  <c r="U470" i="17" s="1"/>
  <c r="N470" i="17"/>
  <c r="O470" i="17"/>
  <c r="T445" i="16"/>
  <c r="L445" i="16"/>
  <c r="J470" i="17" l="1"/>
  <c r="L470" i="17" s="1"/>
  <c r="Q470" i="17"/>
  <c r="S470" i="17" s="1"/>
  <c r="Y445" i="16"/>
  <c r="W445" i="16"/>
  <c r="X445" i="16"/>
  <c r="F446" i="16"/>
  <c r="M446" i="16"/>
  <c r="V445" i="16"/>
  <c r="F471" i="17" l="1"/>
  <c r="H471" i="17" s="1"/>
  <c r="W470" i="17"/>
  <c r="M471" i="17"/>
  <c r="N471" i="17" s="1"/>
  <c r="Y470" i="17"/>
  <c r="X470" i="17"/>
  <c r="T470" i="17"/>
  <c r="V470" i="17" s="1"/>
  <c r="O446" i="16"/>
  <c r="N446" i="16"/>
  <c r="P446" i="16"/>
  <c r="R446" i="16" s="1"/>
  <c r="G446" i="16"/>
  <c r="I446" i="16"/>
  <c r="K446" i="16" s="1"/>
  <c r="H446" i="16"/>
  <c r="I471" i="17" l="1"/>
  <c r="K471" i="17" s="1"/>
  <c r="G471" i="17"/>
  <c r="P471" i="17"/>
  <c r="R471" i="17" s="1"/>
  <c r="O471" i="17"/>
  <c r="U446" i="16"/>
  <c r="J446" i="16"/>
  <c r="Q446" i="16"/>
  <c r="S446" i="16" s="1"/>
  <c r="J471" i="17" l="1"/>
  <c r="L471" i="17" s="1"/>
  <c r="U471" i="17"/>
  <c r="Q471" i="17"/>
  <c r="S471" i="17" s="1"/>
  <c r="T446" i="16"/>
  <c r="L446" i="16"/>
  <c r="T471" i="17" l="1"/>
  <c r="V471" i="17" s="1"/>
  <c r="W471" i="17"/>
  <c r="F472" i="17"/>
  <c r="G472" i="17" s="1"/>
  <c r="X471" i="17"/>
  <c r="M472" i="17"/>
  <c r="O472" i="17" s="1"/>
  <c r="Y471" i="17"/>
  <c r="Y446" i="16"/>
  <c r="W446" i="16"/>
  <c r="F447" i="16"/>
  <c r="M447" i="16"/>
  <c r="X446" i="16"/>
  <c r="V446" i="16"/>
  <c r="H472" i="17" l="1"/>
  <c r="I472" i="17"/>
  <c r="K472" i="17" s="1"/>
  <c r="P472" i="17"/>
  <c r="R472" i="17" s="1"/>
  <c r="N472" i="17"/>
  <c r="N447" i="16"/>
  <c r="P447" i="16"/>
  <c r="R447" i="16" s="1"/>
  <c r="O447" i="16"/>
  <c r="I447" i="16"/>
  <c r="K447" i="16" s="1"/>
  <c r="H447" i="16"/>
  <c r="G447" i="16"/>
  <c r="Q472" i="17" l="1"/>
  <c r="S472" i="17" s="1"/>
  <c r="U472" i="17"/>
  <c r="J472" i="17"/>
  <c r="L472" i="17" s="1"/>
  <c r="U447" i="16"/>
  <c r="Q447" i="16"/>
  <c r="S447" i="16" s="1"/>
  <c r="J447" i="16"/>
  <c r="W472" i="17" l="1"/>
  <c r="T472" i="17"/>
  <c r="V472" i="17" s="1"/>
  <c r="X472" i="17"/>
  <c r="Y472" i="17"/>
  <c r="M473" i="17"/>
  <c r="F473" i="17"/>
  <c r="T447" i="16"/>
  <c r="L447" i="16"/>
  <c r="I473" i="17" l="1"/>
  <c r="K473" i="17" s="1"/>
  <c r="G473" i="17"/>
  <c r="H473" i="17"/>
  <c r="P473" i="17"/>
  <c r="R473" i="17" s="1"/>
  <c r="O473" i="17"/>
  <c r="N473" i="17"/>
  <c r="Y447" i="16"/>
  <c r="W447" i="16"/>
  <c r="M448" i="16"/>
  <c r="X447" i="16"/>
  <c r="F448" i="16"/>
  <c r="V447" i="16"/>
  <c r="Q473" i="17" l="1"/>
  <c r="S473" i="17" s="1"/>
  <c r="J473" i="17"/>
  <c r="U473" i="17"/>
  <c r="I448" i="16"/>
  <c r="K448" i="16" s="1"/>
  <c r="H448" i="16"/>
  <c r="G448" i="16"/>
  <c r="P448" i="16"/>
  <c r="R448" i="16" s="1"/>
  <c r="O448" i="16"/>
  <c r="N448" i="16"/>
  <c r="T473" i="17" l="1"/>
  <c r="L473" i="17"/>
  <c r="Y473" i="17" s="1"/>
  <c r="U448" i="16"/>
  <c r="Q448" i="16"/>
  <c r="S448" i="16" s="1"/>
  <c r="J448" i="16"/>
  <c r="M474" i="17" l="1"/>
  <c r="P474" i="17" s="1"/>
  <c r="R474" i="17" s="1"/>
  <c r="F474" i="17"/>
  <c r="I474" i="17" s="1"/>
  <c r="K474" i="17" s="1"/>
  <c r="X473" i="17"/>
  <c r="W473" i="17"/>
  <c r="V473" i="17"/>
  <c r="T448" i="16"/>
  <c r="L448" i="16"/>
  <c r="N474" i="17" l="1"/>
  <c r="H474" i="17"/>
  <c r="G474" i="17"/>
  <c r="O474" i="17"/>
  <c r="U474" i="17"/>
  <c r="Y448" i="16"/>
  <c r="W448" i="16"/>
  <c r="X448" i="16"/>
  <c r="F449" i="16"/>
  <c r="M449" i="16"/>
  <c r="V448" i="16"/>
  <c r="Q474" i="17" l="1"/>
  <c r="S474" i="17" s="1"/>
  <c r="J474" i="17"/>
  <c r="H449" i="16"/>
  <c r="G449" i="16"/>
  <c r="I449" i="16"/>
  <c r="K449" i="16" s="1"/>
  <c r="P449" i="16"/>
  <c r="R449" i="16" s="1"/>
  <c r="O449" i="16"/>
  <c r="N449" i="16"/>
  <c r="T474" i="17" l="1"/>
  <c r="L474" i="17"/>
  <c r="W474" i="17" s="1"/>
  <c r="Q449" i="16"/>
  <c r="S449" i="16" s="1"/>
  <c r="U449" i="16"/>
  <c r="J449" i="16"/>
  <c r="V474" i="17" l="1"/>
  <c r="M475" i="17"/>
  <c r="N475" i="17" s="1"/>
  <c r="F475" i="17"/>
  <c r="I475" i="17" s="1"/>
  <c r="K475" i="17" s="1"/>
  <c r="Y474" i="17"/>
  <c r="X474" i="17"/>
  <c r="T449" i="16"/>
  <c r="L449" i="16"/>
  <c r="G475" i="17" l="1"/>
  <c r="H475" i="17"/>
  <c r="O475" i="17"/>
  <c r="P475" i="17"/>
  <c r="R475" i="17" s="1"/>
  <c r="U475" i="17" s="1"/>
  <c r="Y449" i="16"/>
  <c r="W449" i="16"/>
  <c r="X449" i="16"/>
  <c r="F450" i="16"/>
  <c r="M450" i="16"/>
  <c r="V449" i="16"/>
  <c r="J475" i="17" l="1"/>
  <c r="L475" i="17" s="1"/>
  <c r="Q475" i="17"/>
  <c r="S475" i="17" s="1"/>
  <c r="O450" i="16"/>
  <c r="N450" i="16"/>
  <c r="P450" i="16"/>
  <c r="R450" i="16" s="1"/>
  <c r="G450" i="16"/>
  <c r="I450" i="16"/>
  <c r="K450" i="16" s="1"/>
  <c r="H450" i="16"/>
  <c r="W475" i="17" l="1"/>
  <c r="X475" i="17"/>
  <c r="M476" i="17"/>
  <c r="P476" i="17" s="1"/>
  <c r="R476" i="17" s="1"/>
  <c r="F476" i="17"/>
  <c r="G476" i="17" s="1"/>
  <c r="Y475" i="17"/>
  <c r="T475" i="17"/>
  <c r="V475" i="17" s="1"/>
  <c r="U450" i="16"/>
  <c r="J450" i="16"/>
  <c r="L450" i="16" s="1"/>
  <c r="Q450" i="16"/>
  <c r="S450" i="16" s="1"/>
  <c r="O476" i="17" l="1"/>
  <c r="N476" i="17"/>
  <c r="H476" i="17"/>
  <c r="I476" i="17"/>
  <c r="K476" i="17" s="1"/>
  <c r="U476" i="17" s="1"/>
  <c r="W450" i="16"/>
  <c r="Y450" i="16"/>
  <c r="F451" i="16"/>
  <c r="M451" i="16"/>
  <c r="X450" i="16"/>
  <c r="T450" i="16"/>
  <c r="V450" i="16" s="1"/>
  <c r="Q476" i="17" l="1"/>
  <c r="S476" i="17" s="1"/>
  <c r="J476" i="17"/>
  <c r="L476" i="17" s="1"/>
  <c r="N451" i="16"/>
  <c r="P451" i="16"/>
  <c r="R451" i="16" s="1"/>
  <c r="O451" i="16"/>
  <c r="I451" i="16"/>
  <c r="K451" i="16" s="1"/>
  <c r="H451" i="16"/>
  <c r="G451" i="16"/>
  <c r="X476" i="17" l="1"/>
  <c r="F477" i="17"/>
  <c r="G477" i="17" s="1"/>
  <c r="Y476" i="17"/>
  <c r="W476" i="17"/>
  <c r="M477" i="17"/>
  <c r="N477" i="17" s="1"/>
  <c r="T476" i="17"/>
  <c r="V476" i="17" s="1"/>
  <c r="U451" i="16"/>
  <c r="Q451" i="16"/>
  <c r="S451" i="16" s="1"/>
  <c r="J451" i="16"/>
  <c r="I477" i="17" l="1"/>
  <c r="K477" i="17" s="1"/>
  <c r="H477" i="17"/>
  <c r="P477" i="17"/>
  <c r="R477" i="17" s="1"/>
  <c r="O477" i="17"/>
  <c r="T451" i="16"/>
  <c r="L451" i="16"/>
  <c r="J477" i="17" l="1"/>
  <c r="L477" i="17" s="1"/>
  <c r="U477" i="17"/>
  <c r="Q477" i="17"/>
  <c r="S477" i="17" s="1"/>
  <c r="Y451" i="16"/>
  <c r="W451" i="16"/>
  <c r="M452" i="16"/>
  <c r="X451" i="16"/>
  <c r="F452" i="16"/>
  <c r="V451" i="16"/>
  <c r="X477" i="17" l="1"/>
  <c r="Y477" i="17"/>
  <c r="W477" i="17"/>
  <c r="M478" i="17"/>
  <c r="O478" i="17" s="1"/>
  <c r="F478" i="17"/>
  <c r="G478" i="17" s="1"/>
  <c r="T477" i="17"/>
  <c r="V477" i="17" s="1"/>
  <c r="I452" i="16"/>
  <c r="K452" i="16" s="1"/>
  <c r="H452" i="16"/>
  <c r="G452" i="16"/>
  <c r="P452" i="16"/>
  <c r="R452" i="16" s="1"/>
  <c r="O452" i="16"/>
  <c r="N452" i="16"/>
  <c r="N478" i="17" l="1"/>
  <c r="P478" i="17"/>
  <c r="R478" i="17" s="1"/>
  <c r="H478" i="17"/>
  <c r="I478" i="17"/>
  <c r="K478" i="17" s="1"/>
  <c r="U452" i="16"/>
  <c r="Q452" i="16"/>
  <c r="S452" i="16" s="1"/>
  <c r="J452" i="16"/>
  <c r="Q478" i="17" l="1"/>
  <c r="S478" i="17" s="1"/>
  <c r="U478" i="17"/>
  <c r="J478" i="17"/>
  <c r="L478" i="17" s="1"/>
  <c r="T452" i="16"/>
  <c r="L452" i="16"/>
  <c r="W478" i="17" l="1"/>
  <c r="T478" i="17"/>
  <c r="V478" i="17" s="1"/>
  <c r="M479" i="17"/>
  <c r="P479" i="17" s="1"/>
  <c r="R479" i="17" s="1"/>
  <c r="F479" i="17"/>
  <c r="G479" i="17" s="1"/>
  <c r="X478" i="17"/>
  <c r="Y478" i="17"/>
  <c r="Y452" i="16"/>
  <c r="W452" i="16"/>
  <c r="X452" i="16"/>
  <c r="F453" i="16"/>
  <c r="M453" i="16"/>
  <c r="V452" i="16"/>
  <c r="O479" i="17" l="1"/>
  <c r="H479" i="17"/>
  <c r="I479" i="17"/>
  <c r="K479" i="17" s="1"/>
  <c r="U479" i="17" s="1"/>
  <c r="N479" i="17"/>
  <c r="H453" i="16"/>
  <c r="G453" i="16"/>
  <c r="I453" i="16"/>
  <c r="K453" i="16" s="1"/>
  <c r="P453" i="16"/>
  <c r="R453" i="16" s="1"/>
  <c r="O453" i="16"/>
  <c r="N453" i="16"/>
  <c r="Q479" i="17" l="1"/>
  <c r="S479" i="17" s="1"/>
  <c r="J479" i="17"/>
  <c r="L479" i="17" s="1"/>
  <c r="U453" i="16"/>
  <c r="Q453" i="16"/>
  <c r="S453" i="16" s="1"/>
  <c r="J453" i="16"/>
  <c r="Y479" i="17" l="1"/>
  <c r="T479" i="17"/>
  <c r="V479" i="17" s="1"/>
  <c r="M480" i="17"/>
  <c r="N480" i="17" s="1"/>
  <c r="F480" i="17"/>
  <c r="G480" i="17" s="1"/>
  <c r="W479" i="17"/>
  <c r="X479" i="17"/>
  <c r="T453" i="16"/>
  <c r="L453" i="16"/>
  <c r="I480" i="17" l="1"/>
  <c r="K480" i="17" s="1"/>
  <c r="H480" i="17"/>
  <c r="P480" i="17"/>
  <c r="R480" i="17" s="1"/>
  <c r="O480" i="17"/>
  <c r="Y453" i="16"/>
  <c r="W453" i="16"/>
  <c r="X453" i="16"/>
  <c r="F454" i="16"/>
  <c r="M454" i="16"/>
  <c r="V453" i="16"/>
  <c r="Q480" i="17" l="1"/>
  <c r="S480" i="17" s="1"/>
  <c r="J480" i="17"/>
  <c r="L480" i="17" s="1"/>
  <c r="U480" i="17"/>
  <c r="O454" i="16"/>
  <c r="N454" i="16"/>
  <c r="P454" i="16"/>
  <c r="R454" i="16" s="1"/>
  <c r="G454" i="16"/>
  <c r="I454" i="16"/>
  <c r="K454" i="16" s="1"/>
  <c r="H454" i="16"/>
  <c r="Y480" i="17" l="1"/>
  <c r="X480" i="17"/>
  <c r="T480" i="17"/>
  <c r="V480" i="17" s="1"/>
  <c r="M481" i="17"/>
  <c r="N481" i="17" s="1"/>
  <c r="F481" i="17"/>
  <c r="I481" i="17" s="1"/>
  <c r="K481" i="17" s="1"/>
  <c r="W480" i="17"/>
  <c r="U454" i="16"/>
  <c r="J454" i="16"/>
  <c r="Q454" i="16"/>
  <c r="S454" i="16" s="1"/>
  <c r="P481" i="17" l="1"/>
  <c r="R481" i="17" s="1"/>
  <c r="U481" i="17" s="1"/>
  <c r="H481" i="17"/>
  <c r="O481" i="17"/>
  <c r="G481" i="17"/>
  <c r="T454" i="16"/>
  <c r="L454" i="16"/>
  <c r="Q481" i="17" l="1"/>
  <c r="S481" i="17" s="1"/>
  <c r="J481" i="17"/>
  <c r="L481" i="17" s="1"/>
  <c r="Y454" i="16"/>
  <c r="W454" i="16"/>
  <c r="F455" i="16"/>
  <c r="M455" i="16"/>
  <c r="X454" i="16"/>
  <c r="V454" i="16"/>
  <c r="Y481" i="17" l="1"/>
  <c r="T481" i="17"/>
  <c r="V481" i="17" s="1"/>
  <c r="M482" i="17"/>
  <c r="O482" i="17" s="1"/>
  <c r="F482" i="17"/>
  <c r="G482" i="17" s="1"/>
  <c r="W481" i="17"/>
  <c r="X481" i="17"/>
  <c r="N455" i="16"/>
  <c r="P455" i="16"/>
  <c r="R455" i="16" s="1"/>
  <c r="O455" i="16"/>
  <c r="I455" i="16"/>
  <c r="K455" i="16" s="1"/>
  <c r="H455" i="16"/>
  <c r="G455" i="16"/>
  <c r="P482" i="17" l="1"/>
  <c r="R482" i="17" s="1"/>
  <c r="N482" i="17"/>
  <c r="H482" i="17"/>
  <c r="I482" i="17"/>
  <c r="K482" i="17" s="1"/>
  <c r="U455" i="16"/>
  <c r="Q455" i="16"/>
  <c r="S455" i="16" s="1"/>
  <c r="J455" i="16"/>
  <c r="Q482" i="17" l="1"/>
  <c r="S482" i="17" s="1"/>
  <c r="U482" i="17"/>
  <c r="J482" i="17"/>
  <c r="L482" i="17" s="1"/>
  <c r="T455" i="16"/>
  <c r="L455" i="16"/>
  <c r="W482" i="17" l="1"/>
  <c r="X482" i="17"/>
  <c r="M483" i="17"/>
  <c r="N483" i="17" s="1"/>
  <c r="Y482" i="17"/>
  <c r="T482" i="17"/>
  <c r="V482" i="17" s="1"/>
  <c r="F483" i="17"/>
  <c r="G483" i="17" s="1"/>
  <c r="Y455" i="16"/>
  <c r="W455" i="16"/>
  <c r="M456" i="16"/>
  <c r="X455" i="16"/>
  <c r="F456" i="16"/>
  <c r="V455" i="16"/>
  <c r="H483" i="17" l="1"/>
  <c r="I483" i="17"/>
  <c r="K483" i="17" s="1"/>
  <c r="O483" i="17"/>
  <c r="P483" i="17"/>
  <c r="R483" i="17" s="1"/>
  <c r="I456" i="16"/>
  <c r="K456" i="16" s="1"/>
  <c r="H456" i="16"/>
  <c r="G456" i="16"/>
  <c r="P456" i="16"/>
  <c r="R456" i="16" s="1"/>
  <c r="O456" i="16"/>
  <c r="N456" i="16"/>
  <c r="U483" i="17" l="1"/>
  <c r="J483" i="17"/>
  <c r="L483" i="17" s="1"/>
  <c r="Q483" i="17"/>
  <c r="S483" i="17" s="1"/>
  <c r="U456" i="16"/>
  <c r="Q456" i="16"/>
  <c r="S456" i="16" s="1"/>
  <c r="J456" i="16"/>
  <c r="W483" i="17" l="1"/>
  <c r="M484" i="17"/>
  <c r="P484" i="17" s="1"/>
  <c r="R484" i="17" s="1"/>
  <c r="Y483" i="17"/>
  <c r="X483" i="17"/>
  <c r="F484" i="17"/>
  <c r="I484" i="17" s="1"/>
  <c r="K484" i="17" s="1"/>
  <c r="T483" i="17"/>
  <c r="V483" i="17" s="1"/>
  <c r="T456" i="16"/>
  <c r="L456" i="16"/>
  <c r="U484" i="17" l="1"/>
  <c r="N484" i="17"/>
  <c r="O484" i="17"/>
  <c r="H484" i="17"/>
  <c r="G484" i="17"/>
  <c r="Y456" i="16"/>
  <c r="W456" i="16"/>
  <c r="X456" i="16"/>
  <c r="F457" i="16"/>
  <c r="M457" i="16"/>
  <c r="V456" i="16"/>
  <c r="Q484" i="17" l="1"/>
  <c r="S484" i="17" s="1"/>
  <c r="J484" i="17"/>
  <c r="L484" i="17" s="1"/>
  <c r="H457" i="16"/>
  <c r="G457" i="16"/>
  <c r="I457" i="16"/>
  <c r="K457" i="16" s="1"/>
  <c r="P457" i="16"/>
  <c r="R457" i="16" s="1"/>
  <c r="O457" i="16"/>
  <c r="N457" i="16"/>
  <c r="W484" i="17" l="1"/>
  <c r="M485" i="17"/>
  <c r="O485" i="17" s="1"/>
  <c r="F485" i="17"/>
  <c r="I485" i="17" s="1"/>
  <c r="K485" i="17" s="1"/>
  <c r="X484" i="17"/>
  <c r="T484" i="17"/>
  <c r="V484" i="17" s="1"/>
  <c r="Y484" i="17"/>
  <c r="U457" i="16"/>
  <c r="Q457" i="16"/>
  <c r="S457" i="16" s="1"/>
  <c r="J457" i="16"/>
  <c r="N485" i="17" l="1"/>
  <c r="H485" i="17"/>
  <c r="G485" i="17"/>
  <c r="P485" i="17"/>
  <c r="R485" i="17" s="1"/>
  <c r="U485" i="17" s="1"/>
  <c r="T457" i="16"/>
  <c r="L457" i="16"/>
  <c r="J485" i="17" l="1"/>
  <c r="L485" i="17" s="1"/>
  <c r="Q485" i="17"/>
  <c r="S485" i="17" s="1"/>
  <c r="Y457" i="16"/>
  <c r="W457" i="16"/>
  <c r="X457" i="16"/>
  <c r="F458" i="16"/>
  <c r="M458" i="16"/>
  <c r="V457" i="16"/>
  <c r="T485" i="17" l="1"/>
  <c r="V485" i="17" s="1"/>
  <c r="W485" i="17"/>
  <c r="X485" i="17"/>
  <c r="M486" i="17"/>
  <c r="N486" i="17" s="1"/>
  <c r="Y485" i="17"/>
  <c r="F486" i="17"/>
  <c r="I486" i="17" s="1"/>
  <c r="K486" i="17" s="1"/>
  <c r="O458" i="16"/>
  <c r="N458" i="16"/>
  <c r="P458" i="16"/>
  <c r="R458" i="16" s="1"/>
  <c r="G458" i="16"/>
  <c r="I458" i="16"/>
  <c r="K458" i="16" s="1"/>
  <c r="H458" i="16"/>
  <c r="P486" i="17" l="1"/>
  <c r="R486" i="17" s="1"/>
  <c r="U486" i="17" s="1"/>
  <c r="O486" i="17"/>
  <c r="G486" i="17"/>
  <c r="H486" i="17"/>
  <c r="U458" i="16"/>
  <c r="J458" i="16"/>
  <c r="Q458" i="16"/>
  <c r="S458" i="16" s="1"/>
  <c r="Q486" i="17" l="1"/>
  <c r="S486" i="17" s="1"/>
  <c r="J486" i="17"/>
  <c r="T458" i="16"/>
  <c r="L458" i="16"/>
  <c r="T486" i="17" l="1"/>
  <c r="Y458" i="16"/>
  <c r="W458" i="16"/>
  <c r="L486" i="17"/>
  <c r="F459" i="16"/>
  <c r="M459" i="16"/>
  <c r="X458" i="16"/>
  <c r="V458" i="16"/>
  <c r="F487" i="17" l="1"/>
  <c r="G487" i="17" s="1"/>
  <c r="W486" i="17"/>
  <c r="V486" i="17"/>
  <c r="X486" i="17"/>
  <c r="Y486" i="17"/>
  <c r="M487" i="17"/>
  <c r="N487" i="17" s="1"/>
  <c r="N459" i="16"/>
  <c r="P459" i="16"/>
  <c r="R459" i="16" s="1"/>
  <c r="O459" i="16"/>
  <c r="I459" i="16"/>
  <c r="K459" i="16" s="1"/>
  <c r="H459" i="16"/>
  <c r="G459" i="16"/>
  <c r="H487" i="17" l="1"/>
  <c r="I487" i="17"/>
  <c r="K487" i="17" s="1"/>
  <c r="O487" i="17"/>
  <c r="P487" i="17"/>
  <c r="R487" i="17" s="1"/>
  <c r="U459" i="16"/>
  <c r="Q459" i="16"/>
  <c r="S459" i="16" s="1"/>
  <c r="J459" i="16"/>
  <c r="U487" i="17" l="1"/>
  <c r="J487" i="17"/>
  <c r="L487" i="17" s="1"/>
  <c r="Q487" i="17"/>
  <c r="S487" i="17" s="1"/>
  <c r="T459" i="16"/>
  <c r="L459" i="16"/>
  <c r="W487" i="17" l="1"/>
  <c r="T487" i="17"/>
  <c r="V487" i="17" s="1"/>
  <c r="Y487" i="17"/>
  <c r="Y459" i="16"/>
  <c r="W459" i="16"/>
  <c r="M488" i="17"/>
  <c r="P488" i="17" s="1"/>
  <c r="R488" i="17" s="1"/>
  <c r="X487" i="17"/>
  <c r="F488" i="17"/>
  <c r="M460" i="16"/>
  <c r="X459" i="16"/>
  <c r="F460" i="16"/>
  <c r="V459" i="16"/>
  <c r="N488" i="17" l="1"/>
  <c r="O488" i="17"/>
  <c r="G488" i="17"/>
  <c r="H488" i="17"/>
  <c r="I488" i="17"/>
  <c r="K488" i="17" s="1"/>
  <c r="U488" i="17" s="1"/>
  <c r="I460" i="16"/>
  <c r="K460" i="16" s="1"/>
  <c r="H460" i="16"/>
  <c r="G460" i="16"/>
  <c r="P460" i="16"/>
  <c r="R460" i="16" s="1"/>
  <c r="O460" i="16"/>
  <c r="N460" i="16"/>
  <c r="Q488" i="17" l="1"/>
  <c r="S488" i="17" s="1"/>
  <c r="J488" i="17"/>
  <c r="U460" i="16"/>
  <c r="Q460" i="16"/>
  <c r="S460" i="16" s="1"/>
  <c r="J460" i="16"/>
  <c r="T488" i="17" l="1"/>
  <c r="L488" i="17"/>
  <c r="W488" i="17" s="1"/>
  <c r="T460" i="16"/>
  <c r="L460" i="16"/>
  <c r="Y488" i="17" l="1"/>
  <c r="Y460" i="16"/>
  <c r="W460" i="16"/>
  <c r="V488" i="17"/>
  <c r="M489" i="17"/>
  <c r="P489" i="17" s="1"/>
  <c r="R489" i="17" s="1"/>
  <c r="X488" i="17"/>
  <c r="F489" i="17"/>
  <c r="I489" i="17" s="1"/>
  <c r="K489" i="17" s="1"/>
  <c r="X460" i="16"/>
  <c r="F461" i="16"/>
  <c r="M461" i="16"/>
  <c r="V460" i="16"/>
  <c r="G489" i="17" l="1"/>
  <c r="O489" i="17"/>
  <c r="N489" i="17"/>
  <c r="H489" i="17"/>
  <c r="U489" i="17"/>
  <c r="P461" i="16"/>
  <c r="R461" i="16" s="1"/>
  <c r="O461" i="16"/>
  <c r="N461" i="16"/>
  <c r="H461" i="16"/>
  <c r="G461" i="16"/>
  <c r="I461" i="16"/>
  <c r="K461" i="16" s="1"/>
  <c r="Q489" i="17" l="1"/>
  <c r="S489" i="17" s="1"/>
  <c r="J489" i="17"/>
  <c r="U461" i="16"/>
  <c r="J461" i="16"/>
  <c r="L461" i="16" s="1"/>
  <c r="Q461" i="16"/>
  <c r="S461" i="16" s="1"/>
  <c r="T489" i="17" l="1"/>
  <c r="W461" i="16"/>
  <c r="L489" i="17"/>
  <c r="W489" i="17" s="1"/>
  <c r="Y461" i="16"/>
  <c r="T461" i="16"/>
  <c r="V461" i="16" s="1"/>
  <c r="X461" i="16"/>
  <c r="F462" i="16"/>
  <c r="M462" i="16"/>
  <c r="V489" i="17" l="1"/>
  <c r="M490" i="17"/>
  <c r="P490" i="17" s="1"/>
  <c r="F490" i="17"/>
  <c r="G490" i="17" s="1"/>
  <c r="Y489" i="17"/>
  <c r="X489" i="17"/>
  <c r="G462" i="16"/>
  <c r="I462" i="16"/>
  <c r="K462" i="16" s="1"/>
  <c r="H462" i="16"/>
  <c r="O462" i="16"/>
  <c r="N462" i="16"/>
  <c r="P462" i="16"/>
  <c r="R462" i="16" s="1"/>
  <c r="N490" i="17" l="1"/>
  <c r="O490" i="17"/>
  <c r="H490" i="17"/>
  <c r="I490" i="17"/>
  <c r="K490" i="17" s="1"/>
  <c r="R490" i="17"/>
  <c r="J462" i="16"/>
  <c r="L462" i="16" s="1"/>
  <c r="U462" i="16"/>
  <c r="Q462" i="16"/>
  <c r="S462" i="16" s="1"/>
  <c r="W462" i="16" l="1"/>
  <c r="Q490" i="17"/>
  <c r="S490" i="17" s="1"/>
  <c r="J490" i="17"/>
  <c r="L490" i="17" s="1"/>
  <c r="U490" i="17"/>
  <c r="Y462" i="16"/>
  <c r="T462" i="16"/>
  <c r="V462" i="16" s="1"/>
  <c r="F463" i="16"/>
  <c r="M463" i="16"/>
  <c r="X462" i="16"/>
  <c r="W490" i="17" l="1"/>
  <c r="Y490" i="17"/>
  <c r="M491" i="17"/>
  <c r="P491" i="17" s="1"/>
  <c r="R491" i="17" s="1"/>
  <c r="T490" i="17"/>
  <c r="V490" i="17" s="1"/>
  <c r="X490" i="17"/>
  <c r="F491" i="17"/>
  <c r="G491" i="17" s="1"/>
  <c r="N463" i="16"/>
  <c r="P463" i="16"/>
  <c r="R463" i="16" s="1"/>
  <c r="O463" i="16"/>
  <c r="I463" i="16"/>
  <c r="K463" i="16" s="1"/>
  <c r="H463" i="16"/>
  <c r="G463" i="16"/>
  <c r="N491" i="17" l="1"/>
  <c r="O491" i="17"/>
  <c r="I491" i="17"/>
  <c r="K491" i="17" s="1"/>
  <c r="U491" i="17" s="1"/>
  <c r="H491" i="17"/>
  <c r="U463" i="16"/>
  <c r="Q463" i="16"/>
  <c r="S463" i="16" s="1"/>
  <c r="J463" i="16"/>
  <c r="Q491" i="17" l="1"/>
  <c r="S491" i="17" s="1"/>
  <c r="J491" i="17"/>
  <c r="T463" i="16"/>
  <c r="L463" i="16"/>
  <c r="T491" i="17" l="1"/>
  <c r="L491" i="17"/>
  <c r="M492" i="17" s="1"/>
  <c r="Y463" i="16"/>
  <c r="W463" i="16"/>
  <c r="M464" i="16"/>
  <c r="X463" i="16"/>
  <c r="F464" i="16"/>
  <c r="V463" i="16"/>
  <c r="X491" i="17" l="1"/>
  <c r="F492" i="17"/>
  <c r="H492" i="17" s="1"/>
  <c r="Y491" i="17"/>
  <c r="O492" i="17"/>
  <c r="P492" i="17"/>
  <c r="R492" i="17" s="1"/>
  <c r="N492" i="17"/>
  <c r="V491" i="17"/>
  <c r="W491" i="17"/>
  <c r="I464" i="16"/>
  <c r="K464" i="16" s="1"/>
  <c r="H464" i="16"/>
  <c r="G464" i="16"/>
  <c r="P464" i="16"/>
  <c r="R464" i="16" s="1"/>
  <c r="O464" i="16"/>
  <c r="N464" i="16"/>
  <c r="Q492" i="17" l="1"/>
  <c r="S492" i="17" s="1"/>
  <c r="G492" i="17"/>
  <c r="I492" i="17"/>
  <c r="K492" i="17" s="1"/>
  <c r="U492" i="17" s="1"/>
  <c r="U464" i="16"/>
  <c r="Q464" i="16"/>
  <c r="S464" i="16" s="1"/>
  <c r="J464" i="16"/>
  <c r="J492" i="17" l="1"/>
  <c r="T492" i="17" s="1"/>
  <c r="T464" i="16"/>
  <c r="L464" i="16"/>
  <c r="L492" i="17" l="1"/>
  <c r="W492" i="17" s="1"/>
  <c r="Y464" i="16"/>
  <c r="W464" i="16"/>
  <c r="X464" i="16"/>
  <c r="F465" i="16"/>
  <c r="M465" i="16"/>
  <c r="V464" i="16"/>
  <c r="Y492" i="17" l="1"/>
  <c r="X492" i="17"/>
  <c r="V492" i="17"/>
  <c r="F493" i="17"/>
  <c r="G493" i="17" s="1"/>
  <c r="M493" i="17"/>
  <c r="N493" i="17" s="1"/>
  <c r="P465" i="16"/>
  <c r="R465" i="16" s="1"/>
  <c r="O465" i="16"/>
  <c r="N465" i="16"/>
  <c r="H465" i="16"/>
  <c r="G465" i="16"/>
  <c r="I465" i="16"/>
  <c r="K465" i="16" s="1"/>
  <c r="I493" i="17" l="1"/>
  <c r="K493" i="17" s="1"/>
  <c r="H493" i="17"/>
  <c r="P493" i="17"/>
  <c r="R493" i="17" s="1"/>
  <c r="O493" i="17"/>
  <c r="J465" i="16"/>
  <c r="L465" i="16" s="1"/>
  <c r="U465" i="16"/>
  <c r="Q465" i="16"/>
  <c r="S465" i="16" s="1"/>
  <c r="U493" i="17" l="1"/>
  <c r="J493" i="17"/>
  <c r="L493" i="17" s="1"/>
  <c r="Q493" i="17"/>
  <c r="W465" i="16"/>
  <c r="Y465" i="16"/>
  <c r="T465" i="16"/>
  <c r="V465" i="16" s="1"/>
  <c r="X465" i="16"/>
  <c r="F466" i="16"/>
  <c r="M466" i="16"/>
  <c r="T493" i="17" l="1"/>
  <c r="S493" i="17"/>
  <c r="G466" i="16"/>
  <c r="I466" i="16"/>
  <c r="K466" i="16" s="1"/>
  <c r="H466" i="16"/>
  <c r="O466" i="16"/>
  <c r="N466" i="16"/>
  <c r="P466" i="16"/>
  <c r="R466" i="16" s="1"/>
  <c r="V493" i="17" l="1"/>
  <c r="W493" i="17"/>
  <c r="M494" i="17"/>
  <c r="P494" i="17" s="1"/>
  <c r="R494" i="17" s="1"/>
  <c r="X493" i="17"/>
  <c r="F494" i="17"/>
  <c r="G494" i="17" s="1"/>
  <c r="Y493" i="17"/>
  <c r="J466" i="16"/>
  <c r="L466" i="16" s="1"/>
  <c r="U466" i="16"/>
  <c r="Q466" i="16"/>
  <c r="O494" i="17" l="1"/>
  <c r="N494" i="17"/>
  <c r="H494" i="17"/>
  <c r="I494" i="17"/>
  <c r="K494" i="17" s="1"/>
  <c r="U494" i="17" s="1"/>
  <c r="T466" i="16"/>
  <c r="S466" i="16"/>
  <c r="W466" i="16" s="1"/>
  <c r="Q494" i="17" l="1"/>
  <c r="S494" i="17" s="1"/>
  <c r="J494" i="17"/>
  <c r="L494" i="17" s="1"/>
  <c r="F467" i="16"/>
  <c r="H467" i="16" s="1"/>
  <c r="X466" i="16"/>
  <c r="M467" i="16"/>
  <c r="N467" i="16" s="1"/>
  <c r="V466" i="16"/>
  <c r="Y466" i="16"/>
  <c r="F495" i="17" l="1"/>
  <c r="H495" i="17" s="1"/>
  <c r="M495" i="17"/>
  <c r="P495" i="17" s="1"/>
  <c r="R495" i="17" s="1"/>
  <c r="W494" i="17"/>
  <c r="X494" i="17"/>
  <c r="Y494" i="17"/>
  <c r="T494" i="17"/>
  <c r="V494" i="17" s="1"/>
  <c r="I467" i="16"/>
  <c r="K467" i="16" s="1"/>
  <c r="G467" i="16"/>
  <c r="O467" i="16"/>
  <c r="P467" i="16"/>
  <c r="R467" i="16" s="1"/>
  <c r="O495" i="17" l="1"/>
  <c r="G495" i="17"/>
  <c r="I495" i="17"/>
  <c r="K495" i="17" s="1"/>
  <c r="U495" i="17" s="1"/>
  <c r="N495" i="17"/>
  <c r="J467" i="16"/>
  <c r="L467" i="16" s="1"/>
  <c r="U467" i="16"/>
  <c r="Q467" i="16"/>
  <c r="S467" i="16" s="1"/>
  <c r="Q495" i="17" l="1"/>
  <c r="S495" i="17" s="1"/>
  <c r="J495" i="17"/>
  <c r="L495" i="17" s="1"/>
  <c r="Y467" i="16"/>
  <c r="W467" i="16"/>
  <c r="T467" i="16"/>
  <c r="V467" i="16" s="1"/>
  <c r="F468" i="16"/>
  <c r="M468" i="16"/>
  <c r="X467" i="16"/>
  <c r="W495" i="17" l="1"/>
  <c r="T495" i="17"/>
  <c r="V495" i="17" s="1"/>
  <c r="X495" i="17"/>
  <c r="M496" i="17"/>
  <c r="P496" i="17" s="1"/>
  <c r="R496" i="17" s="1"/>
  <c r="F496" i="17"/>
  <c r="H496" i="17" s="1"/>
  <c r="Y495" i="17"/>
  <c r="N468" i="16"/>
  <c r="P468" i="16"/>
  <c r="R468" i="16" s="1"/>
  <c r="O468" i="16"/>
  <c r="I468" i="16"/>
  <c r="K468" i="16" s="1"/>
  <c r="H468" i="16"/>
  <c r="G468" i="16"/>
  <c r="I496" i="17" l="1"/>
  <c r="K496" i="17" s="1"/>
  <c r="U496" i="17" s="1"/>
  <c r="O496" i="17"/>
  <c r="N496" i="17"/>
  <c r="G496" i="17"/>
  <c r="U468" i="16"/>
  <c r="J468" i="16"/>
  <c r="L468" i="16" s="1"/>
  <c r="Q468" i="16"/>
  <c r="Q496" i="17" l="1"/>
  <c r="S496" i="17" s="1"/>
  <c r="J496" i="17"/>
  <c r="L496" i="17" s="1"/>
  <c r="T468" i="16"/>
  <c r="S468" i="16"/>
  <c r="Y496" i="17" l="1"/>
  <c r="M497" i="17"/>
  <c r="P497" i="17" s="1"/>
  <c r="R497" i="17" s="1"/>
  <c r="W496" i="17"/>
  <c r="F497" i="17"/>
  <c r="I497" i="17" s="1"/>
  <c r="K497" i="17" s="1"/>
  <c r="T496" i="17"/>
  <c r="V496" i="17" s="1"/>
  <c r="X496" i="17"/>
  <c r="V468" i="16"/>
  <c r="F469" i="16"/>
  <c r="H469" i="16" s="1"/>
  <c r="W468" i="16"/>
  <c r="X468" i="16"/>
  <c r="Y468" i="16"/>
  <c r="M469" i="16"/>
  <c r="P469" i="16" s="1"/>
  <c r="R469" i="16" s="1"/>
  <c r="N497" i="17" l="1"/>
  <c r="O497" i="17"/>
  <c r="U497" i="17"/>
  <c r="H497" i="17"/>
  <c r="G497" i="17"/>
  <c r="I469" i="16"/>
  <c r="K469" i="16" s="1"/>
  <c r="U469" i="16" s="1"/>
  <c r="G469" i="16"/>
  <c r="N469" i="16"/>
  <c r="O469" i="16"/>
  <c r="Q497" i="17" l="1"/>
  <c r="S497" i="17" s="1"/>
  <c r="J497" i="17"/>
  <c r="L497" i="17" s="1"/>
  <c r="J469" i="16"/>
  <c r="L469" i="16" s="1"/>
  <c r="Q469" i="16"/>
  <c r="S469" i="16" s="1"/>
  <c r="W497" i="17" l="1"/>
  <c r="M498" i="17"/>
  <c r="P498" i="17" s="1"/>
  <c r="R498" i="17" s="1"/>
  <c r="Y497" i="17"/>
  <c r="F498" i="17"/>
  <c r="H498" i="17" s="1"/>
  <c r="X497" i="17"/>
  <c r="T497" i="17"/>
  <c r="V497" i="17" s="1"/>
  <c r="Y469" i="16"/>
  <c r="W469" i="16"/>
  <c r="F470" i="16"/>
  <c r="H470" i="16" s="1"/>
  <c r="M470" i="16"/>
  <c r="N470" i="16" s="1"/>
  <c r="X469" i="16"/>
  <c r="T469" i="16"/>
  <c r="V469" i="16" s="1"/>
  <c r="O498" i="17" l="1"/>
  <c r="N498" i="17"/>
  <c r="I498" i="17"/>
  <c r="K498" i="17" s="1"/>
  <c r="U498" i="17" s="1"/>
  <c r="G498" i="17"/>
  <c r="I470" i="16"/>
  <c r="K470" i="16" s="1"/>
  <c r="G470" i="16"/>
  <c r="O470" i="16"/>
  <c r="P470" i="16"/>
  <c r="R470" i="16" s="1"/>
  <c r="Q498" i="17" l="1"/>
  <c r="S498" i="17" s="1"/>
  <c r="J498" i="17"/>
  <c r="L498" i="17" s="1"/>
  <c r="J470" i="16"/>
  <c r="L470" i="16" s="1"/>
  <c r="U470" i="16"/>
  <c r="Q470" i="16"/>
  <c r="S470" i="16" s="1"/>
  <c r="Y498" i="17" l="1"/>
  <c r="W498" i="17"/>
  <c r="M499" i="17"/>
  <c r="N499" i="17" s="1"/>
  <c r="T498" i="17"/>
  <c r="V498" i="17" s="1"/>
  <c r="M471" i="16"/>
  <c r="N471" i="16" s="1"/>
  <c r="X470" i="16"/>
  <c r="T470" i="16"/>
  <c r="V470" i="16" s="1"/>
  <c r="W470" i="16"/>
  <c r="Y470" i="16"/>
  <c r="F471" i="16"/>
  <c r="H471" i="16" s="1"/>
  <c r="F499" i="17"/>
  <c r="G499" i="17" s="1"/>
  <c r="X498" i="17"/>
  <c r="P499" i="17" l="1"/>
  <c r="R499" i="17" s="1"/>
  <c r="O499" i="17"/>
  <c r="O471" i="16"/>
  <c r="P471" i="16"/>
  <c r="R471" i="16" s="1"/>
  <c r="I471" i="16"/>
  <c r="K471" i="16" s="1"/>
  <c r="G471" i="16"/>
  <c r="H499" i="17"/>
  <c r="I499" i="17"/>
  <c r="K499" i="17" s="1"/>
  <c r="Q499" i="17" l="1"/>
  <c r="S499" i="17" s="1"/>
  <c r="U499" i="17"/>
  <c r="Q471" i="16"/>
  <c r="S471" i="16" s="1"/>
  <c r="U471" i="16"/>
  <c r="J471" i="16"/>
  <c r="L471" i="16" s="1"/>
  <c r="J499" i="17"/>
  <c r="L499" i="17" s="1"/>
  <c r="W471" i="16" l="1"/>
  <c r="M472" i="16"/>
  <c r="O472" i="16" s="1"/>
  <c r="Y471" i="16"/>
  <c r="X471" i="16"/>
  <c r="F472" i="16"/>
  <c r="I472" i="16" s="1"/>
  <c r="K472" i="16" s="1"/>
  <c r="T471" i="16"/>
  <c r="V471" i="16" s="1"/>
  <c r="W499" i="17"/>
  <c r="X499" i="17"/>
  <c r="T499" i="17"/>
  <c r="V499" i="17" s="1"/>
  <c r="M500" i="17"/>
  <c r="N500" i="17" s="1"/>
  <c r="F500" i="17"/>
  <c r="H500" i="17" s="1"/>
  <c r="Y499" i="17"/>
  <c r="P472" i="16" l="1"/>
  <c r="R472" i="16" s="1"/>
  <c r="U472" i="16" s="1"/>
  <c r="N472" i="16"/>
  <c r="G472" i="16"/>
  <c r="H472" i="16"/>
  <c r="P500" i="17"/>
  <c r="R500" i="17" s="1"/>
  <c r="O500" i="17"/>
  <c r="I500" i="17"/>
  <c r="K500" i="17" s="1"/>
  <c r="G500" i="17"/>
  <c r="Q472" i="16" l="1"/>
  <c r="S472" i="16" s="1"/>
  <c r="J472" i="16"/>
  <c r="Q500" i="17"/>
  <c r="S500" i="17" s="1"/>
  <c r="U500" i="17"/>
  <c r="J500" i="17"/>
  <c r="T472" i="16" l="1"/>
  <c r="L472" i="16"/>
  <c r="Y472" i="16" s="1"/>
  <c r="T500" i="17"/>
  <c r="L500" i="17"/>
  <c r="V472" i="16" l="1"/>
  <c r="M473" i="16"/>
  <c r="P473" i="16" s="1"/>
  <c r="R473" i="16" s="1"/>
  <c r="W472" i="16"/>
  <c r="F473" i="16"/>
  <c r="H473" i="16" s="1"/>
  <c r="X472" i="16"/>
  <c r="V500" i="17"/>
  <c r="W500" i="17"/>
  <c r="M501" i="17"/>
  <c r="O501" i="17" s="1"/>
  <c r="X500" i="17"/>
  <c r="F501" i="17"/>
  <c r="I501" i="17" s="1"/>
  <c r="K501" i="17" s="1"/>
  <c r="Y500" i="17"/>
  <c r="I473" i="16" l="1"/>
  <c r="K473" i="16" s="1"/>
  <c r="U473" i="16" s="1"/>
  <c r="N473" i="16"/>
  <c r="O473" i="16"/>
  <c r="G473" i="16"/>
  <c r="N501" i="17"/>
  <c r="P501" i="17"/>
  <c r="R501" i="17" s="1"/>
  <c r="U501" i="17" s="1"/>
  <c r="G501" i="17"/>
  <c r="H501" i="17"/>
  <c r="J473" i="16" l="1"/>
  <c r="L473" i="16" s="1"/>
  <c r="Q473" i="16"/>
  <c r="S473" i="16" s="1"/>
  <c r="J501" i="17"/>
  <c r="L501" i="17" s="1"/>
  <c r="Q501" i="17"/>
  <c r="S501" i="17" s="1"/>
  <c r="T473" i="16" l="1"/>
  <c r="V473" i="16" s="1"/>
  <c r="W501" i="17"/>
  <c r="M502" i="17"/>
  <c r="N502" i="17" s="1"/>
  <c r="Y501" i="17"/>
  <c r="F502" i="17"/>
  <c r="I502" i="17" s="1"/>
  <c r="K502" i="17" s="1"/>
  <c r="X501" i="17"/>
  <c r="T501" i="17"/>
  <c r="V501" i="17" s="1"/>
  <c r="Y473" i="16"/>
  <c r="W473" i="16"/>
  <c r="X473" i="16"/>
  <c r="F474" i="16"/>
  <c r="M474" i="16"/>
  <c r="P502" i="17" l="1"/>
  <c r="R502" i="17" s="1"/>
  <c r="U502" i="17" s="1"/>
  <c r="O502" i="17"/>
  <c r="H502" i="17"/>
  <c r="G502" i="17"/>
  <c r="P474" i="16"/>
  <c r="R474" i="16" s="1"/>
  <c r="O474" i="16"/>
  <c r="N474" i="16"/>
  <c r="H474" i="16"/>
  <c r="G474" i="16"/>
  <c r="I474" i="16"/>
  <c r="K474" i="16" s="1"/>
  <c r="Q502" i="17" l="1"/>
  <c r="S502" i="17" s="1"/>
  <c r="J502" i="17"/>
  <c r="U474" i="16"/>
  <c r="J474" i="16"/>
  <c r="L474" i="16" s="1"/>
  <c r="Q474" i="16"/>
  <c r="S474" i="16" s="1"/>
  <c r="W474" i="16" l="1"/>
  <c r="T502" i="17"/>
  <c r="L502" i="17"/>
  <c r="Y502" i="17" s="1"/>
  <c r="Y474" i="16"/>
  <c r="X474" i="16"/>
  <c r="F475" i="16"/>
  <c r="M475" i="16"/>
  <c r="T474" i="16"/>
  <c r="V474" i="16" s="1"/>
  <c r="V502" i="17" l="1"/>
  <c r="M503" i="17"/>
  <c r="P503" i="17" s="1"/>
  <c r="R503" i="17" s="1"/>
  <c r="X502" i="17"/>
  <c r="F503" i="17"/>
  <c r="W502" i="17"/>
  <c r="O475" i="16"/>
  <c r="N475" i="16"/>
  <c r="P475" i="16"/>
  <c r="R475" i="16" s="1"/>
  <c r="G475" i="16"/>
  <c r="I475" i="16"/>
  <c r="K475" i="16" s="1"/>
  <c r="H475" i="16"/>
  <c r="N503" i="17" l="1"/>
  <c r="O503" i="17"/>
  <c r="I503" i="17"/>
  <c r="K503" i="17" s="1"/>
  <c r="U503" i="17" s="1"/>
  <c r="H503" i="17"/>
  <c r="G503" i="17"/>
  <c r="U475" i="16"/>
  <c r="J475" i="16"/>
  <c r="Q475" i="16"/>
  <c r="S475" i="16" s="1"/>
  <c r="Q503" i="17" l="1"/>
  <c r="S503" i="17" s="1"/>
  <c r="J503" i="17"/>
  <c r="L503" i="17" s="1"/>
  <c r="T475" i="16"/>
  <c r="L475" i="16"/>
  <c r="W503" i="17" l="1"/>
  <c r="M504" i="17"/>
  <c r="P504" i="17" s="1"/>
  <c r="R504" i="17" s="1"/>
  <c r="Y503" i="17"/>
  <c r="F504" i="17"/>
  <c r="H504" i="17" s="1"/>
  <c r="T503" i="17"/>
  <c r="V503" i="17" s="1"/>
  <c r="X503" i="17"/>
  <c r="Y475" i="16"/>
  <c r="W475" i="16"/>
  <c r="F476" i="16"/>
  <c r="M476" i="16"/>
  <c r="X475" i="16"/>
  <c r="V475" i="16"/>
  <c r="N504" i="17" l="1"/>
  <c r="O504" i="17"/>
  <c r="I504" i="17"/>
  <c r="K504" i="17" s="1"/>
  <c r="U504" i="17" s="1"/>
  <c r="G504" i="17"/>
  <c r="N476" i="16"/>
  <c r="P476" i="16"/>
  <c r="R476" i="16" s="1"/>
  <c r="O476" i="16"/>
  <c r="I476" i="16"/>
  <c r="K476" i="16" s="1"/>
  <c r="H476" i="16"/>
  <c r="G476" i="16"/>
  <c r="J504" i="17" l="1"/>
  <c r="L504" i="17" s="1"/>
  <c r="Q504" i="17"/>
  <c r="S504" i="17" s="1"/>
  <c r="U476" i="16"/>
  <c r="J476" i="16"/>
  <c r="Q476" i="16"/>
  <c r="S476" i="16" s="1"/>
  <c r="M505" i="17" l="1"/>
  <c r="P505" i="17" s="1"/>
  <c r="R505" i="17" s="1"/>
  <c r="Y504" i="17"/>
  <c r="W504" i="17"/>
  <c r="T504" i="17"/>
  <c r="V504" i="17" s="1"/>
  <c r="F505" i="17"/>
  <c r="H505" i="17" s="1"/>
  <c r="X504" i="17"/>
  <c r="T476" i="16"/>
  <c r="L476" i="16"/>
  <c r="N505" i="17" l="1"/>
  <c r="O505" i="17"/>
  <c r="G505" i="17"/>
  <c r="I505" i="17"/>
  <c r="K505" i="17" s="1"/>
  <c r="U505" i="17" s="1"/>
  <c r="Y476" i="16"/>
  <c r="W476" i="16"/>
  <c r="M477" i="16"/>
  <c r="X476" i="16"/>
  <c r="F477" i="16"/>
  <c r="V476" i="16"/>
  <c r="Q505" i="17" l="1"/>
  <c r="S505" i="17" s="1"/>
  <c r="J505" i="17"/>
  <c r="L505" i="17" s="1"/>
  <c r="I477" i="16"/>
  <c r="K477" i="16" s="1"/>
  <c r="H477" i="16"/>
  <c r="G477" i="16"/>
  <c r="P477" i="16"/>
  <c r="R477" i="16" s="1"/>
  <c r="O477" i="16"/>
  <c r="N477" i="16"/>
  <c r="F506" i="17" l="1"/>
  <c r="I506" i="17" s="1"/>
  <c r="K506" i="17" s="1"/>
  <c r="X505" i="17"/>
  <c r="Y505" i="17"/>
  <c r="T505" i="17"/>
  <c r="V505" i="17" s="1"/>
  <c r="W505" i="17"/>
  <c r="M506" i="17"/>
  <c r="N506" i="17" s="1"/>
  <c r="U477" i="16"/>
  <c r="Q477" i="16"/>
  <c r="S477" i="16" s="1"/>
  <c r="J477" i="16"/>
  <c r="L477" i="16" s="1"/>
  <c r="H506" i="17" l="1"/>
  <c r="G506" i="17"/>
  <c r="P506" i="17"/>
  <c r="R506" i="17" s="1"/>
  <c r="U506" i="17" s="1"/>
  <c r="O506" i="17"/>
  <c r="Y477" i="16"/>
  <c r="W477" i="16"/>
  <c r="X477" i="16"/>
  <c r="F478" i="16"/>
  <c r="M478" i="16"/>
  <c r="T477" i="16"/>
  <c r="V477" i="16" s="1"/>
  <c r="J506" i="17" l="1"/>
  <c r="L506" i="17" s="1"/>
  <c r="Q506" i="17"/>
  <c r="P478" i="16"/>
  <c r="R478" i="16" s="1"/>
  <c r="O478" i="16"/>
  <c r="N478" i="16"/>
  <c r="H478" i="16"/>
  <c r="G478" i="16"/>
  <c r="I478" i="16"/>
  <c r="K478" i="16" s="1"/>
  <c r="T506" i="17" l="1"/>
  <c r="S506" i="17"/>
  <c r="W506" i="17" s="1"/>
  <c r="U478" i="16"/>
  <c r="J478" i="16"/>
  <c r="L478" i="16" s="1"/>
  <c r="Q478" i="16"/>
  <c r="S478" i="16" s="1"/>
  <c r="M507" i="17" l="1"/>
  <c r="N507" i="17" s="1"/>
  <c r="Y506" i="17"/>
  <c r="X506" i="17"/>
  <c r="F507" i="17"/>
  <c r="G507" i="17" s="1"/>
  <c r="V506" i="17"/>
  <c r="W478" i="16"/>
  <c r="Y478" i="16"/>
  <c r="T478" i="16"/>
  <c r="V478" i="16" s="1"/>
  <c r="X478" i="16"/>
  <c r="F479" i="16"/>
  <c r="M479" i="16"/>
  <c r="O507" i="17" l="1"/>
  <c r="P507" i="17"/>
  <c r="R507" i="17" s="1"/>
  <c r="I507" i="17"/>
  <c r="K507" i="17" s="1"/>
  <c r="H507" i="17"/>
  <c r="G479" i="16"/>
  <c r="I479" i="16"/>
  <c r="K479" i="16" s="1"/>
  <c r="H479" i="16"/>
  <c r="O479" i="16"/>
  <c r="N479" i="16"/>
  <c r="P479" i="16"/>
  <c r="R479" i="16" s="1"/>
  <c r="J507" i="17" l="1"/>
  <c r="L507" i="17" s="1"/>
  <c r="Q507" i="17"/>
  <c r="U507" i="17"/>
  <c r="U479" i="16"/>
  <c r="Q479" i="16"/>
  <c r="S479" i="16" s="1"/>
  <c r="J479" i="16"/>
  <c r="T507" i="17" l="1"/>
  <c r="S507" i="17"/>
  <c r="F508" i="17" s="1"/>
  <c r="G508" i="17" s="1"/>
  <c r="T479" i="16"/>
  <c r="L479" i="16"/>
  <c r="X507" i="17" l="1"/>
  <c r="V507" i="17"/>
  <c r="M508" i="17"/>
  <c r="O508" i="17" s="1"/>
  <c r="I508" i="17"/>
  <c r="K508" i="17" s="1"/>
  <c r="H508" i="17"/>
  <c r="Y507" i="17"/>
  <c r="W507" i="17"/>
  <c r="Y479" i="16"/>
  <c r="W479" i="16"/>
  <c r="F480" i="16"/>
  <c r="M480" i="16"/>
  <c r="X479" i="16"/>
  <c r="V479" i="16"/>
  <c r="P508" i="17" l="1"/>
  <c r="R508" i="17" s="1"/>
  <c r="U508" i="17" s="1"/>
  <c r="N508" i="17"/>
  <c r="J508" i="17"/>
  <c r="L508" i="17" s="1"/>
  <c r="N480" i="16"/>
  <c r="P480" i="16"/>
  <c r="R480" i="16" s="1"/>
  <c r="O480" i="16"/>
  <c r="I480" i="16"/>
  <c r="K480" i="16" s="1"/>
  <c r="H480" i="16"/>
  <c r="G480" i="16"/>
  <c r="Q508" i="17" l="1"/>
  <c r="S508" i="17" s="1"/>
  <c r="F509" i="17" s="1"/>
  <c r="I509" i="17" s="1"/>
  <c r="K509" i="17" s="1"/>
  <c r="U480" i="16"/>
  <c r="J480" i="16"/>
  <c r="Q480" i="16"/>
  <c r="S480" i="16" s="1"/>
  <c r="Y508" i="17" l="1"/>
  <c r="W508" i="17"/>
  <c r="X508" i="17"/>
  <c r="M509" i="17"/>
  <c r="N509" i="17" s="1"/>
  <c r="T508" i="17"/>
  <c r="V508" i="17" s="1"/>
  <c r="G509" i="17"/>
  <c r="H509" i="17"/>
  <c r="T480" i="16"/>
  <c r="L480" i="16"/>
  <c r="P509" i="17" l="1"/>
  <c r="R509" i="17" s="1"/>
  <c r="U509" i="17" s="1"/>
  <c r="O509" i="17"/>
  <c r="J509" i="17"/>
  <c r="L509" i="17" s="1"/>
  <c r="Y480" i="16"/>
  <c r="W480" i="16"/>
  <c r="M481" i="16"/>
  <c r="X480" i="16"/>
  <c r="F481" i="16"/>
  <c r="V480" i="16"/>
  <c r="Q509" i="17" l="1"/>
  <c r="S509" i="17" s="1"/>
  <c r="X509" i="17" s="1"/>
  <c r="I481" i="16"/>
  <c r="K481" i="16" s="1"/>
  <c r="H481" i="16"/>
  <c r="G481" i="16"/>
  <c r="P481" i="16"/>
  <c r="R481" i="16" s="1"/>
  <c r="O481" i="16"/>
  <c r="N481" i="16"/>
  <c r="W509" i="17" l="1"/>
  <c r="Y509" i="17"/>
  <c r="F510" i="17"/>
  <c r="G510" i="17" s="1"/>
  <c r="M510" i="17"/>
  <c r="O510" i="17" s="1"/>
  <c r="T509" i="17"/>
  <c r="V509" i="17" s="1"/>
  <c r="U481" i="16"/>
  <c r="Q481" i="16"/>
  <c r="S481" i="16" s="1"/>
  <c r="J481" i="16"/>
  <c r="L481" i="16" s="1"/>
  <c r="I510" i="17" l="1"/>
  <c r="K510" i="17" s="1"/>
  <c r="H510" i="17"/>
  <c r="N510" i="17"/>
  <c r="P510" i="17"/>
  <c r="R510" i="17" s="1"/>
  <c r="W481" i="16"/>
  <c r="Y481" i="16"/>
  <c r="X481" i="16"/>
  <c r="F482" i="16"/>
  <c r="M482" i="16"/>
  <c r="T481" i="16"/>
  <c r="V481" i="16" s="1"/>
  <c r="U510" i="17" l="1"/>
  <c r="J510" i="17"/>
  <c r="L510" i="17" s="1"/>
  <c r="Q510" i="17"/>
  <c r="S510" i="17" s="1"/>
  <c r="P482" i="16"/>
  <c r="R482" i="16" s="1"/>
  <c r="O482" i="16"/>
  <c r="N482" i="16"/>
  <c r="H482" i="16"/>
  <c r="G482" i="16"/>
  <c r="I482" i="16"/>
  <c r="K482" i="16" s="1"/>
  <c r="W510" i="17" l="1"/>
  <c r="F511" i="17"/>
  <c r="G511" i="17" s="1"/>
  <c r="M511" i="17"/>
  <c r="N511" i="17" s="1"/>
  <c r="Y510" i="17"/>
  <c r="X510" i="17"/>
  <c r="T510" i="17"/>
  <c r="V510" i="17" s="1"/>
  <c r="U482" i="16"/>
  <c r="J482" i="16"/>
  <c r="L482" i="16" s="1"/>
  <c r="Q482" i="16"/>
  <c r="S482" i="16" s="1"/>
  <c r="H511" i="17" l="1"/>
  <c r="O511" i="17"/>
  <c r="I511" i="17"/>
  <c r="K511" i="17" s="1"/>
  <c r="P511" i="17"/>
  <c r="R511" i="17" s="1"/>
  <c r="W482" i="16"/>
  <c r="Y482" i="16"/>
  <c r="T482" i="16"/>
  <c r="V482" i="16" s="1"/>
  <c r="X482" i="16"/>
  <c r="F483" i="16"/>
  <c r="M483" i="16"/>
  <c r="J511" i="17" l="1"/>
  <c r="L511" i="17" s="1"/>
  <c r="U511" i="17"/>
  <c r="Q511" i="17"/>
  <c r="S511" i="17" s="1"/>
  <c r="G483" i="16"/>
  <c r="I483" i="16"/>
  <c r="K483" i="16" s="1"/>
  <c r="H483" i="16"/>
  <c r="O483" i="16"/>
  <c r="N483" i="16"/>
  <c r="P483" i="16"/>
  <c r="R483" i="16" s="1"/>
  <c r="T511" i="17" l="1"/>
  <c r="V511" i="17" s="1"/>
  <c r="W511" i="17"/>
  <c r="X511" i="17"/>
  <c r="M512" i="17"/>
  <c r="Y511" i="17"/>
  <c r="F512" i="17"/>
  <c r="J483" i="16"/>
  <c r="L483" i="16" s="1"/>
  <c r="U483" i="16"/>
  <c r="Q483" i="16"/>
  <c r="S483" i="16" s="1"/>
  <c r="P512" i="17" l="1"/>
  <c r="R512" i="17" s="1"/>
  <c r="O512" i="17"/>
  <c r="N512" i="17"/>
  <c r="H512" i="17"/>
  <c r="I512" i="17"/>
  <c r="K512" i="17" s="1"/>
  <c r="G512" i="17"/>
  <c r="W483" i="16"/>
  <c r="Y483" i="16"/>
  <c r="T483" i="16"/>
  <c r="V483" i="16" s="1"/>
  <c r="F484" i="16"/>
  <c r="M484" i="16"/>
  <c r="X483" i="16"/>
  <c r="U512" i="17" l="1"/>
  <c r="Q512" i="17"/>
  <c r="S512" i="17" s="1"/>
  <c r="J512" i="17"/>
  <c r="L512" i="17" s="1"/>
  <c r="I484" i="16"/>
  <c r="K484" i="16" s="1"/>
  <c r="H484" i="16"/>
  <c r="G484" i="16"/>
  <c r="N484" i="16"/>
  <c r="P484" i="16"/>
  <c r="R484" i="16" s="1"/>
  <c r="O484" i="16"/>
  <c r="W512" i="17" l="1"/>
  <c r="M513" i="17"/>
  <c r="O513" i="17" s="1"/>
  <c r="F513" i="17"/>
  <c r="H513" i="17" s="1"/>
  <c r="Y512" i="17"/>
  <c r="X512" i="17"/>
  <c r="T512" i="17"/>
  <c r="V512" i="17" s="1"/>
  <c r="Q484" i="16"/>
  <c r="S484" i="16" s="1"/>
  <c r="U484" i="16"/>
  <c r="J484" i="16"/>
  <c r="N513" i="17" l="1"/>
  <c r="P513" i="17"/>
  <c r="R513" i="17" s="1"/>
  <c r="I513" i="17"/>
  <c r="K513" i="17" s="1"/>
  <c r="G513" i="17"/>
  <c r="T484" i="16"/>
  <c r="L484" i="16"/>
  <c r="Q513" i="17" l="1"/>
  <c r="S513" i="17" s="1"/>
  <c r="U513" i="17"/>
  <c r="J513" i="17"/>
  <c r="Y484" i="16"/>
  <c r="W484" i="16"/>
  <c r="M485" i="16"/>
  <c r="X484" i="16"/>
  <c r="F485" i="16"/>
  <c r="V484" i="16"/>
  <c r="T513" i="17" l="1"/>
  <c r="L513" i="17"/>
  <c r="W513" i="17" s="1"/>
  <c r="I485" i="16"/>
  <c r="K485" i="16" s="1"/>
  <c r="H485" i="16"/>
  <c r="G485" i="16"/>
  <c r="P485" i="16"/>
  <c r="R485" i="16" s="1"/>
  <c r="O485" i="16"/>
  <c r="N485" i="16"/>
  <c r="V513" i="17" l="1"/>
  <c r="F514" i="17"/>
  <c r="G514" i="17" s="1"/>
  <c r="Y513" i="17"/>
  <c r="M514" i="17"/>
  <c r="O514" i="17" s="1"/>
  <c r="X513" i="17"/>
  <c r="U485" i="16"/>
  <c r="Q485" i="16"/>
  <c r="S485" i="16" s="1"/>
  <c r="J485" i="16"/>
  <c r="I514" i="17" l="1"/>
  <c r="K514" i="17" s="1"/>
  <c r="H514" i="17"/>
  <c r="N514" i="17"/>
  <c r="P514" i="17"/>
  <c r="R514" i="17" s="1"/>
  <c r="T485" i="16"/>
  <c r="L485" i="16"/>
  <c r="J514" i="17" l="1"/>
  <c r="L514" i="17" s="1"/>
  <c r="U514" i="17"/>
  <c r="Q514" i="17"/>
  <c r="S514" i="17" s="1"/>
  <c r="Y485" i="16"/>
  <c r="W485" i="16"/>
  <c r="X485" i="16"/>
  <c r="F486" i="16"/>
  <c r="M486" i="16"/>
  <c r="V485" i="16"/>
  <c r="W514" i="17" l="1"/>
  <c r="X514" i="17"/>
  <c r="F515" i="17"/>
  <c r="I515" i="17" s="1"/>
  <c r="K515" i="17" s="1"/>
  <c r="Y514" i="17"/>
  <c r="M515" i="17"/>
  <c r="N515" i="17" s="1"/>
  <c r="T514" i="17"/>
  <c r="V514" i="17" s="1"/>
  <c r="P486" i="16"/>
  <c r="R486" i="16" s="1"/>
  <c r="O486" i="16"/>
  <c r="N486" i="16"/>
  <c r="H486" i="16"/>
  <c r="G486" i="16"/>
  <c r="I486" i="16"/>
  <c r="K486" i="16" s="1"/>
  <c r="H515" i="17" l="1"/>
  <c r="G515" i="17"/>
  <c r="O515" i="17"/>
  <c r="P515" i="17"/>
  <c r="R515" i="17" s="1"/>
  <c r="U515" i="17" s="1"/>
  <c r="U486" i="16"/>
  <c r="J486" i="16"/>
  <c r="L486" i="16" s="1"/>
  <c r="Q486" i="16"/>
  <c r="S486" i="16" s="1"/>
  <c r="J515" i="17" l="1"/>
  <c r="L515" i="17" s="1"/>
  <c r="Q515" i="17"/>
  <c r="S515" i="17" s="1"/>
  <c r="W486" i="16"/>
  <c r="Y486" i="16"/>
  <c r="X486" i="16"/>
  <c r="F487" i="16"/>
  <c r="M487" i="16"/>
  <c r="T486" i="16"/>
  <c r="V486" i="16" s="1"/>
  <c r="W515" i="17" l="1"/>
  <c r="M516" i="17"/>
  <c r="O516" i="17" s="1"/>
  <c r="F516" i="17"/>
  <c r="I516" i="17" s="1"/>
  <c r="K516" i="17" s="1"/>
  <c r="Y515" i="17"/>
  <c r="T515" i="17"/>
  <c r="V515" i="17" s="1"/>
  <c r="X515" i="17"/>
  <c r="O487" i="16"/>
  <c r="N487" i="16"/>
  <c r="P487" i="16"/>
  <c r="R487" i="16" s="1"/>
  <c r="G487" i="16"/>
  <c r="I487" i="16"/>
  <c r="K487" i="16" s="1"/>
  <c r="H487" i="16"/>
  <c r="P516" i="17" l="1"/>
  <c r="R516" i="17" s="1"/>
  <c r="U516" i="17" s="1"/>
  <c r="N516" i="17"/>
  <c r="H516" i="17"/>
  <c r="G516" i="17"/>
  <c r="U487" i="16"/>
  <c r="J487" i="16"/>
  <c r="Q487" i="16"/>
  <c r="S487" i="16" s="1"/>
  <c r="Q516" i="17" l="1"/>
  <c r="S516" i="17" s="1"/>
  <c r="J516" i="17"/>
  <c r="L516" i="17" s="1"/>
  <c r="T487" i="16"/>
  <c r="L487" i="16"/>
  <c r="W516" i="17" l="1"/>
  <c r="T516" i="17"/>
  <c r="V516" i="17" s="1"/>
  <c r="Y487" i="16"/>
  <c r="W487" i="16"/>
  <c r="X516" i="17"/>
  <c r="Y516" i="17"/>
  <c r="M517" i="17"/>
  <c r="F517" i="17"/>
  <c r="F488" i="16"/>
  <c r="M488" i="16"/>
  <c r="X487" i="16"/>
  <c r="V487" i="16"/>
  <c r="H517" i="17" l="1"/>
  <c r="G517" i="17"/>
  <c r="I517" i="17"/>
  <c r="K517" i="17" s="1"/>
  <c r="O517" i="17"/>
  <c r="P517" i="17"/>
  <c r="N517" i="17"/>
  <c r="N488" i="16"/>
  <c r="P488" i="16"/>
  <c r="R488" i="16" s="1"/>
  <c r="O488" i="16"/>
  <c r="I488" i="16"/>
  <c r="K488" i="16" s="1"/>
  <c r="H488" i="16"/>
  <c r="G488" i="16"/>
  <c r="Q517" i="17" l="1"/>
  <c r="J517" i="17"/>
  <c r="R517" i="17"/>
  <c r="U488" i="16"/>
  <c r="J488" i="16"/>
  <c r="L488" i="16" s="1"/>
  <c r="Q488" i="16"/>
  <c r="S517" i="17" l="1"/>
  <c r="T517" i="17"/>
  <c r="L517" i="17"/>
  <c r="U517" i="17"/>
  <c r="T488" i="16"/>
  <c r="S488" i="16"/>
  <c r="Y488" i="16" s="1"/>
  <c r="W517" i="17" l="1"/>
  <c r="Y517" i="17"/>
  <c r="W488" i="16"/>
  <c r="F518" i="17"/>
  <c r="I518" i="17" s="1"/>
  <c r="K518" i="17" s="1"/>
  <c r="V517" i="17"/>
  <c r="M518" i="17"/>
  <c r="O518" i="17" s="1"/>
  <c r="X517" i="17"/>
  <c r="V488" i="16"/>
  <c r="F489" i="16"/>
  <c r="G489" i="16" s="1"/>
  <c r="X488" i="16"/>
  <c r="M489" i="16"/>
  <c r="N489" i="16" s="1"/>
  <c r="H518" i="17" l="1"/>
  <c r="G518" i="17"/>
  <c r="N518" i="17"/>
  <c r="P518" i="17"/>
  <c r="R518" i="17" s="1"/>
  <c r="U518" i="17" s="1"/>
  <c r="H489" i="16"/>
  <c r="I489" i="16"/>
  <c r="K489" i="16" s="1"/>
  <c r="O489" i="16"/>
  <c r="P489" i="16"/>
  <c r="R489" i="16" s="1"/>
  <c r="J518" i="17" l="1"/>
  <c r="L518" i="17" s="1"/>
  <c r="Q518" i="17"/>
  <c r="S518" i="17" s="1"/>
  <c r="Q489" i="16"/>
  <c r="S489" i="16" s="1"/>
  <c r="U489" i="16"/>
  <c r="J489" i="16"/>
  <c r="L489" i="16" s="1"/>
  <c r="W518" i="17" l="1"/>
  <c r="W489" i="16"/>
  <c r="T518" i="17"/>
  <c r="V518" i="17" s="1"/>
  <c r="Y518" i="17"/>
  <c r="M519" i="17"/>
  <c r="O519" i="17" s="1"/>
  <c r="X518" i="17"/>
  <c r="F519" i="17"/>
  <c r="H519" i="17" s="1"/>
  <c r="X489" i="16"/>
  <c r="F490" i="16"/>
  <c r="G490" i="16" s="1"/>
  <c r="Y489" i="16"/>
  <c r="M490" i="16"/>
  <c r="N490" i="16" s="1"/>
  <c r="T489" i="16"/>
  <c r="V489" i="16" s="1"/>
  <c r="P519" i="17" l="1"/>
  <c r="R519" i="17" s="1"/>
  <c r="I490" i="16"/>
  <c r="K490" i="16" s="1"/>
  <c r="H490" i="16"/>
  <c r="N519" i="17"/>
  <c r="I519" i="17"/>
  <c r="K519" i="17" s="1"/>
  <c r="G519" i="17"/>
  <c r="O490" i="16"/>
  <c r="P490" i="16"/>
  <c r="R490" i="16" s="1"/>
  <c r="U519" i="17" l="1"/>
  <c r="J490" i="16"/>
  <c r="L490" i="16" s="1"/>
  <c r="U490" i="16"/>
  <c r="Q519" i="17"/>
  <c r="S519" i="17" s="1"/>
  <c r="J519" i="17"/>
  <c r="L519" i="17" s="1"/>
  <c r="Q490" i="16"/>
  <c r="S490" i="16" s="1"/>
  <c r="W519" i="17" l="1"/>
  <c r="W490" i="16"/>
  <c r="T519" i="17"/>
  <c r="V519" i="17" s="1"/>
  <c r="F520" i="17"/>
  <c r="X519" i="17"/>
  <c r="M520" i="17"/>
  <c r="Y519" i="17"/>
  <c r="Y490" i="16"/>
  <c r="T490" i="16"/>
  <c r="V490" i="16" s="1"/>
  <c r="X490" i="16"/>
  <c r="F491" i="16"/>
  <c r="M491" i="16"/>
  <c r="H520" i="17" l="1"/>
  <c r="G520" i="17"/>
  <c r="I520" i="17"/>
  <c r="K520" i="17" s="1"/>
  <c r="P520" i="17"/>
  <c r="R520" i="17" s="1"/>
  <c r="N520" i="17"/>
  <c r="O520" i="17"/>
  <c r="O491" i="16"/>
  <c r="N491" i="16"/>
  <c r="P491" i="16"/>
  <c r="R491" i="16" s="1"/>
  <c r="G491" i="16"/>
  <c r="I491" i="16"/>
  <c r="K491" i="16" s="1"/>
  <c r="H491" i="16"/>
  <c r="U520" i="17" l="1"/>
  <c r="J520" i="17"/>
  <c r="Q520" i="17"/>
  <c r="S520" i="17" s="1"/>
  <c r="U491" i="16"/>
  <c r="J491" i="16"/>
  <c r="Q491" i="16"/>
  <c r="S491" i="16" s="1"/>
  <c r="L520" i="17" l="1"/>
  <c r="W520" i="17" s="1"/>
  <c r="T520" i="17"/>
  <c r="T491" i="16"/>
  <c r="L491" i="16"/>
  <c r="Y491" i="16" l="1"/>
  <c r="W491" i="16"/>
  <c r="F521" i="17"/>
  <c r="X520" i="17"/>
  <c r="Y520" i="17"/>
  <c r="M521" i="17"/>
  <c r="V520" i="17"/>
  <c r="F492" i="16"/>
  <c r="M492" i="16"/>
  <c r="X491" i="16"/>
  <c r="V491" i="16"/>
  <c r="P521" i="17" l="1"/>
  <c r="R521" i="17" s="1"/>
  <c r="O521" i="17"/>
  <c r="N521" i="17"/>
  <c r="H521" i="17"/>
  <c r="G521" i="17"/>
  <c r="I521" i="17"/>
  <c r="K521" i="17" s="1"/>
  <c r="N492" i="16"/>
  <c r="P492" i="16"/>
  <c r="R492" i="16" s="1"/>
  <c r="O492" i="16"/>
  <c r="I492" i="16"/>
  <c r="K492" i="16" s="1"/>
  <c r="H492" i="16"/>
  <c r="G492" i="16"/>
  <c r="U521" i="17" l="1"/>
  <c r="Q521" i="17"/>
  <c r="S521" i="17" s="1"/>
  <c r="U492" i="16"/>
  <c r="J521" i="17"/>
  <c r="J492" i="16"/>
  <c r="L492" i="16" s="1"/>
  <c r="Q492" i="16"/>
  <c r="S492" i="16" s="1"/>
  <c r="W492" i="16" l="1"/>
  <c r="Y492" i="16"/>
  <c r="T521" i="17"/>
  <c r="L521" i="17"/>
  <c r="W521" i="17" s="1"/>
  <c r="T492" i="16"/>
  <c r="V492" i="16" s="1"/>
  <c r="M493" i="16"/>
  <c r="X492" i="16"/>
  <c r="F493" i="16"/>
  <c r="Y521" i="17" l="1"/>
  <c r="F522" i="17"/>
  <c r="X521" i="17"/>
  <c r="M522" i="17"/>
  <c r="V521" i="17"/>
  <c r="P493" i="16"/>
  <c r="R493" i="16" s="1"/>
  <c r="O493" i="16"/>
  <c r="N493" i="16"/>
  <c r="I493" i="16"/>
  <c r="K493" i="16" s="1"/>
  <c r="H493" i="16"/>
  <c r="G493" i="16"/>
  <c r="G522" i="17" l="1"/>
  <c r="H522" i="17"/>
  <c r="I522" i="17"/>
  <c r="K522" i="17" s="1"/>
  <c r="N522" i="17"/>
  <c r="O522" i="17"/>
  <c r="P522" i="17"/>
  <c r="R522" i="17" s="1"/>
  <c r="Q493" i="16"/>
  <c r="S493" i="16" s="1"/>
  <c r="J493" i="16"/>
  <c r="L493" i="16" s="1"/>
  <c r="U493" i="16"/>
  <c r="W493" i="16" l="1"/>
  <c r="J522" i="17"/>
  <c r="Q522" i="17"/>
  <c r="S522" i="17" s="1"/>
  <c r="Y493" i="16"/>
  <c r="U522" i="17"/>
  <c r="T493" i="16"/>
  <c r="V493" i="16" s="1"/>
  <c r="X493" i="16"/>
  <c r="F494" i="16"/>
  <c r="M494" i="16"/>
  <c r="T522" i="17" l="1"/>
  <c r="L522" i="17"/>
  <c r="W522" i="17" s="1"/>
  <c r="P494" i="16"/>
  <c r="R494" i="16" s="1"/>
  <c r="O494" i="16"/>
  <c r="N494" i="16"/>
  <c r="H494" i="16"/>
  <c r="G494" i="16"/>
  <c r="I494" i="16"/>
  <c r="K494" i="16" s="1"/>
  <c r="M523" i="17" l="1"/>
  <c r="P523" i="17" s="1"/>
  <c r="Y522" i="17"/>
  <c r="X522" i="17"/>
  <c r="F523" i="17"/>
  <c r="V522" i="17"/>
  <c r="U494" i="16"/>
  <c r="J494" i="16"/>
  <c r="Q494" i="16"/>
  <c r="S494" i="16" s="1"/>
  <c r="N523" i="17" l="1"/>
  <c r="O523" i="17"/>
  <c r="R523" i="17"/>
  <c r="H523" i="17"/>
  <c r="I523" i="17"/>
  <c r="K523" i="17" s="1"/>
  <c r="G523" i="17"/>
  <c r="T494" i="16"/>
  <c r="L494" i="16"/>
  <c r="Q523" i="17" l="1"/>
  <c r="S523" i="17" s="1"/>
  <c r="U523" i="17"/>
  <c r="Y494" i="16"/>
  <c r="W494" i="16"/>
  <c r="J523" i="17"/>
  <c r="X494" i="16"/>
  <c r="F495" i="16"/>
  <c r="M495" i="16"/>
  <c r="V494" i="16"/>
  <c r="T523" i="17" l="1"/>
  <c r="L523" i="17"/>
  <c r="O495" i="16"/>
  <c r="N495" i="16"/>
  <c r="P495" i="16"/>
  <c r="R495" i="16" s="1"/>
  <c r="G495" i="16"/>
  <c r="I495" i="16"/>
  <c r="K495" i="16" s="1"/>
  <c r="H495" i="16"/>
  <c r="X523" i="17" l="1"/>
  <c r="W523" i="17"/>
  <c r="M524" i="17"/>
  <c r="O524" i="17" s="1"/>
  <c r="F524" i="17"/>
  <c r="H524" i="17" s="1"/>
  <c r="V523" i="17"/>
  <c r="Y523" i="17"/>
  <c r="U495" i="16"/>
  <c r="J495" i="16"/>
  <c r="Q495" i="16"/>
  <c r="S495" i="16" s="1"/>
  <c r="I524" i="17" l="1"/>
  <c r="K524" i="17" s="1"/>
  <c r="N524" i="17"/>
  <c r="G524" i="17"/>
  <c r="P524" i="17"/>
  <c r="R524" i="17" s="1"/>
  <c r="T495" i="16"/>
  <c r="L495" i="16"/>
  <c r="U524" i="17" l="1"/>
  <c r="J524" i="17"/>
  <c r="L524" i="17" s="1"/>
  <c r="Q524" i="17"/>
  <c r="S524" i="17" s="1"/>
  <c r="Y495" i="16"/>
  <c r="W495" i="16"/>
  <c r="F496" i="16"/>
  <c r="M496" i="16"/>
  <c r="X495" i="16"/>
  <c r="V495" i="16"/>
  <c r="W524" i="17" l="1"/>
  <c r="M525" i="17"/>
  <c r="P525" i="17" s="1"/>
  <c r="R525" i="17" s="1"/>
  <c r="Y524" i="17"/>
  <c r="F525" i="17"/>
  <c r="I525" i="17" s="1"/>
  <c r="K525" i="17" s="1"/>
  <c r="T524" i="17"/>
  <c r="V524" i="17" s="1"/>
  <c r="X524" i="17"/>
  <c r="N496" i="16"/>
  <c r="P496" i="16"/>
  <c r="R496" i="16" s="1"/>
  <c r="O496" i="16"/>
  <c r="I496" i="16"/>
  <c r="K496" i="16" s="1"/>
  <c r="H496" i="16"/>
  <c r="G496" i="16"/>
  <c r="O525" i="17" l="1"/>
  <c r="N525" i="17"/>
  <c r="G525" i="17"/>
  <c r="H525" i="17"/>
  <c r="U525" i="17"/>
  <c r="U496" i="16"/>
  <c r="J496" i="16"/>
  <c r="Q496" i="16"/>
  <c r="S496" i="16" s="1"/>
  <c r="Q525" i="17" l="1"/>
  <c r="S525" i="17" s="1"/>
  <c r="J525" i="17"/>
  <c r="T496" i="16"/>
  <c r="L496" i="16"/>
  <c r="T525" i="17" l="1"/>
  <c r="L525" i="17"/>
  <c r="W525" i="17" s="1"/>
  <c r="Y496" i="16"/>
  <c r="W496" i="16"/>
  <c r="M497" i="16"/>
  <c r="X496" i="16"/>
  <c r="F497" i="16"/>
  <c r="V496" i="16"/>
  <c r="X525" i="17" l="1"/>
  <c r="V525" i="17"/>
  <c r="F526" i="17"/>
  <c r="G526" i="17" s="1"/>
  <c r="Y525" i="17"/>
  <c r="M526" i="17"/>
  <c r="O526" i="17" s="1"/>
  <c r="I497" i="16"/>
  <c r="K497" i="16" s="1"/>
  <c r="H497" i="16"/>
  <c r="G497" i="16"/>
  <c r="P497" i="16"/>
  <c r="R497" i="16" s="1"/>
  <c r="O497" i="16"/>
  <c r="N497" i="16"/>
  <c r="I526" i="17" l="1"/>
  <c r="K526" i="17" s="1"/>
  <c r="H526" i="17"/>
  <c r="N526" i="17"/>
  <c r="P526" i="17"/>
  <c r="R526" i="17" s="1"/>
  <c r="U497" i="16"/>
  <c r="Q497" i="16"/>
  <c r="S497" i="16" s="1"/>
  <c r="J497" i="16"/>
  <c r="L497" i="16" s="1"/>
  <c r="W497" i="16" l="1"/>
  <c r="J526" i="17"/>
  <c r="L526" i="17" s="1"/>
  <c r="U526" i="17"/>
  <c r="Q526" i="17"/>
  <c r="S526" i="17" s="1"/>
  <c r="Y497" i="16"/>
  <c r="X497" i="16"/>
  <c r="F498" i="16"/>
  <c r="M498" i="16"/>
  <c r="T497" i="16"/>
  <c r="V497" i="16" s="1"/>
  <c r="F527" i="17" l="1"/>
  <c r="H527" i="17" s="1"/>
  <c r="X526" i="17"/>
  <c r="M527" i="17"/>
  <c r="P527" i="17" s="1"/>
  <c r="R527" i="17" s="1"/>
  <c r="W526" i="17"/>
  <c r="Y526" i="17"/>
  <c r="T526" i="17"/>
  <c r="V526" i="17" s="1"/>
  <c r="P498" i="16"/>
  <c r="R498" i="16" s="1"/>
  <c r="O498" i="16"/>
  <c r="N498" i="16"/>
  <c r="H498" i="16"/>
  <c r="G498" i="16"/>
  <c r="I498" i="16"/>
  <c r="K498" i="16" s="1"/>
  <c r="N527" i="17" l="1"/>
  <c r="O527" i="17"/>
  <c r="G527" i="17"/>
  <c r="I527" i="17"/>
  <c r="K527" i="17" s="1"/>
  <c r="U527" i="17" s="1"/>
  <c r="Q498" i="16"/>
  <c r="S498" i="16" s="1"/>
  <c r="U498" i="16"/>
  <c r="J498" i="16"/>
  <c r="Q527" i="17" l="1"/>
  <c r="S527" i="17" s="1"/>
  <c r="J527" i="17"/>
  <c r="L527" i="17" s="1"/>
  <c r="T498" i="16"/>
  <c r="L498" i="16"/>
  <c r="W527" i="17" l="1"/>
  <c r="X527" i="17"/>
  <c r="T527" i="17"/>
  <c r="V527" i="17" s="1"/>
  <c r="Y527" i="17"/>
  <c r="Y498" i="16"/>
  <c r="W498" i="16"/>
  <c r="M528" i="17"/>
  <c r="F528" i="17"/>
  <c r="X498" i="16"/>
  <c r="F499" i="16"/>
  <c r="M499" i="16"/>
  <c r="V498" i="16"/>
  <c r="I528" i="17" l="1"/>
  <c r="K528" i="17" s="1"/>
  <c r="G528" i="17"/>
  <c r="H528" i="17"/>
  <c r="O528" i="17"/>
  <c r="N528" i="17"/>
  <c r="P528" i="17"/>
  <c r="R528" i="17" s="1"/>
  <c r="O499" i="16"/>
  <c r="N499" i="16"/>
  <c r="P499" i="16"/>
  <c r="R499" i="16" s="1"/>
  <c r="G499" i="16"/>
  <c r="I499" i="16"/>
  <c r="K499" i="16" s="1"/>
  <c r="H499" i="16"/>
  <c r="U528" i="17" l="1"/>
  <c r="Q528" i="17"/>
  <c r="S528" i="17" s="1"/>
  <c r="J528" i="17"/>
  <c r="U499" i="16"/>
  <c r="J499" i="16"/>
  <c r="Q499" i="16"/>
  <c r="S499" i="16" s="1"/>
  <c r="T528" i="17" l="1"/>
  <c r="L528" i="17"/>
  <c r="W528" i="17" s="1"/>
  <c r="T499" i="16"/>
  <c r="L499" i="16"/>
  <c r="Y499" i="16" l="1"/>
  <c r="W499" i="16"/>
  <c r="M529" i="17"/>
  <c r="F529" i="17"/>
  <c r="V528" i="17"/>
  <c r="Y528" i="17"/>
  <c r="X528" i="17"/>
  <c r="F500" i="16"/>
  <c r="M500" i="16"/>
  <c r="X499" i="16"/>
  <c r="V499" i="16"/>
  <c r="I529" i="17" l="1"/>
  <c r="K529" i="17" s="1"/>
  <c r="H529" i="17"/>
  <c r="G529" i="17"/>
  <c r="O529" i="17"/>
  <c r="N529" i="17"/>
  <c r="P529" i="17"/>
  <c r="R529" i="17" s="1"/>
  <c r="N500" i="16"/>
  <c r="P500" i="16"/>
  <c r="R500" i="16" s="1"/>
  <c r="O500" i="16"/>
  <c r="I500" i="16"/>
  <c r="K500" i="16" s="1"/>
  <c r="H500" i="16"/>
  <c r="G500" i="16"/>
  <c r="J529" i="17" l="1"/>
  <c r="L529" i="17" s="1"/>
  <c r="Q529" i="17"/>
  <c r="U529" i="17"/>
  <c r="J500" i="16"/>
  <c r="L500" i="16" s="1"/>
  <c r="U500" i="16"/>
  <c r="Q500" i="16"/>
  <c r="S529" i="17" l="1"/>
  <c r="W529" i="17" s="1"/>
  <c r="T529" i="17"/>
  <c r="T500" i="16"/>
  <c r="S500" i="16"/>
  <c r="W500" i="16" s="1"/>
  <c r="F501" i="16" l="1"/>
  <c r="G501" i="16" s="1"/>
  <c r="V500" i="16"/>
  <c r="X529" i="17"/>
  <c r="M530" i="17"/>
  <c r="Y529" i="17"/>
  <c r="F530" i="17"/>
  <c r="V529" i="17"/>
  <c r="M501" i="16"/>
  <c r="P501" i="16" s="1"/>
  <c r="R501" i="16" s="1"/>
  <c r="Y500" i="16"/>
  <c r="X500" i="16"/>
  <c r="H501" i="16" l="1"/>
  <c r="I501" i="16"/>
  <c r="K501" i="16" s="1"/>
  <c r="U501" i="16" s="1"/>
  <c r="O530" i="17"/>
  <c r="P530" i="17"/>
  <c r="R530" i="17" s="1"/>
  <c r="N530" i="17"/>
  <c r="H530" i="17"/>
  <c r="I530" i="17"/>
  <c r="K530" i="17" s="1"/>
  <c r="G530" i="17"/>
  <c r="O501" i="16"/>
  <c r="N501" i="16"/>
  <c r="J501" i="16" l="1"/>
  <c r="L501" i="16" s="1"/>
  <c r="Q530" i="17"/>
  <c r="S530" i="17" s="1"/>
  <c r="J530" i="17"/>
  <c r="U530" i="17"/>
  <c r="Q501" i="16"/>
  <c r="S501" i="16" s="1"/>
  <c r="W501" i="16" l="1"/>
  <c r="T530" i="17"/>
  <c r="M502" i="16"/>
  <c r="P502" i="16" s="1"/>
  <c r="R502" i="16" s="1"/>
  <c r="F502" i="16"/>
  <c r="H502" i="16" s="1"/>
  <c r="Y501" i="16"/>
  <c r="T501" i="16"/>
  <c r="V501" i="16" s="1"/>
  <c r="X501" i="16"/>
  <c r="L530" i="17"/>
  <c r="W530" i="17" s="1"/>
  <c r="G502" i="16" l="1"/>
  <c r="O502" i="16"/>
  <c r="I502" i="16"/>
  <c r="K502" i="16" s="1"/>
  <c r="U502" i="16" s="1"/>
  <c r="X530" i="17"/>
  <c r="Y530" i="17"/>
  <c r="M531" i="17"/>
  <c r="O531" i="17" s="1"/>
  <c r="V530" i="17"/>
  <c r="F531" i="17"/>
  <c r="G531" i="17" s="1"/>
  <c r="N502" i="16"/>
  <c r="P531" i="17" l="1"/>
  <c r="R531" i="17" s="1"/>
  <c r="Q502" i="16"/>
  <c r="S502" i="16" s="1"/>
  <c r="J502" i="16"/>
  <c r="N531" i="17"/>
  <c r="H531" i="17"/>
  <c r="I531" i="17"/>
  <c r="K531" i="17" s="1"/>
  <c r="Q531" i="17" l="1"/>
  <c r="S531" i="17" s="1"/>
  <c r="U531" i="17"/>
  <c r="T502" i="16"/>
  <c r="L502" i="16"/>
  <c r="Y502" i="16" s="1"/>
  <c r="J531" i="17"/>
  <c r="T531" i="17" l="1"/>
  <c r="V502" i="16"/>
  <c r="M503" i="16"/>
  <c r="N503" i="16" s="1"/>
  <c r="F503" i="16"/>
  <c r="H503" i="16" s="1"/>
  <c r="X502" i="16"/>
  <c r="W502" i="16"/>
  <c r="L531" i="17"/>
  <c r="W531" i="17" s="1"/>
  <c r="O503" i="16" l="1"/>
  <c r="I503" i="16"/>
  <c r="K503" i="16" s="1"/>
  <c r="P503" i="16"/>
  <c r="R503" i="16" s="1"/>
  <c r="G503" i="16"/>
  <c r="X531" i="17"/>
  <c r="F532" i="17"/>
  <c r="G532" i="17" s="1"/>
  <c r="V531" i="17"/>
  <c r="Y531" i="17"/>
  <c r="M532" i="17"/>
  <c r="J503" i="16" l="1"/>
  <c r="L503" i="16" s="1"/>
  <c r="U503" i="16"/>
  <c r="I532" i="17"/>
  <c r="K532" i="17" s="1"/>
  <c r="Q503" i="16"/>
  <c r="S503" i="16" s="1"/>
  <c r="H532" i="17"/>
  <c r="O532" i="17"/>
  <c r="N532" i="17"/>
  <c r="P532" i="17"/>
  <c r="R532" i="17" s="1"/>
  <c r="U532" i="17" l="1"/>
  <c r="J532" i="17"/>
  <c r="L532" i="17" s="1"/>
  <c r="T503" i="16"/>
  <c r="V503" i="16" s="1"/>
  <c r="Q532" i="17"/>
  <c r="Y503" i="16"/>
  <c r="W503" i="16"/>
  <c r="F504" i="16"/>
  <c r="M504" i="16"/>
  <c r="X503" i="16"/>
  <c r="T532" i="17" l="1"/>
  <c r="S532" i="17"/>
  <c r="Y532" i="17" s="1"/>
  <c r="N504" i="16"/>
  <c r="P504" i="16"/>
  <c r="R504" i="16" s="1"/>
  <c r="O504" i="16"/>
  <c r="I504" i="16"/>
  <c r="K504" i="16" s="1"/>
  <c r="H504" i="16"/>
  <c r="G504" i="16"/>
  <c r="M533" i="17" l="1"/>
  <c r="O533" i="17" s="1"/>
  <c r="W532" i="17"/>
  <c r="F533" i="17"/>
  <c r="H533" i="17" s="1"/>
  <c r="V532" i="17"/>
  <c r="X532" i="17"/>
  <c r="J504" i="16"/>
  <c r="L504" i="16" s="1"/>
  <c r="U504" i="16"/>
  <c r="Q504" i="16"/>
  <c r="N533" i="17" l="1"/>
  <c r="I533" i="17"/>
  <c r="K533" i="17" s="1"/>
  <c r="G533" i="17"/>
  <c r="P533" i="17"/>
  <c r="R533" i="17" s="1"/>
  <c r="T504" i="16"/>
  <c r="S504" i="16"/>
  <c r="M505" i="16" s="1"/>
  <c r="J533" i="17" l="1"/>
  <c r="L533" i="17" s="1"/>
  <c r="U533" i="17"/>
  <c r="Q533" i="17"/>
  <c r="S533" i="17" s="1"/>
  <c r="W504" i="16"/>
  <c r="V504" i="16"/>
  <c r="Y504" i="16"/>
  <c r="F505" i="16"/>
  <c r="G505" i="16" s="1"/>
  <c r="X504" i="16"/>
  <c r="P505" i="16"/>
  <c r="R505" i="16" s="1"/>
  <c r="O505" i="16"/>
  <c r="N505" i="16"/>
  <c r="W533" i="17" l="1"/>
  <c r="T533" i="17"/>
  <c r="V533" i="17" s="1"/>
  <c r="F534" i="17"/>
  <c r="M534" i="17"/>
  <c r="X533" i="17"/>
  <c r="Y533" i="17"/>
  <c r="H505" i="16"/>
  <c r="I505" i="16"/>
  <c r="K505" i="16" s="1"/>
  <c r="U505" i="16" s="1"/>
  <c r="Q505" i="16"/>
  <c r="S505" i="16" s="1"/>
  <c r="O534" i="17" l="1"/>
  <c r="N534" i="17"/>
  <c r="P534" i="17"/>
  <c r="R534" i="17" s="1"/>
  <c r="I534" i="17"/>
  <c r="K534" i="17" s="1"/>
  <c r="H534" i="17"/>
  <c r="G534" i="17"/>
  <c r="J505" i="16"/>
  <c r="T505" i="16" s="1"/>
  <c r="J534" i="17" l="1"/>
  <c r="Q534" i="17"/>
  <c r="S534" i="17" s="1"/>
  <c r="U534" i="17"/>
  <c r="L505" i="16"/>
  <c r="F506" i="16" s="1"/>
  <c r="V505" i="16" l="1"/>
  <c r="M506" i="16"/>
  <c r="O506" i="16" s="1"/>
  <c r="Y505" i="16"/>
  <c r="W505" i="16"/>
  <c r="X505" i="16"/>
  <c r="T534" i="17"/>
  <c r="L534" i="17"/>
  <c r="W534" i="17" s="1"/>
  <c r="H506" i="16"/>
  <c r="G506" i="16"/>
  <c r="I506" i="16"/>
  <c r="K506" i="16" s="1"/>
  <c r="P506" i="16" l="1"/>
  <c r="R506" i="16" s="1"/>
  <c r="U506" i="16" s="1"/>
  <c r="N506" i="16"/>
  <c r="V534" i="17"/>
  <c r="M535" i="17"/>
  <c r="F535" i="17"/>
  <c r="X534" i="17"/>
  <c r="Y534" i="17"/>
  <c r="J506" i="16"/>
  <c r="L506" i="16" s="1"/>
  <c r="Q506" i="16" l="1"/>
  <c r="S506" i="16" s="1"/>
  <c r="H535" i="17"/>
  <c r="I535" i="17"/>
  <c r="K535" i="17" s="1"/>
  <c r="G535" i="17"/>
  <c r="P535" i="17"/>
  <c r="R535" i="17" s="1"/>
  <c r="O535" i="17"/>
  <c r="N535" i="17"/>
  <c r="T506" i="16" l="1"/>
  <c r="V506" i="16" s="1"/>
  <c r="Y506" i="16"/>
  <c r="X506" i="16"/>
  <c r="M507" i="16"/>
  <c r="P507" i="16" s="1"/>
  <c r="R507" i="16" s="1"/>
  <c r="F507" i="16"/>
  <c r="G507" i="16" s="1"/>
  <c r="W506" i="16"/>
  <c r="J535" i="17"/>
  <c r="L535" i="17" s="1"/>
  <c r="Q535" i="17"/>
  <c r="S535" i="17" s="1"/>
  <c r="U535" i="17"/>
  <c r="N507" i="16" l="1"/>
  <c r="O507" i="16"/>
  <c r="I507" i="16"/>
  <c r="K507" i="16" s="1"/>
  <c r="U507" i="16" s="1"/>
  <c r="H507" i="16"/>
  <c r="W535" i="17"/>
  <c r="T535" i="17"/>
  <c r="V535" i="17" s="1"/>
  <c r="F536" i="17"/>
  <c r="M536" i="17"/>
  <c r="Y535" i="17"/>
  <c r="X535" i="17"/>
  <c r="J507" i="16" l="1"/>
  <c r="L507" i="16" s="1"/>
  <c r="Q507" i="16"/>
  <c r="S507" i="16" s="1"/>
  <c r="N536" i="17"/>
  <c r="P536" i="17"/>
  <c r="R536" i="17" s="1"/>
  <c r="O536" i="17"/>
  <c r="I536" i="17"/>
  <c r="K536" i="17" s="1"/>
  <c r="H536" i="17"/>
  <c r="G536" i="17"/>
  <c r="T507" i="16" l="1"/>
  <c r="V507" i="16" s="1"/>
  <c r="F508" i="16"/>
  <c r="H508" i="16" s="1"/>
  <c r="Y507" i="16"/>
  <c r="M508" i="16"/>
  <c r="N508" i="16" s="1"/>
  <c r="X507" i="16"/>
  <c r="W507" i="16"/>
  <c r="U536" i="17"/>
  <c r="Q536" i="17"/>
  <c r="S536" i="17" s="1"/>
  <c r="J536" i="17"/>
  <c r="I508" i="16" l="1"/>
  <c r="K508" i="16" s="1"/>
  <c r="G508" i="16"/>
  <c r="O508" i="16"/>
  <c r="P508" i="16"/>
  <c r="R508" i="16" s="1"/>
  <c r="T536" i="17"/>
  <c r="L536" i="17"/>
  <c r="U508" i="16" l="1"/>
  <c r="J508" i="16"/>
  <c r="L508" i="16" s="1"/>
  <c r="Q508" i="16"/>
  <c r="Y536" i="17"/>
  <c r="W536" i="17"/>
  <c r="V536" i="17"/>
  <c r="M537" i="17"/>
  <c r="P537" i="17" s="1"/>
  <c r="R537" i="17" s="1"/>
  <c r="X536" i="17"/>
  <c r="F537" i="17"/>
  <c r="H537" i="17" s="1"/>
  <c r="T508" i="16" l="1"/>
  <c r="S508" i="16"/>
  <c r="W508" i="16" s="1"/>
  <c r="I537" i="17"/>
  <c r="K537" i="17" s="1"/>
  <c r="U537" i="17" s="1"/>
  <c r="O537" i="17"/>
  <c r="G537" i="17"/>
  <c r="N537" i="17"/>
  <c r="X508" i="16" l="1"/>
  <c r="M509" i="16"/>
  <c r="N509" i="16" s="1"/>
  <c r="F509" i="16"/>
  <c r="H509" i="16" s="1"/>
  <c r="Y508" i="16"/>
  <c r="V508" i="16"/>
  <c r="J537" i="17"/>
  <c r="L537" i="17" s="1"/>
  <c r="Q537" i="17"/>
  <c r="S537" i="17" s="1"/>
  <c r="G509" i="16" l="1"/>
  <c r="I509" i="16"/>
  <c r="K509" i="16" s="1"/>
  <c r="O509" i="16"/>
  <c r="P509" i="16"/>
  <c r="R509" i="16" s="1"/>
  <c r="T537" i="17"/>
  <c r="V537" i="17" s="1"/>
  <c r="Y537" i="17"/>
  <c r="W537" i="17"/>
  <c r="M538" i="17"/>
  <c r="N538" i="17" s="1"/>
  <c r="X537" i="17"/>
  <c r="F538" i="17"/>
  <c r="H538" i="17" s="1"/>
  <c r="J509" i="16" l="1"/>
  <c r="L509" i="16" s="1"/>
  <c r="U509" i="16"/>
  <c r="Q509" i="16"/>
  <c r="S509" i="16" s="1"/>
  <c r="P538" i="17"/>
  <c r="R538" i="17" s="1"/>
  <c r="O538" i="17"/>
  <c r="I538" i="17"/>
  <c r="K538" i="17" s="1"/>
  <c r="G538" i="17"/>
  <c r="Y509" i="16" l="1"/>
  <c r="M510" i="16"/>
  <c r="N510" i="16" s="1"/>
  <c r="F510" i="16"/>
  <c r="H510" i="16" s="1"/>
  <c r="X509" i="16"/>
  <c r="T509" i="16"/>
  <c r="V509" i="16" s="1"/>
  <c r="W509" i="16"/>
  <c r="U538" i="17"/>
  <c r="Q538" i="17"/>
  <c r="S538" i="17" s="1"/>
  <c r="J538" i="17"/>
  <c r="L538" i="17" s="1"/>
  <c r="I510" i="16" l="1"/>
  <c r="K510" i="16" s="1"/>
  <c r="P510" i="16"/>
  <c r="R510" i="16" s="1"/>
  <c r="O510" i="16"/>
  <c r="G510" i="16"/>
  <c r="W538" i="17"/>
  <c r="T538" i="17"/>
  <c r="V538" i="17" s="1"/>
  <c r="X538" i="17"/>
  <c r="Y538" i="17"/>
  <c r="F539" i="17"/>
  <c r="G539" i="17" s="1"/>
  <c r="M539" i="17"/>
  <c r="P539" i="17" s="1"/>
  <c r="R539" i="17" s="1"/>
  <c r="J510" i="16" l="1"/>
  <c r="L510" i="16" s="1"/>
  <c r="Q510" i="16"/>
  <c r="S510" i="16" s="1"/>
  <c r="U510" i="16"/>
  <c r="I539" i="17"/>
  <c r="K539" i="17" s="1"/>
  <c r="U539" i="17" s="1"/>
  <c r="O539" i="17"/>
  <c r="H539" i="17"/>
  <c r="N539" i="17"/>
  <c r="W510" i="16" l="1"/>
  <c r="T510" i="16"/>
  <c r="V510" i="16" s="1"/>
  <c r="Y510" i="16"/>
  <c r="M511" i="16"/>
  <c r="N511" i="16" s="1"/>
  <c r="F511" i="16"/>
  <c r="H511" i="16" s="1"/>
  <c r="X510" i="16"/>
  <c r="Q539" i="17"/>
  <c r="S539" i="17" s="1"/>
  <c r="J539" i="17"/>
  <c r="L539" i="17" s="1"/>
  <c r="O511" i="16" l="1"/>
  <c r="I511" i="16"/>
  <c r="K511" i="16" s="1"/>
  <c r="P511" i="16"/>
  <c r="R511" i="16" s="1"/>
  <c r="G511" i="16"/>
  <c r="W539" i="17"/>
  <c r="M540" i="17"/>
  <c r="N540" i="17" s="1"/>
  <c r="Y539" i="17"/>
  <c r="F540" i="17"/>
  <c r="H540" i="17" s="1"/>
  <c r="T539" i="17"/>
  <c r="V539" i="17" s="1"/>
  <c r="X539" i="17"/>
  <c r="Q511" i="16" l="1"/>
  <c r="S511" i="16" s="1"/>
  <c r="U511" i="16"/>
  <c r="J511" i="16"/>
  <c r="G540" i="17"/>
  <c r="O540" i="17"/>
  <c r="P540" i="17"/>
  <c r="R540" i="17" s="1"/>
  <c r="I540" i="17"/>
  <c r="K540" i="17" s="1"/>
  <c r="T511" i="16" l="1"/>
  <c r="L511" i="16"/>
  <c r="W511" i="16" s="1"/>
  <c r="U540" i="17"/>
  <c r="Q540" i="17"/>
  <c r="S540" i="17" s="1"/>
  <c r="J540" i="17"/>
  <c r="L540" i="17" s="1"/>
  <c r="F512" i="16" l="1"/>
  <c r="I512" i="16" s="1"/>
  <c r="K512" i="16" s="1"/>
  <c r="M512" i="16"/>
  <c r="N512" i="16" s="1"/>
  <c r="Y511" i="16"/>
  <c r="V511" i="16"/>
  <c r="X511" i="16"/>
  <c r="W540" i="17"/>
  <c r="F541" i="17"/>
  <c r="X540" i="17"/>
  <c r="Y540" i="17"/>
  <c r="M541" i="17"/>
  <c r="O541" i="17" s="1"/>
  <c r="T540" i="17"/>
  <c r="V540" i="17" s="1"/>
  <c r="G512" i="16" l="1"/>
  <c r="H512" i="16"/>
  <c r="O512" i="16"/>
  <c r="P512" i="16"/>
  <c r="R512" i="16" s="1"/>
  <c r="U512" i="16" s="1"/>
  <c r="N541" i="17"/>
  <c r="P541" i="17"/>
  <c r="R541" i="17" s="1"/>
  <c r="I541" i="17"/>
  <c r="K541" i="17" s="1"/>
  <c r="G541" i="17"/>
  <c r="H541" i="17"/>
  <c r="J512" i="16" l="1"/>
  <c r="L512" i="16" s="1"/>
  <c r="Q512" i="16"/>
  <c r="Q541" i="17"/>
  <c r="S541" i="17" s="1"/>
  <c r="J541" i="17"/>
  <c r="L541" i="17" s="1"/>
  <c r="U541" i="17"/>
  <c r="T512" i="16" l="1"/>
  <c r="S512" i="16"/>
  <c r="X512" i="16" s="1"/>
  <c r="W541" i="17"/>
  <c r="X541" i="17"/>
  <c r="M542" i="17"/>
  <c r="O542" i="17" s="1"/>
  <c r="T541" i="17"/>
  <c r="V541" i="17" s="1"/>
  <c r="Y541" i="17"/>
  <c r="F542" i="17"/>
  <c r="G542" i="17" s="1"/>
  <c r="V512" i="16" l="1"/>
  <c r="W512" i="16"/>
  <c r="Y512" i="16"/>
  <c r="M513" i="16"/>
  <c r="P513" i="16" s="1"/>
  <c r="R513" i="16" s="1"/>
  <c r="F513" i="16"/>
  <c r="G513" i="16" s="1"/>
  <c r="I542" i="17"/>
  <c r="K542" i="17" s="1"/>
  <c r="N542" i="17"/>
  <c r="P542" i="17"/>
  <c r="R542" i="17" s="1"/>
  <c r="H542" i="17"/>
  <c r="O513" i="16" l="1"/>
  <c r="N513" i="16"/>
  <c r="I513" i="16"/>
  <c r="K513" i="16" s="1"/>
  <c r="U513" i="16" s="1"/>
  <c r="H513" i="16"/>
  <c r="J542" i="17"/>
  <c r="L542" i="17" s="1"/>
  <c r="U542" i="17"/>
  <c r="Q542" i="17"/>
  <c r="S542" i="17" s="1"/>
  <c r="Q513" i="16" l="1"/>
  <c r="S513" i="16" s="1"/>
  <c r="J513" i="16"/>
  <c r="L513" i="16" s="1"/>
  <c r="T542" i="17"/>
  <c r="V542" i="17" s="1"/>
  <c r="F543" i="17"/>
  <c r="I543" i="17" s="1"/>
  <c r="K543" i="17" s="1"/>
  <c r="W542" i="17"/>
  <c r="M543" i="17"/>
  <c r="N543" i="17" s="1"/>
  <c r="X542" i="17"/>
  <c r="Y542" i="17"/>
  <c r="X513" i="16" l="1"/>
  <c r="F514" i="16"/>
  <c r="G514" i="16" s="1"/>
  <c r="M514" i="16"/>
  <c r="O514" i="16" s="1"/>
  <c r="W513" i="16"/>
  <c r="T513" i="16"/>
  <c r="V513" i="16" s="1"/>
  <c r="Y513" i="16"/>
  <c r="G543" i="17"/>
  <c r="H543" i="17"/>
  <c r="O543" i="17"/>
  <c r="P543" i="17"/>
  <c r="R543" i="17" s="1"/>
  <c r="U543" i="17" s="1"/>
  <c r="N514" i="16" l="1"/>
  <c r="P514" i="16"/>
  <c r="R514" i="16" s="1"/>
  <c r="I514" i="16"/>
  <c r="K514" i="16" s="1"/>
  <c r="H514" i="16"/>
  <c r="J543" i="17"/>
  <c r="L543" i="17" s="1"/>
  <c r="Q543" i="17"/>
  <c r="S543" i="17" s="1"/>
  <c r="J514" i="16" l="1"/>
  <c r="L514" i="16" s="1"/>
  <c r="Q514" i="16"/>
  <c r="S514" i="16" s="1"/>
  <c r="U514" i="16"/>
  <c r="X543" i="17"/>
  <c r="W543" i="17"/>
  <c r="Y543" i="17"/>
  <c r="T543" i="17"/>
  <c r="V543" i="17" s="1"/>
  <c r="F544" i="17"/>
  <c r="M544" i="17"/>
  <c r="T514" i="16" l="1"/>
  <c r="V514" i="16" s="1"/>
  <c r="M515" i="16"/>
  <c r="O515" i="16" s="1"/>
  <c r="F515" i="16"/>
  <c r="G515" i="16" s="1"/>
  <c r="X514" i="16"/>
  <c r="Y514" i="16"/>
  <c r="W514" i="16"/>
  <c r="P544" i="17"/>
  <c r="R544" i="17" s="1"/>
  <c r="N544" i="17"/>
  <c r="O544" i="17"/>
  <c r="G544" i="17"/>
  <c r="I544" i="17"/>
  <c r="K544" i="17" s="1"/>
  <c r="H544" i="17"/>
  <c r="N515" i="16" l="1"/>
  <c r="P515" i="16"/>
  <c r="R515" i="16" s="1"/>
  <c r="H515" i="16"/>
  <c r="I515" i="16"/>
  <c r="K515" i="16" s="1"/>
  <c r="U544" i="17"/>
  <c r="J544" i="17"/>
  <c r="L544" i="17" s="1"/>
  <c r="Q544" i="17"/>
  <c r="S544" i="17" s="1"/>
  <c r="Q515" i="16" l="1"/>
  <c r="S515" i="16" s="1"/>
  <c r="U515" i="16"/>
  <c r="J515" i="16"/>
  <c r="W544" i="17"/>
  <c r="T544" i="17"/>
  <c r="V544" i="17" s="1"/>
  <c r="X544" i="17"/>
  <c r="M545" i="17"/>
  <c r="Y544" i="17"/>
  <c r="F545" i="17"/>
  <c r="T515" i="16" l="1"/>
  <c r="L515" i="16"/>
  <c r="N545" i="17"/>
  <c r="P545" i="17"/>
  <c r="R545" i="17" s="1"/>
  <c r="O545" i="17"/>
  <c r="I545" i="17"/>
  <c r="K545" i="17" s="1"/>
  <c r="G545" i="17"/>
  <c r="H545" i="17"/>
  <c r="V515" i="16" l="1"/>
  <c r="W515" i="16"/>
  <c r="F516" i="16"/>
  <c r="I516" i="16" s="1"/>
  <c r="K516" i="16" s="1"/>
  <c r="X515" i="16"/>
  <c r="M516" i="16"/>
  <c r="N516" i="16" s="1"/>
  <c r="Y515" i="16"/>
  <c r="Q545" i="17"/>
  <c r="S545" i="17" s="1"/>
  <c r="J545" i="17"/>
  <c r="U545" i="17"/>
  <c r="H516" i="16" l="1"/>
  <c r="G516" i="16"/>
  <c r="P516" i="16"/>
  <c r="R516" i="16" s="1"/>
  <c r="U516" i="16" s="1"/>
  <c r="O516" i="16"/>
  <c r="T545" i="17"/>
  <c r="L545" i="17"/>
  <c r="J516" i="16" l="1"/>
  <c r="L516" i="16" s="1"/>
  <c r="Q516" i="16"/>
  <c r="S516" i="16" s="1"/>
  <c r="V545" i="17"/>
  <c r="W545" i="17"/>
  <c r="Y545" i="17"/>
  <c r="M546" i="17"/>
  <c r="X545" i="17"/>
  <c r="F546" i="17"/>
  <c r="F517" i="16" l="1"/>
  <c r="G517" i="16" s="1"/>
  <c r="W516" i="16"/>
  <c r="X516" i="16"/>
  <c r="Y516" i="16"/>
  <c r="M517" i="16"/>
  <c r="P517" i="16" s="1"/>
  <c r="R517" i="16" s="1"/>
  <c r="T516" i="16"/>
  <c r="V516" i="16" s="1"/>
  <c r="G546" i="17"/>
  <c r="H546" i="17"/>
  <c r="I546" i="17"/>
  <c r="K546" i="17" s="1"/>
  <c r="P546" i="17"/>
  <c r="R546" i="17" s="1"/>
  <c r="N546" i="17"/>
  <c r="O546" i="17"/>
  <c r="I517" i="16" l="1"/>
  <c r="K517" i="16" s="1"/>
  <c r="U517" i="16" s="1"/>
  <c r="H517" i="16"/>
  <c r="N517" i="16"/>
  <c r="O517" i="16"/>
  <c r="J546" i="17"/>
  <c r="L546" i="17" s="1"/>
  <c r="U546" i="17"/>
  <c r="Q546" i="17"/>
  <c r="S546" i="17" s="1"/>
  <c r="J517" i="16" l="1"/>
  <c r="L517" i="16" s="1"/>
  <c r="Q517" i="16"/>
  <c r="S517" i="16" s="1"/>
  <c r="W546" i="17"/>
  <c r="T546" i="17"/>
  <c r="V546" i="17" s="1"/>
  <c r="M547" i="17"/>
  <c r="X546" i="17"/>
  <c r="F547" i="17"/>
  <c r="Y546" i="17"/>
  <c r="T517" i="16" l="1"/>
  <c r="V517" i="16" s="1"/>
  <c r="W517" i="16"/>
  <c r="F518" i="16"/>
  <c r="H518" i="16" s="1"/>
  <c r="X517" i="16"/>
  <c r="Y517" i="16"/>
  <c r="M518" i="16"/>
  <c r="O518" i="16" s="1"/>
  <c r="N547" i="17"/>
  <c r="P547" i="17"/>
  <c r="R547" i="17" s="1"/>
  <c r="O547" i="17"/>
  <c r="I547" i="17"/>
  <c r="K547" i="17" s="1"/>
  <c r="H547" i="17"/>
  <c r="G547" i="17"/>
  <c r="G518" i="16" l="1"/>
  <c r="I518" i="16"/>
  <c r="K518" i="16" s="1"/>
  <c r="P518" i="16"/>
  <c r="R518" i="16" s="1"/>
  <c r="N518" i="16"/>
  <c r="U547" i="17"/>
  <c r="Q547" i="17"/>
  <c r="S547" i="17" s="1"/>
  <c r="J547" i="17"/>
  <c r="J518" i="16" l="1"/>
  <c r="L518" i="16" s="1"/>
  <c r="U518" i="16"/>
  <c r="Q518" i="16"/>
  <c r="S518" i="16" s="1"/>
  <c r="T547" i="17"/>
  <c r="L547" i="17"/>
  <c r="T518" i="16" l="1"/>
  <c r="V518" i="16" s="1"/>
  <c r="V547" i="17"/>
  <c r="W547" i="17"/>
  <c r="M548" i="17"/>
  <c r="X547" i="17"/>
  <c r="F548" i="17"/>
  <c r="Y547" i="17"/>
  <c r="Y518" i="16"/>
  <c r="W518" i="16"/>
  <c r="X518" i="16"/>
  <c r="F519" i="16"/>
  <c r="M519" i="16"/>
  <c r="I548" i="17" l="1"/>
  <c r="K548" i="17" s="1"/>
  <c r="H548" i="17"/>
  <c r="G548" i="17"/>
  <c r="P548" i="17"/>
  <c r="R548" i="17" s="1"/>
  <c r="N548" i="17"/>
  <c r="O548" i="17"/>
  <c r="O519" i="16"/>
  <c r="N519" i="16"/>
  <c r="P519" i="16"/>
  <c r="R519" i="16" s="1"/>
  <c r="G519" i="16"/>
  <c r="I519" i="16"/>
  <c r="K519" i="16" s="1"/>
  <c r="H519" i="16"/>
  <c r="Q548" i="17" l="1"/>
  <c r="S548" i="17" s="1"/>
  <c r="J548" i="17"/>
  <c r="U548" i="17"/>
  <c r="U519" i="16"/>
  <c r="J519" i="16"/>
  <c r="L519" i="16" s="1"/>
  <c r="Q519" i="16"/>
  <c r="S519" i="16" s="1"/>
  <c r="W519" i="16" l="1"/>
  <c r="T548" i="17"/>
  <c r="L548" i="17"/>
  <c r="Y519" i="16"/>
  <c r="F520" i="16"/>
  <c r="M520" i="16"/>
  <c r="X519" i="16"/>
  <c r="T519" i="16"/>
  <c r="V519" i="16" s="1"/>
  <c r="V548" i="17" l="1"/>
  <c r="W548" i="17"/>
  <c r="F549" i="17"/>
  <c r="I549" i="17" s="1"/>
  <c r="K549" i="17" s="1"/>
  <c r="Y548" i="17"/>
  <c r="M549" i="17"/>
  <c r="O549" i="17" s="1"/>
  <c r="X548" i="17"/>
  <c r="N520" i="16"/>
  <c r="P520" i="16"/>
  <c r="R520" i="16" s="1"/>
  <c r="O520" i="16"/>
  <c r="I520" i="16"/>
  <c r="K520" i="16" s="1"/>
  <c r="H520" i="16"/>
  <c r="G520" i="16"/>
  <c r="G549" i="17" l="1"/>
  <c r="H549" i="17"/>
  <c r="N549" i="17"/>
  <c r="P549" i="17"/>
  <c r="R549" i="17" s="1"/>
  <c r="U549" i="17" s="1"/>
  <c r="U520" i="16"/>
  <c r="J520" i="16"/>
  <c r="Q520" i="16"/>
  <c r="S520" i="16" s="1"/>
  <c r="J549" i="17" l="1"/>
  <c r="L549" i="17" s="1"/>
  <c r="Q549" i="17"/>
  <c r="S549" i="17" s="1"/>
  <c r="T520" i="16"/>
  <c r="L520" i="16"/>
  <c r="M550" i="17" l="1"/>
  <c r="N550" i="17" s="1"/>
  <c r="W549" i="17"/>
  <c r="Y549" i="17"/>
  <c r="X549" i="17"/>
  <c r="T549" i="17"/>
  <c r="V549" i="17" s="1"/>
  <c r="F550" i="17"/>
  <c r="G550" i="17" s="1"/>
  <c r="Y520" i="16"/>
  <c r="W520" i="16"/>
  <c r="M521" i="16"/>
  <c r="X520" i="16"/>
  <c r="F521" i="16"/>
  <c r="V520" i="16"/>
  <c r="P550" i="17" l="1"/>
  <c r="R550" i="17" s="1"/>
  <c r="O550" i="17"/>
  <c r="H550" i="17"/>
  <c r="I550" i="17"/>
  <c r="K550" i="17" s="1"/>
  <c r="I521" i="16"/>
  <c r="K521" i="16" s="1"/>
  <c r="H521" i="16"/>
  <c r="G521" i="16"/>
  <c r="P521" i="16"/>
  <c r="R521" i="16" s="1"/>
  <c r="O521" i="16"/>
  <c r="N521" i="16"/>
  <c r="Q550" i="17" l="1"/>
  <c r="S550" i="17" s="1"/>
  <c r="U550" i="17"/>
  <c r="J550" i="17"/>
  <c r="J521" i="16"/>
  <c r="L521" i="16" s="1"/>
  <c r="U521" i="16"/>
  <c r="Q521" i="16"/>
  <c r="S521" i="16" s="1"/>
  <c r="T550" i="17" l="1"/>
  <c r="L550" i="17"/>
  <c r="W550" i="17" s="1"/>
  <c r="W521" i="16"/>
  <c r="Y521" i="16"/>
  <c r="M522" i="16"/>
  <c r="X521" i="16"/>
  <c r="F522" i="16"/>
  <c r="T521" i="16"/>
  <c r="V521" i="16" s="1"/>
  <c r="Y550" i="17" l="1"/>
  <c r="M551" i="17"/>
  <c r="N551" i="17" s="1"/>
  <c r="V550" i="17"/>
  <c r="F551" i="17"/>
  <c r="X550" i="17"/>
  <c r="H522" i="16"/>
  <c r="G522" i="16"/>
  <c r="I522" i="16"/>
  <c r="K522" i="16" s="1"/>
  <c r="P522" i="16"/>
  <c r="R522" i="16" s="1"/>
  <c r="O522" i="16"/>
  <c r="N522" i="16"/>
  <c r="O551" i="17" l="1"/>
  <c r="P551" i="17"/>
  <c r="R551" i="17" s="1"/>
  <c r="H551" i="17"/>
  <c r="I551" i="17"/>
  <c r="K551" i="17" s="1"/>
  <c r="G551" i="17"/>
  <c r="Q522" i="16"/>
  <c r="S522" i="16" s="1"/>
  <c r="U522" i="16"/>
  <c r="J522" i="16"/>
  <c r="Q551" i="17" l="1"/>
  <c r="S551" i="17" s="1"/>
  <c r="U551" i="17"/>
  <c r="J551" i="17"/>
  <c r="L551" i="17" s="1"/>
  <c r="T522" i="16"/>
  <c r="L522" i="16"/>
  <c r="W551" i="17" l="1"/>
  <c r="X551" i="17"/>
  <c r="M552" i="17"/>
  <c r="O552" i="17" s="1"/>
  <c r="Y551" i="17"/>
  <c r="T551" i="17"/>
  <c r="V551" i="17" s="1"/>
  <c r="F552" i="17"/>
  <c r="G552" i="17" s="1"/>
  <c r="Y522" i="16"/>
  <c r="W522" i="16"/>
  <c r="X522" i="16"/>
  <c r="F523" i="16"/>
  <c r="M523" i="16"/>
  <c r="V522" i="16"/>
  <c r="I552" i="17" l="1"/>
  <c r="K552" i="17" s="1"/>
  <c r="H552" i="17"/>
  <c r="P552" i="17"/>
  <c r="R552" i="17" s="1"/>
  <c r="N552" i="17"/>
  <c r="O523" i="16"/>
  <c r="N523" i="16"/>
  <c r="P523" i="16"/>
  <c r="R523" i="16" s="1"/>
  <c r="G523" i="16"/>
  <c r="I523" i="16"/>
  <c r="K523" i="16" s="1"/>
  <c r="H523" i="16"/>
  <c r="J552" i="17" l="1"/>
  <c r="L552" i="17" s="1"/>
  <c r="Q552" i="17"/>
  <c r="S552" i="17" s="1"/>
  <c r="U552" i="17"/>
  <c r="U523" i="16"/>
  <c r="J523" i="16"/>
  <c r="Q523" i="16"/>
  <c r="S523" i="16" s="1"/>
  <c r="W552" i="17" l="1"/>
  <c r="T552" i="17"/>
  <c r="V552" i="17" s="1"/>
  <c r="M553" i="17"/>
  <c r="N553" i="17" s="1"/>
  <c r="X552" i="17"/>
  <c r="F553" i="17"/>
  <c r="G553" i="17" s="1"/>
  <c r="Y552" i="17"/>
  <c r="T523" i="16"/>
  <c r="L523" i="16"/>
  <c r="P553" i="17" l="1"/>
  <c r="R553" i="17" s="1"/>
  <c r="O553" i="17"/>
  <c r="I553" i="17"/>
  <c r="K553" i="17" s="1"/>
  <c r="H553" i="17"/>
  <c r="Y523" i="16"/>
  <c r="W523" i="16"/>
  <c r="F524" i="16"/>
  <c r="M524" i="16"/>
  <c r="X523" i="16"/>
  <c r="V523" i="16"/>
  <c r="J553" i="17" l="1"/>
  <c r="L553" i="17" s="1"/>
  <c r="Q553" i="17"/>
  <c r="S553" i="17" s="1"/>
  <c r="U553" i="17"/>
  <c r="N524" i="16"/>
  <c r="P524" i="16"/>
  <c r="R524" i="16" s="1"/>
  <c r="O524" i="16"/>
  <c r="I524" i="16"/>
  <c r="K524" i="16" s="1"/>
  <c r="H524" i="16"/>
  <c r="G524" i="16"/>
  <c r="W553" i="17" l="1"/>
  <c r="M554" i="17"/>
  <c r="P554" i="17" s="1"/>
  <c r="R554" i="17" s="1"/>
  <c r="Y553" i="17"/>
  <c r="T553" i="17"/>
  <c r="V553" i="17" s="1"/>
  <c r="X553" i="17"/>
  <c r="F554" i="17"/>
  <c r="H554" i="17" s="1"/>
  <c r="U524" i="16"/>
  <c r="J524" i="16"/>
  <c r="Q524" i="16"/>
  <c r="S524" i="16" s="1"/>
  <c r="N554" i="17" l="1"/>
  <c r="O554" i="17"/>
  <c r="I554" i="17"/>
  <c r="K554" i="17" s="1"/>
  <c r="U554" i="17" s="1"/>
  <c r="G554" i="17"/>
  <c r="T524" i="16"/>
  <c r="L524" i="16"/>
  <c r="J554" i="17" l="1"/>
  <c r="L554" i="17" s="1"/>
  <c r="Q554" i="17"/>
  <c r="S554" i="17" s="1"/>
  <c r="Y524" i="16"/>
  <c r="W524" i="16"/>
  <c r="M525" i="16"/>
  <c r="X524" i="16"/>
  <c r="F525" i="16"/>
  <c r="V524" i="16"/>
  <c r="W554" i="17" l="1"/>
  <c r="T554" i="17"/>
  <c r="V554" i="17" s="1"/>
  <c r="X554" i="17"/>
  <c r="Y554" i="17"/>
  <c r="F555" i="17"/>
  <c r="M555" i="17"/>
  <c r="I525" i="16"/>
  <c r="K525" i="16" s="1"/>
  <c r="H525" i="16"/>
  <c r="G525" i="16"/>
  <c r="P525" i="16"/>
  <c r="R525" i="16" s="1"/>
  <c r="O525" i="16"/>
  <c r="N525" i="16"/>
  <c r="P555" i="17" l="1"/>
  <c r="R555" i="17" s="1"/>
  <c r="N555" i="17"/>
  <c r="O555" i="17"/>
  <c r="H555" i="17"/>
  <c r="I555" i="17"/>
  <c r="K555" i="17" s="1"/>
  <c r="G555" i="17"/>
  <c r="Q525" i="16"/>
  <c r="S525" i="16" s="1"/>
  <c r="U525" i="16"/>
  <c r="J525" i="16"/>
  <c r="L525" i="16" s="1"/>
  <c r="W525" i="16" l="1"/>
  <c r="U555" i="17"/>
  <c r="J555" i="17"/>
  <c r="L555" i="17" s="1"/>
  <c r="Q555" i="17"/>
  <c r="S555" i="17" s="1"/>
  <c r="Y525" i="16"/>
  <c r="T525" i="16"/>
  <c r="V525" i="16" s="1"/>
  <c r="X525" i="16"/>
  <c r="F526" i="16"/>
  <c r="M526" i="16"/>
  <c r="W555" i="17" l="1"/>
  <c r="T555" i="17"/>
  <c r="V555" i="17" s="1"/>
  <c r="M556" i="17"/>
  <c r="Y555" i="17"/>
  <c r="X555" i="17"/>
  <c r="F556" i="17"/>
  <c r="P526" i="16"/>
  <c r="R526" i="16" s="1"/>
  <c r="O526" i="16"/>
  <c r="N526" i="16"/>
  <c r="H526" i="16"/>
  <c r="G526" i="16"/>
  <c r="I526" i="16"/>
  <c r="K526" i="16" s="1"/>
  <c r="G556" i="17" l="1"/>
  <c r="H556" i="17"/>
  <c r="I556" i="17"/>
  <c r="K556" i="17" s="1"/>
  <c r="N556" i="17"/>
  <c r="O556" i="17"/>
  <c r="P556" i="17"/>
  <c r="R556" i="17" s="1"/>
  <c r="U526" i="16"/>
  <c r="J526" i="16"/>
  <c r="Q526" i="16"/>
  <c r="S526" i="16" s="1"/>
  <c r="Q556" i="17" l="1"/>
  <c r="S556" i="17" s="1"/>
  <c r="U556" i="17"/>
  <c r="J556" i="17"/>
  <c r="T526" i="16"/>
  <c r="L526" i="16"/>
  <c r="T556" i="17" l="1"/>
  <c r="L556" i="17"/>
  <c r="Y526" i="16"/>
  <c r="W526" i="16"/>
  <c r="X526" i="16"/>
  <c r="F527" i="16"/>
  <c r="M527" i="16"/>
  <c r="V526" i="16"/>
  <c r="V556" i="17" l="1"/>
  <c r="W556" i="17"/>
  <c r="F557" i="17"/>
  <c r="G557" i="17" s="1"/>
  <c r="X556" i="17"/>
  <c r="M557" i="17"/>
  <c r="P557" i="17" s="1"/>
  <c r="R557" i="17" s="1"/>
  <c r="Y556" i="17"/>
  <c r="O527" i="16"/>
  <c r="N527" i="16"/>
  <c r="P527" i="16"/>
  <c r="R527" i="16" s="1"/>
  <c r="G527" i="16"/>
  <c r="I527" i="16"/>
  <c r="K527" i="16" s="1"/>
  <c r="H527" i="16"/>
  <c r="I557" i="17" l="1"/>
  <c r="K557" i="17" s="1"/>
  <c r="U557" i="17" s="1"/>
  <c r="H557" i="17"/>
  <c r="O557" i="17"/>
  <c r="N557" i="17"/>
  <c r="U527" i="16"/>
  <c r="J527" i="16"/>
  <c r="L527" i="16" s="1"/>
  <c r="Q527" i="16"/>
  <c r="S527" i="16" s="1"/>
  <c r="Q557" i="17" l="1"/>
  <c r="S557" i="17" s="1"/>
  <c r="J557" i="17"/>
  <c r="L557" i="17" s="1"/>
  <c r="Y527" i="16"/>
  <c r="W527" i="16"/>
  <c r="F528" i="16"/>
  <c r="M528" i="16"/>
  <c r="X527" i="16"/>
  <c r="T527" i="16"/>
  <c r="V527" i="16" s="1"/>
  <c r="W557" i="17" l="1"/>
  <c r="F558" i="17"/>
  <c r="I558" i="17" s="1"/>
  <c r="K558" i="17" s="1"/>
  <c r="T557" i="17"/>
  <c r="V557" i="17" s="1"/>
  <c r="Y557" i="17"/>
  <c r="M558" i="17"/>
  <c r="N558" i="17" s="1"/>
  <c r="X557" i="17"/>
  <c r="N528" i="16"/>
  <c r="P528" i="16"/>
  <c r="R528" i="16" s="1"/>
  <c r="O528" i="16"/>
  <c r="I528" i="16"/>
  <c r="K528" i="16" s="1"/>
  <c r="H528" i="16"/>
  <c r="G528" i="16"/>
  <c r="H558" i="17" l="1"/>
  <c r="G558" i="17"/>
  <c r="P558" i="17"/>
  <c r="R558" i="17" s="1"/>
  <c r="U558" i="17" s="1"/>
  <c r="O558" i="17"/>
  <c r="J528" i="16"/>
  <c r="L528" i="16" s="1"/>
  <c r="U528" i="16"/>
  <c r="Q528" i="16"/>
  <c r="J558" i="17" l="1"/>
  <c r="L558" i="17" s="1"/>
  <c r="Q558" i="17"/>
  <c r="S558" i="17" s="1"/>
  <c r="T528" i="16"/>
  <c r="S528" i="16"/>
  <c r="F559" i="17" l="1"/>
  <c r="G559" i="17" s="1"/>
  <c r="Y558" i="17"/>
  <c r="W558" i="17"/>
  <c r="T558" i="17"/>
  <c r="V558" i="17" s="1"/>
  <c r="X558" i="17"/>
  <c r="M559" i="17"/>
  <c r="O559" i="17" s="1"/>
  <c r="V528" i="16"/>
  <c r="W528" i="16"/>
  <c r="F529" i="16"/>
  <c r="H529" i="16" s="1"/>
  <c r="Y528" i="16"/>
  <c r="M529" i="16"/>
  <c r="O529" i="16" s="1"/>
  <c r="X528" i="16"/>
  <c r="H559" i="17" l="1"/>
  <c r="I559" i="17"/>
  <c r="K559" i="17" s="1"/>
  <c r="I529" i="16"/>
  <c r="K529" i="16" s="1"/>
  <c r="P559" i="17"/>
  <c r="R559" i="17" s="1"/>
  <c r="N559" i="17"/>
  <c r="G529" i="16"/>
  <c r="P529" i="16"/>
  <c r="R529" i="16" s="1"/>
  <c r="N529" i="16"/>
  <c r="J559" i="17" l="1"/>
  <c r="L559" i="17" s="1"/>
  <c r="J529" i="16"/>
  <c r="L529" i="16" s="1"/>
  <c r="U559" i="17"/>
  <c r="Q559" i="17"/>
  <c r="S559" i="17" s="1"/>
  <c r="U529" i="16"/>
  <c r="Q529" i="16"/>
  <c r="S529" i="16" s="1"/>
  <c r="X559" i="17" l="1"/>
  <c r="F560" i="17"/>
  <c r="I560" i="17" s="1"/>
  <c r="K560" i="17" s="1"/>
  <c r="M560" i="17"/>
  <c r="P560" i="17" s="1"/>
  <c r="R560" i="17" s="1"/>
  <c r="Y559" i="17"/>
  <c r="W559" i="17"/>
  <c r="T559" i="17"/>
  <c r="V559" i="17" s="1"/>
  <c r="T529" i="16"/>
  <c r="V529" i="16" s="1"/>
  <c r="Y529" i="16"/>
  <c r="W529" i="16"/>
  <c r="X529" i="16"/>
  <c r="F530" i="16"/>
  <c r="M530" i="16"/>
  <c r="N560" i="17" l="1"/>
  <c r="O560" i="17"/>
  <c r="H560" i="17"/>
  <c r="G560" i="17"/>
  <c r="U560" i="17"/>
  <c r="P530" i="16"/>
  <c r="R530" i="16" s="1"/>
  <c r="O530" i="16"/>
  <c r="N530" i="16"/>
  <c r="H530" i="16"/>
  <c r="G530" i="16"/>
  <c r="I530" i="16"/>
  <c r="K530" i="16" s="1"/>
  <c r="Q560" i="17" l="1"/>
  <c r="S560" i="17" s="1"/>
  <c r="J560" i="17"/>
  <c r="U530" i="16"/>
  <c r="J530" i="16"/>
  <c r="Q530" i="16"/>
  <c r="S530" i="16" s="1"/>
  <c r="T560" i="17" l="1"/>
  <c r="L560" i="17"/>
  <c r="W560" i="17" s="1"/>
  <c r="T530" i="16"/>
  <c r="L530" i="16"/>
  <c r="V560" i="17" l="1"/>
  <c r="Y560" i="17"/>
  <c r="X560" i="17"/>
  <c r="M561" i="17"/>
  <c r="O561" i="17" s="1"/>
  <c r="F561" i="17"/>
  <c r="H561" i="17" s="1"/>
  <c r="Y530" i="16"/>
  <c r="W530" i="16"/>
  <c r="X530" i="16"/>
  <c r="F531" i="16"/>
  <c r="M531" i="16"/>
  <c r="V530" i="16"/>
  <c r="P561" i="17" l="1"/>
  <c r="R561" i="17" s="1"/>
  <c r="N561" i="17"/>
  <c r="G561" i="17"/>
  <c r="I561" i="17"/>
  <c r="K561" i="17" s="1"/>
  <c r="O531" i="16"/>
  <c r="N531" i="16"/>
  <c r="P531" i="16"/>
  <c r="R531" i="16" s="1"/>
  <c r="G531" i="16"/>
  <c r="I531" i="16"/>
  <c r="K531" i="16" s="1"/>
  <c r="H531" i="16"/>
  <c r="U561" i="17" l="1"/>
  <c r="Q561" i="17"/>
  <c r="S561" i="17" s="1"/>
  <c r="J561" i="17"/>
  <c r="U531" i="16"/>
  <c r="J531" i="16"/>
  <c r="Q531" i="16"/>
  <c r="S531" i="16" s="1"/>
  <c r="T561" i="17" l="1"/>
  <c r="L561" i="17"/>
  <c r="W561" i="17" s="1"/>
  <c r="T531" i="16"/>
  <c r="L531" i="16"/>
  <c r="V561" i="17" l="1"/>
  <c r="F562" i="17"/>
  <c r="I562" i="17" s="1"/>
  <c r="K562" i="17" s="1"/>
  <c r="X561" i="17"/>
  <c r="Y561" i="17"/>
  <c r="M562" i="17"/>
  <c r="O562" i="17" s="1"/>
  <c r="Y531" i="16"/>
  <c r="W531" i="16"/>
  <c r="F532" i="16"/>
  <c r="M532" i="16"/>
  <c r="X531" i="16"/>
  <c r="V531" i="16"/>
  <c r="G562" i="17" l="1"/>
  <c r="H562" i="17"/>
  <c r="P562" i="17"/>
  <c r="R562" i="17" s="1"/>
  <c r="U562" i="17" s="1"/>
  <c r="N562" i="17"/>
  <c r="N532" i="16"/>
  <c r="P532" i="16"/>
  <c r="R532" i="16" s="1"/>
  <c r="O532" i="16"/>
  <c r="I532" i="16"/>
  <c r="K532" i="16" s="1"/>
  <c r="H532" i="16"/>
  <c r="G532" i="16"/>
  <c r="J562" i="17" l="1"/>
  <c r="L562" i="17" s="1"/>
  <c r="Q562" i="17"/>
  <c r="S562" i="17" s="1"/>
  <c r="U532" i="16"/>
  <c r="J532" i="16"/>
  <c r="Q532" i="16"/>
  <c r="S532" i="16" s="1"/>
  <c r="X562" i="17" l="1"/>
  <c r="W562" i="17"/>
  <c r="Y562" i="17"/>
  <c r="M563" i="17"/>
  <c r="N563" i="17" s="1"/>
  <c r="F563" i="17"/>
  <c r="H563" i="17" s="1"/>
  <c r="T562" i="17"/>
  <c r="V562" i="17" s="1"/>
  <c r="T532" i="16"/>
  <c r="L532" i="16"/>
  <c r="O563" i="17" l="1"/>
  <c r="P563" i="17"/>
  <c r="R563" i="17" s="1"/>
  <c r="G563" i="17"/>
  <c r="I563" i="17"/>
  <c r="K563" i="17" s="1"/>
  <c r="Y532" i="16"/>
  <c r="W532" i="16"/>
  <c r="M533" i="16"/>
  <c r="X532" i="16"/>
  <c r="F533" i="16"/>
  <c r="V532" i="16"/>
  <c r="U563" i="17" l="1"/>
  <c r="Q563" i="17"/>
  <c r="S563" i="17" s="1"/>
  <c r="J563" i="17"/>
  <c r="L563" i="17" s="1"/>
  <c r="I533" i="16"/>
  <c r="K533" i="16" s="1"/>
  <c r="H533" i="16"/>
  <c r="G533" i="16"/>
  <c r="P533" i="16"/>
  <c r="R533" i="16" s="1"/>
  <c r="O533" i="16"/>
  <c r="N533" i="16"/>
  <c r="F564" i="17" l="1"/>
  <c r="G564" i="17" s="1"/>
  <c r="Y563" i="17"/>
  <c r="W563" i="17"/>
  <c r="M564" i="17"/>
  <c r="P564" i="17" s="1"/>
  <c r="R564" i="17" s="1"/>
  <c r="X563" i="17"/>
  <c r="T563" i="17"/>
  <c r="V563" i="17" s="1"/>
  <c r="Q533" i="16"/>
  <c r="S533" i="16" s="1"/>
  <c r="U533" i="16"/>
  <c r="J533" i="16"/>
  <c r="I564" i="17" l="1"/>
  <c r="K564" i="17" s="1"/>
  <c r="U564" i="17" s="1"/>
  <c r="H564" i="17"/>
  <c r="N564" i="17"/>
  <c r="O564" i="17"/>
  <c r="T533" i="16"/>
  <c r="L533" i="16"/>
  <c r="J564" i="17" l="1"/>
  <c r="L564" i="17" s="1"/>
  <c r="Q564" i="17"/>
  <c r="Y533" i="16"/>
  <c r="W533" i="16"/>
  <c r="X533" i="16"/>
  <c r="F534" i="16"/>
  <c r="M534" i="16"/>
  <c r="V533" i="16"/>
  <c r="T564" i="17" l="1"/>
  <c r="S564" i="17"/>
  <c r="W564" i="17" s="1"/>
  <c r="P534" i="16"/>
  <c r="R534" i="16" s="1"/>
  <c r="O534" i="16"/>
  <c r="N534" i="16"/>
  <c r="H534" i="16"/>
  <c r="G534" i="16"/>
  <c r="I534" i="16"/>
  <c r="K534" i="16" s="1"/>
  <c r="Y564" i="17" l="1"/>
  <c r="F565" i="17"/>
  <c r="H565" i="17" s="1"/>
  <c r="M565" i="17"/>
  <c r="N565" i="17" s="1"/>
  <c r="X564" i="17"/>
  <c r="V564" i="17"/>
  <c r="U534" i="16"/>
  <c r="J534" i="16"/>
  <c r="Q534" i="16"/>
  <c r="S534" i="16" s="1"/>
  <c r="G565" i="17" l="1"/>
  <c r="I565" i="17"/>
  <c r="K565" i="17" s="1"/>
  <c r="P565" i="17"/>
  <c r="R565" i="17" s="1"/>
  <c r="O565" i="17"/>
  <c r="T534" i="16"/>
  <c r="L534" i="16"/>
  <c r="J565" i="17" l="1"/>
  <c r="L565" i="17" s="1"/>
  <c r="U565" i="17"/>
  <c r="Q565" i="17"/>
  <c r="S565" i="17" s="1"/>
  <c r="Y534" i="16"/>
  <c r="W534" i="16"/>
  <c r="X534" i="16"/>
  <c r="F535" i="16"/>
  <c r="M535" i="16"/>
  <c r="V534" i="16"/>
  <c r="W565" i="17" l="1"/>
  <c r="T565" i="17"/>
  <c r="V565" i="17" s="1"/>
  <c r="M566" i="17"/>
  <c r="P566" i="17" s="1"/>
  <c r="R566" i="17" s="1"/>
  <c r="X565" i="17"/>
  <c r="Y565" i="17"/>
  <c r="F566" i="17"/>
  <c r="O535" i="16"/>
  <c r="N535" i="16"/>
  <c r="P535" i="16"/>
  <c r="R535" i="16" s="1"/>
  <c r="G535" i="16"/>
  <c r="I535" i="16"/>
  <c r="K535" i="16" s="1"/>
  <c r="H535" i="16"/>
  <c r="N566" i="17" l="1"/>
  <c r="O566" i="17"/>
  <c r="I566" i="17"/>
  <c r="K566" i="17" s="1"/>
  <c r="U566" i="17" s="1"/>
  <c r="H566" i="17"/>
  <c r="G566" i="17"/>
  <c r="U535" i="16"/>
  <c r="J535" i="16"/>
  <c r="Q535" i="16"/>
  <c r="S535" i="16" s="1"/>
  <c r="Q566" i="17" l="1"/>
  <c r="S566" i="17" s="1"/>
  <c r="J566" i="17"/>
  <c r="T535" i="16"/>
  <c r="L535" i="16"/>
  <c r="T566" i="17" l="1"/>
  <c r="Y535" i="16"/>
  <c r="W535" i="16"/>
  <c r="L566" i="17"/>
  <c r="W566" i="17" s="1"/>
  <c r="F536" i="16"/>
  <c r="M536" i="16"/>
  <c r="X535" i="16"/>
  <c r="V535" i="16"/>
  <c r="X566" i="17" l="1"/>
  <c r="M567" i="17"/>
  <c r="N567" i="17" s="1"/>
  <c r="V566" i="17"/>
  <c r="F567" i="17"/>
  <c r="Y566" i="17"/>
  <c r="N536" i="16"/>
  <c r="P536" i="16"/>
  <c r="R536" i="16" s="1"/>
  <c r="O536" i="16"/>
  <c r="I536" i="16"/>
  <c r="K536" i="16" s="1"/>
  <c r="H536" i="16"/>
  <c r="G536" i="16"/>
  <c r="P567" i="17" l="1"/>
  <c r="R567" i="17" s="1"/>
  <c r="O567" i="17"/>
  <c r="I567" i="17"/>
  <c r="K567" i="17" s="1"/>
  <c r="G567" i="17"/>
  <c r="H567" i="17"/>
  <c r="U536" i="16"/>
  <c r="J536" i="16"/>
  <c r="Q536" i="16"/>
  <c r="S536" i="16" s="1"/>
  <c r="U567" i="17" l="1"/>
  <c r="Q567" i="17"/>
  <c r="S567" i="17" s="1"/>
  <c r="J567" i="17"/>
  <c r="L567" i="17" s="1"/>
  <c r="T536" i="16"/>
  <c r="L536" i="16"/>
  <c r="W567" i="17" l="1"/>
  <c r="Y536" i="16"/>
  <c r="W536" i="16"/>
  <c r="Y567" i="17"/>
  <c r="X567" i="17"/>
  <c r="T567" i="17"/>
  <c r="V567" i="17" s="1"/>
  <c r="M568" i="17"/>
  <c r="F568" i="17"/>
  <c r="M537" i="16"/>
  <c r="X536" i="16"/>
  <c r="F537" i="16"/>
  <c r="V536" i="16"/>
  <c r="I568" i="17" l="1"/>
  <c r="K568" i="17" s="1"/>
  <c r="H568" i="17"/>
  <c r="G568" i="17"/>
  <c r="P568" i="17"/>
  <c r="R568" i="17" s="1"/>
  <c r="O568" i="17"/>
  <c r="N568" i="17"/>
  <c r="I537" i="16"/>
  <c r="K537" i="16" s="1"/>
  <c r="H537" i="16"/>
  <c r="G537" i="16"/>
  <c r="P537" i="16"/>
  <c r="R537" i="16" s="1"/>
  <c r="O537" i="16"/>
  <c r="N537" i="16"/>
  <c r="J568" i="17" l="1"/>
  <c r="L568" i="17" s="1"/>
  <c r="Q568" i="17"/>
  <c r="S568" i="17" s="1"/>
  <c r="U568" i="17"/>
  <c r="U537" i="16"/>
  <c r="Q537" i="16"/>
  <c r="S537" i="16" s="1"/>
  <c r="J537" i="16"/>
  <c r="L537" i="16" s="1"/>
  <c r="W568" i="17" l="1"/>
  <c r="Y537" i="16"/>
  <c r="W537" i="16"/>
  <c r="T568" i="17"/>
  <c r="V568" i="17" s="1"/>
  <c r="X568" i="17"/>
  <c r="Y568" i="17"/>
  <c r="M569" i="17"/>
  <c r="N569" i="17" s="1"/>
  <c r="F569" i="17"/>
  <c r="H569" i="17" s="1"/>
  <c r="X537" i="16"/>
  <c r="F538" i="16"/>
  <c r="M538" i="16"/>
  <c r="T537" i="16"/>
  <c r="V537" i="16" s="1"/>
  <c r="O569" i="17" l="1"/>
  <c r="P569" i="17"/>
  <c r="R569" i="17" s="1"/>
  <c r="G569" i="17"/>
  <c r="I569" i="17"/>
  <c r="K569" i="17" s="1"/>
  <c r="P538" i="16"/>
  <c r="R538" i="16" s="1"/>
  <c r="O538" i="16"/>
  <c r="N538" i="16"/>
  <c r="H538" i="16"/>
  <c r="G538" i="16"/>
  <c r="I538" i="16"/>
  <c r="K538" i="16" s="1"/>
  <c r="U569" i="17" l="1"/>
  <c r="J569" i="17"/>
  <c r="L569" i="17" s="1"/>
  <c r="Q569" i="17"/>
  <c r="S569" i="17" s="1"/>
  <c r="U538" i="16"/>
  <c r="J538" i="16"/>
  <c r="Q538" i="16"/>
  <c r="S538" i="16" s="1"/>
  <c r="W569" i="17" l="1"/>
  <c r="M570" i="17"/>
  <c r="P570" i="17" s="1"/>
  <c r="R570" i="17" s="1"/>
  <c r="F570" i="17"/>
  <c r="H570" i="17" s="1"/>
  <c r="Y569" i="17"/>
  <c r="X569" i="17"/>
  <c r="T569" i="17"/>
  <c r="V569" i="17" s="1"/>
  <c r="T538" i="16"/>
  <c r="L538" i="16"/>
  <c r="I570" i="17" l="1"/>
  <c r="K570" i="17" s="1"/>
  <c r="U570" i="17" s="1"/>
  <c r="O570" i="17"/>
  <c r="G570" i="17"/>
  <c r="Y538" i="16"/>
  <c r="W538" i="16"/>
  <c r="N570" i="17"/>
  <c r="X538" i="16"/>
  <c r="F539" i="16"/>
  <c r="M539" i="16"/>
  <c r="V538" i="16"/>
  <c r="Q570" i="17" l="1"/>
  <c r="S570" i="17" s="1"/>
  <c r="J570" i="17"/>
  <c r="L570" i="17" s="1"/>
  <c r="O539" i="16"/>
  <c r="N539" i="16"/>
  <c r="P539" i="16"/>
  <c r="R539" i="16" s="1"/>
  <c r="G539" i="16"/>
  <c r="I539" i="16"/>
  <c r="K539" i="16" s="1"/>
  <c r="H539" i="16"/>
  <c r="W570" i="17" l="1"/>
  <c r="X570" i="17"/>
  <c r="M571" i="17"/>
  <c r="P571" i="17" s="1"/>
  <c r="R571" i="17" s="1"/>
  <c r="F571" i="17"/>
  <c r="I571" i="17" s="1"/>
  <c r="K571" i="17" s="1"/>
  <c r="Y570" i="17"/>
  <c r="T570" i="17"/>
  <c r="V570" i="17" s="1"/>
  <c r="U539" i="16"/>
  <c r="J539" i="16"/>
  <c r="Q539" i="16"/>
  <c r="S539" i="16" s="1"/>
  <c r="O571" i="17" l="1"/>
  <c r="N571" i="17"/>
  <c r="G571" i="17"/>
  <c r="H571" i="17"/>
  <c r="U571" i="17"/>
  <c r="T539" i="16"/>
  <c r="L539" i="16"/>
  <c r="J571" i="17" l="1"/>
  <c r="L571" i="17" s="1"/>
  <c r="Q571" i="17"/>
  <c r="Y539" i="16"/>
  <c r="W539" i="16"/>
  <c r="F540" i="16"/>
  <c r="M540" i="16"/>
  <c r="X539" i="16"/>
  <c r="V539" i="16"/>
  <c r="T571" i="17" l="1"/>
  <c r="S571" i="17"/>
  <c r="W571" i="17" s="1"/>
  <c r="N540" i="16"/>
  <c r="P540" i="16"/>
  <c r="R540" i="16" s="1"/>
  <c r="O540" i="16"/>
  <c r="I540" i="16"/>
  <c r="K540" i="16" s="1"/>
  <c r="H540" i="16"/>
  <c r="G540" i="16"/>
  <c r="Y571" i="17" l="1"/>
  <c r="V571" i="17"/>
  <c r="F572" i="17"/>
  <c r="G572" i="17" s="1"/>
  <c r="M572" i="17"/>
  <c r="O572" i="17" s="1"/>
  <c r="X571" i="17"/>
  <c r="J540" i="16"/>
  <c r="L540" i="16" s="1"/>
  <c r="U540" i="16"/>
  <c r="Q540" i="16"/>
  <c r="H572" i="17" l="1"/>
  <c r="I572" i="17"/>
  <c r="K572" i="17" s="1"/>
  <c r="P572" i="17"/>
  <c r="R572" i="17" s="1"/>
  <c r="N572" i="17"/>
  <c r="T540" i="16"/>
  <c r="S540" i="16"/>
  <c r="Q572" i="17" l="1"/>
  <c r="S572" i="17" s="1"/>
  <c r="J572" i="17"/>
  <c r="L572" i="17" s="1"/>
  <c r="U572" i="17"/>
  <c r="V540" i="16"/>
  <c r="W540" i="16"/>
  <c r="F541" i="16"/>
  <c r="I541" i="16" s="1"/>
  <c r="K541" i="16" s="1"/>
  <c r="Y540" i="16"/>
  <c r="M541" i="16"/>
  <c r="P541" i="16" s="1"/>
  <c r="R541" i="16" s="1"/>
  <c r="X540" i="16"/>
  <c r="T572" i="17" l="1"/>
  <c r="V572" i="17" s="1"/>
  <c r="W572" i="17"/>
  <c r="F573" i="17"/>
  <c r="H573" i="17" s="1"/>
  <c r="M573" i="17"/>
  <c r="N573" i="17" s="1"/>
  <c r="Y572" i="17"/>
  <c r="X572" i="17"/>
  <c r="G541" i="16"/>
  <c r="H541" i="16"/>
  <c r="N541" i="16"/>
  <c r="O541" i="16"/>
  <c r="U541" i="16"/>
  <c r="G573" i="17" l="1"/>
  <c r="I573" i="17"/>
  <c r="K573" i="17" s="1"/>
  <c r="O573" i="17"/>
  <c r="P573" i="17"/>
  <c r="R573" i="17" s="1"/>
  <c r="J541" i="16"/>
  <c r="L541" i="16" s="1"/>
  <c r="Q541" i="16"/>
  <c r="S541" i="16" s="1"/>
  <c r="J573" i="17" l="1"/>
  <c r="L573" i="17" s="1"/>
  <c r="U573" i="17"/>
  <c r="Q573" i="17"/>
  <c r="S573" i="17" s="1"/>
  <c r="W541" i="16"/>
  <c r="M542" i="16"/>
  <c r="N542" i="16" s="1"/>
  <c r="F542" i="16"/>
  <c r="I542" i="16" s="1"/>
  <c r="K542" i="16" s="1"/>
  <c r="Y541" i="16"/>
  <c r="T541" i="16"/>
  <c r="V541" i="16" s="1"/>
  <c r="X541" i="16"/>
  <c r="T573" i="17" l="1"/>
  <c r="V573" i="17" s="1"/>
  <c r="W573" i="17"/>
  <c r="O542" i="16"/>
  <c r="G542" i="16"/>
  <c r="H542" i="16"/>
  <c r="P542" i="16"/>
  <c r="R542" i="16" s="1"/>
  <c r="U542" i="16" s="1"/>
  <c r="F574" i="17"/>
  <c r="G574" i="17" s="1"/>
  <c r="X573" i="17"/>
  <c r="M574" i="17"/>
  <c r="P574" i="17" s="1"/>
  <c r="R574" i="17" s="1"/>
  <c r="Y573" i="17"/>
  <c r="Q542" i="16" l="1"/>
  <c r="S542" i="16" s="1"/>
  <c r="J542" i="16"/>
  <c r="L542" i="16" s="1"/>
  <c r="H574" i="17"/>
  <c r="I574" i="17"/>
  <c r="K574" i="17" s="1"/>
  <c r="U574" i="17" s="1"/>
  <c r="N574" i="17"/>
  <c r="O574" i="17"/>
  <c r="T542" i="16" l="1"/>
  <c r="V542" i="16" s="1"/>
  <c r="J574" i="17"/>
  <c r="L574" i="17" s="1"/>
  <c r="Q574" i="17"/>
  <c r="S574" i="17" s="1"/>
  <c r="Y542" i="16"/>
  <c r="W542" i="16"/>
  <c r="X542" i="16"/>
  <c r="F543" i="16"/>
  <c r="M543" i="16"/>
  <c r="M575" i="17" l="1"/>
  <c r="N575" i="17" s="1"/>
  <c r="W574" i="17"/>
  <c r="Y574" i="17"/>
  <c r="T574" i="17"/>
  <c r="V574" i="17" s="1"/>
  <c r="X574" i="17"/>
  <c r="F575" i="17"/>
  <c r="G575" i="17" s="1"/>
  <c r="O543" i="16"/>
  <c r="N543" i="16"/>
  <c r="P543" i="16"/>
  <c r="R543" i="16" s="1"/>
  <c r="G543" i="16"/>
  <c r="I543" i="16"/>
  <c r="K543" i="16" s="1"/>
  <c r="H543" i="16"/>
  <c r="O575" i="17" l="1"/>
  <c r="P575" i="17"/>
  <c r="R575" i="17" s="1"/>
  <c r="H575" i="17"/>
  <c r="I575" i="17"/>
  <c r="K575" i="17" s="1"/>
  <c r="U543" i="16"/>
  <c r="J543" i="16"/>
  <c r="Q543" i="16"/>
  <c r="S543" i="16" s="1"/>
  <c r="Q575" i="17" l="1"/>
  <c r="S575" i="17" s="1"/>
  <c r="U575" i="17"/>
  <c r="J575" i="17"/>
  <c r="L575" i="17" s="1"/>
  <c r="T543" i="16"/>
  <c r="L543" i="16"/>
  <c r="W575" i="17" l="1"/>
  <c r="M576" i="17"/>
  <c r="N576" i="17" s="1"/>
  <c r="F576" i="17"/>
  <c r="I576" i="17" s="1"/>
  <c r="K576" i="17" s="1"/>
  <c r="Y575" i="17"/>
  <c r="T575" i="17"/>
  <c r="V575" i="17" s="1"/>
  <c r="X575" i="17"/>
  <c r="Y543" i="16"/>
  <c r="W543" i="16"/>
  <c r="F544" i="16"/>
  <c r="M544" i="16"/>
  <c r="X543" i="16"/>
  <c r="V543" i="16"/>
  <c r="H576" i="17" l="1"/>
  <c r="G576" i="17"/>
  <c r="O576" i="17"/>
  <c r="P576" i="17"/>
  <c r="R576" i="17" s="1"/>
  <c r="U576" i="17" s="1"/>
  <c r="N544" i="16"/>
  <c r="P544" i="16"/>
  <c r="R544" i="16" s="1"/>
  <c r="O544" i="16"/>
  <c r="I544" i="16"/>
  <c r="K544" i="16" s="1"/>
  <c r="H544" i="16"/>
  <c r="G544" i="16"/>
  <c r="J576" i="17" l="1"/>
  <c r="L576" i="17" s="1"/>
  <c r="Q576" i="17"/>
  <c r="U544" i="16"/>
  <c r="J544" i="16"/>
  <c r="Q544" i="16"/>
  <c r="S544" i="16" s="1"/>
  <c r="T576" i="17" l="1"/>
  <c r="S576" i="17"/>
  <c r="M577" i="17" s="1"/>
  <c r="O577" i="17" s="1"/>
  <c r="T544" i="16"/>
  <c r="L544" i="16"/>
  <c r="V576" i="17" l="1"/>
  <c r="F577" i="17"/>
  <c r="W576" i="17"/>
  <c r="X576" i="17"/>
  <c r="Y576" i="17"/>
  <c r="P577" i="17"/>
  <c r="R577" i="17" s="1"/>
  <c r="N577" i="17"/>
  <c r="Y544" i="16"/>
  <c r="W544" i="16"/>
  <c r="M545" i="16"/>
  <c r="X544" i="16"/>
  <c r="F545" i="16"/>
  <c r="V544" i="16"/>
  <c r="Q577" i="17" l="1"/>
  <c r="S577" i="17" s="1"/>
  <c r="H577" i="17"/>
  <c r="I577" i="17"/>
  <c r="K577" i="17" s="1"/>
  <c r="U577" i="17" s="1"/>
  <c r="G577" i="17"/>
  <c r="I545" i="16"/>
  <c r="K545" i="16" s="1"/>
  <c r="H545" i="16"/>
  <c r="G545" i="16"/>
  <c r="P545" i="16"/>
  <c r="R545" i="16" s="1"/>
  <c r="O545" i="16"/>
  <c r="N545" i="16"/>
  <c r="J577" i="17" l="1"/>
  <c r="T577" i="17" s="1"/>
  <c r="U545" i="16"/>
  <c r="Q545" i="16"/>
  <c r="S545" i="16" s="1"/>
  <c r="J545" i="16"/>
  <c r="L545" i="16" s="1"/>
  <c r="W545" i="16" l="1"/>
  <c r="L577" i="17"/>
  <c r="Y545" i="16"/>
  <c r="X545" i="16"/>
  <c r="F546" i="16"/>
  <c r="M546" i="16"/>
  <c r="T545" i="16"/>
  <c r="V545" i="16" s="1"/>
  <c r="W577" i="17" l="1"/>
  <c r="X577" i="17"/>
  <c r="F578" i="17"/>
  <c r="M578" i="17"/>
  <c r="Y577" i="17"/>
  <c r="V577" i="17"/>
  <c r="P546" i="16"/>
  <c r="R546" i="16" s="1"/>
  <c r="O546" i="16"/>
  <c r="N546" i="16"/>
  <c r="H546" i="16"/>
  <c r="G546" i="16"/>
  <c r="I546" i="16"/>
  <c r="K546" i="16" s="1"/>
  <c r="P578" i="17" l="1"/>
  <c r="R578" i="17" s="1"/>
  <c r="O578" i="17"/>
  <c r="N578" i="17"/>
  <c r="G578" i="17"/>
  <c r="H578" i="17"/>
  <c r="I578" i="17"/>
  <c r="K578" i="17" s="1"/>
  <c r="U546" i="16"/>
  <c r="J546" i="16"/>
  <c r="Q546" i="16"/>
  <c r="S546" i="16" s="1"/>
  <c r="J578" i="17" l="1"/>
  <c r="L578" i="17" s="1"/>
  <c r="Q578" i="17"/>
  <c r="S578" i="17" s="1"/>
  <c r="U578" i="17"/>
  <c r="T546" i="16"/>
  <c r="L546" i="16"/>
  <c r="T578" i="17" l="1"/>
  <c r="V578" i="17" s="1"/>
  <c r="W578" i="17"/>
  <c r="X578" i="17"/>
  <c r="Y578" i="17"/>
  <c r="F579" i="17"/>
  <c r="M579" i="17"/>
  <c r="Y546" i="16"/>
  <c r="W546" i="16"/>
  <c r="X546" i="16"/>
  <c r="F547" i="16"/>
  <c r="M547" i="16"/>
  <c r="V546" i="16"/>
  <c r="O579" i="17" l="1"/>
  <c r="P579" i="17"/>
  <c r="R579" i="17" s="1"/>
  <c r="N579" i="17"/>
  <c r="I579" i="17"/>
  <c r="K579" i="17" s="1"/>
  <c r="G579" i="17"/>
  <c r="H579" i="17"/>
  <c r="O547" i="16"/>
  <c r="N547" i="16"/>
  <c r="P547" i="16"/>
  <c r="R547" i="16" s="1"/>
  <c r="G547" i="16"/>
  <c r="I547" i="16"/>
  <c r="K547" i="16" s="1"/>
  <c r="H547" i="16"/>
  <c r="Q579" i="17" l="1"/>
  <c r="S579" i="17" s="1"/>
  <c r="J579" i="17"/>
  <c r="L579" i="17" s="1"/>
  <c r="U579" i="17"/>
  <c r="U547" i="16"/>
  <c r="J547" i="16"/>
  <c r="Q547" i="16"/>
  <c r="S547" i="16" s="1"/>
  <c r="W579" i="17" l="1"/>
  <c r="F580" i="17"/>
  <c r="G580" i="17" s="1"/>
  <c r="X579" i="17"/>
  <c r="Y579" i="17"/>
  <c r="M580" i="17"/>
  <c r="N580" i="17" s="1"/>
  <c r="T579" i="17"/>
  <c r="V579" i="17" s="1"/>
  <c r="T547" i="16"/>
  <c r="L547" i="16"/>
  <c r="H580" i="17" l="1"/>
  <c r="I580" i="17"/>
  <c r="K580" i="17" s="1"/>
  <c r="O580" i="17"/>
  <c r="P580" i="17"/>
  <c r="R580" i="17" s="1"/>
  <c r="Y547" i="16"/>
  <c r="W547" i="16"/>
  <c r="F548" i="16"/>
  <c r="M548" i="16"/>
  <c r="X547" i="16"/>
  <c r="V547" i="16"/>
  <c r="U580" i="17" l="1"/>
  <c r="Q580" i="17"/>
  <c r="S580" i="17" s="1"/>
  <c r="J580" i="17"/>
  <c r="L580" i="17" s="1"/>
  <c r="N548" i="16"/>
  <c r="P548" i="16"/>
  <c r="R548" i="16" s="1"/>
  <c r="O548" i="16"/>
  <c r="I548" i="16"/>
  <c r="K548" i="16" s="1"/>
  <c r="H548" i="16"/>
  <c r="G548" i="16"/>
  <c r="M581" i="17" l="1"/>
  <c r="O581" i="17" s="1"/>
  <c r="T580" i="17"/>
  <c r="V580" i="17" s="1"/>
  <c r="X580" i="17"/>
  <c r="W580" i="17"/>
  <c r="F581" i="17"/>
  <c r="Y580" i="17"/>
  <c r="J548" i="16"/>
  <c r="L548" i="16" s="1"/>
  <c r="U548" i="16"/>
  <c r="Q548" i="16"/>
  <c r="S548" i="16" s="1"/>
  <c r="N581" i="17" l="1"/>
  <c r="P581" i="17"/>
  <c r="R581" i="17" s="1"/>
  <c r="G581" i="17"/>
  <c r="I581" i="17"/>
  <c r="K581" i="17" s="1"/>
  <c r="H581" i="17"/>
  <c r="W548" i="16"/>
  <c r="Y548" i="16"/>
  <c r="T548" i="16"/>
  <c r="V548" i="16" s="1"/>
  <c r="M549" i="16"/>
  <c r="X548" i="16"/>
  <c r="F549" i="16"/>
  <c r="U581" i="17" l="1"/>
  <c r="Q581" i="17"/>
  <c r="S581" i="17" s="1"/>
  <c r="J581" i="17"/>
  <c r="P549" i="16"/>
  <c r="R549" i="16" s="1"/>
  <c r="O549" i="16"/>
  <c r="N549" i="16"/>
  <c r="I549" i="16"/>
  <c r="K549" i="16" s="1"/>
  <c r="H549" i="16"/>
  <c r="G549" i="16"/>
  <c r="T581" i="17" l="1"/>
  <c r="L581" i="17"/>
  <c r="Q549" i="16"/>
  <c r="S549" i="16" s="1"/>
  <c r="J549" i="16"/>
  <c r="L549" i="16" s="1"/>
  <c r="U549" i="16"/>
  <c r="W549" i="16" l="1"/>
  <c r="W581" i="17"/>
  <c r="Y581" i="17"/>
  <c r="M582" i="17"/>
  <c r="F582" i="17"/>
  <c r="V581" i="17"/>
  <c r="X581" i="17"/>
  <c r="Y549" i="16"/>
  <c r="T549" i="16"/>
  <c r="V549" i="16" s="1"/>
  <c r="F550" i="16"/>
  <c r="X549" i="16"/>
  <c r="M550" i="16"/>
  <c r="G582" i="17" l="1"/>
  <c r="H582" i="17"/>
  <c r="I582" i="17"/>
  <c r="K582" i="17" s="1"/>
  <c r="N582" i="17"/>
  <c r="O582" i="17"/>
  <c r="P582" i="17"/>
  <c r="R582" i="17" s="1"/>
  <c r="P550" i="16"/>
  <c r="R550" i="16" s="1"/>
  <c r="O550" i="16"/>
  <c r="N550" i="16"/>
  <c r="H550" i="16"/>
  <c r="G550" i="16"/>
  <c r="I550" i="16"/>
  <c r="K550" i="16" s="1"/>
  <c r="J582" i="17" l="1"/>
  <c r="L582" i="17" s="1"/>
  <c r="Q582" i="17"/>
  <c r="U582" i="17"/>
  <c r="U550" i="16"/>
  <c r="J550" i="16"/>
  <c r="L550" i="16" s="1"/>
  <c r="Q550" i="16"/>
  <c r="S550" i="16" s="1"/>
  <c r="W550" i="16" l="1"/>
  <c r="S582" i="17"/>
  <c r="T582" i="17"/>
  <c r="Y550" i="16"/>
  <c r="T550" i="16"/>
  <c r="V550" i="16" s="1"/>
  <c r="X550" i="16"/>
  <c r="F551" i="16"/>
  <c r="M551" i="16"/>
  <c r="W582" i="17" l="1"/>
  <c r="M583" i="17"/>
  <c r="Y582" i="17"/>
  <c r="X582" i="17"/>
  <c r="V582" i="17"/>
  <c r="F583" i="17"/>
  <c r="G551" i="16"/>
  <c r="I551" i="16"/>
  <c r="K551" i="16" s="1"/>
  <c r="H551" i="16"/>
  <c r="O551" i="16"/>
  <c r="N551" i="16"/>
  <c r="P551" i="16"/>
  <c r="R551" i="16" s="1"/>
  <c r="G583" i="17" l="1"/>
  <c r="H583" i="17"/>
  <c r="I583" i="17"/>
  <c r="K583" i="17" s="1"/>
  <c r="P583" i="17"/>
  <c r="R583" i="17" s="1"/>
  <c r="N583" i="17"/>
  <c r="O583" i="17"/>
  <c r="J551" i="16"/>
  <c r="L551" i="16" s="1"/>
  <c r="U551" i="16"/>
  <c r="Q551" i="16"/>
  <c r="S551" i="16" s="1"/>
  <c r="W551" i="16" l="1"/>
  <c r="U583" i="17"/>
  <c r="Q583" i="17"/>
  <c r="S583" i="17" s="1"/>
  <c r="J583" i="17"/>
  <c r="Y551" i="16"/>
  <c r="T551" i="16"/>
  <c r="V551" i="16" s="1"/>
  <c r="F552" i="16"/>
  <c r="M552" i="16"/>
  <c r="X551" i="16"/>
  <c r="L583" i="17" l="1"/>
  <c r="T583" i="17"/>
  <c r="I552" i="16"/>
  <c r="K552" i="16" s="1"/>
  <c r="H552" i="16"/>
  <c r="G552" i="16"/>
  <c r="N552" i="16"/>
  <c r="P552" i="16"/>
  <c r="R552" i="16" s="1"/>
  <c r="O552" i="16"/>
  <c r="W583" i="17" l="1"/>
  <c r="Y583" i="17"/>
  <c r="M584" i="17"/>
  <c r="F584" i="17"/>
  <c r="V583" i="17"/>
  <c r="X583" i="17"/>
  <c r="Q552" i="16"/>
  <c r="S552" i="16" s="1"/>
  <c r="U552" i="16"/>
  <c r="J552" i="16"/>
  <c r="G584" i="17" l="1"/>
  <c r="H584" i="17"/>
  <c r="I584" i="17"/>
  <c r="K584" i="17" s="1"/>
  <c r="O584" i="17"/>
  <c r="P584" i="17"/>
  <c r="R584" i="17" s="1"/>
  <c r="N584" i="17"/>
  <c r="T552" i="16"/>
  <c r="L552" i="16"/>
  <c r="Q584" i="17" l="1"/>
  <c r="S584" i="17" s="1"/>
  <c r="J584" i="17"/>
  <c r="U584" i="17"/>
  <c r="Y552" i="16"/>
  <c r="W552" i="16"/>
  <c r="M553" i="16"/>
  <c r="X552" i="16"/>
  <c r="F553" i="16"/>
  <c r="V552" i="16"/>
  <c r="T584" i="17" l="1"/>
  <c r="L584" i="17"/>
  <c r="I553" i="16"/>
  <c r="K553" i="16" s="1"/>
  <c r="H553" i="16"/>
  <c r="G553" i="16"/>
  <c r="P553" i="16"/>
  <c r="R553" i="16" s="1"/>
  <c r="O553" i="16"/>
  <c r="N553" i="16"/>
  <c r="W584" i="17" l="1"/>
  <c r="F585" i="17"/>
  <c r="V584" i="17"/>
  <c r="Y584" i="17"/>
  <c r="M585" i="17"/>
  <c r="X584" i="17"/>
  <c r="U553" i="16"/>
  <c r="Q553" i="16"/>
  <c r="S553" i="16" s="1"/>
  <c r="J553" i="16"/>
  <c r="N585" i="17" l="1"/>
  <c r="P585" i="17"/>
  <c r="R585" i="17" s="1"/>
  <c r="O585" i="17"/>
  <c r="H585" i="17"/>
  <c r="G585" i="17"/>
  <c r="I585" i="17"/>
  <c r="K585" i="17" s="1"/>
  <c r="T553" i="16"/>
  <c r="L553" i="16"/>
  <c r="Q585" i="17" l="1"/>
  <c r="S585" i="17" s="1"/>
  <c r="U585" i="17"/>
  <c r="J585" i="17"/>
  <c r="Y553" i="16"/>
  <c r="W553" i="16"/>
  <c r="X553" i="16"/>
  <c r="F554" i="16"/>
  <c r="M554" i="16"/>
  <c r="V553" i="16"/>
  <c r="T585" i="17" l="1"/>
  <c r="L585" i="17"/>
  <c r="Y585" i="17" s="1"/>
  <c r="P554" i="16"/>
  <c r="R554" i="16" s="1"/>
  <c r="O554" i="16"/>
  <c r="N554" i="16"/>
  <c r="H554" i="16"/>
  <c r="G554" i="16"/>
  <c r="I554" i="16"/>
  <c r="K554" i="16" s="1"/>
  <c r="V585" i="17" l="1"/>
  <c r="W585" i="17"/>
  <c r="M586" i="17"/>
  <c r="O586" i="17" s="1"/>
  <c r="F586" i="17"/>
  <c r="X585" i="17"/>
  <c r="U554" i="16"/>
  <c r="J554" i="16"/>
  <c r="Q554" i="16"/>
  <c r="S554" i="16" s="1"/>
  <c r="N586" i="17" l="1"/>
  <c r="P586" i="17"/>
  <c r="R586" i="17" s="1"/>
  <c r="I586" i="17"/>
  <c r="K586" i="17" s="1"/>
  <c r="H586" i="17"/>
  <c r="G586" i="17"/>
  <c r="T554" i="16"/>
  <c r="L554" i="16"/>
  <c r="Q586" i="17" l="1"/>
  <c r="S586" i="17" s="1"/>
  <c r="U586" i="17"/>
  <c r="J586" i="17"/>
  <c r="Y554" i="16"/>
  <c r="W554" i="16"/>
  <c r="X554" i="16"/>
  <c r="F555" i="16"/>
  <c r="M555" i="16"/>
  <c r="V554" i="16"/>
  <c r="L586" i="17" l="1"/>
  <c r="T586" i="17"/>
  <c r="O555" i="16"/>
  <c r="N555" i="16"/>
  <c r="P555" i="16"/>
  <c r="R555" i="16" s="1"/>
  <c r="G555" i="16"/>
  <c r="I555" i="16"/>
  <c r="K555" i="16" s="1"/>
  <c r="H555" i="16"/>
  <c r="X586" i="17" l="1"/>
  <c r="Y586" i="17"/>
  <c r="W586" i="17"/>
  <c r="M587" i="17"/>
  <c r="F587" i="17"/>
  <c r="V586" i="17"/>
  <c r="U555" i="16"/>
  <c r="J555" i="16"/>
  <c r="Q555" i="16"/>
  <c r="S555" i="16" s="1"/>
  <c r="N587" i="17" l="1"/>
  <c r="P587" i="17"/>
  <c r="R587" i="17" s="1"/>
  <c r="O587" i="17"/>
  <c r="H587" i="17"/>
  <c r="I587" i="17"/>
  <c r="K587" i="17" s="1"/>
  <c r="G587" i="17"/>
  <c r="T555" i="16"/>
  <c r="L555" i="16"/>
  <c r="U587" i="17" l="1"/>
  <c r="J587" i="17"/>
  <c r="L587" i="17" s="1"/>
  <c r="Q587" i="17"/>
  <c r="S587" i="17" s="1"/>
  <c r="Y555" i="16"/>
  <c r="W555" i="16"/>
  <c r="F556" i="16"/>
  <c r="M556" i="16"/>
  <c r="X555" i="16"/>
  <c r="V555" i="16"/>
  <c r="T587" i="17" l="1"/>
  <c r="V587" i="17" s="1"/>
  <c r="M588" i="17"/>
  <c r="X587" i="17"/>
  <c r="F588" i="17"/>
  <c r="Y587" i="17"/>
  <c r="W587" i="17"/>
  <c r="N556" i="16"/>
  <c r="P556" i="16"/>
  <c r="R556" i="16" s="1"/>
  <c r="O556" i="16"/>
  <c r="I556" i="16"/>
  <c r="K556" i="16" s="1"/>
  <c r="H556" i="16"/>
  <c r="G556" i="16"/>
  <c r="H588" i="17" l="1"/>
  <c r="I588" i="17"/>
  <c r="K588" i="17" s="1"/>
  <c r="G588" i="17"/>
  <c r="N588" i="17"/>
  <c r="O588" i="17"/>
  <c r="P588" i="17"/>
  <c r="R588" i="17" s="1"/>
  <c r="J556" i="16"/>
  <c r="L556" i="16" s="1"/>
  <c r="U556" i="16"/>
  <c r="Q556" i="16"/>
  <c r="S556" i="16" s="1"/>
  <c r="J588" i="17" l="1"/>
  <c r="L588" i="17" s="1"/>
  <c r="Q588" i="17"/>
  <c r="S588" i="17" s="1"/>
  <c r="U588" i="17"/>
  <c r="W556" i="16"/>
  <c r="Y556" i="16"/>
  <c r="T556" i="16"/>
  <c r="V556" i="16" s="1"/>
  <c r="M557" i="16"/>
  <c r="X556" i="16"/>
  <c r="F557" i="16"/>
  <c r="W588" i="17" l="1"/>
  <c r="M589" i="17"/>
  <c r="N589" i="17" s="1"/>
  <c r="Y588" i="17"/>
  <c r="F589" i="17"/>
  <c r="I589" i="17" s="1"/>
  <c r="K589" i="17" s="1"/>
  <c r="T588" i="17"/>
  <c r="V588" i="17" s="1"/>
  <c r="X588" i="17"/>
  <c r="P557" i="16"/>
  <c r="R557" i="16" s="1"/>
  <c r="O557" i="16"/>
  <c r="N557" i="16"/>
  <c r="I557" i="16"/>
  <c r="K557" i="16" s="1"/>
  <c r="H557" i="16"/>
  <c r="G557" i="16"/>
  <c r="H589" i="17" l="1"/>
  <c r="G589" i="17"/>
  <c r="O589" i="17"/>
  <c r="P589" i="17"/>
  <c r="R589" i="17" s="1"/>
  <c r="U589" i="17" s="1"/>
  <c r="Q557" i="16"/>
  <c r="S557" i="16" s="1"/>
  <c r="J557" i="16"/>
  <c r="U557" i="16"/>
  <c r="J589" i="17" l="1"/>
  <c r="L589" i="17" s="1"/>
  <c r="Q589" i="17"/>
  <c r="S589" i="17" s="1"/>
  <c r="T557" i="16"/>
  <c r="L557" i="16"/>
  <c r="M590" i="17" l="1"/>
  <c r="N590" i="17" s="1"/>
  <c r="F590" i="17"/>
  <c r="G590" i="17" s="1"/>
  <c r="Y589" i="17"/>
  <c r="W589" i="17"/>
  <c r="T589" i="17"/>
  <c r="V589" i="17" s="1"/>
  <c r="X589" i="17"/>
  <c r="X557" i="16"/>
  <c r="W557" i="16"/>
  <c r="M558" i="16"/>
  <c r="O558" i="16" s="1"/>
  <c r="F558" i="16"/>
  <c r="H558" i="16" s="1"/>
  <c r="V557" i="16"/>
  <c r="Y557" i="16"/>
  <c r="O590" i="17" l="1"/>
  <c r="P590" i="17"/>
  <c r="R590" i="17" s="1"/>
  <c r="I590" i="17"/>
  <c r="K590" i="17" s="1"/>
  <c r="H590" i="17"/>
  <c r="P558" i="16"/>
  <c r="R558" i="16" s="1"/>
  <c r="N558" i="16"/>
  <c r="I558" i="16"/>
  <c r="K558" i="16" s="1"/>
  <c r="G558" i="16"/>
  <c r="U590" i="17" l="1"/>
  <c r="J590" i="17"/>
  <c r="L590" i="17" s="1"/>
  <c r="Q590" i="17"/>
  <c r="S590" i="17" s="1"/>
  <c r="J558" i="16"/>
  <c r="L558" i="16" s="1"/>
  <c r="Q558" i="16"/>
  <c r="S558" i="16" s="1"/>
  <c r="U558" i="16"/>
  <c r="X590" i="17" l="1"/>
  <c r="T590" i="17"/>
  <c r="V590" i="17" s="1"/>
  <c r="M591" i="17"/>
  <c r="N591" i="17" s="1"/>
  <c r="Y590" i="17"/>
  <c r="W590" i="17"/>
  <c r="F591" i="17"/>
  <c r="I591" i="17" s="1"/>
  <c r="K591" i="17" s="1"/>
  <c r="W558" i="16"/>
  <c r="T558" i="16"/>
  <c r="V558" i="16" s="1"/>
  <c r="Y558" i="16"/>
  <c r="X558" i="16"/>
  <c r="F559" i="16"/>
  <c r="H559" i="16" s="1"/>
  <c r="M559" i="16"/>
  <c r="P559" i="16" s="1"/>
  <c r="R559" i="16" s="1"/>
  <c r="O591" i="17" l="1"/>
  <c r="P591" i="17"/>
  <c r="R591" i="17" s="1"/>
  <c r="U591" i="17" s="1"/>
  <c r="H591" i="17"/>
  <c r="G591" i="17"/>
  <c r="G559" i="16"/>
  <c r="I559" i="16"/>
  <c r="K559" i="16" s="1"/>
  <c r="U559" i="16" s="1"/>
  <c r="O559" i="16"/>
  <c r="N559" i="16"/>
  <c r="Q591" i="17" l="1"/>
  <c r="S591" i="17" s="1"/>
  <c r="J591" i="17"/>
  <c r="L591" i="17" s="1"/>
  <c r="J559" i="16"/>
  <c r="L559" i="16" s="1"/>
  <c r="Q559" i="16"/>
  <c r="S559" i="16" s="1"/>
  <c r="X591" i="17" l="1"/>
  <c r="T591" i="17"/>
  <c r="V591" i="17" s="1"/>
  <c r="M592" i="17"/>
  <c r="O592" i="17" s="1"/>
  <c r="Y591" i="17"/>
  <c r="F592" i="17"/>
  <c r="G592" i="17" s="1"/>
  <c r="W591" i="17"/>
  <c r="T559" i="16"/>
  <c r="V559" i="16" s="1"/>
  <c r="Y559" i="16"/>
  <c r="W559" i="16"/>
  <c r="M560" i="16"/>
  <c r="X559" i="16"/>
  <c r="F560" i="16"/>
  <c r="P592" i="17" l="1"/>
  <c r="R592" i="17" s="1"/>
  <c r="N592" i="17"/>
  <c r="H592" i="17"/>
  <c r="I592" i="17"/>
  <c r="K592" i="17" s="1"/>
  <c r="I560" i="16"/>
  <c r="K560" i="16" s="1"/>
  <c r="H560" i="16"/>
  <c r="G560" i="16"/>
  <c r="P560" i="16"/>
  <c r="R560" i="16" s="1"/>
  <c r="O560" i="16"/>
  <c r="N560" i="16"/>
  <c r="Q592" i="17" l="1"/>
  <c r="S592" i="17" s="1"/>
  <c r="U592" i="17"/>
  <c r="J592" i="17"/>
  <c r="L592" i="17" s="1"/>
  <c r="J560" i="16"/>
  <c r="L560" i="16" s="1"/>
  <c r="Q560" i="16"/>
  <c r="S560" i="16" s="1"/>
  <c r="U560" i="16"/>
  <c r="X592" i="17" l="1"/>
  <c r="Y592" i="17"/>
  <c r="F593" i="17"/>
  <c r="I593" i="17" s="1"/>
  <c r="K593" i="17" s="1"/>
  <c r="W592" i="17"/>
  <c r="T592" i="17"/>
  <c r="V592" i="17" s="1"/>
  <c r="M593" i="17"/>
  <c r="N593" i="17" s="1"/>
  <c r="W560" i="16"/>
  <c r="F561" i="16"/>
  <c r="G561" i="16" s="1"/>
  <c r="Y560" i="16"/>
  <c r="T560" i="16"/>
  <c r="V560" i="16" s="1"/>
  <c r="M561" i="16"/>
  <c r="N561" i="16" s="1"/>
  <c r="X560" i="16"/>
  <c r="H593" i="17" l="1"/>
  <c r="G593" i="17"/>
  <c r="P593" i="17"/>
  <c r="R593" i="17" s="1"/>
  <c r="U593" i="17" s="1"/>
  <c r="O593" i="17"/>
  <c r="H561" i="16"/>
  <c r="I561" i="16"/>
  <c r="K561" i="16" s="1"/>
  <c r="O561" i="16"/>
  <c r="P561" i="16"/>
  <c r="R561" i="16" s="1"/>
  <c r="Q593" i="17" l="1"/>
  <c r="S593" i="17" s="1"/>
  <c r="J593" i="17"/>
  <c r="J561" i="16"/>
  <c r="L561" i="16" s="1"/>
  <c r="U561" i="16"/>
  <c r="Q561" i="16"/>
  <c r="T593" i="17" l="1"/>
  <c r="L593" i="17"/>
  <c r="W593" i="17" s="1"/>
  <c r="T561" i="16"/>
  <c r="S561" i="16"/>
  <c r="Y561" i="16" s="1"/>
  <c r="F594" i="17" l="1"/>
  <c r="G594" i="17" s="1"/>
  <c r="V593" i="17"/>
  <c r="M594" i="17"/>
  <c r="P594" i="17" s="1"/>
  <c r="R594" i="17" s="1"/>
  <c r="Y593" i="17"/>
  <c r="X593" i="17"/>
  <c r="W561" i="16"/>
  <c r="V561" i="16"/>
  <c r="M562" i="16"/>
  <c r="O562" i="16" s="1"/>
  <c r="F562" i="16"/>
  <c r="H562" i="16" s="1"/>
  <c r="X561" i="16"/>
  <c r="I594" i="17" l="1"/>
  <c r="K594" i="17" s="1"/>
  <c r="U594" i="17" s="1"/>
  <c r="H594" i="17"/>
  <c r="N594" i="17"/>
  <c r="O594" i="17"/>
  <c r="P562" i="16"/>
  <c r="R562" i="16" s="1"/>
  <c r="N562" i="16"/>
  <c r="I562" i="16"/>
  <c r="K562" i="16" s="1"/>
  <c r="G562" i="16"/>
  <c r="J594" i="17" l="1"/>
  <c r="L594" i="17" s="1"/>
  <c r="Q594" i="17"/>
  <c r="S594" i="17" s="1"/>
  <c r="U562" i="16"/>
  <c r="Q562" i="16"/>
  <c r="S562" i="16" s="1"/>
  <c r="J562" i="16"/>
  <c r="X594" i="17" l="1"/>
  <c r="T594" i="17"/>
  <c r="V594" i="17" s="1"/>
  <c r="M595" i="17"/>
  <c r="P595" i="17" s="1"/>
  <c r="R595" i="17" s="1"/>
  <c r="Y594" i="17"/>
  <c r="F595" i="17"/>
  <c r="I595" i="17" s="1"/>
  <c r="K595" i="17" s="1"/>
  <c r="W594" i="17"/>
  <c r="T562" i="16"/>
  <c r="L562" i="16"/>
  <c r="Y562" i="16" s="1"/>
  <c r="N595" i="17" l="1"/>
  <c r="O595" i="17"/>
  <c r="H595" i="17"/>
  <c r="G595" i="17"/>
  <c r="U595" i="17"/>
  <c r="V562" i="16"/>
  <c r="X562" i="16"/>
  <c r="M563" i="16"/>
  <c r="N563" i="16" s="1"/>
  <c r="F563" i="16"/>
  <c r="I563" i="16" s="1"/>
  <c r="K563" i="16" s="1"/>
  <c r="W562" i="16"/>
  <c r="Q595" i="17" l="1"/>
  <c r="S595" i="17" s="1"/>
  <c r="J595" i="17"/>
  <c r="L595" i="17" s="1"/>
  <c r="H563" i="16"/>
  <c r="G563" i="16"/>
  <c r="P563" i="16"/>
  <c r="R563" i="16" s="1"/>
  <c r="U563" i="16" s="1"/>
  <c r="O563" i="16"/>
  <c r="W595" i="17" l="1"/>
  <c r="M596" i="17"/>
  <c r="O596" i="17" s="1"/>
  <c r="X595" i="17"/>
  <c r="T595" i="17"/>
  <c r="V595" i="17" s="1"/>
  <c r="F596" i="17"/>
  <c r="I596" i="17" s="1"/>
  <c r="Y595" i="17"/>
  <c r="J563" i="16"/>
  <c r="L563" i="16" s="1"/>
  <c r="Q563" i="16"/>
  <c r="S563" i="16" s="1"/>
  <c r="N596" i="17" l="1"/>
  <c r="P596" i="17"/>
  <c r="R596" i="17" s="1"/>
  <c r="G596" i="17"/>
  <c r="K596" i="17"/>
  <c r="H596" i="17"/>
  <c r="T563" i="16"/>
  <c r="V563" i="16" s="1"/>
  <c r="Y563" i="16"/>
  <c r="W563" i="16"/>
  <c r="M564" i="16"/>
  <c r="X563" i="16"/>
  <c r="F564" i="16"/>
  <c r="Q596" i="17" l="1"/>
  <c r="S596" i="17" s="1"/>
  <c r="U596" i="17"/>
  <c r="J596" i="17"/>
  <c r="L596" i="17" s="1"/>
  <c r="I564" i="16"/>
  <c r="K564" i="16" s="1"/>
  <c r="H564" i="16"/>
  <c r="G564" i="16"/>
  <c r="P564" i="16"/>
  <c r="R564" i="16" s="1"/>
  <c r="O564" i="16"/>
  <c r="N564" i="16"/>
  <c r="W596" i="17" l="1"/>
  <c r="F597" i="17"/>
  <c r="I597" i="17" s="1"/>
  <c r="K597" i="17" s="1"/>
  <c r="Y596" i="17"/>
  <c r="M597" i="17"/>
  <c r="N597" i="17" s="1"/>
  <c r="X596" i="17"/>
  <c r="T596" i="17"/>
  <c r="V596" i="17" s="1"/>
  <c r="U564" i="16"/>
  <c r="Q564" i="16"/>
  <c r="S564" i="16" s="1"/>
  <c r="J564" i="16"/>
  <c r="L564" i="16" s="1"/>
  <c r="O597" i="17" l="1"/>
  <c r="P597" i="17"/>
  <c r="R597" i="17" s="1"/>
  <c r="U597" i="17" s="1"/>
  <c r="G597" i="17"/>
  <c r="H597" i="17"/>
  <c r="Y564" i="16"/>
  <c r="W564" i="16"/>
  <c r="T564" i="16"/>
  <c r="V564" i="16" s="1"/>
  <c r="X564" i="16"/>
  <c r="F565" i="16"/>
  <c r="M565" i="16"/>
  <c r="Q597" i="17" l="1"/>
  <c r="S597" i="17" s="1"/>
  <c r="J597" i="17"/>
  <c r="P565" i="16"/>
  <c r="R565" i="16" s="1"/>
  <c r="O565" i="16"/>
  <c r="N565" i="16"/>
  <c r="H565" i="16"/>
  <c r="G565" i="16"/>
  <c r="I565" i="16"/>
  <c r="K565" i="16" s="1"/>
  <c r="T597" i="17" l="1"/>
  <c r="L597" i="17"/>
  <c r="W597" i="17" s="1"/>
  <c r="U565" i="16"/>
  <c r="J565" i="16"/>
  <c r="L565" i="16" s="1"/>
  <c r="Q565" i="16"/>
  <c r="S565" i="16" s="1"/>
  <c r="M598" i="17" l="1"/>
  <c r="P598" i="17" s="1"/>
  <c r="R598" i="17" s="1"/>
  <c r="F598" i="17"/>
  <c r="I598" i="17" s="1"/>
  <c r="K598" i="17" s="1"/>
  <c r="X597" i="17"/>
  <c r="Y597" i="17"/>
  <c r="V597" i="17"/>
  <c r="Y565" i="16"/>
  <c r="W565" i="16"/>
  <c r="T565" i="16"/>
  <c r="V565" i="16" s="1"/>
  <c r="X565" i="16"/>
  <c r="F566" i="16"/>
  <c r="M566" i="16"/>
  <c r="N598" i="17" l="1"/>
  <c r="U598" i="17"/>
  <c r="H598" i="17"/>
  <c r="G598" i="17"/>
  <c r="O598" i="17"/>
  <c r="G566" i="16"/>
  <c r="I566" i="16"/>
  <c r="K566" i="16" s="1"/>
  <c r="H566" i="16"/>
  <c r="O566" i="16"/>
  <c r="N566" i="16"/>
  <c r="P566" i="16"/>
  <c r="R566" i="16" s="1"/>
  <c r="Q598" i="17" l="1"/>
  <c r="S598" i="17" s="1"/>
  <c r="J598" i="17"/>
  <c r="L598" i="17" s="1"/>
  <c r="J566" i="16"/>
  <c r="L566" i="16" s="1"/>
  <c r="U566" i="16"/>
  <c r="Q566" i="16"/>
  <c r="S566" i="16" s="1"/>
  <c r="W598" i="17" l="1"/>
  <c r="X598" i="17"/>
  <c r="M599" i="17"/>
  <c r="O599" i="17" s="1"/>
  <c r="F599" i="17"/>
  <c r="G599" i="17" s="1"/>
  <c r="T598" i="17"/>
  <c r="V598" i="17" s="1"/>
  <c r="Y598" i="17"/>
  <c r="W566" i="16"/>
  <c r="Y566" i="16"/>
  <c r="T566" i="16"/>
  <c r="V566" i="16" s="1"/>
  <c r="F567" i="16"/>
  <c r="M567" i="16"/>
  <c r="X566" i="16"/>
  <c r="I599" i="17" l="1"/>
  <c r="K599" i="17" s="1"/>
  <c r="P599" i="17"/>
  <c r="R599" i="17" s="1"/>
  <c r="N599" i="17"/>
  <c r="H599" i="17"/>
  <c r="I567" i="16"/>
  <c r="K567" i="16" s="1"/>
  <c r="H567" i="16"/>
  <c r="G567" i="16"/>
  <c r="N567" i="16"/>
  <c r="P567" i="16"/>
  <c r="R567" i="16" s="1"/>
  <c r="O567" i="16"/>
  <c r="J599" i="17" l="1"/>
  <c r="L599" i="17" s="1"/>
  <c r="Q599" i="17"/>
  <c r="S599" i="17" s="1"/>
  <c r="U599" i="17"/>
  <c r="Q567" i="16"/>
  <c r="S567" i="16" s="1"/>
  <c r="U567" i="16"/>
  <c r="J567" i="16"/>
  <c r="T599" i="17" l="1"/>
  <c r="V599" i="17" s="1"/>
  <c r="F600" i="17"/>
  <c r="H600" i="17" s="1"/>
  <c r="W599" i="17"/>
  <c r="X599" i="17"/>
  <c r="M600" i="17"/>
  <c r="O600" i="17" s="1"/>
  <c r="Y599" i="17"/>
  <c r="T567" i="16"/>
  <c r="L567" i="16"/>
  <c r="G600" i="17" l="1"/>
  <c r="I600" i="17"/>
  <c r="K600" i="17" s="1"/>
  <c r="P600" i="17"/>
  <c r="R600" i="17" s="1"/>
  <c r="N600" i="17"/>
  <c r="Y567" i="16"/>
  <c r="W567" i="16"/>
  <c r="M568" i="16"/>
  <c r="X567" i="16"/>
  <c r="F568" i="16"/>
  <c r="V567" i="16"/>
  <c r="J600" i="17" l="1"/>
  <c r="L600" i="17" s="1"/>
  <c r="U600" i="17"/>
  <c r="Q600" i="17"/>
  <c r="S600" i="17" s="1"/>
  <c r="I568" i="16"/>
  <c r="K568" i="16" s="1"/>
  <c r="H568" i="16"/>
  <c r="G568" i="16"/>
  <c r="P568" i="16"/>
  <c r="R568" i="16" s="1"/>
  <c r="O568" i="16"/>
  <c r="N568" i="16"/>
  <c r="W600" i="17" l="1"/>
  <c r="T600" i="17"/>
  <c r="V600" i="17" s="1"/>
  <c r="M601" i="17"/>
  <c r="F601" i="17"/>
  <c r="X600" i="17"/>
  <c r="Y600" i="17"/>
  <c r="U568" i="16"/>
  <c r="Q568" i="16"/>
  <c r="S568" i="16" s="1"/>
  <c r="J568" i="16"/>
  <c r="L568" i="16" s="1"/>
  <c r="W568" i="16" l="1"/>
  <c r="H601" i="17"/>
  <c r="G601" i="17"/>
  <c r="I601" i="17"/>
  <c r="K601" i="17" s="1"/>
  <c r="P601" i="17"/>
  <c r="R601" i="17" s="1"/>
  <c r="N601" i="17"/>
  <c r="O601" i="17"/>
  <c r="Y568" i="16"/>
  <c r="X568" i="16"/>
  <c r="F569" i="16"/>
  <c r="M569" i="16"/>
  <c r="T568" i="16"/>
  <c r="V568" i="16" s="1"/>
  <c r="U601" i="17" l="1"/>
  <c r="Q601" i="17"/>
  <c r="S601" i="17" s="1"/>
  <c r="J601" i="17"/>
  <c r="H569" i="16"/>
  <c r="G569" i="16"/>
  <c r="I569" i="16"/>
  <c r="K569" i="16" s="1"/>
  <c r="P569" i="16"/>
  <c r="R569" i="16" s="1"/>
  <c r="O569" i="16"/>
  <c r="N569" i="16"/>
  <c r="T601" i="17" l="1"/>
  <c r="L601" i="17"/>
  <c r="W601" i="17" s="1"/>
  <c r="Q569" i="16"/>
  <c r="S569" i="16" s="1"/>
  <c r="U569" i="16"/>
  <c r="J569" i="16"/>
  <c r="F602" i="17" l="1"/>
  <c r="Y601" i="17"/>
  <c r="M602" i="17"/>
  <c r="V601" i="17"/>
  <c r="T569" i="16"/>
  <c r="X601" i="17"/>
  <c r="L569" i="16"/>
  <c r="Y569" i="16" l="1"/>
  <c r="W569" i="16"/>
  <c r="P602" i="17"/>
  <c r="R602" i="17" s="1"/>
  <c r="O602" i="17"/>
  <c r="N602" i="17"/>
  <c r="G602" i="17"/>
  <c r="I602" i="17"/>
  <c r="K602" i="17" s="1"/>
  <c r="H602" i="17"/>
  <c r="X569" i="16"/>
  <c r="F570" i="16"/>
  <c r="M570" i="16"/>
  <c r="V569" i="16"/>
  <c r="U602" i="17" l="1"/>
  <c r="Q602" i="17"/>
  <c r="S602" i="17" s="1"/>
  <c r="J602" i="17"/>
  <c r="O570" i="16"/>
  <c r="N570" i="16"/>
  <c r="P570" i="16"/>
  <c r="R570" i="16" s="1"/>
  <c r="G570" i="16"/>
  <c r="I570" i="16"/>
  <c r="K570" i="16" s="1"/>
  <c r="H570" i="16"/>
  <c r="T602" i="17" l="1"/>
  <c r="L602" i="17"/>
  <c r="U570" i="16"/>
  <c r="J570" i="16"/>
  <c r="Q570" i="16"/>
  <c r="S570" i="16" s="1"/>
  <c r="F603" i="17" l="1"/>
  <c r="G603" i="17" s="1"/>
  <c r="W602" i="17"/>
  <c r="Y602" i="17"/>
  <c r="V602" i="17"/>
  <c r="M603" i="17"/>
  <c r="N603" i="17" s="1"/>
  <c r="X602" i="17"/>
  <c r="T570" i="16"/>
  <c r="L570" i="16"/>
  <c r="I603" i="17" l="1"/>
  <c r="K603" i="17" s="1"/>
  <c r="H603" i="17"/>
  <c r="Y570" i="16"/>
  <c r="W570" i="16"/>
  <c r="O603" i="17"/>
  <c r="P603" i="17"/>
  <c r="R603" i="17" s="1"/>
  <c r="F571" i="16"/>
  <c r="M571" i="16"/>
  <c r="X570" i="16"/>
  <c r="V570" i="16"/>
  <c r="J603" i="17" l="1"/>
  <c r="L603" i="17" s="1"/>
  <c r="U603" i="17"/>
  <c r="Q603" i="17"/>
  <c r="S603" i="17" s="1"/>
  <c r="N571" i="16"/>
  <c r="P571" i="16"/>
  <c r="R571" i="16" s="1"/>
  <c r="O571" i="16"/>
  <c r="I571" i="16"/>
  <c r="K571" i="16" s="1"/>
  <c r="H571" i="16"/>
  <c r="G571" i="16"/>
  <c r="W603" i="17" l="1"/>
  <c r="T603" i="17"/>
  <c r="V603" i="17" s="1"/>
  <c r="M604" i="17"/>
  <c r="P604" i="17" s="1"/>
  <c r="R604" i="17" s="1"/>
  <c r="Y603" i="17"/>
  <c r="X603" i="17"/>
  <c r="F604" i="17"/>
  <c r="I604" i="17" s="1"/>
  <c r="K604" i="17" s="1"/>
  <c r="U571" i="16"/>
  <c r="J571" i="16"/>
  <c r="Q571" i="16"/>
  <c r="S571" i="16" s="1"/>
  <c r="N604" i="17" l="1"/>
  <c r="O604" i="17"/>
  <c r="G604" i="17"/>
  <c r="H604" i="17"/>
  <c r="U604" i="17"/>
  <c r="T571" i="16"/>
  <c r="L571" i="16"/>
  <c r="Q604" i="17" l="1"/>
  <c r="S604" i="17" s="1"/>
  <c r="J604" i="17"/>
  <c r="L604" i="17" s="1"/>
  <c r="Y571" i="16"/>
  <c r="W571" i="16"/>
  <c r="M572" i="16"/>
  <c r="X571" i="16"/>
  <c r="F572" i="16"/>
  <c r="V571" i="16"/>
  <c r="W604" i="17" l="1"/>
  <c r="F605" i="17"/>
  <c r="H605" i="17" s="1"/>
  <c r="M605" i="17"/>
  <c r="O605" i="17" s="1"/>
  <c r="T604" i="17"/>
  <c r="V604" i="17" s="1"/>
  <c r="Y604" i="17"/>
  <c r="X604" i="17"/>
  <c r="I572" i="16"/>
  <c r="K572" i="16" s="1"/>
  <c r="H572" i="16"/>
  <c r="G572" i="16"/>
  <c r="P572" i="16"/>
  <c r="R572" i="16" s="1"/>
  <c r="O572" i="16"/>
  <c r="N572" i="16"/>
  <c r="G605" i="17" l="1"/>
  <c r="I605" i="17"/>
  <c r="K605" i="17" s="1"/>
  <c r="P605" i="17"/>
  <c r="R605" i="17" s="1"/>
  <c r="N605" i="17"/>
  <c r="U572" i="16"/>
  <c r="Q572" i="16"/>
  <c r="S572" i="16" s="1"/>
  <c r="J572" i="16"/>
  <c r="L572" i="16" s="1"/>
  <c r="W572" i="16" l="1"/>
  <c r="U605" i="17"/>
  <c r="Q605" i="17"/>
  <c r="S605" i="17" s="1"/>
  <c r="J605" i="17"/>
  <c r="L605" i="17" s="1"/>
  <c r="Y572" i="16"/>
  <c r="X572" i="16"/>
  <c r="F573" i="16"/>
  <c r="M573" i="16"/>
  <c r="T572" i="16"/>
  <c r="V572" i="16" s="1"/>
  <c r="W605" i="17" l="1"/>
  <c r="T605" i="17"/>
  <c r="V605" i="17" s="1"/>
  <c r="F606" i="17"/>
  <c r="Y605" i="17"/>
  <c r="M606" i="17"/>
  <c r="X605" i="17"/>
  <c r="P573" i="16"/>
  <c r="R573" i="16" s="1"/>
  <c r="O573" i="16"/>
  <c r="N573" i="16"/>
  <c r="H573" i="16"/>
  <c r="G573" i="16"/>
  <c r="I573" i="16"/>
  <c r="K573" i="16" s="1"/>
  <c r="O606" i="17" l="1"/>
  <c r="N606" i="17"/>
  <c r="P606" i="17"/>
  <c r="R606" i="17" s="1"/>
  <c r="G606" i="17"/>
  <c r="H606" i="17"/>
  <c r="I606" i="17"/>
  <c r="K606" i="17" s="1"/>
  <c r="U573" i="16"/>
  <c r="J573" i="16"/>
  <c r="Q573" i="16"/>
  <c r="S573" i="16" s="1"/>
  <c r="U606" i="17" l="1"/>
  <c r="J606" i="17"/>
  <c r="L606" i="17" s="1"/>
  <c r="Q606" i="17"/>
  <c r="S606" i="17" s="1"/>
  <c r="T573" i="16"/>
  <c r="L573" i="16"/>
  <c r="W606" i="17" l="1"/>
  <c r="Y573" i="16"/>
  <c r="W573" i="16"/>
  <c r="T606" i="17"/>
  <c r="V606" i="17" s="1"/>
  <c r="X606" i="17"/>
  <c r="Y606" i="17"/>
  <c r="F607" i="17"/>
  <c r="M607" i="17"/>
  <c r="X573" i="16"/>
  <c r="F574" i="16"/>
  <c r="M574" i="16"/>
  <c r="V573" i="16"/>
  <c r="N607" i="17" l="1"/>
  <c r="P607" i="17"/>
  <c r="R607" i="17" s="1"/>
  <c r="O607" i="17"/>
  <c r="G607" i="17"/>
  <c r="I607" i="17"/>
  <c r="K607" i="17" s="1"/>
  <c r="H607" i="17"/>
  <c r="O574" i="16"/>
  <c r="N574" i="16"/>
  <c r="P574" i="16"/>
  <c r="R574" i="16" s="1"/>
  <c r="G574" i="16"/>
  <c r="I574" i="16"/>
  <c r="K574" i="16" s="1"/>
  <c r="H574" i="16"/>
  <c r="U607" i="17" l="1"/>
  <c r="J607" i="17"/>
  <c r="L607" i="17" s="1"/>
  <c r="Q607" i="17"/>
  <c r="S607" i="17" s="1"/>
  <c r="U574" i="16"/>
  <c r="J574" i="16"/>
  <c r="Q574" i="16"/>
  <c r="S574" i="16" s="1"/>
  <c r="W607" i="17" l="1"/>
  <c r="M608" i="17"/>
  <c r="X607" i="17"/>
  <c r="F608" i="17"/>
  <c r="Y607" i="17"/>
  <c r="T607" i="17"/>
  <c r="T574" i="16"/>
  <c r="L574" i="16"/>
  <c r="Y574" i="16" l="1"/>
  <c r="W574" i="16"/>
  <c r="O608" i="17"/>
  <c r="N608" i="17"/>
  <c r="P608" i="17"/>
  <c r="R608" i="17" s="1"/>
  <c r="G608" i="17"/>
  <c r="H608" i="17"/>
  <c r="I608" i="17"/>
  <c r="K608" i="17" s="1"/>
  <c r="V607" i="17"/>
  <c r="F575" i="16"/>
  <c r="M575" i="16"/>
  <c r="X574" i="16"/>
  <c r="V574" i="16"/>
  <c r="J608" i="17" l="1"/>
  <c r="L608" i="17" s="1"/>
  <c r="U608" i="17"/>
  <c r="Q608" i="17"/>
  <c r="N575" i="16"/>
  <c r="P575" i="16"/>
  <c r="R575" i="16" s="1"/>
  <c r="O575" i="16"/>
  <c r="I575" i="16"/>
  <c r="K575" i="16" s="1"/>
  <c r="H575" i="16"/>
  <c r="G575" i="16"/>
  <c r="T608" i="17" l="1"/>
  <c r="S608" i="17"/>
  <c r="W608" i="17" s="1"/>
  <c r="J575" i="16"/>
  <c r="L575" i="16" s="1"/>
  <c r="U575" i="16"/>
  <c r="Q575" i="16"/>
  <c r="S575" i="16" s="1"/>
  <c r="Y608" i="17" l="1"/>
  <c r="V608" i="17"/>
  <c r="M609" i="17"/>
  <c r="N609" i="17" s="1"/>
  <c r="X608" i="17"/>
  <c r="F609" i="17"/>
  <c r="H609" i="17" s="1"/>
  <c r="Y575" i="16"/>
  <c r="W575" i="16"/>
  <c r="T575" i="16"/>
  <c r="V575" i="16" s="1"/>
  <c r="M576" i="16"/>
  <c r="X575" i="16"/>
  <c r="F576" i="16"/>
  <c r="G609" i="17" l="1"/>
  <c r="P609" i="17"/>
  <c r="R609" i="17" s="1"/>
  <c r="O609" i="17"/>
  <c r="I609" i="17"/>
  <c r="K609" i="17" s="1"/>
  <c r="P576" i="16"/>
  <c r="R576" i="16" s="1"/>
  <c r="O576" i="16"/>
  <c r="N576" i="16"/>
  <c r="I576" i="16"/>
  <c r="K576" i="16" s="1"/>
  <c r="H576" i="16"/>
  <c r="G576" i="16"/>
  <c r="U609" i="17" l="1"/>
  <c r="Q609" i="17"/>
  <c r="S609" i="17" s="1"/>
  <c r="J609" i="17"/>
  <c r="L609" i="17" s="1"/>
  <c r="U576" i="16"/>
  <c r="Q576" i="16"/>
  <c r="S576" i="16" s="1"/>
  <c r="J576" i="16"/>
  <c r="W609" i="17" l="1"/>
  <c r="F610" i="17"/>
  <c r="I610" i="17" s="1"/>
  <c r="K610" i="17" s="1"/>
  <c r="X609" i="17"/>
  <c r="Y609" i="17"/>
  <c r="M610" i="17"/>
  <c r="N610" i="17" s="1"/>
  <c r="T609" i="17"/>
  <c r="V609" i="17" s="1"/>
  <c r="T576" i="16"/>
  <c r="L576" i="16"/>
  <c r="G610" i="17" l="1"/>
  <c r="O610" i="17"/>
  <c r="H610" i="17"/>
  <c r="P610" i="17"/>
  <c r="R610" i="17" s="1"/>
  <c r="U610" i="17" s="1"/>
  <c r="Y576" i="16"/>
  <c r="W576" i="16"/>
  <c r="X576" i="16"/>
  <c r="F577" i="16"/>
  <c r="M577" i="16"/>
  <c r="V576" i="16"/>
  <c r="J610" i="17" l="1"/>
  <c r="L610" i="17" s="1"/>
  <c r="Q610" i="17"/>
  <c r="P577" i="16"/>
  <c r="R577" i="16" s="1"/>
  <c r="O577" i="16"/>
  <c r="N577" i="16"/>
  <c r="H577" i="16"/>
  <c r="G577" i="16"/>
  <c r="I577" i="16"/>
  <c r="K577" i="16" s="1"/>
  <c r="T610" i="17" l="1"/>
  <c r="S610" i="17"/>
  <c r="U577" i="16"/>
  <c r="J577" i="16"/>
  <c r="Q577" i="16"/>
  <c r="S577" i="16" s="1"/>
  <c r="V610" i="17" l="1"/>
  <c r="F611" i="17"/>
  <c r="G611" i="17" s="1"/>
  <c r="Y610" i="17"/>
  <c r="W610" i="17"/>
  <c r="M611" i="17"/>
  <c r="P611" i="17" s="1"/>
  <c r="R611" i="17" s="1"/>
  <c r="X610" i="17"/>
  <c r="T577" i="16"/>
  <c r="L577" i="16"/>
  <c r="H611" i="17" l="1"/>
  <c r="I611" i="17"/>
  <c r="K611" i="17" s="1"/>
  <c r="U611" i="17" s="1"/>
  <c r="O611" i="17"/>
  <c r="N611" i="17"/>
  <c r="Y577" i="16"/>
  <c r="W577" i="16"/>
  <c r="X577" i="16"/>
  <c r="F578" i="16"/>
  <c r="M578" i="16"/>
  <c r="V577" i="16"/>
  <c r="J611" i="17" l="1"/>
  <c r="L611" i="17" s="1"/>
  <c r="Q611" i="17"/>
  <c r="S611" i="17" s="1"/>
  <c r="O578" i="16"/>
  <c r="N578" i="16"/>
  <c r="P578" i="16"/>
  <c r="R578" i="16" s="1"/>
  <c r="G578" i="16"/>
  <c r="I578" i="16"/>
  <c r="K578" i="16" s="1"/>
  <c r="H578" i="16"/>
  <c r="M612" i="17" l="1"/>
  <c r="N612" i="17" s="1"/>
  <c r="W611" i="17"/>
  <c r="X611" i="17"/>
  <c r="Y611" i="17"/>
  <c r="F612" i="17"/>
  <c r="H612" i="17" s="1"/>
  <c r="T611" i="17"/>
  <c r="V611" i="17" s="1"/>
  <c r="U578" i="16"/>
  <c r="J578" i="16"/>
  <c r="Q578" i="16"/>
  <c r="S578" i="16" s="1"/>
  <c r="P612" i="17" l="1"/>
  <c r="R612" i="17" s="1"/>
  <c r="O612" i="17"/>
  <c r="I612" i="17"/>
  <c r="K612" i="17" s="1"/>
  <c r="G612" i="17"/>
  <c r="T578" i="16"/>
  <c r="L578" i="16"/>
  <c r="Q612" i="17" l="1"/>
  <c r="S612" i="17" s="1"/>
  <c r="U612" i="17"/>
  <c r="J612" i="17"/>
  <c r="L612" i="17" s="1"/>
  <c r="Y578" i="16"/>
  <c r="W578" i="16"/>
  <c r="F579" i="16"/>
  <c r="M579" i="16"/>
  <c r="X578" i="16"/>
  <c r="V578" i="16"/>
  <c r="W612" i="17" l="1"/>
  <c r="T612" i="17"/>
  <c r="V612" i="17" s="1"/>
  <c r="X612" i="17"/>
  <c r="Y612" i="17"/>
  <c r="M613" i="17"/>
  <c r="F613" i="17"/>
  <c r="N579" i="16"/>
  <c r="P579" i="16"/>
  <c r="R579" i="16" s="1"/>
  <c r="O579" i="16"/>
  <c r="I579" i="16"/>
  <c r="K579" i="16" s="1"/>
  <c r="H579" i="16"/>
  <c r="G579" i="16"/>
  <c r="J579" i="16" l="1"/>
  <c r="L579" i="16" s="1"/>
  <c r="H613" i="17"/>
  <c r="I613" i="17"/>
  <c r="K613" i="17" s="1"/>
  <c r="G613" i="17"/>
  <c r="P613" i="17"/>
  <c r="R613" i="17" s="1"/>
  <c r="N613" i="17"/>
  <c r="O613" i="17"/>
  <c r="U579" i="16"/>
  <c r="Q579" i="16"/>
  <c r="T579" i="16" l="1"/>
  <c r="U613" i="17"/>
  <c r="J613" i="17"/>
  <c r="Q613" i="17"/>
  <c r="S613" i="17" s="1"/>
  <c r="S579" i="16"/>
  <c r="M580" i="16" s="1"/>
  <c r="W579" i="16" l="1"/>
  <c r="T613" i="17"/>
  <c r="L613" i="17"/>
  <c r="W613" i="17" s="1"/>
  <c r="V579" i="16"/>
  <c r="Y579" i="16"/>
  <c r="F580" i="16"/>
  <c r="I580" i="16" s="1"/>
  <c r="K580" i="16" s="1"/>
  <c r="X579" i="16"/>
  <c r="P580" i="16"/>
  <c r="R580" i="16" s="1"/>
  <c r="O580" i="16"/>
  <c r="N580" i="16"/>
  <c r="F614" i="17" l="1"/>
  <c r="Y613" i="17"/>
  <c r="M614" i="17"/>
  <c r="X613" i="17"/>
  <c r="V613" i="17"/>
  <c r="G580" i="16"/>
  <c r="H580" i="16"/>
  <c r="U580" i="16"/>
  <c r="Q580" i="16"/>
  <c r="S580" i="16" s="1"/>
  <c r="J580" i="16" l="1"/>
  <c r="L580" i="16" s="1"/>
  <c r="P614" i="17"/>
  <c r="R614" i="17" s="1"/>
  <c r="O614" i="17"/>
  <c r="N614" i="17"/>
  <c r="H614" i="17"/>
  <c r="I614" i="17"/>
  <c r="K614" i="17" s="1"/>
  <c r="G614" i="17"/>
  <c r="Y580" i="16" l="1"/>
  <c r="W580" i="16"/>
  <c r="M581" i="16"/>
  <c r="N581" i="16" s="1"/>
  <c r="F581" i="16"/>
  <c r="H581" i="16" s="1"/>
  <c r="T580" i="16"/>
  <c r="V580" i="16" s="1"/>
  <c r="X580" i="16"/>
  <c r="Q614" i="17"/>
  <c r="S614" i="17" s="1"/>
  <c r="J614" i="17"/>
  <c r="U614" i="17"/>
  <c r="O581" i="16" l="1"/>
  <c r="P581" i="16"/>
  <c r="R581" i="16" s="1"/>
  <c r="T614" i="17"/>
  <c r="I581" i="16"/>
  <c r="K581" i="16" s="1"/>
  <c r="G581" i="16"/>
  <c r="L614" i="17"/>
  <c r="W614" i="17" s="1"/>
  <c r="U581" i="16" l="1"/>
  <c r="Q581" i="16"/>
  <c r="S581" i="16" s="1"/>
  <c r="J581" i="16"/>
  <c r="L581" i="16" s="1"/>
  <c r="Y614" i="17"/>
  <c r="X614" i="17"/>
  <c r="F615" i="17"/>
  <c r="M615" i="17"/>
  <c r="V614" i="17"/>
  <c r="X581" i="16" l="1"/>
  <c r="F582" i="16"/>
  <c r="G582" i="16" s="1"/>
  <c r="Y581" i="16"/>
  <c r="W581" i="16"/>
  <c r="M582" i="16"/>
  <c r="O582" i="16" s="1"/>
  <c r="T581" i="16"/>
  <c r="V581" i="16" s="1"/>
  <c r="I615" i="17"/>
  <c r="K615" i="17" s="1"/>
  <c r="H615" i="17"/>
  <c r="G615" i="17"/>
  <c r="O615" i="17"/>
  <c r="N615" i="17"/>
  <c r="P615" i="17"/>
  <c r="R615" i="17" s="1"/>
  <c r="H582" i="16" l="1"/>
  <c r="I582" i="16"/>
  <c r="K582" i="16" s="1"/>
  <c r="P582" i="16"/>
  <c r="R582" i="16" s="1"/>
  <c r="N582" i="16"/>
  <c r="Q615" i="17"/>
  <c r="S615" i="17" s="1"/>
  <c r="J615" i="17"/>
  <c r="U615" i="17"/>
  <c r="Q582" i="16" l="1"/>
  <c r="S582" i="16" s="1"/>
  <c r="J582" i="16"/>
  <c r="L582" i="16" s="1"/>
  <c r="U582" i="16"/>
  <c r="T615" i="17"/>
  <c r="L615" i="17"/>
  <c r="F583" i="16" l="1"/>
  <c r="G583" i="16" s="1"/>
  <c r="W582" i="16"/>
  <c r="T582" i="16"/>
  <c r="V582" i="16" s="1"/>
  <c r="X582" i="16"/>
  <c r="M583" i="16"/>
  <c r="N583" i="16" s="1"/>
  <c r="Y582" i="16"/>
  <c r="F616" i="17"/>
  <c r="H616" i="17" s="1"/>
  <c r="W615" i="17"/>
  <c r="M616" i="17"/>
  <c r="P616" i="17" s="1"/>
  <c r="R616" i="17" s="1"/>
  <c r="X615" i="17"/>
  <c r="Y615" i="17"/>
  <c r="V615" i="17"/>
  <c r="I583" i="16" l="1"/>
  <c r="K583" i="16" s="1"/>
  <c r="H583" i="16"/>
  <c r="G616" i="17"/>
  <c r="P583" i="16"/>
  <c r="R583" i="16" s="1"/>
  <c r="O583" i="16"/>
  <c r="I616" i="17"/>
  <c r="K616" i="17" s="1"/>
  <c r="U616" i="17" s="1"/>
  <c r="O616" i="17"/>
  <c r="N616" i="17"/>
  <c r="U583" i="16" l="1"/>
  <c r="J583" i="16"/>
  <c r="L583" i="16" s="1"/>
  <c r="Q583" i="16"/>
  <c r="J616" i="17"/>
  <c r="L616" i="17" s="1"/>
  <c r="Q616" i="17"/>
  <c r="S616" i="17" s="1"/>
  <c r="T583" i="16" l="1"/>
  <c r="W616" i="17"/>
  <c r="S583" i="16"/>
  <c r="M584" i="16" s="1"/>
  <c r="N584" i="16" s="1"/>
  <c r="T616" i="17"/>
  <c r="V616" i="17" s="1"/>
  <c r="X616" i="17"/>
  <c r="F617" i="17"/>
  <c r="I617" i="17" s="1"/>
  <c r="K617" i="17" s="1"/>
  <c r="M617" i="17"/>
  <c r="P617" i="17" s="1"/>
  <c r="R617" i="17" s="1"/>
  <c r="Y616" i="17"/>
  <c r="F584" i="16" l="1"/>
  <c r="I584" i="16" s="1"/>
  <c r="K584" i="16" s="1"/>
  <c r="O584" i="16"/>
  <c r="V583" i="16"/>
  <c r="P584" i="16"/>
  <c r="R584" i="16" s="1"/>
  <c r="X583" i="16"/>
  <c r="Y583" i="16"/>
  <c r="W583" i="16"/>
  <c r="H617" i="17"/>
  <c r="O617" i="17"/>
  <c r="N617" i="17"/>
  <c r="G617" i="17"/>
  <c r="U617" i="17"/>
  <c r="G584" i="16" l="1"/>
  <c r="H584" i="16"/>
  <c r="Q584" i="16"/>
  <c r="S584" i="16" s="1"/>
  <c r="U584" i="16"/>
  <c r="J617" i="17"/>
  <c r="L617" i="17" s="1"/>
  <c r="Q617" i="17"/>
  <c r="S617" i="17" s="1"/>
  <c r="J584" i="16" l="1"/>
  <c r="T584" i="16" s="1"/>
  <c r="W617" i="17"/>
  <c r="T617" i="17"/>
  <c r="V617" i="17" s="1"/>
  <c r="Y617" i="17"/>
  <c r="F618" i="17"/>
  <c r="I618" i="17" s="1"/>
  <c r="K618" i="17" s="1"/>
  <c r="M618" i="17"/>
  <c r="O618" i="17" s="1"/>
  <c r="X617" i="17"/>
  <c r="L584" i="16" l="1"/>
  <c r="F585" i="16" s="1"/>
  <c r="I585" i="16" s="1"/>
  <c r="K585" i="16" s="1"/>
  <c r="N618" i="17"/>
  <c r="P618" i="17"/>
  <c r="R618" i="17" s="1"/>
  <c r="U618" i="17" s="1"/>
  <c r="G618" i="17"/>
  <c r="H618" i="17"/>
  <c r="W584" i="16" l="1"/>
  <c r="G585" i="16"/>
  <c r="V584" i="16"/>
  <c r="H585" i="16"/>
  <c r="Y584" i="16"/>
  <c r="M585" i="16"/>
  <c r="O585" i="16" s="1"/>
  <c r="X584" i="16"/>
  <c r="Q618" i="17"/>
  <c r="S618" i="17" s="1"/>
  <c r="J618" i="17"/>
  <c r="L618" i="17" s="1"/>
  <c r="J585" i="16" l="1"/>
  <c r="L585" i="16" s="1"/>
  <c r="P585" i="16"/>
  <c r="R585" i="16" s="1"/>
  <c r="U585" i="16" s="1"/>
  <c r="N585" i="16"/>
  <c r="W618" i="17"/>
  <c r="T618" i="17"/>
  <c r="V618" i="17" s="1"/>
  <c r="F619" i="17"/>
  <c r="H619" i="17" s="1"/>
  <c r="X618" i="17"/>
  <c r="Y618" i="17"/>
  <c r="M619" i="17"/>
  <c r="O619" i="17" s="1"/>
  <c r="Q585" i="16" l="1"/>
  <c r="S585" i="16" s="1"/>
  <c r="I619" i="17"/>
  <c r="K619" i="17" s="1"/>
  <c r="G619" i="17"/>
  <c r="P619" i="17"/>
  <c r="R619" i="17" s="1"/>
  <c r="N619" i="17"/>
  <c r="W585" i="16" l="1"/>
  <c r="X585" i="16"/>
  <c r="M586" i="16"/>
  <c r="O586" i="16" s="1"/>
  <c r="F586" i="16"/>
  <c r="I586" i="16" s="1"/>
  <c r="K586" i="16" s="1"/>
  <c r="Y585" i="16"/>
  <c r="T585" i="16"/>
  <c r="V585" i="16" s="1"/>
  <c r="J619" i="17"/>
  <c r="L619" i="17" s="1"/>
  <c r="Q619" i="17"/>
  <c r="S619" i="17" s="1"/>
  <c r="U619" i="17"/>
  <c r="P586" i="16" l="1"/>
  <c r="R586" i="16" s="1"/>
  <c r="U586" i="16" s="1"/>
  <c r="N586" i="16"/>
  <c r="H586" i="16"/>
  <c r="G586" i="16"/>
  <c r="W619" i="17"/>
  <c r="F620" i="17"/>
  <c r="H620" i="17" s="1"/>
  <c r="Y619" i="17"/>
  <c r="T619" i="17"/>
  <c r="V619" i="17" s="1"/>
  <c r="X619" i="17"/>
  <c r="M620" i="17"/>
  <c r="Q586" i="16" l="1"/>
  <c r="S586" i="16" s="1"/>
  <c r="J586" i="16"/>
  <c r="I620" i="17"/>
  <c r="K620" i="17" s="1"/>
  <c r="G620" i="17"/>
  <c r="N620" i="17"/>
  <c r="P620" i="17"/>
  <c r="R620" i="17" s="1"/>
  <c r="O620" i="17"/>
  <c r="T586" i="16" l="1"/>
  <c r="L586" i="16"/>
  <c r="W586" i="16" s="1"/>
  <c r="J620" i="17"/>
  <c r="L620" i="17" s="1"/>
  <c r="U620" i="17"/>
  <c r="Q620" i="17"/>
  <c r="S620" i="17" s="1"/>
  <c r="Y586" i="16" l="1"/>
  <c r="X586" i="16"/>
  <c r="V586" i="16"/>
  <c r="M587" i="16"/>
  <c r="P587" i="16" s="1"/>
  <c r="R587" i="16" s="1"/>
  <c r="F587" i="16"/>
  <c r="I587" i="16" s="1"/>
  <c r="K587" i="16" s="1"/>
  <c r="F621" i="17"/>
  <c r="I621" i="17" s="1"/>
  <c r="K621" i="17" s="1"/>
  <c r="W620" i="17"/>
  <c r="Y620" i="17"/>
  <c r="T620" i="17"/>
  <c r="V620" i="17" s="1"/>
  <c r="X620" i="17"/>
  <c r="M621" i="17"/>
  <c r="N621" i="17" s="1"/>
  <c r="G587" i="16" l="1"/>
  <c r="H587" i="16"/>
  <c r="N587" i="16"/>
  <c r="O587" i="16"/>
  <c r="H621" i="17"/>
  <c r="G621" i="17"/>
  <c r="O621" i="17"/>
  <c r="P621" i="17"/>
  <c r="R621" i="17" s="1"/>
  <c r="U621" i="17" s="1"/>
  <c r="U587" i="16"/>
  <c r="J587" i="16" l="1"/>
  <c r="L587" i="16" s="1"/>
  <c r="Q587" i="16"/>
  <c r="S587" i="16" s="1"/>
  <c r="J621" i="17"/>
  <c r="L621" i="17" s="1"/>
  <c r="Q621" i="17"/>
  <c r="S621" i="17" s="1"/>
  <c r="T587" i="16" l="1"/>
  <c r="V587" i="16" s="1"/>
  <c r="T621" i="17"/>
  <c r="V621" i="17" s="1"/>
  <c r="W621" i="17"/>
  <c r="Y621" i="17"/>
  <c r="M622" i="17"/>
  <c r="X621" i="17"/>
  <c r="F622" i="17"/>
  <c r="Y587" i="16"/>
  <c r="W587" i="16"/>
  <c r="M588" i="16"/>
  <c r="X587" i="16"/>
  <c r="F588" i="16"/>
  <c r="G622" i="17" l="1"/>
  <c r="H622" i="17"/>
  <c r="I622" i="17"/>
  <c r="K622" i="17" s="1"/>
  <c r="P622" i="17"/>
  <c r="R622" i="17" s="1"/>
  <c r="N622" i="17"/>
  <c r="O622" i="17"/>
  <c r="I588" i="16"/>
  <c r="K588" i="16" s="1"/>
  <c r="H588" i="16"/>
  <c r="G588" i="16"/>
  <c r="P588" i="16"/>
  <c r="R588" i="16" s="1"/>
  <c r="O588" i="16"/>
  <c r="N588" i="16"/>
  <c r="U622" i="17" l="1"/>
  <c r="Q622" i="17"/>
  <c r="S622" i="17" s="1"/>
  <c r="J622" i="17"/>
  <c r="U588" i="16"/>
  <c r="Q588" i="16"/>
  <c r="S588" i="16" s="1"/>
  <c r="J588" i="16"/>
  <c r="T622" i="17" l="1"/>
  <c r="L622" i="17"/>
  <c r="W622" i="17" s="1"/>
  <c r="T588" i="16"/>
  <c r="L588" i="16"/>
  <c r="X622" i="17" l="1"/>
  <c r="V622" i="17"/>
  <c r="Y622" i="17"/>
  <c r="M623" i="17"/>
  <c r="F623" i="17"/>
  <c r="Y588" i="16"/>
  <c r="W588" i="16"/>
  <c r="X588" i="16"/>
  <c r="F589" i="16"/>
  <c r="M589" i="16"/>
  <c r="V588" i="16"/>
  <c r="P623" i="17" l="1"/>
  <c r="R623" i="17" s="1"/>
  <c r="N623" i="17"/>
  <c r="O623" i="17"/>
  <c r="I623" i="17"/>
  <c r="K623" i="17" s="1"/>
  <c r="H623" i="17"/>
  <c r="G623" i="17"/>
  <c r="P589" i="16"/>
  <c r="R589" i="16" s="1"/>
  <c r="O589" i="16"/>
  <c r="N589" i="16"/>
  <c r="H589" i="16"/>
  <c r="G589" i="16"/>
  <c r="I589" i="16"/>
  <c r="K589" i="16" s="1"/>
  <c r="U623" i="17" l="1"/>
  <c r="Q623" i="17"/>
  <c r="S623" i="17" s="1"/>
  <c r="J623" i="17"/>
  <c r="L623" i="17" s="1"/>
  <c r="U589" i="16"/>
  <c r="J589" i="16"/>
  <c r="Q589" i="16"/>
  <c r="S589" i="16" s="1"/>
  <c r="W623" i="17" l="1"/>
  <c r="F624" i="17"/>
  <c r="G624" i="17" s="1"/>
  <c r="Y623" i="17"/>
  <c r="T623" i="17"/>
  <c r="V623" i="17" s="1"/>
  <c r="M624" i="17"/>
  <c r="P624" i="17" s="1"/>
  <c r="R624" i="17" s="1"/>
  <c r="X623" i="17"/>
  <c r="T589" i="16"/>
  <c r="L589" i="16"/>
  <c r="I624" i="17" l="1"/>
  <c r="K624" i="17" s="1"/>
  <c r="U624" i="17" s="1"/>
  <c r="H624" i="17"/>
  <c r="N624" i="17"/>
  <c r="O624" i="17"/>
  <c r="Y589" i="16"/>
  <c r="W589" i="16"/>
  <c r="X589" i="16"/>
  <c r="F590" i="16"/>
  <c r="M590" i="16"/>
  <c r="V589" i="16"/>
  <c r="J624" i="17" l="1"/>
  <c r="L624" i="17" s="1"/>
  <c r="Q624" i="17"/>
  <c r="S624" i="17" s="1"/>
  <c r="O590" i="16"/>
  <c r="N590" i="16"/>
  <c r="P590" i="16"/>
  <c r="R590" i="16" s="1"/>
  <c r="G590" i="16"/>
  <c r="I590" i="16"/>
  <c r="K590" i="16" s="1"/>
  <c r="H590" i="16"/>
  <c r="W624" i="17" l="1"/>
  <c r="T624" i="17"/>
  <c r="V624" i="17" s="1"/>
  <c r="Y624" i="17"/>
  <c r="M625" i="17"/>
  <c r="X624" i="17"/>
  <c r="F625" i="17"/>
  <c r="U590" i="16"/>
  <c r="J590" i="16"/>
  <c r="Q590" i="16"/>
  <c r="S590" i="16" s="1"/>
  <c r="H625" i="17" l="1"/>
  <c r="G625" i="17"/>
  <c r="I625" i="17"/>
  <c r="K625" i="17" s="1"/>
  <c r="O625" i="17"/>
  <c r="P625" i="17"/>
  <c r="R625" i="17" s="1"/>
  <c r="N625" i="17"/>
  <c r="T590" i="16"/>
  <c r="L590" i="16"/>
  <c r="Y590" i="16" l="1"/>
  <c r="W590" i="16"/>
  <c r="Q625" i="17"/>
  <c r="S625" i="17" s="1"/>
  <c r="U625" i="17"/>
  <c r="J625" i="17"/>
  <c r="F591" i="16"/>
  <c r="M591" i="16"/>
  <c r="X590" i="16"/>
  <c r="V590" i="16"/>
  <c r="T625" i="17" l="1"/>
  <c r="L625" i="17"/>
  <c r="W625" i="17" s="1"/>
  <c r="N591" i="16"/>
  <c r="P591" i="16"/>
  <c r="R591" i="16" s="1"/>
  <c r="O591" i="16"/>
  <c r="I591" i="16"/>
  <c r="K591" i="16" s="1"/>
  <c r="H591" i="16"/>
  <c r="G591" i="16"/>
  <c r="M626" i="17" l="1"/>
  <c r="P626" i="17" s="1"/>
  <c r="R626" i="17" s="1"/>
  <c r="F626" i="17"/>
  <c r="Y625" i="17"/>
  <c r="X625" i="17"/>
  <c r="V625" i="17"/>
  <c r="U591" i="16"/>
  <c r="J591" i="16"/>
  <c r="Q591" i="16"/>
  <c r="S591" i="16" s="1"/>
  <c r="N626" i="17" l="1"/>
  <c r="O626" i="17"/>
  <c r="H626" i="17"/>
  <c r="G626" i="17"/>
  <c r="I626" i="17"/>
  <c r="K626" i="17" s="1"/>
  <c r="U626" i="17" s="1"/>
  <c r="T591" i="16"/>
  <c r="L591" i="16"/>
  <c r="Q626" i="17" l="1"/>
  <c r="S626" i="17" s="1"/>
  <c r="Y591" i="16"/>
  <c r="W591" i="16"/>
  <c r="J626" i="17"/>
  <c r="M592" i="16"/>
  <c r="X591" i="16"/>
  <c r="F592" i="16"/>
  <c r="V591" i="16"/>
  <c r="T626" i="17" l="1"/>
  <c r="L626" i="17"/>
  <c r="W626" i="17" s="1"/>
  <c r="I592" i="16"/>
  <c r="K592" i="16" s="1"/>
  <c r="H592" i="16"/>
  <c r="G592" i="16"/>
  <c r="P592" i="16"/>
  <c r="R592" i="16" s="1"/>
  <c r="O592" i="16"/>
  <c r="N592" i="16"/>
  <c r="F627" i="17" l="1"/>
  <c r="Y626" i="17"/>
  <c r="M627" i="17"/>
  <c r="X626" i="17"/>
  <c r="V626" i="17"/>
  <c r="Q592" i="16"/>
  <c r="S592" i="16" s="1"/>
  <c r="U592" i="16"/>
  <c r="J592" i="16"/>
  <c r="L592" i="16" s="1"/>
  <c r="W592" i="16" l="1"/>
  <c r="Y592" i="16"/>
  <c r="N627" i="17"/>
  <c r="P627" i="17"/>
  <c r="R627" i="17" s="1"/>
  <c r="O627" i="17"/>
  <c r="H627" i="17"/>
  <c r="G627" i="17"/>
  <c r="I627" i="17"/>
  <c r="K627" i="17" s="1"/>
  <c r="T592" i="16"/>
  <c r="V592" i="16" s="1"/>
  <c r="X592" i="16"/>
  <c r="F593" i="16"/>
  <c r="M593" i="16"/>
  <c r="U627" i="17" l="1"/>
  <c r="J627" i="17"/>
  <c r="L627" i="17" s="1"/>
  <c r="Q627" i="17"/>
  <c r="S627" i="17" s="1"/>
  <c r="P593" i="16"/>
  <c r="R593" i="16" s="1"/>
  <c r="O593" i="16"/>
  <c r="N593" i="16"/>
  <c r="H593" i="16"/>
  <c r="G593" i="16"/>
  <c r="I593" i="16"/>
  <c r="K593" i="16" s="1"/>
  <c r="W627" i="17" l="1"/>
  <c r="T627" i="17"/>
  <c r="V627" i="17" s="1"/>
  <c r="X627" i="17"/>
  <c r="M628" i="17"/>
  <c r="Y627" i="17"/>
  <c r="F628" i="17"/>
  <c r="J593" i="16"/>
  <c r="L593" i="16" s="1"/>
  <c r="U593" i="16"/>
  <c r="Q593" i="16"/>
  <c r="S593" i="16" s="1"/>
  <c r="Y593" i="16" l="1"/>
  <c r="W593" i="16"/>
  <c r="N628" i="17"/>
  <c r="P628" i="17"/>
  <c r="R628" i="17" s="1"/>
  <c r="O628" i="17"/>
  <c r="G628" i="17"/>
  <c r="H628" i="17"/>
  <c r="I628" i="17"/>
  <c r="K628" i="17" s="1"/>
  <c r="T593" i="16"/>
  <c r="V593" i="16" s="1"/>
  <c r="X593" i="16"/>
  <c r="F594" i="16"/>
  <c r="M594" i="16"/>
  <c r="U628" i="17" l="1"/>
  <c r="Q628" i="17"/>
  <c r="S628" i="17" s="1"/>
  <c r="J628" i="17"/>
  <c r="G594" i="16"/>
  <c r="I594" i="16"/>
  <c r="K594" i="16" s="1"/>
  <c r="H594" i="16"/>
  <c r="O594" i="16"/>
  <c r="N594" i="16"/>
  <c r="P594" i="16"/>
  <c r="R594" i="16" s="1"/>
  <c r="T628" i="17" l="1"/>
  <c r="L628" i="17"/>
  <c r="W628" i="17" s="1"/>
  <c r="J594" i="16"/>
  <c r="L594" i="16" s="1"/>
  <c r="U594" i="16"/>
  <c r="Q594" i="16"/>
  <c r="S594" i="16" s="1"/>
  <c r="Y594" i="16" l="1"/>
  <c r="W594" i="16"/>
  <c r="F629" i="17"/>
  <c r="X628" i="17"/>
  <c r="Y628" i="17"/>
  <c r="M629" i="17"/>
  <c r="V628" i="17"/>
  <c r="T594" i="16"/>
  <c r="V594" i="16" s="1"/>
  <c r="F595" i="16"/>
  <c r="M595" i="16"/>
  <c r="X594" i="16"/>
  <c r="O629" i="17" l="1"/>
  <c r="P629" i="17"/>
  <c r="R629" i="17" s="1"/>
  <c r="N629" i="17"/>
  <c r="H629" i="17"/>
  <c r="G629" i="17"/>
  <c r="I629" i="17"/>
  <c r="K629" i="17" s="1"/>
  <c r="I595" i="16"/>
  <c r="K595" i="16" s="1"/>
  <c r="H595" i="16"/>
  <c r="G595" i="16"/>
  <c r="N595" i="16"/>
  <c r="P595" i="16"/>
  <c r="R595" i="16" s="1"/>
  <c r="O595" i="16"/>
  <c r="Q629" i="17" l="1"/>
  <c r="S629" i="17" s="1"/>
  <c r="U629" i="17"/>
  <c r="J629" i="17"/>
  <c r="Q595" i="16"/>
  <c r="S595" i="16" s="1"/>
  <c r="U595" i="16"/>
  <c r="J595" i="16"/>
  <c r="T629" i="17" l="1"/>
  <c r="T595" i="16"/>
  <c r="L629" i="17"/>
  <c r="W629" i="17" s="1"/>
  <c r="L595" i="16"/>
  <c r="V629" i="17" l="1"/>
  <c r="Y595" i="16"/>
  <c r="W595" i="16"/>
  <c r="F630" i="17"/>
  <c r="I630" i="17" s="1"/>
  <c r="K630" i="17" s="1"/>
  <c r="Y629" i="17"/>
  <c r="M630" i="17"/>
  <c r="N630" i="17" s="1"/>
  <c r="X629" i="17"/>
  <c r="M596" i="16"/>
  <c r="X595" i="16"/>
  <c r="F596" i="16"/>
  <c r="V595" i="16"/>
  <c r="H630" i="17" l="1"/>
  <c r="G630" i="17"/>
  <c r="P630" i="17"/>
  <c r="R630" i="17" s="1"/>
  <c r="O630" i="17"/>
  <c r="I596" i="16"/>
  <c r="K596" i="16" s="1"/>
  <c r="H596" i="16"/>
  <c r="G596" i="16"/>
  <c r="P596" i="16"/>
  <c r="R596" i="16" s="1"/>
  <c r="O596" i="16"/>
  <c r="N596" i="16"/>
  <c r="J630" i="17" l="1"/>
  <c r="L630" i="17" s="1"/>
  <c r="Q630" i="17"/>
  <c r="S630" i="17" s="1"/>
  <c r="U630" i="17"/>
  <c r="U596" i="16"/>
  <c r="Q596" i="16"/>
  <c r="S596" i="16" s="1"/>
  <c r="J596" i="16"/>
  <c r="W630" i="17" l="1"/>
  <c r="T630" i="17"/>
  <c r="V630" i="17" s="1"/>
  <c r="T596" i="16"/>
  <c r="X630" i="17"/>
  <c r="F631" i="17"/>
  <c r="Y630" i="17"/>
  <c r="M631" i="17"/>
  <c r="L596" i="16"/>
  <c r="Y596" i="16" l="1"/>
  <c r="W596" i="16"/>
  <c r="P631" i="17"/>
  <c r="R631" i="17" s="1"/>
  <c r="O631" i="17"/>
  <c r="N631" i="17"/>
  <c r="I631" i="17"/>
  <c r="K631" i="17" s="1"/>
  <c r="G631" i="17"/>
  <c r="H631" i="17"/>
  <c r="X596" i="16"/>
  <c r="F597" i="16"/>
  <c r="M597" i="16"/>
  <c r="V596" i="16"/>
  <c r="U631" i="17" l="1"/>
  <c r="Q631" i="17"/>
  <c r="S631" i="17" s="1"/>
  <c r="J631" i="17"/>
  <c r="P597" i="16"/>
  <c r="R597" i="16" s="1"/>
  <c r="O597" i="16"/>
  <c r="N597" i="16"/>
  <c r="H597" i="16"/>
  <c r="G597" i="16"/>
  <c r="I597" i="16"/>
  <c r="K597" i="16" s="1"/>
  <c r="T631" i="17" l="1"/>
  <c r="L631" i="17"/>
  <c r="W631" i="17" s="1"/>
  <c r="U597" i="16"/>
  <c r="J597" i="16"/>
  <c r="Q597" i="16"/>
  <c r="S597" i="16" s="1"/>
  <c r="X631" i="17" l="1"/>
  <c r="Y631" i="17"/>
  <c r="F632" i="17"/>
  <c r="M632" i="17"/>
  <c r="V631" i="17"/>
  <c r="T597" i="16"/>
  <c r="L597" i="16"/>
  <c r="Y597" i="16" l="1"/>
  <c r="W597" i="16"/>
  <c r="N632" i="17"/>
  <c r="O632" i="17"/>
  <c r="P632" i="17"/>
  <c r="R632" i="17" s="1"/>
  <c r="I632" i="17"/>
  <c r="K632" i="17" s="1"/>
  <c r="H632" i="17"/>
  <c r="G632" i="17"/>
  <c r="X597" i="16"/>
  <c r="F598" i="16"/>
  <c r="M598" i="16"/>
  <c r="V597" i="16"/>
  <c r="J632" i="17" l="1"/>
  <c r="U632" i="17"/>
  <c r="Q632" i="17"/>
  <c r="S632" i="17" s="1"/>
  <c r="O598" i="16"/>
  <c r="N598" i="16"/>
  <c r="P598" i="16"/>
  <c r="R598" i="16" s="1"/>
  <c r="G598" i="16"/>
  <c r="I598" i="16"/>
  <c r="K598" i="16" s="1"/>
  <c r="H598" i="16"/>
  <c r="T632" i="17" l="1"/>
  <c r="L632" i="17"/>
  <c r="W632" i="17" s="1"/>
  <c r="U598" i="16"/>
  <c r="J598" i="16"/>
  <c r="Q598" i="16"/>
  <c r="S598" i="16" s="1"/>
  <c r="Y632" i="17" l="1"/>
  <c r="M633" i="17"/>
  <c r="X632" i="17"/>
  <c r="F633" i="17"/>
  <c r="V632" i="17"/>
  <c r="T598" i="16"/>
  <c r="L598" i="16"/>
  <c r="Y598" i="16" l="1"/>
  <c r="W598" i="16"/>
  <c r="H633" i="17"/>
  <c r="G633" i="17"/>
  <c r="I633" i="17"/>
  <c r="K633" i="17" s="1"/>
  <c r="O633" i="17"/>
  <c r="P633" i="17"/>
  <c r="R633" i="17" s="1"/>
  <c r="N633" i="17"/>
  <c r="F599" i="16"/>
  <c r="M599" i="16"/>
  <c r="X598" i="16"/>
  <c r="V598" i="16"/>
  <c r="Q633" i="17" l="1"/>
  <c r="S633" i="17" s="1"/>
  <c r="J633" i="17"/>
  <c r="L633" i="17" s="1"/>
  <c r="U633" i="17"/>
  <c r="N599" i="16"/>
  <c r="P599" i="16"/>
  <c r="R599" i="16" s="1"/>
  <c r="O599" i="16"/>
  <c r="I599" i="16"/>
  <c r="K599" i="16" s="1"/>
  <c r="H599" i="16"/>
  <c r="G599" i="16"/>
  <c r="W633" i="17" l="1"/>
  <c r="J599" i="16"/>
  <c r="L599" i="16" s="1"/>
  <c r="T633" i="17"/>
  <c r="V633" i="17" s="1"/>
  <c r="Y633" i="17"/>
  <c r="X633" i="17"/>
  <c r="M634" i="17"/>
  <c r="F634" i="17"/>
  <c r="U599" i="16"/>
  <c r="Q599" i="16"/>
  <c r="T599" i="16" l="1"/>
  <c r="I634" i="17"/>
  <c r="K634" i="17" s="1"/>
  <c r="H634" i="17"/>
  <c r="G634" i="17"/>
  <c r="O634" i="17"/>
  <c r="P634" i="17"/>
  <c r="R634" i="17" s="1"/>
  <c r="N634" i="17"/>
  <c r="S599" i="16"/>
  <c r="V599" i="16" l="1"/>
  <c r="J634" i="17"/>
  <c r="L634" i="17" s="1"/>
  <c r="W599" i="16"/>
  <c r="Q634" i="17"/>
  <c r="F600" i="16"/>
  <c r="H600" i="16" s="1"/>
  <c r="M600" i="16"/>
  <c r="O600" i="16" s="1"/>
  <c r="U634" i="17"/>
  <c r="Y599" i="16"/>
  <c r="X599" i="16"/>
  <c r="T634" i="17" l="1"/>
  <c r="I600" i="16"/>
  <c r="K600" i="16" s="1"/>
  <c r="G600" i="16"/>
  <c r="S634" i="17"/>
  <c r="N600" i="16"/>
  <c r="P600" i="16"/>
  <c r="R600" i="16" s="1"/>
  <c r="V634" i="17" l="1"/>
  <c r="W634" i="17"/>
  <c r="J600" i="16"/>
  <c r="L600" i="16" s="1"/>
  <c r="U600" i="16"/>
  <c r="X634" i="17"/>
  <c r="F635" i="17"/>
  <c r="G635" i="17" s="1"/>
  <c r="M635" i="17"/>
  <c r="P635" i="17" s="1"/>
  <c r="R635" i="17" s="1"/>
  <c r="Q600" i="16"/>
  <c r="S600" i="16" s="1"/>
  <c r="Y634" i="17"/>
  <c r="I635" i="17" l="1"/>
  <c r="K635" i="17" s="1"/>
  <c r="U635" i="17" s="1"/>
  <c r="H635" i="17"/>
  <c r="T600" i="16"/>
  <c r="V600" i="16" s="1"/>
  <c r="N635" i="17"/>
  <c r="O635" i="17"/>
  <c r="W600" i="16"/>
  <c r="F601" i="16"/>
  <c r="G601" i="16" s="1"/>
  <c r="M601" i="16"/>
  <c r="P601" i="16" s="1"/>
  <c r="R601" i="16" s="1"/>
  <c r="Y600" i="16"/>
  <c r="X600" i="16"/>
  <c r="J635" i="17" l="1"/>
  <c r="L635" i="17" s="1"/>
  <c r="I601" i="16"/>
  <c r="K601" i="16" s="1"/>
  <c r="U601" i="16" s="1"/>
  <c r="H601" i="16"/>
  <c r="Q635" i="17"/>
  <c r="S635" i="17" s="1"/>
  <c r="O601" i="16"/>
  <c r="N601" i="16"/>
  <c r="W635" i="17" l="1"/>
  <c r="J601" i="16"/>
  <c r="L601" i="16" s="1"/>
  <c r="T635" i="17"/>
  <c r="V635" i="17" s="1"/>
  <c r="Q601" i="16"/>
  <c r="S601" i="16" s="1"/>
  <c r="M636" i="17"/>
  <c r="Y635" i="17"/>
  <c r="F636" i="17"/>
  <c r="X635" i="17"/>
  <c r="T601" i="16" l="1"/>
  <c r="V601" i="16" s="1"/>
  <c r="Y601" i="16"/>
  <c r="W601" i="16"/>
  <c r="I636" i="17"/>
  <c r="K636" i="17" s="1"/>
  <c r="G636" i="17"/>
  <c r="H636" i="17"/>
  <c r="O636" i="17"/>
  <c r="N636" i="17"/>
  <c r="P636" i="17"/>
  <c r="R636" i="17" s="1"/>
  <c r="X601" i="16"/>
  <c r="F602" i="16"/>
  <c r="M602" i="16"/>
  <c r="Q636" i="17" l="1"/>
  <c r="S636" i="17" s="1"/>
  <c r="J636" i="17"/>
  <c r="U636" i="17"/>
  <c r="O602" i="16"/>
  <c r="N602" i="16"/>
  <c r="P602" i="16"/>
  <c r="R602" i="16" s="1"/>
  <c r="G602" i="16"/>
  <c r="I602" i="16"/>
  <c r="K602" i="16" s="1"/>
  <c r="H602" i="16"/>
  <c r="T636" i="17" l="1"/>
  <c r="L636" i="17"/>
  <c r="W636" i="17" s="1"/>
  <c r="U602" i="16"/>
  <c r="J602" i="16"/>
  <c r="Q602" i="16"/>
  <c r="S602" i="16" s="1"/>
  <c r="Y636" i="17" l="1"/>
  <c r="X636" i="17"/>
  <c r="M637" i="17"/>
  <c r="F637" i="17"/>
  <c r="V636" i="17"/>
  <c r="T602" i="16"/>
  <c r="L602" i="16"/>
  <c r="Y602" i="16" l="1"/>
  <c r="W602" i="16"/>
  <c r="H637" i="17"/>
  <c r="G637" i="17"/>
  <c r="I637" i="17"/>
  <c r="K637" i="17" s="1"/>
  <c r="N637" i="17"/>
  <c r="P637" i="17"/>
  <c r="R637" i="17" s="1"/>
  <c r="O637" i="17"/>
  <c r="F603" i="16"/>
  <c r="M603" i="16"/>
  <c r="X602" i="16"/>
  <c r="V602" i="16"/>
  <c r="J637" i="17" l="1"/>
  <c r="L637" i="17" s="1"/>
  <c r="Q637" i="17"/>
  <c r="U637" i="17"/>
  <c r="N603" i="16"/>
  <c r="P603" i="16"/>
  <c r="R603" i="16" s="1"/>
  <c r="O603" i="16"/>
  <c r="I603" i="16"/>
  <c r="K603" i="16" s="1"/>
  <c r="H603" i="16"/>
  <c r="G603" i="16"/>
  <c r="T637" i="17" l="1"/>
  <c r="J603" i="16"/>
  <c r="L603" i="16" s="1"/>
  <c r="S637" i="17"/>
  <c r="M638" i="17" s="1"/>
  <c r="O638" i="17" s="1"/>
  <c r="U603" i="16"/>
  <c r="Q603" i="16"/>
  <c r="W637" i="17" l="1"/>
  <c r="T603" i="16"/>
  <c r="F638" i="17"/>
  <c r="G638" i="17" s="1"/>
  <c r="X637" i="17"/>
  <c r="Y637" i="17"/>
  <c r="V637" i="17"/>
  <c r="N638" i="17"/>
  <c r="P638" i="17"/>
  <c r="R638" i="17" s="1"/>
  <c r="S603" i="16"/>
  <c r="V603" i="16" l="1"/>
  <c r="H638" i="17"/>
  <c r="I638" i="17"/>
  <c r="K638" i="17" s="1"/>
  <c r="U638" i="17" s="1"/>
  <c r="W603" i="16"/>
  <c r="Q638" i="17"/>
  <c r="S638" i="17" s="1"/>
  <c r="F604" i="16"/>
  <c r="I604" i="16" s="1"/>
  <c r="K604" i="16" s="1"/>
  <c r="M604" i="16"/>
  <c r="O604" i="16" s="1"/>
  <c r="Y603" i="16"/>
  <c r="X603" i="16"/>
  <c r="J638" i="17" l="1"/>
  <c r="T638" i="17" s="1"/>
  <c r="H604" i="16"/>
  <c r="G604" i="16"/>
  <c r="P604" i="16"/>
  <c r="R604" i="16" s="1"/>
  <c r="U604" i="16" s="1"/>
  <c r="N604" i="16"/>
  <c r="L638" i="17" l="1"/>
  <c r="W638" i="17" s="1"/>
  <c r="J604" i="16"/>
  <c r="L604" i="16" s="1"/>
  <c r="Q604" i="16"/>
  <c r="V638" i="17" l="1"/>
  <c r="Y638" i="17"/>
  <c r="F639" i="17"/>
  <c r="G639" i="17" s="1"/>
  <c r="M639" i="17"/>
  <c r="O639" i="17" s="1"/>
  <c r="X638" i="17"/>
  <c r="T604" i="16"/>
  <c r="S604" i="16"/>
  <c r="Y604" i="16" s="1"/>
  <c r="H639" i="17" l="1"/>
  <c r="P639" i="17"/>
  <c r="R639" i="17" s="1"/>
  <c r="N639" i="17"/>
  <c r="I639" i="17"/>
  <c r="K639" i="17" s="1"/>
  <c r="V604" i="16"/>
  <c r="M605" i="16"/>
  <c r="P605" i="16" s="1"/>
  <c r="R605" i="16" s="1"/>
  <c r="F605" i="16"/>
  <c r="I605" i="16" s="1"/>
  <c r="K605" i="16" s="1"/>
  <c r="W604" i="16"/>
  <c r="X604" i="16"/>
  <c r="Q639" i="17" l="1"/>
  <c r="S639" i="17" s="1"/>
  <c r="U639" i="17"/>
  <c r="J639" i="17"/>
  <c r="L639" i="17" s="1"/>
  <c r="O605" i="16"/>
  <c r="N605" i="16"/>
  <c r="H605" i="16"/>
  <c r="U605" i="16"/>
  <c r="G605" i="16"/>
  <c r="T639" i="17" l="1"/>
  <c r="V639" i="17" s="1"/>
  <c r="W639" i="17"/>
  <c r="Q605" i="16"/>
  <c r="S605" i="16" s="1"/>
  <c r="J605" i="16"/>
  <c r="L605" i="16" s="1"/>
  <c r="Y639" i="17"/>
  <c r="M640" i="17"/>
  <c r="O640" i="17" s="1"/>
  <c r="X639" i="17"/>
  <c r="F640" i="17"/>
  <c r="I640" i="17" s="1"/>
  <c r="K640" i="17" s="1"/>
  <c r="W605" i="16" l="1"/>
  <c r="T605" i="16"/>
  <c r="V605" i="16" s="1"/>
  <c r="Y605" i="16"/>
  <c r="M606" i="16"/>
  <c r="N606" i="16" s="1"/>
  <c r="X605" i="16"/>
  <c r="N640" i="17"/>
  <c r="P640" i="17"/>
  <c r="R640" i="17" s="1"/>
  <c r="U640" i="17" s="1"/>
  <c r="F606" i="16"/>
  <c r="G606" i="16" s="1"/>
  <c r="G640" i="17"/>
  <c r="H640" i="17"/>
  <c r="P606" i="16" l="1"/>
  <c r="R606" i="16" s="1"/>
  <c r="O606" i="16"/>
  <c r="I606" i="16"/>
  <c r="K606" i="16" s="1"/>
  <c r="Q640" i="17"/>
  <c r="S640" i="17" s="1"/>
  <c r="H606" i="16"/>
  <c r="J640" i="17"/>
  <c r="Q606" i="16" l="1"/>
  <c r="S606" i="16" s="1"/>
  <c r="U606" i="16"/>
  <c r="J606" i="16"/>
  <c r="L606" i="16" s="1"/>
  <c r="T640" i="17"/>
  <c r="L640" i="17"/>
  <c r="W640" i="17" s="1"/>
  <c r="T606" i="16" l="1"/>
  <c r="V606" i="16" s="1"/>
  <c r="V640" i="17"/>
  <c r="M641" i="17"/>
  <c r="N641" i="17" s="1"/>
  <c r="Y640" i="17"/>
  <c r="X640" i="17"/>
  <c r="F641" i="17"/>
  <c r="H641" i="17" s="1"/>
  <c r="Y606" i="16"/>
  <c r="W606" i="16"/>
  <c r="F607" i="16"/>
  <c r="M607" i="16"/>
  <c r="X606" i="16"/>
  <c r="P641" i="17" l="1"/>
  <c r="R641" i="17" s="1"/>
  <c r="O641" i="17"/>
  <c r="I641" i="17"/>
  <c r="K641" i="17" s="1"/>
  <c r="G641" i="17"/>
  <c r="N607" i="16"/>
  <c r="P607" i="16"/>
  <c r="R607" i="16" s="1"/>
  <c r="O607" i="16"/>
  <c r="I607" i="16"/>
  <c r="K607" i="16" s="1"/>
  <c r="H607" i="16"/>
  <c r="G607" i="16"/>
  <c r="U641" i="17" l="1"/>
  <c r="Q641" i="17"/>
  <c r="S641" i="17" s="1"/>
  <c r="J641" i="17"/>
  <c r="L641" i="17" s="1"/>
  <c r="J607" i="16"/>
  <c r="U607" i="16"/>
  <c r="Q607" i="16"/>
  <c r="S607" i="16" s="1"/>
  <c r="W641" i="17" l="1"/>
  <c r="T641" i="17"/>
  <c r="V641" i="17" s="1"/>
  <c r="F642" i="17"/>
  <c r="I642" i="17" s="1"/>
  <c r="K642" i="17" s="1"/>
  <c r="Y641" i="17"/>
  <c r="M642" i="17"/>
  <c r="N642" i="17" s="1"/>
  <c r="X641" i="17"/>
  <c r="T607" i="16"/>
  <c r="L607" i="16"/>
  <c r="Y607" i="16" l="1"/>
  <c r="W607" i="16"/>
  <c r="G642" i="17"/>
  <c r="P642" i="17"/>
  <c r="R642" i="17" s="1"/>
  <c r="U642" i="17" s="1"/>
  <c r="O642" i="17"/>
  <c r="H642" i="17"/>
  <c r="M608" i="16"/>
  <c r="X607" i="16"/>
  <c r="F608" i="16"/>
  <c r="V607" i="16"/>
  <c r="Q642" i="17" l="1"/>
  <c r="S642" i="17" s="1"/>
  <c r="J642" i="17"/>
  <c r="I608" i="16"/>
  <c r="K608" i="16" s="1"/>
  <c r="H608" i="16"/>
  <c r="G608" i="16"/>
  <c r="O608" i="16"/>
  <c r="N608" i="16"/>
  <c r="P608" i="16"/>
  <c r="R608" i="16" s="1"/>
  <c r="T642" i="17" l="1"/>
  <c r="L642" i="17"/>
  <c r="X642" i="17" s="1"/>
  <c r="J608" i="16"/>
  <c r="L608" i="16" s="1"/>
  <c r="U608" i="16"/>
  <c r="Q608" i="16"/>
  <c r="V642" i="17" l="1"/>
  <c r="M643" i="17"/>
  <c r="P643" i="17" s="1"/>
  <c r="R643" i="17" s="1"/>
  <c r="Y642" i="17"/>
  <c r="W642" i="17"/>
  <c r="F643" i="17"/>
  <c r="T608" i="16"/>
  <c r="S608" i="16"/>
  <c r="N643" i="17" l="1"/>
  <c r="O643" i="17"/>
  <c r="V608" i="16"/>
  <c r="G643" i="17"/>
  <c r="H643" i="17"/>
  <c r="I643" i="17"/>
  <c r="K643" i="17" s="1"/>
  <c r="U643" i="17" s="1"/>
  <c r="W608" i="16"/>
  <c r="F609" i="16"/>
  <c r="H609" i="16" s="1"/>
  <c r="M609" i="16"/>
  <c r="P609" i="16" s="1"/>
  <c r="R609" i="16" s="1"/>
  <c r="Y608" i="16"/>
  <c r="X608" i="16"/>
  <c r="Q643" i="17" l="1"/>
  <c r="S643" i="17" s="1"/>
  <c r="J643" i="17"/>
  <c r="G609" i="16"/>
  <c r="I609" i="16"/>
  <c r="K609" i="16" s="1"/>
  <c r="U609" i="16" s="1"/>
  <c r="N609" i="16"/>
  <c r="O609" i="16"/>
  <c r="T643" i="17" l="1"/>
  <c r="J609" i="16"/>
  <c r="L609" i="16" s="1"/>
  <c r="L643" i="17"/>
  <c r="W643" i="17" s="1"/>
  <c r="Q609" i="16"/>
  <c r="S609" i="16" s="1"/>
  <c r="F644" i="17" l="1"/>
  <c r="I644" i="17" s="1"/>
  <c r="K644" i="17" s="1"/>
  <c r="V643" i="17"/>
  <c r="M644" i="17"/>
  <c r="Y643" i="17"/>
  <c r="X643" i="17"/>
  <c r="T609" i="16"/>
  <c r="V609" i="16" s="1"/>
  <c r="X609" i="16"/>
  <c r="Y609" i="16"/>
  <c r="W609" i="16"/>
  <c r="F610" i="16"/>
  <c r="G610" i="16" s="1"/>
  <c r="M610" i="16"/>
  <c r="O610" i="16" s="1"/>
  <c r="H644" i="17" l="1"/>
  <c r="G644" i="17"/>
  <c r="O644" i="17"/>
  <c r="N644" i="17"/>
  <c r="P644" i="17"/>
  <c r="R644" i="17" s="1"/>
  <c r="U644" i="17" s="1"/>
  <c r="H610" i="16"/>
  <c r="I610" i="16"/>
  <c r="K610" i="16" s="1"/>
  <c r="P610" i="16"/>
  <c r="R610" i="16" s="1"/>
  <c r="N610" i="16"/>
  <c r="J644" i="17" l="1"/>
  <c r="L644" i="17" s="1"/>
  <c r="J610" i="16"/>
  <c r="L610" i="16" s="1"/>
  <c r="Q644" i="17"/>
  <c r="U610" i="16"/>
  <c r="Q610" i="16"/>
  <c r="S610" i="16" s="1"/>
  <c r="S644" i="17" l="1"/>
  <c r="T644" i="17"/>
  <c r="T610" i="16"/>
  <c r="V610" i="16" s="1"/>
  <c r="Y610" i="16"/>
  <c r="W610" i="16"/>
  <c r="F611" i="16"/>
  <c r="M611" i="16"/>
  <c r="X610" i="16"/>
  <c r="M645" i="17" l="1"/>
  <c r="W644" i="17"/>
  <c r="Y644" i="17"/>
  <c r="F645" i="17"/>
  <c r="V644" i="17"/>
  <c r="X644" i="17"/>
  <c r="N611" i="16"/>
  <c r="P611" i="16"/>
  <c r="R611" i="16" s="1"/>
  <c r="O611" i="16"/>
  <c r="I611" i="16"/>
  <c r="K611" i="16" s="1"/>
  <c r="H611" i="16"/>
  <c r="G611" i="16"/>
  <c r="I645" i="17" l="1"/>
  <c r="K645" i="17" s="1"/>
  <c r="H645" i="17"/>
  <c r="G645" i="17"/>
  <c r="N645" i="17"/>
  <c r="P645" i="17"/>
  <c r="R645" i="17" s="1"/>
  <c r="O645" i="17"/>
  <c r="J611" i="16"/>
  <c r="Q611" i="16"/>
  <c r="S611" i="16" s="1"/>
  <c r="U611" i="16"/>
  <c r="J645" i="17" l="1"/>
  <c r="L645" i="17" s="1"/>
  <c r="Q645" i="17"/>
  <c r="S645" i="17" s="1"/>
  <c r="U645" i="17"/>
  <c r="T611" i="16"/>
  <c r="L611" i="16"/>
  <c r="T645" i="17" l="1"/>
  <c r="V645" i="17" s="1"/>
  <c r="W645" i="17"/>
  <c r="X645" i="17"/>
  <c r="Y645" i="17"/>
  <c r="M646" i="17"/>
  <c r="F646" i="17"/>
  <c r="Y611" i="16"/>
  <c r="W611" i="16"/>
  <c r="M612" i="16"/>
  <c r="X611" i="16"/>
  <c r="F612" i="16"/>
  <c r="V611" i="16"/>
  <c r="G646" i="17" l="1"/>
  <c r="I646" i="17"/>
  <c r="K646" i="17" s="1"/>
  <c r="H646" i="17"/>
  <c r="N646" i="17"/>
  <c r="P646" i="17"/>
  <c r="R646" i="17" s="1"/>
  <c r="O646" i="17"/>
  <c r="I612" i="16"/>
  <c r="K612" i="16" s="1"/>
  <c r="H612" i="16"/>
  <c r="G612" i="16"/>
  <c r="O612" i="16"/>
  <c r="N612" i="16"/>
  <c r="P612" i="16"/>
  <c r="R612" i="16" s="1"/>
  <c r="Q646" i="17" l="1"/>
  <c r="S646" i="17" s="1"/>
  <c r="U646" i="17"/>
  <c r="J646" i="17"/>
  <c r="Q612" i="16"/>
  <c r="S612" i="16" s="1"/>
  <c r="J612" i="16"/>
  <c r="U612" i="16"/>
  <c r="L646" i="17" l="1"/>
  <c r="T646" i="17"/>
  <c r="T612" i="16"/>
  <c r="L612" i="16"/>
  <c r="W612" i="16" s="1"/>
  <c r="V646" i="17" l="1"/>
  <c r="X646" i="17"/>
  <c r="Y646" i="17"/>
  <c r="M647" i="17"/>
  <c r="F647" i="17"/>
  <c r="W646" i="17"/>
  <c r="V612" i="16"/>
  <c r="Y612" i="16"/>
  <c r="F613" i="16"/>
  <c r="G613" i="16" s="1"/>
  <c r="X612" i="16"/>
  <c r="M613" i="16"/>
  <c r="O613" i="16" s="1"/>
  <c r="G647" i="17" l="1"/>
  <c r="I647" i="17"/>
  <c r="K647" i="17" s="1"/>
  <c r="H647" i="17"/>
  <c r="O647" i="17"/>
  <c r="N647" i="17"/>
  <c r="P647" i="17"/>
  <c r="R647" i="17" s="1"/>
  <c r="H613" i="16"/>
  <c r="I613" i="16"/>
  <c r="K613" i="16" s="1"/>
  <c r="N613" i="16"/>
  <c r="P613" i="16"/>
  <c r="R613" i="16" s="1"/>
  <c r="J647" i="17" l="1"/>
  <c r="L647" i="17" s="1"/>
  <c r="Q647" i="17"/>
  <c r="S647" i="17" s="1"/>
  <c r="U647" i="17"/>
  <c r="Q613" i="16"/>
  <c r="S613" i="16" s="1"/>
  <c r="U613" i="16"/>
  <c r="J613" i="16"/>
  <c r="T647" i="17" l="1"/>
  <c r="V647" i="17" s="1"/>
  <c r="W647" i="17"/>
  <c r="X647" i="17"/>
  <c r="Y647" i="17"/>
  <c r="F648" i="17"/>
  <c r="M648" i="17"/>
  <c r="T613" i="16"/>
  <c r="L613" i="16"/>
  <c r="G648" i="17" l="1"/>
  <c r="H648" i="17"/>
  <c r="I648" i="17"/>
  <c r="K648" i="17" s="1"/>
  <c r="P648" i="17"/>
  <c r="R648" i="17" s="1"/>
  <c r="O648" i="17"/>
  <c r="N648" i="17"/>
  <c r="Y613" i="16"/>
  <c r="W613" i="16"/>
  <c r="M614" i="16"/>
  <c r="O614" i="16" s="1"/>
  <c r="V613" i="16"/>
  <c r="F614" i="16"/>
  <c r="H614" i="16" s="1"/>
  <c r="X613" i="16"/>
  <c r="U648" i="17" l="1"/>
  <c r="Q648" i="17"/>
  <c r="S648" i="17" s="1"/>
  <c r="J648" i="17"/>
  <c r="N614" i="16"/>
  <c r="P614" i="16"/>
  <c r="R614" i="16" s="1"/>
  <c r="I614" i="16"/>
  <c r="K614" i="16" s="1"/>
  <c r="G614" i="16"/>
  <c r="L648" i="17" l="1"/>
  <c r="T648" i="17"/>
  <c r="U614" i="16"/>
  <c r="J614" i="16"/>
  <c r="L614" i="16" s="1"/>
  <c r="Q614" i="16"/>
  <c r="S614" i="16" s="1"/>
  <c r="V648" i="17" l="1"/>
  <c r="W648" i="17"/>
  <c r="M649" i="17"/>
  <c r="F649" i="17"/>
  <c r="Y648" i="17"/>
  <c r="X648" i="17"/>
  <c r="T614" i="16"/>
  <c r="V614" i="16" s="1"/>
  <c r="Y614" i="16"/>
  <c r="W614" i="16"/>
  <c r="X614" i="16"/>
  <c r="F615" i="16"/>
  <c r="M615" i="16"/>
  <c r="I649" i="17" l="1"/>
  <c r="K649" i="17" s="1"/>
  <c r="H649" i="17"/>
  <c r="G649" i="17"/>
  <c r="N649" i="17"/>
  <c r="P649" i="17"/>
  <c r="R649" i="17" s="1"/>
  <c r="O649" i="17"/>
  <c r="O615" i="16"/>
  <c r="N615" i="16"/>
  <c r="P615" i="16"/>
  <c r="R615" i="16" s="1"/>
  <c r="G615" i="16"/>
  <c r="I615" i="16"/>
  <c r="K615" i="16" s="1"/>
  <c r="H615" i="16"/>
  <c r="U649" i="17" l="1"/>
  <c r="J649" i="17"/>
  <c r="L649" i="17" s="1"/>
  <c r="Q649" i="17"/>
  <c r="S649" i="17" s="1"/>
  <c r="U615" i="16"/>
  <c r="J615" i="16"/>
  <c r="Q615" i="16"/>
  <c r="S615" i="16" s="1"/>
  <c r="F650" i="17" l="1"/>
  <c r="I650" i="17" s="1"/>
  <c r="K650" i="17" s="1"/>
  <c r="T649" i="17"/>
  <c r="V649" i="17" s="1"/>
  <c r="W649" i="17"/>
  <c r="Y649" i="17"/>
  <c r="X649" i="17"/>
  <c r="M650" i="17"/>
  <c r="T615" i="16"/>
  <c r="L615" i="16"/>
  <c r="H650" i="17" l="1"/>
  <c r="G650" i="17"/>
  <c r="O650" i="17"/>
  <c r="P650" i="17"/>
  <c r="R650" i="17" s="1"/>
  <c r="U650" i="17" s="1"/>
  <c r="N650" i="17"/>
  <c r="Y615" i="16"/>
  <c r="W615" i="16"/>
  <c r="F616" i="16"/>
  <c r="M616" i="16"/>
  <c r="X615" i="16"/>
  <c r="V615" i="16"/>
  <c r="J650" i="17" l="1"/>
  <c r="L650" i="17" s="1"/>
  <c r="Q650" i="17"/>
  <c r="S650" i="17" s="1"/>
  <c r="N616" i="16"/>
  <c r="P616" i="16"/>
  <c r="R616" i="16" s="1"/>
  <c r="O616" i="16"/>
  <c r="I616" i="16"/>
  <c r="K616" i="16" s="1"/>
  <c r="H616" i="16"/>
  <c r="G616" i="16"/>
  <c r="M651" i="17" l="1"/>
  <c r="N651" i="17" s="1"/>
  <c r="W650" i="17"/>
  <c r="T650" i="17"/>
  <c r="V650" i="17" s="1"/>
  <c r="Y650" i="17"/>
  <c r="X650" i="17"/>
  <c r="F651" i="17"/>
  <c r="I651" i="17" s="1"/>
  <c r="K651" i="17" s="1"/>
  <c r="J616" i="16"/>
  <c r="L616" i="16" s="1"/>
  <c r="U616" i="16"/>
  <c r="Q616" i="16"/>
  <c r="S616" i="16" s="1"/>
  <c r="O651" i="17" l="1"/>
  <c r="P651" i="17"/>
  <c r="R651" i="17" s="1"/>
  <c r="U651" i="17" s="1"/>
  <c r="G651" i="17"/>
  <c r="H651" i="17"/>
  <c r="W616" i="16"/>
  <c r="Y616" i="16"/>
  <c r="M617" i="16"/>
  <c r="X616" i="16"/>
  <c r="F617" i="16"/>
  <c r="T616" i="16"/>
  <c r="V616" i="16" s="1"/>
  <c r="Q651" i="17" l="1"/>
  <c r="S651" i="17" s="1"/>
  <c r="J651" i="17"/>
  <c r="I617" i="16"/>
  <c r="K617" i="16" s="1"/>
  <c r="H617" i="16"/>
  <c r="G617" i="16"/>
  <c r="P617" i="16"/>
  <c r="R617" i="16" s="1"/>
  <c r="O617" i="16"/>
  <c r="N617" i="16"/>
  <c r="T651" i="17" l="1"/>
  <c r="L651" i="17"/>
  <c r="Y651" i="17" s="1"/>
  <c r="U617" i="16"/>
  <c r="Q617" i="16"/>
  <c r="S617" i="16" s="1"/>
  <c r="J617" i="16"/>
  <c r="V651" i="17" l="1"/>
  <c r="F652" i="17"/>
  <c r="G652" i="17" s="1"/>
  <c r="X651" i="17"/>
  <c r="M652" i="17"/>
  <c r="W651" i="17"/>
  <c r="T617" i="16"/>
  <c r="L617" i="16"/>
  <c r="H652" i="17" l="1"/>
  <c r="I652" i="17"/>
  <c r="K652" i="17" s="1"/>
  <c r="N652" i="17"/>
  <c r="P652" i="17"/>
  <c r="R652" i="17" s="1"/>
  <c r="O652" i="17"/>
  <c r="Y617" i="16"/>
  <c r="W617" i="16"/>
  <c r="X617" i="16"/>
  <c r="F618" i="16"/>
  <c r="M618" i="16"/>
  <c r="V617" i="16"/>
  <c r="J652" i="17" l="1"/>
  <c r="L652" i="17" s="1"/>
  <c r="U652" i="17"/>
  <c r="Q652" i="17"/>
  <c r="S652" i="17" s="1"/>
  <c r="H618" i="16"/>
  <c r="G618" i="16"/>
  <c r="I618" i="16"/>
  <c r="K618" i="16" s="1"/>
  <c r="P618" i="16"/>
  <c r="R618" i="16" s="1"/>
  <c r="O618" i="16"/>
  <c r="N618" i="16"/>
  <c r="W652" i="17" l="1"/>
  <c r="Y652" i="17"/>
  <c r="F653" i="17"/>
  <c r="I653" i="17" s="1"/>
  <c r="K653" i="17" s="1"/>
  <c r="M653" i="17"/>
  <c r="O653" i="17" s="1"/>
  <c r="X652" i="17"/>
  <c r="T652" i="17"/>
  <c r="V652" i="17" s="1"/>
  <c r="Q618" i="16"/>
  <c r="S618" i="16" s="1"/>
  <c r="U618" i="16"/>
  <c r="J618" i="16"/>
  <c r="H653" i="17" l="1"/>
  <c r="G653" i="17"/>
  <c r="N653" i="17"/>
  <c r="P653" i="17"/>
  <c r="R653" i="17" s="1"/>
  <c r="U653" i="17" s="1"/>
  <c r="T618" i="16"/>
  <c r="L618" i="16"/>
  <c r="J653" i="17" l="1"/>
  <c r="L653" i="17" s="1"/>
  <c r="Q653" i="17"/>
  <c r="S653" i="17" s="1"/>
  <c r="Y618" i="16"/>
  <c r="W618" i="16"/>
  <c r="X618" i="16"/>
  <c r="F619" i="16"/>
  <c r="M619" i="16"/>
  <c r="V618" i="16"/>
  <c r="T653" i="17" l="1"/>
  <c r="V653" i="17" s="1"/>
  <c r="W653" i="17"/>
  <c r="F654" i="17"/>
  <c r="X653" i="17"/>
  <c r="M654" i="17"/>
  <c r="Y653" i="17"/>
  <c r="O619" i="16"/>
  <c r="N619" i="16"/>
  <c r="P619" i="16"/>
  <c r="R619" i="16" s="1"/>
  <c r="G619" i="16"/>
  <c r="I619" i="16"/>
  <c r="K619" i="16" s="1"/>
  <c r="H619" i="16"/>
  <c r="O654" i="17" l="1"/>
  <c r="N654" i="17"/>
  <c r="P654" i="17"/>
  <c r="R654" i="17" s="1"/>
  <c r="G654" i="17"/>
  <c r="H654" i="17"/>
  <c r="I654" i="17"/>
  <c r="K654" i="17" s="1"/>
  <c r="U619" i="16"/>
  <c r="J619" i="16"/>
  <c r="Q619" i="16"/>
  <c r="S619" i="16" s="1"/>
  <c r="J654" i="17" l="1"/>
  <c r="L654" i="17" s="1"/>
  <c r="U654" i="17"/>
  <c r="Q654" i="17"/>
  <c r="S654" i="17" s="1"/>
  <c r="T619" i="16"/>
  <c r="L619" i="16"/>
  <c r="T654" i="17" l="1"/>
  <c r="V654" i="17" s="1"/>
  <c r="W654" i="17"/>
  <c r="X654" i="17"/>
  <c r="F655" i="17"/>
  <c r="Y654" i="17"/>
  <c r="M655" i="17"/>
  <c r="Y619" i="16"/>
  <c r="W619" i="16"/>
  <c r="F620" i="16"/>
  <c r="M620" i="16"/>
  <c r="X619" i="16"/>
  <c r="V619" i="16"/>
  <c r="I655" i="17" l="1"/>
  <c r="K655" i="17" s="1"/>
  <c r="H655" i="17"/>
  <c r="G655" i="17"/>
  <c r="O655" i="17"/>
  <c r="N655" i="17"/>
  <c r="P655" i="17"/>
  <c r="R655" i="17" s="1"/>
  <c r="N620" i="16"/>
  <c r="P620" i="16"/>
  <c r="R620" i="16" s="1"/>
  <c r="O620" i="16"/>
  <c r="I620" i="16"/>
  <c r="K620" i="16" s="1"/>
  <c r="H620" i="16"/>
  <c r="G620" i="16"/>
  <c r="J655" i="17" l="1"/>
  <c r="L655" i="17" s="1"/>
  <c r="U655" i="17"/>
  <c r="Q655" i="17"/>
  <c r="Q620" i="16"/>
  <c r="S620" i="16" s="1"/>
  <c r="U620" i="16"/>
  <c r="J620" i="16"/>
  <c r="T655" i="17" l="1"/>
  <c r="S655" i="17"/>
  <c r="W655" i="17" s="1"/>
  <c r="T620" i="16"/>
  <c r="L620" i="16"/>
  <c r="V655" i="17" l="1"/>
  <c r="M656" i="17"/>
  <c r="O656" i="17" s="1"/>
  <c r="Y655" i="17"/>
  <c r="X655" i="17"/>
  <c r="F656" i="17"/>
  <c r="G656" i="17" s="1"/>
  <c r="Y620" i="16"/>
  <c r="W620" i="16"/>
  <c r="M621" i="16"/>
  <c r="X620" i="16"/>
  <c r="F621" i="16"/>
  <c r="V620" i="16"/>
  <c r="N656" i="17" l="1"/>
  <c r="P656" i="17"/>
  <c r="R656" i="17" s="1"/>
  <c r="H656" i="17"/>
  <c r="I656" i="17"/>
  <c r="K656" i="17" s="1"/>
  <c r="I621" i="16"/>
  <c r="K621" i="16" s="1"/>
  <c r="H621" i="16"/>
  <c r="G621" i="16"/>
  <c r="P621" i="16"/>
  <c r="R621" i="16" s="1"/>
  <c r="O621" i="16"/>
  <c r="N621" i="16"/>
  <c r="Q656" i="17" l="1"/>
  <c r="S656" i="17" s="1"/>
  <c r="U656" i="17"/>
  <c r="J656" i="17"/>
  <c r="L656" i="17" s="1"/>
  <c r="U621" i="16"/>
  <c r="Q621" i="16"/>
  <c r="S621" i="16" s="1"/>
  <c r="J621" i="16"/>
  <c r="T656" i="17" l="1"/>
  <c r="V656" i="17" s="1"/>
  <c r="Y656" i="17"/>
  <c r="W656" i="17"/>
  <c r="F657" i="17"/>
  <c r="X656" i="17"/>
  <c r="M657" i="17"/>
  <c r="T621" i="16"/>
  <c r="L621" i="16"/>
  <c r="N657" i="17" l="1"/>
  <c r="O657" i="17"/>
  <c r="P657" i="17"/>
  <c r="R657" i="17" s="1"/>
  <c r="G657" i="17"/>
  <c r="H657" i="17"/>
  <c r="I657" i="17"/>
  <c r="K657" i="17" s="1"/>
  <c r="Y621" i="16"/>
  <c r="W621" i="16"/>
  <c r="X621" i="16"/>
  <c r="F622" i="16"/>
  <c r="M622" i="16"/>
  <c r="V621" i="16"/>
  <c r="Q657" i="17" l="1"/>
  <c r="S657" i="17" s="1"/>
  <c r="U657" i="17"/>
  <c r="J657" i="17"/>
  <c r="P622" i="16"/>
  <c r="R622" i="16" s="1"/>
  <c r="O622" i="16"/>
  <c r="N622" i="16"/>
  <c r="H622" i="16"/>
  <c r="G622" i="16"/>
  <c r="I622" i="16"/>
  <c r="K622" i="16" s="1"/>
  <c r="L657" i="17" l="1"/>
  <c r="T657" i="17"/>
  <c r="U622" i="16"/>
  <c r="J622" i="16"/>
  <c r="Q622" i="16"/>
  <c r="S622" i="16" s="1"/>
  <c r="V657" i="17" l="1"/>
  <c r="W657" i="17"/>
  <c r="X657" i="17"/>
  <c r="F658" i="17"/>
  <c r="Y657" i="17"/>
  <c r="M658" i="17"/>
  <c r="T622" i="16"/>
  <c r="L622" i="16"/>
  <c r="I658" i="17" l="1"/>
  <c r="K658" i="17" s="1"/>
  <c r="G658" i="17"/>
  <c r="H658" i="17"/>
  <c r="P658" i="17"/>
  <c r="R658" i="17" s="1"/>
  <c r="O658" i="17"/>
  <c r="N658" i="17"/>
  <c r="Y622" i="16"/>
  <c r="W622" i="16"/>
  <c r="X622" i="16"/>
  <c r="F623" i="16"/>
  <c r="M623" i="16"/>
  <c r="V622" i="16"/>
  <c r="J658" i="17" l="1"/>
  <c r="L658" i="17" s="1"/>
  <c r="Q658" i="17"/>
  <c r="S658" i="17" s="1"/>
  <c r="U658" i="17"/>
  <c r="O623" i="16"/>
  <c r="N623" i="16"/>
  <c r="P623" i="16"/>
  <c r="R623" i="16" s="1"/>
  <c r="G623" i="16"/>
  <c r="I623" i="16"/>
  <c r="K623" i="16" s="1"/>
  <c r="H623" i="16"/>
  <c r="T658" i="17" l="1"/>
  <c r="V658" i="17" s="1"/>
  <c r="W658" i="17"/>
  <c r="M659" i="17"/>
  <c r="F659" i="17"/>
  <c r="X658" i="17"/>
  <c r="Y658" i="17"/>
  <c r="U623" i="16"/>
  <c r="J623" i="16"/>
  <c r="Q623" i="16"/>
  <c r="S623" i="16" s="1"/>
  <c r="H659" i="17" l="1"/>
  <c r="G659" i="17"/>
  <c r="I659" i="17"/>
  <c r="K659" i="17" s="1"/>
  <c r="N659" i="17"/>
  <c r="O659" i="17"/>
  <c r="P659" i="17"/>
  <c r="R659" i="17" s="1"/>
  <c r="T623" i="16"/>
  <c r="L623" i="16"/>
  <c r="Q659" i="17" l="1"/>
  <c r="S659" i="17" s="1"/>
  <c r="J659" i="17"/>
  <c r="L659" i="17" s="1"/>
  <c r="U659" i="17"/>
  <c r="Y623" i="16"/>
  <c r="W623" i="16"/>
  <c r="F624" i="16"/>
  <c r="M624" i="16"/>
  <c r="X623" i="16"/>
  <c r="V623" i="16"/>
  <c r="T659" i="17" l="1"/>
  <c r="V659" i="17" s="1"/>
  <c r="Y659" i="17"/>
  <c r="W659" i="17"/>
  <c r="X659" i="17"/>
  <c r="M660" i="17"/>
  <c r="F660" i="17"/>
  <c r="N624" i="16"/>
  <c r="P624" i="16"/>
  <c r="R624" i="16" s="1"/>
  <c r="O624" i="16"/>
  <c r="I624" i="16"/>
  <c r="K624" i="16" s="1"/>
  <c r="H624" i="16"/>
  <c r="G624" i="16"/>
  <c r="G660" i="17" l="1"/>
  <c r="H660" i="17"/>
  <c r="I660" i="17"/>
  <c r="K660" i="17" s="1"/>
  <c r="N660" i="17"/>
  <c r="O660" i="17"/>
  <c r="P660" i="17"/>
  <c r="R660" i="17" s="1"/>
  <c r="Q624" i="16"/>
  <c r="S624" i="16" s="1"/>
  <c r="U624" i="16"/>
  <c r="J624" i="16"/>
  <c r="J660" i="17" l="1"/>
  <c r="L660" i="17" s="1"/>
  <c r="U660" i="17"/>
  <c r="Q660" i="17"/>
  <c r="S660" i="17" s="1"/>
  <c r="T624" i="16"/>
  <c r="L624" i="16"/>
  <c r="T660" i="17" l="1"/>
  <c r="V660" i="17" s="1"/>
  <c r="W660" i="17"/>
  <c r="F661" i="17"/>
  <c r="X660" i="17"/>
  <c r="M661" i="17"/>
  <c r="Y660" i="17"/>
  <c r="Y624" i="16"/>
  <c r="W624" i="16"/>
  <c r="M625" i="16"/>
  <c r="X624" i="16"/>
  <c r="F625" i="16"/>
  <c r="V624" i="16"/>
  <c r="P661" i="17" l="1"/>
  <c r="R661" i="17" s="1"/>
  <c r="O661" i="17"/>
  <c r="N661" i="17"/>
  <c r="G661" i="17"/>
  <c r="H661" i="17"/>
  <c r="I661" i="17"/>
  <c r="K661" i="17" s="1"/>
  <c r="I625" i="16"/>
  <c r="K625" i="16" s="1"/>
  <c r="H625" i="16"/>
  <c r="G625" i="16"/>
  <c r="P625" i="16"/>
  <c r="R625" i="16" s="1"/>
  <c r="O625" i="16"/>
  <c r="N625" i="16"/>
  <c r="U661" i="17" l="1"/>
  <c r="Q661" i="17"/>
  <c r="S661" i="17" s="1"/>
  <c r="J661" i="17"/>
  <c r="Q625" i="16"/>
  <c r="S625" i="16" s="1"/>
  <c r="U625" i="16"/>
  <c r="J625" i="16"/>
  <c r="T661" i="17" l="1"/>
  <c r="L661" i="17"/>
  <c r="Y661" i="17" s="1"/>
  <c r="T625" i="16"/>
  <c r="L625" i="16"/>
  <c r="F662" i="17" l="1"/>
  <c r="G662" i="17" s="1"/>
  <c r="W661" i="17"/>
  <c r="M662" i="17"/>
  <c r="P662" i="17" s="1"/>
  <c r="R662" i="17" s="1"/>
  <c r="X661" i="17"/>
  <c r="V661" i="17"/>
  <c r="Y625" i="16"/>
  <c r="W625" i="16"/>
  <c r="X625" i="16"/>
  <c r="F626" i="16"/>
  <c r="M626" i="16"/>
  <c r="V625" i="16"/>
  <c r="I662" i="17" l="1"/>
  <c r="K662" i="17" s="1"/>
  <c r="U662" i="17" s="1"/>
  <c r="H662" i="17"/>
  <c r="N662" i="17"/>
  <c r="O662" i="17"/>
  <c r="H626" i="16"/>
  <c r="G626" i="16"/>
  <c r="I626" i="16"/>
  <c r="K626" i="16" s="1"/>
  <c r="P626" i="16"/>
  <c r="R626" i="16" s="1"/>
  <c r="O626" i="16"/>
  <c r="N626" i="16"/>
  <c r="J662" i="17" l="1"/>
  <c r="L662" i="17" s="1"/>
  <c r="Q662" i="17"/>
  <c r="S662" i="17" s="1"/>
  <c r="Q626" i="16"/>
  <c r="S626" i="16" s="1"/>
  <c r="U626" i="16"/>
  <c r="J626" i="16"/>
  <c r="X662" i="17" l="1"/>
  <c r="W662" i="17"/>
  <c r="Y662" i="17"/>
  <c r="M663" i="17"/>
  <c r="N663" i="17" s="1"/>
  <c r="F663" i="17"/>
  <c r="I663" i="17" s="1"/>
  <c r="K663" i="17" s="1"/>
  <c r="T662" i="17"/>
  <c r="V662" i="17" s="1"/>
  <c r="T626" i="16"/>
  <c r="L626" i="16"/>
  <c r="H663" i="17" l="1"/>
  <c r="G663" i="17"/>
  <c r="O663" i="17"/>
  <c r="P663" i="17"/>
  <c r="R663" i="17" s="1"/>
  <c r="U663" i="17" s="1"/>
  <c r="Y626" i="16"/>
  <c r="W626" i="16"/>
  <c r="X626" i="16"/>
  <c r="F627" i="16"/>
  <c r="M627" i="16"/>
  <c r="V626" i="16"/>
  <c r="J663" i="17" l="1"/>
  <c r="L663" i="17" s="1"/>
  <c r="Q663" i="17"/>
  <c r="S663" i="17" s="1"/>
  <c r="O627" i="16"/>
  <c r="N627" i="16"/>
  <c r="P627" i="16"/>
  <c r="R627" i="16" s="1"/>
  <c r="G627" i="16"/>
  <c r="I627" i="16"/>
  <c r="K627" i="16" s="1"/>
  <c r="H627" i="16"/>
  <c r="F664" i="17" l="1"/>
  <c r="H664" i="17" s="1"/>
  <c r="W663" i="17"/>
  <c r="T663" i="17"/>
  <c r="V663" i="17" s="1"/>
  <c r="Y663" i="17"/>
  <c r="M664" i="17"/>
  <c r="N664" i="17" s="1"/>
  <c r="X663" i="17"/>
  <c r="U627" i="16"/>
  <c r="J627" i="16"/>
  <c r="Q627" i="16"/>
  <c r="S627" i="16" s="1"/>
  <c r="G664" i="17" l="1"/>
  <c r="I664" i="17"/>
  <c r="K664" i="17" s="1"/>
  <c r="O664" i="17"/>
  <c r="P664" i="17"/>
  <c r="R664" i="17" s="1"/>
  <c r="T627" i="16"/>
  <c r="L627" i="16"/>
  <c r="Q664" i="17" l="1"/>
  <c r="S664" i="17" s="1"/>
  <c r="U664" i="17"/>
  <c r="J664" i="17"/>
  <c r="Y627" i="16"/>
  <c r="W627" i="16"/>
  <c r="F628" i="16"/>
  <c r="M628" i="16"/>
  <c r="X627" i="16"/>
  <c r="V627" i="16"/>
  <c r="T664" i="17" l="1"/>
  <c r="L664" i="17"/>
  <c r="Y664" i="17" s="1"/>
  <c r="N628" i="16"/>
  <c r="P628" i="16"/>
  <c r="R628" i="16" s="1"/>
  <c r="O628" i="16"/>
  <c r="I628" i="16"/>
  <c r="K628" i="16" s="1"/>
  <c r="H628" i="16"/>
  <c r="G628" i="16"/>
  <c r="M665" i="17" l="1"/>
  <c r="N665" i="17" s="1"/>
  <c r="V664" i="17"/>
  <c r="F665" i="17"/>
  <c r="G665" i="17" s="1"/>
  <c r="X664" i="17"/>
  <c r="W664" i="17"/>
  <c r="U628" i="16"/>
  <c r="Q628" i="16"/>
  <c r="S628" i="16" s="1"/>
  <c r="J628" i="16"/>
  <c r="O665" i="17" l="1"/>
  <c r="P665" i="17"/>
  <c r="R665" i="17" s="1"/>
  <c r="H665" i="17"/>
  <c r="I665" i="17"/>
  <c r="K665" i="17" s="1"/>
  <c r="T628" i="16"/>
  <c r="L628" i="16"/>
  <c r="Q665" i="17" l="1"/>
  <c r="S665" i="17" s="1"/>
  <c r="U665" i="17"/>
  <c r="J665" i="17"/>
  <c r="Y628" i="16"/>
  <c r="W628" i="16"/>
  <c r="M629" i="16"/>
  <c r="X628" i="16"/>
  <c r="F629" i="16"/>
  <c r="V628" i="16"/>
  <c r="T665" i="17" l="1"/>
  <c r="L665" i="17"/>
  <c r="W665" i="17" s="1"/>
  <c r="I629" i="16"/>
  <c r="K629" i="16" s="1"/>
  <c r="H629" i="16"/>
  <c r="G629" i="16"/>
  <c r="P629" i="16"/>
  <c r="R629" i="16" s="1"/>
  <c r="O629" i="16"/>
  <c r="N629" i="16"/>
  <c r="F666" i="17" l="1"/>
  <c r="I666" i="17" s="1"/>
  <c r="K666" i="17" s="1"/>
  <c r="M666" i="17"/>
  <c r="P666" i="17" s="1"/>
  <c r="R666" i="17" s="1"/>
  <c r="V665" i="17"/>
  <c r="X665" i="17"/>
  <c r="Y665" i="17"/>
  <c r="Q629" i="16"/>
  <c r="S629" i="16" s="1"/>
  <c r="U629" i="16"/>
  <c r="J629" i="16"/>
  <c r="L629" i="16" s="1"/>
  <c r="H666" i="17" l="1"/>
  <c r="G666" i="17"/>
  <c r="U666" i="17"/>
  <c r="N666" i="17"/>
  <c r="O666" i="17"/>
  <c r="Y629" i="16"/>
  <c r="W629" i="16"/>
  <c r="X629" i="16"/>
  <c r="F630" i="16"/>
  <c r="M630" i="16"/>
  <c r="T629" i="16"/>
  <c r="V629" i="16" s="1"/>
  <c r="J666" i="17" l="1"/>
  <c r="L666" i="17" s="1"/>
  <c r="Q666" i="17"/>
  <c r="S666" i="17" s="1"/>
  <c r="P630" i="16"/>
  <c r="R630" i="16" s="1"/>
  <c r="O630" i="16"/>
  <c r="N630" i="16"/>
  <c r="H630" i="16"/>
  <c r="G630" i="16"/>
  <c r="I630" i="16"/>
  <c r="K630" i="16" s="1"/>
  <c r="W666" i="17" l="1"/>
  <c r="T666" i="17"/>
  <c r="V666" i="17" s="1"/>
  <c r="Y666" i="17"/>
  <c r="M667" i="17"/>
  <c r="P667" i="17" s="1"/>
  <c r="R667" i="17" s="1"/>
  <c r="F667" i="17"/>
  <c r="I667" i="17" s="1"/>
  <c r="K667" i="17" s="1"/>
  <c r="X666" i="17"/>
  <c r="U630" i="16"/>
  <c r="J630" i="16"/>
  <c r="L630" i="16" s="1"/>
  <c r="Q630" i="16"/>
  <c r="S630" i="16" s="1"/>
  <c r="O667" i="17" l="1"/>
  <c r="N667" i="17"/>
  <c r="G667" i="17"/>
  <c r="H667" i="17"/>
  <c r="Y630" i="16"/>
  <c r="W630" i="16"/>
  <c r="U667" i="17"/>
  <c r="X630" i="16"/>
  <c r="F631" i="16"/>
  <c r="M631" i="16"/>
  <c r="T630" i="16"/>
  <c r="V630" i="16" s="1"/>
  <c r="Q667" i="17" l="1"/>
  <c r="S667" i="17" s="1"/>
  <c r="J667" i="17"/>
  <c r="G631" i="16"/>
  <c r="I631" i="16"/>
  <c r="K631" i="16" s="1"/>
  <c r="H631" i="16"/>
  <c r="O631" i="16"/>
  <c r="N631" i="16"/>
  <c r="P631" i="16"/>
  <c r="R631" i="16" s="1"/>
  <c r="T667" i="17" l="1"/>
  <c r="L667" i="17"/>
  <c r="W667" i="17" s="1"/>
  <c r="U631" i="16"/>
  <c r="Q631" i="16"/>
  <c r="S631" i="16" s="1"/>
  <c r="J631" i="16"/>
  <c r="M668" i="17" l="1"/>
  <c r="P668" i="17" s="1"/>
  <c r="R668" i="17" s="1"/>
  <c r="Y667" i="17"/>
  <c r="F668" i="17"/>
  <c r="I668" i="17" s="1"/>
  <c r="K668" i="17" s="1"/>
  <c r="X667" i="17"/>
  <c r="V667" i="17"/>
  <c r="T631" i="16"/>
  <c r="L631" i="16"/>
  <c r="U668" i="17" l="1"/>
  <c r="G668" i="17"/>
  <c r="H668" i="17"/>
  <c r="O668" i="17"/>
  <c r="N668" i="17"/>
  <c r="Y631" i="16"/>
  <c r="W631" i="16"/>
  <c r="F632" i="16"/>
  <c r="M632" i="16"/>
  <c r="X631" i="16"/>
  <c r="V631" i="16"/>
  <c r="Q668" i="17" l="1"/>
  <c r="S668" i="17" s="1"/>
  <c r="J668" i="17"/>
  <c r="L668" i="17" s="1"/>
  <c r="N632" i="16"/>
  <c r="P632" i="16"/>
  <c r="R632" i="16" s="1"/>
  <c r="O632" i="16"/>
  <c r="I632" i="16"/>
  <c r="K632" i="16" s="1"/>
  <c r="H632" i="16"/>
  <c r="G632" i="16"/>
  <c r="W668" i="17" l="1"/>
  <c r="T668" i="17"/>
  <c r="V668" i="17" s="1"/>
  <c r="X668" i="17"/>
  <c r="Y668" i="17"/>
  <c r="F669" i="17"/>
  <c r="M669" i="17"/>
  <c r="J632" i="16"/>
  <c r="L632" i="16" s="1"/>
  <c r="U632" i="16"/>
  <c r="Q632" i="16"/>
  <c r="H669" i="17" l="1"/>
  <c r="G669" i="17"/>
  <c r="I669" i="17"/>
  <c r="K669" i="17" s="1"/>
  <c r="O669" i="17"/>
  <c r="N669" i="17"/>
  <c r="P669" i="17"/>
  <c r="R669" i="17" s="1"/>
  <c r="T632" i="16"/>
  <c r="S632" i="16"/>
  <c r="J669" i="17" l="1"/>
  <c r="L669" i="17" s="1"/>
  <c r="V632" i="16"/>
  <c r="W632" i="16"/>
  <c r="Q669" i="17"/>
  <c r="U669" i="17"/>
  <c r="F633" i="16"/>
  <c r="G633" i="16" s="1"/>
  <c r="Y632" i="16"/>
  <c r="M633" i="16"/>
  <c r="P633" i="16" s="1"/>
  <c r="R633" i="16" s="1"/>
  <c r="X632" i="16"/>
  <c r="H633" i="16" l="1"/>
  <c r="I633" i="16"/>
  <c r="K633" i="16" s="1"/>
  <c r="U633" i="16" s="1"/>
  <c r="S669" i="17"/>
  <c r="F670" i="17" s="1"/>
  <c r="G670" i="17" s="1"/>
  <c r="T669" i="17"/>
  <c r="N633" i="16"/>
  <c r="O633" i="16"/>
  <c r="J633" i="16" l="1"/>
  <c r="L633" i="16" s="1"/>
  <c r="W669" i="17"/>
  <c r="H670" i="17"/>
  <c r="X669" i="17"/>
  <c r="V669" i="17"/>
  <c r="Y669" i="17"/>
  <c r="I670" i="17"/>
  <c r="K670" i="17" s="1"/>
  <c r="M670" i="17"/>
  <c r="Q633" i="16"/>
  <c r="S633" i="16" s="1"/>
  <c r="J670" i="17" l="1"/>
  <c r="L670" i="17" s="1"/>
  <c r="W633" i="16"/>
  <c r="Y633" i="16"/>
  <c r="N670" i="17"/>
  <c r="O670" i="17"/>
  <c r="P670" i="17"/>
  <c r="R670" i="17" s="1"/>
  <c r="U670" i="17" s="1"/>
  <c r="T633" i="16"/>
  <c r="V633" i="16" s="1"/>
  <c r="X633" i="16"/>
  <c r="F634" i="16"/>
  <c r="M634" i="16"/>
  <c r="Q670" i="17" l="1"/>
  <c r="T670" i="17" s="1"/>
  <c r="P634" i="16"/>
  <c r="R634" i="16" s="1"/>
  <c r="O634" i="16"/>
  <c r="N634" i="16"/>
  <c r="H634" i="16"/>
  <c r="G634" i="16"/>
  <c r="I634" i="16"/>
  <c r="K634" i="16" s="1"/>
  <c r="S670" i="17" l="1"/>
  <c r="U634" i="16"/>
  <c r="J634" i="16"/>
  <c r="L634" i="16" s="1"/>
  <c r="Q634" i="16"/>
  <c r="S634" i="16" s="1"/>
  <c r="W634" i="16" l="1"/>
  <c r="V670" i="17"/>
  <c r="W670" i="17"/>
  <c r="F671" i="17"/>
  <c r="I671" i="17" s="1"/>
  <c r="K671" i="17" s="1"/>
  <c r="M671" i="17"/>
  <c r="O671" i="17" s="1"/>
  <c r="Y670" i="17"/>
  <c r="X670" i="17"/>
  <c r="Y634" i="16"/>
  <c r="T634" i="16"/>
  <c r="V634" i="16" s="1"/>
  <c r="X634" i="16"/>
  <c r="F635" i="16"/>
  <c r="M635" i="16"/>
  <c r="H671" i="17" l="1"/>
  <c r="N671" i="17"/>
  <c r="G671" i="17"/>
  <c r="P671" i="17"/>
  <c r="R671" i="17" s="1"/>
  <c r="U671" i="17" s="1"/>
  <c r="G635" i="16"/>
  <c r="I635" i="16"/>
  <c r="K635" i="16" s="1"/>
  <c r="H635" i="16"/>
  <c r="O635" i="16"/>
  <c r="N635" i="16"/>
  <c r="P635" i="16"/>
  <c r="R635" i="16" s="1"/>
  <c r="J671" i="17" l="1"/>
  <c r="L671" i="17" s="1"/>
  <c r="Q671" i="17"/>
  <c r="S671" i="17" s="1"/>
  <c r="U635" i="16"/>
  <c r="Q635" i="16"/>
  <c r="S635" i="16" s="1"/>
  <c r="J635" i="16"/>
  <c r="W671" i="17" l="1"/>
  <c r="T671" i="17"/>
  <c r="V671" i="17" s="1"/>
  <c r="M672" i="17"/>
  <c r="X671" i="17"/>
  <c r="Y671" i="17"/>
  <c r="F672" i="17"/>
  <c r="T635" i="16"/>
  <c r="L635" i="16"/>
  <c r="Y635" i="16" l="1"/>
  <c r="W635" i="16"/>
  <c r="H672" i="17"/>
  <c r="I672" i="17"/>
  <c r="K672" i="17" s="1"/>
  <c r="G672" i="17"/>
  <c r="N672" i="17"/>
  <c r="P672" i="17"/>
  <c r="R672" i="17" s="1"/>
  <c r="O672" i="17"/>
  <c r="F636" i="16"/>
  <c r="M636" i="16"/>
  <c r="X635" i="16"/>
  <c r="V635" i="16"/>
  <c r="J672" i="17" l="1"/>
  <c r="L672" i="17" s="1"/>
  <c r="U672" i="17"/>
  <c r="Q672" i="17"/>
  <c r="S672" i="17" s="1"/>
  <c r="N636" i="16"/>
  <c r="P636" i="16"/>
  <c r="R636" i="16" s="1"/>
  <c r="O636" i="16"/>
  <c r="I636" i="16"/>
  <c r="K636" i="16" s="1"/>
  <c r="H636" i="16"/>
  <c r="G636" i="16"/>
  <c r="W672" i="17" l="1"/>
  <c r="T672" i="17"/>
  <c r="V672" i="17" s="1"/>
  <c r="X672" i="17"/>
  <c r="M673" i="17"/>
  <c r="F673" i="17"/>
  <c r="Y672" i="17"/>
  <c r="J636" i="16"/>
  <c r="L636" i="16" s="1"/>
  <c r="U636" i="16"/>
  <c r="Q636" i="16"/>
  <c r="G673" i="17" l="1"/>
  <c r="I673" i="17"/>
  <c r="K673" i="17" s="1"/>
  <c r="H673" i="17"/>
  <c r="O673" i="17"/>
  <c r="P673" i="17"/>
  <c r="R673" i="17" s="1"/>
  <c r="N673" i="17"/>
  <c r="T636" i="16"/>
  <c r="S636" i="16"/>
  <c r="Q673" i="17" l="1"/>
  <c r="S673" i="17" s="1"/>
  <c r="V636" i="16"/>
  <c r="W636" i="16"/>
  <c r="J673" i="17"/>
  <c r="U673" i="17"/>
  <c r="F637" i="16"/>
  <c r="H637" i="16" s="1"/>
  <c r="Y636" i="16"/>
  <c r="M637" i="16"/>
  <c r="P637" i="16" s="1"/>
  <c r="R637" i="16" s="1"/>
  <c r="X636" i="16"/>
  <c r="T673" i="17" l="1"/>
  <c r="L673" i="17"/>
  <c r="O637" i="16"/>
  <c r="N637" i="16"/>
  <c r="I637" i="16"/>
  <c r="K637" i="16" s="1"/>
  <c r="U637" i="16" s="1"/>
  <c r="G637" i="16"/>
  <c r="V673" i="17" l="1"/>
  <c r="W673" i="17"/>
  <c r="Y673" i="17"/>
  <c r="M674" i="17"/>
  <c r="O674" i="17" s="1"/>
  <c r="X673" i="17"/>
  <c r="F674" i="17"/>
  <c r="G674" i="17" s="1"/>
  <c r="J637" i="16"/>
  <c r="L637" i="16" s="1"/>
  <c r="Q637" i="16"/>
  <c r="S637" i="16" s="1"/>
  <c r="N674" i="17" l="1"/>
  <c r="P674" i="17"/>
  <c r="R674" i="17" s="1"/>
  <c r="W637" i="16"/>
  <c r="H674" i="17"/>
  <c r="I674" i="17"/>
  <c r="K674" i="17" s="1"/>
  <c r="Y637" i="16"/>
  <c r="T637" i="16"/>
  <c r="V637" i="16" s="1"/>
  <c r="X637" i="16"/>
  <c r="F638" i="16"/>
  <c r="M638" i="16"/>
  <c r="Q674" i="17" l="1"/>
  <c r="S674" i="17" s="1"/>
  <c r="U674" i="17"/>
  <c r="J674" i="17"/>
  <c r="L674" i="17" s="1"/>
  <c r="P638" i="16"/>
  <c r="R638" i="16" s="1"/>
  <c r="O638" i="16"/>
  <c r="N638" i="16"/>
  <c r="H638" i="16"/>
  <c r="G638" i="16"/>
  <c r="I638" i="16"/>
  <c r="K638" i="16" s="1"/>
  <c r="W674" i="17" l="1"/>
  <c r="Y674" i="17"/>
  <c r="X674" i="17"/>
  <c r="M675" i="17"/>
  <c r="P675" i="17" s="1"/>
  <c r="R675" i="17" s="1"/>
  <c r="F675" i="17"/>
  <c r="I675" i="17" s="1"/>
  <c r="T674" i="17"/>
  <c r="V674" i="17" s="1"/>
  <c r="U638" i="16"/>
  <c r="J638" i="16"/>
  <c r="Q638" i="16"/>
  <c r="S638" i="16" s="1"/>
  <c r="N675" i="17" l="1"/>
  <c r="O675" i="17"/>
  <c r="H675" i="17"/>
  <c r="G675" i="17"/>
  <c r="K675" i="17"/>
  <c r="U675" i="17" s="1"/>
  <c r="T638" i="16"/>
  <c r="L638" i="16"/>
  <c r="Q675" i="17" l="1"/>
  <c r="S675" i="17" s="1"/>
  <c r="J675" i="17"/>
  <c r="Y638" i="16"/>
  <c r="W638" i="16"/>
  <c r="X638" i="16"/>
  <c r="F639" i="16"/>
  <c r="M639" i="16"/>
  <c r="V638" i="16"/>
  <c r="T675" i="17" l="1"/>
  <c r="L675" i="17"/>
  <c r="W675" i="17" s="1"/>
  <c r="O639" i="16"/>
  <c r="N639" i="16"/>
  <c r="P639" i="16"/>
  <c r="R639" i="16" s="1"/>
  <c r="G639" i="16"/>
  <c r="I639" i="16"/>
  <c r="K639" i="16" s="1"/>
  <c r="H639" i="16"/>
  <c r="V675" i="17" l="1"/>
  <c r="F676" i="17"/>
  <c r="I676" i="17" s="1"/>
  <c r="K676" i="17" s="1"/>
  <c r="M676" i="17"/>
  <c r="N676" i="17" s="1"/>
  <c r="X675" i="17"/>
  <c r="Y675" i="17"/>
  <c r="U639" i="16"/>
  <c r="J639" i="16"/>
  <c r="Q639" i="16"/>
  <c r="S639" i="16" s="1"/>
  <c r="H676" i="17" l="1"/>
  <c r="G676" i="17"/>
  <c r="O676" i="17"/>
  <c r="P676" i="17"/>
  <c r="R676" i="17" s="1"/>
  <c r="U676" i="17" s="1"/>
  <c r="T639" i="16"/>
  <c r="L639" i="16"/>
  <c r="J676" i="17" l="1"/>
  <c r="L676" i="17" s="1"/>
  <c r="Q676" i="17"/>
  <c r="S676" i="17" s="1"/>
  <c r="Y639" i="16"/>
  <c r="W639" i="16"/>
  <c r="F640" i="16"/>
  <c r="M640" i="16"/>
  <c r="X639" i="16"/>
  <c r="V639" i="16"/>
  <c r="W676" i="17" l="1"/>
  <c r="T676" i="17"/>
  <c r="V676" i="17" s="1"/>
  <c r="F677" i="17"/>
  <c r="M677" i="17"/>
  <c r="X676" i="17"/>
  <c r="Y676" i="17"/>
  <c r="N640" i="16"/>
  <c r="P640" i="16"/>
  <c r="R640" i="16" s="1"/>
  <c r="O640" i="16"/>
  <c r="I640" i="16"/>
  <c r="K640" i="16" s="1"/>
  <c r="H640" i="16"/>
  <c r="G640" i="16"/>
  <c r="O677" i="17" l="1"/>
  <c r="N677" i="17"/>
  <c r="P677" i="17"/>
  <c r="R677" i="17" s="1"/>
  <c r="G677" i="17"/>
  <c r="I677" i="17"/>
  <c r="K677" i="17" s="1"/>
  <c r="H677" i="17"/>
  <c r="J640" i="16"/>
  <c r="L640" i="16" s="1"/>
  <c r="U640" i="16"/>
  <c r="Q640" i="16"/>
  <c r="J677" i="17" l="1"/>
  <c r="L677" i="17" s="1"/>
  <c r="Q677" i="17"/>
  <c r="U677" i="17"/>
  <c r="T640" i="16"/>
  <c r="S640" i="16"/>
  <c r="W640" i="16" s="1"/>
  <c r="F641" i="16" l="1"/>
  <c r="I641" i="16" s="1"/>
  <c r="K641" i="16" s="1"/>
  <c r="V640" i="16"/>
  <c r="T677" i="17"/>
  <c r="S677" i="17"/>
  <c r="X640" i="16"/>
  <c r="M641" i="16"/>
  <c r="O641" i="16" s="1"/>
  <c r="Y640" i="16"/>
  <c r="G641" i="16" l="1"/>
  <c r="H641" i="16"/>
  <c r="V677" i="17"/>
  <c r="W677" i="17"/>
  <c r="Y677" i="17"/>
  <c r="F678" i="17"/>
  <c r="H678" i="17" s="1"/>
  <c r="X677" i="17"/>
  <c r="M678" i="17"/>
  <c r="N678" i="17" s="1"/>
  <c r="P641" i="16"/>
  <c r="R641" i="16" s="1"/>
  <c r="U641" i="16" s="1"/>
  <c r="N641" i="16"/>
  <c r="J641" i="16" l="1"/>
  <c r="L641" i="16" s="1"/>
  <c r="G678" i="17"/>
  <c r="I678" i="17"/>
  <c r="K678" i="17" s="1"/>
  <c r="P678" i="17"/>
  <c r="R678" i="17" s="1"/>
  <c r="O678" i="17"/>
  <c r="Q641" i="16"/>
  <c r="S641" i="16" s="1"/>
  <c r="F642" i="16" l="1"/>
  <c r="H642" i="16" s="1"/>
  <c r="U678" i="17"/>
  <c r="J678" i="17"/>
  <c r="L678" i="17" s="1"/>
  <c r="W641" i="16"/>
  <c r="Q678" i="17"/>
  <c r="S678" i="17" s="1"/>
  <c r="T641" i="16"/>
  <c r="V641" i="16" s="1"/>
  <c r="X641" i="16"/>
  <c r="M642" i="16"/>
  <c r="P642" i="16" s="1"/>
  <c r="R642" i="16" s="1"/>
  <c r="Y641" i="16"/>
  <c r="I642" i="16" l="1"/>
  <c r="K642" i="16" s="1"/>
  <c r="U642" i="16" s="1"/>
  <c r="G642" i="16"/>
  <c r="W678" i="17"/>
  <c r="T678" i="17"/>
  <c r="V678" i="17" s="1"/>
  <c r="Y678" i="17"/>
  <c r="N642" i="16"/>
  <c r="O642" i="16"/>
  <c r="M679" i="17"/>
  <c r="N679" i="17" s="1"/>
  <c r="X678" i="17"/>
  <c r="F679" i="17"/>
  <c r="G679" i="17" s="1"/>
  <c r="J642" i="16" l="1"/>
  <c r="L642" i="16" s="1"/>
  <c r="Q642" i="16"/>
  <c r="S642" i="16" s="1"/>
  <c r="O679" i="17"/>
  <c r="I679" i="17"/>
  <c r="K679" i="17" s="1"/>
  <c r="H679" i="17"/>
  <c r="P679" i="17"/>
  <c r="R679" i="17" s="1"/>
  <c r="U679" i="17" l="1"/>
  <c r="T642" i="16"/>
  <c r="V642" i="16" s="1"/>
  <c r="J679" i="17"/>
  <c r="L679" i="17" s="1"/>
  <c r="Y642" i="16"/>
  <c r="W642" i="16"/>
  <c r="Q679" i="17"/>
  <c r="S679" i="17" s="1"/>
  <c r="X642" i="16"/>
  <c r="F643" i="16"/>
  <c r="M643" i="16"/>
  <c r="W679" i="17" l="1"/>
  <c r="Y679" i="17"/>
  <c r="M680" i="17"/>
  <c r="O680" i="17" s="1"/>
  <c r="X679" i="17"/>
  <c r="F680" i="17"/>
  <c r="I680" i="17" s="1"/>
  <c r="K680" i="17" s="1"/>
  <c r="T679" i="17"/>
  <c r="V679" i="17" s="1"/>
  <c r="O643" i="16"/>
  <c r="N643" i="16"/>
  <c r="P643" i="16"/>
  <c r="R643" i="16" s="1"/>
  <c r="G643" i="16"/>
  <c r="I643" i="16"/>
  <c r="K643" i="16" s="1"/>
  <c r="H643" i="16"/>
  <c r="N680" i="17" l="1"/>
  <c r="P680" i="17"/>
  <c r="R680" i="17" s="1"/>
  <c r="U680" i="17" s="1"/>
  <c r="G680" i="17"/>
  <c r="H680" i="17"/>
  <c r="U643" i="16"/>
  <c r="J643" i="16"/>
  <c r="Q643" i="16"/>
  <c r="S643" i="16" s="1"/>
  <c r="J680" i="17" l="1"/>
  <c r="L680" i="17" s="1"/>
  <c r="Q680" i="17"/>
  <c r="S680" i="17" s="1"/>
  <c r="T643" i="16"/>
  <c r="L643" i="16"/>
  <c r="W680" i="17" l="1"/>
  <c r="Y643" i="16"/>
  <c r="W643" i="16"/>
  <c r="T680" i="17"/>
  <c r="V680" i="17" s="1"/>
  <c r="M681" i="17"/>
  <c r="F681" i="17"/>
  <c r="X680" i="17"/>
  <c r="Y680" i="17"/>
  <c r="F644" i="16"/>
  <c r="M644" i="16"/>
  <c r="X643" i="16"/>
  <c r="V643" i="16"/>
  <c r="H681" i="17" l="1"/>
  <c r="G681" i="17"/>
  <c r="I681" i="17"/>
  <c r="K681" i="17" s="1"/>
  <c r="N681" i="17"/>
  <c r="P681" i="17"/>
  <c r="R681" i="17" s="1"/>
  <c r="O681" i="17"/>
  <c r="N644" i="16"/>
  <c r="P644" i="16"/>
  <c r="R644" i="16" s="1"/>
  <c r="O644" i="16"/>
  <c r="I644" i="16"/>
  <c r="K644" i="16" s="1"/>
  <c r="H644" i="16"/>
  <c r="G644" i="16"/>
  <c r="Q681" i="17" l="1"/>
  <c r="S681" i="17" s="1"/>
  <c r="U681" i="17"/>
  <c r="J681" i="17"/>
  <c r="U644" i="16"/>
  <c r="J644" i="16"/>
  <c r="Q644" i="16"/>
  <c r="S644" i="16" s="1"/>
  <c r="T681" i="17" l="1"/>
  <c r="L681" i="17"/>
  <c r="W681" i="17" s="1"/>
  <c r="T644" i="16"/>
  <c r="L644" i="16"/>
  <c r="Y681" i="17" l="1"/>
  <c r="Y644" i="16"/>
  <c r="W644" i="16"/>
  <c r="M682" i="17"/>
  <c r="F682" i="17"/>
  <c r="X681" i="17"/>
  <c r="V681" i="17"/>
  <c r="M645" i="16"/>
  <c r="X644" i="16"/>
  <c r="F645" i="16"/>
  <c r="V644" i="16"/>
  <c r="G682" i="17" l="1"/>
  <c r="I682" i="17"/>
  <c r="K682" i="17" s="1"/>
  <c r="H682" i="17"/>
  <c r="P682" i="17"/>
  <c r="R682" i="17" s="1"/>
  <c r="O682" i="17"/>
  <c r="N682" i="17"/>
  <c r="I645" i="16"/>
  <c r="K645" i="16" s="1"/>
  <c r="H645" i="16"/>
  <c r="G645" i="16"/>
  <c r="P645" i="16"/>
  <c r="R645" i="16" s="1"/>
  <c r="O645" i="16"/>
  <c r="N645" i="16"/>
  <c r="U682" i="17" l="1"/>
  <c r="Q682" i="17"/>
  <c r="S682" i="17" s="1"/>
  <c r="J682" i="17"/>
  <c r="U645" i="16"/>
  <c r="Q645" i="16"/>
  <c r="S645" i="16" s="1"/>
  <c r="J645" i="16"/>
  <c r="L645" i="16" s="1"/>
  <c r="Y645" i="16" l="1"/>
  <c r="W645" i="16"/>
  <c r="T682" i="17"/>
  <c r="L682" i="17"/>
  <c r="W682" i="17" s="1"/>
  <c r="X645" i="16"/>
  <c r="F646" i="16"/>
  <c r="M646" i="16"/>
  <c r="T645" i="16"/>
  <c r="V645" i="16" s="1"/>
  <c r="F683" i="17" l="1"/>
  <c r="M683" i="17"/>
  <c r="X682" i="17"/>
  <c r="Y682" i="17"/>
  <c r="V682" i="17"/>
  <c r="P646" i="16"/>
  <c r="R646" i="16" s="1"/>
  <c r="O646" i="16"/>
  <c r="N646" i="16"/>
  <c r="H646" i="16"/>
  <c r="G646" i="16"/>
  <c r="I646" i="16"/>
  <c r="K646" i="16" s="1"/>
  <c r="N683" i="17" l="1"/>
  <c r="O683" i="17"/>
  <c r="P683" i="17"/>
  <c r="R683" i="17" s="1"/>
  <c r="G683" i="17"/>
  <c r="H683" i="17"/>
  <c r="I683" i="17"/>
  <c r="K683" i="17" s="1"/>
  <c r="U646" i="16"/>
  <c r="J646" i="16"/>
  <c r="Q646" i="16"/>
  <c r="S646" i="16" s="1"/>
  <c r="Q683" i="17" l="1"/>
  <c r="S683" i="17" s="1"/>
  <c r="U683" i="17"/>
  <c r="J683" i="17"/>
  <c r="T646" i="16"/>
  <c r="L646" i="16"/>
  <c r="Y646" i="16" l="1"/>
  <c r="W646" i="16"/>
  <c r="T683" i="17"/>
  <c r="L683" i="17"/>
  <c r="W683" i="17" s="1"/>
  <c r="X646" i="16"/>
  <c r="F647" i="16"/>
  <c r="M647" i="16"/>
  <c r="V646" i="16"/>
  <c r="X683" i="17" l="1"/>
  <c r="F684" i="17"/>
  <c r="Y683" i="17"/>
  <c r="M684" i="17"/>
  <c r="V683" i="17"/>
  <c r="O647" i="16"/>
  <c r="N647" i="16"/>
  <c r="P647" i="16"/>
  <c r="R647" i="16" s="1"/>
  <c r="G647" i="16"/>
  <c r="I647" i="16"/>
  <c r="K647" i="16" s="1"/>
  <c r="H647" i="16"/>
  <c r="N684" i="17" l="1"/>
  <c r="O684" i="17"/>
  <c r="P684" i="17"/>
  <c r="R684" i="17" s="1"/>
  <c r="G684" i="17"/>
  <c r="H684" i="17"/>
  <c r="I684" i="17"/>
  <c r="K684" i="17" s="1"/>
  <c r="U647" i="16"/>
  <c r="J647" i="16"/>
  <c r="Q647" i="16"/>
  <c r="S647" i="16" s="1"/>
  <c r="U684" i="17" l="1"/>
  <c r="J684" i="17"/>
  <c r="L684" i="17" s="1"/>
  <c r="Q684" i="17"/>
  <c r="S684" i="17" s="1"/>
  <c r="T647" i="16"/>
  <c r="L647" i="16"/>
  <c r="W684" i="17" l="1"/>
  <c r="Y647" i="16"/>
  <c r="W647" i="16"/>
  <c r="T684" i="17"/>
  <c r="V684" i="17" s="1"/>
  <c r="X684" i="17"/>
  <c r="F685" i="17"/>
  <c r="Y684" i="17"/>
  <c r="M685" i="17"/>
  <c r="F648" i="16"/>
  <c r="M648" i="16"/>
  <c r="X647" i="16"/>
  <c r="V647" i="16"/>
  <c r="I685" i="17" l="1"/>
  <c r="K685" i="17" s="1"/>
  <c r="G685" i="17"/>
  <c r="H685" i="17"/>
  <c r="N685" i="17"/>
  <c r="P685" i="17"/>
  <c r="R685" i="17" s="1"/>
  <c r="O685" i="17"/>
  <c r="N648" i="16"/>
  <c r="P648" i="16"/>
  <c r="R648" i="16" s="1"/>
  <c r="O648" i="16"/>
  <c r="I648" i="16"/>
  <c r="K648" i="16" s="1"/>
  <c r="H648" i="16"/>
  <c r="G648" i="16"/>
  <c r="J685" i="17" l="1"/>
  <c r="L685" i="17" s="1"/>
  <c r="Q685" i="17"/>
  <c r="S685" i="17" s="1"/>
  <c r="U685" i="17"/>
  <c r="U648" i="16"/>
  <c r="J648" i="16"/>
  <c r="Q648" i="16"/>
  <c r="S648" i="16" s="1"/>
  <c r="W685" i="17" l="1"/>
  <c r="T685" i="17"/>
  <c r="V685" i="17" s="1"/>
  <c r="M686" i="17"/>
  <c r="X685" i="17"/>
  <c r="Y685" i="17"/>
  <c r="F686" i="17"/>
  <c r="T648" i="16"/>
  <c r="L648" i="16"/>
  <c r="Y648" i="16" l="1"/>
  <c r="W648" i="16"/>
  <c r="H686" i="17"/>
  <c r="I686" i="17"/>
  <c r="K686" i="17" s="1"/>
  <c r="G686" i="17"/>
  <c r="P686" i="17"/>
  <c r="R686" i="17" s="1"/>
  <c r="N686" i="17"/>
  <c r="O686" i="17"/>
  <c r="M649" i="16"/>
  <c r="X648" i="16"/>
  <c r="F649" i="16"/>
  <c r="V648" i="16"/>
  <c r="J686" i="17" l="1"/>
  <c r="L686" i="17" s="1"/>
  <c r="Q686" i="17"/>
  <c r="S686" i="17" s="1"/>
  <c r="U686" i="17"/>
  <c r="I649" i="16"/>
  <c r="K649" i="16" s="1"/>
  <c r="H649" i="16"/>
  <c r="G649" i="16"/>
  <c r="P649" i="16"/>
  <c r="R649" i="16" s="1"/>
  <c r="O649" i="16"/>
  <c r="N649" i="16"/>
  <c r="W686" i="17" l="1"/>
  <c r="T686" i="17"/>
  <c r="V686" i="17" s="1"/>
  <c r="X686" i="17"/>
  <c r="Y686" i="17"/>
  <c r="F687" i="17"/>
  <c r="M687" i="17"/>
  <c r="U649" i="16"/>
  <c r="Q649" i="16"/>
  <c r="S649" i="16" s="1"/>
  <c r="J649" i="16"/>
  <c r="L649" i="16" s="1"/>
  <c r="Y649" i="16" l="1"/>
  <c r="W649" i="16"/>
  <c r="N687" i="17"/>
  <c r="P687" i="17"/>
  <c r="R687" i="17" s="1"/>
  <c r="O687" i="17"/>
  <c r="H687" i="17"/>
  <c r="I687" i="17"/>
  <c r="K687" i="17" s="1"/>
  <c r="G687" i="17"/>
  <c r="X649" i="16"/>
  <c r="F650" i="16"/>
  <c r="M650" i="16"/>
  <c r="T649" i="16"/>
  <c r="V649" i="16" s="1"/>
  <c r="U687" i="17" l="1"/>
  <c r="J687" i="17"/>
  <c r="Q687" i="17"/>
  <c r="S687" i="17" s="1"/>
  <c r="P650" i="16"/>
  <c r="R650" i="16" s="1"/>
  <c r="O650" i="16"/>
  <c r="N650" i="16"/>
  <c r="H650" i="16"/>
  <c r="G650" i="16"/>
  <c r="I650" i="16"/>
  <c r="K650" i="16" s="1"/>
  <c r="L687" i="17" l="1"/>
  <c r="W687" i="17" s="1"/>
  <c r="T687" i="17"/>
  <c r="U650" i="16"/>
  <c r="J650" i="16"/>
  <c r="Q650" i="16"/>
  <c r="S650" i="16" s="1"/>
  <c r="F688" i="17" l="1"/>
  <c r="Y687" i="17"/>
  <c r="M688" i="17"/>
  <c r="V687" i="17"/>
  <c r="X687" i="17"/>
  <c r="T650" i="16"/>
  <c r="L650" i="16"/>
  <c r="Y650" i="16" l="1"/>
  <c r="W650" i="16"/>
  <c r="O688" i="17"/>
  <c r="N688" i="17"/>
  <c r="P688" i="17"/>
  <c r="R688" i="17" s="1"/>
  <c r="H688" i="17"/>
  <c r="G688" i="17"/>
  <c r="I688" i="17"/>
  <c r="K688" i="17" s="1"/>
  <c r="X650" i="16"/>
  <c r="F651" i="16"/>
  <c r="M651" i="16"/>
  <c r="V650" i="16"/>
  <c r="U688" i="17" l="1"/>
  <c r="Q688" i="17"/>
  <c r="S688" i="17" s="1"/>
  <c r="J688" i="17"/>
  <c r="O651" i="16"/>
  <c r="N651" i="16"/>
  <c r="P651" i="16"/>
  <c r="R651" i="16" s="1"/>
  <c r="G651" i="16"/>
  <c r="I651" i="16"/>
  <c r="K651" i="16" s="1"/>
  <c r="H651" i="16"/>
  <c r="T688" i="17" l="1"/>
  <c r="L688" i="17"/>
  <c r="W688" i="17" s="1"/>
  <c r="U651" i="16"/>
  <c r="J651" i="16"/>
  <c r="Q651" i="16"/>
  <c r="S651" i="16" s="1"/>
  <c r="F689" i="17" l="1"/>
  <c r="Y688" i="17"/>
  <c r="M689" i="17"/>
  <c r="X688" i="17"/>
  <c r="V688" i="17"/>
  <c r="T651" i="16"/>
  <c r="L651" i="16"/>
  <c r="Y651" i="16" l="1"/>
  <c r="W651" i="16"/>
  <c r="O689" i="17"/>
  <c r="N689" i="17"/>
  <c r="P689" i="17"/>
  <c r="R689" i="17" s="1"/>
  <c r="I689" i="17"/>
  <c r="K689" i="17" s="1"/>
  <c r="H689" i="17"/>
  <c r="G689" i="17"/>
  <c r="F652" i="16"/>
  <c r="M652" i="16"/>
  <c r="X651" i="16"/>
  <c r="V651" i="16"/>
  <c r="Q689" i="17" l="1"/>
  <c r="S689" i="17" s="1"/>
  <c r="J689" i="17"/>
  <c r="L689" i="17" s="1"/>
  <c r="U689" i="17"/>
  <c r="N652" i="16"/>
  <c r="P652" i="16"/>
  <c r="R652" i="16" s="1"/>
  <c r="O652" i="16"/>
  <c r="I652" i="16"/>
  <c r="K652" i="16" s="1"/>
  <c r="H652" i="16"/>
  <c r="G652" i="16"/>
  <c r="W689" i="17" l="1"/>
  <c r="J652" i="16"/>
  <c r="L652" i="16" s="1"/>
  <c r="T689" i="17"/>
  <c r="V689" i="17" s="1"/>
  <c r="F690" i="17"/>
  <c r="I690" i="17" s="1"/>
  <c r="X689" i="17"/>
  <c r="M690" i="17"/>
  <c r="Y689" i="17"/>
  <c r="Q652" i="16"/>
  <c r="U652" i="16"/>
  <c r="T652" i="16" l="1"/>
  <c r="H690" i="17"/>
  <c r="G690" i="17"/>
  <c r="K690" i="17"/>
  <c r="O690" i="17"/>
  <c r="N690" i="17"/>
  <c r="P690" i="17"/>
  <c r="R690" i="17" s="1"/>
  <c r="S652" i="16"/>
  <c r="M653" i="16" s="1"/>
  <c r="J690" i="17" l="1"/>
  <c r="L690" i="17" s="1"/>
  <c r="W652" i="16"/>
  <c r="V652" i="16"/>
  <c r="Q690" i="17"/>
  <c r="S690" i="17" s="1"/>
  <c r="U690" i="17"/>
  <c r="F653" i="16"/>
  <c r="G653" i="16" s="1"/>
  <c r="Y652" i="16"/>
  <c r="X652" i="16"/>
  <c r="P653" i="16"/>
  <c r="R653" i="16" s="1"/>
  <c r="O653" i="16"/>
  <c r="N653" i="16"/>
  <c r="W690" i="17" l="1"/>
  <c r="T690" i="17"/>
  <c r="V690" i="17" s="1"/>
  <c r="H653" i="16"/>
  <c r="I653" i="16"/>
  <c r="K653" i="16" s="1"/>
  <c r="U653" i="16" s="1"/>
  <c r="M691" i="17"/>
  <c r="N691" i="17" s="1"/>
  <c r="Y690" i="17"/>
  <c r="F691" i="17"/>
  <c r="X690" i="17"/>
  <c r="Q653" i="16"/>
  <c r="J653" i="16" l="1"/>
  <c r="L653" i="16" s="1"/>
  <c r="O691" i="17"/>
  <c r="P691" i="17"/>
  <c r="R691" i="17" s="1"/>
  <c r="H691" i="17"/>
  <c r="I691" i="17"/>
  <c r="K691" i="17" s="1"/>
  <c r="G691" i="17"/>
  <c r="S653" i="16"/>
  <c r="Y653" i="16" l="1"/>
  <c r="T653" i="16"/>
  <c r="V653" i="16" s="1"/>
  <c r="W653" i="16"/>
  <c r="U691" i="17"/>
  <c r="Q691" i="17"/>
  <c r="S691" i="17" s="1"/>
  <c r="J691" i="17"/>
  <c r="M654" i="16"/>
  <c r="X653" i="16"/>
  <c r="F654" i="16"/>
  <c r="T691" i="17" l="1"/>
  <c r="L691" i="17"/>
  <c r="W691" i="17" s="1"/>
  <c r="G654" i="16"/>
  <c r="I654" i="16"/>
  <c r="K654" i="16" s="1"/>
  <c r="H654" i="16"/>
  <c r="O654" i="16"/>
  <c r="P654" i="16"/>
  <c r="R654" i="16" s="1"/>
  <c r="N654" i="16"/>
  <c r="Q654" i="16" l="1"/>
  <c r="S654" i="16" s="1"/>
  <c r="F692" i="17"/>
  <c r="Y691" i="17"/>
  <c r="M692" i="17"/>
  <c r="X691" i="17"/>
  <c r="V691" i="17"/>
  <c r="J654" i="16"/>
  <c r="U654" i="16"/>
  <c r="T654" i="16" l="1"/>
  <c r="N692" i="17"/>
  <c r="P692" i="17"/>
  <c r="R692" i="17" s="1"/>
  <c r="O692" i="17"/>
  <c r="H692" i="17"/>
  <c r="I692" i="17"/>
  <c r="K692" i="17" s="1"/>
  <c r="G692" i="17"/>
  <c r="L654" i="16"/>
  <c r="Y654" i="16" l="1"/>
  <c r="W654" i="16"/>
  <c r="Q692" i="17"/>
  <c r="S692" i="17" s="1"/>
  <c r="M655" i="16"/>
  <c r="P655" i="16" s="1"/>
  <c r="R655" i="16" s="1"/>
  <c r="U692" i="17"/>
  <c r="F655" i="16"/>
  <c r="I655" i="16" s="1"/>
  <c r="K655" i="16" s="1"/>
  <c r="X654" i="16"/>
  <c r="V654" i="16"/>
  <c r="J692" i="17"/>
  <c r="T692" i="17" l="1"/>
  <c r="N655" i="16"/>
  <c r="O655" i="16"/>
  <c r="H655" i="16"/>
  <c r="G655" i="16"/>
  <c r="L692" i="17"/>
  <c r="W692" i="17" s="1"/>
  <c r="U655" i="16"/>
  <c r="Q655" i="16" l="1"/>
  <c r="S655" i="16" s="1"/>
  <c r="J655" i="16"/>
  <c r="F693" i="17"/>
  <c r="X692" i="17"/>
  <c r="Y692" i="17"/>
  <c r="M693" i="17"/>
  <c r="V692" i="17"/>
  <c r="T655" i="16" l="1"/>
  <c r="L655" i="16"/>
  <c r="Y655" i="16" s="1"/>
  <c r="P693" i="17"/>
  <c r="R693" i="17" s="1"/>
  <c r="N693" i="17"/>
  <c r="O693" i="17"/>
  <c r="G693" i="17"/>
  <c r="I693" i="17"/>
  <c r="K693" i="17" s="1"/>
  <c r="H693" i="17"/>
  <c r="V655" i="16" l="1"/>
  <c r="F656" i="16"/>
  <c r="I656" i="16" s="1"/>
  <c r="K656" i="16" s="1"/>
  <c r="M656" i="16"/>
  <c r="N656" i="16" s="1"/>
  <c r="U693" i="17"/>
  <c r="X655" i="16"/>
  <c r="W655" i="16"/>
  <c r="Q693" i="17"/>
  <c r="S693" i="17" s="1"/>
  <c r="J693" i="17"/>
  <c r="P656" i="16" l="1"/>
  <c r="R656" i="16" s="1"/>
  <c r="O656" i="16"/>
  <c r="H656" i="16"/>
  <c r="G656" i="16"/>
  <c r="T693" i="17"/>
  <c r="L693" i="17"/>
  <c r="W693" i="17" s="1"/>
  <c r="Q656" i="16" l="1"/>
  <c r="S656" i="16" s="1"/>
  <c r="J656" i="16"/>
  <c r="L656" i="16" s="1"/>
  <c r="F694" i="17"/>
  <c r="M694" i="17"/>
  <c r="Y693" i="17"/>
  <c r="X693" i="17"/>
  <c r="V693" i="17"/>
  <c r="U656" i="16"/>
  <c r="T656" i="16" l="1"/>
  <c r="V656" i="16" s="1"/>
  <c r="M657" i="16"/>
  <c r="N657" i="16" s="1"/>
  <c r="W656" i="16"/>
  <c r="X656" i="16"/>
  <c r="Y656" i="16"/>
  <c r="F657" i="16"/>
  <c r="G657" i="16" s="1"/>
  <c r="O694" i="17"/>
  <c r="P694" i="17"/>
  <c r="R694" i="17" s="1"/>
  <c r="N694" i="17"/>
  <c r="H694" i="17"/>
  <c r="G694" i="17"/>
  <c r="I694" i="17"/>
  <c r="K694" i="17" s="1"/>
  <c r="P657" i="16" l="1"/>
  <c r="R657" i="16" s="1"/>
  <c r="O657" i="16"/>
  <c r="H657" i="16"/>
  <c r="I657" i="16"/>
  <c r="K657" i="16" s="1"/>
  <c r="U694" i="17"/>
  <c r="Q694" i="17"/>
  <c r="S694" i="17" s="1"/>
  <c r="J694" i="17"/>
  <c r="U657" i="16" l="1"/>
  <c r="Q657" i="16"/>
  <c r="S657" i="16" s="1"/>
  <c r="J657" i="16"/>
  <c r="L657" i="16" s="1"/>
  <c r="T694" i="17"/>
  <c r="L694" i="17"/>
  <c r="W694" i="17" s="1"/>
  <c r="W657" i="16" l="1"/>
  <c r="T657" i="16"/>
  <c r="V657" i="16" s="1"/>
  <c r="F658" i="16"/>
  <c r="I658" i="16" s="1"/>
  <c r="K658" i="16" s="1"/>
  <c r="M658" i="16"/>
  <c r="P658" i="16" s="1"/>
  <c r="R658" i="16" s="1"/>
  <c r="Y657" i="16"/>
  <c r="X657" i="16"/>
  <c r="X694" i="17"/>
  <c r="M695" i="17"/>
  <c r="F695" i="17"/>
  <c r="Y694" i="17"/>
  <c r="V694" i="17"/>
  <c r="G658" i="16" l="1"/>
  <c r="O658" i="16"/>
  <c r="H658" i="16"/>
  <c r="N658" i="16"/>
  <c r="I695" i="17"/>
  <c r="K695" i="17" s="1"/>
  <c r="G695" i="17"/>
  <c r="H695" i="17"/>
  <c r="O695" i="17"/>
  <c r="P695" i="17"/>
  <c r="R695" i="17" s="1"/>
  <c r="N695" i="17"/>
  <c r="U658" i="16"/>
  <c r="Q658" i="16" l="1"/>
  <c r="S658" i="16" s="1"/>
  <c r="J658" i="16"/>
  <c r="L658" i="16" s="1"/>
  <c r="Q695" i="17"/>
  <c r="S695" i="17" s="1"/>
  <c r="J695" i="17"/>
  <c r="U695" i="17"/>
  <c r="W658" i="16" l="1"/>
  <c r="F659" i="16"/>
  <c r="G659" i="16" s="1"/>
  <c r="Y658" i="16"/>
  <c r="X658" i="16"/>
  <c r="M659" i="16"/>
  <c r="O659" i="16" s="1"/>
  <c r="T658" i="16"/>
  <c r="V658" i="16" s="1"/>
  <c r="T695" i="17"/>
  <c r="L695" i="17"/>
  <c r="W695" i="17" s="1"/>
  <c r="I659" i="16" l="1"/>
  <c r="K659" i="16" s="1"/>
  <c r="H659" i="16"/>
  <c r="P659" i="16"/>
  <c r="R659" i="16" s="1"/>
  <c r="N659" i="16"/>
  <c r="V695" i="17"/>
  <c r="Y695" i="17"/>
  <c r="M696" i="17"/>
  <c r="N696" i="17" s="1"/>
  <c r="X695" i="17"/>
  <c r="F696" i="17"/>
  <c r="H696" i="17" s="1"/>
  <c r="J659" i="16" l="1"/>
  <c r="L659" i="16" s="1"/>
  <c r="U659" i="16"/>
  <c r="Q659" i="16"/>
  <c r="S659" i="16" s="1"/>
  <c r="P696" i="17"/>
  <c r="R696" i="17" s="1"/>
  <c r="O696" i="17"/>
  <c r="I696" i="17"/>
  <c r="K696" i="17" s="1"/>
  <c r="G696" i="17"/>
  <c r="T659" i="16" l="1"/>
  <c r="V659" i="16" s="1"/>
  <c r="U696" i="17"/>
  <c r="Q696" i="17"/>
  <c r="S696" i="17" s="1"/>
  <c r="Y659" i="16"/>
  <c r="W659" i="16"/>
  <c r="J696" i="17"/>
  <c r="M660" i="16"/>
  <c r="X659" i="16"/>
  <c r="F660" i="16"/>
  <c r="T696" i="17" l="1"/>
  <c r="L696" i="17"/>
  <c r="W696" i="17" s="1"/>
  <c r="I660" i="16"/>
  <c r="K660" i="16" s="1"/>
  <c r="G660" i="16"/>
  <c r="H660" i="16"/>
  <c r="O660" i="16"/>
  <c r="N660" i="16"/>
  <c r="P660" i="16"/>
  <c r="R660" i="16" s="1"/>
  <c r="V696" i="17" l="1"/>
  <c r="X696" i="17"/>
  <c r="M697" i="17"/>
  <c r="F697" i="17"/>
  <c r="Y696" i="17"/>
  <c r="J660" i="16"/>
  <c r="L660" i="16" s="1"/>
  <c r="U660" i="16"/>
  <c r="Q660" i="16"/>
  <c r="I697" i="17" l="1"/>
  <c r="K697" i="17" s="1"/>
  <c r="H697" i="17"/>
  <c r="G697" i="17"/>
  <c r="P697" i="17"/>
  <c r="R697" i="17" s="1"/>
  <c r="N697" i="17"/>
  <c r="O697" i="17"/>
  <c r="T660" i="16"/>
  <c r="S660" i="16"/>
  <c r="W660" i="16" s="1"/>
  <c r="J697" i="17" l="1"/>
  <c r="L697" i="17" s="1"/>
  <c r="Q697" i="17"/>
  <c r="S697" i="17" s="1"/>
  <c r="U697" i="17"/>
  <c r="V660" i="16"/>
  <c r="M661" i="16"/>
  <c r="P661" i="16" s="1"/>
  <c r="R661" i="16" s="1"/>
  <c r="Y660" i="16"/>
  <c r="X660" i="16"/>
  <c r="F661" i="16"/>
  <c r="W697" i="17" l="1"/>
  <c r="Y697" i="17"/>
  <c r="X697" i="17"/>
  <c r="M698" i="17"/>
  <c r="P698" i="17" s="1"/>
  <c r="R698" i="17" s="1"/>
  <c r="F698" i="17"/>
  <c r="G698" i="17" s="1"/>
  <c r="T697" i="17"/>
  <c r="V697" i="17" s="1"/>
  <c r="O661" i="16"/>
  <c r="N661" i="16"/>
  <c r="H661" i="16"/>
  <c r="I661" i="16"/>
  <c r="K661" i="16" s="1"/>
  <c r="U661" i="16" s="1"/>
  <c r="G661" i="16"/>
  <c r="O698" i="17" l="1"/>
  <c r="N698" i="17"/>
  <c r="H698" i="17"/>
  <c r="I698" i="17"/>
  <c r="K698" i="17" s="1"/>
  <c r="U698" i="17" s="1"/>
  <c r="Q661" i="16"/>
  <c r="S661" i="16" s="1"/>
  <c r="J661" i="16"/>
  <c r="Q698" i="17" l="1"/>
  <c r="S698" i="17" s="1"/>
  <c r="T661" i="16"/>
  <c r="J698" i="17"/>
  <c r="L661" i="16"/>
  <c r="T698" i="17" l="1"/>
  <c r="Y661" i="16"/>
  <c r="W661" i="16"/>
  <c r="L698" i="17"/>
  <c r="W698" i="17" s="1"/>
  <c r="V661" i="16"/>
  <c r="M662" i="16"/>
  <c r="P662" i="16" s="1"/>
  <c r="R662" i="16" s="1"/>
  <c r="F662" i="16"/>
  <c r="G662" i="16" s="1"/>
  <c r="X661" i="16"/>
  <c r="N662" i="16" l="1"/>
  <c r="O662" i="16"/>
  <c r="V698" i="17"/>
  <c r="M699" i="17"/>
  <c r="N699" i="17" s="1"/>
  <c r="F699" i="17"/>
  <c r="G699" i="17" s="1"/>
  <c r="X698" i="17"/>
  <c r="Y698" i="17"/>
  <c r="H662" i="16"/>
  <c r="I662" i="16"/>
  <c r="K662" i="16" s="1"/>
  <c r="U662" i="16" s="1"/>
  <c r="Q662" i="16" l="1"/>
  <c r="S662" i="16" s="1"/>
  <c r="O699" i="17"/>
  <c r="P699" i="17"/>
  <c r="R699" i="17" s="1"/>
  <c r="I699" i="17"/>
  <c r="K699" i="17" s="1"/>
  <c r="H699" i="17"/>
  <c r="J662" i="16"/>
  <c r="L662" i="16" s="1"/>
  <c r="W662" i="16" l="1"/>
  <c r="Q699" i="17"/>
  <c r="S699" i="17" s="1"/>
  <c r="U699" i="17"/>
  <c r="F663" i="16"/>
  <c r="I663" i="16" s="1"/>
  <c r="K663" i="16" s="1"/>
  <c r="T662" i="16"/>
  <c r="V662" i="16" s="1"/>
  <c r="J699" i="17"/>
  <c r="L699" i="17" s="1"/>
  <c r="X662" i="16"/>
  <c r="M663" i="16"/>
  <c r="O663" i="16" s="1"/>
  <c r="Y662" i="16"/>
  <c r="W699" i="17" l="1"/>
  <c r="G663" i="16"/>
  <c r="H663" i="16"/>
  <c r="Y699" i="17"/>
  <c r="P663" i="16"/>
  <c r="R663" i="16" s="1"/>
  <c r="U663" i="16" s="1"/>
  <c r="N663" i="16"/>
  <c r="T699" i="17"/>
  <c r="V699" i="17" s="1"/>
  <c r="F700" i="17"/>
  <c r="G700" i="17" s="1"/>
  <c r="M700" i="17"/>
  <c r="N700" i="17" s="1"/>
  <c r="X699" i="17"/>
  <c r="J663" i="16" l="1"/>
  <c r="L663" i="16" s="1"/>
  <c r="Q663" i="16"/>
  <c r="S663" i="16" s="1"/>
  <c r="H700" i="17"/>
  <c r="I700" i="17"/>
  <c r="K700" i="17" s="1"/>
  <c r="O700" i="17"/>
  <c r="P700" i="17"/>
  <c r="R700" i="17" s="1"/>
  <c r="T663" i="16" l="1"/>
  <c r="V663" i="16" s="1"/>
  <c r="J700" i="17"/>
  <c r="L700" i="17" s="1"/>
  <c r="U700" i="17"/>
  <c r="Y663" i="16"/>
  <c r="W663" i="16"/>
  <c r="Q700" i="17"/>
  <c r="S700" i="17" s="1"/>
  <c r="M664" i="16"/>
  <c r="X663" i="16"/>
  <c r="F664" i="16"/>
  <c r="W700" i="17" l="1"/>
  <c r="T700" i="17"/>
  <c r="V700" i="17" s="1"/>
  <c r="F701" i="17"/>
  <c r="M701" i="17"/>
  <c r="X700" i="17"/>
  <c r="Y700" i="17"/>
  <c r="I664" i="16"/>
  <c r="K664" i="16" s="1"/>
  <c r="G664" i="16"/>
  <c r="H664" i="16"/>
  <c r="O664" i="16"/>
  <c r="N664" i="16"/>
  <c r="P664" i="16"/>
  <c r="O701" i="17" l="1"/>
  <c r="P701" i="17"/>
  <c r="R701" i="17" s="1"/>
  <c r="N701" i="17"/>
  <c r="G701" i="17"/>
  <c r="H701" i="17"/>
  <c r="I701" i="17"/>
  <c r="K701" i="17" s="1"/>
  <c r="J664" i="16"/>
  <c r="L664" i="16" s="1"/>
  <c r="R664" i="16"/>
  <c r="U664" i="16" s="1"/>
  <c r="Q664" i="16"/>
  <c r="U701" i="17" l="1"/>
  <c r="Q701" i="17"/>
  <c r="S701" i="17" s="1"/>
  <c r="T664" i="16"/>
  <c r="J701" i="17"/>
  <c r="S664" i="16"/>
  <c r="V664" i="16" l="1"/>
  <c r="Y664" i="16"/>
  <c r="W664" i="16"/>
  <c r="T701" i="17"/>
  <c r="M665" i="16"/>
  <c r="O665" i="16" s="1"/>
  <c r="L701" i="17"/>
  <c r="W701" i="17" s="1"/>
  <c r="X664" i="16"/>
  <c r="F665" i="16"/>
  <c r="P665" i="16" l="1"/>
  <c r="R665" i="16" s="1"/>
  <c r="N665" i="16"/>
  <c r="M702" i="17"/>
  <c r="X701" i="17"/>
  <c r="F702" i="17"/>
  <c r="Y701" i="17"/>
  <c r="V701" i="17"/>
  <c r="H665" i="16"/>
  <c r="I665" i="16"/>
  <c r="K665" i="16" s="1"/>
  <c r="G665" i="16"/>
  <c r="U665" i="16" l="1"/>
  <c r="Q665" i="16"/>
  <c r="S665" i="16" s="1"/>
  <c r="I702" i="17"/>
  <c r="K702" i="17" s="1"/>
  <c r="H702" i="17"/>
  <c r="G702" i="17"/>
  <c r="P702" i="17"/>
  <c r="R702" i="17" s="1"/>
  <c r="N702" i="17"/>
  <c r="O702" i="17"/>
  <c r="J665" i="16"/>
  <c r="T665" i="16" l="1"/>
  <c r="J702" i="17"/>
  <c r="L702" i="17" s="1"/>
  <c r="Q702" i="17"/>
  <c r="S702" i="17" s="1"/>
  <c r="U702" i="17"/>
  <c r="L665" i="16"/>
  <c r="W665" i="16" s="1"/>
  <c r="F666" i="16" l="1"/>
  <c r="G666" i="16" s="1"/>
  <c r="W702" i="17"/>
  <c r="M666" i="16"/>
  <c r="N666" i="16" s="1"/>
  <c r="V665" i="16"/>
  <c r="T702" i="17"/>
  <c r="V702" i="17" s="1"/>
  <c r="F703" i="17"/>
  <c r="X702" i="17"/>
  <c r="M703" i="17"/>
  <c r="Y702" i="17"/>
  <c r="X665" i="16"/>
  <c r="Y665" i="16"/>
  <c r="H666" i="16" l="1"/>
  <c r="I666" i="16"/>
  <c r="K666" i="16" s="1"/>
  <c r="P666" i="16"/>
  <c r="R666" i="16" s="1"/>
  <c r="O666" i="16"/>
  <c r="I703" i="17"/>
  <c r="K703" i="17" s="1"/>
  <c r="H703" i="17"/>
  <c r="G703" i="17"/>
  <c r="N703" i="17"/>
  <c r="P703" i="17"/>
  <c r="R703" i="17" s="1"/>
  <c r="O703" i="17"/>
  <c r="J666" i="16" l="1"/>
  <c r="L666" i="16" s="1"/>
  <c r="U666" i="16"/>
  <c r="Q666" i="16"/>
  <c r="S666" i="16" s="1"/>
  <c r="Q703" i="17"/>
  <c r="S703" i="17" s="1"/>
  <c r="J703" i="17"/>
  <c r="U703" i="17"/>
  <c r="T666" i="16" l="1"/>
  <c r="V666" i="16" s="1"/>
  <c r="Y666" i="16"/>
  <c r="W666" i="16"/>
  <c r="T703" i="17"/>
  <c r="L703" i="17"/>
  <c r="W703" i="17" s="1"/>
  <c r="F667" i="16"/>
  <c r="M667" i="16"/>
  <c r="X666" i="16"/>
  <c r="Y703" i="17" l="1"/>
  <c r="X703" i="17"/>
  <c r="M704" i="17"/>
  <c r="F704" i="17"/>
  <c r="V703" i="17"/>
  <c r="N667" i="16"/>
  <c r="P667" i="16"/>
  <c r="R667" i="16" s="1"/>
  <c r="O667" i="16"/>
  <c r="H667" i="16"/>
  <c r="I667" i="16"/>
  <c r="K667" i="16" s="1"/>
  <c r="G667" i="16"/>
  <c r="P704" i="17" l="1"/>
  <c r="R704" i="17" s="1"/>
  <c r="O704" i="17"/>
  <c r="N704" i="17"/>
  <c r="H704" i="17"/>
  <c r="G704" i="17"/>
  <c r="I704" i="17"/>
  <c r="K704" i="17" s="1"/>
  <c r="Q667" i="16"/>
  <c r="S667" i="16" s="1"/>
  <c r="U667" i="16"/>
  <c r="J667" i="16"/>
  <c r="Q704" i="17" l="1"/>
  <c r="S704" i="17" s="1"/>
  <c r="U704" i="17"/>
  <c r="T667" i="16"/>
  <c r="J704" i="17"/>
  <c r="L667" i="16"/>
  <c r="T704" i="17" l="1"/>
  <c r="Y667" i="16"/>
  <c r="W667" i="16"/>
  <c r="L704" i="17"/>
  <c r="W704" i="17" s="1"/>
  <c r="M668" i="16"/>
  <c r="X667" i="16"/>
  <c r="F668" i="16"/>
  <c r="V667" i="16"/>
  <c r="F705" i="17" l="1"/>
  <c r="Y704" i="17"/>
  <c r="X704" i="17"/>
  <c r="M705" i="17"/>
  <c r="V704" i="17"/>
  <c r="I668" i="16"/>
  <c r="K668" i="16" s="1"/>
  <c r="G668" i="16"/>
  <c r="H668" i="16"/>
  <c r="O668" i="16"/>
  <c r="N668" i="16"/>
  <c r="P668" i="16"/>
  <c r="N705" i="17" l="1"/>
  <c r="O705" i="17"/>
  <c r="P705" i="17"/>
  <c r="R705" i="17" s="1"/>
  <c r="G705" i="17"/>
  <c r="H705" i="17"/>
  <c r="I705" i="17"/>
  <c r="K705" i="17" s="1"/>
  <c r="Q668" i="16"/>
  <c r="R668" i="16"/>
  <c r="J668" i="16"/>
  <c r="U705" i="17" l="1"/>
  <c r="Q705" i="17"/>
  <c r="S705" i="17" s="1"/>
  <c r="J705" i="17"/>
  <c r="S668" i="16"/>
  <c r="U668" i="16"/>
  <c r="T668" i="16"/>
  <c r="L668" i="16"/>
  <c r="Y668" i="16" l="1"/>
  <c r="W668" i="16"/>
  <c r="T705" i="17"/>
  <c r="L705" i="17"/>
  <c r="W705" i="17" s="1"/>
  <c r="F669" i="16"/>
  <c r="M669" i="16"/>
  <c r="X668" i="16"/>
  <c r="V668" i="16"/>
  <c r="X705" i="17" l="1"/>
  <c r="Y705" i="17"/>
  <c r="M706" i="17"/>
  <c r="F706" i="17"/>
  <c r="V705" i="17"/>
  <c r="P669" i="16"/>
  <c r="R669" i="16" s="1"/>
  <c r="N669" i="16"/>
  <c r="O669" i="16"/>
  <c r="H669" i="16"/>
  <c r="I669" i="16"/>
  <c r="K669" i="16" s="1"/>
  <c r="G669" i="16"/>
  <c r="P706" i="17" l="1"/>
  <c r="R706" i="17" s="1"/>
  <c r="N706" i="17"/>
  <c r="O706" i="17"/>
  <c r="I706" i="17"/>
  <c r="K706" i="17" s="1"/>
  <c r="H706" i="17"/>
  <c r="G706" i="17"/>
  <c r="Q669" i="16"/>
  <c r="S669" i="16" s="1"/>
  <c r="U669" i="16"/>
  <c r="J669" i="16"/>
  <c r="J706" i="17" l="1"/>
  <c r="L706" i="17" s="1"/>
  <c r="Q706" i="17"/>
  <c r="S706" i="17" s="1"/>
  <c r="U706" i="17"/>
  <c r="T669" i="16"/>
  <c r="L669" i="16"/>
  <c r="W706" i="17" l="1"/>
  <c r="Y669" i="16"/>
  <c r="W669" i="16"/>
  <c r="T706" i="17"/>
  <c r="V706" i="17" s="1"/>
  <c r="Y706" i="17"/>
  <c r="F707" i="17"/>
  <c r="X706" i="17"/>
  <c r="M707" i="17"/>
  <c r="X669" i="16"/>
  <c r="F670" i="16"/>
  <c r="M670" i="16"/>
  <c r="V669" i="16"/>
  <c r="H707" i="17" l="1"/>
  <c r="I707" i="17"/>
  <c r="G707" i="17"/>
  <c r="N707" i="17"/>
  <c r="P707" i="17"/>
  <c r="R707" i="17" s="1"/>
  <c r="O707" i="17"/>
  <c r="O670" i="16"/>
  <c r="N670" i="16"/>
  <c r="P670" i="16"/>
  <c r="R670" i="16" s="1"/>
  <c r="G670" i="16"/>
  <c r="I670" i="16"/>
  <c r="K670" i="16" s="1"/>
  <c r="H670" i="16"/>
  <c r="Q707" i="17" l="1"/>
  <c r="S707" i="17" s="1"/>
  <c r="K707" i="17"/>
  <c r="U707" i="17" s="1"/>
  <c r="J707" i="17"/>
  <c r="U670" i="16"/>
  <c r="J670" i="16"/>
  <c r="Q670" i="16"/>
  <c r="S670" i="16" s="1"/>
  <c r="T707" i="17" l="1"/>
  <c r="L707" i="17"/>
  <c r="W707" i="17" s="1"/>
  <c r="T670" i="16"/>
  <c r="L670" i="16"/>
  <c r="Y670" i="16" l="1"/>
  <c r="W670" i="16"/>
  <c r="X707" i="17"/>
  <c r="M708" i="17"/>
  <c r="F708" i="17"/>
  <c r="Y707" i="17"/>
  <c r="V707" i="17"/>
  <c r="F671" i="16"/>
  <c r="M671" i="16"/>
  <c r="X670" i="16"/>
  <c r="V670" i="16"/>
  <c r="H708" i="17" l="1"/>
  <c r="G708" i="17"/>
  <c r="I708" i="17"/>
  <c r="K708" i="17" s="1"/>
  <c r="N708" i="17"/>
  <c r="O708" i="17"/>
  <c r="P708" i="17"/>
  <c r="R708" i="17" s="1"/>
  <c r="N671" i="16"/>
  <c r="P671" i="16"/>
  <c r="R671" i="16" s="1"/>
  <c r="O671" i="16"/>
  <c r="I671" i="16"/>
  <c r="K671" i="16" s="1"/>
  <c r="H671" i="16"/>
  <c r="G671" i="16"/>
  <c r="U708" i="17" l="1"/>
  <c r="J708" i="17"/>
  <c r="Q708" i="17"/>
  <c r="S708" i="17" s="1"/>
  <c r="U671" i="16"/>
  <c r="Q671" i="16"/>
  <c r="S671" i="16" s="1"/>
  <c r="J671" i="16"/>
  <c r="T671" i="16" l="1"/>
  <c r="L708" i="17"/>
  <c r="W708" i="17" s="1"/>
  <c r="T708" i="17"/>
  <c r="L671" i="16"/>
  <c r="M672" i="16" l="1"/>
  <c r="P672" i="16" s="1"/>
  <c r="R672" i="16" s="1"/>
  <c r="W671" i="16"/>
  <c r="M709" i="17"/>
  <c r="F709" i="17"/>
  <c r="Y708" i="17"/>
  <c r="V708" i="17"/>
  <c r="X708" i="17"/>
  <c r="F672" i="16"/>
  <c r="H672" i="16" s="1"/>
  <c r="V671" i="16"/>
  <c r="Y671" i="16"/>
  <c r="X671" i="16"/>
  <c r="N672" i="16" l="1"/>
  <c r="O672" i="16"/>
  <c r="I672" i="16"/>
  <c r="K672" i="16" s="1"/>
  <c r="U672" i="16" s="1"/>
  <c r="I709" i="17"/>
  <c r="K709" i="17" s="1"/>
  <c r="H709" i="17"/>
  <c r="G709" i="17"/>
  <c r="P709" i="17"/>
  <c r="R709" i="17" s="1"/>
  <c r="O709" i="17"/>
  <c r="N709" i="17"/>
  <c r="G672" i="16"/>
  <c r="Q672" i="16" l="1"/>
  <c r="S672" i="16" s="1"/>
  <c r="J672" i="16"/>
  <c r="Q709" i="17"/>
  <c r="S709" i="17" s="1"/>
  <c r="J709" i="17"/>
  <c r="U709" i="17"/>
  <c r="T672" i="16" l="1"/>
  <c r="L672" i="16"/>
  <c r="W672" i="16" s="1"/>
  <c r="T709" i="17"/>
  <c r="L709" i="17"/>
  <c r="W709" i="17" s="1"/>
  <c r="V672" i="16" l="1"/>
  <c r="M673" i="16"/>
  <c r="P673" i="16" s="1"/>
  <c r="R673" i="16" s="1"/>
  <c r="F673" i="16"/>
  <c r="H673" i="16" s="1"/>
  <c r="X672" i="16"/>
  <c r="Y672" i="16"/>
  <c r="M710" i="17"/>
  <c r="F710" i="17"/>
  <c r="X709" i="17"/>
  <c r="Y709" i="17"/>
  <c r="V709" i="17"/>
  <c r="N673" i="16" l="1"/>
  <c r="G673" i="16"/>
  <c r="I673" i="16"/>
  <c r="K673" i="16" s="1"/>
  <c r="U673" i="16" s="1"/>
  <c r="O673" i="16"/>
  <c r="I710" i="17"/>
  <c r="K710" i="17" s="1"/>
  <c r="H710" i="17"/>
  <c r="G710" i="17"/>
  <c r="O710" i="17"/>
  <c r="N710" i="17"/>
  <c r="P710" i="17"/>
  <c r="R710" i="17" s="1"/>
  <c r="Q673" i="16" l="1"/>
  <c r="S673" i="16" s="1"/>
  <c r="J673" i="16"/>
  <c r="L673" i="16" s="1"/>
  <c r="J710" i="17"/>
  <c r="L710" i="17" s="1"/>
  <c r="Q710" i="17"/>
  <c r="S710" i="17" s="1"/>
  <c r="U710" i="17"/>
  <c r="W710" i="17" l="1"/>
  <c r="T673" i="16"/>
  <c r="V673" i="16" s="1"/>
  <c r="W673" i="16"/>
  <c r="M674" i="16"/>
  <c r="O674" i="16" s="1"/>
  <c r="Y673" i="16"/>
  <c r="X673" i="16"/>
  <c r="F674" i="16"/>
  <c r="I674" i="16" s="1"/>
  <c r="K674" i="16" s="1"/>
  <c r="T710" i="17"/>
  <c r="V710" i="17" s="1"/>
  <c r="Y710" i="17"/>
  <c r="M711" i="17"/>
  <c r="X710" i="17"/>
  <c r="F711" i="17"/>
  <c r="G674" i="16" l="1"/>
  <c r="P674" i="16"/>
  <c r="R674" i="16" s="1"/>
  <c r="U674" i="16" s="1"/>
  <c r="H674" i="16"/>
  <c r="N674" i="16"/>
  <c r="O711" i="17"/>
  <c r="N711" i="17"/>
  <c r="P711" i="17"/>
  <c r="R711" i="17" s="1"/>
  <c r="G711" i="17"/>
  <c r="I711" i="17"/>
  <c r="K711" i="17" s="1"/>
  <c r="H711" i="17"/>
  <c r="Q674" i="16" l="1"/>
  <c r="S674" i="16" s="1"/>
  <c r="J674" i="16"/>
  <c r="Q711" i="17"/>
  <c r="S711" i="17" s="1"/>
  <c r="J711" i="17"/>
  <c r="U711" i="17"/>
  <c r="T674" i="16" l="1"/>
  <c r="L674" i="16"/>
  <c r="Y674" i="16" s="1"/>
  <c r="T711" i="17"/>
  <c r="L711" i="17"/>
  <c r="W711" i="17" s="1"/>
  <c r="V674" i="16" l="1"/>
  <c r="F675" i="16"/>
  <c r="I675" i="16" s="1"/>
  <c r="K675" i="16" s="1"/>
  <c r="X674" i="16"/>
  <c r="M675" i="16"/>
  <c r="N675" i="16" s="1"/>
  <c r="W674" i="16"/>
  <c r="Y711" i="17"/>
  <c r="M712" i="17"/>
  <c r="X711" i="17"/>
  <c r="F712" i="17"/>
  <c r="V711" i="17"/>
  <c r="G675" i="16" l="1"/>
  <c r="H675" i="16"/>
  <c r="O675" i="16"/>
  <c r="P675" i="16"/>
  <c r="R675" i="16" s="1"/>
  <c r="U675" i="16" s="1"/>
  <c r="P712" i="17"/>
  <c r="R712" i="17" s="1"/>
  <c r="O712" i="17"/>
  <c r="N712" i="17"/>
  <c r="H712" i="17"/>
  <c r="I712" i="17"/>
  <c r="K712" i="17" s="1"/>
  <c r="G712" i="17"/>
  <c r="Q675" i="16" l="1"/>
  <c r="S675" i="16" s="1"/>
  <c r="J675" i="16"/>
  <c r="L675" i="16" s="1"/>
  <c r="U712" i="17"/>
  <c r="J712" i="17"/>
  <c r="L712" i="17" s="1"/>
  <c r="Q712" i="17"/>
  <c r="S712" i="17" s="1"/>
  <c r="W675" i="16" l="1"/>
  <c r="X675" i="16"/>
  <c r="F676" i="16"/>
  <c r="H676" i="16" s="1"/>
  <c r="Y675" i="16"/>
  <c r="M676" i="16"/>
  <c r="P676" i="16" s="1"/>
  <c r="R676" i="16" s="1"/>
  <c r="T675" i="16"/>
  <c r="V675" i="16" s="1"/>
  <c r="W712" i="17"/>
  <c r="T712" i="17"/>
  <c r="V712" i="17" s="1"/>
  <c r="Y712" i="17"/>
  <c r="X712" i="17"/>
  <c r="M713" i="17"/>
  <c r="F713" i="17"/>
  <c r="I676" i="16" l="1"/>
  <c r="K676" i="16" s="1"/>
  <c r="U676" i="16" s="1"/>
  <c r="N676" i="16"/>
  <c r="O676" i="16"/>
  <c r="G676" i="16"/>
  <c r="P713" i="17"/>
  <c r="R713" i="17" s="1"/>
  <c r="O713" i="17"/>
  <c r="N713" i="17"/>
  <c r="I713" i="17"/>
  <c r="K713" i="17" s="1"/>
  <c r="G713" i="17"/>
  <c r="H713" i="17"/>
  <c r="J676" i="16" l="1"/>
  <c r="L676" i="16" s="1"/>
  <c r="Q676" i="16"/>
  <c r="S676" i="16" s="1"/>
  <c r="Q713" i="17"/>
  <c r="S713" i="17" s="1"/>
  <c r="U713" i="17"/>
  <c r="J713" i="17"/>
  <c r="W676" i="16" l="1"/>
  <c r="T676" i="16"/>
  <c r="V676" i="16" s="1"/>
  <c r="M677" i="16"/>
  <c r="O677" i="16" s="1"/>
  <c r="F677" i="16"/>
  <c r="H677" i="16" s="1"/>
  <c r="X676" i="16"/>
  <c r="Y676" i="16"/>
  <c r="T713" i="17"/>
  <c r="L713" i="17"/>
  <c r="W713" i="17" s="1"/>
  <c r="P677" i="16" l="1"/>
  <c r="R677" i="16" s="1"/>
  <c r="I677" i="16"/>
  <c r="K677" i="16" s="1"/>
  <c r="N677" i="16"/>
  <c r="G677" i="16"/>
  <c r="Y713" i="17"/>
  <c r="M714" i="17"/>
  <c r="N714" i="17" s="1"/>
  <c r="F714" i="17"/>
  <c r="I714" i="17" s="1"/>
  <c r="K714" i="17" s="1"/>
  <c r="V713" i="17"/>
  <c r="X713" i="17"/>
  <c r="U677" i="16" l="1"/>
  <c r="J677" i="16"/>
  <c r="L677" i="16" s="1"/>
  <c r="Q677" i="16"/>
  <c r="S677" i="16" s="1"/>
  <c r="O714" i="17"/>
  <c r="P714" i="17"/>
  <c r="R714" i="17" s="1"/>
  <c r="U714" i="17" s="1"/>
  <c r="H714" i="17"/>
  <c r="G714" i="17"/>
  <c r="T677" i="16" l="1"/>
  <c r="V677" i="16" s="1"/>
  <c r="Q714" i="17"/>
  <c r="S714" i="17" s="1"/>
  <c r="J714" i="17"/>
  <c r="L714" i="17" s="1"/>
  <c r="Y677" i="16"/>
  <c r="W677" i="16"/>
  <c r="X677" i="16"/>
  <c r="F678" i="16"/>
  <c r="M678" i="16"/>
  <c r="W714" i="17" l="1"/>
  <c r="Y714" i="17"/>
  <c r="T714" i="17"/>
  <c r="V714" i="17" s="1"/>
  <c r="F715" i="17"/>
  <c r="G715" i="17" s="1"/>
  <c r="M715" i="17"/>
  <c r="O715" i="17" s="1"/>
  <c r="X714" i="17"/>
  <c r="O678" i="16"/>
  <c r="N678" i="16"/>
  <c r="P678" i="16"/>
  <c r="R678" i="16" s="1"/>
  <c r="G678" i="16"/>
  <c r="I678" i="16"/>
  <c r="K678" i="16" s="1"/>
  <c r="H678" i="16"/>
  <c r="H715" i="17" l="1"/>
  <c r="I715" i="17"/>
  <c r="K715" i="17" s="1"/>
  <c r="P715" i="17"/>
  <c r="R715" i="17" s="1"/>
  <c r="N715" i="17"/>
  <c r="U678" i="16"/>
  <c r="J678" i="16"/>
  <c r="L678" i="16" s="1"/>
  <c r="Q678" i="16"/>
  <c r="S678" i="16" s="1"/>
  <c r="Y678" i="16" l="1"/>
  <c r="W678" i="16"/>
  <c r="J715" i="17"/>
  <c r="L715" i="17" s="1"/>
  <c r="U715" i="17"/>
  <c r="Q715" i="17"/>
  <c r="S715" i="17" s="1"/>
  <c r="F679" i="16"/>
  <c r="M679" i="16"/>
  <c r="X678" i="16"/>
  <c r="T678" i="16"/>
  <c r="V678" i="16" s="1"/>
  <c r="W715" i="17" l="1"/>
  <c r="T715" i="17"/>
  <c r="V715" i="17" s="1"/>
  <c r="X715" i="17"/>
  <c r="M716" i="17"/>
  <c r="Y715" i="17"/>
  <c r="F716" i="17"/>
  <c r="N679" i="16"/>
  <c r="P679" i="16"/>
  <c r="R679" i="16" s="1"/>
  <c r="O679" i="16"/>
  <c r="I679" i="16"/>
  <c r="K679" i="16" s="1"/>
  <c r="H679" i="16"/>
  <c r="G679" i="16"/>
  <c r="J679" i="16" l="1"/>
  <c r="L679" i="16" s="1"/>
  <c r="P716" i="17"/>
  <c r="R716" i="17" s="1"/>
  <c r="O716" i="17"/>
  <c r="N716" i="17"/>
  <c r="I716" i="17"/>
  <c r="K716" i="17" s="1"/>
  <c r="H716" i="17"/>
  <c r="G716" i="17"/>
  <c r="U679" i="16"/>
  <c r="Q679" i="16"/>
  <c r="T679" i="16" l="1"/>
  <c r="Q716" i="17"/>
  <c r="S716" i="17" s="1"/>
  <c r="U716" i="17"/>
  <c r="J716" i="17"/>
  <c r="S679" i="16"/>
  <c r="V679" i="16" l="1"/>
  <c r="W679" i="16"/>
  <c r="T716" i="17"/>
  <c r="F680" i="16"/>
  <c r="H680" i="16" s="1"/>
  <c r="M680" i="16"/>
  <c r="O680" i="16" s="1"/>
  <c r="L716" i="17"/>
  <c r="W716" i="17" s="1"/>
  <c r="Y679" i="16"/>
  <c r="X679" i="16"/>
  <c r="P680" i="16" l="1"/>
  <c r="R680" i="16" s="1"/>
  <c r="V716" i="17"/>
  <c r="N680" i="16"/>
  <c r="I680" i="16"/>
  <c r="K680" i="16" s="1"/>
  <c r="G680" i="16"/>
  <c r="M717" i="17"/>
  <c r="P717" i="17" s="1"/>
  <c r="R717" i="17" s="1"/>
  <c r="Y716" i="17"/>
  <c r="F717" i="17"/>
  <c r="I717" i="17" s="1"/>
  <c r="K717" i="17" s="1"/>
  <c r="X716" i="17"/>
  <c r="Q680" i="16" l="1"/>
  <c r="S680" i="16" s="1"/>
  <c r="J680" i="16"/>
  <c r="L680" i="16" s="1"/>
  <c r="U680" i="16"/>
  <c r="N717" i="17"/>
  <c r="O717" i="17"/>
  <c r="H717" i="17"/>
  <c r="G717" i="17"/>
  <c r="U717" i="17"/>
  <c r="T680" i="16" l="1"/>
  <c r="V680" i="16" s="1"/>
  <c r="Y680" i="16"/>
  <c r="Q717" i="17"/>
  <c r="S717" i="17" s="1"/>
  <c r="W680" i="16"/>
  <c r="J717" i="17"/>
  <c r="M681" i="16"/>
  <c r="X680" i="16"/>
  <c r="F681" i="16"/>
  <c r="T717" i="17" l="1"/>
  <c r="L717" i="17"/>
  <c r="W717" i="17" s="1"/>
  <c r="H681" i="16"/>
  <c r="G681" i="16"/>
  <c r="I681" i="16"/>
  <c r="K681" i="16" s="1"/>
  <c r="P681" i="16"/>
  <c r="R681" i="16" s="1"/>
  <c r="O681" i="16"/>
  <c r="N681" i="16"/>
  <c r="V717" i="17" l="1"/>
  <c r="X717" i="17"/>
  <c r="M718" i="17"/>
  <c r="N718" i="17" s="1"/>
  <c r="F718" i="17"/>
  <c r="I718" i="17" s="1"/>
  <c r="K718" i="17" s="1"/>
  <c r="Y717" i="17"/>
  <c r="Q681" i="16"/>
  <c r="S681" i="16" s="1"/>
  <c r="U681" i="16"/>
  <c r="J681" i="16"/>
  <c r="O718" i="17" l="1"/>
  <c r="P718" i="17"/>
  <c r="R718" i="17" s="1"/>
  <c r="U718" i="17" s="1"/>
  <c r="H718" i="17"/>
  <c r="G718" i="17"/>
  <c r="T681" i="16"/>
  <c r="L681" i="16"/>
  <c r="J718" i="17" l="1"/>
  <c r="L718" i="17" s="1"/>
  <c r="Q718" i="17"/>
  <c r="Y681" i="16"/>
  <c r="W681" i="16"/>
  <c r="X681" i="16"/>
  <c r="F682" i="16"/>
  <c r="M682" i="16"/>
  <c r="V681" i="16"/>
  <c r="T718" i="17" l="1"/>
  <c r="S718" i="17"/>
  <c r="X718" i="17" s="1"/>
  <c r="O682" i="16"/>
  <c r="N682" i="16"/>
  <c r="P682" i="16"/>
  <c r="R682" i="16" s="1"/>
  <c r="G682" i="16"/>
  <c r="I682" i="16"/>
  <c r="K682" i="16" s="1"/>
  <c r="H682" i="16"/>
  <c r="Y718" i="17" l="1"/>
  <c r="W718" i="17"/>
  <c r="F719" i="17"/>
  <c r="G719" i="17" s="1"/>
  <c r="M719" i="17"/>
  <c r="P719" i="17" s="1"/>
  <c r="R719" i="17" s="1"/>
  <c r="V718" i="17"/>
  <c r="U682" i="16"/>
  <c r="J682" i="16"/>
  <c r="Q682" i="16"/>
  <c r="S682" i="16" s="1"/>
  <c r="H719" i="17" l="1"/>
  <c r="N719" i="17"/>
  <c r="I719" i="17"/>
  <c r="K719" i="17" s="1"/>
  <c r="U719" i="17" s="1"/>
  <c r="O719" i="17"/>
  <c r="T682" i="16"/>
  <c r="L682" i="16"/>
  <c r="Q719" i="17" l="1"/>
  <c r="S719" i="17" s="1"/>
  <c r="J719" i="17"/>
  <c r="L719" i="17" s="1"/>
  <c r="Y682" i="16"/>
  <c r="W682" i="16"/>
  <c r="F683" i="16"/>
  <c r="M683" i="16"/>
  <c r="X682" i="16"/>
  <c r="V682" i="16"/>
  <c r="W719" i="17" l="1"/>
  <c r="F720" i="17"/>
  <c r="G720" i="17" s="1"/>
  <c r="X719" i="17"/>
  <c r="M720" i="17"/>
  <c r="O720" i="17" s="1"/>
  <c r="Y719" i="17"/>
  <c r="T719" i="17"/>
  <c r="V719" i="17" s="1"/>
  <c r="N683" i="16"/>
  <c r="P683" i="16"/>
  <c r="R683" i="16" s="1"/>
  <c r="O683" i="16"/>
  <c r="I683" i="16"/>
  <c r="K683" i="16" s="1"/>
  <c r="H683" i="16"/>
  <c r="G683" i="16"/>
  <c r="I720" i="17" l="1"/>
  <c r="K720" i="17" s="1"/>
  <c r="H720" i="17"/>
  <c r="P720" i="17"/>
  <c r="R720" i="17" s="1"/>
  <c r="N720" i="17"/>
  <c r="J683" i="16"/>
  <c r="L683" i="16" s="1"/>
  <c r="U683" i="16"/>
  <c r="Q683" i="16"/>
  <c r="U720" i="17" l="1"/>
  <c r="J720" i="17"/>
  <c r="L720" i="17" s="1"/>
  <c r="Q720" i="17"/>
  <c r="S720" i="17" s="1"/>
  <c r="T683" i="16"/>
  <c r="S683" i="16"/>
  <c r="M684" i="16" s="1"/>
  <c r="W720" i="17" l="1"/>
  <c r="T720" i="17"/>
  <c r="V720" i="17" s="1"/>
  <c r="W683" i="16"/>
  <c r="F721" i="17"/>
  <c r="G721" i="17" s="1"/>
  <c r="M721" i="17"/>
  <c r="N721" i="17" s="1"/>
  <c r="Y720" i="17"/>
  <c r="X720" i="17"/>
  <c r="Y683" i="16"/>
  <c r="F684" i="16"/>
  <c r="I684" i="16" s="1"/>
  <c r="K684" i="16" s="1"/>
  <c r="P684" i="16"/>
  <c r="R684" i="16" s="1"/>
  <c r="O684" i="16"/>
  <c r="N684" i="16"/>
  <c r="V683" i="16"/>
  <c r="X683" i="16"/>
  <c r="H721" i="17" l="1"/>
  <c r="O721" i="17"/>
  <c r="I721" i="17"/>
  <c r="K721" i="17" s="1"/>
  <c r="P721" i="17"/>
  <c r="R721" i="17" s="1"/>
  <c r="H684" i="16"/>
  <c r="G684" i="16"/>
  <c r="Q684" i="16"/>
  <c r="S684" i="16" s="1"/>
  <c r="U684" i="16"/>
  <c r="J721" i="17" l="1"/>
  <c r="L721" i="17" s="1"/>
  <c r="U721" i="17"/>
  <c r="Q721" i="17"/>
  <c r="S721" i="17" s="1"/>
  <c r="J684" i="16"/>
  <c r="L684" i="16" s="1"/>
  <c r="W721" i="17" l="1"/>
  <c r="T721" i="17"/>
  <c r="V721" i="17" s="1"/>
  <c r="Y684" i="16"/>
  <c r="W684" i="16"/>
  <c r="M685" i="16"/>
  <c r="P685" i="16" s="1"/>
  <c r="R685" i="16" s="1"/>
  <c r="X684" i="16"/>
  <c r="T684" i="16"/>
  <c r="V684" i="16" s="1"/>
  <c r="F685" i="16"/>
  <c r="H685" i="16" s="1"/>
  <c r="F722" i="17"/>
  <c r="M722" i="17"/>
  <c r="Y721" i="17"/>
  <c r="X721" i="17"/>
  <c r="N685" i="16" l="1"/>
  <c r="O685" i="16"/>
  <c r="I685" i="16"/>
  <c r="K685" i="16" s="1"/>
  <c r="U685" i="16" s="1"/>
  <c r="G685" i="16"/>
  <c r="O722" i="17"/>
  <c r="P722" i="17"/>
  <c r="R722" i="17" s="1"/>
  <c r="N722" i="17"/>
  <c r="H722" i="17"/>
  <c r="G722" i="17"/>
  <c r="I722" i="17"/>
  <c r="K722" i="17" s="1"/>
  <c r="Q685" i="16" l="1"/>
  <c r="S685" i="16" s="1"/>
  <c r="J685" i="16"/>
  <c r="L685" i="16" s="1"/>
  <c r="Q722" i="17"/>
  <c r="S722" i="17" s="1"/>
  <c r="U722" i="17"/>
  <c r="J722" i="17"/>
  <c r="T722" i="17" l="1"/>
  <c r="T685" i="16"/>
  <c r="V685" i="16" s="1"/>
  <c r="Y685" i="16"/>
  <c r="W685" i="16"/>
  <c r="L722" i="17"/>
  <c r="W722" i="17" s="1"/>
  <c r="X685" i="16"/>
  <c r="F686" i="16"/>
  <c r="M686" i="16"/>
  <c r="X722" i="17" l="1"/>
  <c r="F723" i="17"/>
  <c r="M723" i="17"/>
  <c r="Y722" i="17"/>
  <c r="V722" i="17"/>
  <c r="O686" i="16"/>
  <c r="N686" i="16"/>
  <c r="P686" i="16"/>
  <c r="R686" i="16" s="1"/>
  <c r="G686" i="16"/>
  <c r="I686" i="16"/>
  <c r="K686" i="16" s="1"/>
  <c r="H686" i="16"/>
  <c r="P723" i="17" l="1"/>
  <c r="R723" i="17" s="1"/>
  <c r="N723" i="17"/>
  <c r="O723" i="17"/>
  <c r="I723" i="17"/>
  <c r="K723" i="17" s="1"/>
  <c r="H723" i="17"/>
  <c r="G723" i="17"/>
  <c r="U686" i="16"/>
  <c r="J686" i="16"/>
  <c r="Q686" i="16"/>
  <c r="S686" i="16" s="1"/>
  <c r="U723" i="17" l="1"/>
  <c r="J723" i="17"/>
  <c r="L723" i="17" s="1"/>
  <c r="Q723" i="17"/>
  <c r="S723" i="17" s="1"/>
  <c r="T686" i="16"/>
  <c r="L686" i="16"/>
  <c r="W723" i="17" l="1"/>
  <c r="Y686" i="16"/>
  <c r="W686" i="16"/>
  <c r="T723" i="17"/>
  <c r="V723" i="17" s="1"/>
  <c r="X723" i="17"/>
  <c r="M724" i="17"/>
  <c r="Y723" i="17"/>
  <c r="F724" i="17"/>
  <c r="F687" i="16"/>
  <c r="M687" i="16"/>
  <c r="X686" i="16"/>
  <c r="V686" i="16"/>
  <c r="P724" i="17" l="1"/>
  <c r="R724" i="17" s="1"/>
  <c r="O724" i="17"/>
  <c r="N724" i="17"/>
  <c r="I724" i="17"/>
  <c r="K724" i="17" s="1"/>
  <c r="H724" i="17"/>
  <c r="G724" i="17"/>
  <c r="N687" i="16"/>
  <c r="P687" i="16"/>
  <c r="R687" i="16" s="1"/>
  <c r="O687" i="16"/>
  <c r="I687" i="16"/>
  <c r="K687" i="16" s="1"/>
  <c r="H687" i="16"/>
  <c r="G687" i="16"/>
  <c r="J687" i="16" l="1"/>
  <c r="L687" i="16" s="1"/>
  <c r="Q724" i="17"/>
  <c r="S724" i="17" s="1"/>
  <c r="U724" i="17"/>
  <c r="J724" i="17"/>
  <c r="U687" i="16"/>
  <c r="Q687" i="16"/>
  <c r="T687" i="16" l="1"/>
  <c r="T724" i="17"/>
  <c r="L724" i="17"/>
  <c r="W724" i="17" s="1"/>
  <c r="S687" i="16"/>
  <c r="V687" i="16" l="1"/>
  <c r="W687" i="16"/>
  <c r="Y687" i="16"/>
  <c r="F688" i="16"/>
  <c r="G688" i="16" s="1"/>
  <c r="M688" i="16"/>
  <c r="N688" i="16" s="1"/>
  <c r="F725" i="17"/>
  <c r="M725" i="17"/>
  <c r="Y724" i="17"/>
  <c r="X724" i="17"/>
  <c r="V724" i="17"/>
  <c r="X687" i="16"/>
  <c r="H688" i="16" l="1"/>
  <c r="I688" i="16"/>
  <c r="K688" i="16" s="1"/>
  <c r="O688" i="16"/>
  <c r="P688" i="16"/>
  <c r="R688" i="16" s="1"/>
  <c r="N725" i="17"/>
  <c r="P725" i="17"/>
  <c r="O725" i="17"/>
  <c r="H725" i="17"/>
  <c r="G725" i="17"/>
  <c r="I725" i="17"/>
  <c r="K725" i="17" s="1"/>
  <c r="J688" i="16" l="1"/>
  <c r="L688" i="16" s="1"/>
  <c r="U688" i="16"/>
  <c r="Q688" i="16"/>
  <c r="Q725" i="17"/>
  <c r="J725" i="17"/>
  <c r="R725" i="17"/>
  <c r="T688" i="16" l="1"/>
  <c r="S725" i="17"/>
  <c r="S688" i="16"/>
  <c r="M689" i="16" s="1"/>
  <c r="T725" i="17"/>
  <c r="L725" i="17"/>
  <c r="U725" i="17"/>
  <c r="W725" i="17" l="1"/>
  <c r="F689" i="16"/>
  <c r="H689" i="16" s="1"/>
  <c r="W688" i="16"/>
  <c r="X688" i="16"/>
  <c r="V688" i="16"/>
  <c r="Y688" i="16"/>
  <c r="Y725" i="17"/>
  <c r="X725" i="17"/>
  <c r="F726" i="17"/>
  <c r="M726" i="17"/>
  <c r="V725" i="17"/>
  <c r="N689" i="16"/>
  <c r="P689" i="16"/>
  <c r="R689" i="16" s="1"/>
  <c r="O689" i="16"/>
  <c r="G689" i="16" l="1"/>
  <c r="I689" i="16"/>
  <c r="K689" i="16" s="1"/>
  <c r="U689" i="16" s="1"/>
  <c r="P726" i="17"/>
  <c r="R726" i="17" s="1"/>
  <c r="N726" i="17"/>
  <c r="O726" i="17"/>
  <c r="H726" i="17"/>
  <c r="I726" i="17"/>
  <c r="K726" i="17" s="1"/>
  <c r="G726" i="17"/>
  <c r="Q689" i="16"/>
  <c r="S689" i="16" s="1"/>
  <c r="U726" i="17" l="1"/>
  <c r="J689" i="16"/>
  <c r="L689" i="16" s="1"/>
  <c r="Y689" i="16" s="1"/>
  <c r="Q726" i="17"/>
  <c r="S726" i="17" s="1"/>
  <c r="J726" i="17"/>
  <c r="F690" i="16" l="1"/>
  <c r="I690" i="16" s="1"/>
  <c r="K690" i="16" s="1"/>
  <c r="X689" i="16"/>
  <c r="T689" i="16"/>
  <c r="V689" i="16" s="1"/>
  <c r="M690" i="16"/>
  <c r="P690" i="16" s="1"/>
  <c r="R690" i="16" s="1"/>
  <c r="W689" i="16"/>
  <c r="T726" i="17"/>
  <c r="L726" i="17"/>
  <c r="W726" i="17" s="1"/>
  <c r="G690" i="16" l="1"/>
  <c r="O690" i="16"/>
  <c r="H690" i="16"/>
  <c r="N690" i="16"/>
  <c r="M727" i="17"/>
  <c r="X726" i="17"/>
  <c r="F727" i="17"/>
  <c r="Y726" i="17"/>
  <c r="V726" i="17"/>
  <c r="U690" i="16"/>
  <c r="J690" i="16" l="1"/>
  <c r="L690" i="16" s="1"/>
  <c r="Q690" i="16"/>
  <c r="S690" i="16" s="1"/>
  <c r="G727" i="17"/>
  <c r="I727" i="17"/>
  <c r="K727" i="17" s="1"/>
  <c r="H727" i="17"/>
  <c r="O727" i="17"/>
  <c r="P727" i="17"/>
  <c r="R727" i="17" s="1"/>
  <c r="N727" i="17"/>
  <c r="T690" i="16" l="1"/>
  <c r="V690" i="16" s="1"/>
  <c r="Y690" i="16"/>
  <c r="W690" i="16"/>
  <c r="Q727" i="17"/>
  <c r="S727" i="17" s="1"/>
  <c r="U727" i="17"/>
  <c r="J727" i="17"/>
  <c r="F691" i="16"/>
  <c r="M691" i="16"/>
  <c r="X690" i="16"/>
  <c r="T727" i="17" l="1"/>
  <c r="L727" i="17"/>
  <c r="W727" i="17" s="1"/>
  <c r="N691" i="16"/>
  <c r="P691" i="16"/>
  <c r="R691" i="16" s="1"/>
  <c r="O691" i="16"/>
  <c r="I691" i="16"/>
  <c r="K691" i="16" s="1"/>
  <c r="H691" i="16"/>
  <c r="G691" i="16"/>
  <c r="Y727" i="17" l="1"/>
  <c r="M728" i="17"/>
  <c r="X727" i="17"/>
  <c r="F728" i="17"/>
  <c r="V727" i="17"/>
  <c r="J691" i="16"/>
  <c r="L691" i="16" s="1"/>
  <c r="U691" i="16"/>
  <c r="Q691" i="16"/>
  <c r="I728" i="17" l="1"/>
  <c r="K728" i="17" s="1"/>
  <c r="G728" i="17"/>
  <c r="H728" i="17"/>
  <c r="T691" i="16"/>
  <c r="O728" i="17"/>
  <c r="N728" i="17"/>
  <c r="P728" i="17"/>
  <c r="R728" i="17" s="1"/>
  <c r="S691" i="16"/>
  <c r="X691" i="16" s="1"/>
  <c r="W691" i="16" l="1"/>
  <c r="J728" i="17"/>
  <c r="L728" i="17" s="1"/>
  <c r="V691" i="16"/>
  <c r="F692" i="16"/>
  <c r="I692" i="16" s="1"/>
  <c r="K692" i="16" s="1"/>
  <c r="Q728" i="17"/>
  <c r="S728" i="17" s="1"/>
  <c r="U728" i="17"/>
  <c r="M692" i="16"/>
  <c r="P692" i="16" s="1"/>
  <c r="R692" i="16" s="1"/>
  <c r="Y691" i="16"/>
  <c r="W728" i="17" l="1"/>
  <c r="H692" i="16"/>
  <c r="G692" i="16"/>
  <c r="M729" i="17"/>
  <c r="Y728" i="17"/>
  <c r="F729" i="17"/>
  <c r="X728" i="17"/>
  <c r="T728" i="17"/>
  <c r="N692" i="16"/>
  <c r="O692" i="16"/>
  <c r="U692" i="16"/>
  <c r="J692" i="16" l="1"/>
  <c r="L692" i="16" s="1"/>
  <c r="Q692" i="16"/>
  <c r="S692" i="16" s="1"/>
  <c r="O729" i="17"/>
  <c r="N729" i="17"/>
  <c r="P729" i="17"/>
  <c r="R729" i="17" s="1"/>
  <c r="G729" i="17"/>
  <c r="I729" i="17"/>
  <c r="K729" i="17" s="1"/>
  <c r="H729" i="17"/>
  <c r="V728" i="17"/>
  <c r="Y692" i="16" l="1"/>
  <c r="M693" i="16"/>
  <c r="O693" i="16" s="1"/>
  <c r="W692" i="16"/>
  <c r="F693" i="16"/>
  <c r="H693" i="16" s="1"/>
  <c r="X692" i="16"/>
  <c r="T692" i="16"/>
  <c r="V692" i="16" s="1"/>
  <c r="U729" i="17"/>
  <c r="Q729" i="17"/>
  <c r="S729" i="17" s="1"/>
  <c r="J729" i="17"/>
  <c r="P693" i="16" l="1"/>
  <c r="R693" i="16" s="1"/>
  <c r="N693" i="16"/>
  <c r="I693" i="16"/>
  <c r="K693" i="16" s="1"/>
  <c r="G693" i="16"/>
  <c r="T729" i="17"/>
  <c r="L729" i="17"/>
  <c r="W729" i="17" s="1"/>
  <c r="U693" i="16" l="1"/>
  <c r="Q693" i="16"/>
  <c r="S693" i="16" s="1"/>
  <c r="J693" i="16"/>
  <c r="Y729" i="17"/>
  <c r="M730" i="17"/>
  <c r="F730" i="17"/>
  <c r="X729" i="17"/>
  <c r="V729" i="17"/>
  <c r="T693" i="16" l="1"/>
  <c r="L693" i="16"/>
  <c r="Y693" i="16" s="1"/>
  <c r="G730" i="17"/>
  <c r="H730" i="17"/>
  <c r="I730" i="17"/>
  <c r="K730" i="17" s="1"/>
  <c r="O730" i="17"/>
  <c r="P730" i="17"/>
  <c r="R730" i="17" s="1"/>
  <c r="N730" i="17"/>
  <c r="M694" i="16" l="1"/>
  <c r="P694" i="16" s="1"/>
  <c r="R694" i="16" s="1"/>
  <c r="F694" i="16"/>
  <c r="I694" i="16" s="1"/>
  <c r="K694" i="16" s="1"/>
  <c r="X693" i="16"/>
  <c r="V693" i="16"/>
  <c r="W693" i="16"/>
  <c r="Q730" i="17"/>
  <c r="S730" i="17" s="1"/>
  <c r="J730" i="17"/>
  <c r="U730" i="17"/>
  <c r="O694" i="16" l="1"/>
  <c r="H694" i="16"/>
  <c r="N694" i="16"/>
  <c r="G694" i="16"/>
  <c r="T730" i="17"/>
  <c r="L730" i="17"/>
  <c r="W730" i="17" s="1"/>
  <c r="U694" i="16"/>
  <c r="Q694" i="16" l="1"/>
  <c r="S694" i="16" s="1"/>
  <c r="J694" i="16"/>
  <c r="M731" i="17"/>
  <c r="X730" i="17"/>
  <c r="F731" i="17"/>
  <c r="Y730" i="17"/>
  <c r="V730" i="17"/>
  <c r="T694" i="16" l="1"/>
  <c r="L694" i="16"/>
  <c r="Y694" i="16" s="1"/>
  <c r="H731" i="17"/>
  <c r="G731" i="17"/>
  <c r="I731" i="17"/>
  <c r="K731" i="17" s="1"/>
  <c r="N731" i="17"/>
  <c r="P731" i="17"/>
  <c r="R731" i="17" s="1"/>
  <c r="O731" i="17"/>
  <c r="X694" i="16" l="1"/>
  <c r="M695" i="16"/>
  <c r="O695" i="16" s="1"/>
  <c r="V694" i="16"/>
  <c r="F695" i="16"/>
  <c r="G695" i="16" s="1"/>
  <c r="W694" i="16"/>
  <c r="J731" i="17"/>
  <c r="L731" i="17" s="1"/>
  <c r="U731" i="17"/>
  <c r="Q731" i="17"/>
  <c r="S731" i="17" s="1"/>
  <c r="P695" i="16" l="1"/>
  <c r="R695" i="16" s="1"/>
  <c r="I695" i="16"/>
  <c r="K695" i="16" s="1"/>
  <c r="H695" i="16"/>
  <c r="N695" i="16"/>
  <c r="W731" i="17"/>
  <c r="T731" i="17"/>
  <c r="V731" i="17" s="1"/>
  <c r="M732" i="17"/>
  <c r="X731" i="17"/>
  <c r="Y731" i="17"/>
  <c r="F732" i="17"/>
  <c r="Q695" i="16" l="1"/>
  <c r="S695" i="16" s="1"/>
  <c r="J695" i="16"/>
  <c r="U695" i="16"/>
  <c r="I732" i="17"/>
  <c r="K732" i="17" s="1"/>
  <c r="G732" i="17"/>
  <c r="H732" i="17"/>
  <c r="P732" i="17"/>
  <c r="R732" i="17" s="1"/>
  <c r="N732" i="17"/>
  <c r="O732" i="17"/>
  <c r="T695" i="16" l="1"/>
  <c r="L695" i="16"/>
  <c r="Q732" i="17"/>
  <c r="S732" i="17" s="1"/>
  <c r="J732" i="17"/>
  <c r="U732" i="17"/>
  <c r="V695" i="16" l="1"/>
  <c r="X695" i="16"/>
  <c r="M696" i="16"/>
  <c r="N696" i="16" s="1"/>
  <c r="Y695" i="16"/>
  <c r="F696" i="16"/>
  <c r="I696" i="16" s="1"/>
  <c r="K696" i="16" s="1"/>
  <c r="W695" i="16"/>
  <c r="T732" i="17"/>
  <c r="L732" i="17"/>
  <c r="W732" i="17" s="1"/>
  <c r="O696" i="16" l="1"/>
  <c r="P696" i="16"/>
  <c r="R696" i="16" s="1"/>
  <c r="U696" i="16" s="1"/>
  <c r="H696" i="16"/>
  <c r="G696" i="16"/>
  <c r="X732" i="17"/>
  <c r="F733" i="17"/>
  <c r="M733" i="17"/>
  <c r="Y732" i="17"/>
  <c r="V732" i="17"/>
  <c r="Q696" i="16" l="1"/>
  <c r="S696" i="16" s="1"/>
  <c r="J696" i="16"/>
  <c r="L696" i="16" s="1"/>
  <c r="I733" i="17"/>
  <c r="K733" i="17" s="1"/>
  <c r="G733" i="17"/>
  <c r="H733" i="17"/>
  <c r="N733" i="17"/>
  <c r="P733" i="17"/>
  <c r="R733" i="17" s="1"/>
  <c r="O733" i="17"/>
  <c r="W696" i="16" l="1"/>
  <c r="F697" i="16"/>
  <c r="G697" i="16" s="1"/>
  <c r="M697" i="16"/>
  <c r="P697" i="16" s="1"/>
  <c r="R697" i="16" s="1"/>
  <c r="X696" i="16"/>
  <c r="Y696" i="16"/>
  <c r="T696" i="16"/>
  <c r="V696" i="16" s="1"/>
  <c r="Q733" i="17"/>
  <c r="S733" i="17" s="1"/>
  <c r="J733" i="17"/>
  <c r="L733" i="17" s="1"/>
  <c r="U733" i="17"/>
  <c r="N697" i="16" l="1"/>
  <c r="I697" i="16"/>
  <c r="K697" i="16" s="1"/>
  <c r="U697" i="16" s="1"/>
  <c r="H697" i="16"/>
  <c r="O697" i="16"/>
  <c r="W733" i="17"/>
  <c r="T733" i="17"/>
  <c r="V733" i="17" s="1"/>
  <c r="F734" i="17"/>
  <c r="X733" i="17"/>
  <c r="M734" i="17"/>
  <c r="Y733" i="17"/>
  <c r="Q697" i="16" l="1"/>
  <c r="S697" i="16" s="1"/>
  <c r="J697" i="16"/>
  <c r="L697" i="16" s="1"/>
  <c r="N734" i="17"/>
  <c r="P734" i="17"/>
  <c r="R734" i="17" s="1"/>
  <c r="O734" i="17"/>
  <c r="G734" i="17"/>
  <c r="H734" i="17"/>
  <c r="I734" i="17"/>
  <c r="K734" i="17" s="1"/>
  <c r="W697" i="16" l="1"/>
  <c r="F698" i="16"/>
  <c r="I698" i="16" s="1"/>
  <c r="K698" i="16" s="1"/>
  <c r="Y697" i="16"/>
  <c r="X697" i="16"/>
  <c r="M698" i="16"/>
  <c r="O698" i="16" s="1"/>
  <c r="T697" i="16"/>
  <c r="V697" i="16" s="1"/>
  <c r="U734" i="17"/>
  <c r="Q734" i="17"/>
  <c r="S734" i="17" s="1"/>
  <c r="J734" i="17"/>
  <c r="G698" i="16" l="1"/>
  <c r="H698" i="16"/>
  <c r="P698" i="16"/>
  <c r="R698" i="16" s="1"/>
  <c r="U698" i="16" s="1"/>
  <c r="N698" i="16"/>
  <c r="T734" i="17"/>
  <c r="L734" i="17"/>
  <c r="W734" i="17" s="1"/>
  <c r="J698" i="16" l="1"/>
  <c r="L698" i="16" s="1"/>
  <c r="Q698" i="16"/>
  <c r="S698" i="16" s="1"/>
  <c r="M735" i="17"/>
  <c r="F735" i="17"/>
  <c r="Y734" i="17"/>
  <c r="X734" i="17"/>
  <c r="V734" i="17"/>
  <c r="M699" i="16" l="1"/>
  <c r="P699" i="16" s="1"/>
  <c r="R699" i="16" s="1"/>
  <c r="W698" i="16"/>
  <c r="T698" i="16"/>
  <c r="V698" i="16" s="1"/>
  <c r="Y698" i="16"/>
  <c r="F699" i="16"/>
  <c r="I699" i="16" s="1"/>
  <c r="K699" i="16" s="1"/>
  <c r="X698" i="16"/>
  <c r="G735" i="17"/>
  <c r="I735" i="17"/>
  <c r="K735" i="17" s="1"/>
  <c r="H735" i="17"/>
  <c r="N735" i="17"/>
  <c r="O735" i="17"/>
  <c r="P735" i="17"/>
  <c r="R735" i="17" s="1"/>
  <c r="N699" i="16" l="1"/>
  <c r="O699" i="16"/>
  <c r="G699" i="16"/>
  <c r="H699" i="16"/>
  <c r="J735" i="17"/>
  <c r="L735" i="17" s="1"/>
  <c r="Q735" i="17"/>
  <c r="S735" i="17" s="1"/>
  <c r="U735" i="17"/>
  <c r="U699" i="16"/>
  <c r="Q699" i="16" l="1"/>
  <c r="S699" i="16" s="1"/>
  <c r="J699" i="16"/>
  <c r="L699" i="16" s="1"/>
  <c r="W735" i="17"/>
  <c r="T735" i="17"/>
  <c r="V735" i="17" s="1"/>
  <c r="F736" i="17"/>
  <c r="M736" i="17"/>
  <c r="Y735" i="17"/>
  <c r="X735" i="17"/>
  <c r="T699" i="16" l="1"/>
  <c r="V699" i="16" s="1"/>
  <c r="Y699" i="16"/>
  <c r="W699" i="16"/>
  <c r="O736" i="17"/>
  <c r="N736" i="17"/>
  <c r="P736" i="17"/>
  <c r="R736" i="17" s="1"/>
  <c r="H736" i="17"/>
  <c r="G736" i="17"/>
  <c r="I736" i="17"/>
  <c r="K736" i="17" s="1"/>
  <c r="M700" i="16"/>
  <c r="X699" i="16"/>
  <c r="F700" i="16"/>
  <c r="Q736" i="17" l="1"/>
  <c r="S736" i="17" s="1"/>
  <c r="U736" i="17"/>
  <c r="J736" i="17"/>
  <c r="I700" i="16"/>
  <c r="K700" i="16" s="1"/>
  <c r="H700" i="16"/>
  <c r="G700" i="16"/>
  <c r="P700" i="16"/>
  <c r="R700" i="16" s="1"/>
  <c r="O700" i="16"/>
  <c r="N700" i="16"/>
  <c r="T736" i="17" l="1"/>
  <c r="L736" i="17"/>
  <c r="W736" i="17" s="1"/>
  <c r="U700" i="16"/>
  <c r="Q700" i="16"/>
  <c r="S700" i="16" s="1"/>
  <c r="J700" i="16"/>
  <c r="M737" i="17" l="1"/>
  <c r="X736" i="17"/>
  <c r="Y736" i="17"/>
  <c r="F737" i="17"/>
  <c r="V736" i="17"/>
  <c r="T700" i="16"/>
  <c r="L700" i="16"/>
  <c r="Y700" i="16" l="1"/>
  <c r="W700" i="16"/>
  <c r="G737" i="17"/>
  <c r="H737" i="17"/>
  <c r="I737" i="17"/>
  <c r="K737" i="17" s="1"/>
  <c r="P737" i="17"/>
  <c r="R737" i="17" s="1"/>
  <c r="N737" i="17"/>
  <c r="O737" i="17"/>
  <c r="X700" i="16"/>
  <c r="F701" i="16"/>
  <c r="M701" i="16"/>
  <c r="V700" i="16"/>
  <c r="U737" i="17" l="1"/>
  <c r="Q737" i="17"/>
  <c r="S737" i="17" s="1"/>
  <c r="J737" i="17"/>
  <c r="P701" i="16"/>
  <c r="R701" i="16" s="1"/>
  <c r="O701" i="16"/>
  <c r="N701" i="16"/>
  <c r="H701" i="16"/>
  <c r="G701" i="16"/>
  <c r="I701" i="16"/>
  <c r="K701" i="16" s="1"/>
  <c r="L737" i="17" l="1"/>
  <c r="W737" i="17" s="1"/>
  <c r="T737" i="17"/>
  <c r="U701" i="16"/>
  <c r="J701" i="16"/>
  <c r="L701" i="16" s="1"/>
  <c r="Q701" i="16"/>
  <c r="S701" i="16" s="1"/>
  <c r="W701" i="16" l="1"/>
  <c r="F738" i="17"/>
  <c r="H738" i="17" s="1"/>
  <c r="Y701" i="16"/>
  <c r="X737" i="17"/>
  <c r="Y737" i="17"/>
  <c r="M738" i="17"/>
  <c r="V737" i="17"/>
  <c r="T701" i="16"/>
  <c r="V701" i="16" s="1"/>
  <c r="X701" i="16"/>
  <c r="F702" i="16"/>
  <c r="M702" i="16"/>
  <c r="G738" i="17" l="1"/>
  <c r="I738" i="17"/>
  <c r="K738" i="17" s="1"/>
  <c r="O738" i="17"/>
  <c r="N738" i="17"/>
  <c r="P738" i="17"/>
  <c r="G702" i="16"/>
  <c r="I702" i="16"/>
  <c r="K702" i="16" s="1"/>
  <c r="H702" i="16"/>
  <c r="O702" i="16"/>
  <c r="N702" i="16"/>
  <c r="P702" i="16"/>
  <c r="R702" i="16" s="1"/>
  <c r="J738" i="17" l="1"/>
  <c r="L738" i="17" s="1"/>
  <c r="Q738" i="17"/>
  <c r="R738" i="17"/>
  <c r="U738" i="17" s="1"/>
  <c r="U702" i="16"/>
  <c r="J702" i="16"/>
  <c r="L702" i="16" s="1"/>
  <c r="Q702" i="16"/>
  <c r="S702" i="16" s="1"/>
  <c r="W702" i="16" l="1"/>
  <c r="T738" i="17"/>
  <c r="Y702" i="16"/>
  <c r="S738" i="17"/>
  <c r="W738" i="17" s="1"/>
  <c r="T702" i="16"/>
  <c r="V702" i="16" s="1"/>
  <c r="F703" i="16"/>
  <c r="M703" i="16"/>
  <c r="X702" i="16"/>
  <c r="X738" i="17" l="1"/>
  <c r="M739" i="17"/>
  <c r="F739" i="17"/>
  <c r="V738" i="17"/>
  <c r="Y738" i="17"/>
  <c r="I703" i="16"/>
  <c r="K703" i="16" s="1"/>
  <c r="H703" i="16"/>
  <c r="G703" i="16"/>
  <c r="N703" i="16"/>
  <c r="P703" i="16"/>
  <c r="R703" i="16" s="1"/>
  <c r="O703" i="16"/>
  <c r="H739" i="17" l="1"/>
  <c r="G739" i="17"/>
  <c r="I739" i="17"/>
  <c r="K739" i="17" s="1"/>
  <c r="O739" i="17"/>
  <c r="P739" i="17"/>
  <c r="R739" i="17" s="1"/>
  <c r="N739" i="17"/>
  <c r="Q703" i="16"/>
  <c r="S703" i="16" s="1"/>
  <c r="U703" i="16"/>
  <c r="J703" i="16"/>
  <c r="T703" i="16" l="1"/>
  <c r="Q739" i="17"/>
  <c r="S739" i="17" s="1"/>
  <c r="J739" i="17"/>
  <c r="L739" i="17" s="1"/>
  <c r="U739" i="17"/>
  <c r="L703" i="16"/>
  <c r="W739" i="17" l="1"/>
  <c r="Y703" i="16"/>
  <c r="W703" i="16"/>
  <c r="T739" i="17"/>
  <c r="V739" i="17" s="1"/>
  <c r="X739" i="17"/>
  <c r="M740" i="17"/>
  <c r="Y739" i="17"/>
  <c r="F740" i="17"/>
  <c r="M704" i="16"/>
  <c r="X703" i="16"/>
  <c r="F704" i="16"/>
  <c r="V703" i="16"/>
  <c r="O740" i="17" l="1"/>
  <c r="N740" i="17"/>
  <c r="P740" i="17"/>
  <c r="R740" i="17" s="1"/>
  <c r="G740" i="17"/>
  <c r="H740" i="17"/>
  <c r="I740" i="17"/>
  <c r="K740" i="17" s="1"/>
  <c r="I704" i="16"/>
  <c r="K704" i="16" s="1"/>
  <c r="H704" i="16"/>
  <c r="G704" i="16"/>
  <c r="P704" i="16"/>
  <c r="R704" i="16" s="1"/>
  <c r="O704" i="16"/>
  <c r="N704" i="16"/>
  <c r="Q740" i="17" l="1"/>
  <c r="S740" i="17" s="1"/>
  <c r="U740" i="17"/>
  <c r="J740" i="17"/>
  <c r="J704" i="16"/>
  <c r="L704" i="16" s="1"/>
  <c r="U704" i="16"/>
  <c r="Q704" i="16"/>
  <c r="T740" i="17" l="1"/>
  <c r="L740" i="17"/>
  <c r="W740" i="17" s="1"/>
  <c r="T704" i="16"/>
  <c r="S704" i="16"/>
  <c r="Y704" i="16" s="1"/>
  <c r="W704" i="16" l="1"/>
  <c r="X740" i="17"/>
  <c r="M741" i="17"/>
  <c r="Y740" i="17"/>
  <c r="F741" i="17"/>
  <c r="V740" i="17"/>
  <c r="M705" i="16"/>
  <c r="X704" i="16"/>
  <c r="V704" i="16"/>
  <c r="F705" i="16"/>
  <c r="G741" i="17" l="1"/>
  <c r="I741" i="17"/>
  <c r="K741" i="17" s="1"/>
  <c r="H741" i="17"/>
  <c r="P741" i="17"/>
  <c r="R741" i="17" s="1"/>
  <c r="N741" i="17"/>
  <c r="O741" i="17"/>
  <c r="H705" i="16"/>
  <c r="G705" i="16"/>
  <c r="I705" i="16"/>
  <c r="K705" i="16" s="1"/>
  <c r="P705" i="16"/>
  <c r="R705" i="16" s="1"/>
  <c r="O705" i="16"/>
  <c r="N705" i="16"/>
  <c r="J741" i="17" l="1"/>
  <c r="L741" i="17" s="1"/>
  <c r="Q741" i="17"/>
  <c r="S741" i="17" s="1"/>
  <c r="U741" i="17"/>
  <c r="Q705" i="16"/>
  <c r="S705" i="16" s="1"/>
  <c r="U705" i="16"/>
  <c r="J705" i="16"/>
  <c r="W741" i="17" l="1"/>
  <c r="T741" i="17"/>
  <c r="V741" i="17" s="1"/>
  <c r="T705" i="16"/>
  <c r="X741" i="17"/>
  <c r="F742" i="17"/>
  <c r="Y741" i="17"/>
  <c r="M742" i="17"/>
  <c r="L705" i="16"/>
  <c r="Y705" i="16" l="1"/>
  <c r="W705" i="16"/>
  <c r="N742" i="17"/>
  <c r="P742" i="17"/>
  <c r="R742" i="17" s="1"/>
  <c r="O742" i="17"/>
  <c r="G742" i="17"/>
  <c r="I742" i="17"/>
  <c r="K742" i="17" s="1"/>
  <c r="H742" i="17"/>
  <c r="X705" i="16"/>
  <c r="F706" i="16"/>
  <c r="M706" i="16"/>
  <c r="V705" i="16"/>
  <c r="U742" i="17" l="1"/>
  <c r="Q742" i="17"/>
  <c r="S742" i="17" s="1"/>
  <c r="J742" i="17"/>
  <c r="G706" i="16"/>
  <c r="I706" i="16"/>
  <c r="K706" i="16" s="1"/>
  <c r="H706" i="16"/>
  <c r="P706" i="16"/>
  <c r="R706" i="16" s="1"/>
  <c r="O706" i="16"/>
  <c r="N706" i="16"/>
  <c r="T742" i="17" l="1"/>
  <c r="L742" i="17"/>
  <c r="W742" i="17" s="1"/>
  <c r="J706" i="16"/>
  <c r="L706" i="16" s="1"/>
  <c r="U706" i="16"/>
  <c r="Q706" i="16"/>
  <c r="X742" i="17" l="1"/>
  <c r="M743" i="17"/>
  <c r="F743" i="17"/>
  <c r="Y742" i="17"/>
  <c r="V742" i="17"/>
  <c r="T706" i="16"/>
  <c r="S706" i="16"/>
  <c r="M707" i="16" s="1"/>
  <c r="W706" i="16" l="1"/>
  <c r="G743" i="17"/>
  <c r="I743" i="17"/>
  <c r="K743" i="17" s="1"/>
  <c r="H743" i="17"/>
  <c r="N743" i="17"/>
  <c r="P743" i="17"/>
  <c r="R743" i="17" s="1"/>
  <c r="O743" i="17"/>
  <c r="Y706" i="16"/>
  <c r="F707" i="16"/>
  <c r="H707" i="16" s="1"/>
  <c r="V706" i="16"/>
  <c r="X706" i="16"/>
  <c r="O707" i="16"/>
  <c r="P707" i="16"/>
  <c r="R707" i="16" s="1"/>
  <c r="N707" i="16"/>
  <c r="I707" i="16" l="1"/>
  <c r="K707" i="16" s="1"/>
  <c r="U707" i="16" s="1"/>
  <c r="Q743" i="17"/>
  <c r="S743" i="17" s="1"/>
  <c r="J743" i="17"/>
  <c r="U743" i="17"/>
  <c r="Q707" i="16"/>
  <c r="S707" i="16" s="1"/>
  <c r="G707" i="16"/>
  <c r="J707" i="16" l="1"/>
  <c r="T707" i="16" s="1"/>
  <c r="T743" i="17"/>
  <c r="L743" i="17"/>
  <c r="L707" i="16" l="1"/>
  <c r="W707" i="16" s="1"/>
  <c r="F744" i="17"/>
  <c r="H744" i="17" s="1"/>
  <c r="W743" i="17"/>
  <c r="Y743" i="17"/>
  <c r="V743" i="17"/>
  <c r="X743" i="17"/>
  <c r="M744" i="17"/>
  <c r="P744" i="17" s="1"/>
  <c r="R744" i="17" s="1"/>
  <c r="F708" i="16" l="1"/>
  <c r="I708" i="16" s="1"/>
  <c r="K708" i="16" s="1"/>
  <c r="V707" i="16"/>
  <c r="X707" i="16"/>
  <c r="Y707" i="16"/>
  <c r="M708" i="16"/>
  <c r="N708" i="16" s="1"/>
  <c r="I744" i="17"/>
  <c r="K744" i="17" s="1"/>
  <c r="U744" i="17" s="1"/>
  <c r="G744" i="17"/>
  <c r="O744" i="17"/>
  <c r="N744" i="17"/>
  <c r="H708" i="16" l="1"/>
  <c r="G708" i="16"/>
  <c r="P708" i="16"/>
  <c r="R708" i="16" s="1"/>
  <c r="U708" i="16" s="1"/>
  <c r="O708" i="16"/>
  <c r="J744" i="17"/>
  <c r="L744" i="17" s="1"/>
  <c r="Q744" i="17"/>
  <c r="S744" i="17" s="1"/>
  <c r="J708" i="16" l="1"/>
  <c r="L708" i="16" s="1"/>
  <c r="Q708" i="16"/>
  <c r="S708" i="16" s="1"/>
  <c r="W744" i="17"/>
  <c r="F745" i="17"/>
  <c r="I745" i="17" s="1"/>
  <c r="K745" i="17" s="1"/>
  <c r="Y744" i="17"/>
  <c r="X744" i="17"/>
  <c r="M745" i="17"/>
  <c r="N745" i="17" s="1"/>
  <c r="T744" i="17"/>
  <c r="V744" i="17" s="1"/>
  <c r="T708" i="16" l="1"/>
  <c r="V708" i="16" s="1"/>
  <c r="H745" i="17"/>
  <c r="G745" i="17"/>
  <c r="F709" i="16"/>
  <c r="G709" i="16" s="1"/>
  <c r="W708" i="16"/>
  <c r="O745" i="17"/>
  <c r="P745" i="17"/>
  <c r="R745" i="17" s="1"/>
  <c r="U745" i="17" s="1"/>
  <c r="M709" i="16"/>
  <c r="O709" i="16" s="1"/>
  <c r="Y708" i="16"/>
  <c r="X708" i="16"/>
  <c r="J745" i="17" l="1"/>
  <c r="L745" i="17" s="1"/>
  <c r="H709" i="16"/>
  <c r="I709" i="16"/>
  <c r="K709" i="16" s="1"/>
  <c r="Q745" i="17"/>
  <c r="S745" i="17" s="1"/>
  <c r="N709" i="16"/>
  <c r="P709" i="16"/>
  <c r="R709" i="16" s="1"/>
  <c r="W745" i="17" l="1"/>
  <c r="J709" i="16"/>
  <c r="L709" i="16" s="1"/>
  <c r="Y745" i="17"/>
  <c r="U709" i="16"/>
  <c r="Q709" i="16"/>
  <c r="S709" i="16" s="1"/>
  <c r="T745" i="17"/>
  <c r="V745" i="17" s="1"/>
  <c r="M746" i="17"/>
  <c r="N746" i="17" s="1"/>
  <c r="X745" i="17"/>
  <c r="F746" i="17"/>
  <c r="I746" i="17" s="1"/>
  <c r="K746" i="17" s="1"/>
  <c r="T709" i="16" l="1"/>
  <c r="V709" i="16" s="1"/>
  <c r="Y709" i="16"/>
  <c r="F710" i="16"/>
  <c r="H710" i="16" s="1"/>
  <c r="M710" i="16"/>
  <c r="P710" i="16" s="1"/>
  <c r="R710" i="16" s="1"/>
  <c r="X709" i="16"/>
  <c r="W709" i="16"/>
  <c r="P746" i="17"/>
  <c r="R746" i="17" s="1"/>
  <c r="U746" i="17" s="1"/>
  <c r="O746" i="17"/>
  <c r="G746" i="17"/>
  <c r="H746" i="17"/>
  <c r="G710" i="16" l="1"/>
  <c r="O710" i="16"/>
  <c r="N710" i="16"/>
  <c r="I710" i="16"/>
  <c r="K710" i="16" s="1"/>
  <c r="U710" i="16" s="1"/>
  <c r="Q746" i="17"/>
  <c r="S746" i="17" s="1"/>
  <c r="J746" i="17"/>
  <c r="L746" i="17" s="1"/>
  <c r="W746" i="17" l="1"/>
  <c r="J710" i="16"/>
  <c r="L710" i="16" s="1"/>
  <c r="Q710" i="16"/>
  <c r="S710" i="16" s="1"/>
  <c r="M747" i="17"/>
  <c r="O747" i="17" s="1"/>
  <c r="F747" i="17"/>
  <c r="G747" i="17" s="1"/>
  <c r="T746" i="17"/>
  <c r="V746" i="17" s="1"/>
  <c r="Y746" i="17"/>
  <c r="X746" i="17"/>
  <c r="T710" i="16" l="1"/>
  <c r="V710" i="16" s="1"/>
  <c r="I747" i="17"/>
  <c r="K747" i="17" s="1"/>
  <c r="P747" i="17"/>
  <c r="R747" i="17" s="1"/>
  <c r="N747" i="17"/>
  <c r="H747" i="17"/>
  <c r="Y710" i="16"/>
  <c r="W710" i="16"/>
  <c r="M711" i="16"/>
  <c r="X710" i="16"/>
  <c r="F711" i="16"/>
  <c r="Q747" i="17" l="1"/>
  <c r="S747" i="17" s="1"/>
  <c r="J747" i="17"/>
  <c r="U747" i="17"/>
  <c r="I711" i="16"/>
  <c r="K711" i="16" s="1"/>
  <c r="G711" i="16"/>
  <c r="H711" i="16"/>
  <c r="O711" i="16"/>
  <c r="P711" i="16"/>
  <c r="R711" i="16" s="1"/>
  <c r="N711" i="16"/>
  <c r="T747" i="17" l="1"/>
  <c r="L747" i="17"/>
  <c r="W747" i="17" s="1"/>
  <c r="Q711" i="16"/>
  <c r="S711" i="16" s="1"/>
  <c r="U711" i="16"/>
  <c r="J711" i="16"/>
  <c r="V747" i="17" l="1"/>
  <c r="X747" i="17"/>
  <c r="Y747" i="17"/>
  <c r="F748" i="17"/>
  <c r="G748" i="17" s="1"/>
  <c r="M748" i="17"/>
  <c r="P748" i="17" s="1"/>
  <c r="T711" i="16"/>
  <c r="L711" i="16"/>
  <c r="N748" i="17" l="1"/>
  <c r="O748" i="17"/>
  <c r="H748" i="17"/>
  <c r="R748" i="17"/>
  <c r="I748" i="17"/>
  <c r="K748" i="17" s="1"/>
  <c r="Y711" i="16"/>
  <c r="W711" i="16"/>
  <c r="F712" i="16"/>
  <c r="X711" i="16"/>
  <c r="M712" i="16"/>
  <c r="V711" i="16"/>
  <c r="U748" i="17" l="1"/>
  <c r="Q748" i="17"/>
  <c r="S748" i="17" s="1"/>
  <c r="J748" i="17"/>
  <c r="L748" i="17" s="1"/>
  <c r="H712" i="16"/>
  <c r="I712" i="16"/>
  <c r="K712" i="16" s="1"/>
  <c r="G712" i="16"/>
  <c r="P712" i="16"/>
  <c r="R712" i="16" s="1"/>
  <c r="N712" i="16"/>
  <c r="O712" i="16"/>
  <c r="W748" i="17" l="1"/>
  <c r="F749" i="17"/>
  <c r="H749" i="17" s="1"/>
  <c r="X748" i="17"/>
  <c r="Y748" i="17"/>
  <c r="M749" i="17"/>
  <c r="P749" i="17" s="1"/>
  <c r="R749" i="17" s="1"/>
  <c r="T748" i="17"/>
  <c r="V748" i="17" s="1"/>
  <c r="Q712" i="16"/>
  <c r="S712" i="16" s="1"/>
  <c r="J712" i="16"/>
  <c r="U712" i="16"/>
  <c r="N749" i="17" l="1"/>
  <c r="G749" i="17"/>
  <c r="O749" i="17"/>
  <c r="I749" i="17"/>
  <c r="K749" i="17" s="1"/>
  <c r="U749" i="17" s="1"/>
  <c r="T712" i="16"/>
  <c r="L712" i="16"/>
  <c r="J749" i="17" l="1"/>
  <c r="L749" i="17" s="1"/>
  <c r="Q749" i="17"/>
  <c r="S749" i="17" s="1"/>
  <c r="M713" i="16"/>
  <c r="O713" i="16" s="1"/>
  <c r="W712" i="16"/>
  <c r="F713" i="16"/>
  <c r="G713" i="16" s="1"/>
  <c r="V712" i="16"/>
  <c r="Y712" i="16"/>
  <c r="X712" i="16"/>
  <c r="W749" i="17" l="1"/>
  <c r="T749" i="17"/>
  <c r="V749" i="17" s="1"/>
  <c r="N713" i="16"/>
  <c r="P713" i="16"/>
  <c r="R713" i="16" s="1"/>
  <c r="X749" i="17"/>
  <c r="Y749" i="17"/>
  <c r="M750" i="17"/>
  <c r="F750" i="17"/>
  <c r="H713" i="16"/>
  <c r="I713" i="16"/>
  <c r="K713" i="16" s="1"/>
  <c r="Q713" i="16" l="1"/>
  <c r="S713" i="16" s="1"/>
  <c r="U713" i="16"/>
  <c r="J713" i="16"/>
  <c r="L713" i="16" s="1"/>
  <c r="P750" i="17"/>
  <c r="R750" i="17" s="1"/>
  <c r="O750" i="17"/>
  <c r="N750" i="17"/>
  <c r="H750" i="17"/>
  <c r="G750" i="17"/>
  <c r="I750" i="17"/>
  <c r="K750" i="17" s="1"/>
  <c r="Y713" i="16" l="1"/>
  <c r="W713" i="16"/>
  <c r="U750" i="17"/>
  <c r="F714" i="16"/>
  <c r="H714" i="16" s="1"/>
  <c r="M714" i="16"/>
  <c r="P714" i="16" s="1"/>
  <c r="R714" i="16" s="1"/>
  <c r="Q750" i="17"/>
  <c r="S750" i="17" s="1"/>
  <c r="X713" i="16"/>
  <c r="T713" i="16"/>
  <c r="V713" i="16" s="1"/>
  <c r="J750" i="17"/>
  <c r="N714" i="16" l="1"/>
  <c r="I714" i="16"/>
  <c r="K714" i="16" s="1"/>
  <c r="U714" i="16" s="1"/>
  <c r="G714" i="16"/>
  <c r="O714" i="16"/>
  <c r="T750" i="17"/>
  <c r="L750" i="17"/>
  <c r="W750" i="17" s="1"/>
  <c r="J714" i="16" l="1"/>
  <c r="L714" i="16" s="1"/>
  <c r="Q714" i="16"/>
  <c r="S714" i="16" s="1"/>
  <c r="F751" i="17"/>
  <c r="M751" i="17"/>
  <c r="X750" i="17"/>
  <c r="Y750" i="17"/>
  <c r="V750" i="17"/>
  <c r="Y714" i="16" l="1"/>
  <c r="W714" i="16"/>
  <c r="T714" i="16"/>
  <c r="V714" i="16" s="1"/>
  <c r="O751" i="17"/>
  <c r="N751" i="17"/>
  <c r="P751" i="17"/>
  <c r="R751" i="17" s="1"/>
  <c r="H751" i="17"/>
  <c r="G751" i="17"/>
  <c r="I751" i="17"/>
  <c r="K751" i="17" s="1"/>
  <c r="M715" i="16"/>
  <c r="X714" i="16"/>
  <c r="F715" i="16"/>
  <c r="J751" i="17" l="1"/>
  <c r="L751" i="17" s="1"/>
  <c r="U751" i="17"/>
  <c r="Q751" i="17"/>
  <c r="I715" i="16"/>
  <c r="K715" i="16" s="1"/>
  <c r="G715" i="16"/>
  <c r="H715" i="16"/>
  <c r="O715" i="16"/>
  <c r="P715" i="16"/>
  <c r="R715" i="16" s="1"/>
  <c r="N715" i="16"/>
  <c r="T751" i="17" l="1"/>
  <c r="S751" i="17"/>
  <c r="Q715" i="16"/>
  <c r="S715" i="16" s="1"/>
  <c r="U715" i="16"/>
  <c r="J715" i="16"/>
  <c r="V751" i="17" l="1"/>
  <c r="W751" i="17"/>
  <c r="F752" i="17"/>
  <c r="G752" i="17" s="1"/>
  <c r="Y751" i="17"/>
  <c r="X751" i="17"/>
  <c r="M752" i="17"/>
  <c r="N752" i="17" s="1"/>
  <c r="T715" i="16"/>
  <c r="L715" i="16"/>
  <c r="H752" i="17" l="1"/>
  <c r="I752" i="17"/>
  <c r="K752" i="17" s="1"/>
  <c r="Y715" i="16"/>
  <c r="W715" i="16"/>
  <c r="P752" i="17"/>
  <c r="R752" i="17" s="1"/>
  <c r="O752" i="17"/>
  <c r="F716" i="16"/>
  <c r="X715" i="16"/>
  <c r="M716" i="16"/>
  <c r="V715" i="16"/>
  <c r="Q752" i="17" l="1"/>
  <c r="S752" i="17" s="1"/>
  <c r="U752" i="17"/>
  <c r="J752" i="17"/>
  <c r="L752" i="17" s="1"/>
  <c r="H716" i="16"/>
  <c r="I716" i="16"/>
  <c r="K716" i="16" s="1"/>
  <c r="G716" i="16"/>
  <c r="P716" i="16"/>
  <c r="R716" i="16" s="1"/>
  <c r="N716" i="16"/>
  <c r="O716" i="16"/>
  <c r="W752" i="17" l="1"/>
  <c r="T752" i="17"/>
  <c r="V752" i="17" s="1"/>
  <c r="F753" i="17"/>
  <c r="X752" i="17"/>
  <c r="M753" i="17"/>
  <c r="Y752" i="17"/>
  <c r="J716" i="16"/>
  <c r="L716" i="16" s="1"/>
  <c r="Q716" i="16"/>
  <c r="S716" i="16" s="1"/>
  <c r="U716" i="16"/>
  <c r="W716" i="16" l="1"/>
  <c r="O753" i="17"/>
  <c r="N753" i="17"/>
  <c r="P753" i="17"/>
  <c r="R753" i="17" s="1"/>
  <c r="H753" i="17"/>
  <c r="I753" i="17"/>
  <c r="K753" i="17" s="1"/>
  <c r="G753" i="17"/>
  <c r="Y716" i="16"/>
  <c r="T716" i="16"/>
  <c r="V716" i="16" s="1"/>
  <c r="X716" i="16"/>
  <c r="M717" i="16"/>
  <c r="F717" i="16"/>
  <c r="U753" i="17" l="1"/>
  <c r="Q753" i="17"/>
  <c r="S753" i="17" s="1"/>
  <c r="J753" i="17"/>
  <c r="O717" i="16"/>
  <c r="P717" i="16"/>
  <c r="R717" i="16" s="1"/>
  <c r="N717" i="16"/>
  <c r="G717" i="16"/>
  <c r="I717" i="16"/>
  <c r="K717" i="16" s="1"/>
  <c r="H717" i="16"/>
  <c r="T753" i="17" l="1"/>
  <c r="L753" i="17"/>
  <c r="W753" i="17" s="1"/>
  <c r="U717" i="16"/>
  <c r="J717" i="16"/>
  <c r="Q717" i="16"/>
  <c r="S717" i="16" s="1"/>
  <c r="F754" i="17" l="1"/>
  <c r="M754" i="17"/>
  <c r="Y753" i="17"/>
  <c r="X753" i="17"/>
  <c r="V753" i="17"/>
  <c r="T717" i="16"/>
  <c r="L717" i="16"/>
  <c r="Y717" i="16" l="1"/>
  <c r="W717" i="16"/>
  <c r="P754" i="17"/>
  <c r="R754" i="17" s="1"/>
  <c r="O754" i="17"/>
  <c r="N754" i="17"/>
  <c r="G754" i="17"/>
  <c r="I754" i="17"/>
  <c r="K754" i="17" s="1"/>
  <c r="H754" i="17"/>
  <c r="F718" i="16"/>
  <c r="M718" i="16"/>
  <c r="X717" i="16"/>
  <c r="V717" i="16"/>
  <c r="U754" i="17" l="1"/>
  <c r="Q754" i="17"/>
  <c r="S754" i="17" s="1"/>
  <c r="J754" i="17"/>
  <c r="N718" i="16"/>
  <c r="P718" i="16"/>
  <c r="R718" i="16" s="1"/>
  <c r="O718" i="16"/>
  <c r="H718" i="16"/>
  <c r="G718" i="16"/>
  <c r="I718" i="16"/>
  <c r="T754" i="17" l="1"/>
  <c r="L754" i="17"/>
  <c r="W754" i="17" s="1"/>
  <c r="J718" i="16"/>
  <c r="K718" i="16"/>
  <c r="U718" i="16" s="1"/>
  <c r="Q718" i="16"/>
  <c r="S718" i="16" s="1"/>
  <c r="X754" i="17" l="1"/>
  <c r="Y754" i="17"/>
  <c r="F755" i="17"/>
  <c r="M755" i="17"/>
  <c r="V754" i="17"/>
  <c r="T718" i="16"/>
  <c r="L718" i="16"/>
  <c r="Y718" i="16" l="1"/>
  <c r="W718" i="16"/>
  <c r="O755" i="17"/>
  <c r="N755" i="17"/>
  <c r="P755" i="17"/>
  <c r="R755" i="17" s="1"/>
  <c r="G755" i="17"/>
  <c r="H755" i="17"/>
  <c r="I755" i="17"/>
  <c r="K755" i="17" s="1"/>
  <c r="M719" i="16"/>
  <c r="X718" i="16"/>
  <c r="F719" i="16"/>
  <c r="V718" i="16"/>
  <c r="U755" i="17" l="1"/>
  <c r="J755" i="17"/>
  <c r="L755" i="17" s="1"/>
  <c r="Q755" i="17"/>
  <c r="S755" i="17" s="1"/>
  <c r="I719" i="16"/>
  <c r="K719" i="16" s="1"/>
  <c r="G719" i="16"/>
  <c r="H719" i="16"/>
  <c r="O719" i="16"/>
  <c r="P719" i="16"/>
  <c r="R719" i="16" s="1"/>
  <c r="N719" i="16"/>
  <c r="W755" i="17" l="1"/>
  <c r="F756" i="17"/>
  <c r="X755" i="17"/>
  <c r="Y755" i="17"/>
  <c r="M756" i="17"/>
  <c r="T755" i="17"/>
  <c r="V755" i="17" s="1"/>
  <c r="Q719" i="16"/>
  <c r="S719" i="16" s="1"/>
  <c r="U719" i="16"/>
  <c r="J719" i="16"/>
  <c r="N756" i="17" l="1"/>
  <c r="O756" i="17"/>
  <c r="P756" i="17"/>
  <c r="R756" i="17" s="1"/>
  <c r="G756" i="17"/>
  <c r="H756" i="17"/>
  <c r="I756" i="17"/>
  <c r="T719" i="16"/>
  <c r="L719" i="16"/>
  <c r="Y719" i="16" l="1"/>
  <c r="W719" i="16"/>
  <c r="Q756" i="17"/>
  <c r="S756" i="17" s="1"/>
  <c r="J756" i="17"/>
  <c r="K756" i="17"/>
  <c r="U756" i="17" s="1"/>
  <c r="F720" i="16"/>
  <c r="X719" i="16"/>
  <c r="M720" i="16"/>
  <c r="V719" i="16"/>
  <c r="T756" i="17" l="1"/>
  <c r="L756" i="17"/>
  <c r="W756" i="17" s="1"/>
  <c r="H720" i="16"/>
  <c r="I720" i="16"/>
  <c r="K720" i="16" s="1"/>
  <c r="G720" i="16"/>
  <c r="P720" i="16"/>
  <c r="R720" i="16" s="1"/>
  <c r="N720" i="16"/>
  <c r="O720" i="16"/>
  <c r="J720" i="16" l="1"/>
  <c r="L720" i="16" s="1"/>
  <c r="X756" i="17"/>
  <c r="M757" i="17"/>
  <c r="Y756" i="17"/>
  <c r="F757" i="17"/>
  <c r="V756" i="17"/>
  <c r="Q720" i="16"/>
  <c r="U720" i="16"/>
  <c r="T720" i="16" l="1"/>
  <c r="H757" i="17"/>
  <c r="G757" i="17"/>
  <c r="I757" i="17"/>
  <c r="K757" i="17" s="1"/>
  <c r="N757" i="17"/>
  <c r="P757" i="17"/>
  <c r="R757" i="17" s="1"/>
  <c r="O757" i="17"/>
  <c r="S720" i="16"/>
  <c r="V720" i="16" l="1"/>
  <c r="W720" i="16"/>
  <c r="J757" i="17"/>
  <c r="L757" i="17" s="1"/>
  <c r="Q757" i="17"/>
  <c r="S757" i="17" s="1"/>
  <c r="U757" i="17"/>
  <c r="M721" i="16"/>
  <c r="P721" i="16" s="1"/>
  <c r="R721" i="16" s="1"/>
  <c r="Y720" i="16"/>
  <c r="F721" i="16"/>
  <c r="G721" i="16" s="1"/>
  <c r="X720" i="16"/>
  <c r="W757" i="17" l="1"/>
  <c r="N721" i="16"/>
  <c r="O721" i="16"/>
  <c r="H721" i="16"/>
  <c r="Y757" i="17"/>
  <c r="M758" i="17"/>
  <c r="X757" i="17"/>
  <c r="F758" i="17"/>
  <c r="T757" i="17"/>
  <c r="V757" i="17" s="1"/>
  <c r="I721" i="16"/>
  <c r="K721" i="16" s="1"/>
  <c r="U721" i="16" s="1"/>
  <c r="Q721" i="16" l="1"/>
  <c r="S721" i="16" s="1"/>
  <c r="J721" i="16"/>
  <c r="L721" i="16" s="1"/>
  <c r="N758" i="17"/>
  <c r="P758" i="17"/>
  <c r="R758" i="17" s="1"/>
  <c r="O758" i="17"/>
  <c r="G758" i="17"/>
  <c r="I758" i="17"/>
  <c r="K758" i="17" s="1"/>
  <c r="H758" i="17"/>
  <c r="Y721" i="16" l="1"/>
  <c r="W721" i="16"/>
  <c r="T721" i="16"/>
  <c r="V721" i="16" s="1"/>
  <c r="M722" i="16"/>
  <c r="N722" i="16" s="1"/>
  <c r="F722" i="16"/>
  <c r="I722" i="16" s="1"/>
  <c r="K722" i="16" s="1"/>
  <c r="X721" i="16"/>
  <c r="U758" i="17"/>
  <c r="Q758" i="17"/>
  <c r="S758" i="17" s="1"/>
  <c r="J758" i="17"/>
  <c r="H722" i="16" l="1"/>
  <c r="O722" i="16"/>
  <c r="P722" i="16"/>
  <c r="R722" i="16" s="1"/>
  <c r="U722" i="16" s="1"/>
  <c r="G722" i="16"/>
  <c r="L758" i="17"/>
  <c r="W758" i="17" s="1"/>
  <c r="T758" i="17"/>
  <c r="J722" i="16" l="1"/>
  <c r="L722" i="16" s="1"/>
  <c r="Q722" i="16"/>
  <c r="S722" i="16" s="1"/>
  <c r="F759" i="17"/>
  <c r="M759" i="17"/>
  <c r="Y758" i="17"/>
  <c r="X758" i="17"/>
  <c r="V758" i="17"/>
  <c r="Y722" i="16" l="1"/>
  <c r="W722" i="16"/>
  <c r="T722" i="16"/>
  <c r="V722" i="16" s="1"/>
  <c r="N759" i="17"/>
  <c r="O759" i="17"/>
  <c r="P759" i="17"/>
  <c r="R759" i="17" s="1"/>
  <c r="G759" i="17"/>
  <c r="H759" i="17"/>
  <c r="I759" i="17"/>
  <c r="K759" i="17" s="1"/>
  <c r="M723" i="16"/>
  <c r="X722" i="16"/>
  <c r="F723" i="16"/>
  <c r="J759" i="17" l="1"/>
  <c r="L759" i="17" s="1"/>
  <c r="U759" i="17"/>
  <c r="Q759" i="17"/>
  <c r="S759" i="17" s="1"/>
  <c r="I723" i="16"/>
  <c r="K723" i="16" s="1"/>
  <c r="H723" i="16"/>
  <c r="G723" i="16"/>
  <c r="P723" i="16"/>
  <c r="R723" i="16" s="1"/>
  <c r="O723" i="16"/>
  <c r="N723" i="16"/>
  <c r="W759" i="17" l="1"/>
  <c r="X759" i="17"/>
  <c r="Y759" i="17"/>
  <c r="F760" i="17"/>
  <c r="M760" i="17"/>
  <c r="T759" i="17"/>
  <c r="Q723" i="16"/>
  <c r="S723" i="16" s="1"/>
  <c r="U723" i="16"/>
  <c r="J723" i="16"/>
  <c r="H760" i="17" l="1"/>
  <c r="I760" i="17"/>
  <c r="K760" i="17" s="1"/>
  <c r="G760" i="17"/>
  <c r="T723" i="16"/>
  <c r="N760" i="17"/>
  <c r="P760" i="17"/>
  <c r="R760" i="17" s="1"/>
  <c r="O760" i="17"/>
  <c r="V759" i="17"/>
  <c r="L723" i="16"/>
  <c r="Y723" i="16" l="1"/>
  <c r="W723" i="16"/>
  <c r="Q760" i="17"/>
  <c r="S760" i="17" s="1"/>
  <c r="J760" i="17"/>
  <c r="U760" i="17"/>
  <c r="X723" i="16"/>
  <c r="F724" i="16"/>
  <c r="M724" i="16"/>
  <c r="V723" i="16"/>
  <c r="T760" i="17" l="1"/>
  <c r="L760" i="17"/>
  <c r="W760" i="17" s="1"/>
  <c r="P724" i="16"/>
  <c r="R724" i="16" s="1"/>
  <c r="O724" i="16"/>
  <c r="N724" i="16"/>
  <c r="H724" i="16"/>
  <c r="G724" i="16"/>
  <c r="I724" i="16"/>
  <c r="K724" i="16" s="1"/>
  <c r="X760" i="17" l="1"/>
  <c r="F761" i="17"/>
  <c r="M761" i="17"/>
  <c r="Y760" i="17"/>
  <c r="V760" i="17"/>
  <c r="U724" i="16"/>
  <c r="Q724" i="16"/>
  <c r="S724" i="16" s="1"/>
  <c r="J724" i="16"/>
  <c r="P761" i="17" l="1"/>
  <c r="R761" i="17" s="1"/>
  <c r="O761" i="17"/>
  <c r="N761" i="17"/>
  <c r="T724" i="16"/>
  <c r="H761" i="17"/>
  <c r="G761" i="17"/>
  <c r="I761" i="17"/>
  <c r="K761" i="17" s="1"/>
  <c r="L724" i="16"/>
  <c r="Y724" i="16" l="1"/>
  <c r="W724" i="16"/>
  <c r="U761" i="17"/>
  <c r="J761" i="17"/>
  <c r="Q761" i="17"/>
  <c r="S761" i="17" s="1"/>
  <c r="X724" i="16"/>
  <c r="F725" i="16"/>
  <c r="M725" i="16"/>
  <c r="V724" i="16"/>
  <c r="T761" i="17" l="1"/>
  <c r="L761" i="17"/>
  <c r="W761" i="17" s="1"/>
  <c r="O725" i="16"/>
  <c r="N725" i="16"/>
  <c r="P725" i="16"/>
  <c r="R725" i="16" s="1"/>
  <c r="G725" i="16"/>
  <c r="I725" i="16"/>
  <c r="K725" i="16" s="1"/>
  <c r="H725" i="16"/>
  <c r="Y761" i="17" l="1"/>
  <c r="M762" i="17"/>
  <c r="X761" i="17"/>
  <c r="F762" i="17"/>
  <c r="V761" i="17"/>
  <c r="U725" i="16"/>
  <c r="J725" i="16"/>
  <c r="Q725" i="16"/>
  <c r="S725" i="16" s="1"/>
  <c r="I762" i="17" l="1"/>
  <c r="K762" i="17" s="1"/>
  <c r="H762" i="17"/>
  <c r="G762" i="17"/>
  <c r="P762" i="17"/>
  <c r="R762" i="17" s="1"/>
  <c r="O762" i="17"/>
  <c r="N762" i="17"/>
  <c r="T725" i="16"/>
  <c r="L725" i="16"/>
  <c r="Y725" i="16" l="1"/>
  <c r="W725" i="16"/>
  <c r="Q762" i="17"/>
  <c r="S762" i="17" s="1"/>
  <c r="J762" i="17"/>
  <c r="U762" i="17"/>
  <c r="F726" i="16"/>
  <c r="M726" i="16"/>
  <c r="X725" i="16"/>
  <c r="V725" i="16"/>
  <c r="T762" i="17" l="1"/>
  <c r="L762" i="17"/>
  <c r="W762" i="17" s="1"/>
  <c r="N726" i="16"/>
  <c r="P726" i="16"/>
  <c r="R726" i="16" s="1"/>
  <c r="O726" i="16"/>
  <c r="I726" i="16"/>
  <c r="K726" i="16" s="1"/>
  <c r="H726" i="16"/>
  <c r="G726" i="16"/>
  <c r="F763" i="17" l="1"/>
  <c r="M763" i="17"/>
  <c r="X762" i="17"/>
  <c r="Y762" i="17"/>
  <c r="V762" i="17"/>
  <c r="J726" i="16"/>
  <c r="L726" i="16" s="1"/>
  <c r="Q726" i="16"/>
  <c r="U726" i="16"/>
  <c r="N763" i="17" l="1"/>
  <c r="P763" i="17"/>
  <c r="R763" i="17" s="1"/>
  <c r="O763" i="17"/>
  <c r="G763" i="17"/>
  <c r="H763" i="17"/>
  <c r="I763" i="17"/>
  <c r="K763" i="17" s="1"/>
  <c r="T726" i="16"/>
  <c r="S726" i="16"/>
  <c r="M727" i="16" s="1"/>
  <c r="V726" i="16" l="1"/>
  <c r="Q763" i="17"/>
  <c r="S763" i="17" s="1"/>
  <c r="W726" i="16"/>
  <c r="F727" i="16"/>
  <c r="H727" i="16" s="1"/>
  <c r="Y726" i="16"/>
  <c r="U763" i="17"/>
  <c r="X726" i="16"/>
  <c r="J763" i="17"/>
  <c r="P727" i="16"/>
  <c r="R727" i="16" s="1"/>
  <c r="O727" i="16"/>
  <c r="N727" i="16"/>
  <c r="T763" i="17" l="1"/>
  <c r="G727" i="16"/>
  <c r="I727" i="16"/>
  <c r="K727" i="16" s="1"/>
  <c r="U727" i="16" s="1"/>
  <c r="L763" i="17"/>
  <c r="W763" i="17" s="1"/>
  <c r="Q727" i="16"/>
  <c r="X763" i="17" l="1"/>
  <c r="J727" i="16"/>
  <c r="L727" i="16" s="1"/>
  <c r="F764" i="17"/>
  <c r="Y763" i="17"/>
  <c r="M764" i="17"/>
  <c r="V763" i="17"/>
  <c r="S727" i="16"/>
  <c r="Y727" i="16" l="1"/>
  <c r="T727" i="16"/>
  <c r="V727" i="16" s="1"/>
  <c r="W727" i="16"/>
  <c r="O764" i="17"/>
  <c r="N764" i="17"/>
  <c r="P764" i="17"/>
  <c r="R764" i="17" s="1"/>
  <c r="H764" i="17"/>
  <c r="G764" i="17"/>
  <c r="I764" i="17"/>
  <c r="K764" i="17" s="1"/>
  <c r="M728" i="16"/>
  <c r="X727" i="16"/>
  <c r="F728" i="16"/>
  <c r="U764" i="17" l="1"/>
  <c r="Q764" i="17"/>
  <c r="S764" i="17" s="1"/>
  <c r="J764" i="17"/>
  <c r="L764" i="17" s="1"/>
  <c r="H728" i="16"/>
  <c r="G728" i="16"/>
  <c r="I728" i="16"/>
  <c r="K728" i="16" s="1"/>
  <c r="P728" i="16"/>
  <c r="R728" i="16" s="1"/>
  <c r="O728" i="16"/>
  <c r="N728" i="16"/>
  <c r="W764" i="17" l="1"/>
  <c r="T764" i="17"/>
  <c r="V764" i="17" s="1"/>
  <c r="F765" i="17"/>
  <c r="X764" i="17"/>
  <c r="M765" i="17"/>
  <c r="Y764" i="17"/>
  <c r="Q728" i="16"/>
  <c r="S728" i="16" s="1"/>
  <c r="U728" i="16"/>
  <c r="J728" i="16"/>
  <c r="I765" i="17" l="1"/>
  <c r="K765" i="17" s="1"/>
  <c r="H765" i="17"/>
  <c r="G765" i="17"/>
  <c r="P765" i="17"/>
  <c r="R765" i="17" s="1"/>
  <c r="N765" i="17"/>
  <c r="O765" i="17"/>
  <c r="T728" i="16"/>
  <c r="L728" i="16"/>
  <c r="J765" i="17" l="1"/>
  <c r="L765" i="17" s="1"/>
  <c r="Y728" i="16"/>
  <c r="W728" i="16"/>
  <c r="Q765" i="17"/>
  <c r="S765" i="17" s="1"/>
  <c r="U765" i="17"/>
  <c r="X728" i="16"/>
  <c r="F729" i="16"/>
  <c r="M729" i="16"/>
  <c r="V728" i="16"/>
  <c r="W765" i="17" l="1"/>
  <c r="F766" i="17"/>
  <c r="H766" i="17" s="1"/>
  <c r="Y765" i="17"/>
  <c r="M766" i="17"/>
  <c r="N766" i="17" s="1"/>
  <c r="X765" i="17"/>
  <c r="T765" i="17"/>
  <c r="V765" i="17" s="1"/>
  <c r="O729" i="16"/>
  <c r="N729" i="16"/>
  <c r="P729" i="16"/>
  <c r="R729" i="16" s="1"/>
  <c r="G729" i="16"/>
  <c r="I729" i="16"/>
  <c r="K729" i="16" s="1"/>
  <c r="H729" i="16"/>
  <c r="G766" i="17" l="1"/>
  <c r="P766" i="17"/>
  <c r="R766" i="17" s="1"/>
  <c r="I766" i="17"/>
  <c r="K766" i="17" s="1"/>
  <c r="O766" i="17"/>
  <c r="U729" i="16"/>
  <c r="J729" i="16"/>
  <c r="Q729" i="16"/>
  <c r="S729" i="16" s="1"/>
  <c r="Q766" i="17" l="1"/>
  <c r="S766" i="17" s="1"/>
  <c r="U766" i="17"/>
  <c r="J766" i="17"/>
  <c r="T729" i="16"/>
  <c r="L729" i="16"/>
  <c r="T766" i="17" l="1"/>
  <c r="L766" i="17"/>
  <c r="W766" i="17" s="1"/>
  <c r="Y729" i="16"/>
  <c r="W729" i="16"/>
  <c r="F730" i="16"/>
  <c r="M730" i="16"/>
  <c r="X729" i="16"/>
  <c r="V729" i="16"/>
  <c r="V766" i="17" l="1"/>
  <c r="Y766" i="17"/>
  <c r="M767" i="17"/>
  <c r="N767" i="17" s="1"/>
  <c r="X766" i="17"/>
  <c r="F767" i="17"/>
  <c r="G767" i="17" s="1"/>
  <c r="N730" i="16"/>
  <c r="P730" i="16"/>
  <c r="R730" i="16" s="1"/>
  <c r="O730" i="16"/>
  <c r="I730" i="16"/>
  <c r="K730" i="16" s="1"/>
  <c r="H730" i="16"/>
  <c r="G730" i="16"/>
  <c r="I767" i="17" l="1"/>
  <c r="K767" i="17" s="1"/>
  <c r="O767" i="17"/>
  <c r="H767" i="17"/>
  <c r="P767" i="17"/>
  <c r="R767" i="17" s="1"/>
  <c r="J730" i="16"/>
  <c r="L730" i="16" s="1"/>
  <c r="U730" i="16"/>
  <c r="Q730" i="16"/>
  <c r="J767" i="17" l="1"/>
  <c r="L767" i="17" s="1"/>
  <c r="U767" i="17"/>
  <c r="Q767" i="17"/>
  <c r="S767" i="17" s="1"/>
  <c r="T730" i="16"/>
  <c r="S730" i="16"/>
  <c r="M731" i="16" s="1"/>
  <c r="W767" i="17" l="1"/>
  <c r="T767" i="17"/>
  <c r="V767" i="17" s="1"/>
  <c r="Y730" i="16"/>
  <c r="V730" i="16"/>
  <c r="F731" i="16"/>
  <c r="G731" i="16" s="1"/>
  <c r="W730" i="16"/>
  <c r="X767" i="17"/>
  <c r="F768" i="17"/>
  <c r="M768" i="17"/>
  <c r="Y767" i="17"/>
  <c r="X730" i="16"/>
  <c r="P731" i="16"/>
  <c r="R731" i="16" s="1"/>
  <c r="O731" i="16"/>
  <c r="N731" i="16"/>
  <c r="I731" i="16" l="1"/>
  <c r="K731" i="16" s="1"/>
  <c r="U731" i="16" s="1"/>
  <c r="H731" i="16"/>
  <c r="O768" i="17"/>
  <c r="P768" i="17"/>
  <c r="R768" i="17" s="1"/>
  <c r="N768" i="17"/>
  <c r="H768" i="17"/>
  <c r="I768" i="17"/>
  <c r="K768" i="17" s="1"/>
  <c r="G768" i="17"/>
  <c r="Q731" i="16"/>
  <c r="S731" i="16" s="1"/>
  <c r="J731" i="16" l="1"/>
  <c r="L731" i="16" s="1"/>
  <c r="Y731" i="16" s="1"/>
  <c r="Q768" i="17"/>
  <c r="S768" i="17" s="1"/>
  <c r="U768" i="17"/>
  <c r="J768" i="17"/>
  <c r="T768" i="17" l="1"/>
  <c r="F732" i="16"/>
  <c r="H732" i="16" s="1"/>
  <c r="X731" i="16"/>
  <c r="T731" i="16"/>
  <c r="V731" i="16" s="1"/>
  <c r="M732" i="16"/>
  <c r="P732" i="16" s="1"/>
  <c r="R732" i="16" s="1"/>
  <c r="W731" i="16"/>
  <c r="L768" i="17"/>
  <c r="W768" i="17" s="1"/>
  <c r="I732" i="16" l="1"/>
  <c r="K732" i="16" s="1"/>
  <c r="U732" i="16" s="1"/>
  <c r="G732" i="16"/>
  <c r="N732" i="16"/>
  <c r="O732" i="16"/>
  <c r="X768" i="17"/>
  <c r="M769" i="17"/>
  <c r="Y768" i="17"/>
  <c r="F769" i="17"/>
  <c r="V768" i="17"/>
  <c r="J732" i="16" l="1"/>
  <c r="L732" i="16" s="1"/>
  <c r="Q732" i="16"/>
  <c r="S732" i="16" s="1"/>
  <c r="I769" i="17"/>
  <c r="K769" i="17" s="1"/>
  <c r="G769" i="17"/>
  <c r="H769" i="17"/>
  <c r="N769" i="17"/>
  <c r="P769" i="17"/>
  <c r="R769" i="17" s="1"/>
  <c r="O769" i="17"/>
  <c r="T732" i="16" l="1"/>
  <c r="V732" i="16" s="1"/>
  <c r="Y732" i="16"/>
  <c r="W732" i="16"/>
  <c r="J769" i="17"/>
  <c r="L769" i="17" s="1"/>
  <c r="Q769" i="17"/>
  <c r="S769" i="17" s="1"/>
  <c r="U769" i="17"/>
  <c r="X732" i="16"/>
  <c r="F733" i="16"/>
  <c r="M733" i="16"/>
  <c r="W769" i="17" l="1"/>
  <c r="T769" i="17"/>
  <c r="V769" i="17" s="1"/>
  <c r="X769" i="17"/>
  <c r="M770" i="17"/>
  <c r="Y769" i="17"/>
  <c r="F770" i="17"/>
  <c r="O733" i="16"/>
  <c r="N733" i="16"/>
  <c r="P733" i="16"/>
  <c r="R733" i="16" s="1"/>
  <c r="G733" i="16"/>
  <c r="I733" i="16"/>
  <c r="K733" i="16" s="1"/>
  <c r="H733" i="16"/>
  <c r="G770" i="17" l="1"/>
  <c r="H770" i="17"/>
  <c r="I770" i="17"/>
  <c r="K770" i="17" s="1"/>
  <c r="N770" i="17"/>
  <c r="P770" i="17"/>
  <c r="R770" i="17" s="1"/>
  <c r="O770" i="17"/>
  <c r="U733" i="16"/>
  <c r="J733" i="16"/>
  <c r="Q733" i="16"/>
  <c r="S733" i="16" s="1"/>
  <c r="J770" i="17" l="1"/>
  <c r="L770" i="17" s="1"/>
  <c r="Q770" i="17"/>
  <c r="S770" i="17" s="1"/>
  <c r="U770" i="17"/>
  <c r="T733" i="16"/>
  <c r="L733" i="16"/>
  <c r="W770" i="17" l="1"/>
  <c r="Y733" i="16"/>
  <c r="W733" i="16"/>
  <c r="T770" i="17"/>
  <c r="V770" i="17" s="1"/>
  <c r="Y770" i="17"/>
  <c r="F771" i="17"/>
  <c r="I771" i="17" s="1"/>
  <c r="K771" i="17" s="1"/>
  <c r="X770" i="17"/>
  <c r="M771" i="17"/>
  <c r="F734" i="16"/>
  <c r="M734" i="16"/>
  <c r="X733" i="16"/>
  <c r="V733" i="16"/>
  <c r="H771" i="17" l="1"/>
  <c r="G771" i="17"/>
  <c r="N771" i="17"/>
  <c r="P771" i="17"/>
  <c r="R771" i="17" s="1"/>
  <c r="U771" i="17" s="1"/>
  <c r="O771" i="17"/>
  <c r="N734" i="16"/>
  <c r="P734" i="16"/>
  <c r="R734" i="16" s="1"/>
  <c r="O734" i="16"/>
  <c r="I734" i="16"/>
  <c r="K734" i="16" s="1"/>
  <c r="H734" i="16"/>
  <c r="G734" i="16"/>
  <c r="J771" i="17" l="1"/>
  <c r="L771" i="17" s="1"/>
  <c r="Q771" i="17"/>
  <c r="J734" i="16"/>
  <c r="L734" i="16" s="1"/>
  <c r="Q734" i="16"/>
  <c r="U734" i="16"/>
  <c r="T771" i="17" l="1"/>
  <c r="S771" i="17"/>
  <c r="M772" i="17" s="1"/>
  <c r="T734" i="16"/>
  <c r="S734" i="16"/>
  <c r="W734" i="16" s="1"/>
  <c r="W771" i="17" l="1"/>
  <c r="V734" i="16"/>
  <c r="F772" i="17"/>
  <c r="H772" i="17" s="1"/>
  <c r="V771" i="17"/>
  <c r="Y771" i="17"/>
  <c r="X771" i="17"/>
  <c r="M735" i="16"/>
  <c r="P735" i="16" s="1"/>
  <c r="R735" i="16" s="1"/>
  <c r="F735" i="16"/>
  <c r="G735" i="16" s="1"/>
  <c r="O772" i="17"/>
  <c r="P772" i="17"/>
  <c r="R772" i="17" s="1"/>
  <c r="N772" i="17"/>
  <c r="Y734" i="16"/>
  <c r="X734" i="16"/>
  <c r="I772" i="17" l="1"/>
  <c r="K772" i="17" s="1"/>
  <c r="U772" i="17" s="1"/>
  <c r="G772" i="17"/>
  <c r="H735" i="16"/>
  <c r="N735" i="16"/>
  <c r="O735" i="16"/>
  <c r="I735" i="16"/>
  <c r="K735" i="16" s="1"/>
  <c r="U735" i="16" s="1"/>
  <c r="Q772" i="17"/>
  <c r="S772" i="17" s="1"/>
  <c r="J772" i="17" l="1"/>
  <c r="L772" i="17" s="1"/>
  <c r="W772" i="17" s="1"/>
  <c r="J735" i="16"/>
  <c r="L735" i="16" s="1"/>
  <c r="Q735" i="16"/>
  <c r="S735" i="16" s="1"/>
  <c r="F773" i="17" l="1"/>
  <c r="G773" i="17" s="1"/>
  <c r="X772" i="17"/>
  <c r="M773" i="17"/>
  <c r="O773" i="17" s="1"/>
  <c r="Y772" i="17"/>
  <c r="T772" i="17"/>
  <c r="V772" i="17" s="1"/>
  <c r="T735" i="16"/>
  <c r="V735" i="16" s="1"/>
  <c r="Y735" i="16"/>
  <c r="W735" i="16"/>
  <c r="X735" i="16"/>
  <c r="F736" i="16"/>
  <c r="M736" i="16"/>
  <c r="P773" i="17" l="1"/>
  <c r="R773" i="17" s="1"/>
  <c r="H773" i="17"/>
  <c r="I773" i="17"/>
  <c r="K773" i="17" s="1"/>
  <c r="N773" i="17"/>
  <c r="P736" i="16"/>
  <c r="R736" i="16" s="1"/>
  <c r="O736" i="16"/>
  <c r="N736" i="16"/>
  <c r="H736" i="16"/>
  <c r="G736" i="16"/>
  <c r="I736" i="16"/>
  <c r="K736" i="16" s="1"/>
  <c r="Q773" i="17" l="1"/>
  <c r="S773" i="17" s="1"/>
  <c r="J773" i="17"/>
  <c r="L773" i="17" s="1"/>
  <c r="U773" i="17"/>
  <c r="U736" i="16"/>
  <c r="J736" i="16"/>
  <c r="L736" i="16" s="1"/>
  <c r="Q736" i="16"/>
  <c r="S736" i="16" s="1"/>
  <c r="M774" i="17" l="1"/>
  <c r="O774" i="17" s="1"/>
  <c r="F774" i="17"/>
  <c r="I774" i="17" s="1"/>
  <c r="K774" i="17" s="1"/>
  <c r="Y773" i="17"/>
  <c r="W736" i="16"/>
  <c r="X773" i="17"/>
  <c r="T773" i="17"/>
  <c r="V773" i="17" s="1"/>
  <c r="W773" i="17"/>
  <c r="Y736" i="16"/>
  <c r="T736" i="16"/>
  <c r="V736" i="16" s="1"/>
  <c r="X736" i="16"/>
  <c r="F737" i="16"/>
  <c r="M737" i="16"/>
  <c r="N774" i="17" l="1"/>
  <c r="P774" i="17"/>
  <c r="R774" i="17" s="1"/>
  <c r="U774" i="17" s="1"/>
  <c r="H774" i="17"/>
  <c r="G774" i="17"/>
  <c r="G737" i="16"/>
  <c r="I737" i="16"/>
  <c r="K737" i="16" s="1"/>
  <c r="H737" i="16"/>
  <c r="O737" i="16"/>
  <c r="N737" i="16"/>
  <c r="P737" i="16"/>
  <c r="R737" i="16" s="1"/>
  <c r="Q774" i="17" l="1"/>
  <c r="S774" i="17" s="1"/>
  <c r="J774" i="17"/>
  <c r="L774" i="17" s="1"/>
  <c r="J737" i="16"/>
  <c r="L737" i="16" s="1"/>
  <c r="U737" i="16"/>
  <c r="Q737" i="16"/>
  <c r="S737" i="16" s="1"/>
  <c r="F775" i="17" l="1"/>
  <c r="I775" i="17" s="1"/>
  <c r="K775" i="17" s="1"/>
  <c r="M775" i="17"/>
  <c r="O775" i="17" s="1"/>
  <c r="X774" i="17"/>
  <c r="Y774" i="17"/>
  <c r="W774" i="17"/>
  <c r="T774" i="17"/>
  <c r="V774" i="17" s="1"/>
  <c r="W737" i="16"/>
  <c r="Y737" i="16"/>
  <c r="T737" i="16"/>
  <c r="V737" i="16" s="1"/>
  <c r="F738" i="16"/>
  <c r="M738" i="16"/>
  <c r="X737" i="16"/>
  <c r="P775" i="17" l="1"/>
  <c r="R775" i="17" s="1"/>
  <c r="U775" i="17" s="1"/>
  <c r="G775" i="17"/>
  <c r="H775" i="17"/>
  <c r="N775" i="17"/>
  <c r="N738" i="16"/>
  <c r="P738" i="16"/>
  <c r="R738" i="16" s="1"/>
  <c r="O738" i="16"/>
  <c r="I738" i="16"/>
  <c r="K738" i="16" s="1"/>
  <c r="H738" i="16"/>
  <c r="G738" i="16"/>
  <c r="Q775" i="17" l="1"/>
  <c r="S775" i="17" s="1"/>
  <c r="J775" i="17"/>
  <c r="U738" i="16"/>
  <c r="J738" i="16"/>
  <c r="L738" i="16" s="1"/>
  <c r="Q738" i="16"/>
  <c r="T775" i="17" l="1"/>
  <c r="L775" i="17"/>
  <c r="W775" i="17" s="1"/>
  <c r="T738" i="16"/>
  <c r="S738" i="16"/>
  <c r="W738" i="16" s="1"/>
  <c r="V775" i="17" l="1"/>
  <c r="M776" i="17"/>
  <c r="P776" i="17" s="1"/>
  <c r="R776" i="17" s="1"/>
  <c r="X775" i="17"/>
  <c r="Y775" i="17"/>
  <c r="F776" i="17"/>
  <c r="H776" i="17" s="1"/>
  <c r="V738" i="16"/>
  <c r="F739" i="16"/>
  <c r="H739" i="16" s="1"/>
  <c r="M739" i="16"/>
  <c r="P739" i="16" s="1"/>
  <c r="R739" i="16" s="1"/>
  <c r="Y738" i="16"/>
  <c r="X738" i="16"/>
  <c r="N776" i="17" l="1"/>
  <c r="O776" i="17"/>
  <c r="I776" i="17"/>
  <c r="K776" i="17" s="1"/>
  <c r="U776" i="17" s="1"/>
  <c r="G776" i="17"/>
  <c r="G739" i="16"/>
  <c r="I739" i="16"/>
  <c r="K739" i="16" s="1"/>
  <c r="U739" i="16" s="1"/>
  <c r="N739" i="16"/>
  <c r="O739" i="16"/>
  <c r="J776" i="17" l="1"/>
  <c r="L776" i="17" s="1"/>
  <c r="Q776" i="17"/>
  <c r="J739" i="16"/>
  <c r="L739" i="16" s="1"/>
  <c r="Q739" i="16"/>
  <c r="T776" i="17" l="1"/>
  <c r="S776" i="17"/>
  <c r="W776" i="17" s="1"/>
  <c r="T739" i="16"/>
  <c r="S739" i="16"/>
  <c r="Y739" i="16" s="1"/>
  <c r="Y776" i="17" l="1"/>
  <c r="V776" i="17"/>
  <c r="F777" i="17"/>
  <c r="H777" i="17" s="1"/>
  <c r="M777" i="17"/>
  <c r="N777" i="17" s="1"/>
  <c r="X776" i="17"/>
  <c r="M740" i="16"/>
  <c r="P740" i="16" s="1"/>
  <c r="R740" i="16" s="1"/>
  <c r="V739" i="16"/>
  <c r="F740" i="16"/>
  <c r="H740" i="16" s="1"/>
  <c r="X739" i="16"/>
  <c r="W739" i="16"/>
  <c r="I777" i="17" l="1"/>
  <c r="K777" i="17" s="1"/>
  <c r="G777" i="17"/>
  <c r="O777" i="17"/>
  <c r="P777" i="17"/>
  <c r="R777" i="17" s="1"/>
  <c r="N740" i="16"/>
  <c r="O740" i="16"/>
  <c r="I740" i="16"/>
  <c r="K740" i="16" s="1"/>
  <c r="U740" i="16" s="1"/>
  <c r="G740" i="16"/>
  <c r="U777" i="17" l="1"/>
  <c r="J777" i="17"/>
  <c r="L777" i="17" s="1"/>
  <c r="Q777" i="17"/>
  <c r="S777" i="17" s="1"/>
  <c r="Q740" i="16"/>
  <c r="S740" i="16" s="1"/>
  <c r="J740" i="16"/>
  <c r="W777" i="17" l="1"/>
  <c r="T777" i="17"/>
  <c r="V777" i="17" s="1"/>
  <c r="T740" i="16"/>
  <c r="L740" i="16"/>
  <c r="Y740" i="16" s="1"/>
  <c r="F778" i="17"/>
  <c r="M778" i="17"/>
  <c r="X777" i="17"/>
  <c r="Y777" i="17"/>
  <c r="X740" i="16" l="1"/>
  <c r="M741" i="16"/>
  <c r="N741" i="16" s="1"/>
  <c r="V740" i="16"/>
  <c r="W740" i="16"/>
  <c r="F741" i="16"/>
  <c r="G741" i="16" s="1"/>
  <c r="O778" i="17"/>
  <c r="P778" i="17"/>
  <c r="R778" i="17" s="1"/>
  <c r="N778" i="17"/>
  <c r="H778" i="17"/>
  <c r="I778" i="17"/>
  <c r="K778" i="17" s="1"/>
  <c r="G778" i="17"/>
  <c r="O741" i="16" l="1"/>
  <c r="P741" i="16"/>
  <c r="R741" i="16" s="1"/>
  <c r="H741" i="16"/>
  <c r="I741" i="16"/>
  <c r="K741" i="16" s="1"/>
  <c r="Q778" i="17"/>
  <c r="S778" i="17" s="1"/>
  <c r="J778" i="17"/>
  <c r="U778" i="17"/>
  <c r="Q741" i="16" l="1"/>
  <c r="S741" i="16" s="1"/>
  <c r="U741" i="16"/>
  <c r="J741" i="16"/>
  <c r="T778" i="17"/>
  <c r="L778" i="17"/>
  <c r="W778" i="17" s="1"/>
  <c r="T741" i="16" l="1"/>
  <c r="L741" i="16"/>
  <c r="Y741" i="16" s="1"/>
  <c r="X778" i="17"/>
  <c r="F779" i="17"/>
  <c r="Y778" i="17"/>
  <c r="M779" i="17"/>
  <c r="V778" i="17"/>
  <c r="F742" i="16" l="1"/>
  <c r="G742" i="16" s="1"/>
  <c r="X741" i="16"/>
  <c r="M742" i="16"/>
  <c r="P742" i="16" s="1"/>
  <c r="R742" i="16" s="1"/>
  <c r="V741" i="16"/>
  <c r="W741" i="16"/>
  <c r="G779" i="17"/>
  <c r="I779" i="17"/>
  <c r="K779" i="17" s="1"/>
  <c r="H779" i="17"/>
  <c r="P779" i="17"/>
  <c r="R779" i="17" s="1"/>
  <c r="O779" i="17"/>
  <c r="N779" i="17"/>
  <c r="H742" i="16" l="1"/>
  <c r="N742" i="16"/>
  <c r="I742" i="16"/>
  <c r="K742" i="16" s="1"/>
  <c r="U742" i="16" s="1"/>
  <c r="O742" i="16"/>
  <c r="J779" i="17"/>
  <c r="L779" i="17" s="1"/>
  <c r="U779" i="17"/>
  <c r="Q779" i="17"/>
  <c r="S779" i="17" s="1"/>
  <c r="Q742" i="16" l="1"/>
  <c r="S742" i="16" s="1"/>
  <c r="J742" i="16"/>
  <c r="W779" i="17"/>
  <c r="M780" i="17"/>
  <c r="X779" i="17"/>
  <c r="Y779" i="17"/>
  <c r="F780" i="17"/>
  <c r="T779" i="17"/>
  <c r="V779" i="17" s="1"/>
  <c r="T742" i="16" l="1"/>
  <c r="L742" i="16"/>
  <c r="Y742" i="16" s="1"/>
  <c r="I780" i="17"/>
  <c r="K780" i="17" s="1"/>
  <c r="H780" i="17"/>
  <c r="G780" i="17"/>
  <c r="N780" i="17"/>
  <c r="O780" i="17"/>
  <c r="P780" i="17"/>
  <c r="R780" i="17" s="1"/>
  <c r="X742" i="16" l="1"/>
  <c r="V742" i="16"/>
  <c r="F743" i="16"/>
  <c r="H743" i="16" s="1"/>
  <c r="W742" i="16"/>
  <c r="M743" i="16"/>
  <c r="O743" i="16" s="1"/>
  <c r="J780" i="17"/>
  <c r="L780" i="17" s="1"/>
  <c r="Q780" i="17"/>
  <c r="S780" i="17" s="1"/>
  <c r="U780" i="17"/>
  <c r="G743" i="16" l="1"/>
  <c r="I743" i="16"/>
  <c r="K743" i="16" s="1"/>
  <c r="N743" i="16"/>
  <c r="P743" i="16"/>
  <c r="R743" i="16" s="1"/>
  <c r="W780" i="17"/>
  <c r="T780" i="17"/>
  <c r="V780" i="17" s="1"/>
  <c r="Y780" i="17"/>
  <c r="F781" i="17"/>
  <c r="M781" i="17"/>
  <c r="X780" i="17"/>
  <c r="J743" i="16" l="1"/>
  <c r="L743" i="16" s="1"/>
  <c r="Q743" i="16"/>
  <c r="S743" i="16" s="1"/>
  <c r="U743" i="16"/>
  <c r="N781" i="17"/>
  <c r="O781" i="17"/>
  <c r="P781" i="17"/>
  <c r="R781" i="17" s="1"/>
  <c r="G781" i="17"/>
  <c r="H781" i="17"/>
  <c r="I781" i="17"/>
  <c r="K781" i="17" s="1"/>
  <c r="X743" i="16" l="1"/>
  <c r="W743" i="16"/>
  <c r="T743" i="16"/>
  <c r="V743" i="16" s="1"/>
  <c r="M744" i="16"/>
  <c r="N744" i="16" s="1"/>
  <c r="F744" i="16"/>
  <c r="H744" i="16" s="1"/>
  <c r="Y743" i="16"/>
  <c r="J781" i="17"/>
  <c r="L781" i="17" s="1"/>
  <c r="U781" i="17"/>
  <c r="Q781" i="17"/>
  <c r="S781" i="17" s="1"/>
  <c r="I744" i="16" l="1"/>
  <c r="K744" i="16" s="1"/>
  <c r="O744" i="16"/>
  <c r="P744" i="16"/>
  <c r="R744" i="16" s="1"/>
  <c r="G744" i="16"/>
  <c r="W781" i="17"/>
  <c r="T781" i="17"/>
  <c r="V781" i="17" s="1"/>
  <c r="F782" i="17"/>
  <c r="X781" i="17"/>
  <c r="Y781" i="17"/>
  <c r="M782" i="17"/>
  <c r="J744" i="16" l="1"/>
  <c r="L744" i="16" s="1"/>
  <c r="Q744" i="16"/>
  <c r="U744" i="16"/>
  <c r="G782" i="17"/>
  <c r="H782" i="17"/>
  <c r="I782" i="17"/>
  <c r="K782" i="17" s="1"/>
  <c r="P782" i="17"/>
  <c r="R782" i="17" s="1"/>
  <c r="N782" i="17"/>
  <c r="O782" i="17"/>
  <c r="T744" i="16" l="1"/>
  <c r="S744" i="16"/>
  <c r="J782" i="17"/>
  <c r="L782" i="17" s="1"/>
  <c r="U782" i="17"/>
  <c r="Q782" i="17"/>
  <c r="S782" i="17" s="1"/>
  <c r="V744" i="16" l="1"/>
  <c r="W782" i="17"/>
  <c r="X744" i="16"/>
  <c r="Y744" i="16"/>
  <c r="M745" i="16"/>
  <c r="W744" i="16"/>
  <c r="F745" i="16"/>
  <c r="Y782" i="17"/>
  <c r="T782" i="17"/>
  <c r="V782" i="17" s="1"/>
  <c r="F783" i="17"/>
  <c r="X782" i="17"/>
  <c r="M783" i="17"/>
  <c r="P745" i="16" l="1"/>
  <c r="R745" i="16" s="1"/>
  <c r="N745" i="16"/>
  <c r="O745" i="16"/>
  <c r="H745" i="16"/>
  <c r="G745" i="16"/>
  <c r="I745" i="16"/>
  <c r="K745" i="16" s="1"/>
  <c r="H783" i="17"/>
  <c r="I783" i="17"/>
  <c r="K783" i="17" s="1"/>
  <c r="G783" i="17"/>
  <c r="P783" i="17"/>
  <c r="R783" i="17" s="1"/>
  <c r="N783" i="17"/>
  <c r="O783" i="17"/>
  <c r="U745" i="16" l="1"/>
  <c r="Q745" i="16"/>
  <c r="S745" i="16" s="1"/>
  <c r="J745" i="16"/>
  <c r="U783" i="17"/>
  <c r="Q783" i="17"/>
  <c r="S783" i="17" s="1"/>
  <c r="J783" i="17"/>
  <c r="L783" i="17" s="1"/>
  <c r="T745" i="16" l="1"/>
  <c r="L745" i="16"/>
  <c r="W783" i="17"/>
  <c r="T783" i="17"/>
  <c r="V783" i="17" s="1"/>
  <c r="F784" i="17"/>
  <c r="X783" i="17"/>
  <c r="M784" i="17"/>
  <c r="Y783" i="17"/>
  <c r="M746" i="16" l="1"/>
  <c r="V745" i="16"/>
  <c r="Y745" i="16"/>
  <c r="W745" i="16"/>
  <c r="X745" i="16"/>
  <c r="F746" i="16"/>
  <c r="P784" i="17"/>
  <c r="R784" i="17" s="1"/>
  <c r="N784" i="17"/>
  <c r="O784" i="17"/>
  <c r="G784" i="17"/>
  <c r="I784" i="17"/>
  <c r="K784" i="17" s="1"/>
  <c r="H784" i="17"/>
  <c r="I746" i="16" l="1"/>
  <c r="K746" i="16" s="1"/>
  <c r="H746" i="16"/>
  <c r="G746" i="16"/>
  <c r="N746" i="16"/>
  <c r="O746" i="16"/>
  <c r="P746" i="16"/>
  <c r="R746" i="16" s="1"/>
  <c r="J784" i="17"/>
  <c r="L784" i="17" s="1"/>
  <c r="U784" i="17"/>
  <c r="Q784" i="17"/>
  <c r="J746" i="16" l="1"/>
  <c r="L746" i="16" s="1"/>
  <c r="Q746" i="16"/>
  <c r="U746" i="16"/>
  <c r="T784" i="17"/>
  <c r="S784" i="17"/>
  <c r="Y784" i="17" s="1"/>
  <c r="S746" i="16" l="1"/>
  <c r="T746" i="16"/>
  <c r="W784" i="17"/>
  <c r="F785" i="17"/>
  <c r="V784" i="17"/>
  <c r="M785" i="17"/>
  <c r="X784" i="17"/>
  <c r="V746" i="16" l="1"/>
  <c r="W746" i="16"/>
  <c r="F747" i="16"/>
  <c r="M747" i="16"/>
  <c r="Y746" i="16"/>
  <c r="X746" i="16"/>
  <c r="O785" i="17"/>
  <c r="P785" i="17"/>
  <c r="R785" i="17" s="1"/>
  <c r="N785" i="17"/>
  <c r="G785" i="17"/>
  <c r="I785" i="17"/>
  <c r="K785" i="17" s="1"/>
  <c r="H785" i="17"/>
  <c r="N747" i="16" l="1"/>
  <c r="O747" i="16"/>
  <c r="P747" i="16"/>
  <c r="R747" i="16" s="1"/>
  <c r="I747" i="16"/>
  <c r="K747" i="16" s="1"/>
  <c r="H747" i="16"/>
  <c r="G747" i="16"/>
  <c r="Q785" i="17"/>
  <c r="S785" i="17" s="1"/>
  <c r="U785" i="17"/>
  <c r="J785" i="17"/>
  <c r="J747" i="16" l="1"/>
  <c r="L747" i="16" s="1"/>
  <c r="Q747" i="16"/>
  <c r="S747" i="16" s="1"/>
  <c r="U747" i="16"/>
  <c r="T785" i="17"/>
  <c r="L785" i="17"/>
  <c r="W785" i="17" s="1"/>
  <c r="F748" i="16" l="1"/>
  <c r="I748" i="16" s="1"/>
  <c r="K748" i="16" s="1"/>
  <c r="W747" i="16"/>
  <c r="T747" i="16"/>
  <c r="V747" i="16" s="1"/>
  <c r="Y747" i="16"/>
  <c r="X747" i="16"/>
  <c r="M748" i="16"/>
  <c r="V785" i="17"/>
  <c r="Y785" i="17"/>
  <c r="M786" i="17"/>
  <c r="O786" i="17" s="1"/>
  <c r="X785" i="17"/>
  <c r="F786" i="17"/>
  <c r="H786" i="17" s="1"/>
  <c r="G748" i="16" l="1"/>
  <c r="H748" i="16"/>
  <c r="O748" i="16"/>
  <c r="P748" i="16"/>
  <c r="R748" i="16" s="1"/>
  <c r="U748" i="16" s="1"/>
  <c r="N748" i="16"/>
  <c r="N786" i="17"/>
  <c r="G786" i="17"/>
  <c r="P786" i="17"/>
  <c r="R786" i="17" s="1"/>
  <c r="I786" i="17"/>
  <c r="K786" i="17" s="1"/>
  <c r="J748" i="16" l="1"/>
  <c r="L748" i="16" s="1"/>
  <c r="Q748" i="16"/>
  <c r="Q786" i="17"/>
  <c r="S786" i="17" s="1"/>
  <c r="U786" i="17"/>
  <c r="J786" i="17"/>
  <c r="L786" i="17" s="1"/>
  <c r="T748" i="16" l="1"/>
  <c r="S748" i="16"/>
  <c r="M749" i="16" s="1"/>
  <c r="N749" i="16" s="1"/>
  <c r="W786" i="17"/>
  <c r="X786" i="17"/>
  <c r="Y786" i="17"/>
  <c r="F787" i="17"/>
  <c r="I787" i="17" s="1"/>
  <c r="K787" i="17" s="1"/>
  <c r="M787" i="17"/>
  <c r="N787" i="17" s="1"/>
  <c r="T786" i="17"/>
  <c r="V786" i="17" s="1"/>
  <c r="W748" i="16" l="1"/>
  <c r="V748" i="16"/>
  <c r="X748" i="16"/>
  <c r="O749" i="16"/>
  <c r="F749" i="16"/>
  <c r="Y748" i="16"/>
  <c r="P749" i="16"/>
  <c r="R749" i="16" s="1"/>
  <c r="O787" i="17"/>
  <c r="G787" i="17"/>
  <c r="H787" i="17"/>
  <c r="P787" i="17"/>
  <c r="R787" i="17" s="1"/>
  <c r="U787" i="17" s="1"/>
  <c r="G749" i="16" l="1"/>
  <c r="H749" i="16"/>
  <c r="I749" i="16"/>
  <c r="K749" i="16" s="1"/>
  <c r="U749" i="16" s="1"/>
  <c r="Q749" i="16"/>
  <c r="S749" i="16" s="1"/>
  <c r="J787" i="17"/>
  <c r="L787" i="17" s="1"/>
  <c r="Q787" i="17"/>
  <c r="S787" i="17" s="1"/>
  <c r="J749" i="16" l="1"/>
  <c r="L749" i="16" s="1"/>
  <c r="W787" i="17"/>
  <c r="F788" i="17"/>
  <c r="H788" i="17" s="1"/>
  <c r="Y787" i="17"/>
  <c r="X787" i="17"/>
  <c r="T787" i="17"/>
  <c r="V787" i="17" s="1"/>
  <c r="M788" i="17"/>
  <c r="P788" i="17" s="1"/>
  <c r="R788" i="17" s="1"/>
  <c r="T749" i="16" l="1"/>
  <c r="V749" i="16" s="1"/>
  <c r="Y749" i="16"/>
  <c r="W749" i="16"/>
  <c r="X749" i="16"/>
  <c r="F750" i="16"/>
  <c r="H750" i="16" s="1"/>
  <c r="M750" i="16"/>
  <c r="O750" i="16" s="1"/>
  <c r="G788" i="17"/>
  <c r="I788" i="17"/>
  <c r="K788" i="17" s="1"/>
  <c r="U788" i="17" s="1"/>
  <c r="N788" i="17"/>
  <c r="O788" i="17"/>
  <c r="G750" i="16" l="1"/>
  <c r="I750" i="16"/>
  <c r="K750" i="16" s="1"/>
  <c r="Q788" i="17"/>
  <c r="S788" i="17" s="1"/>
  <c r="N750" i="16"/>
  <c r="P750" i="16"/>
  <c r="R750" i="16" s="1"/>
  <c r="J788" i="17"/>
  <c r="J750" i="16" l="1"/>
  <c r="L750" i="16" s="1"/>
  <c r="T788" i="17"/>
  <c r="U750" i="16"/>
  <c r="Q750" i="16"/>
  <c r="S750" i="16" s="1"/>
  <c r="L788" i="17"/>
  <c r="W788" i="17" s="1"/>
  <c r="F751" i="16" l="1"/>
  <c r="H751" i="16" s="1"/>
  <c r="W750" i="16"/>
  <c r="F789" i="17"/>
  <c r="G789" i="17" s="1"/>
  <c r="X750" i="16"/>
  <c r="M751" i="16"/>
  <c r="N751" i="16" s="1"/>
  <c r="Y750" i="16"/>
  <c r="T750" i="16"/>
  <c r="V750" i="16" s="1"/>
  <c r="V788" i="17"/>
  <c r="X788" i="17"/>
  <c r="Y788" i="17"/>
  <c r="M789" i="17"/>
  <c r="N789" i="17" s="1"/>
  <c r="I751" i="16" l="1"/>
  <c r="K751" i="16" s="1"/>
  <c r="G751" i="16"/>
  <c r="O751" i="16"/>
  <c r="P751" i="16"/>
  <c r="R751" i="16" s="1"/>
  <c r="I789" i="17"/>
  <c r="K789" i="17" s="1"/>
  <c r="H789" i="17"/>
  <c r="O789" i="17"/>
  <c r="P789" i="17"/>
  <c r="R789" i="17" s="1"/>
  <c r="J751" i="16" l="1"/>
  <c r="L751" i="16" s="1"/>
  <c r="U751" i="16"/>
  <c r="J789" i="17"/>
  <c r="L789" i="17" s="1"/>
  <c r="Q751" i="16"/>
  <c r="S751" i="16" s="1"/>
  <c r="U789" i="17"/>
  <c r="Q789" i="17"/>
  <c r="S789" i="17" s="1"/>
  <c r="F752" i="16" l="1"/>
  <c r="I752" i="16" s="1"/>
  <c r="K752" i="16" s="1"/>
  <c r="W751" i="16"/>
  <c r="X751" i="16"/>
  <c r="Y751" i="16"/>
  <c r="T751" i="16"/>
  <c r="V751" i="16" s="1"/>
  <c r="M752" i="16"/>
  <c r="O752" i="16" s="1"/>
  <c r="W789" i="17"/>
  <c r="T789" i="17"/>
  <c r="V789" i="17" s="1"/>
  <c r="X789" i="17"/>
  <c r="F790" i="17"/>
  <c r="M790" i="17"/>
  <c r="Y789" i="17"/>
  <c r="H752" i="16" l="1"/>
  <c r="G752" i="16"/>
  <c r="P752" i="16"/>
  <c r="R752" i="16" s="1"/>
  <c r="U752" i="16" s="1"/>
  <c r="N752" i="16"/>
  <c r="N790" i="17"/>
  <c r="O790" i="17"/>
  <c r="P790" i="17"/>
  <c r="R790" i="17" s="1"/>
  <c r="H790" i="17"/>
  <c r="G790" i="17"/>
  <c r="I790" i="17"/>
  <c r="K790" i="17" s="1"/>
  <c r="J752" i="16" l="1"/>
  <c r="L752" i="16" s="1"/>
  <c r="Q752" i="16"/>
  <c r="S752" i="16" s="1"/>
  <c r="J790" i="17"/>
  <c r="L790" i="17" s="1"/>
  <c r="U790" i="17"/>
  <c r="Q790" i="17"/>
  <c r="S790" i="17" s="1"/>
  <c r="M753" i="16" l="1"/>
  <c r="P753" i="16" s="1"/>
  <c r="R753" i="16" s="1"/>
  <c r="X752" i="16"/>
  <c r="Y752" i="16"/>
  <c r="F753" i="16"/>
  <c r="I753" i="16" s="1"/>
  <c r="K753" i="16" s="1"/>
  <c r="W752" i="16"/>
  <c r="T752" i="16"/>
  <c r="V752" i="16" s="1"/>
  <c r="W790" i="17"/>
  <c r="Y790" i="17"/>
  <c r="M791" i="17"/>
  <c r="N791" i="17" s="1"/>
  <c r="X790" i="17"/>
  <c r="F791" i="17"/>
  <c r="H791" i="17" s="1"/>
  <c r="T790" i="17"/>
  <c r="V790" i="17" s="1"/>
  <c r="N753" i="16" l="1"/>
  <c r="O753" i="16"/>
  <c r="U753" i="16"/>
  <c r="G753" i="16"/>
  <c r="H753" i="16"/>
  <c r="O791" i="17"/>
  <c r="P791" i="17"/>
  <c r="R791" i="17" s="1"/>
  <c r="I791" i="17"/>
  <c r="K791" i="17" s="1"/>
  <c r="G791" i="17"/>
  <c r="Q753" i="16" l="1"/>
  <c r="S753" i="16" s="1"/>
  <c r="J753" i="16"/>
  <c r="U791" i="17"/>
  <c r="Q791" i="17"/>
  <c r="S791" i="17" s="1"/>
  <c r="J791" i="17"/>
  <c r="T753" i="16" l="1"/>
  <c r="L753" i="16"/>
  <c r="X753" i="16" s="1"/>
  <c r="T791" i="17"/>
  <c r="L791" i="17"/>
  <c r="W791" i="17" s="1"/>
  <c r="V753" i="16" l="1"/>
  <c r="F754" i="16"/>
  <c r="H754" i="16" s="1"/>
  <c r="W753" i="16"/>
  <c r="Y753" i="16"/>
  <c r="M754" i="16"/>
  <c r="O754" i="16" s="1"/>
  <c r="M792" i="17"/>
  <c r="P792" i="17" s="1"/>
  <c r="R792" i="17" s="1"/>
  <c r="X791" i="17"/>
  <c r="F792" i="17"/>
  <c r="H792" i="17" s="1"/>
  <c r="V791" i="17"/>
  <c r="Y791" i="17"/>
  <c r="I754" i="16" l="1"/>
  <c r="K754" i="16" s="1"/>
  <c r="G754" i="16"/>
  <c r="N754" i="16"/>
  <c r="P754" i="16"/>
  <c r="R754" i="16" s="1"/>
  <c r="O792" i="17"/>
  <c r="G792" i="17"/>
  <c r="N792" i="17"/>
  <c r="I792" i="17"/>
  <c r="K792" i="17" s="1"/>
  <c r="U792" i="17" s="1"/>
  <c r="U754" i="16" l="1"/>
  <c r="J754" i="16"/>
  <c r="L754" i="16" s="1"/>
  <c r="Q754" i="16"/>
  <c r="S754" i="16" s="1"/>
  <c r="Q792" i="17"/>
  <c r="S792" i="17" s="1"/>
  <c r="J792" i="17"/>
  <c r="L792" i="17" s="1"/>
  <c r="W792" i="17" l="1"/>
  <c r="T754" i="16"/>
  <c r="V754" i="16" s="1"/>
  <c r="Y792" i="17"/>
  <c r="X792" i="17"/>
  <c r="M793" i="17"/>
  <c r="O793" i="17" s="1"/>
  <c r="T792" i="17"/>
  <c r="V792" i="17" s="1"/>
  <c r="F793" i="17"/>
  <c r="I793" i="17" s="1"/>
  <c r="K793" i="17" s="1"/>
  <c r="Y754" i="16"/>
  <c r="W754" i="16"/>
  <c r="F755" i="16"/>
  <c r="X754" i="16"/>
  <c r="M755" i="16"/>
  <c r="P793" i="17" l="1"/>
  <c r="R793" i="17" s="1"/>
  <c r="U793" i="17" s="1"/>
  <c r="N793" i="17"/>
  <c r="G793" i="17"/>
  <c r="H793" i="17"/>
  <c r="N755" i="16"/>
  <c r="P755" i="16"/>
  <c r="R755" i="16" s="1"/>
  <c r="O755" i="16"/>
  <c r="H755" i="16"/>
  <c r="I755" i="16"/>
  <c r="K755" i="16" s="1"/>
  <c r="G755" i="16"/>
  <c r="Q793" i="17" l="1"/>
  <c r="S793" i="17" s="1"/>
  <c r="J793" i="17"/>
  <c r="L793" i="17" s="1"/>
  <c r="Q755" i="16"/>
  <c r="S755" i="16" s="1"/>
  <c r="J755" i="16"/>
  <c r="U755" i="16"/>
  <c r="W793" i="17" l="1"/>
  <c r="Y793" i="17"/>
  <c r="F794" i="17"/>
  <c r="G794" i="17" s="1"/>
  <c r="M794" i="17"/>
  <c r="P794" i="17" s="1"/>
  <c r="R794" i="17" s="1"/>
  <c r="X793" i="17"/>
  <c r="T793" i="17"/>
  <c r="V793" i="17" s="1"/>
  <c r="T755" i="16"/>
  <c r="L755" i="16"/>
  <c r="H794" i="17" l="1"/>
  <c r="N794" i="17"/>
  <c r="O794" i="17"/>
  <c r="I794" i="17"/>
  <c r="K794" i="17" s="1"/>
  <c r="U794" i="17" s="1"/>
  <c r="Y755" i="16"/>
  <c r="W755" i="16"/>
  <c r="M756" i="16"/>
  <c r="X755" i="16"/>
  <c r="F756" i="16"/>
  <c r="V755" i="16"/>
  <c r="Q794" i="17" l="1"/>
  <c r="S794" i="17" s="1"/>
  <c r="J794" i="17"/>
  <c r="I756" i="16"/>
  <c r="K756" i="16" s="1"/>
  <c r="G756" i="16"/>
  <c r="H756" i="16"/>
  <c r="O756" i="16"/>
  <c r="P756" i="16"/>
  <c r="R756" i="16" s="1"/>
  <c r="N756" i="16"/>
  <c r="T794" i="17" l="1"/>
  <c r="L794" i="17"/>
  <c r="W794" i="17" s="1"/>
  <c r="J756" i="16"/>
  <c r="L756" i="16" s="1"/>
  <c r="U756" i="16"/>
  <c r="Q756" i="16"/>
  <c r="S756" i="16" s="1"/>
  <c r="V794" i="17" l="1"/>
  <c r="F795" i="17"/>
  <c r="H795" i="17" s="1"/>
  <c r="M795" i="17"/>
  <c r="P795" i="17" s="1"/>
  <c r="R795" i="17" s="1"/>
  <c r="Y794" i="17"/>
  <c r="X794" i="17"/>
  <c r="W756" i="16"/>
  <c r="Y756" i="16"/>
  <c r="F757" i="16"/>
  <c r="X756" i="16"/>
  <c r="M757" i="16"/>
  <c r="T756" i="16"/>
  <c r="V756" i="16" s="1"/>
  <c r="I795" i="17" l="1"/>
  <c r="K795" i="17" s="1"/>
  <c r="U795" i="17" s="1"/>
  <c r="G795" i="17"/>
  <c r="O795" i="17"/>
  <c r="N795" i="17"/>
  <c r="H757" i="16"/>
  <c r="G757" i="16"/>
  <c r="I757" i="16"/>
  <c r="K757" i="16" s="1"/>
  <c r="P757" i="16"/>
  <c r="R757" i="16" s="1"/>
  <c r="O757" i="16"/>
  <c r="N757" i="16"/>
  <c r="J795" i="17" l="1"/>
  <c r="L795" i="17" s="1"/>
  <c r="Q795" i="17"/>
  <c r="S795" i="17" s="1"/>
  <c r="Q757" i="16"/>
  <c r="S757" i="16" s="1"/>
  <c r="U757" i="16"/>
  <c r="J757" i="16"/>
  <c r="W795" i="17" l="1"/>
  <c r="Y795" i="17"/>
  <c r="X795" i="17"/>
  <c r="F796" i="17"/>
  <c r="H796" i="17" s="1"/>
  <c r="M796" i="17"/>
  <c r="O796" i="17" s="1"/>
  <c r="T795" i="17"/>
  <c r="V795" i="17" s="1"/>
  <c r="T757" i="16"/>
  <c r="L757" i="16"/>
  <c r="G796" i="17" l="1"/>
  <c r="I796" i="17"/>
  <c r="K796" i="17" s="1"/>
  <c r="N796" i="17"/>
  <c r="P796" i="17"/>
  <c r="R796" i="17" s="1"/>
  <c r="Y757" i="16"/>
  <c r="W757" i="16"/>
  <c r="X757" i="16"/>
  <c r="F758" i="16"/>
  <c r="M758" i="16"/>
  <c r="V757" i="16"/>
  <c r="Q796" i="17" l="1"/>
  <c r="S796" i="17" s="1"/>
  <c r="U796" i="17"/>
  <c r="J796" i="17"/>
  <c r="L796" i="17" s="1"/>
  <c r="O758" i="16"/>
  <c r="N758" i="16"/>
  <c r="P758" i="16"/>
  <c r="R758" i="16" s="1"/>
  <c r="G758" i="16"/>
  <c r="I758" i="16"/>
  <c r="K758" i="16" s="1"/>
  <c r="H758" i="16"/>
  <c r="F797" i="17" l="1"/>
  <c r="G797" i="17" s="1"/>
  <c r="Y796" i="17"/>
  <c r="W796" i="17"/>
  <c r="X796" i="17"/>
  <c r="M797" i="17"/>
  <c r="N797" i="17" s="1"/>
  <c r="T796" i="17"/>
  <c r="V796" i="17" s="1"/>
  <c r="U758" i="16"/>
  <c r="J758" i="16"/>
  <c r="Q758" i="16"/>
  <c r="S758" i="16" s="1"/>
  <c r="H797" i="17" l="1"/>
  <c r="I797" i="17"/>
  <c r="K797" i="17" s="1"/>
  <c r="O797" i="17"/>
  <c r="P797" i="17"/>
  <c r="R797" i="17" s="1"/>
  <c r="T758" i="16"/>
  <c r="L758" i="16"/>
  <c r="J797" i="17" l="1"/>
  <c r="L797" i="17" s="1"/>
  <c r="U797" i="17"/>
  <c r="Q797" i="17"/>
  <c r="S797" i="17" s="1"/>
  <c r="Y758" i="16"/>
  <c r="W758" i="16"/>
  <c r="F759" i="16"/>
  <c r="M759" i="16"/>
  <c r="X758" i="16"/>
  <c r="V758" i="16"/>
  <c r="W797" i="17" l="1"/>
  <c r="F798" i="17"/>
  <c r="I798" i="17" s="1"/>
  <c r="K798" i="17" s="1"/>
  <c r="T797" i="17"/>
  <c r="V797" i="17" s="1"/>
  <c r="M798" i="17"/>
  <c r="O798" i="17" s="1"/>
  <c r="Y797" i="17"/>
  <c r="X797" i="17"/>
  <c r="N759" i="16"/>
  <c r="P759" i="16"/>
  <c r="R759" i="16" s="1"/>
  <c r="O759" i="16"/>
  <c r="I759" i="16"/>
  <c r="K759" i="16" s="1"/>
  <c r="H759" i="16"/>
  <c r="G759" i="16"/>
  <c r="G798" i="17" l="1"/>
  <c r="H798" i="17"/>
  <c r="P798" i="17"/>
  <c r="R798" i="17" s="1"/>
  <c r="U798" i="17" s="1"/>
  <c r="N798" i="17"/>
  <c r="U759" i="16"/>
  <c r="J759" i="16"/>
  <c r="Q759" i="16"/>
  <c r="S759" i="16" s="1"/>
  <c r="J798" i="17" l="1"/>
  <c r="L798" i="17" s="1"/>
  <c r="Q798" i="17"/>
  <c r="S798" i="17" s="1"/>
  <c r="T759" i="16"/>
  <c r="L759" i="16"/>
  <c r="F799" i="17" l="1"/>
  <c r="G799" i="17" s="1"/>
  <c r="X798" i="17"/>
  <c r="M799" i="17"/>
  <c r="O799" i="17" s="1"/>
  <c r="W798" i="17"/>
  <c r="T798" i="17"/>
  <c r="V798" i="17" s="1"/>
  <c r="Y798" i="17"/>
  <c r="Y759" i="16"/>
  <c r="W759" i="16"/>
  <c r="M760" i="16"/>
  <c r="X759" i="16"/>
  <c r="F760" i="16"/>
  <c r="V759" i="16"/>
  <c r="H799" i="17" l="1"/>
  <c r="I799" i="17"/>
  <c r="K799" i="17" s="1"/>
  <c r="P799" i="17"/>
  <c r="R799" i="17" s="1"/>
  <c r="N799" i="17"/>
  <c r="I760" i="16"/>
  <c r="K760" i="16" s="1"/>
  <c r="H760" i="16"/>
  <c r="G760" i="16"/>
  <c r="P760" i="16"/>
  <c r="R760" i="16" s="1"/>
  <c r="O760" i="16"/>
  <c r="N760" i="16"/>
  <c r="J799" i="17" l="1"/>
  <c r="L799" i="17" s="1"/>
  <c r="U799" i="17"/>
  <c r="Q799" i="17"/>
  <c r="S799" i="17" s="1"/>
  <c r="Q760" i="16"/>
  <c r="S760" i="16" s="1"/>
  <c r="J760" i="16"/>
  <c r="L760" i="16" s="1"/>
  <c r="U760" i="16"/>
  <c r="W760" i="16" l="1"/>
  <c r="W799" i="17"/>
  <c r="T799" i="17"/>
  <c r="V799" i="17" s="1"/>
  <c r="Y760" i="16"/>
  <c r="X799" i="17"/>
  <c r="M800" i="17"/>
  <c r="F800" i="17"/>
  <c r="Y799" i="17"/>
  <c r="M761" i="16"/>
  <c r="N761" i="16" s="1"/>
  <c r="F761" i="16"/>
  <c r="G761" i="16" s="1"/>
  <c r="X760" i="16"/>
  <c r="T760" i="16"/>
  <c r="V760" i="16" s="1"/>
  <c r="P761" i="16" l="1"/>
  <c r="R761" i="16" s="1"/>
  <c r="O761" i="16"/>
  <c r="G800" i="17"/>
  <c r="I800" i="17"/>
  <c r="K800" i="17" s="1"/>
  <c r="H800" i="17"/>
  <c r="P800" i="17"/>
  <c r="R800" i="17" s="1"/>
  <c r="N800" i="17"/>
  <c r="O800" i="17"/>
  <c r="H761" i="16"/>
  <c r="I761" i="16"/>
  <c r="K761" i="16" s="1"/>
  <c r="Q761" i="16" l="1"/>
  <c r="S761" i="16" s="1"/>
  <c r="J800" i="17"/>
  <c r="L800" i="17" s="1"/>
  <c r="U761" i="16"/>
  <c r="Q800" i="17"/>
  <c r="S800" i="17" s="1"/>
  <c r="U800" i="17"/>
  <c r="J761" i="16"/>
  <c r="T761" i="16" l="1"/>
  <c r="W800" i="17"/>
  <c r="T800" i="17"/>
  <c r="V800" i="17" s="1"/>
  <c r="F801" i="17"/>
  <c r="Y800" i="17"/>
  <c r="M801" i="17"/>
  <c r="X800" i="17"/>
  <c r="L761" i="16"/>
  <c r="F762" i="16" l="1"/>
  <c r="H762" i="16" s="1"/>
  <c r="W761" i="16"/>
  <c r="V761" i="16"/>
  <c r="H801" i="17"/>
  <c r="G801" i="17"/>
  <c r="I801" i="17"/>
  <c r="K801" i="17" s="1"/>
  <c r="N801" i="17"/>
  <c r="O801" i="17"/>
  <c r="P801" i="17"/>
  <c r="R801" i="17" s="1"/>
  <c r="M762" i="16"/>
  <c r="N762" i="16" s="1"/>
  <c r="X761" i="16"/>
  <c r="Y761" i="16"/>
  <c r="G762" i="16" l="1"/>
  <c r="I762" i="16"/>
  <c r="K762" i="16" s="1"/>
  <c r="O762" i="16"/>
  <c r="U801" i="17"/>
  <c r="J801" i="17"/>
  <c r="Q801" i="17"/>
  <c r="S801" i="17" s="1"/>
  <c r="P762" i="16"/>
  <c r="R762" i="16" s="1"/>
  <c r="J762" i="16" l="1"/>
  <c r="L762" i="16" s="1"/>
  <c r="U762" i="16"/>
  <c r="Q762" i="16"/>
  <c r="S762" i="16" s="1"/>
  <c r="T801" i="17"/>
  <c r="L801" i="17"/>
  <c r="W801" i="17" s="1"/>
  <c r="W762" i="16" l="1"/>
  <c r="T762" i="16"/>
  <c r="V762" i="16" s="1"/>
  <c r="Y762" i="16"/>
  <c r="M802" i="17"/>
  <c r="Y801" i="17"/>
  <c r="X801" i="17"/>
  <c r="F802" i="17"/>
  <c r="V801" i="17"/>
  <c r="F763" i="16"/>
  <c r="M763" i="16"/>
  <c r="X762" i="16"/>
  <c r="O802" i="17" l="1"/>
  <c r="P802" i="17"/>
  <c r="R802" i="17" s="1"/>
  <c r="N802" i="17"/>
  <c r="H802" i="17"/>
  <c r="I802" i="17"/>
  <c r="K802" i="17" s="1"/>
  <c r="G802" i="17"/>
  <c r="N763" i="16"/>
  <c r="P763" i="16"/>
  <c r="R763" i="16" s="1"/>
  <c r="O763" i="16"/>
  <c r="I763" i="16"/>
  <c r="K763" i="16" s="1"/>
  <c r="H763" i="16"/>
  <c r="G763" i="16"/>
  <c r="J802" i="17" l="1"/>
  <c r="L802" i="17" s="1"/>
  <c r="Q802" i="17"/>
  <c r="U802" i="17"/>
  <c r="U763" i="16"/>
  <c r="Q763" i="16"/>
  <c r="S763" i="16" s="1"/>
  <c r="J763" i="16"/>
  <c r="T802" i="17" l="1"/>
  <c r="S802" i="17"/>
  <c r="W802" i="17" s="1"/>
  <c r="T763" i="16"/>
  <c r="L763" i="16"/>
  <c r="V802" i="17" l="1"/>
  <c r="Y763" i="16"/>
  <c r="W763" i="16"/>
  <c r="M803" i="17"/>
  <c r="P803" i="17" s="1"/>
  <c r="R803" i="17" s="1"/>
  <c r="F803" i="17"/>
  <c r="I803" i="17" s="1"/>
  <c r="K803" i="17" s="1"/>
  <c r="X802" i="17"/>
  <c r="Y802" i="17"/>
  <c r="M764" i="16"/>
  <c r="X763" i="16"/>
  <c r="F764" i="16"/>
  <c r="V763" i="16"/>
  <c r="N803" i="17" l="1"/>
  <c r="O803" i="17"/>
  <c r="H803" i="17"/>
  <c r="G803" i="17"/>
  <c r="U803" i="17"/>
  <c r="I764" i="16"/>
  <c r="K764" i="16" s="1"/>
  <c r="H764" i="16"/>
  <c r="G764" i="16"/>
  <c r="P764" i="16"/>
  <c r="R764" i="16" s="1"/>
  <c r="O764" i="16"/>
  <c r="N764" i="16"/>
  <c r="Q803" i="17" l="1"/>
  <c r="S803" i="17" s="1"/>
  <c r="J803" i="17"/>
  <c r="L803" i="17" s="1"/>
  <c r="Q764" i="16"/>
  <c r="S764" i="16" s="1"/>
  <c r="J764" i="16"/>
  <c r="L764" i="16" s="1"/>
  <c r="U764" i="16"/>
  <c r="W803" i="17" l="1"/>
  <c r="T803" i="17"/>
  <c r="V803" i="17" s="1"/>
  <c r="M804" i="17"/>
  <c r="P804" i="17" s="1"/>
  <c r="R804" i="17" s="1"/>
  <c r="Y803" i="17"/>
  <c r="F804" i="17"/>
  <c r="I804" i="17" s="1"/>
  <c r="K804" i="17" s="1"/>
  <c r="X803" i="17"/>
  <c r="W764" i="16"/>
  <c r="Y764" i="16"/>
  <c r="T764" i="16"/>
  <c r="V764" i="16" s="1"/>
  <c r="M765" i="16"/>
  <c r="P765" i="16" s="1"/>
  <c r="R765" i="16" s="1"/>
  <c r="F765" i="16"/>
  <c r="X764" i="16"/>
  <c r="N804" i="17" l="1"/>
  <c r="O804" i="17"/>
  <c r="H804" i="17"/>
  <c r="G804" i="17"/>
  <c r="U804" i="17"/>
  <c r="N765" i="16"/>
  <c r="O765" i="16"/>
  <c r="H765" i="16"/>
  <c r="G765" i="16"/>
  <c r="I765" i="16"/>
  <c r="K765" i="16" s="1"/>
  <c r="U765" i="16" s="1"/>
  <c r="J804" i="17" l="1"/>
  <c r="L804" i="17" s="1"/>
  <c r="Q804" i="17"/>
  <c r="S804" i="17" s="1"/>
  <c r="Q765" i="16"/>
  <c r="S765" i="16" s="1"/>
  <c r="J765" i="16"/>
  <c r="W804" i="17" l="1"/>
  <c r="T804" i="17"/>
  <c r="V804" i="17" s="1"/>
  <c r="T765" i="16"/>
  <c r="Y804" i="17"/>
  <c r="M805" i="17"/>
  <c r="X804" i="17"/>
  <c r="F805" i="17"/>
  <c r="L765" i="16"/>
  <c r="Y765" i="16" l="1"/>
  <c r="W765" i="16"/>
  <c r="I805" i="17"/>
  <c r="K805" i="17" s="1"/>
  <c r="G805" i="17"/>
  <c r="H805" i="17"/>
  <c r="P805" i="17"/>
  <c r="R805" i="17" s="1"/>
  <c r="N805" i="17"/>
  <c r="O805" i="17"/>
  <c r="X765" i="16"/>
  <c r="F766" i="16"/>
  <c r="M766" i="16"/>
  <c r="V765" i="16"/>
  <c r="Q805" i="17" l="1"/>
  <c r="S805" i="17" s="1"/>
  <c r="J805" i="17"/>
  <c r="U805" i="17"/>
  <c r="G766" i="16"/>
  <c r="I766" i="16"/>
  <c r="K766" i="16" s="1"/>
  <c r="H766" i="16"/>
  <c r="O766" i="16"/>
  <c r="N766" i="16"/>
  <c r="P766" i="16"/>
  <c r="R766" i="16" s="1"/>
  <c r="T805" i="17" l="1"/>
  <c r="L805" i="17"/>
  <c r="W805" i="17" s="1"/>
  <c r="J766" i="16"/>
  <c r="L766" i="16" s="1"/>
  <c r="U766" i="16"/>
  <c r="Q766" i="16"/>
  <c r="S766" i="16" s="1"/>
  <c r="Y766" i="16" l="1"/>
  <c r="W766" i="16"/>
  <c r="M806" i="17"/>
  <c r="X805" i="17"/>
  <c r="Y805" i="17"/>
  <c r="F806" i="17"/>
  <c r="V805" i="17"/>
  <c r="T766" i="16"/>
  <c r="V766" i="16" s="1"/>
  <c r="F767" i="16"/>
  <c r="M767" i="16"/>
  <c r="X766" i="16"/>
  <c r="O806" i="17" l="1"/>
  <c r="N806" i="17"/>
  <c r="P806" i="17"/>
  <c r="R806" i="17" s="1"/>
  <c r="I806" i="17"/>
  <c r="K806" i="17" s="1"/>
  <c r="H806" i="17"/>
  <c r="G806" i="17"/>
  <c r="I767" i="16"/>
  <c r="K767" i="16" s="1"/>
  <c r="H767" i="16"/>
  <c r="G767" i="16"/>
  <c r="N767" i="16"/>
  <c r="P767" i="16"/>
  <c r="R767" i="16" s="1"/>
  <c r="O767" i="16"/>
  <c r="J806" i="17" l="1"/>
  <c r="L806" i="17" s="1"/>
  <c r="Q806" i="17"/>
  <c r="S806" i="17" s="1"/>
  <c r="U806" i="17"/>
  <c r="Q767" i="16"/>
  <c r="S767" i="16" s="1"/>
  <c r="U767" i="16"/>
  <c r="J767" i="16"/>
  <c r="W806" i="17" l="1"/>
  <c r="T806" i="17"/>
  <c r="V806" i="17" s="1"/>
  <c r="Y806" i="17"/>
  <c r="F807" i="17"/>
  <c r="M807" i="17"/>
  <c r="X806" i="17"/>
  <c r="T767" i="16"/>
  <c r="L767" i="16"/>
  <c r="Y767" i="16" l="1"/>
  <c r="W767" i="16"/>
  <c r="P807" i="17"/>
  <c r="R807" i="17" s="1"/>
  <c r="N807" i="17"/>
  <c r="O807" i="17"/>
  <c r="G807" i="17"/>
  <c r="H807" i="17"/>
  <c r="I807" i="17"/>
  <c r="K807" i="17" s="1"/>
  <c r="M768" i="16"/>
  <c r="X767" i="16"/>
  <c r="F768" i="16"/>
  <c r="V767" i="16"/>
  <c r="U807" i="17" l="1"/>
  <c r="Q807" i="17"/>
  <c r="S807" i="17" s="1"/>
  <c r="J807" i="17"/>
  <c r="I768" i="16"/>
  <c r="K768" i="16" s="1"/>
  <c r="H768" i="16"/>
  <c r="G768" i="16"/>
  <c r="P768" i="16"/>
  <c r="R768" i="16" s="1"/>
  <c r="O768" i="16"/>
  <c r="N768" i="16"/>
  <c r="T807" i="17" l="1"/>
  <c r="Q768" i="16"/>
  <c r="S768" i="16" s="1"/>
  <c r="L807" i="17"/>
  <c r="W807" i="17" s="1"/>
  <c r="U768" i="16"/>
  <c r="J768" i="16"/>
  <c r="F808" i="17" l="1"/>
  <c r="I808" i="17" s="1"/>
  <c r="K808" i="17" s="1"/>
  <c r="T768" i="16"/>
  <c r="M808" i="17"/>
  <c r="Y807" i="17"/>
  <c r="X807" i="17"/>
  <c r="V807" i="17"/>
  <c r="L768" i="16"/>
  <c r="H808" i="17" l="1"/>
  <c r="G808" i="17"/>
  <c r="Y768" i="16"/>
  <c r="W768" i="16"/>
  <c r="O808" i="17"/>
  <c r="P808" i="17"/>
  <c r="R808" i="17" s="1"/>
  <c r="U808" i="17" s="1"/>
  <c r="N808" i="17"/>
  <c r="X768" i="16"/>
  <c r="F769" i="16"/>
  <c r="M769" i="16"/>
  <c r="V768" i="16"/>
  <c r="J808" i="17" l="1"/>
  <c r="L808" i="17" s="1"/>
  <c r="Q808" i="17"/>
  <c r="S808" i="17" s="1"/>
  <c r="H769" i="16"/>
  <c r="G769" i="16"/>
  <c r="I769" i="16"/>
  <c r="K769" i="16" s="1"/>
  <c r="P769" i="16"/>
  <c r="R769" i="16" s="1"/>
  <c r="O769" i="16"/>
  <c r="N769" i="16"/>
  <c r="W808" i="17" l="1"/>
  <c r="T808" i="17"/>
  <c r="V808" i="17" s="1"/>
  <c r="F809" i="17"/>
  <c r="I809" i="17" s="1"/>
  <c r="K809" i="17" s="1"/>
  <c r="X808" i="17"/>
  <c r="Y808" i="17"/>
  <c r="M809" i="17"/>
  <c r="O809" i="17" s="1"/>
  <c r="Q769" i="16"/>
  <c r="S769" i="16" s="1"/>
  <c r="U769" i="16"/>
  <c r="J769" i="16"/>
  <c r="H809" i="17" l="1"/>
  <c r="G809" i="17"/>
  <c r="N809" i="17"/>
  <c r="P809" i="17"/>
  <c r="R809" i="17" s="1"/>
  <c r="U809" i="17" s="1"/>
  <c r="T769" i="16"/>
  <c r="L769" i="16"/>
  <c r="J809" i="17" l="1"/>
  <c r="L809" i="17" s="1"/>
  <c r="Y769" i="16"/>
  <c r="W769" i="16"/>
  <c r="Q809" i="17"/>
  <c r="S809" i="17" s="1"/>
  <c r="X769" i="16"/>
  <c r="F770" i="16"/>
  <c r="M770" i="16"/>
  <c r="V769" i="16"/>
  <c r="W809" i="17" l="1"/>
  <c r="T809" i="17"/>
  <c r="V809" i="17" s="1"/>
  <c r="X809" i="17"/>
  <c r="F810" i="17"/>
  <c r="M810" i="17"/>
  <c r="Y809" i="17"/>
  <c r="G770" i="16"/>
  <c r="I770" i="16"/>
  <c r="K770" i="16" s="1"/>
  <c r="H770" i="16"/>
  <c r="O770" i="16"/>
  <c r="N770" i="16"/>
  <c r="P770" i="16"/>
  <c r="R770" i="16" s="1"/>
  <c r="P810" i="17" l="1"/>
  <c r="R810" i="17" s="1"/>
  <c r="O810" i="17"/>
  <c r="N810" i="17"/>
  <c r="I810" i="17"/>
  <c r="K810" i="17" s="1"/>
  <c r="H810" i="17"/>
  <c r="G810" i="17"/>
  <c r="J770" i="16"/>
  <c r="L770" i="16" s="1"/>
  <c r="U770" i="16"/>
  <c r="Q770" i="16"/>
  <c r="S770" i="16" s="1"/>
  <c r="Y770" i="16" l="1"/>
  <c r="W770" i="16"/>
  <c r="Q810" i="17"/>
  <c r="S810" i="17" s="1"/>
  <c r="U810" i="17"/>
  <c r="J810" i="17"/>
  <c r="T770" i="16"/>
  <c r="V770" i="16" s="1"/>
  <c r="F771" i="16"/>
  <c r="M771" i="16"/>
  <c r="X770" i="16"/>
  <c r="T810" i="17" l="1"/>
  <c r="L810" i="17"/>
  <c r="W810" i="17" s="1"/>
  <c r="I771" i="16"/>
  <c r="K771" i="16" s="1"/>
  <c r="H771" i="16"/>
  <c r="G771" i="16"/>
  <c r="N771" i="16"/>
  <c r="P771" i="16"/>
  <c r="R771" i="16" s="1"/>
  <c r="O771" i="16"/>
  <c r="F811" i="17" l="1"/>
  <c r="Y810" i="17"/>
  <c r="X810" i="17"/>
  <c r="M811" i="17"/>
  <c r="V810" i="17"/>
  <c r="Q771" i="16"/>
  <c r="S771" i="16" s="1"/>
  <c r="U771" i="16"/>
  <c r="J771" i="16"/>
  <c r="O811" i="17" l="1"/>
  <c r="P811" i="17"/>
  <c r="R811" i="17" s="1"/>
  <c r="N811" i="17"/>
  <c r="G811" i="17"/>
  <c r="I811" i="17"/>
  <c r="K811" i="17" s="1"/>
  <c r="H811" i="17"/>
  <c r="T771" i="16"/>
  <c r="L771" i="16"/>
  <c r="F772" i="16" s="1"/>
  <c r="Q811" i="17" l="1"/>
  <c r="S811" i="17" s="1"/>
  <c r="X771" i="16"/>
  <c r="W771" i="16"/>
  <c r="M772" i="16"/>
  <c r="P772" i="16" s="1"/>
  <c r="R772" i="16" s="1"/>
  <c r="U811" i="17"/>
  <c r="J811" i="17"/>
  <c r="V771" i="16"/>
  <c r="Y771" i="16"/>
  <c r="I772" i="16"/>
  <c r="K772" i="16" s="1"/>
  <c r="H772" i="16"/>
  <c r="G772" i="16"/>
  <c r="O772" i="16" l="1"/>
  <c r="N772" i="16"/>
  <c r="T811" i="17"/>
  <c r="L811" i="17"/>
  <c r="W811" i="17" s="1"/>
  <c r="U772" i="16"/>
  <c r="J772" i="16"/>
  <c r="Q772" i="16" l="1"/>
  <c r="S772" i="16" s="1"/>
  <c r="X811" i="17"/>
  <c r="M812" i="17"/>
  <c r="Y811" i="17"/>
  <c r="F812" i="17"/>
  <c r="V811" i="17"/>
  <c r="L772" i="16"/>
  <c r="T772" i="16" l="1"/>
  <c r="V772" i="16" s="1"/>
  <c r="Y772" i="16"/>
  <c r="W772" i="16"/>
  <c r="M773" i="16"/>
  <c r="P773" i="16" s="1"/>
  <c r="R773" i="16" s="1"/>
  <c r="G812" i="17"/>
  <c r="I812" i="17"/>
  <c r="K812" i="17" s="1"/>
  <c r="H812" i="17"/>
  <c r="O812" i="17"/>
  <c r="N812" i="17"/>
  <c r="P812" i="17"/>
  <c r="R812" i="17" s="1"/>
  <c r="F773" i="16"/>
  <c r="H773" i="16" s="1"/>
  <c r="X772" i="16"/>
  <c r="N773" i="16" l="1"/>
  <c r="O773" i="16"/>
  <c r="G773" i="16"/>
  <c r="I773" i="16"/>
  <c r="K773" i="16" s="1"/>
  <c r="U773" i="16" s="1"/>
  <c r="Q812" i="17"/>
  <c r="S812" i="17" s="1"/>
  <c r="U812" i="17"/>
  <c r="J812" i="17"/>
  <c r="Q773" i="16" l="1"/>
  <c r="S773" i="16" s="1"/>
  <c r="T812" i="17"/>
  <c r="L812" i="17"/>
  <c r="W812" i="17" s="1"/>
  <c r="J773" i="16"/>
  <c r="L773" i="16" l="1"/>
  <c r="W773" i="16" s="1"/>
  <c r="T773" i="16"/>
  <c r="X812" i="17"/>
  <c r="Y812" i="17"/>
  <c r="F813" i="17"/>
  <c r="M813" i="17"/>
  <c r="V812" i="17"/>
  <c r="N813" i="17" l="1"/>
  <c r="O813" i="17"/>
  <c r="P813" i="17"/>
  <c r="R813" i="17" s="1"/>
  <c r="G813" i="17"/>
  <c r="I813" i="17"/>
  <c r="K813" i="17" s="1"/>
  <c r="H813" i="17"/>
  <c r="V773" i="16"/>
  <c r="Y773" i="16"/>
  <c r="M774" i="16"/>
  <c r="X773" i="16"/>
  <c r="F774" i="16"/>
  <c r="U813" i="17" l="1"/>
  <c r="J813" i="17"/>
  <c r="L813" i="17" s="1"/>
  <c r="Q813" i="17"/>
  <c r="S813" i="17" s="1"/>
  <c r="H774" i="16"/>
  <c r="G774" i="16"/>
  <c r="I774" i="16"/>
  <c r="K774" i="16" s="1"/>
  <c r="P774" i="16"/>
  <c r="R774" i="16" s="1"/>
  <c r="O774" i="16"/>
  <c r="N774" i="16"/>
  <c r="W813" i="17" l="1"/>
  <c r="U774" i="16"/>
  <c r="T813" i="17"/>
  <c r="V813" i="17" s="1"/>
  <c r="J774" i="16"/>
  <c r="L774" i="16" s="1"/>
  <c r="M814" i="17"/>
  <c r="Y813" i="17"/>
  <c r="F814" i="17"/>
  <c r="X813" i="17"/>
  <c r="Q774" i="16"/>
  <c r="T774" i="16" l="1"/>
  <c r="S774" i="16"/>
  <c r="M775" i="16" s="1"/>
  <c r="O775" i="16" s="1"/>
  <c r="O814" i="17"/>
  <c r="P814" i="17"/>
  <c r="R814" i="17" s="1"/>
  <c r="N814" i="17"/>
  <c r="I814" i="17"/>
  <c r="K814" i="17" s="1"/>
  <c r="G814" i="17"/>
  <c r="H814" i="17"/>
  <c r="Y774" i="16" l="1"/>
  <c r="N775" i="16"/>
  <c r="W774" i="16"/>
  <c r="U814" i="17"/>
  <c r="P775" i="16"/>
  <c r="R775" i="16" s="1"/>
  <c r="X774" i="16"/>
  <c r="F775" i="16"/>
  <c r="I775" i="16" s="1"/>
  <c r="K775" i="16" s="1"/>
  <c r="V774" i="16"/>
  <c r="J814" i="17"/>
  <c r="L814" i="17" s="1"/>
  <c r="Q814" i="17"/>
  <c r="S814" i="17" s="1"/>
  <c r="W814" i="17" l="1"/>
  <c r="Q775" i="16"/>
  <c r="S775" i="16" s="1"/>
  <c r="U775" i="16"/>
  <c r="H775" i="16"/>
  <c r="G775" i="16"/>
  <c r="F815" i="17"/>
  <c r="G815" i="17" s="1"/>
  <c r="T814" i="17"/>
  <c r="V814" i="17" s="1"/>
  <c r="X814" i="17"/>
  <c r="Y814" i="17"/>
  <c r="M815" i="17"/>
  <c r="J775" i="16" l="1"/>
  <c r="T775" i="16" s="1"/>
  <c r="H815" i="17"/>
  <c r="I815" i="17"/>
  <c r="K815" i="17" s="1"/>
  <c r="O815" i="17"/>
  <c r="N815" i="17"/>
  <c r="P815" i="17"/>
  <c r="R815" i="17" s="1"/>
  <c r="L775" i="16" l="1"/>
  <c r="X775" i="16" s="1"/>
  <c r="U815" i="17"/>
  <c r="J815" i="17"/>
  <c r="L815" i="17" s="1"/>
  <c r="Q815" i="17"/>
  <c r="W775" i="16" l="1"/>
  <c r="M776" i="16"/>
  <c r="P776" i="16" s="1"/>
  <c r="R776" i="16" s="1"/>
  <c r="Y775" i="16"/>
  <c r="V775" i="16"/>
  <c r="F776" i="16"/>
  <c r="T815" i="17"/>
  <c r="S815" i="17"/>
  <c r="N776" i="16" l="1"/>
  <c r="O776" i="16"/>
  <c r="V815" i="17"/>
  <c r="W815" i="17"/>
  <c r="H776" i="16"/>
  <c r="I776" i="16"/>
  <c r="K776" i="16" s="1"/>
  <c r="U776" i="16" s="1"/>
  <c r="G776" i="16"/>
  <c r="Y815" i="17"/>
  <c r="M816" i="17"/>
  <c r="N816" i="17" s="1"/>
  <c r="F816" i="17"/>
  <c r="I816" i="17" s="1"/>
  <c r="K816" i="17" s="1"/>
  <c r="X815" i="17"/>
  <c r="Q776" i="16" l="1"/>
  <c r="S776" i="16" s="1"/>
  <c r="J776" i="16"/>
  <c r="H816" i="17"/>
  <c r="O816" i="17"/>
  <c r="G816" i="17"/>
  <c r="P816" i="17"/>
  <c r="R816" i="17" s="1"/>
  <c r="U816" i="17" s="1"/>
  <c r="J816" i="17" l="1"/>
  <c r="L816" i="17" s="1"/>
  <c r="T776" i="16"/>
  <c r="L776" i="16"/>
  <c r="Q816" i="17"/>
  <c r="S816" i="17" s="1"/>
  <c r="W816" i="17" l="1"/>
  <c r="M817" i="17"/>
  <c r="O817" i="17" s="1"/>
  <c r="Y776" i="16"/>
  <c r="F777" i="16"/>
  <c r="W776" i="16"/>
  <c r="V776" i="16"/>
  <c r="M777" i="16"/>
  <c r="X776" i="16"/>
  <c r="Y816" i="17"/>
  <c r="T816" i="17"/>
  <c r="V816" i="17" s="1"/>
  <c r="F817" i="17"/>
  <c r="I817" i="17" s="1"/>
  <c r="K817" i="17" s="1"/>
  <c r="X816" i="17"/>
  <c r="N817" i="17" l="1"/>
  <c r="P817" i="17"/>
  <c r="R817" i="17" s="1"/>
  <c r="U817" i="17" s="1"/>
  <c r="I777" i="16"/>
  <c r="K777" i="16" s="1"/>
  <c r="H777" i="16"/>
  <c r="G777" i="16"/>
  <c r="N777" i="16"/>
  <c r="P777" i="16"/>
  <c r="R777" i="16" s="1"/>
  <c r="O777" i="16"/>
  <c r="H817" i="17"/>
  <c r="G817" i="17"/>
  <c r="Q817" i="17" l="1"/>
  <c r="S817" i="17" s="1"/>
  <c r="Q777" i="16"/>
  <c r="S777" i="16" s="1"/>
  <c r="J777" i="16"/>
  <c r="L777" i="16" s="1"/>
  <c r="U777" i="16"/>
  <c r="J817" i="17"/>
  <c r="T817" i="17" l="1"/>
  <c r="M778" i="16"/>
  <c r="O778" i="16" s="1"/>
  <c r="Y777" i="16"/>
  <c r="T777" i="16"/>
  <c r="V777" i="16" s="1"/>
  <c r="W777" i="16"/>
  <c r="X777" i="16"/>
  <c r="F778" i="16"/>
  <c r="G778" i="16" s="1"/>
  <c r="L817" i="17"/>
  <c r="W817" i="17" s="1"/>
  <c r="P778" i="16" l="1"/>
  <c r="R778" i="16" s="1"/>
  <c r="N778" i="16"/>
  <c r="H778" i="16"/>
  <c r="F818" i="17"/>
  <c r="G818" i="17" s="1"/>
  <c r="V817" i="17"/>
  <c r="X817" i="17"/>
  <c r="I778" i="16"/>
  <c r="K778" i="16" s="1"/>
  <c r="Y817" i="17"/>
  <c r="M818" i="17"/>
  <c r="O818" i="17" s="1"/>
  <c r="U778" i="16" l="1"/>
  <c r="J778" i="16"/>
  <c r="L778" i="16" s="1"/>
  <c r="Q778" i="16"/>
  <c r="S778" i="16" s="1"/>
  <c r="H818" i="17"/>
  <c r="I818" i="17"/>
  <c r="K818" i="17" s="1"/>
  <c r="N818" i="17"/>
  <c r="P818" i="17"/>
  <c r="R818" i="17" s="1"/>
  <c r="T778" i="16" l="1"/>
  <c r="V778" i="16" s="1"/>
  <c r="U818" i="17"/>
  <c r="J818" i="17"/>
  <c r="L818" i="17" s="1"/>
  <c r="Q818" i="17"/>
  <c r="Y778" i="16"/>
  <c r="W778" i="16"/>
  <c r="X778" i="16"/>
  <c r="F779" i="16"/>
  <c r="M779" i="16"/>
  <c r="T818" i="17" l="1"/>
  <c r="S818" i="17"/>
  <c r="W818" i="17" s="1"/>
  <c r="G779" i="16"/>
  <c r="I779" i="16"/>
  <c r="K779" i="16" s="1"/>
  <c r="H779" i="16"/>
  <c r="O779" i="16"/>
  <c r="N779" i="16"/>
  <c r="P779" i="16"/>
  <c r="R779" i="16" s="1"/>
  <c r="M819" i="17" l="1"/>
  <c r="P819" i="17" s="1"/>
  <c r="R819" i="17" s="1"/>
  <c r="Y818" i="17"/>
  <c r="F819" i="17"/>
  <c r="I819" i="17" s="1"/>
  <c r="K819" i="17" s="1"/>
  <c r="X818" i="17"/>
  <c r="V818" i="17"/>
  <c r="U779" i="16"/>
  <c r="Q779" i="16"/>
  <c r="S779" i="16" s="1"/>
  <c r="J779" i="16"/>
  <c r="N819" i="17" l="1"/>
  <c r="O819" i="17"/>
  <c r="U819" i="17"/>
  <c r="G819" i="17"/>
  <c r="H819" i="17"/>
  <c r="T779" i="16"/>
  <c r="L779" i="16"/>
  <c r="Q819" i="17" l="1"/>
  <c r="S819" i="17" s="1"/>
  <c r="J819" i="17"/>
  <c r="L819" i="17" s="1"/>
  <c r="Y779" i="16"/>
  <c r="W779" i="16"/>
  <c r="F780" i="16"/>
  <c r="M780" i="16"/>
  <c r="X779" i="16"/>
  <c r="V779" i="16"/>
  <c r="W819" i="17" l="1"/>
  <c r="F820" i="17"/>
  <c r="G820" i="17" s="1"/>
  <c r="T819" i="17"/>
  <c r="V819" i="17" s="1"/>
  <c r="M820" i="17"/>
  <c r="P820" i="17" s="1"/>
  <c r="R820" i="17" s="1"/>
  <c r="X819" i="17"/>
  <c r="Y819" i="17"/>
  <c r="N780" i="16"/>
  <c r="P780" i="16"/>
  <c r="R780" i="16" s="1"/>
  <c r="O780" i="16"/>
  <c r="I780" i="16"/>
  <c r="K780" i="16" s="1"/>
  <c r="H780" i="16"/>
  <c r="G780" i="16"/>
  <c r="I820" i="17" l="1"/>
  <c r="K820" i="17" s="1"/>
  <c r="U820" i="17" s="1"/>
  <c r="H820" i="17"/>
  <c r="N820" i="17"/>
  <c r="O820" i="17"/>
  <c r="Q780" i="16"/>
  <c r="S780" i="16" s="1"/>
  <c r="J780" i="16"/>
  <c r="U780" i="16"/>
  <c r="J820" i="17" l="1"/>
  <c r="L820" i="17" s="1"/>
  <c r="Q820" i="17"/>
  <c r="S820" i="17" s="1"/>
  <c r="T780" i="16"/>
  <c r="L780" i="16"/>
  <c r="W780" i="16" s="1"/>
  <c r="M821" i="17" l="1"/>
  <c r="O821" i="17" s="1"/>
  <c r="W820" i="17"/>
  <c r="Y820" i="17"/>
  <c r="X820" i="17"/>
  <c r="F821" i="17"/>
  <c r="H821" i="17" s="1"/>
  <c r="T820" i="17"/>
  <c r="V820" i="17" s="1"/>
  <c r="M781" i="16"/>
  <c r="N781" i="16" s="1"/>
  <c r="Y780" i="16"/>
  <c r="X780" i="16"/>
  <c r="V780" i="16"/>
  <c r="F781" i="16"/>
  <c r="P821" i="17" l="1"/>
  <c r="R821" i="17" s="1"/>
  <c r="N821" i="17"/>
  <c r="I821" i="17"/>
  <c r="K821" i="17" s="1"/>
  <c r="G821" i="17"/>
  <c r="P781" i="16"/>
  <c r="R781" i="16" s="1"/>
  <c r="O781" i="16"/>
  <c r="I781" i="16"/>
  <c r="K781" i="16" s="1"/>
  <c r="G781" i="16"/>
  <c r="H781" i="16"/>
  <c r="Q821" i="17" l="1"/>
  <c r="S821" i="17" s="1"/>
  <c r="U821" i="17"/>
  <c r="J821" i="17"/>
  <c r="Q781" i="16"/>
  <c r="S781" i="16" s="1"/>
  <c r="U781" i="16"/>
  <c r="J781" i="16"/>
  <c r="T821" i="17" l="1"/>
  <c r="L821" i="17"/>
  <c r="W821" i="17" s="1"/>
  <c r="T781" i="16"/>
  <c r="L781" i="16"/>
  <c r="Y821" i="17" l="1"/>
  <c r="V821" i="17"/>
  <c r="M822" i="17"/>
  <c r="P822" i="17" s="1"/>
  <c r="R822" i="17" s="1"/>
  <c r="F822" i="17"/>
  <c r="G822" i="17" s="1"/>
  <c r="X821" i="17"/>
  <c r="Y781" i="16"/>
  <c r="W781" i="16"/>
  <c r="X781" i="16"/>
  <c r="F782" i="16"/>
  <c r="M782" i="16"/>
  <c r="V781" i="16"/>
  <c r="O822" i="17" l="1"/>
  <c r="N822" i="17"/>
  <c r="H822" i="17"/>
  <c r="I822" i="17"/>
  <c r="K822" i="17" s="1"/>
  <c r="U822" i="17" s="1"/>
  <c r="G782" i="16"/>
  <c r="I782" i="16"/>
  <c r="K782" i="16" s="1"/>
  <c r="H782" i="16"/>
  <c r="N782" i="16"/>
  <c r="P782" i="16"/>
  <c r="R782" i="16" s="1"/>
  <c r="O782" i="16"/>
  <c r="Q822" i="17" l="1"/>
  <c r="S822" i="17" s="1"/>
  <c r="J822" i="17"/>
  <c r="L822" i="17" s="1"/>
  <c r="Q782" i="16"/>
  <c r="S782" i="16" s="1"/>
  <c r="J782" i="16"/>
  <c r="U782" i="16"/>
  <c r="W822" i="17" l="1"/>
  <c r="Y822" i="17"/>
  <c r="M823" i="17"/>
  <c r="O823" i="17" s="1"/>
  <c r="X822" i="17"/>
  <c r="T822" i="17"/>
  <c r="V822" i="17" s="1"/>
  <c r="F823" i="17"/>
  <c r="I823" i="17" s="1"/>
  <c r="K823" i="17" s="1"/>
  <c r="T782" i="16"/>
  <c r="L782" i="16"/>
  <c r="H823" i="17" l="1"/>
  <c r="P823" i="17"/>
  <c r="R823" i="17" s="1"/>
  <c r="U823" i="17" s="1"/>
  <c r="N823" i="17"/>
  <c r="G823" i="17"/>
  <c r="Y782" i="16"/>
  <c r="W782" i="16"/>
  <c r="F783" i="16"/>
  <c r="G783" i="16" s="1"/>
  <c r="M783" i="16"/>
  <c r="O783" i="16" s="1"/>
  <c r="V782" i="16"/>
  <c r="X782" i="16"/>
  <c r="J823" i="17" l="1"/>
  <c r="L823" i="17" s="1"/>
  <c r="Q823" i="17"/>
  <c r="S823" i="17" s="1"/>
  <c r="H783" i="16"/>
  <c r="I783" i="16"/>
  <c r="K783" i="16" s="1"/>
  <c r="P783" i="16"/>
  <c r="R783" i="16" s="1"/>
  <c r="N783" i="16"/>
  <c r="W823" i="17" l="1"/>
  <c r="T823" i="17"/>
  <c r="V823" i="17" s="1"/>
  <c r="J783" i="16"/>
  <c r="L783" i="16" s="1"/>
  <c r="U783" i="16"/>
  <c r="Q783" i="16"/>
  <c r="M824" i="17"/>
  <c r="X823" i="17"/>
  <c r="F824" i="17"/>
  <c r="Y823" i="17"/>
  <c r="T783" i="16" l="1"/>
  <c r="S783" i="16"/>
  <c r="F784" i="16" s="1"/>
  <c r="I824" i="17"/>
  <c r="K824" i="17" s="1"/>
  <c r="G824" i="17"/>
  <c r="H824" i="17"/>
  <c r="P824" i="17"/>
  <c r="R824" i="17" s="1"/>
  <c r="O824" i="17"/>
  <c r="N824" i="17"/>
  <c r="V783" i="16" l="1"/>
  <c r="M784" i="16"/>
  <c r="N784" i="16" s="1"/>
  <c r="X783" i="16"/>
  <c r="W783" i="16"/>
  <c r="Y783" i="16"/>
  <c r="J824" i="17"/>
  <c r="L824" i="17" s="1"/>
  <c r="Q824" i="17"/>
  <c r="S824" i="17" s="1"/>
  <c r="U824" i="17"/>
  <c r="I784" i="16"/>
  <c r="K784" i="16" s="1"/>
  <c r="H784" i="16"/>
  <c r="G784" i="16"/>
  <c r="P784" i="16" l="1"/>
  <c r="R784" i="16" s="1"/>
  <c r="U784" i="16" s="1"/>
  <c r="O784" i="16"/>
  <c r="W824" i="17"/>
  <c r="T824" i="17"/>
  <c r="V824" i="17" s="1"/>
  <c r="F825" i="17"/>
  <c r="M825" i="17"/>
  <c r="Y824" i="17"/>
  <c r="X824" i="17"/>
  <c r="J784" i="16"/>
  <c r="Q784" i="16" l="1"/>
  <c r="S784" i="16" s="1"/>
  <c r="P825" i="17"/>
  <c r="R825" i="17" s="1"/>
  <c r="O825" i="17"/>
  <c r="N825" i="17"/>
  <c r="G825" i="17"/>
  <c r="I825" i="17"/>
  <c r="K825" i="17" s="1"/>
  <c r="H825" i="17"/>
  <c r="L784" i="16"/>
  <c r="T784" i="16" l="1"/>
  <c r="V784" i="16" s="1"/>
  <c r="W784" i="16"/>
  <c r="U825" i="17"/>
  <c r="Q825" i="17"/>
  <c r="S825" i="17" s="1"/>
  <c r="J825" i="17"/>
  <c r="Y784" i="16"/>
  <c r="M785" i="16"/>
  <c r="F785" i="16"/>
  <c r="X784" i="16"/>
  <c r="T825" i="17" l="1"/>
  <c r="L825" i="17"/>
  <c r="W825" i="17" s="1"/>
  <c r="H785" i="16"/>
  <c r="I785" i="16"/>
  <c r="K785" i="16" s="1"/>
  <c r="G785" i="16"/>
  <c r="P785" i="16"/>
  <c r="R785" i="16" s="1"/>
  <c r="N785" i="16"/>
  <c r="O785" i="16"/>
  <c r="F826" i="17" l="1"/>
  <c r="M826" i="17"/>
  <c r="Y825" i="17"/>
  <c r="X825" i="17"/>
  <c r="V825" i="17"/>
  <c r="U785" i="16"/>
  <c r="Q785" i="16"/>
  <c r="S785" i="16" s="1"/>
  <c r="J785" i="16"/>
  <c r="O826" i="17" l="1"/>
  <c r="N826" i="17"/>
  <c r="P826" i="17"/>
  <c r="R826" i="17" s="1"/>
  <c r="G826" i="17"/>
  <c r="I826" i="17"/>
  <c r="K826" i="17" s="1"/>
  <c r="H826" i="17"/>
  <c r="T785" i="16"/>
  <c r="L785" i="16"/>
  <c r="W785" i="16" s="1"/>
  <c r="U826" i="17" l="1"/>
  <c r="Q826" i="17"/>
  <c r="S826" i="17" s="1"/>
  <c r="J826" i="17"/>
  <c r="Y785" i="16"/>
  <c r="X785" i="16"/>
  <c r="F786" i="16"/>
  <c r="M786" i="16"/>
  <c r="V785" i="16"/>
  <c r="T826" i="17" l="1"/>
  <c r="L826" i="17"/>
  <c r="W826" i="17" s="1"/>
  <c r="O786" i="16"/>
  <c r="N786" i="16"/>
  <c r="P786" i="16"/>
  <c r="R786" i="16" s="1"/>
  <c r="H786" i="16"/>
  <c r="I786" i="16"/>
  <c r="K786" i="16" s="1"/>
  <c r="G786" i="16"/>
  <c r="Q786" i="16" l="1"/>
  <c r="S786" i="16" s="1"/>
  <c r="F827" i="17"/>
  <c r="Y826" i="17"/>
  <c r="M827" i="17"/>
  <c r="X826" i="17"/>
  <c r="V826" i="17"/>
  <c r="U786" i="16"/>
  <c r="J786" i="16"/>
  <c r="T786" i="16" l="1"/>
  <c r="P827" i="17"/>
  <c r="R827" i="17" s="1"/>
  <c r="O827" i="17"/>
  <c r="N827" i="17"/>
  <c r="H827" i="17"/>
  <c r="G827" i="17"/>
  <c r="I827" i="17"/>
  <c r="K827" i="17" s="1"/>
  <c r="L786" i="16"/>
  <c r="W786" i="16" s="1"/>
  <c r="Q827" i="17" l="1"/>
  <c r="S827" i="17" s="1"/>
  <c r="U827" i="17"/>
  <c r="J827" i="17"/>
  <c r="Y786" i="16"/>
  <c r="M787" i="16"/>
  <c r="X786" i="16"/>
  <c r="F787" i="16"/>
  <c r="V786" i="16"/>
  <c r="T827" i="17" l="1"/>
  <c r="L827" i="17"/>
  <c r="W827" i="17" s="1"/>
  <c r="I787" i="16"/>
  <c r="K787" i="16" s="1"/>
  <c r="H787" i="16"/>
  <c r="G787" i="16"/>
  <c r="O787" i="16"/>
  <c r="N787" i="16"/>
  <c r="P787" i="16"/>
  <c r="R787" i="16" s="1"/>
  <c r="Q787" i="16" l="1"/>
  <c r="S787" i="16" s="1"/>
  <c r="J787" i="16"/>
  <c r="L787" i="16" s="1"/>
  <c r="M828" i="17"/>
  <c r="F828" i="17"/>
  <c r="Y827" i="17"/>
  <c r="X827" i="17"/>
  <c r="V827" i="17"/>
  <c r="U787" i="16"/>
  <c r="W787" i="16" l="1"/>
  <c r="T787" i="16"/>
  <c r="V787" i="16" s="1"/>
  <c r="I828" i="17"/>
  <c r="K828" i="17" s="1"/>
  <c r="H828" i="17"/>
  <c r="G828" i="17"/>
  <c r="N828" i="17"/>
  <c r="O828" i="17"/>
  <c r="P828" i="17"/>
  <c r="R828" i="17" s="1"/>
  <c r="Y787" i="16"/>
  <c r="X787" i="16"/>
  <c r="F788" i="16"/>
  <c r="M788" i="16"/>
  <c r="Q828" i="17" l="1"/>
  <c r="S828" i="17" s="1"/>
  <c r="J828" i="17"/>
  <c r="U828" i="17"/>
  <c r="N788" i="16"/>
  <c r="P788" i="16"/>
  <c r="R788" i="16" s="1"/>
  <c r="O788" i="16"/>
  <c r="H788" i="16"/>
  <c r="G788" i="16"/>
  <c r="I788" i="16"/>
  <c r="K788" i="16" s="1"/>
  <c r="L828" i="17" l="1"/>
  <c r="W828" i="17" s="1"/>
  <c r="T828" i="17"/>
  <c r="U788" i="16"/>
  <c r="Q788" i="16"/>
  <c r="S788" i="16" s="1"/>
  <c r="J788" i="16"/>
  <c r="T788" i="16" l="1"/>
  <c r="Y828" i="17"/>
  <c r="X828" i="17"/>
  <c r="M829" i="17"/>
  <c r="F829" i="17"/>
  <c r="V828" i="17"/>
  <c r="L788" i="16"/>
  <c r="W788" i="16" s="1"/>
  <c r="H829" i="17" l="1"/>
  <c r="G829" i="17"/>
  <c r="I829" i="17"/>
  <c r="K829" i="17" s="1"/>
  <c r="P829" i="17"/>
  <c r="R829" i="17" s="1"/>
  <c r="N829" i="17"/>
  <c r="O829" i="17"/>
  <c r="Y788" i="16"/>
  <c r="M789" i="16"/>
  <c r="X788" i="16"/>
  <c r="F789" i="16"/>
  <c r="V788" i="16"/>
  <c r="Q829" i="17" l="1"/>
  <c r="S829" i="17" s="1"/>
  <c r="U829" i="17"/>
  <c r="J829" i="17"/>
  <c r="N789" i="16"/>
  <c r="O789" i="16"/>
  <c r="P789" i="16"/>
  <c r="R789" i="16" s="1"/>
  <c r="G789" i="16"/>
  <c r="I789" i="16"/>
  <c r="K789" i="16" s="1"/>
  <c r="H789" i="16"/>
  <c r="T829" i="17" l="1"/>
  <c r="L829" i="17"/>
  <c r="W829" i="17" s="1"/>
  <c r="Q789" i="16"/>
  <c r="S789" i="16" s="1"/>
  <c r="J789" i="16"/>
  <c r="U789" i="16"/>
  <c r="X829" i="17" l="1"/>
  <c r="M830" i="17"/>
  <c r="F830" i="17"/>
  <c r="Y829" i="17"/>
  <c r="V829" i="17"/>
  <c r="T789" i="16"/>
  <c r="L789" i="16"/>
  <c r="W789" i="16" s="1"/>
  <c r="Y789" i="16" l="1"/>
  <c r="F790" i="16"/>
  <c r="G790" i="16" s="1"/>
  <c r="X789" i="16"/>
  <c r="M790" i="16"/>
  <c r="P790" i="16" s="1"/>
  <c r="R790" i="16" s="1"/>
  <c r="V789" i="16"/>
  <c r="H830" i="17"/>
  <c r="G830" i="17"/>
  <c r="I830" i="17"/>
  <c r="K830" i="17" s="1"/>
  <c r="P830" i="17"/>
  <c r="R830" i="17" s="1"/>
  <c r="O830" i="17"/>
  <c r="N830" i="17"/>
  <c r="O790" i="16" l="1"/>
  <c r="I790" i="16"/>
  <c r="K790" i="16" s="1"/>
  <c r="U790" i="16" s="1"/>
  <c r="H790" i="16"/>
  <c r="N790" i="16"/>
  <c r="U830" i="17"/>
  <c r="Q830" i="17"/>
  <c r="S830" i="17" s="1"/>
  <c r="J830" i="17"/>
  <c r="J790" i="16" l="1"/>
  <c r="L790" i="16" s="1"/>
  <c r="Q790" i="16"/>
  <c r="S790" i="16" s="1"/>
  <c r="T830" i="17"/>
  <c r="L830" i="17"/>
  <c r="W830" i="17" s="1"/>
  <c r="T790" i="16" l="1"/>
  <c r="V790" i="16" s="1"/>
  <c r="X790" i="16"/>
  <c r="W790" i="16"/>
  <c r="F791" i="16"/>
  <c r="I791" i="16" s="1"/>
  <c r="K791" i="16" s="1"/>
  <c r="M791" i="16"/>
  <c r="P791" i="16" s="1"/>
  <c r="R791" i="16" s="1"/>
  <c r="Y790" i="16"/>
  <c r="X830" i="17"/>
  <c r="M831" i="17"/>
  <c r="F831" i="17"/>
  <c r="Y830" i="17"/>
  <c r="V830" i="17"/>
  <c r="U791" i="16" l="1"/>
  <c r="H791" i="16"/>
  <c r="G791" i="16"/>
  <c r="O791" i="16"/>
  <c r="N791" i="16"/>
  <c r="G831" i="17"/>
  <c r="H831" i="17"/>
  <c r="I831" i="17"/>
  <c r="K831" i="17" s="1"/>
  <c r="P831" i="17"/>
  <c r="R831" i="17" s="1"/>
  <c r="O831" i="17"/>
  <c r="N831" i="17"/>
  <c r="J791" i="16" l="1"/>
  <c r="L791" i="16" s="1"/>
  <c r="Q791" i="16"/>
  <c r="S791" i="16" s="1"/>
  <c r="J831" i="17"/>
  <c r="L831" i="17" s="1"/>
  <c r="Q831" i="17"/>
  <c r="U831" i="17"/>
  <c r="M792" i="16" l="1"/>
  <c r="P792" i="16" s="1"/>
  <c r="R792" i="16" s="1"/>
  <c r="Y791" i="16"/>
  <c r="W791" i="16"/>
  <c r="T831" i="17"/>
  <c r="F792" i="16"/>
  <c r="I792" i="16" s="1"/>
  <c r="K792" i="16" s="1"/>
  <c r="X791" i="16"/>
  <c r="S831" i="17"/>
  <c r="T791" i="16"/>
  <c r="V791" i="16" s="1"/>
  <c r="N792" i="16" l="1"/>
  <c r="O792" i="16"/>
  <c r="V831" i="17"/>
  <c r="W831" i="17"/>
  <c r="Y831" i="17"/>
  <c r="H792" i="16"/>
  <c r="G792" i="16"/>
  <c r="F832" i="17"/>
  <c r="M832" i="17"/>
  <c r="X831" i="17"/>
  <c r="U792" i="16"/>
  <c r="Q792" i="16" l="1"/>
  <c r="S792" i="16" s="1"/>
  <c r="J792" i="16"/>
  <c r="O832" i="17"/>
  <c r="P832" i="17"/>
  <c r="R832" i="17" s="1"/>
  <c r="N832" i="17"/>
  <c r="H832" i="17"/>
  <c r="I832" i="17"/>
  <c r="K832" i="17" s="1"/>
  <c r="G832" i="17"/>
  <c r="T792" i="16" l="1"/>
  <c r="L792" i="16"/>
  <c r="W792" i="16" s="1"/>
  <c r="J832" i="17"/>
  <c r="L832" i="17" s="1"/>
  <c r="U832" i="17"/>
  <c r="Q832" i="17"/>
  <c r="V792" i="16" l="1"/>
  <c r="T832" i="17"/>
  <c r="Y792" i="16"/>
  <c r="F793" i="16"/>
  <c r="I793" i="16" s="1"/>
  <c r="K793" i="16" s="1"/>
  <c r="X792" i="16"/>
  <c r="M793" i="16"/>
  <c r="O793" i="16" s="1"/>
  <c r="S832" i="17"/>
  <c r="W832" i="17" s="1"/>
  <c r="P793" i="16" l="1"/>
  <c r="R793" i="16" s="1"/>
  <c r="U793" i="16" s="1"/>
  <c r="G793" i="16"/>
  <c r="N793" i="16"/>
  <c r="H793" i="16"/>
  <c r="Y832" i="17"/>
  <c r="M833" i="17"/>
  <c r="V832" i="17"/>
  <c r="X832" i="17"/>
  <c r="F833" i="17"/>
  <c r="Q793" i="16" l="1"/>
  <c r="S793" i="16" s="1"/>
  <c r="J793" i="16"/>
  <c r="L793" i="16" s="1"/>
  <c r="H833" i="17"/>
  <c r="G833" i="17"/>
  <c r="I833" i="17"/>
  <c r="K833" i="17" s="1"/>
  <c r="O833" i="17"/>
  <c r="P833" i="17"/>
  <c r="R833" i="17" s="1"/>
  <c r="N833" i="17"/>
  <c r="T793" i="16" l="1"/>
  <c r="V793" i="16" s="1"/>
  <c r="Q833" i="17"/>
  <c r="S833" i="17" s="1"/>
  <c r="Y793" i="16"/>
  <c r="W793" i="16"/>
  <c r="U833" i="17"/>
  <c r="J833" i="17"/>
  <c r="X793" i="16"/>
  <c r="F794" i="16"/>
  <c r="M794" i="16"/>
  <c r="L833" i="17" l="1"/>
  <c r="W833" i="17" s="1"/>
  <c r="T833" i="17"/>
  <c r="H794" i="16"/>
  <c r="G794" i="16"/>
  <c r="I794" i="16"/>
  <c r="K794" i="16" s="1"/>
  <c r="P794" i="16"/>
  <c r="R794" i="16" s="1"/>
  <c r="O794" i="16"/>
  <c r="N794" i="16"/>
  <c r="V833" i="17" l="1"/>
  <c r="Y833" i="17"/>
  <c r="M834" i="17"/>
  <c r="F834" i="17"/>
  <c r="X833" i="17"/>
  <c r="Q794" i="16"/>
  <c r="S794" i="16" s="1"/>
  <c r="U794" i="16"/>
  <c r="J794" i="16"/>
  <c r="I834" i="17" l="1"/>
  <c r="K834" i="17" s="1"/>
  <c r="G834" i="17"/>
  <c r="H834" i="17"/>
  <c r="O834" i="17"/>
  <c r="P834" i="17"/>
  <c r="R834" i="17" s="1"/>
  <c r="N834" i="17"/>
  <c r="T794" i="16"/>
  <c r="L794" i="16"/>
  <c r="J834" i="17" l="1"/>
  <c r="L834" i="17" s="1"/>
  <c r="Y794" i="16"/>
  <c r="W794" i="16"/>
  <c r="Q834" i="17"/>
  <c r="U834" i="17"/>
  <c r="X794" i="16"/>
  <c r="F795" i="16"/>
  <c r="M795" i="16"/>
  <c r="V794" i="16"/>
  <c r="T834" i="17" l="1"/>
  <c r="S834" i="17"/>
  <c r="W834" i="17" s="1"/>
  <c r="G795" i="16"/>
  <c r="I795" i="16"/>
  <c r="K795" i="16" s="1"/>
  <c r="H795" i="16"/>
  <c r="O795" i="16"/>
  <c r="N795" i="16"/>
  <c r="P795" i="16"/>
  <c r="R795" i="16" s="1"/>
  <c r="M835" i="17" l="1"/>
  <c r="Y834" i="17"/>
  <c r="X834" i="17"/>
  <c r="F835" i="17"/>
  <c r="V834" i="17"/>
  <c r="Q795" i="16"/>
  <c r="S795" i="16" s="1"/>
  <c r="U795" i="16"/>
  <c r="J795" i="16"/>
  <c r="H835" i="17" l="1"/>
  <c r="G835" i="17"/>
  <c r="I835" i="17"/>
  <c r="K835" i="17" s="1"/>
  <c r="N835" i="17"/>
  <c r="P835" i="17"/>
  <c r="R835" i="17" s="1"/>
  <c r="O835" i="17"/>
  <c r="T795" i="16"/>
  <c r="L795" i="16"/>
  <c r="Q835" i="17" l="1"/>
  <c r="S835" i="17" s="1"/>
  <c r="Y795" i="16"/>
  <c r="W795" i="16"/>
  <c r="J835" i="17"/>
  <c r="U835" i="17"/>
  <c r="F796" i="16"/>
  <c r="M796" i="16"/>
  <c r="X795" i="16"/>
  <c r="V795" i="16"/>
  <c r="T835" i="17" l="1"/>
  <c r="L835" i="17"/>
  <c r="W835" i="17" s="1"/>
  <c r="N796" i="16"/>
  <c r="P796" i="16"/>
  <c r="R796" i="16" s="1"/>
  <c r="O796" i="16"/>
  <c r="I796" i="16"/>
  <c r="K796" i="16" s="1"/>
  <c r="H796" i="16"/>
  <c r="G796" i="16"/>
  <c r="V835" i="17" l="1"/>
  <c r="F836" i="17"/>
  <c r="I836" i="17" s="1"/>
  <c r="K836" i="17" s="1"/>
  <c r="Y835" i="17"/>
  <c r="M836" i="17"/>
  <c r="N836" i="17" s="1"/>
  <c r="X835" i="17"/>
  <c r="U796" i="16"/>
  <c r="J796" i="16"/>
  <c r="Q796" i="16"/>
  <c r="S796" i="16" s="1"/>
  <c r="H836" i="17" l="1"/>
  <c r="G836" i="17"/>
  <c r="O836" i="17"/>
  <c r="P836" i="17"/>
  <c r="R836" i="17" s="1"/>
  <c r="U836" i="17" s="1"/>
  <c r="T796" i="16"/>
  <c r="L796" i="16"/>
  <c r="J836" i="17" l="1"/>
  <c r="L836" i="17" s="1"/>
  <c r="Q836" i="17"/>
  <c r="S836" i="17" s="1"/>
  <c r="Y796" i="16"/>
  <c r="W796" i="16"/>
  <c r="M797" i="16"/>
  <c r="X796" i="16"/>
  <c r="F797" i="16"/>
  <c r="V796" i="16"/>
  <c r="W836" i="17" l="1"/>
  <c r="T836" i="17"/>
  <c r="V836" i="17" s="1"/>
  <c r="M837" i="17"/>
  <c r="F837" i="17"/>
  <c r="X836" i="17"/>
  <c r="Y836" i="17"/>
  <c r="G797" i="16"/>
  <c r="I797" i="16"/>
  <c r="K797" i="16" s="1"/>
  <c r="H797" i="16"/>
  <c r="O797" i="16"/>
  <c r="N797" i="16"/>
  <c r="P797" i="16"/>
  <c r="R797" i="16" s="1"/>
  <c r="I837" i="17" l="1"/>
  <c r="K837" i="17" s="1"/>
  <c r="G837" i="17"/>
  <c r="H837" i="17"/>
  <c r="P837" i="17"/>
  <c r="R837" i="17" s="1"/>
  <c r="O837" i="17"/>
  <c r="N837" i="17"/>
  <c r="Q797" i="16"/>
  <c r="S797" i="16" s="1"/>
  <c r="U797" i="16"/>
  <c r="J797" i="16"/>
  <c r="Q837" i="17" l="1"/>
  <c r="S837" i="17" s="1"/>
  <c r="J837" i="17"/>
  <c r="U837" i="17"/>
  <c r="T797" i="16"/>
  <c r="L797" i="16"/>
  <c r="Y797" i="16" l="1"/>
  <c r="W797" i="16"/>
  <c r="T837" i="17"/>
  <c r="L837" i="17"/>
  <c r="W837" i="17" s="1"/>
  <c r="F798" i="16"/>
  <c r="M798" i="16"/>
  <c r="X797" i="16"/>
  <c r="V797" i="16"/>
  <c r="F838" i="17" l="1"/>
  <c r="Y837" i="17"/>
  <c r="X837" i="17"/>
  <c r="M838" i="17"/>
  <c r="V837" i="17"/>
  <c r="N798" i="16"/>
  <c r="P798" i="16"/>
  <c r="R798" i="16" s="1"/>
  <c r="O798" i="16"/>
  <c r="I798" i="16"/>
  <c r="K798" i="16" s="1"/>
  <c r="H798" i="16"/>
  <c r="G798" i="16"/>
  <c r="O838" i="17" l="1"/>
  <c r="N838" i="17"/>
  <c r="P838" i="17"/>
  <c r="R838" i="17" s="1"/>
  <c r="I838" i="17"/>
  <c r="K838" i="17" s="1"/>
  <c r="H838" i="17"/>
  <c r="G838" i="17"/>
  <c r="Q798" i="16"/>
  <c r="S798" i="16" s="1"/>
  <c r="U798" i="16"/>
  <c r="J798" i="16"/>
  <c r="Q838" i="17" l="1"/>
  <c r="S838" i="17" s="1"/>
  <c r="J838" i="17"/>
  <c r="U838" i="17"/>
  <c r="T798" i="16"/>
  <c r="L798" i="16"/>
  <c r="T838" i="17" l="1"/>
  <c r="Y798" i="16"/>
  <c r="W798" i="16"/>
  <c r="L838" i="17"/>
  <c r="W838" i="17" s="1"/>
  <c r="M799" i="16"/>
  <c r="X798" i="16"/>
  <c r="F799" i="16"/>
  <c r="V798" i="16"/>
  <c r="M839" i="17" l="1"/>
  <c r="F839" i="17"/>
  <c r="X838" i="17"/>
  <c r="Y838" i="17"/>
  <c r="V838" i="17"/>
  <c r="I799" i="16"/>
  <c r="K799" i="16" s="1"/>
  <c r="H799" i="16"/>
  <c r="G799" i="16"/>
  <c r="P799" i="16"/>
  <c r="R799" i="16" s="1"/>
  <c r="O799" i="16"/>
  <c r="N799" i="16"/>
  <c r="H839" i="17" l="1"/>
  <c r="I839" i="17"/>
  <c r="K839" i="17" s="1"/>
  <c r="G839" i="17"/>
  <c r="N839" i="17"/>
  <c r="P839" i="17"/>
  <c r="R839" i="17" s="1"/>
  <c r="O839" i="17"/>
  <c r="U799" i="16"/>
  <c r="Q799" i="16"/>
  <c r="S799" i="16" s="1"/>
  <c r="J799" i="16"/>
  <c r="J839" i="17" l="1"/>
  <c r="L839" i="17" s="1"/>
  <c r="Q839" i="17"/>
  <c r="S839" i="17" s="1"/>
  <c r="U839" i="17"/>
  <c r="T799" i="16"/>
  <c r="L799" i="16"/>
  <c r="W839" i="17" l="1"/>
  <c r="M840" i="17"/>
  <c r="F840" i="17"/>
  <c r="Y799" i="16"/>
  <c r="W799" i="16"/>
  <c r="X839" i="17"/>
  <c r="T839" i="17"/>
  <c r="V839" i="17" s="1"/>
  <c r="Y839" i="17"/>
  <c r="X799" i="16"/>
  <c r="F800" i="16"/>
  <c r="M800" i="16"/>
  <c r="V799" i="16"/>
  <c r="G840" i="17" l="1"/>
  <c r="H840" i="17"/>
  <c r="I840" i="17"/>
  <c r="K840" i="17" s="1"/>
  <c r="O840" i="17"/>
  <c r="P840" i="17"/>
  <c r="R840" i="17" s="1"/>
  <c r="N840" i="17"/>
  <c r="P800" i="16"/>
  <c r="R800" i="16" s="1"/>
  <c r="O800" i="16"/>
  <c r="N800" i="16"/>
  <c r="H800" i="16"/>
  <c r="G800" i="16"/>
  <c r="I800" i="16"/>
  <c r="K800" i="16" s="1"/>
  <c r="Q840" i="17" l="1"/>
  <c r="S840" i="17" s="1"/>
  <c r="J840" i="17"/>
  <c r="L840" i="17" s="1"/>
  <c r="U840" i="17"/>
  <c r="U800" i="16"/>
  <c r="J800" i="16"/>
  <c r="L800" i="16" s="1"/>
  <c r="Q800" i="16"/>
  <c r="S800" i="16" s="1"/>
  <c r="Y840" i="17" l="1"/>
  <c r="M841" i="17"/>
  <c r="N841" i="17" s="1"/>
  <c r="W840" i="17"/>
  <c r="T840" i="17"/>
  <c r="V840" i="17" s="1"/>
  <c r="X840" i="17"/>
  <c r="F841" i="17"/>
  <c r="G841" i="17" s="1"/>
  <c r="Y800" i="16"/>
  <c r="W800" i="16"/>
  <c r="X800" i="16"/>
  <c r="F801" i="16"/>
  <c r="M801" i="16"/>
  <c r="T800" i="16"/>
  <c r="V800" i="16" s="1"/>
  <c r="P841" i="17" l="1"/>
  <c r="R841" i="17" s="1"/>
  <c r="O841" i="17"/>
  <c r="I841" i="17"/>
  <c r="K841" i="17" s="1"/>
  <c r="H841" i="17"/>
  <c r="G801" i="16"/>
  <c r="I801" i="16"/>
  <c r="K801" i="16" s="1"/>
  <c r="H801" i="16"/>
  <c r="O801" i="16"/>
  <c r="N801" i="16"/>
  <c r="P801" i="16"/>
  <c r="R801" i="16" s="1"/>
  <c r="J841" i="17" l="1"/>
  <c r="L841" i="17" s="1"/>
  <c r="Q841" i="17"/>
  <c r="S841" i="17" s="1"/>
  <c r="U841" i="17"/>
  <c r="Q801" i="16"/>
  <c r="S801" i="16" s="1"/>
  <c r="U801" i="16"/>
  <c r="J801" i="16"/>
  <c r="T841" i="17" l="1"/>
  <c r="V841" i="17" s="1"/>
  <c r="Y841" i="17"/>
  <c r="M842" i="17"/>
  <c r="N842" i="17" s="1"/>
  <c r="F842" i="17"/>
  <c r="I842" i="17" s="1"/>
  <c r="K842" i="17" s="1"/>
  <c r="W841" i="17"/>
  <c r="X841" i="17"/>
  <c r="T801" i="16"/>
  <c r="L801" i="16"/>
  <c r="O842" i="17" l="1"/>
  <c r="P842" i="17"/>
  <c r="R842" i="17" s="1"/>
  <c r="U842" i="17" s="1"/>
  <c r="G842" i="17"/>
  <c r="H842" i="17"/>
  <c r="Y801" i="16"/>
  <c r="W801" i="16"/>
  <c r="F802" i="16"/>
  <c r="M802" i="16"/>
  <c r="X801" i="16"/>
  <c r="V801" i="16"/>
  <c r="Q842" i="17" l="1"/>
  <c r="S842" i="17" s="1"/>
  <c r="J842" i="17"/>
  <c r="N802" i="16"/>
  <c r="P802" i="16"/>
  <c r="R802" i="16" s="1"/>
  <c r="O802" i="16"/>
  <c r="I802" i="16"/>
  <c r="K802" i="16" s="1"/>
  <c r="H802" i="16"/>
  <c r="G802" i="16"/>
  <c r="T842" i="17" l="1"/>
  <c r="L842" i="17"/>
  <c r="X842" i="17" s="1"/>
  <c r="U802" i="16"/>
  <c r="Q802" i="16"/>
  <c r="S802" i="16" s="1"/>
  <c r="J802" i="16"/>
  <c r="V842" i="17" l="1"/>
  <c r="W842" i="17"/>
  <c r="Y842" i="17"/>
  <c r="M843" i="17"/>
  <c r="N843" i="17" s="1"/>
  <c r="F843" i="17"/>
  <c r="T802" i="16"/>
  <c r="L802" i="16"/>
  <c r="O843" i="17" l="1"/>
  <c r="P843" i="17"/>
  <c r="R843" i="17" s="1"/>
  <c r="I843" i="17"/>
  <c r="K843" i="17" s="1"/>
  <c r="H843" i="17"/>
  <c r="G843" i="17"/>
  <c r="Y802" i="16"/>
  <c r="W802" i="16"/>
  <c r="M803" i="16"/>
  <c r="X802" i="16"/>
  <c r="F803" i="16"/>
  <c r="V802" i="16"/>
  <c r="U843" i="17" l="1"/>
  <c r="J843" i="17"/>
  <c r="L843" i="17" s="1"/>
  <c r="Q843" i="17"/>
  <c r="S843" i="17" s="1"/>
  <c r="I803" i="16"/>
  <c r="K803" i="16" s="1"/>
  <c r="H803" i="16"/>
  <c r="G803" i="16"/>
  <c r="P803" i="16"/>
  <c r="R803" i="16" s="1"/>
  <c r="O803" i="16"/>
  <c r="N803" i="16"/>
  <c r="W843" i="17" l="1"/>
  <c r="M844" i="17"/>
  <c r="N844" i="17" s="1"/>
  <c r="F844" i="17"/>
  <c r="H844" i="17" s="1"/>
  <c r="Y843" i="17"/>
  <c r="X843" i="17"/>
  <c r="T843" i="17"/>
  <c r="V843" i="17" s="1"/>
  <c r="U803" i="16"/>
  <c r="Q803" i="16"/>
  <c r="S803" i="16" s="1"/>
  <c r="J803" i="16"/>
  <c r="I844" i="17" l="1"/>
  <c r="K844" i="17" s="1"/>
  <c r="P844" i="17"/>
  <c r="R844" i="17" s="1"/>
  <c r="O844" i="17"/>
  <c r="G844" i="17"/>
  <c r="T803" i="16"/>
  <c r="L803" i="16"/>
  <c r="J844" i="17" l="1"/>
  <c r="L844" i="17" s="1"/>
  <c r="Q844" i="17"/>
  <c r="S844" i="17" s="1"/>
  <c r="U844" i="17"/>
  <c r="Y803" i="16"/>
  <c r="W803" i="16"/>
  <c r="X803" i="16"/>
  <c r="F804" i="16"/>
  <c r="M804" i="16"/>
  <c r="V803" i="16"/>
  <c r="T844" i="17" l="1"/>
  <c r="V844" i="17" s="1"/>
  <c r="M845" i="17"/>
  <c r="N845" i="17" s="1"/>
  <c r="W844" i="17"/>
  <c r="Y844" i="17"/>
  <c r="F845" i="17"/>
  <c r="H845" i="17" s="1"/>
  <c r="X844" i="17"/>
  <c r="H804" i="16"/>
  <c r="G804" i="16"/>
  <c r="I804" i="16"/>
  <c r="K804" i="16" s="1"/>
  <c r="P804" i="16"/>
  <c r="R804" i="16" s="1"/>
  <c r="O804" i="16"/>
  <c r="N804" i="16"/>
  <c r="P845" i="17" l="1"/>
  <c r="R845" i="17" s="1"/>
  <c r="O845" i="17"/>
  <c r="G845" i="17"/>
  <c r="I845" i="17"/>
  <c r="K845" i="17" s="1"/>
  <c r="Q804" i="16"/>
  <c r="S804" i="16" s="1"/>
  <c r="U804" i="16"/>
  <c r="J804" i="16"/>
  <c r="Q845" i="17" l="1"/>
  <c r="S845" i="17" s="1"/>
  <c r="U845" i="17"/>
  <c r="J845" i="17"/>
  <c r="L845" i="17" s="1"/>
  <c r="T804" i="16"/>
  <c r="L804" i="16"/>
  <c r="X845" i="17" l="1"/>
  <c r="M846" i="17"/>
  <c r="O846" i="17" s="1"/>
  <c r="W845" i="17"/>
  <c r="T845" i="17"/>
  <c r="V845" i="17" s="1"/>
  <c r="Y845" i="17"/>
  <c r="F846" i="17"/>
  <c r="I846" i="17" s="1"/>
  <c r="K846" i="17" s="1"/>
  <c r="Y804" i="16"/>
  <c r="W804" i="16"/>
  <c r="X804" i="16"/>
  <c r="F805" i="16"/>
  <c r="M805" i="16"/>
  <c r="V804" i="16"/>
  <c r="P846" i="17" l="1"/>
  <c r="R846" i="17" s="1"/>
  <c r="U846" i="17" s="1"/>
  <c r="N846" i="17"/>
  <c r="G846" i="17"/>
  <c r="H846" i="17"/>
  <c r="G805" i="16"/>
  <c r="I805" i="16"/>
  <c r="K805" i="16" s="1"/>
  <c r="H805" i="16"/>
  <c r="O805" i="16"/>
  <c r="N805" i="16"/>
  <c r="P805" i="16"/>
  <c r="R805" i="16" s="1"/>
  <c r="Q846" i="17" l="1"/>
  <c r="S846" i="17" s="1"/>
  <c r="J846" i="17"/>
  <c r="L846" i="17" s="1"/>
  <c r="U805" i="16"/>
  <c r="Q805" i="16"/>
  <c r="S805" i="16" s="1"/>
  <c r="J805" i="16"/>
  <c r="L805" i="16" s="1"/>
  <c r="Y846" i="17" l="1"/>
  <c r="X846" i="17"/>
  <c r="F847" i="17"/>
  <c r="H847" i="17" s="1"/>
  <c r="M847" i="17"/>
  <c r="O847" i="17" s="1"/>
  <c r="W846" i="17"/>
  <c r="T846" i="17"/>
  <c r="V846" i="17" s="1"/>
  <c r="Y805" i="16"/>
  <c r="W805" i="16"/>
  <c r="F806" i="16"/>
  <c r="M806" i="16"/>
  <c r="X805" i="16"/>
  <c r="T805" i="16"/>
  <c r="V805" i="16" s="1"/>
  <c r="G847" i="17" l="1"/>
  <c r="I847" i="17"/>
  <c r="N847" i="17"/>
  <c r="P847" i="17"/>
  <c r="R847" i="17" s="1"/>
  <c r="N806" i="16"/>
  <c r="P806" i="16"/>
  <c r="R806" i="16" s="1"/>
  <c r="O806" i="16"/>
  <c r="I806" i="16"/>
  <c r="K806" i="16" s="1"/>
  <c r="H806" i="16"/>
  <c r="G806" i="16"/>
  <c r="J847" i="17" l="1"/>
  <c r="K847" i="17"/>
  <c r="U847" i="17" s="1"/>
  <c r="Q847" i="17"/>
  <c r="U806" i="16"/>
  <c r="Q806" i="16"/>
  <c r="S806" i="16" s="1"/>
  <c r="J806" i="16"/>
  <c r="T847" i="17" l="1"/>
  <c r="L847" i="17"/>
  <c r="S847" i="17"/>
  <c r="T806" i="16"/>
  <c r="L806" i="16"/>
  <c r="W847" i="17" l="1"/>
  <c r="M848" i="17"/>
  <c r="P848" i="17" s="1"/>
  <c r="R848" i="17" s="1"/>
  <c r="V847" i="17"/>
  <c r="Y847" i="17"/>
  <c r="X847" i="17"/>
  <c r="F848" i="17"/>
  <c r="G848" i="17" s="1"/>
  <c r="Y806" i="16"/>
  <c r="W806" i="16"/>
  <c r="M807" i="16"/>
  <c r="X806" i="16"/>
  <c r="F807" i="16"/>
  <c r="V806" i="16"/>
  <c r="O848" i="17" l="1"/>
  <c r="N848" i="17"/>
  <c r="H848" i="17"/>
  <c r="I848" i="17"/>
  <c r="K848" i="17" s="1"/>
  <c r="U848" i="17" s="1"/>
  <c r="I807" i="16"/>
  <c r="K807" i="16" s="1"/>
  <c r="H807" i="16"/>
  <c r="G807" i="16"/>
  <c r="P807" i="16"/>
  <c r="R807" i="16" s="1"/>
  <c r="O807" i="16"/>
  <c r="N807" i="16"/>
  <c r="Q848" i="17" l="1"/>
  <c r="S848" i="17" s="1"/>
  <c r="J848" i="17"/>
  <c r="L848" i="17" s="1"/>
  <c r="U807" i="16"/>
  <c r="Q807" i="16"/>
  <c r="S807" i="16" s="1"/>
  <c r="J807" i="16"/>
  <c r="L807" i="16" s="1"/>
  <c r="Y848" i="17" l="1"/>
  <c r="F849" i="17"/>
  <c r="H849" i="17" s="1"/>
  <c r="T848" i="17"/>
  <c r="V848" i="17" s="1"/>
  <c r="M849" i="17"/>
  <c r="P849" i="17" s="1"/>
  <c r="R849" i="17" s="1"/>
  <c r="W848" i="17"/>
  <c r="X848" i="17"/>
  <c r="Y807" i="16"/>
  <c r="W807" i="16"/>
  <c r="X807" i="16"/>
  <c r="F808" i="16"/>
  <c r="M808" i="16"/>
  <c r="T807" i="16"/>
  <c r="V807" i="16" s="1"/>
  <c r="G849" i="17" l="1"/>
  <c r="I849" i="17"/>
  <c r="K849" i="17" s="1"/>
  <c r="U849" i="17" s="1"/>
  <c r="O849" i="17"/>
  <c r="N849" i="17"/>
  <c r="H808" i="16"/>
  <c r="G808" i="16"/>
  <c r="I808" i="16"/>
  <c r="K808" i="16" s="1"/>
  <c r="P808" i="16"/>
  <c r="R808" i="16" s="1"/>
  <c r="O808" i="16"/>
  <c r="N808" i="16"/>
  <c r="J849" i="17" l="1"/>
  <c r="L849" i="17" s="1"/>
  <c r="Q849" i="17"/>
  <c r="S849" i="17" s="1"/>
  <c r="Q808" i="16"/>
  <c r="S808" i="16" s="1"/>
  <c r="U808" i="16"/>
  <c r="J808" i="16"/>
  <c r="T849" i="17" l="1"/>
  <c r="V849" i="17" s="1"/>
  <c r="X849" i="17"/>
  <c r="F850" i="17"/>
  <c r="Y849" i="17"/>
  <c r="W849" i="17"/>
  <c r="M850" i="17"/>
  <c r="T808" i="16"/>
  <c r="L808" i="16"/>
  <c r="W808" i="16" s="1"/>
  <c r="I850" i="17" l="1"/>
  <c r="K850" i="17" s="1"/>
  <c r="H850" i="17"/>
  <c r="G850" i="17"/>
  <c r="O850" i="17"/>
  <c r="N850" i="17"/>
  <c r="P850" i="17"/>
  <c r="R850" i="17" s="1"/>
  <c r="F809" i="16"/>
  <c r="I809" i="16" s="1"/>
  <c r="K809" i="16" s="1"/>
  <c r="M809" i="16"/>
  <c r="N809" i="16" s="1"/>
  <c r="V808" i="16"/>
  <c r="Y808" i="16"/>
  <c r="X808" i="16"/>
  <c r="J850" i="17" l="1"/>
  <c r="L850" i="17" s="1"/>
  <c r="G809" i="16"/>
  <c r="H809" i="16"/>
  <c r="U850" i="17"/>
  <c r="Q850" i="17"/>
  <c r="S850" i="17" s="1"/>
  <c r="O809" i="16"/>
  <c r="P809" i="16"/>
  <c r="R809" i="16" s="1"/>
  <c r="U809" i="16" s="1"/>
  <c r="J809" i="16" l="1"/>
  <c r="L809" i="16" s="1"/>
  <c r="T850" i="17"/>
  <c r="V850" i="17" s="1"/>
  <c r="W850" i="17"/>
  <c r="M851" i="17"/>
  <c r="F851" i="17"/>
  <c r="Y850" i="17"/>
  <c r="X850" i="17"/>
  <c r="Q809" i="16"/>
  <c r="S809" i="16" s="1"/>
  <c r="I851" i="17" l="1"/>
  <c r="K851" i="17" s="1"/>
  <c r="H851" i="17"/>
  <c r="G851" i="17"/>
  <c r="N851" i="17"/>
  <c r="O851" i="17"/>
  <c r="P851" i="17"/>
  <c r="T809" i="16"/>
  <c r="V809" i="16" s="1"/>
  <c r="Y809" i="16"/>
  <c r="W809" i="16"/>
  <c r="F810" i="16"/>
  <c r="M810" i="16"/>
  <c r="X809" i="16"/>
  <c r="J851" i="17" l="1"/>
  <c r="L851" i="17" s="1"/>
  <c r="Q851" i="17"/>
  <c r="R851" i="17"/>
  <c r="U851" i="17" s="1"/>
  <c r="N810" i="16"/>
  <c r="P810" i="16"/>
  <c r="R810" i="16" s="1"/>
  <c r="O810" i="16"/>
  <c r="I810" i="16"/>
  <c r="K810" i="16" s="1"/>
  <c r="H810" i="16"/>
  <c r="G810" i="16"/>
  <c r="T851" i="17" l="1"/>
  <c r="S851" i="17"/>
  <c r="F852" i="17" s="1"/>
  <c r="U810" i="16"/>
  <c r="J810" i="16"/>
  <c r="Q810" i="16"/>
  <c r="S810" i="16" s="1"/>
  <c r="W851" i="17" l="1"/>
  <c r="Y851" i="17"/>
  <c r="V851" i="17"/>
  <c r="I852" i="17"/>
  <c r="K852" i="17" s="1"/>
  <c r="H852" i="17"/>
  <c r="G852" i="17"/>
  <c r="X851" i="17"/>
  <c r="M852" i="17"/>
  <c r="T810" i="16"/>
  <c r="L810" i="16"/>
  <c r="N852" i="17" l="1"/>
  <c r="O852" i="17"/>
  <c r="P852" i="17"/>
  <c r="R852" i="17" s="1"/>
  <c r="U852" i="17" s="1"/>
  <c r="J852" i="17"/>
  <c r="Y810" i="16"/>
  <c r="W810" i="16"/>
  <c r="M811" i="16"/>
  <c r="X810" i="16"/>
  <c r="F811" i="16"/>
  <c r="V810" i="16"/>
  <c r="Q852" i="17" l="1"/>
  <c r="T852" i="17" s="1"/>
  <c r="L852" i="17"/>
  <c r="I811" i="16"/>
  <c r="K811" i="16" s="1"/>
  <c r="H811" i="16"/>
  <c r="G811" i="16"/>
  <c r="P811" i="16"/>
  <c r="R811" i="16" s="1"/>
  <c r="O811" i="16"/>
  <c r="N811" i="16"/>
  <c r="S852" i="17" l="1"/>
  <c r="X852" i="17" s="1"/>
  <c r="U811" i="16"/>
  <c r="Q811" i="16"/>
  <c r="S811" i="16" s="1"/>
  <c r="J811" i="16"/>
  <c r="F853" i="17" l="1"/>
  <c r="G853" i="17" s="1"/>
  <c r="M853" i="17"/>
  <c r="N853" i="17" s="1"/>
  <c r="W852" i="17"/>
  <c r="V852" i="17"/>
  <c r="Y852" i="17"/>
  <c r="T811" i="16"/>
  <c r="L811" i="16"/>
  <c r="I853" i="17" l="1"/>
  <c r="K853" i="17" s="1"/>
  <c r="H853" i="17"/>
  <c r="P853" i="17"/>
  <c r="R853" i="17" s="1"/>
  <c r="O853" i="17"/>
  <c r="Y811" i="16"/>
  <c r="W811" i="16"/>
  <c r="F812" i="16"/>
  <c r="X811" i="16"/>
  <c r="M812" i="16"/>
  <c r="V811" i="16"/>
  <c r="J853" i="17" l="1"/>
  <c r="L853" i="17" s="1"/>
  <c r="U853" i="17"/>
  <c r="Q853" i="17"/>
  <c r="S853" i="17" s="1"/>
  <c r="P812" i="16"/>
  <c r="R812" i="16" s="1"/>
  <c r="N812" i="16"/>
  <c r="O812" i="16"/>
  <c r="H812" i="16"/>
  <c r="I812" i="16"/>
  <c r="K812" i="16" s="1"/>
  <c r="G812" i="16"/>
  <c r="X853" i="17" l="1"/>
  <c r="W853" i="17"/>
  <c r="M854" i="17"/>
  <c r="N854" i="17" s="1"/>
  <c r="Y853" i="17"/>
  <c r="F854" i="17"/>
  <c r="I854" i="17" s="1"/>
  <c r="K854" i="17" s="1"/>
  <c r="T853" i="17"/>
  <c r="V853" i="17" s="1"/>
  <c r="Q812" i="16"/>
  <c r="S812" i="16" s="1"/>
  <c r="U812" i="16"/>
  <c r="J812" i="16"/>
  <c r="O854" i="17" l="1"/>
  <c r="P854" i="17"/>
  <c r="R854" i="17" s="1"/>
  <c r="U854" i="17" s="1"/>
  <c r="G854" i="17"/>
  <c r="H854" i="17"/>
  <c r="T812" i="16"/>
  <c r="L812" i="16"/>
  <c r="J854" i="17" l="1"/>
  <c r="L854" i="17" s="1"/>
  <c r="Q854" i="17"/>
  <c r="S854" i="17" s="1"/>
  <c r="Y812" i="16"/>
  <c r="W812" i="16"/>
  <c r="X812" i="16"/>
  <c r="M813" i="16"/>
  <c r="F813" i="16"/>
  <c r="V812" i="16"/>
  <c r="T854" i="17" l="1"/>
  <c r="V854" i="17" s="1"/>
  <c r="W854" i="17"/>
  <c r="Y854" i="17"/>
  <c r="F855" i="17"/>
  <c r="X854" i="17"/>
  <c r="M855" i="17"/>
  <c r="O813" i="16"/>
  <c r="P813" i="16"/>
  <c r="R813" i="16" s="1"/>
  <c r="N813" i="16"/>
  <c r="G813" i="16"/>
  <c r="I813" i="16"/>
  <c r="K813" i="16" s="1"/>
  <c r="H813" i="16"/>
  <c r="N855" i="17" l="1"/>
  <c r="O855" i="17"/>
  <c r="P855" i="17"/>
  <c r="R855" i="17" s="1"/>
  <c r="H855" i="17"/>
  <c r="G855" i="17"/>
  <c r="I855" i="17"/>
  <c r="K855" i="17" s="1"/>
  <c r="Q813" i="16"/>
  <c r="S813" i="16" s="1"/>
  <c r="U813" i="16"/>
  <c r="J813" i="16"/>
  <c r="Q855" i="17" l="1"/>
  <c r="S855" i="17" s="1"/>
  <c r="U855" i="17"/>
  <c r="J855" i="17"/>
  <c r="T813" i="16"/>
  <c r="L813" i="16"/>
  <c r="T855" i="17" l="1"/>
  <c r="L855" i="17"/>
  <c r="Y813" i="16"/>
  <c r="W813" i="16"/>
  <c r="F814" i="16"/>
  <c r="M814" i="16"/>
  <c r="X813" i="16"/>
  <c r="V813" i="16"/>
  <c r="W855" i="17" l="1"/>
  <c r="F856" i="17"/>
  <c r="Y855" i="17"/>
  <c r="X855" i="17"/>
  <c r="M856" i="17"/>
  <c r="V855" i="17"/>
  <c r="N814" i="16"/>
  <c r="P814" i="16"/>
  <c r="R814" i="16" s="1"/>
  <c r="O814" i="16"/>
  <c r="I814" i="16"/>
  <c r="K814" i="16" s="1"/>
  <c r="H814" i="16"/>
  <c r="G814" i="16"/>
  <c r="N856" i="17" l="1"/>
  <c r="O856" i="17"/>
  <c r="P856" i="17"/>
  <c r="R856" i="17" s="1"/>
  <c r="I856" i="17"/>
  <c r="K856" i="17" s="1"/>
  <c r="H856" i="17"/>
  <c r="G856" i="17"/>
  <c r="Q814" i="16"/>
  <c r="S814" i="16" s="1"/>
  <c r="U814" i="16"/>
  <c r="J814" i="16"/>
  <c r="L814" i="16" s="1"/>
  <c r="W814" i="16" l="1"/>
  <c r="Q856" i="17"/>
  <c r="S856" i="17" s="1"/>
  <c r="U856" i="17"/>
  <c r="J856" i="17"/>
  <c r="L856" i="17" s="1"/>
  <c r="Y814" i="16"/>
  <c r="M815" i="16"/>
  <c r="X814" i="16"/>
  <c r="F815" i="16"/>
  <c r="T814" i="16"/>
  <c r="V814" i="16" s="1"/>
  <c r="M857" i="17" l="1"/>
  <c r="Y856" i="17"/>
  <c r="F857" i="17"/>
  <c r="X856" i="17"/>
  <c r="W856" i="17"/>
  <c r="T856" i="17"/>
  <c r="V856" i="17" s="1"/>
  <c r="I815" i="16"/>
  <c r="K815" i="16" s="1"/>
  <c r="H815" i="16"/>
  <c r="G815" i="16"/>
  <c r="P815" i="16"/>
  <c r="R815" i="16" s="1"/>
  <c r="O815" i="16"/>
  <c r="N815" i="16"/>
  <c r="H857" i="17" l="1"/>
  <c r="I857" i="17"/>
  <c r="K857" i="17" s="1"/>
  <c r="G857" i="17"/>
  <c r="N857" i="17"/>
  <c r="O857" i="17"/>
  <c r="P857" i="17"/>
  <c r="R857" i="17" s="1"/>
  <c r="J815" i="16"/>
  <c r="L815" i="16" s="1"/>
  <c r="U815" i="16"/>
  <c r="Q815" i="16"/>
  <c r="S815" i="16" s="1"/>
  <c r="J857" i="17" l="1"/>
  <c r="L857" i="17" s="1"/>
  <c r="Q857" i="17"/>
  <c r="S857" i="17" s="1"/>
  <c r="U857" i="17"/>
  <c r="W815" i="16"/>
  <c r="Y815" i="16"/>
  <c r="M816" i="16"/>
  <c r="X815" i="16"/>
  <c r="F816" i="16"/>
  <c r="T815" i="16"/>
  <c r="V815" i="16" s="1"/>
  <c r="F858" i="17" l="1"/>
  <c r="H858" i="17" s="1"/>
  <c r="M858" i="17"/>
  <c r="N858" i="17" s="1"/>
  <c r="W857" i="17"/>
  <c r="X857" i="17"/>
  <c r="Y857" i="17"/>
  <c r="T857" i="17"/>
  <c r="V857" i="17" s="1"/>
  <c r="P816" i="16"/>
  <c r="R816" i="16" s="1"/>
  <c r="O816" i="16"/>
  <c r="N816" i="16"/>
  <c r="H816" i="16"/>
  <c r="G816" i="16"/>
  <c r="I816" i="16"/>
  <c r="K816" i="16" s="1"/>
  <c r="O858" i="17" l="1"/>
  <c r="P858" i="17"/>
  <c r="R858" i="17" s="1"/>
  <c r="G858" i="17"/>
  <c r="I858" i="17"/>
  <c r="K858" i="17" s="1"/>
  <c r="U816" i="16"/>
  <c r="J816" i="16"/>
  <c r="Q816" i="16"/>
  <c r="S816" i="16" s="1"/>
  <c r="U858" i="17" l="1"/>
  <c r="Q858" i="17"/>
  <c r="S858" i="17" s="1"/>
  <c r="J858" i="17"/>
  <c r="L858" i="17" s="1"/>
  <c r="T816" i="16"/>
  <c r="L816" i="16"/>
  <c r="X858" i="17" l="1"/>
  <c r="Y858" i="17"/>
  <c r="F859" i="17"/>
  <c r="G859" i="17" s="1"/>
  <c r="M859" i="17"/>
  <c r="O859" i="17" s="1"/>
  <c r="T858" i="17"/>
  <c r="V858" i="17" s="1"/>
  <c r="W858" i="17"/>
  <c r="Y816" i="16"/>
  <c r="W816" i="16"/>
  <c r="X816" i="16"/>
  <c r="F817" i="16"/>
  <c r="M817" i="16"/>
  <c r="V816" i="16"/>
  <c r="I859" i="17" l="1"/>
  <c r="K859" i="17" s="1"/>
  <c r="H859" i="17"/>
  <c r="N859" i="17"/>
  <c r="P859" i="17"/>
  <c r="R859" i="17" s="1"/>
  <c r="O817" i="16"/>
  <c r="N817" i="16"/>
  <c r="P817" i="16"/>
  <c r="R817" i="16" s="1"/>
  <c r="G817" i="16"/>
  <c r="I817" i="16"/>
  <c r="K817" i="16" s="1"/>
  <c r="H817" i="16"/>
  <c r="U859" i="17" l="1"/>
  <c r="J859" i="17"/>
  <c r="L859" i="17" s="1"/>
  <c r="Q859" i="17"/>
  <c r="S859" i="17" s="1"/>
  <c r="U817" i="16"/>
  <c r="J817" i="16"/>
  <c r="Q817" i="16"/>
  <c r="S817" i="16" s="1"/>
  <c r="F860" i="17" l="1"/>
  <c r="G860" i="17" s="1"/>
  <c r="T859" i="17"/>
  <c r="V859" i="17" s="1"/>
  <c r="X859" i="17"/>
  <c r="Y859" i="17"/>
  <c r="M860" i="17"/>
  <c r="N860" i="17" s="1"/>
  <c r="W859" i="17"/>
  <c r="T817" i="16"/>
  <c r="L817" i="16"/>
  <c r="I860" i="17" l="1"/>
  <c r="K860" i="17" s="1"/>
  <c r="H860" i="17"/>
  <c r="P860" i="17"/>
  <c r="R860" i="17" s="1"/>
  <c r="O860" i="17"/>
  <c r="Y817" i="16"/>
  <c r="W817" i="16"/>
  <c r="F818" i="16"/>
  <c r="M818" i="16"/>
  <c r="X817" i="16"/>
  <c r="V817" i="16"/>
  <c r="J860" i="17" l="1"/>
  <c r="L860" i="17" s="1"/>
  <c r="U860" i="17"/>
  <c r="Q860" i="17"/>
  <c r="S860" i="17" s="1"/>
  <c r="N818" i="16"/>
  <c r="P818" i="16"/>
  <c r="R818" i="16" s="1"/>
  <c r="O818" i="16"/>
  <c r="I818" i="16"/>
  <c r="K818" i="16" s="1"/>
  <c r="H818" i="16"/>
  <c r="G818" i="16"/>
  <c r="T860" i="17" l="1"/>
  <c r="V860" i="17" s="1"/>
  <c r="W860" i="17"/>
  <c r="F861" i="17"/>
  <c r="Y860" i="17"/>
  <c r="X860" i="17"/>
  <c r="M861" i="17"/>
  <c r="U818" i="16"/>
  <c r="J818" i="16"/>
  <c r="Q818" i="16"/>
  <c r="S818" i="16" s="1"/>
  <c r="N861" i="17" l="1"/>
  <c r="O861" i="17"/>
  <c r="P861" i="17"/>
  <c r="R861" i="17" s="1"/>
  <c r="I861" i="17"/>
  <c r="K861" i="17" s="1"/>
  <c r="H861" i="17"/>
  <c r="G861" i="17"/>
  <c r="T818" i="16"/>
  <c r="L818" i="16"/>
  <c r="U861" i="17" l="1"/>
  <c r="Q861" i="17"/>
  <c r="S861" i="17" s="1"/>
  <c r="J861" i="17"/>
  <c r="Y818" i="16"/>
  <c r="W818" i="16"/>
  <c r="M819" i="16"/>
  <c r="X818" i="16"/>
  <c r="F819" i="16"/>
  <c r="V818" i="16"/>
  <c r="T861" i="17" l="1"/>
  <c r="L861" i="17"/>
  <c r="I819" i="16"/>
  <c r="K819" i="16" s="1"/>
  <c r="H819" i="16"/>
  <c r="G819" i="16"/>
  <c r="P819" i="16"/>
  <c r="R819" i="16" s="1"/>
  <c r="O819" i="16"/>
  <c r="N819" i="16"/>
  <c r="Y861" i="17" l="1"/>
  <c r="W861" i="17"/>
  <c r="X861" i="17"/>
  <c r="F862" i="17"/>
  <c r="M862" i="17"/>
  <c r="V861" i="17"/>
  <c r="Q819" i="16"/>
  <c r="S819" i="16" s="1"/>
  <c r="U819" i="16"/>
  <c r="J819" i="16"/>
  <c r="H862" i="17" l="1"/>
  <c r="I862" i="17"/>
  <c r="K862" i="17" s="1"/>
  <c r="G862" i="17"/>
  <c r="N862" i="17"/>
  <c r="O862" i="17"/>
  <c r="P862" i="17"/>
  <c r="R862" i="17" s="1"/>
  <c r="T819" i="16"/>
  <c r="L819" i="16"/>
  <c r="Q862" i="17" l="1"/>
  <c r="S862" i="17" s="1"/>
  <c r="U862" i="17"/>
  <c r="J862" i="17"/>
  <c r="Y819" i="16"/>
  <c r="W819" i="16"/>
  <c r="X819" i="16"/>
  <c r="F820" i="16"/>
  <c r="M820" i="16"/>
  <c r="V819" i="16"/>
  <c r="T862" i="17" l="1"/>
  <c r="L862" i="17"/>
  <c r="H820" i="16"/>
  <c r="G820" i="16"/>
  <c r="I820" i="16"/>
  <c r="K820" i="16" s="1"/>
  <c r="P820" i="16"/>
  <c r="R820" i="16" s="1"/>
  <c r="O820" i="16"/>
  <c r="N820" i="16"/>
  <c r="X862" i="17" l="1"/>
  <c r="W862" i="17"/>
  <c r="Y862" i="17"/>
  <c r="M863" i="17"/>
  <c r="F863" i="17"/>
  <c r="V862" i="17"/>
  <c r="Q820" i="16"/>
  <c r="S820" i="16" s="1"/>
  <c r="U820" i="16"/>
  <c r="J820" i="16"/>
  <c r="O863" i="17" l="1"/>
  <c r="N863" i="17"/>
  <c r="P863" i="17"/>
  <c r="R863" i="17" s="1"/>
  <c r="I863" i="17"/>
  <c r="K863" i="17" s="1"/>
  <c r="G863" i="17"/>
  <c r="H863" i="17"/>
  <c r="T820" i="16"/>
  <c r="L820" i="16"/>
  <c r="U863" i="17" l="1"/>
  <c r="Q863" i="17"/>
  <c r="S863" i="17" s="1"/>
  <c r="J863" i="17"/>
  <c r="Y820" i="16"/>
  <c r="W820" i="16"/>
  <c r="X820" i="16"/>
  <c r="F821" i="16"/>
  <c r="M821" i="16"/>
  <c r="V820" i="16"/>
  <c r="T863" i="17" l="1"/>
  <c r="L863" i="17"/>
  <c r="G821" i="16"/>
  <c r="I821" i="16"/>
  <c r="K821" i="16" s="1"/>
  <c r="H821" i="16"/>
  <c r="O821" i="16"/>
  <c r="N821" i="16"/>
  <c r="P821" i="16"/>
  <c r="R821" i="16" s="1"/>
  <c r="W863" i="17" l="1"/>
  <c r="X863" i="17"/>
  <c r="F864" i="17"/>
  <c r="Y863" i="17"/>
  <c r="M864" i="17"/>
  <c r="V863" i="17"/>
  <c r="Q821" i="16"/>
  <c r="S821" i="16" s="1"/>
  <c r="U821" i="16"/>
  <c r="J821" i="16"/>
  <c r="N864" i="17" l="1"/>
  <c r="O864" i="17"/>
  <c r="P864" i="17"/>
  <c r="G864" i="17"/>
  <c r="H864" i="17"/>
  <c r="I864" i="17"/>
  <c r="K864" i="17" s="1"/>
  <c r="T821" i="16"/>
  <c r="L821" i="16"/>
  <c r="Q864" i="17" l="1"/>
  <c r="J864" i="17"/>
  <c r="R864" i="17"/>
  <c r="U864" i="17" s="1"/>
  <c r="Y821" i="16"/>
  <c r="W821" i="16"/>
  <c r="F822" i="16"/>
  <c r="M822" i="16"/>
  <c r="X821" i="16"/>
  <c r="V821" i="16"/>
  <c r="T864" i="17" l="1"/>
  <c r="L864" i="17"/>
  <c r="S864" i="17"/>
  <c r="N822" i="16"/>
  <c r="P822" i="16"/>
  <c r="R822" i="16" s="1"/>
  <c r="O822" i="16"/>
  <c r="I822" i="16"/>
  <c r="K822" i="16" s="1"/>
  <c r="H822" i="16"/>
  <c r="G822" i="16"/>
  <c r="V864" i="17" l="1"/>
  <c r="M865" i="17"/>
  <c r="X864" i="17"/>
  <c r="F865" i="17"/>
  <c r="Y864" i="17"/>
  <c r="W864" i="17"/>
  <c r="Q822" i="16"/>
  <c r="S822" i="16" s="1"/>
  <c r="U822" i="16"/>
  <c r="J822" i="16"/>
  <c r="L822" i="16" s="1"/>
  <c r="I865" i="17" l="1"/>
  <c r="K865" i="17" s="1"/>
  <c r="H865" i="17"/>
  <c r="G865" i="17"/>
  <c r="N865" i="17"/>
  <c r="O865" i="17"/>
  <c r="P865" i="17"/>
  <c r="R865" i="17" s="1"/>
  <c r="Y822" i="16"/>
  <c r="W822" i="16"/>
  <c r="M823" i="16"/>
  <c r="X822" i="16"/>
  <c r="F823" i="16"/>
  <c r="T822" i="16"/>
  <c r="V822" i="16" s="1"/>
  <c r="Q865" i="17" l="1"/>
  <c r="S865" i="17" s="1"/>
  <c r="U865" i="17"/>
  <c r="J865" i="17"/>
  <c r="I823" i="16"/>
  <c r="K823" i="16" s="1"/>
  <c r="H823" i="16"/>
  <c r="G823" i="16"/>
  <c r="O823" i="16"/>
  <c r="N823" i="16"/>
  <c r="P823" i="16"/>
  <c r="R823" i="16" s="1"/>
  <c r="T865" i="17" l="1"/>
  <c r="L865" i="17"/>
  <c r="J823" i="16"/>
  <c r="L823" i="16" s="1"/>
  <c r="U823" i="16"/>
  <c r="Q823" i="16"/>
  <c r="S823" i="16" s="1"/>
  <c r="Y865" i="17" l="1"/>
  <c r="W865" i="17"/>
  <c r="X865" i="17"/>
  <c r="F866" i="17"/>
  <c r="M866" i="17"/>
  <c r="V865" i="17"/>
  <c r="W823" i="16"/>
  <c r="Y823" i="16"/>
  <c r="T823" i="16"/>
  <c r="V823" i="16" s="1"/>
  <c r="F824" i="16"/>
  <c r="M824" i="16"/>
  <c r="X823" i="16"/>
  <c r="H866" i="17" l="1"/>
  <c r="I866" i="17"/>
  <c r="K866" i="17" s="1"/>
  <c r="G866" i="17"/>
  <c r="N866" i="17"/>
  <c r="O866" i="17"/>
  <c r="P866" i="17"/>
  <c r="R866" i="17" s="1"/>
  <c r="I824" i="16"/>
  <c r="K824" i="16" s="1"/>
  <c r="G824" i="16"/>
  <c r="H824" i="16"/>
  <c r="N824" i="16"/>
  <c r="O824" i="16"/>
  <c r="P824" i="16"/>
  <c r="R824" i="16" s="1"/>
  <c r="J866" i="17" l="1"/>
  <c r="L866" i="17" s="1"/>
  <c r="Q866" i="17"/>
  <c r="S866" i="17" s="1"/>
  <c r="U866" i="17"/>
  <c r="Q824" i="16"/>
  <c r="S824" i="16" s="1"/>
  <c r="U824" i="16"/>
  <c r="J824" i="16"/>
  <c r="T866" i="17" l="1"/>
  <c r="V866" i="17" s="1"/>
  <c r="X866" i="17"/>
  <c r="W866" i="17"/>
  <c r="Y866" i="17"/>
  <c r="F867" i="17"/>
  <c r="M867" i="17"/>
  <c r="T824" i="16"/>
  <c r="L824" i="16"/>
  <c r="I867" i="17" l="1"/>
  <c r="K867" i="17" s="1"/>
  <c r="H867" i="17"/>
  <c r="G867" i="17"/>
  <c r="O867" i="17"/>
  <c r="N867" i="17"/>
  <c r="P867" i="17"/>
  <c r="R867" i="17" s="1"/>
  <c r="Y824" i="16"/>
  <c r="W824" i="16"/>
  <c r="M825" i="16"/>
  <c r="F825" i="16"/>
  <c r="X824" i="16"/>
  <c r="V824" i="16"/>
  <c r="Q867" i="17" l="1"/>
  <c r="S867" i="17" s="1"/>
  <c r="U867" i="17"/>
  <c r="J867" i="17"/>
  <c r="I825" i="16"/>
  <c r="K825" i="16" s="1"/>
  <c r="H825" i="16"/>
  <c r="G825" i="16"/>
  <c r="P825" i="16"/>
  <c r="R825" i="16" s="1"/>
  <c r="O825" i="16"/>
  <c r="N825" i="16"/>
  <c r="T867" i="17" l="1"/>
  <c r="L867" i="17"/>
  <c r="X867" i="17" s="1"/>
  <c r="Q825" i="16"/>
  <c r="S825" i="16" s="1"/>
  <c r="J825" i="16"/>
  <c r="U825" i="16"/>
  <c r="W867" i="17" l="1"/>
  <c r="M868" i="17"/>
  <c r="O868" i="17" s="1"/>
  <c r="V867" i="17"/>
  <c r="Y867" i="17"/>
  <c r="F868" i="17"/>
  <c r="H868" i="17" s="1"/>
  <c r="T825" i="16"/>
  <c r="L825" i="16"/>
  <c r="N868" i="17" l="1"/>
  <c r="P868" i="17"/>
  <c r="R868" i="17" s="1"/>
  <c r="G868" i="17"/>
  <c r="I868" i="17"/>
  <c r="K868" i="17" s="1"/>
  <c r="Y825" i="16"/>
  <c r="W825" i="16"/>
  <c r="M826" i="16"/>
  <c r="X825" i="16"/>
  <c r="F826" i="16"/>
  <c r="V825" i="16"/>
  <c r="Q868" i="17" l="1"/>
  <c r="S868" i="17" s="1"/>
  <c r="U868" i="17"/>
  <c r="J868" i="17"/>
  <c r="I826" i="16"/>
  <c r="K826" i="16" s="1"/>
  <c r="H826" i="16"/>
  <c r="G826" i="16"/>
  <c r="P826" i="16"/>
  <c r="R826" i="16" s="1"/>
  <c r="O826" i="16"/>
  <c r="N826" i="16"/>
  <c r="T868" i="17" l="1"/>
  <c r="L868" i="17"/>
  <c r="J826" i="16"/>
  <c r="U826" i="16"/>
  <c r="Q826" i="16"/>
  <c r="S826" i="16" s="1"/>
  <c r="V868" i="17" l="1"/>
  <c r="Y868" i="17"/>
  <c r="F869" i="17"/>
  <c r="M869" i="17"/>
  <c r="W868" i="17"/>
  <c r="X868" i="17"/>
  <c r="T826" i="16"/>
  <c r="L826" i="16"/>
  <c r="N869" i="17" l="1"/>
  <c r="O869" i="17"/>
  <c r="P869" i="17"/>
  <c r="R869" i="17" s="1"/>
  <c r="I869" i="17"/>
  <c r="K869" i="17" s="1"/>
  <c r="H869" i="17"/>
  <c r="G869" i="17"/>
  <c r="Y826" i="16"/>
  <c r="W826" i="16"/>
  <c r="X826" i="16"/>
  <c r="F827" i="16"/>
  <c r="M827" i="16"/>
  <c r="V826" i="16"/>
  <c r="U869" i="17" l="1"/>
  <c r="Q869" i="17"/>
  <c r="S869" i="17" s="1"/>
  <c r="J869" i="17"/>
  <c r="H827" i="16"/>
  <c r="G827" i="16"/>
  <c r="I827" i="16"/>
  <c r="K827" i="16" s="1"/>
  <c r="P827" i="16"/>
  <c r="R827" i="16" s="1"/>
  <c r="O827" i="16"/>
  <c r="N827" i="16"/>
  <c r="T869" i="17" l="1"/>
  <c r="L869" i="17"/>
  <c r="Q827" i="16"/>
  <c r="S827" i="16" s="1"/>
  <c r="U827" i="16"/>
  <c r="J827" i="16"/>
  <c r="W869" i="17" l="1"/>
  <c r="V869" i="17"/>
  <c r="X869" i="17"/>
  <c r="F870" i="17"/>
  <c r="Y869" i="17"/>
  <c r="M870" i="17"/>
  <c r="T827" i="16"/>
  <c r="L827" i="16"/>
  <c r="H870" i="17" l="1"/>
  <c r="I870" i="17"/>
  <c r="K870" i="17" s="1"/>
  <c r="G870" i="17"/>
  <c r="N870" i="17"/>
  <c r="O870" i="17"/>
  <c r="P870" i="17"/>
  <c r="R870" i="17" s="1"/>
  <c r="Y827" i="16"/>
  <c r="W827" i="16"/>
  <c r="X827" i="16"/>
  <c r="F828" i="16"/>
  <c r="M828" i="16"/>
  <c r="V827" i="16"/>
  <c r="Q870" i="17" l="1"/>
  <c r="S870" i="17" s="1"/>
  <c r="U870" i="17"/>
  <c r="J870" i="17"/>
  <c r="G828" i="16"/>
  <c r="I828" i="16"/>
  <c r="K828" i="16" s="1"/>
  <c r="H828" i="16"/>
  <c r="O828" i="16"/>
  <c r="N828" i="16"/>
  <c r="P828" i="16"/>
  <c r="R828" i="16" s="1"/>
  <c r="T870" i="17" l="1"/>
  <c r="L870" i="17"/>
  <c r="U828" i="16"/>
  <c r="Q828" i="16"/>
  <c r="S828" i="16" s="1"/>
  <c r="J828" i="16"/>
  <c r="W870" i="17" l="1"/>
  <c r="Y870" i="17"/>
  <c r="F871" i="17"/>
  <c r="X870" i="17"/>
  <c r="M871" i="17"/>
  <c r="V870" i="17"/>
  <c r="T828" i="16"/>
  <c r="L828" i="16"/>
  <c r="N871" i="17" l="1"/>
  <c r="P871" i="17"/>
  <c r="R871" i="17" s="1"/>
  <c r="O871" i="17"/>
  <c r="G871" i="17"/>
  <c r="I871" i="17"/>
  <c r="K871" i="17" s="1"/>
  <c r="H871" i="17"/>
  <c r="Y828" i="16"/>
  <c r="W828" i="16"/>
  <c r="F829" i="16"/>
  <c r="M829" i="16"/>
  <c r="X828" i="16"/>
  <c r="V828" i="16"/>
  <c r="U871" i="17" l="1"/>
  <c r="Q871" i="17"/>
  <c r="S871" i="17" s="1"/>
  <c r="J871" i="17"/>
  <c r="L871" i="17" s="1"/>
  <c r="N829" i="16"/>
  <c r="P829" i="16"/>
  <c r="R829" i="16" s="1"/>
  <c r="O829" i="16"/>
  <c r="I829" i="16"/>
  <c r="K829" i="16" s="1"/>
  <c r="H829" i="16"/>
  <c r="G829" i="16"/>
  <c r="T871" i="17" l="1"/>
  <c r="V871" i="17" s="1"/>
  <c r="W871" i="17"/>
  <c r="Y871" i="17"/>
  <c r="X871" i="17"/>
  <c r="M872" i="17"/>
  <c r="F872" i="17"/>
  <c r="Q829" i="16"/>
  <c r="S829" i="16" s="1"/>
  <c r="U829" i="16"/>
  <c r="J829" i="16"/>
  <c r="L829" i="16" s="1"/>
  <c r="I872" i="17" l="1"/>
  <c r="K872" i="17" s="1"/>
  <c r="G872" i="17"/>
  <c r="H872" i="17"/>
  <c r="O872" i="17"/>
  <c r="P872" i="17"/>
  <c r="R872" i="17" s="1"/>
  <c r="N872" i="17"/>
  <c r="Y829" i="16"/>
  <c r="W829" i="16"/>
  <c r="M830" i="16"/>
  <c r="X829" i="16"/>
  <c r="F830" i="16"/>
  <c r="T829" i="16"/>
  <c r="V829" i="16" s="1"/>
  <c r="J872" i="17" l="1"/>
  <c r="L872" i="17" s="1"/>
  <c r="Q872" i="17"/>
  <c r="S872" i="17" s="1"/>
  <c r="U872" i="17"/>
  <c r="I830" i="16"/>
  <c r="K830" i="16" s="1"/>
  <c r="H830" i="16"/>
  <c r="G830" i="16"/>
  <c r="P830" i="16"/>
  <c r="R830" i="16" s="1"/>
  <c r="O830" i="16"/>
  <c r="N830" i="16"/>
  <c r="T872" i="17" l="1"/>
  <c r="V872" i="17" s="1"/>
  <c r="F873" i="17"/>
  <c r="M873" i="17"/>
  <c r="W872" i="17"/>
  <c r="X872" i="17"/>
  <c r="Y872" i="17"/>
  <c r="J830" i="16"/>
  <c r="L830" i="16" s="1"/>
  <c r="U830" i="16"/>
  <c r="Q830" i="16"/>
  <c r="S830" i="16" s="1"/>
  <c r="N873" i="17" l="1"/>
  <c r="O873" i="17"/>
  <c r="P873" i="17"/>
  <c r="R873" i="17" s="1"/>
  <c r="I873" i="17"/>
  <c r="K873" i="17" s="1"/>
  <c r="H873" i="17"/>
  <c r="G873" i="17"/>
  <c r="W830" i="16"/>
  <c r="Y830" i="16"/>
  <c r="T830" i="16"/>
  <c r="V830" i="16" s="1"/>
  <c r="X830" i="16"/>
  <c r="F831" i="16"/>
  <c r="M831" i="16"/>
  <c r="Q873" i="17" l="1"/>
  <c r="S873" i="17" s="1"/>
  <c r="U873" i="17"/>
  <c r="J873" i="17"/>
  <c r="H831" i="16"/>
  <c r="G831" i="16"/>
  <c r="I831" i="16"/>
  <c r="K831" i="16" s="1"/>
  <c r="P831" i="16"/>
  <c r="R831" i="16" s="1"/>
  <c r="O831" i="16"/>
  <c r="N831" i="16"/>
  <c r="T873" i="17" l="1"/>
  <c r="L873" i="17"/>
  <c r="Q831" i="16"/>
  <c r="S831" i="16" s="1"/>
  <c r="U831" i="16"/>
  <c r="J831" i="16"/>
  <c r="Y873" i="17" l="1"/>
  <c r="F874" i="17"/>
  <c r="M874" i="17"/>
  <c r="X873" i="17"/>
  <c r="W873" i="17"/>
  <c r="V873" i="17"/>
  <c r="T831" i="16"/>
  <c r="L831" i="16"/>
  <c r="P874" i="17" l="1"/>
  <c r="R874" i="17" s="1"/>
  <c r="N874" i="17"/>
  <c r="O874" i="17"/>
  <c r="G874" i="17"/>
  <c r="H874" i="17"/>
  <c r="I874" i="17"/>
  <c r="K874" i="17" s="1"/>
  <c r="Y831" i="16"/>
  <c r="W831" i="16"/>
  <c r="X831" i="16"/>
  <c r="F832" i="16"/>
  <c r="M832" i="16"/>
  <c r="V831" i="16"/>
  <c r="Q874" i="17" l="1"/>
  <c r="S874" i="17" s="1"/>
  <c r="U874" i="17"/>
  <c r="J874" i="17"/>
  <c r="G832" i="16"/>
  <c r="I832" i="16"/>
  <c r="K832" i="16" s="1"/>
  <c r="H832" i="16"/>
  <c r="O832" i="16"/>
  <c r="N832" i="16"/>
  <c r="P832" i="16"/>
  <c r="R832" i="16" s="1"/>
  <c r="T874" i="17" l="1"/>
  <c r="L874" i="17"/>
  <c r="Q832" i="16"/>
  <c r="S832" i="16" s="1"/>
  <c r="U832" i="16"/>
  <c r="J832" i="16"/>
  <c r="F875" i="17" l="1"/>
  <c r="X874" i="17"/>
  <c r="M875" i="17"/>
  <c r="W874" i="17"/>
  <c r="Y874" i="17"/>
  <c r="V874" i="17"/>
  <c r="T832" i="16"/>
  <c r="L832" i="16"/>
  <c r="P875" i="17" l="1"/>
  <c r="R875" i="17" s="1"/>
  <c r="O875" i="17"/>
  <c r="N875" i="17"/>
  <c r="H875" i="17"/>
  <c r="I875" i="17"/>
  <c r="K875" i="17" s="1"/>
  <c r="G875" i="17"/>
  <c r="Y832" i="16"/>
  <c r="W832" i="16"/>
  <c r="F833" i="16"/>
  <c r="M833" i="16"/>
  <c r="X832" i="16"/>
  <c r="V832" i="16"/>
  <c r="Q875" i="17" l="1"/>
  <c r="S875" i="17" s="1"/>
  <c r="U875" i="17"/>
  <c r="J875" i="17"/>
  <c r="N833" i="16"/>
  <c r="P833" i="16"/>
  <c r="R833" i="16" s="1"/>
  <c r="O833" i="16"/>
  <c r="I833" i="16"/>
  <c r="K833" i="16" s="1"/>
  <c r="H833" i="16"/>
  <c r="G833" i="16"/>
  <c r="T875" i="17" l="1"/>
  <c r="L875" i="17"/>
  <c r="J833" i="16"/>
  <c r="L833" i="16" s="1"/>
  <c r="U833" i="16"/>
  <c r="Q833" i="16"/>
  <c r="Y875" i="17" l="1"/>
  <c r="W875" i="17"/>
  <c r="M876" i="17"/>
  <c r="X875" i="17"/>
  <c r="F876" i="17"/>
  <c r="V875" i="17"/>
  <c r="T833" i="16"/>
  <c r="S833" i="16"/>
  <c r="V833" i="16" l="1"/>
  <c r="G876" i="17"/>
  <c r="H876" i="17"/>
  <c r="I876" i="17"/>
  <c r="K876" i="17" s="1"/>
  <c r="N876" i="17"/>
  <c r="O876" i="17"/>
  <c r="P876" i="17"/>
  <c r="R876" i="17" s="1"/>
  <c r="W833" i="16"/>
  <c r="Y833" i="16"/>
  <c r="X833" i="16"/>
  <c r="F834" i="16"/>
  <c r="M834" i="16"/>
  <c r="J876" i="17" l="1"/>
  <c r="L876" i="17" s="1"/>
  <c r="U876" i="17"/>
  <c r="Q876" i="17"/>
  <c r="S876" i="17" s="1"/>
  <c r="P834" i="16"/>
  <c r="R834" i="16" s="1"/>
  <c r="O834" i="16"/>
  <c r="N834" i="16"/>
  <c r="I834" i="16"/>
  <c r="K834" i="16" s="1"/>
  <c r="H834" i="16"/>
  <c r="G834" i="16"/>
  <c r="T876" i="17" l="1"/>
  <c r="V876" i="17" s="1"/>
  <c r="X876" i="17"/>
  <c r="Y876" i="17"/>
  <c r="W876" i="17"/>
  <c r="M877" i="17"/>
  <c r="F877" i="17"/>
  <c r="Q834" i="16"/>
  <c r="S834" i="16" s="1"/>
  <c r="J834" i="16"/>
  <c r="U834" i="16"/>
  <c r="I877" i="17" l="1"/>
  <c r="K877" i="17" s="1"/>
  <c r="G877" i="17"/>
  <c r="H877" i="17"/>
  <c r="N877" i="17"/>
  <c r="P877" i="17"/>
  <c r="R877" i="17" s="1"/>
  <c r="O877" i="17"/>
  <c r="T834" i="16"/>
  <c r="L834" i="16"/>
  <c r="F835" i="16" s="1"/>
  <c r="J877" i="17" l="1"/>
  <c r="L877" i="17" s="1"/>
  <c r="U877" i="17"/>
  <c r="Q877" i="17"/>
  <c r="S877" i="17" s="1"/>
  <c r="Y834" i="16"/>
  <c r="V834" i="16"/>
  <c r="M835" i="16"/>
  <c r="O835" i="16" s="1"/>
  <c r="X834" i="16"/>
  <c r="W834" i="16"/>
  <c r="H835" i="16"/>
  <c r="G835" i="16"/>
  <c r="I835" i="16"/>
  <c r="K835" i="16" s="1"/>
  <c r="X877" i="17" l="1"/>
  <c r="M878" i="17"/>
  <c r="Y877" i="17"/>
  <c r="W877" i="17"/>
  <c r="F878" i="17"/>
  <c r="T877" i="17"/>
  <c r="V877" i="17" s="1"/>
  <c r="P835" i="16"/>
  <c r="R835" i="16" s="1"/>
  <c r="U835" i="16" s="1"/>
  <c r="N835" i="16"/>
  <c r="J835" i="16"/>
  <c r="N878" i="17" l="1"/>
  <c r="O878" i="17"/>
  <c r="P878" i="17"/>
  <c r="R878" i="17" s="1"/>
  <c r="G878" i="17"/>
  <c r="I878" i="17"/>
  <c r="K878" i="17" s="1"/>
  <c r="H878" i="17"/>
  <c r="Q835" i="16"/>
  <c r="S835" i="16" s="1"/>
  <c r="L835" i="16"/>
  <c r="Q878" i="17" l="1"/>
  <c r="S878" i="17" s="1"/>
  <c r="U878" i="17"/>
  <c r="J878" i="17"/>
  <c r="T835" i="16"/>
  <c r="V835" i="16" s="1"/>
  <c r="Y835" i="16"/>
  <c r="W835" i="16"/>
  <c r="X835" i="16"/>
  <c r="F836" i="16"/>
  <c r="M836" i="16"/>
  <c r="T878" i="17" l="1"/>
  <c r="L878" i="17"/>
  <c r="G836" i="16"/>
  <c r="I836" i="16"/>
  <c r="K836" i="16" s="1"/>
  <c r="H836" i="16"/>
  <c r="O836" i="16"/>
  <c r="N836" i="16"/>
  <c r="P836" i="16"/>
  <c r="R836" i="16" s="1"/>
  <c r="X878" i="17" l="1"/>
  <c r="W878" i="17"/>
  <c r="F879" i="17"/>
  <c r="M879" i="17"/>
  <c r="Y878" i="17"/>
  <c r="V878" i="17"/>
  <c r="U836" i="16"/>
  <c r="Q836" i="16"/>
  <c r="S836" i="16" s="1"/>
  <c r="J836" i="16"/>
  <c r="L836" i="16" s="1"/>
  <c r="O879" i="17" l="1"/>
  <c r="N879" i="17"/>
  <c r="P879" i="17"/>
  <c r="R879" i="17" s="1"/>
  <c r="G879" i="17"/>
  <c r="I879" i="17"/>
  <c r="K879" i="17" s="1"/>
  <c r="H879" i="17"/>
  <c r="Y836" i="16"/>
  <c r="W836" i="16"/>
  <c r="F837" i="16"/>
  <c r="M837" i="16"/>
  <c r="X836" i="16"/>
  <c r="T836" i="16"/>
  <c r="V836" i="16" s="1"/>
  <c r="Q879" i="17" l="1"/>
  <c r="S879" i="17" s="1"/>
  <c r="U879" i="17"/>
  <c r="J879" i="17"/>
  <c r="N837" i="16"/>
  <c r="P837" i="16"/>
  <c r="R837" i="16" s="1"/>
  <c r="O837" i="16"/>
  <c r="I837" i="16"/>
  <c r="K837" i="16" s="1"/>
  <c r="H837" i="16"/>
  <c r="G837" i="16"/>
  <c r="T879" i="17" l="1"/>
  <c r="L879" i="17"/>
  <c r="U837" i="16"/>
  <c r="J837" i="16"/>
  <c r="Q837" i="16"/>
  <c r="S837" i="16" s="1"/>
  <c r="W879" i="17" l="1"/>
  <c r="M880" i="17"/>
  <c r="F880" i="17"/>
  <c r="Y879" i="17"/>
  <c r="X879" i="17"/>
  <c r="V879" i="17"/>
  <c r="T837" i="16"/>
  <c r="L837" i="16"/>
  <c r="I880" i="17" l="1"/>
  <c r="K880" i="17" s="1"/>
  <c r="G880" i="17"/>
  <c r="H880" i="17"/>
  <c r="O880" i="17"/>
  <c r="N880" i="17"/>
  <c r="P880" i="17"/>
  <c r="R880" i="17" s="1"/>
  <c r="Y837" i="16"/>
  <c r="W837" i="16"/>
  <c r="M838" i="16"/>
  <c r="X837" i="16"/>
  <c r="F838" i="16"/>
  <c r="V837" i="16"/>
  <c r="J880" i="17" l="1"/>
  <c r="L880" i="17" s="1"/>
  <c r="Q880" i="17"/>
  <c r="S880" i="17" s="1"/>
  <c r="U880" i="17"/>
  <c r="I838" i="16"/>
  <c r="K838" i="16" s="1"/>
  <c r="H838" i="16"/>
  <c r="G838" i="16"/>
  <c r="P838" i="16"/>
  <c r="R838" i="16" s="1"/>
  <c r="O838" i="16"/>
  <c r="N838" i="16"/>
  <c r="W880" i="17" l="1"/>
  <c r="X880" i="17"/>
  <c r="T880" i="17"/>
  <c r="V880" i="17" s="1"/>
  <c r="Y880" i="17"/>
  <c r="F881" i="17"/>
  <c r="I881" i="17" s="1"/>
  <c r="K881" i="17" s="1"/>
  <c r="M881" i="17"/>
  <c r="O881" i="17" s="1"/>
  <c r="J838" i="16"/>
  <c r="L838" i="16" s="1"/>
  <c r="Q838" i="16"/>
  <c r="S838" i="16" s="1"/>
  <c r="U838" i="16"/>
  <c r="G881" i="17" l="1"/>
  <c r="H881" i="17"/>
  <c r="N881" i="17"/>
  <c r="P881" i="17"/>
  <c r="R881" i="17" s="1"/>
  <c r="U881" i="17" s="1"/>
  <c r="W838" i="16"/>
  <c r="Y838" i="16"/>
  <c r="T838" i="16"/>
  <c r="V838" i="16" s="1"/>
  <c r="X838" i="16"/>
  <c r="F839" i="16"/>
  <c r="M839" i="16"/>
  <c r="Q881" i="17" l="1"/>
  <c r="S881" i="17" s="1"/>
  <c r="J881" i="17"/>
  <c r="L881" i="17" s="1"/>
  <c r="P839" i="16"/>
  <c r="R839" i="16" s="1"/>
  <c r="O839" i="16"/>
  <c r="N839" i="16"/>
  <c r="H839" i="16"/>
  <c r="G839" i="16"/>
  <c r="I839" i="16"/>
  <c r="K839" i="16" s="1"/>
  <c r="W881" i="17" l="1"/>
  <c r="Y881" i="17"/>
  <c r="M882" i="17"/>
  <c r="N882" i="17" s="1"/>
  <c r="X881" i="17"/>
  <c r="F882" i="17"/>
  <c r="I882" i="17" s="1"/>
  <c r="K882" i="17" s="1"/>
  <c r="T881" i="17"/>
  <c r="V881" i="17" s="1"/>
  <c r="U839" i="16"/>
  <c r="J839" i="16"/>
  <c r="L839" i="16" s="1"/>
  <c r="Q839" i="16"/>
  <c r="S839" i="16" s="1"/>
  <c r="P882" i="17" l="1"/>
  <c r="R882" i="17" s="1"/>
  <c r="U882" i="17" s="1"/>
  <c r="O882" i="17"/>
  <c r="H882" i="17"/>
  <c r="G882" i="17"/>
  <c r="W839" i="16"/>
  <c r="F840" i="16"/>
  <c r="M840" i="16"/>
  <c r="Y839" i="16"/>
  <c r="X839" i="16"/>
  <c r="T839" i="16"/>
  <c r="V839" i="16" s="1"/>
  <c r="Q882" i="17" l="1"/>
  <c r="S882" i="17" s="1"/>
  <c r="J882" i="17"/>
  <c r="N840" i="16"/>
  <c r="P840" i="16"/>
  <c r="R840" i="16" s="1"/>
  <c r="O840" i="16"/>
  <c r="G840" i="16"/>
  <c r="I840" i="16"/>
  <c r="K840" i="16" s="1"/>
  <c r="H840" i="16"/>
  <c r="T882" i="17" l="1"/>
  <c r="L882" i="17"/>
  <c r="U840" i="16"/>
  <c r="Q840" i="16"/>
  <c r="S840" i="16" s="1"/>
  <c r="J840" i="16"/>
  <c r="V882" i="17" l="1"/>
  <c r="G4" i="18"/>
  <c r="F883" i="17"/>
  <c r="I883" i="17" s="1"/>
  <c r="K883" i="17" s="1"/>
  <c r="Y882" i="17"/>
  <c r="X882" i="17"/>
  <c r="M883" i="17"/>
  <c r="W882" i="17"/>
  <c r="T840" i="16"/>
  <c r="L840" i="16"/>
  <c r="G883" i="17" l="1"/>
  <c r="H883" i="17"/>
  <c r="P883" i="17"/>
  <c r="R883" i="17" s="1"/>
  <c r="U883" i="17" s="1"/>
  <c r="N883" i="17"/>
  <c r="O883" i="17"/>
  <c r="X840" i="16"/>
  <c r="W840" i="16"/>
  <c r="F841" i="16"/>
  <c r="Y840" i="16"/>
  <c r="V840" i="16"/>
  <c r="M841" i="16"/>
  <c r="J883" i="17" l="1"/>
  <c r="L883" i="17" s="1"/>
  <c r="Q883" i="17"/>
  <c r="S883" i="17" s="1"/>
  <c r="H841" i="16"/>
  <c r="I841" i="16"/>
  <c r="K841" i="16" s="1"/>
  <c r="G841" i="16"/>
  <c r="N841" i="16"/>
  <c r="O841" i="16"/>
  <c r="P841" i="16"/>
  <c r="R841" i="16" s="1"/>
  <c r="X883" i="17" l="1"/>
  <c r="T883" i="17"/>
  <c r="V883" i="17" s="1"/>
  <c r="W883" i="17"/>
  <c r="Y883" i="17"/>
  <c r="M884" i="17"/>
  <c r="F884" i="17"/>
  <c r="J841" i="16"/>
  <c r="L841" i="16" s="1"/>
  <c r="U841" i="16"/>
  <c r="Q841" i="16"/>
  <c r="S841" i="16" s="1"/>
  <c r="G884" i="17" l="1"/>
  <c r="H884" i="17"/>
  <c r="I884" i="17"/>
  <c r="K884" i="17" s="1"/>
  <c r="N884" i="17"/>
  <c r="O884" i="17"/>
  <c r="P884" i="17"/>
  <c r="R884" i="17" s="1"/>
  <c r="W841" i="16"/>
  <c r="Y841" i="16"/>
  <c r="F842" i="16"/>
  <c r="X841" i="16"/>
  <c r="M842" i="16"/>
  <c r="T841" i="16"/>
  <c r="V841" i="16" s="1"/>
  <c r="Q884" i="17" l="1"/>
  <c r="S884" i="17" s="1"/>
  <c r="U884" i="17"/>
  <c r="J884" i="17"/>
  <c r="G842" i="16"/>
  <c r="I842" i="16"/>
  <c r="K842" i="16" s="1"/>
  <c r="H842" i="16"/>
  <c r="P842" i="16"/>
  <c r="R842" i="16" s="1"/>
  <c r="N842" i="16"/>
  <c r="O842" i="16"/>
  <c r="T884" i="17" l="1"/>
  <c r="L884" i="17"/>
  <c r="Q842" i="16"/>
  <c r="S842" i="16" s="1"/>
  <c r="U842" i="16"/>
  <c r="J842" i="16"/>
  <c r="L842" i="16" s="1"/>
  <c r="V884" i="17" l="1"/>
  <c r="X884" i="17"/>
  <c r="F885" i="17"/>
  <c r="Y884" i="17"/>
  <c r="M885" i="17"/>
  <c r="W884" i="17"/>
  <c r="T842" i="16"/>
  <c r="V842" i="16" s="1"/>
  <c r="W842" i="16"/>
  <c r="F843" i="16"/>
  <c r="X842" i="16"/>
  <c r="M843" i="16"/>
  <c r="Y842" i="16"/>
  <c r="H885" i="17" l="1"/>
  <c r="I885" i="17"/>
  <c r="K885" i="17" s="1"/>
  <c r="G885" i="17"/>
  <c r="P885" i="17"/>
  <c r="R885" i="17" s="1"/>
  <c r="N885" i="17"/>
  <c r="O885" i="17"/>
  <c r="N843" i="16"/>
  <c r="O843" i="16"/>
  <c r="P843" i="16"/>
  <c r="R843" i="16" s="1"/>
  <c r="G843" i="16"/>
  <c r="H843" i="16"/>
  <c r="I843" i="16"/>
  <c r="K843" i="16" s="1"/>
  <c r="J885" i="17" l="1"/>
  <c r="L885" i="17" s="1"/>
  <c r="Q885" i="17"/>
  <c r="S885" i="17" s="1"/>
  <c r="U885" i="17"/>
  <c r="J843" i="16"/>
  <c r="L843" i="16" s="1"/>
  <c r="Q843" i="16"/>
  <c r="S843" i="16" s="1"/>
  <c r="U843" i="16"/>
  <c r="T885" i="17" l="1"/>
  <c r="V885" i="17" s="1"/>
  <c r="X885" i="17"/>
  <c r="M886" i="17"/>
  <c r="F886" i="17"/>
  <c r="Y885" i="17"/>
  <c r="W885" i="17"/>
  <c r="T843" i="16"/>
  <c r="V843" i="16" s="1"/>
  <c r="M844" i="16"/>
  <c r="N844" i="16" s="1"/>
  <c r="F844" i="16"/>
  <c r="I844" i="16" s="1"/>
  <c r="K844" i="16" s="1"/>
  <c r="X843" i="16"/>
  <c r="Y843" i="16"/>
  <c r="W843" i="16"/>
  <c r="I886" i="17" l="1"/>
  <c r="K886" i="17" s="1"/>
  <c r="G886" i="17"/>
  <c r="H886" i="17"/>
  <c r="O886" i="17"/>
  <c r="N886" i="17"/>
  <c r="P886" i="17"/>
  <c r="R886" i="17" s="1"/>
  <c r="O844" i="16"/>
  <c r="P844" i="16"/>
  <c r="R844" i="16" s="1"/>
  <c r="U844" i="16" s="1"/>
  <c r="H844" i="16"/>
  <c r="G844" i="16"/>
  <c r="U886" i="17" l="1"/>
  <c r="J886" i="17"/>
  <c r="L886" i="17" s="1"/>
  <c r="Q886" i="17"/>
  <c r="J844" i="16"/>
  <c r="L844" i="16" s="1"/>
  <c r="Q844" i="16"/>
  <c r="S844" i="16" s="1"/>
  <c r="T886" i="17" l="1"/>
  <c r="S886" i="17"/>
  <c r="X886" i="17" s="1"/>
  <c r="T844" i="16"/>
  <c r="V844" i="16" s="1"/>
  <c r="W844" i="16"/>
  <c r="Y844" i="16"/>
  <c r="F845" i="16"/>
  <c r="X844" i="16"/>
  <c r="M845" i="16"/>
  <c r="F887" i="17" l="1"/>
  <c r="I887" i="17" s="1"/>
  <c r="K887" i="17" s="1"/>
  <c r="Y886" i="17"/>
  <c r="V886" i="17"/>
  <c r="W886" i="17"/>
  <c r="M887" i="17"/>
  <c r="N887" i="17" s="1"/>
  <c r="H845" i="16"/>
  <c r="I845" i="16"/>
  <c r="K845" i="16" s="1"/>
  <c r="G845" i="16"/>
  <c r="N845" i="16"/>
  <c r="O845" i="16"/>
  <c r="P845" i="16"/>
  <c r="R845" i="16" s="1"/>
  <c r="H887" i="17" l="1"/>
  <c r="G887" i="17"/>
  <c r="P887" i="17"/>
  <c r="R887" i="17" s="1"/>
  <c r="U887" i="17" s="1"/>
  <c r="O887" i="17"/>
  <c r="J845" i="16"/>
  <c r="L845" i="16" s="1"/>
  <c r="Q845" i="16"/>
  <c r="U845" i="16"/>
  <c r="Q887" i="17" l="1"/>
  <c r="S887" i="17" s="1"/>
  <c r="J887" i="17"/>
  <c r="L887" i="17" s="1"/>
  <c r="T845" i="16"/>
  <c r="S845" i="16"/>
  <c r="Y845" i="16" s="1"/>
  <c r="Y887" i="17" l="1"/>
  <c r="X887" i="17"/>
  <c r="W887" i="17"/>
  <c r="T887" i="17"/>
  <c r="V887" i="17" s="1"/>
  <c r="M888" i="17"/>
  <c r="O888" i="17" s="1"/>
  <c r="F888" i="17"/>
  <c r="G888" i="17" s="1"/>
  <c r="F846" i="16"/>
  <c r="H846" i="16" s="1"/>
  <c r="W845" i="16"/>
  <c r="V845" i="16"/>
  <c r="M846" i="16"/>
  <c r="P846" i="16" s="1"/>
  <c r="R846" i="16" s="1"/>
  <c r="X845" i="16"/>
  <c r="I888" i="17" l="1"/>
  <c r="K888" i="17" s="1"/>
  <c r="P888" i="17"/>
  <c r="R888" i="17" s="1"/>
  <c r="N888" i="17"/>
  <c r="H888" i="17"/>
  <c r="G846" i="16"/>
  <c r="I846" i="16"/>
  <c r="K846" i="16" s="1"/>
  <c r="U846" i="16" s="1"/>
  <c r="O846" i="16"/>
  <c r="N846" i="16"/>
  <c r="Q888" i="17" l="1"/>
  <c r="S888" i="17" s="1"/>
  <c r="J888" i="17"/>
  <c r="L888" i="17" s="1"/>
  <c r="U888" i="17"/>
  <c r="J846" i="16"/>
  <c r="L846" i="16" s="1"/>
  <c r="Q846" i="16"/>
  <c r="S846" i="16" s="1"/>
  <c r="W888" i="17" l="1"/>
  <c r="F889" i="17"/>
  <c r="G889" i="17" s="1"/>
  <c r="T888" i="17"/>
  <c r="V888" i="17" s="1"/>
  <c r="Y888" i="17"/>
  <c r="M889" i="17"/>
  <c r="O889" i="17" s="1"/>
  <c r="X888" i="17"/>
  <c r="Y846" i="16"/>
  <c r="T846" i="16"/>
  <c r="V846" i="16" s="1"/>
  <c r="X846" i="16"/>
  <c r="W846" i="16"/>
  <c r="M847" i="16"/>
  <c r="O847" i="16" s="1"/>
  <c r="F847" i="16"/>
  <c r="H847" i="16" s="1"/>
  <c r="I889" i="17" l="1"/>
  <c r="K889" i="17" s="1"/>
  <c r="H889" i="17"/>
  <c r="P889" i="17"/>
  <c r="R889" i="17" s="1"/>
  <c r="N889" i="17"/>
  <c r="I847" i="16"/>
  <c r="K847" i="16" s="1"/>
  <c r="G847" i="16"/>
  <c r="N847" i="16"/>
  <c r="P847" i="16"/>
  <c r="R847" i="16" s="1"/>
  <c r="J889" i="17" l="1"/>
  <c r="L889" i="17" s="1"/>
  <c r="U889" i="17"/>
  <c r="Q889" i="17"/>
  <c r="S889" i="17" s="1"/>
  <c r="U847" i="16"/>
  <c r="J847" i="16"/>
  <c r="L847" i="16" s="1"/>
  <c r="Q847" i="16"/>
  <c r="S847" i="16" s="1"/>
  <c r="T889" i="17" l="1"/>
  <c r="V889" i="17" s="1"/>
  <c r="X889" i="17"/>
  <c r="M890" i="17"/>
  <c r="O890" i="17" s="1"/>
  <c r="F890" i="17"/>
  <c r="I890" i="17" s="1"/>
  <c r="K890" i="17" s="1"/>
  <c r="Y889" i="17"/>
  <c r="W889" i="17"/>
  <c r="W847" i="16"/>
  <c r="Y847" i="16"/>
  <c r="F848" i="16"/>
  <c r="I848" i="16" s="1"/>
  <c r="K848" i="16" s="1"/>
  <c r="X847" i="16"/>
  <c r="M848" i="16"/>
  <c r="N848" i="16" s="1"/>
  <c r="T847" i="16"/>
  <c r="V847" i="16" s="1"/>
  <c r="N890" i="17" l="1"/>
  <c r="P890" i="17"/>
  <c r="R890" i="17" s="1"/>
  <c r="U890" i="17" s="1"/>
  <c r="G890" i="17"/>
  <c r="H890" i="17"/>
  <c r="G848" i="16"/>
  <c r="H848" i="16"/>
  <c r="O848" i="16"/>
  <c r="P848" i="16"/>
  <c r="R848" i="16" s="1"/>
  <c r="U848" i="16" s="1"/>
  <c r="Q890" i="17" l="1"/>
  <c r="S890" i="17" s="1"/>
  <c r="J890" i="17"/>
  <c r="J848" i="16"/>
  <c r="L848" i="16" s="1"/>
  <c r="Q848" i="16"/>
  <c r="S848" i="16" s="1"/>
  <c r="T890" i="17" l="1"/>
  <c r="L890" i="17"/>
  <c r="W890" i="17" s="1"/>
  <c r="T848" i="16"/>
  <c r="V848" i="16" s="1"/>
  <c r="M849" i="16"/>
  <c r="X848" i="16"/>
  <c r="F849" i="16"/>
  <c r="Y848" i="16"/>
  <c r="W848" i="16"/>
  <c r="V890" i="17" l="1"/>
  <c r="Y890" i="17"/>
  <c r="F891" i="17"/>
  <c r="H891" i="17" s="1"/>
  <c r="X890" i="17"/>
  <c r="M891" i="17"/>
  <c r="P891" i="17" s="1"/>
  <c r="R891" i="17" s="1"/>
  <c r="G849" i="16"/>
  <c r="H849" i="16"/>
  <c r="I849" i="16"/>
  <c r="K849" i="16" s="1"/>
  <c r="P849" i="16"/>
  <c r="R849" i="16" s="1"/>
  <c r="N849" i="16"/>
  <c r="O849" i="16"/>
  <c r="G891" i="17" l="1"/>
  <c r="I891" i="17"/>
  <c r="K891" i="17" s="1"/>
  <c r="U891" i="17" s="1"/>
  <c r="N891" i="17"/>
  <c r="O891" i="17"/>
  <c r="Q849" i="16"/>
  <c r="S849" i="16" s="1"/>
  <c r="J849" i="16"/>
  <c r="L849" i="16" s="1"/>
  <c r="U849" i="16"/>
  <c r="Q891" i="17" l="1"/>
  <c r="S891" i="17" s="1"/>
  <c r="J891" i="17"/>
  <c r="L891" i="17" s="1"/>
  <c r="F850" i="16"/>
  <c r="H850" i="16" s="1"/>
  <c r="W849" i="16"/>
  <c r="Y849" i="16"/>
  <c r="T849" i="16"/>
  <c r="V849" i="16" s="1"/>
  <c r="M850" i="16"/>
  <c r="O850" i="16" s="1"/>
  <c r="X849" i="16"/>
  <c r="T891" i="17" l="1"/>
  <c r="V891" i="17" s="1"/>
  <c r="I850" i="16"/>
  <c r="K850" i="16" s="1"/>
  <c r="G850" i="16"/>
  <c r="W891" i="17"/>
  <c r="Y891" i="17"/>
  <c r="X891" i="17"/>
  <c r="M892" i="17"/>
  <c r="F892" i="17"/>
  <c r="P850" i="16"/>
  <c r="R850" i="16" s="1"/>
  <c r="N850" i="16"/>
  <c r="U850" i="16" l="1"/>
  <c r="J850" i="16"/>
  <c r="L850" i="16" s="1"/>
  <c r="Q850" i="16"/>
  <c r="S850" i="16" s="1"/>
  <c r="I892" i="17"/>
  <c r="K892" i="17" s="1"/>
  <c r="H892" i="17"/>
  <c r="G892" i="17"/>
  <c r="O892" i="17"/>
  <c r="N892" i="17"/>
  <c r="P892" i="17"/>
  <c r="R892" i="17" s="1"/>
  <c r="T850" i="16" l="1"/>
  <c r="V850" i="16" s="1"/>
  <c r="J892" i="17"/>
  <c r="L892" i="17" s="1"/>
  <c r="U892" i="17"/>
  <c r="Q892" i="17"/>
  <c r="S892" i="17" s="1"/>
  <c r="F851" i="16"/>
  <c r="W850" i="16"/>
  <c r="M851" i="16"/>
  <c r="X850" i="16"/>
  <c r="Y850" i="16"/>
  <c r="T892" i="17" l="1"/>
  <c r="V892" i="17" s="1"/>
  <c r="M893" i="17"/>
  <c r="Y892" i="17"/>
  <c r="W892" i="17"/>
  <c r="F893" i="17"/>
  <c r="X892" i="17"/>
  <c r="N851" i="16"/>
  <c r="O851" i="16"/>
  <c r="P851" i="16"/>
  <c r="R851" i="16" s="1"/>
  <c r="I851" i="16"/>
  <c r="K851" i="16" s="1"/>
  <c r="G851" i="16"/>
  <c r="H851" i="16"/>
  <c r="H893" i="17" l="1"/>
  <c r="I893" i="17"/>
  <c r="K893" i="17" s="1"/>
  <c r="G893" i="17"/>
  <c r="P893" i="17"/>
  <c r="R893" i="17" s="1"/>
  <c r="N893" i="17"/>
  <c r="O893" i="17"/>
  <c r="Q851" i="16"/>
  <c r="S851" i="16" s="1"/>
  <c r="U851" i="16"/>
  <c r="J851" i="16"/>
  <c r="J893" i="17" l="1"/>
  <c r="L893" i="17" s="1"/>
  <c r="Q893" i="17"/>
  <c r="S893" i="17" s="1"/>
  <c r="U893" i="17"/>
  <c r="L851" i="16"/>
  <c r="T851" i="16"/>
  <c r="T893" i="17" l="1"/>
  <c r="V893" i="17" s="1"/>
  <c r="F894" i="17"/>
  <c r="W893" i="17"/>
  <c r="Y893" i="17"/>
  <c r="X893" i="17"/>
  <c r="M894" i="17"/>
  <c r="V851" i="16"/>
  <c r="M852" i="16"/>
  <c r="F852" i="16"/>
  <c r="W851" i="16"/>
  <c r="X851" i="16"/>
  <c r="Y851" i="16"/>
  <c r="N894" i="17" l="1"/>
  <c r="O894" i="17"/>
  <c r="P894" i="17"/>
  <c r="R894" i="17" s="1"/>
  <c r="I894" i="17"/>
  <c r="K894" i="17" s="1"/>
  <c r="H894" i="17"/>
  <c r="G894" i="17"/>
  <c r="I852" i="16"/>
  <c r="K852" i="16" s="1"/>
  <c r="G852" i="16"/>
  <c r="H852" i="16"/>
  <c r="N852" i="16"/>
  <c r="O852" i="16"/>
  <c r="P852" i="16"/>
  <c r="R852" i="16" s="1"/>
  <c r="Q894" i="17" l="1"/>
  <c r="S894" i="17" s="1"/>
  <c r="U894" i="17"/>
  <c r="J894" i="17"/>
  <c r="J852" i="16"/>
  <c r="L852" i="16" s="1"/>
  <c r="Q852" i="16"/>
  <c r="S852" i="16" s="1"/>
  <c r="U852" i="16"/>
  <c r="T894" i="17" l="1"/>
  <c r="L894" i="17"/>
  <c r="X894" i="17" s="1"/>
  <c r="T852" i="16"/>
  <c r="V852" i="16" s="1"/>
  <c r="M853" i="16"/>
  <c r="W852" i="16"/>
  <c r="X852" i="16"/>
  <c r="Y852" i="16"/>
  <c r="F853" i="16"/>
  <c r="W894" i="17" l="1"/>
  <c r="Y894" i="17"/>
  <c r="F895" i="17"/>
  <c r="M895" i="17"/>
  <c r="V894" i="17"/>
  <c r="I853" i="16"/>
  <c r="K853" i="16" s="1"/>
  <c r="H853" i="16"/>
  <c r="G853" i="16"/>
  <c r="O853" i="16"/>
  <c r="P853" i="16"/>
  <c r="R853" i="16" s="1"/>
  <c r="N853" i="16"/>
  <c r="H895" i="17" l="1"/>
  <c r="G895" i="17"/>
  <c r="I895" i="17"/>
  <c r="K895" i="17" s="1"/>
  <c r="N895" i="17"/>
  <c r="O895" i="17"/>
  <c r="P895" i="17"/>
  <c r="R895" i="17" s="1"/>
  <c r="J853" i="16"/>
  <c r="L853" i="16" s="1"/>
  <c r="Q853" i="16"/>
  <c r="U853" i="16"/>
  <c r="J895" i="17" l="1"/>
  <c r="L895" i="17" s="1"/>
  <c r="Q895" i="17"/>
  <c r="S895" i="17" s="1"/>
  <c r="U895" i="17"/>
  <c r="T853" i="16"/>
  <c r="S853" i="16"/>
  <c r="Y853" i="16" s="1"/>
  <c r="Y895" i="17" l="1"/>
  <c r="M896" i="17"/>
  <c r="O896" i="17" s="1"/>
  <c r="X895" i="17"/>
  <c r="W895" i="17"/>
  <c r="T895" i="17"/>
  <c r="V895" i="17" s="1"/>
  <c r="W853" i="16"/>
  <c r="F896" i="17"/>
  <c r="I896" i="17" s="1"/>
  <c r="K896" i="17" s="1"/>
  <c r="M854" i="16"/>
  <c r="P854" i="16" s="1"/>
  <c r="R854" i="16" s="1"/>
  <c r="X853" i="16"/>
  <c r="F854" i="16"/>
  <c r="H854" i="16" s="1"/>
  <c r="V853" i="16"/>
  <c r="H896" i="17" l="1"/>
  <c r="P896" i="17"/>
  <c r="R896" i="17" s="1"/>
  <c r="U896" i="17" s="1"/>
  <c r="O854" i="16"/>
  <c r="N896" i="17"/>
  <c r="N854" i="16"/>
  <c r="G896" i="17"/>
  <c r="G854" i="16"/>
  <c r="I854" i="16"/>
  <c r="K854" i="16" s="1"/>
  <c r="U854" i="16" s="1"/>
  <c r="Q896" i="17" l="1"/>
  <c r="S896" i="17" s="1"/>
  <c r="J896" i="17"/>
  <c r="L896" i="17" s="1"/>
  <c r="Q854" i="16"/>
  <c r="S854" i="16" s="1"/>
  <c r="J854" i="16"/>
  <c r="L854" i="16" s="1"/>
  <c r="F897" i="17" l="1"/>
  <c r="I897" i="17" s="1"/>
  <c r="K897" i="17" s="1"/>
  <c r="T854" i="16"/>
  <c r="V854" i="16" s="1"/>
  <c r="W896" i="17"/>
  <c r="Y896" i="17"/>
  <c r="X896" i="17"/>
  <c r="M897" i="17"/>
  <c r="P897" i="17" s="1"/>
  <c r="R897" i="17" s="1"/>
  <c r="T896" i="17"/>
  <c r="V896" i="17" s="1"/>
  <c r="M855" i="16"/>
  <c r="Y854" i="16"/>
  <c r="X854" i="16"/>
  <c r="F855" i="16"/>
  <c r="W854" i="16"/>
  <c r="O897" i="17" l="1"/>
  <c r="G897" i="17"/>
  <c r="H897" i="17"/>
  <c r="N897" i="17"/>
  <c r="U897" i="17"/>
  <c r="I855" i="16"/>
  <c r="K855" i="16" s="1"/>
  <c r="G855" i="16"/>
  <c r="H855" i="16"/>
  <c r="N855" i="16"/>
  <c r="O855" i="16"/>
  <c r="P855" i="16"/>
  <c r="R855" i="16" s="1"/>
  <c r="Q897" i="17" l="1"/>
  <c r="S897" i="17" s="1"/>
  <c r="J897" i="17"/>
  <c r="L897" i="17" s="1"/>
  <c r="Q855" i="16"/>
  <c r="S855" i="16" s="1"/>
  <c r="U855" i="16"/>
  <c r="J855" i="16"/>
  <c r="W897" i="17" l="1"/>
  <c r="M898" i="17"/>
  <c r="P898" i="17" s="1"/>
  <c r="R898" i="17" s="1"/>
  <c r="X897" i="17"/>
  <c r="Y897" i="17"/>
  <c r="F898" i="17"/>
  <c r="G898" i="17" s="1"/>
  <c r="T897" i="17"/>
  <c r="V897" i="17" s="1"/>
  <c r="L855" i="16"/>
  <c r="T855" i="16"/>
  <c r="I898" i="17" l="1"/>
  <c r="K898" i="17" s="1"/>
  <c r="U898" i="17" s="1"/>
  <c r="H898" i="17"/>
  <c r="N898" i="17"/>
  <c r="O898" i="17"/>
  <c r="V855" i="16"/>
  <c r="M856" i="16"/>
  <c r="X855" i="16"/>
  <c r="W855" i="16"/>
  <c r="F856" i="16"/>
  <c r="Y855" i="16"/>
  <c r="Q898" i="17" l="1"/>
  <c r="S898" i="17" s="1"/>
  <c r="J898" i="17"/>
  <c r="L898" i="17" s="1"/>
  <c r="I856" i="16"/>
  <c r="K856" i="16" s="1"/>
  <c r="H856" i="16"/>
  <c r="G856" i="16"/>
  <c r="P856" i="16"/>
  <c r="R856" i="16" s="1"/>
  <c r="N856" i="16"/>
  <c r="O856" i="16"/>
  <c r="T898" i="17" l="1"/>
  <c r="V898" i="17" s="1"/>
  <c r="X898" i="17"/>
  <c r="F899" i="17"/>
  <c r="M899" i="17"/>
  <c r="Y898" i="17"/>
  <c r="W898" i="17"/>
  <c r="Q856" i="16"/>
  <c r="S856" i="16" s="1"/>
  <c r="U856" i="16"/>
  <c r="J856" i="16"/>
  <c r="P899" i="17" l="1"/>
  <c r="R899" i="17" s="1"/>
  <c r="N899" i="17"/>
  <c r="O899" i="17"/>
  <c r="H899" i="17"/>
  <c r="I899" i="17"/>
  <c r="K899" i="17" s="1"/>
  <c r="G899" i="17"/>
  <c r="T856" i="16"/>
  <c r="L856" i="16"/>
  <c r="F857" i="16" s="1"/>
  <c r="U899" i="17" l="1"/>
  <c r="J899" i="17"/>
  <c r="Q899" i="17"/>
  <c r="S899" i="17" s="1"/>
  <c r="M857" i="16"/>
  <c r="P857" i="16" s="1"/>
  <c r="R857" i="16" s="1"/>
  <c r="W856" i="16"/>
  <c r="V856" i="16"/>
  <c r="X856" i="16"/>
  <c r="Y856" i="16"/>
  <c r="H857" i="16"/>
  <c r="I857" i="16"/>
  <c r="K857" i="16" s="1"/>
  <c r="G857" i="16"/>
  <c r="T899" i="17" l="1"/>
  <c r="L899" i="17"/>
  <c r="X899" i="17" s="1"/>
  <c r="N857" i="16"/>
  <c r="O857" i="16"/>
  <c r="J857" i="16"/>
  <c r="L857" i="16" s="1"/>
  <c r="U857" i="16"/>
  <c r="V899" i="17" l="1"/>
  <c r="M900" i="17"/>
  <c r="P900" i="17" s="1"/>
  <c r="R900" i="17" s="1"/>
  <c r="Y899" i="17"/>
  <c r="W899" i="17"/>
  <c r="F900" i="17"/>
  <c r="I900" i="17" s="1"/>
  <c r="K900" i="17" s="1"/>
  <c r="Q857" i="16"/>
  <c r="S857" i="16" s="1"/>
  <c r="F858" i="16" s="1"/>
  <c r="G900" i="17" l="1"/>
  <c r="H900" i="17"/>
  <c r="N900" i="17"/>
  <c r="O900" i="17"/>
  <c r="X857" i="16"/>
  <c r="W857" i="16"/>
  <c r="M858" i="16"/>
  <c r="O858" i="16" s="1"/>
  <c r="Y857" i="16"/>
  <c r="T857" i="16"/>
  <c r="V857" i="16" s="1"/>
  <c r="U900" i="17"/>
  <c r="G858" i="16"/>
  <c r="I858" i="16"/>
  <c r="K858" i="16" s="1"/>
  <c r="H858" i="16"/>
  <c r="N858" i="16" l="1"/>
  <c r="J900" i="17"/>
  <c r="L900" i="17" s="1"/>
  <c r="Q900" i="17"/>
  <c r="S900" i="17" s="1"/>
  <c r="P858" i="16"/>
  <c r="R858" i="16" s="1"/>
  <c r="U858" i="16" s="1"/>
  <c r="J858" i="16"/>
  <c r="L858" i="16" s="1"/>
  <c r="Q858" i="16" l="1"/>
  <c r="S858" i="16" s="1"/>
  <c r="W858" i="16" s="1"/>
  <c r="T900" i="17"/>
  <c r="V900" i="17" s="1"/>
  <c r="W900" i="17"/>
  <c r="F901" i="17"/>
  <c r="M901" i="17"/>
  <c r="Y900" i="17"/>
  <c r="X900" i="17"/>
  <c r="F859" i="16" l="1"/>
  <c r="G859" i="16" s="1"/>
  <c r="T858" i="16"/>
  <c r="V858" i="16" s="1"/>
  <c r="Y858" i="16"/>
  <c r="X858" i="16"/>
  <c r="M859" i="16"/>
  <c r="P859" i="16" s="1"/>
  <c r="R859" i="16" s="1"/>
  <c r="N901" i="17"/>
  <c r="O901" i="17"/>
  <c r="P901" i="17"/>
  <c r="R901" i="17" s="1"/>
  <c r="G901" i="17"/>
  <c r="I901" i="17"/>
  <c r="K901" i="17" s="1"/>
  <c r="H901" i="17"/>
  <c r="I859" i="16" l="1"/>
  <c r="K859" i="16" s="1"/>
  <c r="U859" i="16" s="1"/>
  <c r="H859" i="16"/>
  <c r="N859" i="16"/>
  <c r="O859" i="16"/>
  <c r="Q901" i="17"/>
  <c r="S901" i="17" s="1"/>
  <c r="J901" i="17"/>
  <c r="L901" i="17" s="1"/>
  <c r="U901" i="17"/>
  <c r="J859" i="16" l="1"/>
  <c r="L859" i="16" s="1"/>
  <c r="Q859" i="16"/>
  <c r="S859" i="16" s="1"/>
  <c r="T901" i="17"/>
  <c r="V901" i="17" s="1"/>
  <c r="X901" i="17"/>
  <c r="Y901" i="17"/>
  <c r="M902" i="17"/>
  <c r="F902" i="17"/>
  <c r="W901" i="17"/>
  <c r="T859" i="16" l="1"/>
  <c r="V859" i="16" s="1"/>
  <c r="X859" i="16"/>
  <c r="W859" i="16"/>
  <c r="M860" i="16"/>
  <c r="P860" i="16" s="1"/>
  <c r="R860" i="16" s="1"/>
  <c r="F860" i="16"/>
  <c r="I860" i="16" s="1"/>
  <c r="K860" i="16" s="1"/>
  <c r="Y859" i="16"/>
  <c r="I902" i="17"/>
  <c r="K902" i="17" s="1"/>
  <c r="G902" i="17"/>
  <c r="H902" i="17"/>
  <c r="N902" i="17"/>
  <c r="O902" i="17"/>
  <c r="P902" i="17"/>
  <c r="R902" i="17" s="1"/>
  <c r="N860" i="16" l="1"/>
  <c r="O860" i="16"/>
  <c r="U860" i="16"/>
  <c r="G860" i="16"/>
  <c r="H860" i="16"/>
  <c r="Q902" i="17"/>
  <c r="S902" i="17" s="1"/>
  <c r="J902" i="17"/>
  <c r="L902" i="17" s="1"/>
  <c r="U902" i="17"/>
  <c r="Q860" i="16" l="1"/>
  <c r="S860" i="16" s="1"/>
  <c r="J860" i="16"/>
  <c r="L860" i="16" s="1"/>
  <c r="Y902" i="17"/>
  <c r="W902" i="17"/>
  <c r="F903" i="17"/>
  <c r="G903" i="17" s="1"/>
  <c r="M903" i="17"/>
  <c r="O903" i="17" s="1"/>
  <c r="X902" i="17"/>
  <c r="T902" i="17"/>
  <c r="V902" i="17" s="1"/>
  <c r="M861" i="16" l="1"/>
  <c r="N861" i="16" s="1"/>
  <c r="F861" i="16"/>
  <c r="G861" i="16" s="1"/>
  <c r="X860" i="16"/>
  <c r="T860" i="16"/>
  <c r="V860" i="16" s="1"/>
  <c r="Y860" i="16"/>
  <c r="W860" i="16"/>
  <c r="H903" i="17"/>
  <c r="I903" i="17"/>
  <c r="K903" i="17" s="1"/>
  <c r="P903" i="17"/>
  <c r="R903" i="17" s="1"/>
  <c r="N903" i="17"/>
  <c r="P861" i="16" l="1"/>
  <c r="R861" i="16" s="1"/>
  <c r="O861" i="16"/>
  <c r="I861" i="16"/>
  <c r="K861" i="16" s="1"/>
  <c r="H861" i="16"/>
  <c r="J903" i="17"/>
  <c r="L903" i="17" s="1"/>
  <c r="U903" i="17"/>
  <c r="Q903" i="17"/>
  <c r="S903" i="17" s="1"/>
  <c r="Q861" i="16" l="1"/>
  <c r="S861" i="16" s="1"/>
  <c r="U861" i="16"/>
  <c r="J861" i="16"/>
  <c r="L861" i="16" s="1"/>
  <c r="T903" i="17"/>
  <c r="V903" i="17" s="1"/>
  <c r="F904" i="17"/>
  <c r="X903" i="17"/>
  <c r="M904" i="17"/>
  <c r="W903" i="17"/>
  <c r="Y903" i="17"/>
  <c r="W861" i="16" l="1"/>
  <c r="T861" i="16"/>
  <c r="V861" i="16" s="1"/>
  <c r="M862" i="16"/>
  <c r="O862" i="16" s="1"/>
  <c r="Y861" i="16"/>
  <c r="X861" i="16"/>
  <c r="F862" i="16"/>
  <c r="G862" i="16" s="1"/>
  <c r="O904" i="17"/>
  <c r="N904" i="17"/>
  <c r="P904" i="17"/>
  <c r="R904" i="17" s="1"/>
  <c r="I904" i="17"/>
  <c r="K904" i="17" s="1"/>
  <c r="G904" i="17"/>
  <c r="H904" i="17"/>
  <c r="N862" i="16" l="1"/>
  <c r="H862" i="16"/>
  <c r="I862" i="16"/>
  <c r="K862" i="16" s="1"/>
  <c r="P862" i="16"/>
  <c r="R862" i="16" s="1"/>
  <c r="Q904" i="17"/>
  <c r="S904" i="17" s="1"/>
  <c r="U904" i="17"/>
  <c r="J904" i="17"/>
  <c r="J862" i="16" l="1"/>
  <c r="L862" i="16" s="1"/>
  <c r="U862" i="16"/>
  <c r="T904" i="17"/>
  <c r="Q862" i="16"/>
  <c r="L904" i="17"/>
  <c r="X904" i="17" s="1"/>
  <c r="T862" i="16" l="1"/>
  <c r="S862" i="16"/>
  <c r="W862" i="16" s="1"/>
  <c r="V904" i="17"/>
  <c r="Y904" i="17"/>
  <c r="F905" i="17"/>
  <c r="H905" i="17" s="1"/>
  <c r="M905" i="17"/>
  <c r="P905" i="17" s="1"/>
  <c r="R905" i="17" s="1"/>
  <c r="W904" i="17"/>
  <c r="V862" i="16" l="1"/>
  <c r="M863" i="16"/>
  <c r="O863" i="16" s="1"/>
  <c r="Y862" i="16"/>
  <c r="F863" i="16"/>
  <c r="I863" i="16" s="1"/>
  <c r="K863" i="16" s="1"/>
  <c r="X862" i="16"/>
  <c r="G905" i="17"/>
  <c r="I905" i="17"/>
  <c r="K905" i="17" s="1"/>
  <c r="U905" i="17" s="1"/>
  <c r="N905" i="17"/>
  <c r="O905" i="17"/>
  <c r="P863" i="16" l="1"/>
  <c r="R863" i="16" s="1"/>
  <c r="U863" i="16" s="1"/>
  <c r="N863" i="16"/>
  <c r="H863" i="16"/>
  <c r="Q905" i="17"/>
  <c r="S905" i="17" s="1"/>
  <c r="G863" i="16"/>
  <c r="J905" i="17"/>
  <c r="L905" i="17" s="1"/>
  <c r="Q863" i="16" l="1"/>
  <c r="S863" i="16" s="1"/>
  <c r="M906" i="17"/>
  <c r="N906" i="17" s="1"/>
  <c r="J863" i="16"/>
  <c r="L863" i="16" s="1"/>
  <c r="T905" i="17"/>
  <c r="V905" i="17" s="1"/>
  <c r="Y905" i="17"/>
  <c r="F906" i="17"/>
  <c r="I906" i="17" s="1"/>
  <c r="K906" i="17" s="1"/>
  <c r="W905" i="17"/>
  <c r="X905" i="17"/>
  <c r="P906" i="17" l="1"/>
  <c r="R906" i="17" s="1"/>
  <c r="U906" i="17" s="1"/>
  <c r="O906" i="17"/>
  <c r="T863" i="16"/>
  <c r="V863" i="16" s="1"/>
  <c r="H906" i="17"/>
  <c r="G906" i="17"/>
  <c r="M864" i="16"/>
  <c r="X863" i="16"/>
  <c r="Y863" i="16"/>
  <c r="W863" i="16"/>
  <c r="F864" i="16"/>
  <c r="Q906" i="17" l="1"/>
  <c r="S906" i="17" s="1"/>
  <c r="J906" i="17"/>
  <c r="L906" i="17" s="1"/>
  <c r="H864" i="16"/>
  <c r="G864" i="16"/>
  <c r="I864" i="16"/>
  <c r="K864" i="16" s="1"/>
  <c r="O864" i="16"/>
  <c r="P864" i="16"/>
  <c r="R864" i="16" s="1"/>
  <c r="N864" i="16"/>
  <c r="Y906" i="17" l="1"/>
  <c r="F907" i="17"/>
  <c r="I907" i="17" s="1"/>
  <c r="K907" i="17" s="1"/>
  <c r="W906" i="17"/>
  <c r="T906" i="17"/>
  <c r="V906" i="17" s="1"/>
  <c r="M907" i="17"/>
  <c r="O907" i="17" s="1"/>
  <c r="X906" i="17"/>
  <c r="J864" i="16"/>
  <c r="L864" i="16" s="1"/>
  <c r="Q864" i="16"/>
  <c r="S864" i="16" s="1"/>
  <c r="U864" i="16"/>
  <c r="N907" i="17" l="1"/>
  <c r="G907" i="17"/>
  <c r="H907" i="17"/>
  <c r="P907" i="17"/>
  <c r="R907" i="17" s="1"/>
  <c r="U907" i="17" s="1"/>
  <c r="T864" i="16"/>
  <c r="V864" i="16" s="1"/>
  <c r="F865" i="16"/>
  <c r="W864" i="16"/>
  <c r="M865" i="16"/>
  <c r="X864" i="16"/>
  <c r="Y864" i="16"/>
  <c r="J907" i="17" l="1"/>
  <c r="L907" i="17" s="1"/>
  <c r="Q907" i="17"/>
  <c r="S907" i="17" s="1"/>
  <c r="P865" i="16"/>
  <c r="R865" i="16" s="1"/>
  <c r="N865" i="16"/>
  <c r="O865" i="16"/>
  <c r="I865" i="16"/>
  <c r="K865" i="16" s="1"/>
  <c r="G865" i="16"/>
  <c r="H865" i="16"/>
  <c r="X907" i="17" l="1"/>
  <c r="T907" i="17"/>
  <c r="V907" i="17" s="1"/>
  <c r="M908" i="17"/>
  <c r="P908" i="17" s="1"/>
  <c r="R908" i="17" s="1"/>
  <c r="W907" i="17"/>
  <c r="F908" i="17"/>
  <c r="G908" i="17" s="1"/>
  <c r="Y907" i="17"/>
  <c r="U865" i="16"/>
  <c r="Q865" i="16"/>
  <c r="S865" i="16" s="1"/>
  <c r="J865" i="16"/>
  <c r="N908" i="17" l="1"/>
  <c r="H908" i="17"/>
  <c r="O908" i="17"/>
  <c r="I908" i="17"/>
  <c r="K908" i="17" s="1"/>
  <c r="U908" i="17" s="1"/>
  <c r="L865" i="16"/>
  <c r="T865" i="16"/>
  <c r="Q908" i="17" l="1"/>
  <c r="S908" i="17" s="1"/>
  <c r="J908" i="17"/>
  <c r="L908" i="17" s="1"/>
  <c r="V865" i="16"/>
  <c r="W865" i="16"/>
  <c r="Y865" i="16"/>
  <c r="X865" i="16"/>
  <c r="M866" i="16"/>
  <c r="F866" i="16"/>
  <c r="M909" i="17" l="1"/>
  <c r="O909" i="17" s="1"/>
  <c r="T908" i="17"/>
  <c r="V908" i="17" s="1"/>
  <c r="F909" i="17"/>
  <c r="G909" i="17" s="1"/>
  <c r="W908" i="17"/>
  <c r="X908" i="17"/>
  <c r="Y908" i="17"/>
  <c r="O866" i="16"/>
  <c r="P866" i="16"/>
  <c r="R866" i="16" s="1"/>
  <c r="N866" i="16"/>
  <c r="I866" i="16"/>
  <c r="K866" i="16" s="1"/>
  <c r="G866" i="16"/>
  <c r="H866" i="16"/>
  <c r="N909" i="17" l="1"/>
  <c r="P909" i="17"/>
  <c r="R909" i="17" s="1"/>
  <c r="H909" i="17"/>
  <c r="I909" i="17"/>
  <c r="K909" i="17" s="1"/>
  <c r="Q866" i="16"/>
  <c r="S866" i="16" s="1"/>
  <c r="U866" i="16"/>
  <c r="J866" i="16"/>
  <c r="L866" i="16" s="1"/>
  <c r="Q909" i="17" l="1"/>
  <c r="S909" i="17" s="1"/>
  <c r="U909" i="17"/>
  <c r="J909" i="17"/>
  <c r="L909" i="17" s="1"/>
  <c r="W866" i="16"/>
  <c r="F867" i="16"/>
  <c r="Y866" i="16"/>
  <c r="M867" i="16"/>
  <c r="X866" i="16"/>
  <c r="T866" i="16"/>
  <c r="V866" i="16" s="1"/>
  <c r="T909" i="17" l="1"/>
  <c r="V909" i="17" s="1"/>
  <c r="X909" i="17"/>
  <c r="W909" i="17"/>
  <c r="M910" i="17"/>
  <c r="O910" i="17" s="1"/>
  <c r="Y909" i="17"/>
  <c r="F910" i="17"/>
  <c r="I910" i="17" s="1"/>
  <c r="I867" i="16"/>
  <c r="K867" i="16" s="1"/>
  <c r="G867" i="16"/>
  <c r="H867" i="16"/>
  <c r="P867" i="16"/>
  <c r="R867" i="16" s="1"/>
  <c r="N867" i="16"/>
  <c r="O867" i="16"/>
  <c r="N910" i="17" l="1"/>
  <c r="P910" i="17"/>
  <c r="R910" i="17" s="1"/>
  <c r="K910" i="17"/>
  <c r="G910" i="17"/>
  <c r="H910" i="17"/>
  <c r="J867" i="16"/>
  <c r="L867" i="16" s="1"/>
  <c r="Q867" i="16"/>
  <c r="S867" i="16" s="1"/>
  <c r="U867" i="16"/>
  <c r="Q910" i="17" l="1"/>
  <c r="S910" i="17" s="1"/>
  <c r="J910" i="17"/>
  <c r="L910" i="17" s="1"/>
  <c r="U910" i="17"/>
  <c r="T867" i="16"/>
  <c r="V867" i="16" s="1"/>
  <c r="Y867" i="16"/>
  <c r="X867" i="16"/>
  <c r="W867" i="16"/>
  <c r="M868" i="16"/>
  <c r="F868" i="16"/>
  <c r="F911" i="17" l="1"/>
  <c r="H911" i="17" s="1"/>
  <c r="Y910" i="17"/>
  <c r="X910" i="17"/>
  <c r="T910" i="17"/>
  <c r="V910" i="17" s="1"/>
  <c r="M911" i="17"/>
  <c r="P911" i="17" s="1"/>
  <c r="R911" i="17" s="1"/>
  <c r="W910" i="17"/>
  <c r="P868" i="16"/>
  <c r="R868" i="16" s="1"/>
  <c r="N868" i="16"/>
  <c r="O868" i="16"/>
  <c r="G868" i="16"/>
  <c r="H868" i="16"/>
  <c r="I868" i="16"/>
  <c r="K868" i="16" s="1"/>
  <c r="G911" i="17" l="1"/>
  <c r="I911" i="17"/>
  <c r="K911" i="17" s="1"/>
  <c r="U911" i="17" s="1"/>
  <c r="O911" i="17"/>
  <c r="N911" i="17"/>
  <c r="U868" i="16"/>
  <c r="Q868" i="16"/>
  <c r="S868" i="16" s="1"/>
  <c r="J868" i="16"/>
  <c r="L868" i="16" s="1"/>
  <c r="Q911" i="17" l="1"/>
  <c r="S911" i="17" s="1"/>
  <c r="J911" i="17"/>
  <c r="L911" i="17" s="1"/>
  <c r="F869" i="16"/>
  <c r="Y868" i="16"/>
  <c r="X868" i="16"/>
  <c r="M869" i="16"/>
  <c r="W868" i="16"/>
  <c r="T868" i="16"/>
  <c r="V868" i="16" s="1"/>
  <c r="M912" i="17" l="1"/>
  <c r="N912" i="17" s="1"/>
  <c r="W911" i="17"/>
  <c r="X911" i="17"/>
  <c r="Y911" i="17"/>
  <c r="F912" i="17"/>
  <c r="I912" i="17" s="1"/>
  <c r="K912" i="17" s="1"/>
  <c r="T911" i="17"/>
  <c r="V911" i="17" s="1"/>
  <c r="O869" i="16"/>
  <c r="N869" i="16"/>
  <c r="P869" i="16"/>
  <c r="R869" i="16" s="1"/>
  <c r="G869" i="16"/>
  <c r="I869" i="16"/>
  <c r="K869" i="16" s="1"/>
  <c r="H869" i="16"/>
  <c r="O912" i="17" l="1"/>
  <c r="P912" i="17"/>
  <c r="R912" i="17" s="1"/>
  <c r="U912" i="17" s="1"/>
  <c r="G912" i="17"/>
  <c r="H912" i="17"/>
  <c r="Q869" i="16"/>
  <c r="S869" i="16" s="1"/>
  <c r="J869" i="16"/>
  <c r="L869" i="16" s="1"/>
  <c r="U869" i="16"/>
  <c r="Q912" i="17" l="1"/>
  <c r="S912" i="17" s="1"/>
  <c r="J912" i="17"/>
  <c r="L912" i="17" s="1"/>
  <c r="T869" i="16"/>
  <c r="V869" i="16" s="1"/>
  <c r="Y869" i="16"/>
  <c r="X869" i="16"/>
  <c r="F870" i="16"/>
  <c r="M870" i="16"/>
  <c r="W869" i="16"/>
  <c r="X912" i="17" l="1"/>
  <c r="W912" i="17"/>
  <c r="T912" i="17"/>
  <c r="V912" i="17" s="1"/>
  <c r="Y912" i="17"/>
  <c r="F913" i="17"/>
  <c r="G913" i="17" s="1"/>
  <c r="M913" i="17"/>
  <c r="P913" i="17" s="1"/>
  <c r="O870" i="16"/>
  <c r="N870" i="16"/>
  <c r="P870" i="16"/>
  <c r="R870" i="16" s="1"/>
  <c r="I870" i="16"/>
  <c r="K870" i="16" s="1"/>
  <c r="G870" i="16"/>
  <c r="H870" i="16"/>
  <c r="H913" i="17" l="1"/>
  <c r="I913" i="17"/>
  <c r="K913" i="17" s="1"/>
  <c r="O913" i="17"/>
  <c r="R913" i="17"/>
  <c r="N913" i="17"/>
  <c r="Q870" i="16"/>
  <c r="S870" i="16" s="1"/>
  <c r="U870" i="16"/>
  <c r="J870" i="16"/>
  <c r="J913" i="17" l="1"/>
  <c r="L913" i="17" s="1"/>
  <c r="U913" i="17"/>
  <c r="Q913" i="17"/>
  <c r="S913" i="17" s="1"/>
  <c r="T870" i="16"/>
  <c r="L870" i="16"/>
  <c r="Y870" i="16" s="1"/>
  <c r="T913" i="17" l="1"/>
  <c r="V913" i="17" s="1"/>
  <c r="F914" i="17"/>
  <c r="M914" i="17"/>
  <c r="W913" i="17"/>
  <c r="Y913" i="17"/>
  <c r="X913" i="17"/>
  <c r="F871" i="16"/>
  <c r="H871" i="16" s="1"/>
  <c r="M871" i="16"/>
  <c r="P871" i="16" s="1"/>
  <c r="R871" i="16" s="1"/>
  <c r="V870" i="16"/>
  <c r="W870" i="16"/>
  <c r="X870" i="16"/>
  <c r="O871" i="16" l="1"/>
  <c r="N871" i="16"/>
  <c r="O914" i="17"/>
  <c r="N914" i="17"/>
  <c r="P914" i="17"/>
  <c r="R914" i="17" s="1"/>
  <c r="G871" i="16"/>
  <c r="I914" i="17"/>
  <c r="K914" i="17" s="1"/>
  <c r="G914" i="17"/>
  <c r="H914" i="17"/>
  <c r="I871" i="16"/>
  <c r="K871" i="16" s="1"/>
  <c r="U871" i="16" s="1"/>
  <c r="J914" i="17" l="1"/>
  <c r="L914" i="17" s="1"/>
  <c r="Q871" i="16"/>
  <c r="S871" i="16" s="1"/>
  <c r="Q914" i="17"/>
  <c r="S914" i="17" s="1"/>
  <c r="U914" i="17"/>
  <c r="J871" i="16"/>
  <c r="L871" i="16" s="1"/>
  <c r="Y871" i="16" l="1"/>
  <c r="T914" i="17"/>
  <c r="V914" i="17" s="1"/>
  <c r="T871" i="16"/>
  <c r="V871" i="16" s="1"/>
  <c r="M915" i="17"/>
  <c r="X914" i="17"/>
  <c r="F915" i="17"/>
  <c r="W914" i="17"/>
  <c r="Y914" i="17"/>
  <c r="W871" i="16"/>
  <c r="X871" i="16"/>
  <c r="M872" i="16"/>
  <c r="O872" i="16" s="1"/>
  <c r="F872" i="16"/>
  <c r="G915" i="17" l="1"/>
  <c r="H915" i="17"/>
  <c r="I915" i="17"/>
  <c r="K915" i="17" s="1"/>
  <c r="O915" i="17"/>
  <c r="P915" i="17"/>
  <c r="R915" i="17" s="1"/>
  <c r="N915" i="17"/>
  <c r="N872" i="16"/>
  <c r="P872" i="16"/>
  <c r="R872" i="16" s="1"/>
  <c r="H872" i="16"/>
  <c r="G872" i="16"/>
  <c r="I872" i="16"/>
  <c r="K872" i="16" s="1"/>
  <c r="Q915" i="17" l="1"/>
  <c r="S915" i="17" s="1"/>
  <c r="J915" i="17"/>
  <c r="U915" i="17"/>
  <c r="U872" i="16"/>
  <c r="Q872" i="16"/>
  <c r="S872" i="16" s="1"/>
  <c r="J872" i="16"/>
  <c r="T915" i="17" l="1"/>
  <c r="L915" i="17"/>
  <c r="X915" i="17" s="1"/>
  <c r="L872" i="16"/>
  <c r="T872" i="16"/>
  <c r="V915" i="17" l="1"/>
  <c r="M916" i="17"/>
  <c r="P916" i="17" s="1"/>
  <c r="R916" i="17" s="1"/>
  <c r="F916" i="17"/>
  <c r="G916" i="17" s="1"/>
  <c r="Y915" i="17"/>
  <c r="W915" i="17"/>
  <c r="F873" i="16"/>
  <c r="Y872" i="16"/>
  <c r="W872" i="16"/>
  <c r="M873" i="16"/>
  <c r="V872" i="16"/>
  <c r="X872" i="16"/>
  <c r="N916" i="17" l="1"/>
  <c r="O916" i="17"/>
  <c r="H916" i="17"/>
  <c r="I916" i="17"/>
  <c r="K916" i="17" s="1"/>
  <c r="U916" i="17" s="1"/>
  <c r="P873" i="16"/>
  <c r="R873" i="16" s="1"/>
  <c r="N873" i="16"/>
  <c r="O873" i="16"/>
  <c r="I873" i="16"/>
  <c r="K873" i="16" s="1"/>
  <c r="G873" i="16"/>
  <c r="H873" i="16"/>
  <c r="Q916" i="17" l="1"/>
  <c r="S916" i="17" s="1"/>
  <c r="J916" i="17"/>
  <c r="L916" i="17" s="1"/>
  <c r="U873" i="16"/>
  <c r="Q873" i="16"/>
  <c r="S873" i="16" s="1"/>
  <c r="J873" i="16"/>
  <c r="T916" i="17" l="1"/>
  <c r="V916" i="17" s="1"/>
  <c r="T873" i="16"/>
  <c r="W916" i="17"/>
  <c r="Y916" i="17"/>
  <c r="M917" i="17"/>
  <c r="F917" i="17"/>
  <c r="X916" i="17"/>
  <c r="L873" i="16"/>
  <c r="F874" i="16" s="1"/>
  <c r="I874" i="16" s="1"/>
  <c r="K874" i="16" s="1"/>
  <c r="I917" i="17" l="1"/>
  <c r="K917" i="17" s="1"/>
  <c r="G917" i="17"/>
  <c r="H917" i="17"/>
  <c r="O917" i="17"/>
  <c r="N917" i="17"/>
  <c r="P917" i="17"/>
  <c r="R917" i="17" s="1"/>
  <c r="H874" i="16"/>
  <c r="G874" i="16"/>
  <c r="X873" i="16"/>
  <c r="V873" i="16"/>
  <c r="M874" i="16"/>
  <c r="Y873" i="16"/>
  <c r="W873" i="16"/>
  <c r="J874" i="16" l="1"/>
  <c r="L874" i="16" s="1"/>
  <c r="J917" i="17"/>
  <c r="L917" i="17" s="1"/>
  <c r="Q917" i="17"/>
  <c r="S917" i="17" s="1"/>
  <c r="U917" i="17"/>
  <c r="O874" i="16"/>
  <c r="N874" i="16"/>
  <c r="P874" i="16"/>
  <c r="R874" i="16" s="1"/>
  <c r="U874" i="16" s="1"/>
  <c r="T917" i="17" l="1"/>
  <c r="V917" i="17" s="1"/>
  <c r="Y917" i="17"/>
  <c r="M918" i="17"/>
  <c r="X917" i="17"/>
  <c r="W917" i="17"/>
  <c r="F918" i="17"/>
  <c r="Q874" i="16"/>
  <c r="S874" i="16" s="1"/>
  <c r="H918" i="17" l="1"/>
  <c r="G918" i="17"/>
  <c r="I918" i="17"/>
  <c r="K918" i="17" s="1"/>
  <c r="T874" i="16"/>
  <c r="V874" i="16" s="1"/>
  <c r="P918" i="17"/>
  <c r="R918" i="17" s="1"/>
  <c r="N918" i="17"/>
  <c r="O918" i="17"/>
  <c r="W874" i="16"/>
  <c r="X874" i="16"/>
  <c r="F875" i="16"/>
  <c r="H875" i="16" s="1"/>
  <c r="Y874" i="16"/>
  <c r="M875" i="16"/>
  <c r="P875" i="16" s="1"/>
  <c r="J918" i="17" l="1"/>
  <c r="L918" i="17" s="1"/>
  <c r="U918" i="17"/>
  <c r="O875" i="16"/>
  <c r="Q918" i="17"/>
  <c r="I875" i="16"/>
  <c r="K875" i="16" s="1"/>
  <c r="N875" i="16"/>
  <c r="G875" i="16"/>
  <c r="R875" i="16"/>
  <c r="Q875" i="16" l="1"/>
  <c r="S875" i="16" s="1"/>
  <c r="T918" i="17"/>
  <c r="J875" i="16"/>
  <c r="U875" i="16"/>
  <c r="S918" i="17"/>
  <c r="Y918" i="17" s="1"/>
  <c r="T875" i="16" l="1"/>
  <c r="L875" i="16"/>
  <c r="Y875" i="16" s="1"/>
  <c r="V918" i="17"/>
  <c r="M919" i="17"/>
  <c r="N919" i="17" s="1"/>
  <c r="F919" i="17"/>
  <c r="G919" i="17" s="1"/>
  <c r="W918" i="17"/>
  <c r="X918" i="17"/>
  <c r="F876" i="16" l="1"/>
  <c r="I876" i="16" s="1"/>
  <c r="K876" i="16" s="1"/>
  <c r="V875" i="16"/>
  <c r="X875" i="16"/>
  <c r="M876" i="16"/>
  <c r="N876" i="16" s="1"/>
  <c r="W875" i="16"/>
  <c r="O919" i="17"/>
  <c r="P919" i="17"/>
  <c r="R919" i="17" s="1"/>
  <c r="H919" i="17"/>
  <c r="I919" i="17"/>
  <c r="K919" i="17" s="1"/>
  <c r="G876" i="16" l="1"/>
  <c r="H876" i="16"/>
  <c r="P876" i="16"/>
  <c r="R876" i="16" s="1"/>
  <c r="U876" i="16" s="1"/>
  <c r="O876" i="16"/>
  <c r="Q919" i="17"/>
  <c r="S919" i="17" s="1"/>
  <c r="U919" i="17"/>
  <c r="J919" i="17"/>
  <c r="J876" i="16" l="1"/>
  <c r="L876" i="16" s="1"/>
  <c r="Q876" i="16"/>
  <c r="S876" i="16" s="1"/>
  <c r="T919" i="17"/>
  <c r="L919" i="17"/>
  <c r="X876" i="16" l="1"/>
  <c r="W876" i="16"/>
  <c r="Y876" i="16"/>
  <c r="F877" i="16"/>
  <c r="G877" i="16" s="1"/>
  <c r="M877" i="16"/>
  <c r="P877" i="16" s="1"/>
  <c r="R877" i="16" s="1"/>
  <c r="T876" i="16"/>
  <c r="V876" i="16" s="1"/>
  <c r="V919" i="17"/>
  <c r="M920" i="17"/>
  <c r="O920" i="17" s="1"/>
  <c r="F920" i="17"/>
  <c r="I920" i="17" s="1"/>
  <c r="K920" i="17" s="1"/>
  <c r="X919" i="17"/>
  <c r="W919" i="17"/>
  <c r="Y919" i="17"/>
  <c r="O877" i="16" l="1"/>
  <c r="I877" i="16"/>
  <c r="K877" i="16" s="1"/>
  <c r="U877" i="16" s="1"/>
  <c r="H877" i="16"/>
  <c r="N877" i="16"/>
  <c r="N920" i="17"/>
  <c r="P920" i="17"/>
  <c r="R920" i="17" s="1"/>
  <c r="U920" i="17" s="1"/>
  <c r="H920" i="17"/>
  <c r="G920" i="17"/>
  <c r="Q877" i="16" l="1"/>
  <c r="S877" i="16" s="1"/>
  <c r="J877" i="16"/>
  <c r="L877" i="16" s="1"/>
  <c r="Q920" i="17"/>
  <c r="S920" i="17" s="1"/>
  <c r="J920" i="17"/>
  <c r="L920" i="17" s="1"/>
  <c r="X877" i="16" l="1"/>
  <c r="W877" i="16"/>
  <c r="F878" i="16"/>
  <c r="H878" i="16" s="1"/>
  <c r="Y877" i="16"/>
  <c r="M878" i="16"/>
  <c r="N878" i="16" s="1"/>
  <c r="T877" i="16"/>
  <c r="V877" i="16" s="1"/>
  <c r="Y920" i="17"/>
  <c r="W920" i="17"/>
  <c r="F921" i="17"/>
  <c r="H921" i="17" s="1"/>
  <c r="X920" i="17"/>
  <c r="M921" i="17"/>
  <c r="O921" i="17" s="1"/>
  <c r="T920" i="17"/>
  <c r="V920" i="17" s="1"/>
  <c r="G878" i="16" l="1"/>
  <c r="P878" i="16"/>
  <c r="R878" i="16" s="1"/>
  <c r="O878" i="16"/>
  <c r="I878" i="16"/>
  <c r="K878" i="16" s="1"/>
  <c r="G921" i="17"/>
  <c r="I921" i="17"/>
  <c r="K921" i="17" s="1"/>
  <c r="N921" i="17"/>
  <c r="P921" i="17"/>
  <c r="R921" i="17" s="1"/>
  <c r="Q878" i="16" l="1"/>
  <c r="S878" i="16" s="1"/>
  <c r="U878" i="16"/>
  <c r="J878" i="16"/>
  <c r="L878" i="16" s="1"/>
  <c r="Q921" i="17"/>
  <c r="S921" i="17" s="1"/>
  <c r="J921" i="17"/>
  <c r="L921" i="17" s="1"/>
  <c r="U921" i="17"/>
  <c r="T878" i="16" l="1"/>
  <c r="V878" i="16" s="1"/>
  <c r="W921" i="17"/>
  <c r="X921" i="17"/>
  <c r="Y921" i="17"/>
  <c r="M922" i="17"/>
  <c r="O922" i="17" s="1"/>
  <c r="F922" i="17"/>
  <c r="I922" i="17" s="1"/>
  <c r="K922" i="17" s="1"/>
  <c r="T921" i="17"/>
  <c r="V921" i="17" s="1"/>
  <c r="Y878" i="16"/>
  <c r="X878" i="16"/>
  <c r="M879" i="16"/>
  <c r="W878" i="16"/>
  <c r="F879" i="16"/>
  <c r="G922" i="17" l="1"/>
  <c r="H922" i="17"/>
  <c r="N922" i="17"/>
  <c r="P922" i="17"/>
  <c r="R922" i="17" s="1"/>
  <c r="U922" i="17" s="1"/>
  <c r="P879" i="16"/>
  <c r="R879" i="16" s="1"/>
  <c r="O879" i="16"/>
  <c r="N879" i="16"/>
  <c r="I879" i="16"/>
  <c r="K879" i="16" s="1"/>
  <c r="H879" i="16"/>
  <c r="G879" i="16"/>
  <c r="J922" i="17" l="1"/>
  <c r="L922" i="17" s="1"/>
  <c r="Q879" i="16"/>
  <c r="S879" i="16" s="1"/>
  <c r="Q922" i="17"/>
  <c r="S922" i="17" s="1"/>
  <c r="U879" i="16"/>
  <c r="J879" i="16"/>
  <c r="L879" i="16" s="1"/>
  <c r="X922" i="17" l="1"/>
  <c r="W922" i="17"/>
  <c r="Y922" i="17"/>
  <c r="M923" i="17"/>
  <c r="N923" i="17" s="1"/>
  <c r="T922" i="17"/>
  <c r="V922" i="17" s="1"/>
  <c r="F923" i="17"/>
  <c r="H923" i="17" s="1"/>
  <c r="T879" i="16"/>
  <c r="V879" i="16" s="1"/>
  <c r="F880" i="16"/>
  <c r="X879" i="16"/>
  <c r="Y879" i="16"/>
  <c r="W879" i="16"/>
  <c r="M880" i="16"/>
  <c r="O923" i="17" l="1"/>
  <c r="P923" i="17"/>
  <c r="R923" i="17" s="1"/>
  <c r="I923" i="17"/>
  <c r="K923" i="17" s="1"/>
  <c r="G923" i="17"/>
  <c r="O880" i="16"/>
  <c r="P880" i="16"/>
  <c r="R880" i="16" s="1"/>
  <c r="N880" i="16"/>
  <c r="I880" i="16"/>
  <c r="K880" i="16" s="1"/>
  <c r="G880" i="16"/>
  <c r="H880" i="16"/>
  <c r="J923" i="17" l="1"/>
  <c r="L923" i="17" s="1"/>
  <c r="U923" i="17"/>
  <c r="Q923" i="17"/>
  <c r="S923" i="17" s="1"/>
  <c r="Q880" i="16"/>
  <c r="S880" i="16" s="1"/>
  <c r="U880" i="16"/>
  <c r="J880" i="16"/>
  <c r="L880" i="16" s="1"/>
  <c r="T923" i="17" l="1"/>
  <c r="V923" i="17" s="1"/>
  <c r="X923" i="17"/>
  <c r="F924" i="17"/>
  <c r="H924" i="17" s="1"/>
  <c r="Y923" i="17"/>
  <c r="W923" i="17"/>
  <c r="M924" i="17"/>
  <c r="P924" i="17" s="1"/>
  <c r="R924" i="17" s="1"/>
  <c r="T880" i="16"/>
  <c r="V880" i="16" s="1"/>
  <c r="X880" i="16"/>
  <c r="F881" i="16"/>
  <c r="Y880" i="16"/>
  <c r="W880" i="16"/>
  <c r="M881" i="16"/>
  <c r="N924" i="17" l="1"/>
  <c r="O924" i="17"/>
  <c r="G924" i="17"/>
  <c r="I924" i="17"/>
  <c r="K924" i="17" s="1"/>
  <c r="U924" i="17" s="1"/>
  <c r="I881" i="16"/>
  <c r="K881" i="16" s="1"/>
  <c r="H881" i="16"/>
  <c r="G881" i="16"/>
  <c r="P881" i="16"/>
  <c r="R881" i="16" s="1"/>
  <c r="O881" i="16"/>
  <c r="N881" i="16"/>
  <c r="Q924" i="17" l="1"/>
  <c r="S924" i="17" s="1"/>
  <c r="J924" i="17"/>
  <c r="L924" i="17" s="1"/>
  <c r="J881" i="16"/>
  <c r="L881" i="16" s="1"/>
  <c r="Q881" i="16"/>
  <c r="U881" i="16"/>
  <c r="M925" i="17" l="1"/>
  <c r="O925" i="17" s="1"/>
  <c r="W924" i="17"/>
  <c r="T924" i="17"/>
  <c r="V924" i="17" s="1"/>
  <c r="X924" i="17"/>
  <c r="Y924" i="17"/>
  <c r="F925" i="17"/>
  <c r="I925" i="17" s="1"/>
  <c r="K925" i="17" s="1"/>
  <c r="T881" i="16"/>
  <c r="S881" i="16"/>
  <c r="X881" i="16" s="1"/>
  <c r="N925" i="17" l="1"/>
  <c r="P925" i="17"/>
  <c r="R925" i="17" s="1"/>
  <c r="U925" i="17" s="1"/>
  <c r="H925" i="17"/>
  <c r="G925" i="17"/>
  <c r="W881" i="16"/>
  <c r="F882" i="16"/>
  <c r="H882" i="16" s="1"/>
  <c r="Y881" i="16"/>
  <c r="V881" i="16"/>
  <c r="M882" i="16"/>
  <c r="N882" i="16" s="1"/>
  <c r="Q925" i="17" l="1"/>
  <c r="S925" i="17" s="1"/>
  <c r="J925" i="17"/>
  <c r="L925" i="17" s="1"/>
  <c r="I882" i="16"/>
  <c r="K882" i="16" s="1"/>
  <c r="G882" i="16"/>
  <c r="P882" i="16"/>
  <c r="R882" i="16" s="1"/>
  <c r="O882" i="16"/>
  <c r="F926" i="17" l="1"/>
  <c r="H926" i="17" s="1"/>
  <c r="T925" i="17"/>
  <c r="V925" i="17" s="1"/>
  <c r="X925" i="17"/>
  <c r="Y925" i="17"/>
  <c r="M926" i="17"/>
  <c r="N926" i="17" s="1"/>
  <c r="W925" i="17"/>
  <c r="J882" i="16"/>
  <c r="L882" i="16" s="1"/>
  <c r="U882" i="16"/>
  <c r="Q882" i="16"/>
  <c r="S882" i="16" s="1"/>
  <c r="G926" i="17" l="1"/>
  <c r="I926" i="17"/>
  <c r="K926" i="17" s="1"/>
  <c r="O926" i="17"/>
  <c r="P926" i="17"/>
  <c r="R926" i="17" s="1"/>
  <c r="W882" i="16"/>
  <c r="M883" i="16"/>
  <c r="N883" i="16" s="1"/>
  <c r="Y882" i="16"/>
  <c r="X882" i="16"/>
  <c r="T882" i="16"/>
  <c r="V882" i="16" s="1"/>
  <c r="F883" i="16"/>
  <c r="G883" i="16" s="1"/>
  <c r="J926" i="17" l="1"/>
  <c r="L926" i="17" s="1"/>
  <c r="U926" i="17"/>
  <c r="Q926" i="17"/>
  <c r="S926" i="17" s="1"/>
  <c r="P883" i="16"/>
  <c r="R883" i="16" s="1"/>
  <c r="O883" i="16"/>
  <c r="I883" i="16"/>
  <c r="K883" i="16" s="1"/>
  <c r="H883" i="16"/>
  <c r="M927" i="17" l="1"/>
  <c r="O927" i="17" s="1"/>
  <c r="X926" i="17"/>
  <c r="T926" i="17"/>
  <c r="V926" i="17" s="1"/>
  <c r="W926" i="17"/>
  <c r="Y926" i="17"/>
  <c r="F927" i="17"/>
  <c r="G927" i="17" s="1"/>
  <c r="Q883" i="16"/>
  <c r="S883" i="16" s="1"/>
  <c r="U883" i="16"/>
  <c r="J883" i="16"/>
  <c r="L883" i="16" s="1"/>
  <c r="P927" i="17" l="1"/>
  <c r="R927" i="17" s="1"/>
  <c r="N927" i="17"/>
  <c r="I927" i="17"/>
  <c r="K927" i="17" s="1"/>
  <c r="H927" i="17"/>
  <c r="Y883" i="16"/>
  <c r="F884" i="16"/>
  <c r="I884" i="16" s="1"/>
  <c r="K884" i="16" s="1"/>
  <c r="M884" i="16"/>
  <c r="O884" i="16" s="1"/>
  <c r="X883" i="16"/>
  <c r="W883" i="16"/>
  <c r="T883" i="16"/>
  <c r="V883" i="16" s="1"/>
  <c r="Q927" i="17" l="1"/>
  <c r="S927" i="17" s="1"/>
  <c r="U927" i="17"/>
  <c r="J927" i="17"/>
  <c r="L927" i="17" s="1"/>
  <c r="H884" i="16"/>
  <c r="G884" i="16"/>
  <c r="N884" i="16"/>
  <c r="P884" i="16"/>
  <c r="R884" i="16" s="1"/>
  <c r="U884" i="16" s="1"/>
  <c r="Y927" i="17" l="1"/>
  <c r="T927" i="17"/>
  <c r="V927" i="17" s="1"/>
  <c r="X927" i="17"/>
  <c r="F928" i="17"/>
  <c r="I928" i="17" s="1"/>
  <c r="K928" i="17" s="1"/>
  <c r="M928" i="17"/>
  <c r="P928" i="17" s="1"/>
  <c r="R928" i="17" s="1"/>
  <c r="W927" i="17"/>
  <c r="J884" i="16"/>
  <c r="L884" i="16" s="1"/>
  <c r="Q884" i="16"/>
  <c r="S884" i="16" s="1"/>
  <c r="G928" i="17" l="1"/>
  <c r="U928" i="17"/>
  <c r="H928" i="17"/>
  <c r="O928" i="17"/>
  <c r="N928" i="17"/>
  <c r="T884" i="16"/>
  <c r="V884" i="16" s="1"/>
  <c r="Y884" i="16"/>
  <c r="M885" i="16"/>
  <c r="W884" i="16"/>
  <c r="F885" i="16"/>
  <c r="X884" i="16"/>
  <c r="J928" i="17" l="1"/>
  <c r="L928" i="17" s="1"/>
  <c r="Q928" i="17"/>
  <c r="S928" i="17" s="1"/>
  <c r="O885" i="16"/>
  <c r="P885" i="16"/>
  <c r="R885" i="16" s="1"/>
  <c r="N885" i="16"/>
  <c r="I885" i="16"/>
  <c r="K885" i="16" s="1"/>
  <c r="G885" i="16"/>
  <c r="H885" i="16"/>
  <c r="M929" i="17" l="1"/>
  <c r="P929" i="17" s="1"/>
  <c r="R929" i="17" s="1"/>
  <c r="W928" i="17"/>
  <c r="T928" i="17"/>
  <c r="V928" i="17" s="1"/>
  <c r="Y928" i="17"/>
  <c r="X928" i="17"/>
  <c r="F929" i="17"/>
  <c r="I929" i="17" s="1"/>
  <c r="K929" i="17" s="1"/>
  <c r="Q885" i="16"/>
  <c r="S885" i="16" s="1"/>
  <c r="U885" i="16"/>
  <c r="J885" i="16"/>
  <c r="L885" i="16" s="1"/>
  <c r="N929" i="17" l="1"/>
  <c r="O929" i="17"/>
  <c r="U929" i="17"/>
  <c r="G929" i="17"/>
  <c r="H929" i="17"/>
  <c r="X885" i="16"/>
  <c r="Y885" i="16"/>
  <c r="T885" i="16"/>
  <c r="V885" i="16" s="1"/>
  <c r="W885" i="16"/>
  <c r="M886" i="16"/>
  <c r="F886" i="16"/>
  <c r="Q929" i="17" l="1"/>
  <c r="S929" i="17" s="1"/>
  <c r="J929" i="17"/>
  <c r="L929" i="17" s="1"/>
  <c r="G886" i="16"/>
  <c r="I886" i="16"/>
  <c r="K886" i="16" s="1"/>
  <c r="H886" i="16"/>
  <c r="P886" i="16"/>
  <c r="R886" i="16" s="1"/>
  <c r="N886" i="16"/>
  <c r="O886" i="16"/>
  <c r="W929" i="17" l="1"/>
  <c r="F930" i="17"/>
  <c r="I930" i="17" s="1"/>
  <c r="K930" i="17" s="1"/>
  <c r="Y929" i="17"/>
  <c r="M930" i="17"/>
  <c r="O930" i="17" s="1"/>
  <c r="X929" i="17"/>
  <c r="T929" i="17"/>
  <c r="V929" i="17" s="1"/>
  <c r="Q886" i="16"/>
  <c r="S886" i="16" s="1"/>
  <c r="J886" i="16"/>
  <c r="U886" i="16"/>
  <c r="H930" i="17" l="1"/>
  <c r="G930" i="17"/>
  <c r="P930" i="17"/>
  <c r="R930" i="17" s="1"/>
  <c r="U930" i="17" s="1"/>
  <c r="N930" i="17"/>
  <c r="T886" i="16"/>
  <c r="L886" i="16"/>
  <c r="Q930" i="17" l="1"/>
  <c r="S930" i="17" s="1"/>
  <c r="J930" i="17"/>
  <c r="L930" i="17" s="1"/>
  <c r="F887" i="16"/>
  <c r="Y886" i="16"/>
  <c r="W886" i="16"/>
  <c r="M887" i="16"/>
  <c r="V886" i="16"/>
  <c r="X886" i="16"/>
  <c r="M931" i="17" l="1"/>
  <c r="O931" i="17" s="1"/>
  <c r="W930" i="17"/>
  <c r="X930" i="17"/>
  <c r="T930" i="17"/>
  <c r="V930" i="17" s="1"/>
  <c r="Y930" i="17"/>
  <c r="F931" i="17"/>
  <c r="H931" i="17" s="1"/>
  <c r="I887" i="16"/>
  <c r="K887" i="16" s="1"/>
  <c r="H887" i="16"/>
  <c r="G887" i="16"/>
  <c r="N887" i="16"/>
  <c r="O887" i="16"/>
  <c r="P887" i="16"/>
  <c r="R887" i="16" s="1"/>
  <c r="P931" i="17" l="1"/>
  <c r="R931" i="17" s="1"/>
  <c r="N931" i="17"/>
  <c r="G931" i="17"/>
  <c r="I931" i="17"/>
  <c r="K931" i="17" s="1"/>
  <c r="J887" i="16"/>
  <c r="L887" i="16" s="1"/>
  <c r="U887" i="16"/>
  <c r="Q887" i="16"/>
  <c r="U931" i="17" l="1"/>
  <c r="Q931" i="17"/>
  <c r="S931" i="17" s="1"/>
  <c r="J931" i="17"/>
  <c r="L931" i="17" s="1"/>
  <c r="T887" i="16"/>
  <c r="S887" i="16"/>
  <c r="W931" i="17" l="1"/>
  <c r="M932" i="17"/>
  <c r="O932" i="17" s="1"/>
  <c r="Y931" i="17"/>
  <c r="F932" i="17"/>
  <c r="G932" i="17" s="1"/>
  <c r="X931" i="17"/>
  <c r="T931" i="17"/>
  <c r="V931" i="17" s="1"/>
  <c r="W887" i="16"/>
  <c r="X887" i="16"/>
  <c r="Y887" i="16"/>
  <c r="V887" i="16"/>
  <c r="M888" i="16"/>
  <c r="F888" i="16"/>
  <c r="P932" i="17" l="1"/>
  <c r="R932" i="17" s="1"/>
  <c r="N932" i="17"/>
  <c r="I932" i="17"/>
  <c r="K932" i="17" s="1"/>
  <c r="H932" i="17"/>
  <c r="O888" i="16"/>
  <c r="P888" i="16"/>
  <c r="R888" i="16" s="1"/>
  <c r="N888" i="16"/>
  <c r="G888" i="16"/>
  <c r="H888" i="16"/>
  <c r="I888" i="16"/>
  <c r="K888" i="16" s="1"/>
  <c r="J932" i="17" l="1"/>
  <c r="L932" i="17" s="1"/>
  <c r="U932" i="17"/>
  <c r="Q932" i="17"/>
  <c r="S932" i="17" s="1"/>
  <c r="U888" i="16"/>
  <c r="Q888" i="16"/>
  <c r="S888" i="16" s="1"/>
  <c r="J888" i="16"/>
  <c r="X932" i="17" l="1"/>
  <c r="T932" i="17"/>
  <c r="V932" i="17" s="1"/>
  <c r="L888" i="16"/>
  <c r="T888" i="16"/>
  <c r="M933" i="17"/>
  <c r="O933" i="17" s="1"/>
  <c r="Y932" i="17"/>
  <c r="F933" i="17"/>
  <c r="I933" i="17" s="1"/>
  <c r="K933" i="17" s="1"/>
  <c r="W932" i="17"/>
  <c r="F889" i="16" l="1"/>
  <c r="W888" i="16"/>
  <c r="V888" i="16"/>
  <c r="M889" i="16"/>
  <c r="Y888" i="16"/>
  <c r="X888" i="16"/>
  <c r="N933" i="17"/>
  <c r="P933" i="17"/>
  <c r="R933" i="17" s="1"/>
  <c r="U933" i="17" s="1"/>
  <c r="H933" i="17"/>
  <c r="G933" i="17"/>
  <c r="Q933" i="17" l="1"/>
  <c r="S933" i="17" s="1"/>
  <c r="N889" i="16"/>
  <c r="P889" i="16"/>
  <c r="R889" i="16" s="1"/>
  <c r="O889" i="16"/>
  <c r="H889" i="16"/>
  <c r="I889" i="16"/>
  <c r="K889" i="16" s="1"/>
  <c r="G889" i="16"/>
  <c r="J933" i="17"/>
  <c r="T933" i="17" l="1"/>
  <c r="J889" i="16"/>
  <c r="L889" i="16" s="1"/>
  <c r="L933" i="17"/>
  <c r="X933" i="17" s="1"/>
  <c r="U889" i="16"/>
  <c r="Q889" i="16"/>
  <c r="W933" i="17" l="1"/>
  <c r="M934" i="17"/>
  <c r="N934" i="17" s="1"/>
  <c r="V933" i="17"/>
  <c r="Y933" i="17"/>
  <c r="F934" i="17"/>
  <c r="H934" i="17" s="1"/>
  <c r="S889" i="16"/>
  <c r="T889" i="16"/>
  <c r="P934" i="17" l="1"/>
  <c r="R934" i="17" s="1"/>
  <c r="O934" i="17"/>
  <c r="I934" i="17"/>
  <c r="K934" i="17" s="1"/>
  <c r="G934" i="17"/>
  <c r="M890" i="16"/>
  <c r="X889" i="16"/>
  <c r="W889" i="16"/>
  <c r="Y889" i="16"/>
  <c r="F890" i="16"/>
  <c r="V889" i="16"/>
  <c r="Q934" i="17" l="1"/>
  <c r="S934" i="17" s="1"/>
  <c r="J934" i="17"/>
  <c r="L934" i="17" s="1"/>
  <c r="U934" i="17"/>
  <c r="I890" i="16"/>
  <c r="K890" i="16" s="1"/>
  <c r="G890" i="16"/>
  <c r="H890" i="16"/>
  <c r="N890" i="16"/>
  <c r="O890" i="16"/>
  <c r="P890" i="16"/>
  <c r="R890" i="16" s="1"/>
  <c r="T934" i="17" l="1"/>
  <c r="V934" i="17" s="1"/>
  <c r="M935" i="17"/>
  <c r="P935" i="17" s="1"/>
  <c r="R935" i="17" s="1"/>
  <c r="F935" i="17"/>
  <c r="I935" i="17" s="1"/>
  <c r="K935" i="17" s="1"/>
  <c r="W934" i="17"/>
  <c r="Y934" i="17"/>
  <c r="X934" i="17"/>
  <c r="J890" i="16"/>
  <c r="L890" i="16" s="1"/>
  <c r="Q890" i="16"/>
  <c r="S890" i="16" s="1"/>
  <c r="U890" i="16"/>
  <c r="O935" i="17" l="1"/>
  <c r="N935" i="17"/>
  <c r="G935" i="17"/>
  <c r="H935" i="17"/>
  <c r="T890" i="16"/>
  <c r="V890" i="16" s="1"/>
  <c r="X890" i="16"/>
  <c r="M891" i="16"/>
  <c r="W890" i="16"/>
  <c r="F891" i="16"/>
  <c r="Y890" i="16"/>
  <c r="U935" i="17"/>
  <c r="J935" i="17" l="1"/>
  <c r="L935" i="17" s="1"/>
  <c r="Q935" i="17"/>
  <c r="S935" i="17" s="1"/>
  <c r="O891" i="16"/>
  <c r="P891" i="16"/>
  <c r="R891" i="16" s="1"/>
  <c r="N891" i="16"/>
  <c r="G891" i="16"/>
  <c r="H891" i="16"/>
  <c r="I891" i="16"/>
  <c r="K891" i="16" s="1"/>
  <c r="T935" i="17" l="1"/>
  <c r="V935" i="17" s="1"/>
  <c r="U891" i="16"/>
  <c r="J891" i="16"/>
  <c r="L891" i="16" s="1"/>
  <c r="Q891" i="16"/>
  <c r="S891" i="16" s="1"/>
  <c r="Y935" i="17"/>
  <c r="W935" i="17"/>
  <c r="X935" i="17"/>
  <c r="M936" i="17"/>
  <c r="F936" i="17"/>
  <c r="Y891" i="16" l="1"/>
  <c r="F892" i="16"/>
  <c r="I892" i="16" s="1"/>
  <c r="K892" i="16" s="1"/>
  <c r="X891" i="16"/>
  <c r="M892" i="16"/>
  <c r="W891" i="16"/>
  <c r="T891" i="16"/>
  <c r="V891" i="16" s="1"/>
  <c r="N936" i="17"/>
  <c r="O936" i="17"/>
  <c r="P936" i="17"/>
  <c r="R936" i="17" s="1"/>
  <c r="H936" i="17"/>
  <c r="I936" i="17"/>
  <c r="K936" i="17" s="1"/>
  <c r="G936" i="17"/>
  <c r="G892" i="16" l="1"/>
  <c r="H892" i="16"/>
  <c r="N892" i="16"/>
  <c r="P892" i="16"/>
  <c r="R892" i="16" s="1"/>
  <c r="U892" i="16" s="1"/>
  <c r="O892" i="16"/>
  <c r="Q936" i="17"/>
  <c r="S936" i="17" s="1"/>
  <c r="U936" i="17"/>
  <c r="J936" i="17"/>
  <c r="J892" i="16" l="1"/>
  <c r="L892" i="16" s="1"/>
  <c r="Q892" i="16"/>
  <c r="T936" i="17"/>
  <c r="L936" i="17"/>
  <c r="S892" i="16" l="1"/>
  <c r="T892" i="16"/>
  <c r="X936" i="17"/>
  <c r="F937" i="17"/>
  <c r="W936" i="17"/>
  <c r="M937" i="17"/>
  <c r="Y936" i="17"/>
  <c r="V936" i="17"/>
  <c r="V892" i="16" l="1"/>
  <c r="M893" i="16"/>
  <c r="W892" i="16"/>
  <c r="X892" i="16"/>
  <c r="F893" i="16"/>
  <c r="Y892" i="16"/>
  <c r="G937" i="17"/>
  <c r="I937" i="17"/>
  <c r="K937" i="17" s="1"/>
  <c r="H937" i="17"/>
  <c r="O937" i="17"/>
  <c r="N937" i="17"/>
  <c r="P937" i="17"/>
  <c r="R937" i="17" s="1"/>
  <c r="H893" i="16" l="1"/>
  <c r="G893" i="16"/>
  <c r="I893" i="16"/>
  <c r="K893" i="16" s="1"/>
  <c r="O893" i="16"/>
  <c r="P893" i="16"/>
  <c r="R893" i="16" s="1"/>
  <c r="N893" i="16"/>
  <c r="J937" i="17"/>
  <c r="L937" i="17" s="1"/>
  <c r="U937" i="17"/>
  <c r="Q937" i="17"/>
  <c r="Q893" i="16" l="1"/>
  <c r="S893" i="16" s="1"/>
  <c r="J893" i="16"/>
  <c r="L893" i="16" s="1"/>
  <c r="U893" i="16"/>
  <c r="T937" i="17"/>
  <c r="S937" i="17"/>
  <c r="W937" i="17" s="1"/>
  <c r="T893" i="16" l="1"/>
  <c r="V893" i="16" s="1"/>
  <c r="X893" i="16"/>
  <c r="Y893" i="16"/>
  <c r="F894" i="16"/>
  <c r="M894" i="16"/>
  <c r="W893" i="16"/>
  <c r="V937" i="17"/>
  <c r="Y937" i="17"/>
  <c r="F938" i="17"/>
  <c r="G938" i="17" s="1"/>
  <c r="M938" i="17"/>
  <c r="O938" i="17" s="1"/>
  <c r="X937" i="17"/>
  <c r="N894" i="16" l="1"/>
  <c r="O894" i="16"/>
  <c r="P894" i="16"/>
  <c r="R894" i="16" s="1"/>
  <c r="H894" i="16"/>
  <c r="I894" i="16"/>
  <c r="K894" i="16" s="1"/>
  <c r="G894" i="16"/>
  <c r="I938" i="17"/>
  <c r="K938" i="17" s="1"/>
  <c r="H938" i="17"/>
  <c r="N938" i="17"/>
  <c r="P938" i="17"/>
  <c r="R938" i="17" s="1"/>
  <c r="J938" i="17" l="1"/>
  <c r="L938" i="17" s="1"/>
  <c r="U894" i="16"/>
  <c r="Q894" i="16"/>
  <c r="S894" i="16" s="1"/>
  <c r="J894" i="16"/>
  <c r="U938" i="17"/>
  <c r="Q938" i="17"/>
  <c r="T938" i="17" l="1"/>
  <c r="T894" i="16"/>
  <c r="L894" i="16"/>
  <c r="W894" i="16" s="1"/>
  <c r="S938" i="17"/>
  <c r="V938" i="17" l="1"/>
  <c r="F895" i="16"/>
  <c r="H895" i="16" s="1"/>
  <c r="M895" i="16"/>
  <c r="N895" i="16" s="1"/>
  <c r="X894" i="16"/>
  <c r="V894" i="16"/>
  <c r="Y894" i="16"/>
  <c r="Y938" i="17"/>
  <c r="M939" i="17"/>
  <c r="P939" i="17" s="1"/>
  <c r="R939" i="17" s="1"/>
  <c r="X938" i="17"/>
  <c r="F939" i="17"/>
  <c r="W938" i="17"/>
  <c r="P895" i="16" l="1"/>
  <c r="R895" i="16" s="1"/>
  <c r="O895" i="16"/>
  <c r="I895" i="16"/>
  <c r="K895" i="16" s="1"/>
  <c r="G895" i="16"/>
  <c r="O939" i="17"/>
  <c r="N939" i="17"/>
  <c r="I939" i="17"/>
  <c r="K939" i="17" s="1"/>
  <c r="U939" i="17" s="1"/>
  <c r="H939" i="17"/>
  <c r="G939" i="17"/>
  <c r="Q895" i="16" l="1"/>
  <c r="S895" i="16" s="1"/>
  <c r="U895" i="16"/>
  <c r="J895" i="16"/>
  <c r="L895" i="16" s="1"/>
  <c r="Q939" i="17"/>
  <c r="S939" i="17" s="1"/>
  <c r="J939" i="17"/>
  <c r="T895" i="16" l="1"/>
  <c r="V895" i="16" s="1"/>
  <c r="T939" i="17"/>
  <c r="W895" i="16"/>
  <c r="Y895" i="16"/>
  <c r="F896" i="16"/>
  <c r="X895" i="16"/>
  <c r="M896" i="16"/>
  <c r="L939" i="17"/>
  <c r="X939" i="17" s="1"/>
  <c r="O896" i="16" l="1"/>
  <c r="N896" i="16"/>
  <c r="P896" i="16"/>
  <c r="R896" i="16" s="1"/>
  <c r="H896" i="16"/>
  <c r="I896" i="16"/>
  <c r="K896" i="16" s="1"/>
  <c r="G896" i="16"/>
  <c r="M940" i="17"/>
  <c r="N940" i="17" s="1"/>
  <c r="F940" i="17"/>
  <c r="H940" i="17" s="1"/>
  <c r="V939" i="17"/>
  <c r="W939" i="17"/>
  <c r="Y939" i="17"/>
  <c r="J896" i="16" l="1"/>
  <c r="L896" i="16" s="1"/>
  <c r="Q896" i="16"/>
  <c r="S896" i="16" s="1"/>
  <c r="U896" i="16"/>
  <c r="G940" i="17"/>
  <c r="O940" i="17"/>
  <c r="P940" i="17"/>
  <c r="R940" i="17" s="1"/>
  <c r="I940" i="17"/>
  <c r="K940" i="17" s="1"/>
  <c r="T896" i="16" l="1"/>
  <c r="V896" i="16" s="1"/>
  <c r="X896" i="16"/>
  <c r="M897" i="16"/>
  <c r="W896" i="16"/>
  <c r="Y896" i="16"/>
  <c r="F897" i="16"/>
  <c r="Q940" i="17"/>
  <c r="S940" i="17" s="1"/>
  <c r="J940" i="17"/>
  <c r="U940" i="17"/>
  <c r="H897" i="16" l="1"/>
  <c r="G897" i="16"/>
  <c r="I897" i="16"/>
  <c r="K897" i="16" s="1"/>
  <c r="O897" i="16"/>
  <c r="P897" i="16"/>
  <c r="R897" i="16" s="1"/>
  <c r="N897" i="16"/>
  <c r="T940" i="17"/>
  <c r="L940" i="17"/>
  <c r="Y940" i="17" s="1"/>
  <c r="J897" i="16" l="1"/>
  <c r="L897" i="16" s="1"/>
  <c r="Q897" i="16"/>
  <c r="S897" i="16" s="1"/>
  <c r="F941" i="17"/>
  <c r="I941" i="17" s="1"/>
  <c r="K941" i="17" s="1"/>
  <c r="U897" i="16"/>
  <c r="W940" i="17"/>
  <c r="M941" i="17"/>
  <c r="O941" i="17" s="1"/>
  <c r="X940" i="17"/>
  <c r="V940" i="17"/>
  <c r="T897" i="16" l="1"/>
  <c r="V897" i="16" s="1"/>
  <c r="H941" i="17"/>
  <c r="M898" i="16"/>
  <c r="F898" i="16"/>
  <c r="W897" i="16"/>
  <c r="Y897" i="16"/>
  <c r="X897" i="16"/>
  <c r="G941" i="17"/>
  <c r="N941" i="17"/>
  <c r="P941" i="17"/>
  <c r="R941" i="17" s="1"/>
  <c r="U941" i="17" s="1"/>
  <c r="J941" i="17" l="1"/>
  <c r="L941" i="17" s="1"/>
  <c r="I898" i="16"/>
  <c r="K898" i="16" s="1"/>
  <c r="H898" i="16"/>
  <c r="G898" i="16"/>
  <c r="O898" i="16"/>
  <c r="P898" i="16"/>
  <c r="R898" i="16" s="1"/>
  <c r="N898" i="16"/>
  <c r="Q941" i="17"/>
  <c r="S941" i="17" s="1"/>
  <c r="M942" i="17" l="1"/>
  <c r="O942" i="17" s="1"/>
  <c r="J898" i="16"/>
  <c r="L898" i="16" s="1"/>
  <c r="Q898" i="16"/>
  <c r="S898" i="16" s="1"/>
  <c r="U898" i="16"/>
  <c r="Y941" i="17"/>
  <c r="W941" i="17"/>
  <c r="X941" i="17"/>
  <c r="F942" i="17"/>
  <c r="H942" i="17" s="1"/>
  <c r="T941" i="17"/>
  <c r="V941" i="17" s="1"/>
  <c r="P942" i="17" l="1"/>
  <c r="R942" i="17" s="1"/>
  <c r="N942" i="17"/>
  <c r="T898" i="16"/>
  <c r="V898" i="16" s="1"/>
  <c r="F899" i="16"/>
  <c r="W898" i="16"/>
  <c r="X898" i="16"/>
  <c r="M899" i="16"/>
  <c r="Y898" i="16"/>
  <c r="I942" i="17"/>
  <c r="K942" i="17" s="1"/>
  <c r="G942" i="17"/>
  <c r="U942" i="17" l="1"/>
  <c r="Q942" i="17"/>
  <c r="S942" i="17" s="1"/>
  <c r="J942" i="17"/>
  <c r="L942" i="17" s="1"/>
  <c r="O899" i="16"/>
  <c r="N899" i="16"/>
  <c r="P899" i="16"/>
  <c r="R899" i="16" s="1"/>
  <c r="G899" i="16"/>
  <c r="I899" i="16"/>
  <c r="K899" i="16" s="1"/>
  <c r="H899" i="16"/>
  <c r="Y942" i="17" l="1"/>
  <c r="W942" i="17"/>
  <c r="X942" i="17"/>
  <c r="M943" i="17"/>
  <c r="O943" i="17" s="1"/>
  <c r="T942" i="17"/>
  <c r="V942" i="17" s="1"/>
  <c r="F943" i="17"/>
  <c r="I943" i="17" s="1"/>
  <c r="K943" i="17" s="1"/>
  <c r="Q899" i="16"/>
  <c r="S899" i="16" s="1"/>
  <c r="U899" i="16"/>
  <c r="J899" i="16"/>
  <c r="P943" i="17" l="1"/>
  <c r="R943" i="17" s="1"/>
  <c r="U943" i="17" s="1"/>
  <c r="G943" i="17"/>
  <c r="H943" i="17"/>
  <c r="N943" i="17"/>
  <c r="L899" i="16"/>
  <c r="T899" i="16"/>
  <c r="Q943" i="17" l="1"/>
  <c r="S943" i="17" s="1"/>
  <c r="J943" i="17"/>
  <c r="L943" i="17" s="1"/>
  <c r="F900" i="16"/>
  <c r="X899" i="16"/>
  <c r="Y899" i="16"/>
  <c r="M900" i="16"/>
  <c r="W899" i="16"/>
  <c r="V899" i="16"/>
  <c r="M944" i="17" l="1"/>
  <c r="O944" i="17" s="1"/>
  <c r="W943" i="17"/>
  <c r="X943" i="17"/>
  <c r="T943" i="17"/>
  <c r="V943" i="17" s="1"/>
  <c r="F944" i="17"/>
  <c r="G944" i="17" s="1"/>
  <c r="Y943" i="17"/>
  <c r="N900" i="16"/>
  <c r="P900" i="16"/>
  <c r="R900" i="16" s="1"/>
  <c r="O900" i="16"/>
  <c r="I900" i="16"/>
  <c r="K900" i="16" s="1"/>
  <c r="G900" i="16"/>
  <c r="H900" i="16"/>
  <c r="P944" i="17" l="1"/>
  <c r="R944" i="17" s="1"/>
  <c r="N944" i="17"/>
  <c r="I944" i="17"/>
  <c r="K944" i="17" s="1"/>
  <c r="H944" i="17"/>
  <c r="Q900" i="16"/>
  <c r="S900" i="16" s="1"/>
  <c r="J900" i="16"/>
  <c r="U900" i="16"/>
  <c r="U944" i="17" l="1"/>
  <c r="Q944" i="17"/>
  <c r="S944" i="17" s="1"/>
  <c r="J944" i="17"/>
  <c r="T900" i="16"/>
  <c r="L900" i="16"/>
  <c r="X900" i="16" s="1"/>
  <c r="T944" i="17" l="1"/>
  <c r="L944" i="17"/>
  <c r="F945" i="17" s="1"/>
  <c r="V900" i="16"/>
  <c r="Y900" i="16"/>
  <c r="F901" i="16"/>
  <c r="G901" i="16" s="1"/>
  <c r="W900" i="16"/>
  <c r="M901" i="16"/>
  <c r="P901" i="16" s="1"/>
  <c r="R901" i="16" s="1"/>
  <c r="W944" i="17" l="1"/>
  <c r="Y944" i="17"/>
  <c r="X944" i="17"/>
  <c r="V944" i="17"/>
  <c r="M945" i="17"/>
  <c r="P945" i="17" s="1"/>
  <c r="R945" i="17" s="1"/>
  <c r="I901" i="16"/>
  <c r="K901" i="16" s="1"/>
  <c r="U901" i="16" s="1"/>
  <c r="H901" i="16"/>
  <c r="N901" i="16"/>
  <c r="O901" i="16"/>
  <c r="G945" i="17"/>
  <c r="I945" i="17"/>
  <c r="K945" i="17" s="1"/>
  <c r="H945" i="17"/>
  <c r="O945" i="17" l="1"/>
  <c r="N945" i="17"/>
  <c r="J901" i="16"/>
  <c r="L901" i="16" s="1"/>
  <c r="Q901" i="16"/>
  <c r="S901" i="16" s="1"/>
  <c r="J945" i="17"/>
  <c r="L945" i="17" s="1"/>
  <c r="U945" i="17"/>
  <c r="Q945" i="17" l="1"/>
  <c r="S945" i="17" s="1"/>
  <c r="M946" i="17" s="1"/>
  <c r="N946" i="17" s="1"/>
  <c r="X901" i="16"/>
  <c r="W901" i="16"/>
  <c r="M902" i="16"/>
  <c r="O902" i="16" s="1"/>
  <c r="F902" i="16"/>
  <c r="H902" i="16" s="1"/>
  <c r="Y901" i="16"/>
  <c r="T901" i="16"/>
  <c r="V901" i="16" s="1"/>
  <c r="X945" i="17" l="1"/>
  <c r="W945" i="17"/>
  <c r="F946" i="17"/>
  <c r="H946" i="17" s="1"/>
  <c r="T945" i="17"/>
  <c r="V945" i="17" s="1"/>
  <c r="Y945" i="17"/>
  <c r="I902" i="16"/>
  <c r="K902" i="16" s="1"/>
  <c r="N902" i="16"/>
  <c r="P902" i="16"/>
  <c r="R902" i="16" s="1"/>
  <c r="G902" i="16"/>
  <c r="O946" i="17"/>
  <c r="P946" i="17"/>
  <c r="R946" i="17" s="1"/>
  <c r="I946" i="17" l="1"/>
  <c r="K946" i="17" s="1"/>
  <c r="U946" i="17" s="1"/>
  <c r="G946" i="17"/>
  <c r="J902" i="16"/>
  <c r="L902" i="16" s="1"/>
  <c r="U902" i="16"/>
  <c r="Q902" i="16"/>
  <c r="S902" i="16" s="1"/>
  <c r="Q946" i="17"/>
  <c r="S946" i="17" s="1"/>
  <c r="J946" i="17" l="1"/>
  <c r="L946" i="17" s="1"/>
  <c r="F947" i="17" s="1"/>
  <c r="I947" i="17" s="1"/>
  <c r="K947" i="17" s="1"/>
  <c r="T902" i="16"/>
  <c r="V902" i="16" s="1"/>
  <c r="F903" i="16"/>
  <c r="I903" i="16" s="1"/>
  <c r="K903" i="16" s="1"/>
  <c r="Y902" i="16"/>
  <c r="X902" i="16"/>
  <c r="W902" i="16"/>
  <c r="M903" i="16"/>
  <c r="N903" i="16" s="1"/>
  <c r="M947" i="17" l="1"/>
  <c r="N947" i="17" s="1"/>
  <c r="W946" i="17"/>
  <c r="X946" i="17"/>
  <c r="Y946" i="17"/>
  <c r="T946" i="17"/>
  <c r="V946" i="17" s="1"/>
  <c r="O903" i="16"/>
  <c r="H903" i="16"/>
  <c r="G903" i="16"/>
  <c r="P903" i="16"/>
  <c r="R903" i="16" s="1"/>
  <c r="U903" i="16" s="1"/>
  <c r="G947" i="17"/>
  <c r="H947" i="17"/>
  <c r="P947" i="17" l="1"/>
  <c r="R947" i="17" s="1"/>
  <c r="U947" i="17" s="1"/>
  <c r="O947" i="17"/>
  <c r="J903" i="16"/>
  <c r="L903" i="16" s="1"/>
  <c r="Q903" i="16"/>
  <c r="S903" i="16" s="1"/>
  <c r="J947" i="17"/>
  <c r="L947" i="17" s="1"/>
  <c r="Q947" i="17" l="1"/>
  <c r="S947" i="17" s="1"/>
  <c r="X947" i="17" s="1"/>
  <c r="T903" i="16"/>
  <c r="V903" i="16" s="1"/>
  <c r="F904" i="16"/>
  <c r="H904" i="16" s="1"/>
  <c r="X903" i="16"/>
  <c r="M904" i="16"/>
  <c r="P904" i="16" s="1"/>
  <c r="R904" i="16" s="1"/>
  <c r="Y903" i="16"/>
  <c r="W903" i="16"/>
  <c r="W947" i="17" l="1"/>
  <c r="Y947" i="17"/>
  <c r="F948" i="17"/>
  <c r="H948" i="17" s="1"/>
  <c r="M948" i="17"/>
  <c r="P948" i="17" s="1"/>
  <c r="R948" i="17" s="1"/>
  <c r="T947" i="17"/>
  <c r="V947" i="17" s="1"/>
  <c r="G904" i="16"/>
  <c r="I904" i="16"/>
  <c r="K904" i="16" s="1"/>
  <c r="U904" i="16" s="1"/>
  <c r="N904" i="16"/>
  <c r="O904" i="16"/>
  <c r="G948" i="17" l="1"/>
  <c r="I948" i="17"/>
  <c r="K948" i="17" s="1"/>
  <c r="U948" i="17" s="1"/>
  <c r="O948" i="17"/>
  <c r="N948" i="17"/>
  <c r="J904" i="16"/>
  <c r="L904" i="16" s="1"/>
  <c r="Q904" i="16"/>
  <c r="S904" i="16" s="1"/>
  <c r="Q948" i="17" l="1"/>
  <c r="S948" i="17" s="1"/>
  <c r="J948" i="17"/>
  <c r="W904" i="16"/>
  <c r="T904" i="16"/>
  <c r="V904" i="16" s="1"/>
  <c r="Y904" i="16"/>
  <c r="F905" i="16"/>
  <c r="I905" i="16" s="1"/>
  <c r="K905" i="16" s="1"/>
  <c r="M905" i="16"/>
  <c r="P905" i="16" s="1"/>
  <c r="R905" i="16" s="1"/>
  <c r="X904" i="16"/>
  <c r="T948" i="17" l="1"/>
  <c r="L948" i="17"/>
  <c r="X948" i="17" s="1"/>
  <c r="U905" i="16"/>
  <c r="H905" i="16"/>
  <c r="G905" i="16"/>
  <c r="O905" i="16"/>
  <c r="N905" i="16"/>
  <c r="W948" i="17" l="1"/>
  <c r="Y948" i="17"/>
  <c r="M949" i="17"/>
  <c r="N949" i="17" s="1"/>
  <c r="F949" i="17"/>
  <c r="I949" i="17" s="1"/>
  <c r="K949" i="17" s="1"/>
  <c r="V948" i="17"/>
  <c r="J905" i="16"/>
  <c r="L905" i="16" s="1"/>
  <c r="Q905" i="16"/>
  <c r="S905" i="16" s="1"/>
  <c r="H949" i="17" l="1"/>
  <c r="G949" i="17"/>
  <c r="O949" i="17"/>
  <c r="P949" i="17"/>
  <c r="R949" i="17" s="1"/>
  <c r="U949" i="17" s="1"/>
  <c r="Y905" i="16"/>
  <c r="W905" i="16"/>
  <c r="M906" i="16"/>
  <c r="O906" i="16" s="1"/>
  <c r="X905" i="16"/>
  <c r="F906" i="16"/>
  <c r="I906" i="16" s="1"/>
  <c r="K906" i="16" s="1"/>
  <c r="T905" i="16"/>
  <c r="V905" i="16" s="1"/>
  <c r="J949" i="17" l="1"/>
  <c r="L949" i="17" s="1"/>
  <c r="Q949" i="17"/>
  <c r="S949" i="17" s="1"/>
  <c r="N906" i="16"/>
  <c r="P906" i="16"/>
  <c r="R906" i="16" s="1"/>
  <c r="U906" i="16" s="1"/>
  <c r="H906" i="16"/>
  <c r="G906" i="16"/>
  <c r="T949" i="17" l="1"/>
  <c r="V949" i="17" s="1"/>
  <c r="Q906" i="16"/>
  <c r="S906" i="16" s="1"/>
  <c r="J906" i="16"/>
  <c r="L906" i="16" s="1"/>
  <c r="W949" i="17"/>
  <c r="M950" i="17"/>
  <c r="F950" i="17"/>
  <c r="Y949" i="17"/>
  <c r="X949" i="17"/>
  <c r="W906" i="16" l="1"/>
  <c r="X906" i="16"/>
  <c r="M907" i="16"/>
  <c r="P907" i="16" s="1"/>
  <c r="R907" i="16" s="1"/>
  <c r="Y906" i="16"/>
  <c r="F907" i="16"/>
  <c r="H907" i="16" s="1"/>
  <c r="T906" i="16"/>
  <c r="V906" i="16" s="1"/>
  <c r="N950" i="17"/>
  <c r="O950" i="17"/>
  <c r="P950" i="17"/>
  <c r="R950" i="17" s="1"/>
  <c r="H950" i="17"/>
  <c r="G950" i="17"/>
  <c r="I950" i="17"/>
  <c r="K950" i="17" s="1"/>
  <c r="O907" i="16" l="1"/>
  <c r="N907" i="16"/>
  <c r="I907" i="16"/>
  <c r="K907" i="16" s="1"/>
  <c r="U907" i="16" s="1"/>
  <c r="G907" i="16"/>
  <c r="J950" i="17"/>
  <c r="L950" i="17" s="1"/>
  <c r="Q950" i="17"/>
  <c r="U950" i="17"/>
  <c r="J907" i="16" l="1"/>
  <c r="L907" i="16" s="1"/>
  <c r="Q907" i="16"/>
  <c r="S907" i="16" s="1"/>
  <c r="T950" i="17"/>
  <c r="S950" i="17"/>
  <c r="X950" i="17" s="1"/>
  <c r="F908" i="16" l="1"/>
  <c r="G908" i="16" s="1"/>
  <c r="T907" i="16"/>
  <c r="V907" i="16" s="1"/>
  <c r="Y907" i="16"/>
  <c r="M908" i="16"/>
  <c r="P908" i="16" s="1"/>
  <c r="R908" i="16" s="1"/>
  <c r="X907" i="16"/>
  <c r="W907" i="16"/>
  <c r="W950" i="17"/>
  <c r="Y950" i="17"/>
  <c r="F951" i="17"/>
  <c r="H951" i="17" s="1"/>
  <c r="M951" i="17"/>
  <c r="O951" i="17" s="1"/>
  <c r="V950" i="17"/>
  <c r="H908" i="16" l="1"/>
  <c r="I908" i="16"/>
  <c r="K908" i="16" s="1"/>
  <c r="U908" i="16" s="1"/>
  <c r="N908" i="16"/>
  <c r="O908" i="16"/>
  <c r="N951" i="17"/>
  <c r="G951" i="17"/>
  <c r="I951" i="17"/>
  <c r="K951" i="17" s="1"/>
  <c r="P951" i="17"/>
  <c r="R951" i="17" s="1"/>
  <c r="J908" i="16" l="1"/>
  <c r="L908" i="16" s="1"/>
  <c r="Q908" i="16"/>
  <c r="S908" i="16" s="1"/>
  <c r="J951" i="17"/>
  <c r="L951" i="17" s="1"/>
  <c r="U951" i="17"/>
  <c r="Q951" i="17"/>
  <c r="S951" i="17" s="1"/>
  <c r="M909" i="16" l="1"/>
  <c r="P909" i="16" s="1"/>
  <c r="R909" i="16" s="1"/>
  <c r="W908" i="16"/>
  <c r="Y908" i="16"/>
  <c r="X908" i="16"/>
  <c r="F909" i="16"/>
  <c r="I909" i="16" s="1"/>
  <c r="K909" i="16" s="1"/>
  <c r="T908" i="16"/>
  <c r="V908" i="16" s="1"/>
  <c r="W951" i="17"/>
  <c r="X951" i="17"/>
  <c r="F952" i="17"/>
  <c r="I952" i="17" s="1"/>
  <c r="K952" i="17" s="1"/>
  <c r="Y951" i="17"/>
  <c r="M952" i="17"/>
  <c r="N952" i="17" s="1"/>
  <c r="T951" i="17"/>
  <c r="V951" i="17" s="1"/>
  <c r="O909" i="16" l="1"/>
  <c r="N909" i="16"/>
  <c r="H909" i="16"/>
  <c r="G909" i="16"/>
  <c r="U909" i="16"/>
  <c r="P952" i="17"/>
  <c r="R952" i="17" s="1"/>
  <c r="U952" i="17" s="1"/>
  <c r="H952" i="17"/>
  <c r="G952" i="17"/>
  <c r="O952" i="17"/>
  <c r="Q909" i="16" l="1"/>
  <c r="S909" i="16" s="1"/>
  <c r="J909" i="16"/>
  <c r="Q952" i="17"/>
  <c r="S952" i="17" s="1"/>
  <c r="J952" i="17"/>
  <c r="L952" i="17" s="1"/>
  <c r="T909" i="16" l="1"/>
  <c r="L909" i="16"/>
  <c r="M910" i="16" s="1"/>
  <c r="W952" i="17"/>
  <c r="M953" i="17"/>
  <c r="O953" i="17" s="1"/>
  <c r="F953" i="17"/>
  <c r="G953" i="17" s="1"/>
  <c r="Y952" i="17"/>
  <c r="X952" i="17"/>
  <c r="T952" i="17"/>
  <c r="V952" i="17" s="1"/>
  <c r="Y909" i="16" l="1"/>
  <c r="V909" i="16"/>
  <c r="X909" i="16"/>
  <c r="W909" i="16"/>
  <c r="F910" i="16"/>
  <c r="G910" i="16" s="1"/>
  <c r="N953" i="17"/>
  <c r="N910" i="16"/>
  <c r="P910" i="16"/>
  <c r="R910" i="16" s="1"/>
  <c r="O910" i="16"/>
  <c r="I953" i="17"/>
  <c r="K953" i="17" s="1"/>
  <c r="H953" i="17"/>
  <c r="P953" i="17"/>
  <c r="R953" i="17" s="1"/>
  <c r="H910" i="16" l="1"/>
  <c r="I910" i="16"/>
  <c r="K910" i="16" s="1"/>
  <c r="U910" i="16" s="1"/>
  <c r="Q953" i="17"/>
  <c r="S953" i="17" s="1"/>
  <c r="J953" i="17"/>
  <c r="L953" i="17" s="1"/>
  <c r="U953" i="17"/>
  <c r="Q910" i="16"/>
  <c r="S910" i="16" s="1"/>
  <c r="J910" i="16" l="1"/>
  <c r="L910" i="16" s="1"/>
  <c r="W910" i="16" s="1"/>
  <c r="Y953" i="17"/>
  <c r="T953" i="17"/>
  <c r="V953" i="17" s="1"/>
  <c r="X953" i="17"/>
  <c r="W953" i="17"/>
  <c r="F954" i="17"/>
  <c r="H954" i="17" s="1"/>
  <c r="M954" i="17"/>
  <c r="P954" i="17" s="1"/>
  <c r="R954" i="17" s="1"/>
  <c r="F911" i="16" l="1"/>
  <c r="H911" i="16" s="1"/>
  <c r="M911" i="16"/>
  <c r="P911" i="16" s="1"/>
  <c r="R911" i="16" s="1"/>
  <c r="Y910" i="16"/>
  <c r="X910" i="16"/>
  <c r="T910" i="16"/>
  <c r="V910" i="16" s="1"/>
  <c r="G954" i="17"/>
  <c r="I954" i="17"/>
  <c r="K954" i="17" s="1"/>
  <c r="U954" i="17" s="1"/>
  <c r="O954" i="17"/>
  <c r="N954" i="17"/>
  <c r="I911" i="16" l="1"/>
  <c r="K911" i="16" s="1"/>
  <c r="U911" i="16" s="1"/>
  <c r="G911" i="16"/>
  <c r="O911" i="16"/>
  <c r="N911" i="16"/>
  <c r="J954" i="17"/>
  <c r="L954" i="17" s="1"/>
  <c r="Q954" i="17"/>
  <c r="J911" i="16" l="1"/>
  <c r="L911" i="16" s="1"/>
  <c r="Q911" i="16"/>
  <c r="S911" i="16" s="1"/>
  <c r="T954" i="17"/>
  <c r="S954" i="17"/>
  <c r="Y954" i="17" s="1"/>
  <c r="W911" i="16" l="1"/>
  <c r="M912" i="16"/>
  <c r="P912" i="16" s="1"/>
  <c r="R912" i="16" s="1"/>
  <c r="X911" i="16"/>
  <c r="Y911" i="16"/>
  <c r="F912" i="16"/>
  <c r="G912" i="16" s="1"/>
  <c r="T911" i="16"/>
  <c r="V911" i="16" s="1"/>
  <c r="M955" i="17"/>
  <c r="O955" i="17" s="1"/>
  <c r="F955" i="17"/>
  <c r="G955" i="17" s="1"/>
  <c r="W954" i="17"/>
  <c r="X954" i="17"/>
  <c r="V954" i="17"/>
  <c r="O912" i="16" l="1"/>
  <c r="N912" i="16"/>
  <c r="H912" i="16"/>
  <c r="I912" i="16"/>
  <c r="K912" i="16" s="1"/>
  <c r="U912" i="16" s="1"/>
  <c r="P955" i="17"/>
  <c r="R955" i="17" s="1"/>
  <c r="N955" i="17"/>
  <c r="H955" i="17"/>
  <c r="I955" i="17"/>
  <c r="K955" i="17" s="1"/>
  <c r="Q912" i="16" l="1"/>
  <c r="S912" i="16" s="1"/>
  <c r="J912" i="16"/>
  <c r="L912" i="16" s="1"/>
  <c r="Q955" i="17"/>
  <c r="S955" i="17" s="1"/>
  <c r="U955" i="17"/>
  <c r="J955" i="17"/>
  <c r="L955" i="17" s="1"/>
  <c r="T912" i="16" l="1"/>
  <c r="V912" i="16" s="1"/>
  <c r="Y955" i="17"/>
  <c r="X912" i="16"/>
  <c r="Y912" i="16"/>
  <c r="F913" i="16"/>
  <c r="M913" i="16"/>
  <c r="W912" i="16"/>
  <c r="W955" i="17"/>
  <c r="F956" i="17"/>
  <c r="G956" i="17" s="1"/>
  <c r="M956" i="17"/>
  <c r="O956" i="17" s="1"/>
  <c r="X955" i="17"/>
  <c r="T955" i="17"/>
  <c r="V955" i="17" s="1"/>
  <c r="N956" i="17" l="1"/>
  <c r="P956" i="17"/>
  <c r="R956" i="17" s="1"/>
  <c r="H913" i="16"/>
  <c r="G913" i="16"/>
  <c r="I913" i="16"/>
  <c r="K913" i="16" s="1"/>
  <c r="P913" i="16"/>
  <c r="R913" i="16" s="1"/>
  <c r="N913" i="16"/>
  <c r="O913" i="16"/>
  <c r="I956" i="17"/>
  <c r="K956" i="17" s="1"/>
  <c r="H956" i="17"/>
  <c r="J956" i="17" l="1"/>
  <c r="L956" i="17" s="1"/>
  <c r="Q956" i="17"/>
  <c r="S956" i="17" s="1"/>
  <c r="J913" i="16"/>
  <c r="L913" i="16" s="1"/>
  <c r="Q913" i="16"/>
  <c r="U956" i="17"/>
  <c r="U913" i="16"/>
  <c r="W956" i="17" l="1"/>
  <c r="X956" i="17"/>
  <c r="F957" i="17"/>
  <c r="I957" i="17" s="1"/>
  <c r="K957" i="17" s="1"/>
  <c r="Y956" i="17"/>
  <c r="M957" i="17"/>
  <c r="O957" i="17" s="1"/>
  <c r="T956" i="17"/>
  <c r="V956" i="17" s="1"/>
  <c r="T913" i="16"/>
  <c r="S913" i="16"/>
  <c r="X913" i="16" s="1"/>
  <c r="H957" i="17" l="1"/>
  <c r="G957" i="17"/>
  <c r="F914" i="16"/>
  <c r="H914" i="16" s="1"/>
  <c r="W913" i="16"/>
  <c r="P957" i="17"/>
  <c r="R957" i="17" s="1"/>
  <c r="U957" i="17" s="1"/>
  <c r="N957" i="17"/>
  <c r="Y913" i="16"/>
  <c r="M914" i="16"/>
  <c r="P914" i="16" s="1"/>
  <c r="R914" i="16" s="1"/>
  <c r="V913" i="16"/>
  <c r="J957" i="17" l="1"/>
  <c r="L957" i="17" s="1"/>
  <c r="Q957" i="17"/>
  <c r="S957" i="17" s="1"/>
  <c r="G914" i="16"/>
  <c r="I914" i="16"/>
  <c r="K914" i="16" s="1"/>
  <c r="U914" i="16" s="1"/>
  <c r="O914" i="16"/>
  <c r="N914" i="16"/>
  <c r="X957" i="17" l="1"/>
  <c r="W957" i="17"/>
  <c r="Y957" i="17"/>
  <c r="T957" i="17"/>
  <c r="V957" i="17" s="1"/>
  <c r="M958" i="17"/>
  <c r="N958" i="17" s="1"/>
  <c r="F958" i="17"/>
  <c r="H958" i="17" s="1"/>
  <c r="Q914" i="16"/>
  <c r="S914" i="16" s="1"/>
  <c r="J914" i="16"/>
  <c r="L914" i="16" s="1"/>
  <c r="O958" i="17" l="1"/>
  <c r="P958" i="17"/>
  <c r="R958" i="17" s="1"/>
  <c r="G958" i="17"/>
  <c r="I958" i="17"/>
  <c r="K958" i="17" s="1"/>
  <c r="T914" i="16"/>
  <c r="V914" i="16" s="1"/>
  <c r="M915" i="16"/>
  <c r="P915" i="16" s="1"/>
  <c r="R915" i="16" s="1"/>
  <c r="W914" i="16"/>
  <c r="X914" i="16"/>
  <c r="Y914" i="16"/>
  <c r="F915" i="16"/>
  <c r="G915" i="16" s="1"/>
  <c r="Q958" i="17" l="1"/>
  <c r="S958" i="17" s="1"/>
  <c r="J958" i="17"/>
  <c r="L958" i="17" s="1"/>
  <c r="U958" i="17"/>
  <c r="N915" i="16"/>
  <c r="O915" i="16"/>
  <c r="I915" i="16"/>
  <c r="K915" i="16" s="1"/>
  <c r="U915" i="16" s="1"/>
  <c r="H915" i="16"/>
  <c r="M959" i="17" l="1"/>
  <c r="N959" i="17" s="1"/>
  <c r="X958" i="17"/>
  <c r="Y958" i="17"/>
  <c r="F959" i="17"/>
  <c r="G959" i="17" s="1"/>
  <c r="T958" i="17"/>
  <c r="V958" i="17" s="1"/>
  <c r="W958" i="17"/>
  <c r="Q915" i="16"/>
  <c r="S915" i="16" s="1"/>
  <c r="J915" i="16"/>
  <c r="L915" i="16" s="1"/>
  <c r="P959" i="17" l="1"/>
  <c r="R959" i="17" s="1"/>
  <c r="O959" i="17"/>
  <c r="I959" i="17"/>
  <c r="K959" i="17" s="1"/>
  <c r="H959" i="17"/>
  <c r="W915" i="16"/>
  <c r="F916" i="16"/>
  <c r="I916" i="16" s="1"/>
  <c r="K916" i="16" s="1"/>
  <c r="X915" i="16"/>
  <c r="M916" i="16"/>
  <c r="O916" i="16" s="1"/>
  <c r="Y915" i="16"/>
  <c r="T915" i="16"/>
  <c r="V915" i="16" s="1"/>
  <c r="Q959" i="17" l="1"/>
  <c r="S959" i="17" s="1"/>
  <c r="J959" i="17"/>
  <c r="U959" i="17"/>
  <c r="H916" i="16"/>
  <c r="G916" i="16"/>
  <c r="N916" i="16"/>
  <c r="P916" i="16"/>
  <c r="R916" i="16" s="1"/>
  <c r="U916" i="16" s="1"/>
  <c r="T959" i="17" l="1"/>
  <c r="L959" i="17"/>
  <c r="J916" i="16"/>
  <c r="L916" i="16" s="1"/>
  <c r="Q916" i="16"/>
  <c r="S916" i="16" s="1"/>
  <c r="V959" i="17" l="1"/>
  <c r="X959" i="17"/>
  <c r="F960" i="17"/>
  <c r="G960" i="17" s="1"/>
  <c r="W959" i="17"/>
  <c r="Y959" i="17"/>
  <c r="M960" i="17"/>
  <c r="N960" i="17" s="1"/>
  <c r="T916" i="16"/>
  <c r="V916" i="16" s="1"/>
  <c r="W916" i="16"/>
  <c r="Y916" i="16"/>
  <c r="M917" i="16"/>
  <c r="X916" i="16"/>
  <c r="F917" i="16"/>
  <c r="H960" i="17" l="1"/>
  <c r="I960" i="17"/>
  <c r="K960" i="17" s="1"/>
  <c r="P960" i="17"/>
  <c r="R960" i="17" s="1"/>
  <c r="O960" i="17"/>
  <c r="H917" i="16"/>
  <c r="I917" i="16"/>
  <c r="K917" i="16" s="1"/>
  <c r="G917" i="16"/>
  <c r="N917" i="16"/>
  <c r="P917" i="16"/>
  <c r="R917" i="16" s="1"/>
  <c r="O917" i="16"/>
  <c r="U960" i="17" l="1"/>
  <c r="J960" i="17"/>
  <c r="L960" i="17" s="1"/>
  <c r="Q960" i="17"/>
  <c r="S960" i="17" s="1"/>
  <c r="J917" i="16"/>
  <c r="L917" i="16" s="1"/>
  <c r="U917" i="16"/>
  <c r="Q917" i="16"/>
  <c r="S917" i="16" s="1"/>
  <c r="W960" i="17" l="1"/>
  <c r="F961" i="17"/>
  <c r="I961" i="17" s="1"/>
  <c r="K961" i="17" s="1"/>
  <c r="Y960" i="17"/>
  <c r="X960" i="17"/>
  <c r="M961" i="17"/>
  <c r="P961" i="17" s="1"/>
  <c r="R961" i="17" s="1"/>
  <c r="T960" i="17"/>
  <c r="V960" i="17" s="1"/>
  <c r="T917" i="16"/>
  <c r="V917" i="16" s="1"/>
  <c r="F918" i="16"/>
  <c r="X917" i="16"/>
  <c r="W917" i="16"/>
  <c r="Y917" i="16"/>
  <c r="M918" i="16"/>
  <c r="G961" i="17" l="1"/>
  <c r="H961" i="17"/>
  <c r="U961" i="17"/>
  <c r="N961" i="17"/>
  <c r="O961" i="17"/>
  <c r="P918" i="16"/>
  <c r="R918" i="16" s="1"/>
  <c r="O918" i="16"/>
  <c r="N918" i="16"/>
  <c r="G918" i="16"/>
  <c r="I918" i="16"/>
  <c r="K918" i="16" s="1"/>
  <c r="H918" i="16"/>
  <c r="J961" i="17" l="1"/>
  <c r="L961" i="17" s="1"/>
  <c r="Q961" i="17"/>
  <c r="S961" i="17" s="1"/>
  <c r="U918" i="16"/>
  <c r="J918" i="16"/>
  <c r="L918" i="16" s="1"/>
  <c r="Q918" i="16"/>
  <c r="S918" i="16" s="1"/>
  <c r="F962" i="17" l="1"/>
  <c r="H962" i="17" s="1"/>
  <c r="W961" i="17"/>
  <c r="Y961" i="17"/>
  <c r="X961" i="17"/>
  <c r="M962" i="17"/>
  <c r="P962" i="17" s="1"/>
  <c r="R962" i="17" s="1"/>
  <c r="T961" i="17"/>
  <c r="V961" i="17" s="1"/>
  <c r="T918" i="16"/>
  <c r="V918" i="16" s="1"/>
  <c r="X918" i="16"/>
  <c r="F919" i="16"/>
  <c r="W918" i="16"/>
  <c r="Y918" i="16"/>
  <c r="M919" i="16"/>
  <c r="G962" i="17" l="1"/>
  <c r="I962" i="17"/>
  <c r="K962" i="17" s="1"/>
  <c r="U962" i="17" s="1"/>
  <c r="O962" i="17"/>
  <c r="N962" i="17"/>
  <c r="H919" i="16"/>
  <c r="I919" i="16"/>
  <c r="K919" i="16" s="1"/>
  <c r="G919" i="16"/>
  <c r="O919" i="16"/>
  <c r="N919" i="16"/>
  <c r="P919" i="16"/>
  <c r="R919" i="16" s="1"/>
  <c r="J962" i="17" l="1"/>
  <c r="L962" i="17" s="1"/>
  <c r="Q962" i="17"/>
  <c r="S962" i="17" s="1"/>
  <c r="J919" i="16"/>
  <c r="L919" i="16" s="1"/>
  <c r="U919" i="16"/>
  <c r="Q919" i="16"/>
  <c r="S919" i="16" s="1"/>
  <c r="Y962" i="17" l="1"/>
  <c r="T962" i="17"/>
  <c r="V962" i="17" s="1"/>
  <c r="X919" i="16"/>
  <c r="W962" i="17"/>
  <c r="F963" i="17"/>
  <c r="G963" i="17" s="1"/>
  <c r="F920" i="16"/>
  <c r="H920" i="16" s="1"/>
  <c r="M963" i="17"/>
  <c r="O963" i="17" s="1"/>
  <c r="X962" i="17"/>
  <c r="Y919" i="16"/>
  <c r="M920" i="16"/>
  <c r="O920" i="16" s="1"/>
  <c r="W919" i="16"/>
  <c r="T919" i="16"/>
  <c r="V919" i="16" s="1"/>
  <c r="I963" i="17" l="1"/>
  <c r="K963" i="17" s="1"/>
  <c r="H963" i="17"/>
  <c r="G920" i="16"/>
  <c r="N963" i="17"/>
  <c r="P963" i="17"/>
  <c r="R963" i="17" s="1"/>
  <c r="P920" i="16"/>
  <c r="R920" i="16" s="1"/>
  <c r="I920" i="16"/>
  <c r="K920" i="16" s="1"/>
  <c r="N920" i="16"/>
  <c r="U963" i="17" l="1"/>
  <c r="Q963" i="17"/>
  <c r="S963" i="17" s="1"/>
  <c r="J963" i="17"/>
  <c r="L963" i="17" s="1"/>
  <c r="U920" i="16"/>
  <c r="Q920" i="16"/>
  <c r="S920" i="16" s="1"/>
  <c r="J920" i="16"/>
  <c r="L920" i="16" s="1"/>
  <c r="T963" i="17" l="1"/>
  <c r="V963" i="17" s="1"/>
  <c r="T920" i="16"/>
  <c r="V920" i="16" s="1"/>
  <c r="Y920" i="16"/>
  <c r="W920" i="16"/>
  <c r="F921" i="16"/>
  <c r="X920" i="16"/>
  <c r="M921" i="16"/>
  <c r="X963" i="17"/>
  <c r="M964" i="17"/>
  <c r="Y963" i="17"/>
  <c r="W963" i="17"/>
  <c r="F964" i="17"/>
  <c r="G921" i="16" l="1"/>
  <c r="H921" i="16"/>
  <c r="I921" i="16"/>
  <c r="K921" i="16" s="1"/>
  <c r="N921" i="16"/>
  <c r="O921" i="16"/>
  <c r="P921" i="16"/>
  <c r="R921" i="16" s="1"/>
  <c r="O964" i="17"/>
  <c r="P964" i="17"/>
  <c r="R964" i="17" s="1"/>
  <c r="N964" i="17"/>
  <c r="I964" i="17"/>
  <c r="K964" i="17" s="1"/>
  <c r="H964" i="17"/>
  <c r="G964" i="17"/>
  <c r="Q921" i="16" l="1"/>
  <c r="S921" i="16" s="1"/>
  <c r="U921" i="16"/>
  <c r="J921" i="16"/>
  <c r="Q964" i="17"/>
  <c r="S964" i="17" s="1"/>
  <c r="U964" i="17"/>
  <c r="J964" i="17"/>
  <c r="T921" i="16" l="1"/>
  <c r="L921" i="16"/>
  <c r="T964" i="17"/>
  <c r="L964" i="17"/>
  <c r="W964" i="17" s="1"/>
  <c r="Y921" i="16" l="1"/>
  <c r="F922" i="16"/>
  <c r="X921" i="16"/>
  <c r="W921" i="16"/>
  <c r="M922" i="16"/>
  <c r="V921" i="16"/>
  <c r="V964" i="17"/>
  <c r="Y964" i="17"/>
  <c r="X964" i="17"/>
  <c r="F965" i="17"/>
  <c r="G965" i="17" s="1"/>
  <c r="M965" i="17"/>
  <c r="P965" i="17" s="1"/>
  <c r="R965" i="17" s="1"/>
  <c r="G922" i="16" l="1"/>
  <c r="I922" i="16"/>
  <c r="K922" i="16" s="1"/>
  <c r="H922" i="16"/>
  <c r="P922" i="16"/>
  <c r="R922" i="16" s="1"/>
  <c r="N922" i="16"/>
  <c r="O922" i="16"/>
  <c r="N965" i="17"/>
  <c r="H965" i="17"/>
  <c r="I965" i="17"/>
  <c r="K965" i="17" s="1"/>
  <c r="U965" i="17" s="1"/>
  <c r="O965" i="17"/>
  <c r="U922" i="16" l="1"/>
  <c r="Q922" i="16"/>
  <c r="S922" i="16" s="1"/>
  <c r="J922" i="16"/>
  <c r="Q965" i="17"/>
  <c r="S965" i="17" s="1"/>
  <c r="J965" i="17"/>
  <c r="L922" i="16" l="1"/>
  <c r="T922" i="16"/>
  <c r="T965" i="17"/>
  <c r="L965" i="17"/>
  <c r="Y965" i="17" s="1"/>
  <c r="X922" i="16" l="1"/>
  <c r="Y922" i="16"/>
  <c r="F923" i="16"/>
  <c r="V922" i="16"/>
  <c r="M923" i="16"/>
  <c r="W922" i="16"/>
  <c r="V965" i="17"/>
  <c r="X965" i="17"/>
  <c r="F966" i="17"/>
  <c r="G966" i="17" s="1"/>
  <c r="M966" i="17"/>
  <c r="N966" i="17" s="1"/>
  <c r="W965" i="17"/>
  <c r="N923" i="16" l="1"/>
  <c r="O923" i="16"/>
  <c r="P923" i="16"/>
  <c r="R923" i="16" s="1"/>
  <c r="G923" i="16"/>
  <c r="I923" i="16"/>
  <c r="K923" i="16" s="1"/>
  <c r="H923" i="16"/>
  <c r="I966" i="17"/>
  <c r="K966" i="17" s="1"/>
  <c r="H966" i="17"/>
  <c r="P966" i="17"/>
  <c r="R966" i="17" s="1"/>
  <c r="O966" i="17"/>
  <c r="U923" i="16" l="1"/>
  <c r="Q923" i="16"/>
  <c r="S923" i="16" s="1"/>
  <c r="J966" i="17"/>
  <c r="L966" i="17" s="1"/>
  <c r="J923" i="16"/>
  <c r="U966" i="17"/>
  <c r="Q966" i="17"/>
  <c r="S966" i="17" s="1"/>
  <c r="T923" i="16" l="1"/>
  <c r="Y966" i="17"/>
  <c r="L923" i="16"/>
  <c r="W966" i="17"/>
  <c r="M967" i="17"/>
  <c r="O967" i="17" s="1"/>
  <c r="T966" i="17"/>
  <c r="V966" i="17" s="1"/>
  <c r="F967" i="17"/>
  <c r="H967" i="17" s="1"/>
  <c r="X966" i="17"/>
  <c r="F924" i="16" l="1"/>
  <c r="Y923" i="16"/>
  <c r="W923" i="16"/>
  <c r="X923" i="16"/>
  <c r="M924" i="16"/>
  <c r="V923" i="16"/>
  <c r="N967" i="17"/>
  <c r="P967" i="17"/>
  <c r="R967" i="17" s="1"/>
  <c r="G967" i="17"/>
  <c r="I967" i="17"/>
  <c r="K967" i="17" s="1"/>
  <c r="Q967" i="17" l="1"/>
  <c r="S967" i="17" s="1"/>
  <c r="O924" i="16"/>
  <c r="P924" i="16"/>
  <c r="R924" i="16" s="1"/>
  <c r="N924" i="16"/>
  <c r="H924" i="16"/>
  <c r="I924" i="16"/>
  <c r="K924" i="16" s="1"/>
  <c r="G924" i="16"/>
  <c r="J967" i="17"/>
  <c r="L967" i="17" s="1"/>
  <c r="U967" i="17"/>
  <c r="M968" i="17" l="1"/>
  <c r="P968" i="17" s="1"/>
  <c r="R968" i="17" s="1"/>
  <c r="Q924" i="16"/>
  <c r="S924" i="16" s="1"/>
  <c r="J924" i="16"/>
  <c r="L924" i="16" s="1"/>
  <c r="U924" i="16"/>
  <c r="T967" i="17"/>
  <c r="V967" i="17" s="1"/>
  <c r="Y967" i="17"/>
  <c r="W967" i="17"/>
  <c r="X967" i="17"/>
  <c r="F968" i="17"/>
  <c r="H968" i="17" s="1"/>
  <c r="O968" i="17" l="1"/>
  <c r="N968" i="17"/>
  <c r="W924" i="16"/>
  <c r="Y924" i="16"/>
  <c r="F925" i="16"/>
  <c r="H925" i="16" s="1"/>
  <c r="M925" i="16"/>
  <c r="O925" i="16" s="1"/>
  <c r="T924" i="16"/>
  <c r="V924" i="16" s="1"/>
  <c r="X924" i="16"/>
  <c r="I968" i="17"/>
  <c r="K968" i="17" s="1"/>
  <c r="U968" i="17" s="1"/>
  <c r="G968" i="17"/>
  <c r="Q968" i="17" l="1"/>
  <c r="S968" i="17" s="1"/>
  <c r="G925" i="16"/>
  <c r="I925" i="16"/>
  <c r="K925" i="16" s="1"/>
  <c r="J968" i="17"/>
  <c r="L968" i="17" s="1"/>
  <c r="P925" i="16"/>
  <c r="R925" i="16" s="1"/>
  <c r="N925" i="16"/>
  <c r="F969" i="17" l="1"/>
  <c r="H969" i="17" s="1"/>
  <c r="J925" i="16"/>
  <c r="L925" i="16" s="1"/>
  <c r="U925" i="16"/>
  <c r="Q925" i="16"/>
  <c r="S925" i="16" s="1"/>
  <c r="M969" i="17"/>
  <c r="O969" i="17" s="1"/>
  <c r="X968" i="17"/>
  <c r="W968" i="17"/>
  <c r="Y968" i="17"/>
  <c r="T968" i="17"/>
  <c r="V968" i="17" s="1"/>
  <c r="I969" i="17" l="1"/>
  <c r="K969" i="17" s="1"/>
  <c r="G969" i="17"/>
  <c r="T925" i="16"/>
  <c r="V925" i="16" s="1"/>
  <c r="P969" i="17"/>
  <c r="R969" i="17" s="1"/>
  <c r="W925" i="16"/>
  <c r="X925" i="16"/>
  <c r="M926" i="16"/>
  <c r="O926" i="16" s="1"/>
  <c r="F926" i="16"/>
  <c r="I926" i="16" s="1"/>
  <c r="K926" i="16" s="1"/>
  <c r="Y925" i="16"/>
  <c r="N969" i="17"/>
  <c r="U969" i="17" l="1"/>
  <c r="J969" i="17"/>
  <c r="L969" i="17" s="1"/>
  <c r="Q969" i="17"/>
  <c r="S969" i="17" s="1"/>
  <c r="N926" i="16"/>
  <c r="P926" i="16"/>
  <c r="R926" i="16" s="1"/>
  <c r="U926" i="16" s="1"/>
  <c r="H926" i="16"/>
  <c r="G926" i="16"/>
  <c r="M970" i="17" l="1"/>
  <c r="O970" i="17" s="1"/>
  <c r="T969" i="17"/>
  <c r="V969" i="17" s="1"/>
  <c r="Q926" i="16"/>
  <c r="S926" i="16" s="1"/>
  <c r="J926" i="16"/>
  <c r="L926" i="16" s="1"/>
  <c r="F970" i="17"/>
  <c r="H970" i="17" s="1"/>
  <c r="W969" i="17"/>
  <c r="Y969" i="17"/>
  <c r="X969" i="17"/>
  <c r="P970" i="17" l="1"/>
  <c r="R970" i="17" s="1"/>
  <c r="N970" i="17"/>
  <c r="W926" i="16"/>
  <c r="T926" i="16"/>
  <c r="V926" i="16" s="1"/>
  <c r="M927" i="16"/>
  <c r="N927" i="16" s="1"/>
  <c r="Y926" i="16"/>
  <c r="F927" i="16"/>
  <c r="G927" i="16" s="1"/>
  <c r="X926" i="16"/>
  <c r="I970" i="17"/>
  <c r="K970" i="17" s="1"/>
  <c r="G970" i="17"/>
  <c r="U970" i="17" l="1"/>
  <c r="Q970" i="17"/>
  <c r="S970" i="17" s="1"/>
  <c r="O927" i="16"/>
  <c r="I927" i="16"/>
  <c r="K927" i="16" s="1"/>
  <c r="H927" i="16"/>
  <c r="P927" i="16"/>
  <c r="R927" i="16" s="1"/>
  <c r="J970" i="17"/>
  <c r="L970" i="17" s="1"/>
  <c r="W970" i="17" l="1"/>
  <c r="U927" i="16"/>
  <c r="J927" i="16"/>
  <c r="L927" i="16" s="1"/>
  <c r="Q927" i="16"/>
  <c r="S927" i="16" s="1"/>
  <c r="T970" i="17"/>
  <c r="V970" i="17" s="1"/>
  <c r="M971" i="17"/>
  <c r="O971" i="17" s="1"/>
  <c r="F971" i="17"/>
  <c r="G971" i="17" s="1"/>
  <c r="X970" i="17"/>
  <c r="Y970" i="17"/>
  <c r="W927" i="16" l="1"/>
  <c r="X927" i="16"/>
  <c r="F928" i="16"/>
  <c r="H928" i="16" s="1"/>
  <c r="Y927" i="16"/>
  <c r="M928" i="16"/>
  <c r="O928" i="16" s="1"/>
  <c r="T927" i="16"/>
  <c r="V927" i="16" s="1"/>
  <c r="N971" i="17"/>
  <c r="P971" i="17"/>
  <c r="R971" i="17" s="1"/>
  <c r="I971" i="17"/>
  <c r="K971" i="17" s="1"/>
  <c r="H971" i="17"/>
  <c r="J971" i="17" l="1"/>
  <c r="L971" i="17" s="1"/>
  <c r="G928" i="16"/>
  <c r="I928" i="16"/>
  <c r="K928" i="16" s="1"/>
  <c r="P928" i="16"/>
  <c r="R928" i="16" s="1"/>
  <c r="N928" i="16"/>
  <c r="U971" i="17"/>
  <c r="Q971" i="17"/>
  <c r="S971" i="17" s="1"/>
  <c r="U928" i="16" l="1"/>
  <c r="J928" i="16"/>
  <c r="L928" i="16" s="1"/>
  <c r="X971" i="17"/>
  <c r="Q928" i="16"/>
  <c r="S928" i="16" s="1"/>
  <c r="Y971" i="17"/>
  <c r="F972" i="17"/>
  <c r="I972" i="17" s="1"/>
  <c r="K972" i="17" s="1"/>
  <c r="W971" i="17"/>
  <c r="M972" i="17"/>
  <c r="P972" i="17" s="1"/>
  <c r="R972" i="17" s="1"/>
  <c r="T971" i="17"/>
  <c r="V971" i="17" s="1"/>
  <c r="T928" i="16" l="1"/>
  <c r="V928" i="16" s="1"/>
  <c r="G972" i="17"/>
  <c r="H972" i="17"/>
  <c r="X928" i="16"/>
  <c r="M929" i="16"/>
  <c r="F929" i="16"/>
  <c r="Y928" i="16"/>
  <c r="W928" i="16"/>
  <c r="N972" i="17"/>
  <c r="O972" i="17"/>
  <c r="U972" i="17"/>
  <c r="J972" i="17" l="1"/>
  <c r="L972" i="17" s="1"/>
  <c r="Q972" i="17"/>
  <c r="S972" i="17" s="1"/>
  <c r="G929" i="16"/>
  <c r="I929" i="16"/>
  <c r="K929" i="16" s="1"/>
  <c r="H929" i="16"/>
  <c r="O929" i="16"/>
  <c r="N929" i="16"/>
  <c r="P929" i="16"/>
  <c r="R929" i="16" s="1"/>
  <c r="T972" i="17" l="1"/>
  <c r="V972" i="17" s="1"/>
  <c r="U929" i="16"/>
  <c r="Q929" i="16"/>
  <c r="S929" i="16" s="1"/>
  <c r="J929" i="16"/>
  <c r="Y972" i="17"/>
  <c r="W972" i="17"/>
  <c r="M973" i="17"/>
  <c r="F973" i="17"/>
  <c r="X972" i="17"/>
  <c r="L929" i="16" l="1"/>
  <c r="T929" i="16"/>
  <c r="G973" i="17"/>
  <c r="I973" i="17"/>
  <c r="K973" i="17" s="1"/>
  <c r="H973" i="17"/>
  <c r="N973" i="17"/>
  <c r="O973" i="17"/>
  <c r="P973" i="17"/>
  <c r="R973" i="17" s="1"/>
  <c r="F930" i="16" l="1"/>
  <c r="X929" i="16"/>
  <c r="Y929" i="16"/>
  <c r="M930" i="16"/>
  <c r="W929" i="16"/>
  <c r="V929" i="16"/>
  <c r="J973" i="17"/>
  <c r="L973" i="17" s="1"/>
  <c r="Q973" i="17"/>
  <c r="S973" i="17" s="1"/>
  <c r="U973" i="17"/>
  <c r="O930" i="16" l="1"/>
  <c r="P930" i="16"/>
  <c r="R930" i="16" s="1"/>
  <c r="N930" i="16"/>
  <c r="G930" i="16"/>
  <c r="H930" i="16"/>
  <c r="I930" i="16"/>
  <c r="K930" i="16" s="1"/>
  <c r="T973" i="17"/>
  <c r="V973" i="17" s="1"/>
  <c r="M974" i="17"/>
  <c r="P974" i="17" s="1"/>
  <c r="R974" i="17" s="1"/>
  <c r="W973" i="17"/>
  <c r="F974" i="17"/>
  <c r="H974" i="17" s="1"/>
  <c r="X973" i="17"/>
  <c r="Y973" i="17"/>
  <c r="U930" i="16" l="1"/>
  <c r="Q930" i="16"/>
  <c r="S930" i="16" s="1"/>
  <c r="J930" i="16"/>
  <c r="O974" i="17"/>
  <c r="N974" i="17"/>
  <c r="G974" i="17"/>
  <c r="I974" i="17"/>
  <c r="K974" i="17" s="1"/>
  <c r="U974" i="17" s="1"/>
  <c r="T930" i="16" l="1"/>
  <c r="L930" i="16"/>
  <c r="X930" i="16" s="1"/>
  <c r="Q974" i="17"/>
  <c r="S974" i="17" s="1"/>
  <c r="J974" i="17"/>
  <c r="L974" i="17" s="1"/>
  <c r="F931" i="16" l="1"/>
  <c r="G931" i="16" s="1"/>
  <c r="M931" i="16"/>
  <c r="P931" i="16" s="1"/>
  <c r="R931" i="16" s="1"/>
  <c r="Y930" i="16"/>
  <c r="V930" i="16"/>
  <c r="W930" i="16"/>
  <c r="X974" i="17"/>
  <c r="T974" i="17"/>
  <c r="V974" i="17" s="1"/>
  <c r="W974" i="17"/>
  <c r="M975" i="17"/>
  <c r="N975" i="17" s="1"/>
  <c r="Y974" i="17"/>
  <c r="F975" i="17"/>
  <c r="I975" i="17" s="1"/>
  <c r="K975" i="17" s="1"/>
  <c r="I931" i="16" l="1"/>
  <c r="K931" i="16" s="1"/>
  <c r="U931" i="16" s="1"/>
  <c r="H931" i="16"/>
  <c r="N931" i="16"/>
  <c r="O931" i="16"/>
  <c r="P975" i="17"/>
  <c r="R975" i="17" s="1"/>
  <c r="U975" i="17" s="1"/>
  <c r="O975" i="17"/>
  <c r="H975" i="17"/>
  <c r="G975" i="17"/>
  <c r="J931" i="16" l="1"/>
  <c r="L931" i="16" s="1"/>
  <c r="Q931" i="16"/>
  <c r="S931" i="16" s="1"/>
  <c r="Q975" i="17"/>
  <c r="S975" i="17" s="1"/>
  <c r="J975" i="17"/>
  <c r="L975" i="17" s="1"/>
  <c r="T931" i="16" l="1"/>
  <c r="V931" i="16" s="1"/>
  <c r="Y931" i="16"/>
  <c r="F932" i="16"/>
  <c r="W931" i="16"/>
  <c r="M932" i="16"/>
  <c r="X931" i="16"/>
  <c r="M976" i="17"/>
  <c r="P976" i="17" s="1"/>
  <c r="R976" i="17" s="1"/>
  <c r="Y975" i="17"/>
  <c r="T975" i="17"/>
  <c r="V975" i="17" s="1"/>
  <c r="F976" i="17"/>
  <c r="H976" i="17" s="1"/>
  <c r="X975" i="17"/>
  <c r="W975" i="17"/>
  <c r="P932" i="16" l="1"/>
  <c r="R932" i="16" s="1"/>
  <c r="O932" i="16"/>
  <c r="N932" i="16"/>
  <c r="I932" i="16"/>
  <c r="K932" i="16" s="1"/>
  <c r="G932" i="16"/>
  <c r="H932" i="16"/>
  <c r="O976" i="17"/>
  <c r="N976" i="17"/>
  <c r="G976" i="17"/>
  <c r="I976" i="17"/>
  <c r="K976" i="17" s="1"/>
  <c r="U976" i="17" s="1"/>
  <c r="U932" i="16" l="1"/>
  <c r="Q932" i="16"/>
  <c r="S932" i="16" s="1"/>
  <c r="J932" i="16"/>
  <c r="L932" i="16" s="1"/>
  <c r="Q976" i="17"/>
  <c r="S976" i="17" s="1"/>
  <c r="J976" i="17"/>
  <c r="T932" i="16" l="1"/>
  <c r="V932" i="16" s="1"/>
  <c r="F933" i="16"/>
  <c r="W932" i="16"/>
  <c r="Y932" i="16"/>
  <c r="M933" i="16"/>
  <c r="X932" i="16"/>
  <c r="T976" i="17"/>
  <c r="L976" i="17"/>
  <c r="W976" i="17" s="1"/>
  <c r="O933" i="16" l="1"/>
  <c r="N933" i="16"/>
  <c r="P933" i="16"/>
  <c r="R933" i="16" s="1"/>
  <c r="F977" i="17"/>
  <c r="G977" i="17" s="1"/>
  <c r="I933" i="16"/>
  <c r="K933" i="16" s="1"/>
  <c r="H933" i="16"/>
  <c r="G933" i="16"/>
  <c r="V976" i="17"/>
  <c r="Y976" i="17"/>
  <c r="X976" i="17"/>
  <c r="M977" i="17"/>
  <c r="O977" i="17" s="1"/>
  <c r="J933" i="16" l="1"/>
  <c r="L933" i="16" s="1"/>
  <c r="Q933" i="16"/>
  <c r="I977" i="17"/>
  <c r="K977" i="17" s="1"/>
  <c r="H977" i="17"/>
  <c r="U933" i="16"/>
  <c r="P977" i="17"/>
  <c r="R977" i="17" s="1"/>
  <c r="N977" i="17"/>
  <c r="J977" i="17" l="1"/>
  <c r="L977" i="17" s="1"/>
  <c r="T933" i="16"/>
  <c r="Q977" i="17"/>
  <c r="U977" i="17"/>
  <c r="S933" i="16"/>
  <c r="X933" i="16" s="1"/>
  <c r="T977" i="17" l="1"/>
  <c r="Y933" i="16"/>
  <c r="W933" i="16"/>
  <c r="S977" i="17"/>
  <c r="M978" i="17" s="1"/>
  <c r="P978" i="17" s="1"/>
  <c r="R978" i="17" s="1"/>
  <c r="F934" i="16"/>
  <c r="H934" i="16" s="1"/>
  <c r="V933" i="16"/>
  <c r="M934" i="16"/>
  <c r="N934" i="16" s="1"/>
  <c r="V977" i="17" l="1"/>
  <c r="W977" i="17"/>
  <c r="X977" i="17"/>
  <c r="O978" i="17"/>
  <c r="N978" i="17"/>
  <c r="F978" i="17"/>
  <c r="G978" i="17" s="1"/>
  <c r="Y977" i="17"/>
  <c r="I934" i="16"/>
  <c r="K934" i="16" s="1"/>
  <c r="G934" i="16"/>
  <c r="P934" i="16"/>
  <c r="R934" i="16" s="1"/>
  <c r="O934" i="16"/>
  <c r="Q978" i="17" l="1"/>
  <c r="S978" i="17" s="1"/>
  <c r="H978" i="17"/>
  <c r="I978" i="17"/>
  <c r="K978" i="17" s="1"/>
  <c r="U978" i="17" s="1"/>
  <c r="J934" i="16"/>
  <c r="L934" i="16" s="1"/>
  <c r="U934" i="16"/>
  <c r="Q934" i="16"/>
  <c r="S934" i="16" s="1"/>
  <c r="J978" i="17" l="1"/>
  <c r="T978" i="17" s="1"/>
  <c r="M935" i="16"/>
  <c r="O935" i="16" s="1"/>
  <c r="W934" i="16"/>
  <c r="Y934" i="16"/>
  <c r="T934" i="16"/>
  <c r="V934" i="16" s="1"/>
  <c r="X934" i="16"/>
  <c r="F935" i="16"/>
  <c r="I935" i="16" s="1"/>
  <c r="K935" i="16" s="1"/>
  <c r="L978" i="17" l="1"/>
  <c r="X978" i="17" s="1"/>
  <c r="P935" i="16"/>
  <c r="R935" i="16" s="1"/>
  <c r="U935" i="16" s="1"/>
  <c r="N935" i="16"/>
  <c r="H935" i="16"/>
  <c r="G935" i="16"/>
  <c r="W978" i="17" l="1"/>
  <c r="Y978" i="17"/>
  <c r="V978" i="17"/>
  <c r="Q935" i="16"/>
  <c r="S935" i="16" s="1"/>
  <c r="F979" i="17"/>
  <c r="I979" i="17" s="1"/>
  <c r="K979" i="17" s="1"/>
  <c r="M979" i="17"/>
  <c r="O979" i="17" s="1"/>
  <c r="J935" i="16"/>
  <c r="L935" i="16" s="1"/>
  <c r="W935" i="16" l="1"/>
  <c r="G979" i="17"/>
  <c r="H979" i="17"/>
  <c r="N979" i="17"/>
  <c r="P979" i="17"/>
  <c r="R979" i="17" s="1"/>
  <c r="U979" i="17" s="1"/>
  <c r="F936" i="16"/>
  <c r="I936" i="16" s="1"/>
  <c r="K936" i="16" s="1"/>
  <c r="M936" i="16"/>
  <c r="O936" i="16" s="1"/>
  <c r="X935" i="16"/>
  <c r="Y935" i="16"/>
  <c r="T935" i="16"/>
  <c r="V935" i="16" s="1"/>
  <c r="J979" i="17" l="1"/>
  <c r="L979" i="17" s="1"/>
  <c r="Q979" i="17"/>
  <c r="S979" i="17" s="1"/>
  <c r="H936" i="16"/>
  <c r="P936" i="16"/>
  <c r="R936" i="16" s="1"/>
  <c r="U936" i="16" s="1"/>
  <c r="N936" i="16"/>
  <c r="G936" i="16"/>
  <c r="X979" i="17" l="1"/>
  <c r="Y979" i="17"/>
  <c r="W979" i="17"/>
  <c r="M980" i="17"/>
  <c r="O980" i="17" s="1"/>
  <c r="F980" i="17"/>
  <c r="G980" i="17" s="1"/>
  <c r="T979" i="17"/>
  <c r="V979" i="17" s="1"/>
  <c r="J936" i="16"/>
  <c r="L936" i="16" s="1"/>
  <c r="Q936" i="16"/>
  <c r="S936" i="16" s="1"/>
  <c r="I980" i="17" l="1"/>
  <c r="K980" i="17" s="1"/>
  <c r="N980" i="17"/>
  <c r="P980" i="17"/>
  <c r="R980" i="17" s="1"/>
  <c r="H980" i="17"/>
  <c r="M937" i="16"/>
  <c r="N937" i="16" s="1"/>
  <c r="T936" i="16"/>
  <c r="V936" i="16" s="1"/>
  <c r="F937" i="16"/>
  <c r="I937" i="16" s="1"/>
  <c r="K937" i="16" s="1"/>
  <c r="Y936" i="16"/>
  <c r="X936" i="16"/>
  <c r="W936" i="16"/>
  <c r="J980" i="17" l="1"/>
  <c r="L980" i="17" s="1"/>
  <c r="Q980" i="17"/>
  <c r="S980" i="17" s="1"/>
  <c r="U980" i="17"/>
  <c r="P937" i="16"/>
  <c r="R937" i="16" s="1"/>
  <c r="U937" i="16" s="1"/>
  <c r="O937" i="16"/>
  <c r="H937" i="16"/>
  <c r="G937" i="16"/>
  <c r="T980" i="17" l="1"/>
  <c r="V980" i="17" s="1"/>
  <c r="Q937" i="16"/>
  <c r="S937" i="16" s="1"/>
  <c r="J937" i="16"/>
  <c r="L937" i="16" s="1"/>
  <c r="M981" i="17"/>
  <c r="N981" i="17" s="1"/>
  <c r="X980" i="17"/>
  <c r="W980" i="17"/>
  <c r="Y980" i="17"/>
  <c r="F981" i="17"/>
  <c r="I981" i="17" s="1"/>
  <c r="K981" i="17" s="1"/>
  <c r="M938" i="16" l="1"/>
  <c r="N938" i="16" s="1"/>
  <c r="W937" i="16"/>
  <c r="X937" i="16"/>
  <c r="Y937" i="16"/>
  <c r="T937" i="16"/>
  <c r="V937" i="16" s="1"/>
  <c r="F938" i="16"/>
  <c r="I938" i="16" s="1"/>
  <c r="K938" i="16" s="1"/>
  <c r="P981" i="17"/>
  <c r="R981" i="17" s="1"/>
  <c r="U981" i="17" s="1"/>
  <c r="O981" i="17"/>
  <c r="H981" i="17"/>
  <c r="G981" i="17"/>
  <c r="O938" i="16" l="1"/>
  <c r="P938" i="16"/>
  <c r="R938" i="16" s="1"/>
  <c r="U938" i="16" s="1"/>
  <c r="G938" i="16"/>
  <c r="H938" i="16"/>
  <c r="Q981" i="17"/>
  <c r="S981" i="17" s="1"/>
  <c r="J981" i="17"/>
  <c r="L981" i="17" s="1"/>
  <c r="Q938" i="16" l="1"/>
  <c r="S938" i="16" s="1"/>
  <c r="J938" i="16"/>
  <c r="L938" i="16" s="1"/>
  <c r="X981" i="17"/>
  <c r="W981" i="17"/>
  <c r="M982" i="17"/>
  <c r="P982" i="17" s="1"/>
  <c r="R982" i="17" s="1"/>
  <c r="T981" i="17"/>
  <c r="V981" i="17" s="1"/>
  <c r="F982" i="17"/>
  <c r="I982" i="17" s="1"/>
  <c r="K982" i="17" s="1"/>
  <c r="Y981" i="17"/>
  <c r="X938" i="16" l="1"/>
  <c r="W938" i="16"/>
  <c r="M939" i="16"/>
  <c r="N939" i="16" s="1"/>
  <c r="Y938" i="16"/>
  <c r="F939" i="16"/>
  <c r="H939" i="16" s="1"/>
  <c r="T938" i="16"/>
  <c r="V938" i="16" s="1"/>
  <c r="N982" i="17"/>
  <c r="O982" i="17"/>
  <c r="H982" i="17"/>
  <c r="G982" i="17"/>
  <c r="U982" i="17"/>
  <c r="O939" i="16" l="1"/>
  <c r="P939" i="16"/>
  <c r="R939" i="16" s="1"/>
  <c r="I939" i="16"/>
  <c r="K939" i="16" s="1"/>
  <c r="G939" i="16"/>
  <c r="Q982" i="17"/>
  <c r="S982" i="17" s="1"/>
  <c r="J982" i="17"/>
  <c r="L982" i="17" s="1"/>
  <c r="Q939" i="16" l="1"/>
  <c r="S939" i="16" s="1"/>
  <c r="U939" i="16"/>
  <c r="J939" i="16"/>
  <c r="L939" i="16" s="1"/>
  <c r="T982" i="17"/>
  <c r="V982" i="17" s="1"/>
  <c r="Y982" i="17"/>
  <c r="F983" i="17"/>
  <c r="W982" i="17"/>
  <c r="M983" i="17"/>
  <c r="X982" i="17"/>
  <c r="X939" i="16" l="1"/>
  <c r="F940" i="16"/>
  <c r="G940" i="16" s="1"/>
  <c r="Y939" i="16"/>
  <c r="W939" i="16"/>
  <c r="M940" i="16"/>
  <c r="N940" i="16" s="1"/>
  <c r="T939" i="16"/>
  <c r="V939" i="16" s="1"/>
  <c r="P983" i="17"/>
  <c r="R983" i="17" s="1"/>
  <c r="N983" i="17"/>
  <c r="O983" i="17"/>
  <c r="H983" i="17"/>
  <c r="G983" i="17"/>
  <c r="I983" i="17"/>
  <c r="H940" i="16" l="1"/>
  <c r="I940" i="16"/>
  <c r="K940" i="16" s="1"/>
  <c r="O940" i="16"/>
  <c r="P940" i="16"/>
  <c r="R940" i="16" s="1"/>
  <c r="J983" i="17"/>
  <c r="Q983" i="17"/>
  <c r="S983" i="17" s="1"/>
  <c r="K983" i="17"/>
  <c r="U983" i="17" s="1"/>
  <c r="U940" i="16" l="1"/>
  <c r="J940" i="16"/>
  <c r="L940" i="16" s="1"/>
  <c r="Q940" i="16"/>
  <c r="T983" i="17"/>
  <c r="L983" i="17"/>
  <c r="F984" i="17" s="1"/>
  <c r="T940" i="16" l="1"/>
  <c r="S940" i="16"/>
  <c r="W983" i="17"/>
  <c r="V983" i="17"/>
  <c r="Y983" i="17"/>
  <c r="M984" i="17"/>
  <c r="O984" i="17" s="1"/>
  <c r="X983" i="17"/>
  <c r="H984" i="17"/>
  <c r="I984" i="17"/>
  <c r="K984" i="17" s="1"/>
  <c r="G984" i="17"/>
  <c r="V940" i="16" l="1"/>
  <c r="F941" i="16"/>
  <c r="H941" i="16" s="1"/>
  <c r="M941" i="16"/>
  <c r="P941" i="16" s="1"/>
  <c r="R941" i="16" s="1"/>
  <c r="X940" i="16"/>
  <c r="W940" i="16"/>
  <c r="Y940" i="16"/>
  <c r="P984" i="17"/>
  <c r="R984" i="17" s="1"/>
  <c r="U984" i="17" s="1"/>
  <c r="N984" i="17"/>
  <c r="J984" i="17"/>
  <c r="I941" i="16" l="1"/>
  <c r="K941" i="16" s="1"/>
  <c r="U941" i="16" s="1"/>
  <c r="O941" i="16"/>
  <c r="G941" i="16"/>
  <c r="N941" i="16"/>
  <c r="Q984" i="17"/>
  <c r="S984" i="17" s="1"/>
  <c r="L984" i="17"/>
  <c r="J941" i="16" l="1"/>
  <c r="L941" i="16" s="1"/>
  <c r="Q941" i="16"/>
  <c r="S941" i="16" s="1"/>
  <c r="T984" i="17"/>
  <c r="V984" i="17" s="1"/>
  <c r="X984" i="17"/>
  <c r="Y984" i="17"/>
  <c r="F985" i="17"/>
  <c r="M985" i="17"/>
  <c r="W984" i="17"/>
  <c r="M942" i="16" l="1"/>
  <c r="O942" i="16" s="1"/>
  <c r="W941" i="16"/>
  <c r="F942" i="16"/>
  <c r="G942" i="16" s="1"/>
  <c r="Y941" i="16"/>
  <c r="X941" i="16"/>
  <c r="T941" i="16"/>
  <c r="V941" i="16" s="1"/>
  <c r="P985" i="17"/>
  <c r="R985" i="17" s="1"/>
  <c r="N985" i="17"/>
  <c r="O985" i="17"/>
  <c r="H985" i="17"/>
  <c r="I985" i="17"/>
  <c r="K985" i="17" s="1"/>
  <c r="G985" i="17"/>
  <c r="P942" i="16" l="1"/>
  <c r="R942" i="16" s="1"/>
  <c r="N942" i="16"/>
  <c r="H942" i="16"/>
  <c r="I942" i="16"/>
  <c r="K942" i="16" s="1"/>
  <c r="U985" i="17"/>
  <c r="J985" i="17"/>
  <c r="L985" i="17" s="1"/>
  <c r="Q985" i="17"/>
  <c r="S985" i="17" s="1"/>
  <c r="U942" i="16" l="1"/>
  <c r="Q942" i="16"/>
  <c r="S942" i="16" s="1"/>
  <c r="J942" i="16"/>
  <c r="L942" i="16" s="1"/>
  <c r="T985" i="17"/>
  <c r="V985" i="17" s="1"/>
  <c r="M986" i="17"/>
  <c r="W985" i="17"/>
  <c r="X985" i="17"/>
  <c r="Y985" i="17"/>
  <c r="F986" i="17"/>
  <c r="X942" i="16" l="1"/>
  <c r="Y942" i="16"/>
  <c r="M943" i="16"/>
  <c r="O943" i="16" s="1"/>
  <c r="F943" i="16"/>
  <c r="H943" i="16" s="1"/>
  <c r="T942" i="16"/>
  <c r="V942" i="16" s="1"/>
  <c r="W942" i="16"/>
  <c r="I986" i="17"/>
  <c r="K986" i="17" s="1"/>
  <c r="G986" i="17"/>
  <c r="H986" i="17"/>
  <c r="N986" i="17"/>
  <c r="P986" i="17"/>
  <c r="R986" i="17" s="1"/>
  <c r="O986" i="17"/>
  <c r="G943" i="16" l="1"/>
  <c r="P943" i="16"/>
  <c r="R943" i="16" s="1"/>
  <c r="N943" i="16"/>
  <c r="I943" i="16"/>
  <c r="K943" i="16" s="1"/>
  <c r="Q986" i="17"/>
  <c r="S986" i="17" s="1"/>
  <c r="U986" i="17"/>
  <c r="J986" i="17"/>
  <c r="Q943" i="16" l="1"/>
  <c r="S943" i="16" s="1"/>
  <c r="U943" i="16"/>
  <c r="J943" i="16"/>
  <c r="L943" i="16" s="1"/>
  <c r="L986" i="17"/>
  <c r="T986" i="17"/>
  <c r="T943" i="16" l="1"/>
  <c r="V943" i="16" s="1"/>
  <c r="M944" i="16"/>
  <c r="X943" i="16"/>
  <c r="W943" i="16"/>
  <c r="F944" i="16"/>
  <c r="Y943" i="16"/>
  <c r="Y986" i="17"/>
  <c r="F987" i="17"/>
  <c r="W986" i="17"/>
  <c r="M987" i="17"/>
  <c r="X986" i="17"/>
  <c r="V986" i="17"/>
  <c r="G944" i="16" l="1"/>
  <c r="I944" i="16"/>
  <c r="K944" i="16" s="1"/>
  <c r="H944" i="16"/>
  <c r="P944" i="16"/>
  <c r="R944" i="16" s="1"/>
  <c r="N944" i="16"/>
  <c r="O944" i="16"/>
  <c r="N987" i="17"/>
  <c r="O987" i="17"/>
  <c r="P987" i="17"/>
  <c r="R987" i="17" s="1"/>
  <c r="H987" i="17"/>
  <c r="G987" i="17"/>
  <c r="I987" i="17"/>
  <c r="K987" i="17" s="1"/>
  <c r="J944" i="16" l="1"/>
  <c r="L944" i="16" s="1"/>
  <c r="Q944" i="16"/>
  <c r="S944" i="16" s="1"/>
  <c r="U944" i="16"/>
  <c r="Q987" i="17"/>
  <c r="S987" i="17" s="1"/>
  <c r="J987" i="17"/>
  <c r="U987" i="17"/>
  <c r="T944" i="16" l="1"/>
  <c r="V944" i="16" s="1"/>
  <c r="Y944" i="16"/>
  <c r="F945" i="16"/>
  <c r="X944" i="16"/>
  <c r="W944" i="16"/>
  <c r="M945" i="16"/>
  <c r="T987" i="17"/>
  <c r="L987" i="17"/>
  <c r="W987" i="17" s="1"/>
  <c r="N945" i="16" l="1"/>
  <c r="O945" i="16"/>
  <c r="P945" i="16"/>
  <c r="R945" i="16" s="1"/>
  <c r="I945" i="16"/>
  <c r="K945" i="16" s="1"/>
  <c r="G945" i="16"/>
  <c r="H945" i="16"/>
  <c r="V987" i="17"/>
  <c r="M988" i="17"/>
  <c r="O988" i="17" s="1"/>
  <c r="X987" i="17"/>
  <c r="Y987" i="17"/>
  <c r="F988" i="17"/>
  <c r="H988" i="17" s="1"/>
  <c r="J945" i="16" l="1"/>
  <c r="L945" i="16" s="1"/>
  <c r="Q945" i="16"/>
  <c r="S945" i="16" s="1"/>
  <c r="U945" i="16"/>
  <c r="P988" i="17"/>
  <c r="R988" i="17" s="1"/>
  <c r="N988" i="17"/>
  <c r="G988" i="17"/>
  <c r="I988" i="17"/>
  <c r="K988" i="17" s="1"/>
  <c r="X945" i="16" l="1"/>
  <c r="F946" i="16"/>
  <c r="M946" i="16"/>
  <c r="W945" i="16"/>
  <c r="Y945" i="16"/>
  <c r="T945" i="16"/>
  <c r="V945" i="16" s="1"/>
  <c r="J988" i="17"/>
  <c r="L988" i="17" s="1"/>
  <c r="U988" i="17"/>
  <c r="Q988" i="17"/>
  <c r="S988" i="17" s="1"/>
  <c r="O946" i="16" l="1"/>
  <c r="P946" i="16"/>
  <c r="R946" i="16" s="1"/>
  <c r="N946" i="16"/>
  <c r="I946" i="16"/>
  <c r="K946" i="16" s="1"/>
  <c r="G946" i="16"/>
  <c r="H946" i="16"/>
  <c r="F989" i="17"/>
  <c r="G989" i="17" s="1"/>
  <c r="T988" i="17"/>
  <c r="V988" i="17" s="1"/>
  <c r="W988" i="17"/>
  <c r="M989" i="17"/>
  <c r="O989" i="17" s="1"/>
  <c r="X988" i="17"/>
  <c r="Y988" i="17"/>
  <c r="Q946" i="16" l="1"/>
  <c r="S946" i="16" s="1"/>
  <c r="U946" i="16"/>
  <c r="J946" i="16"/>
  <c r="I989" i="17"/>
  <c r="K989" i="17" s="1"/>
  <c r="H989" i="17"/>
  <c r="N989" i="17"/>
  <c r="P989" i="17"/>
  <c r="R989" i="17" s="1"/>
  <c r="T946" i="16" l="1"/>
  <c r="L946" i="16"/>
  <c r="U989" i="17"/>
  <c r="J989" i="17"/>
  <c r="L989" i="17" s="1"/>
  <c r="Q989" i="17"/>
  <c r="S989" i="17" s="1"/>
  <c r="W946" i="16" l="1"/>
  <c r="F947" i="16"/>
  <c r="M947" i="16"/>
  <c r="V946" i="16"/>
  <c r="X946" i="16"/>
  <c r="Y946" i="16"/>
  <c r="T989" i="17"/>
  <c r="V989" i="17" s="1"/>
  <c r="M990" i="17"/>
  <c r="W989" i="17"/>
  <c r="X989" i="17"/>
  <c r="Y989" i="17"/>
  <c r="F990" i="17"/>
  <c r="P947" i="16" l="1"/>
  <c r="R947" i="16" s="1"/>
  <c r="N947" i="16"/>
  <c r="O947" i="16"/>
  <c r="I947" i="16"/>
  <c r="K947" i="16" s="1"/>
  <c r="H947" i="16"/>
  <c r="G947" i="16"/>
  <c r="I990" i="17"/>
  <c r="K990" i="17" s="1"/>
  <c r="G990" i="17"/>
  <c r="H990" i="17"/>
  <c r="N990" i="17"/>
  <c r="P990" i="17"/>
  <c r="R990" i="17" s="1"/>
  <c r="O990" i="17"/>
  <c r="U947" i="16" l="1"/>
  <c r="J947" i="16"/>
  <c r="L947" i="16" s="1"/>
  <c r="Q947" i="16"/>
  <c r="S947" i="16" s="1"/>
  <c r="J990" i="17"/>
  <c r="L990" i="17" s="1"/>
  <c r="Q990" i="17"/>
  <c r="S990" i="17" s="1"/>
  <c r="U990" i="17"/>
  <c r="W947" i="16" l="1"/>
  <c r="Y947" i="16"/>
  <c r="F948" i="16"/>
  <c r="I948" i="16" s="1"/>
  <c r="K948" i="16" s="1"/>
  <c r="T947" i="16"/>
  <c r="V947" i="16" s="1"/>
  <c r="X947" i="16"/>
  <c r="M948" i="16"/>
  <c r="M991" i="17"/>
  <c r="N991" i="17" s="1"/>
  <c r="Y990" i="17"/>
  <c r="W990" i="17"/>
  <c r="T990" i="17"/>
  <c r="V990" i="17" s="1"/>
  <c r="X990" i="17"/>
  <c r="F991" i="17"/>
  <c r="G991" i="17" s="1"/>
  <c r="G948" i="16" l="1"/>
  <c r="H948" i="16"/>
  <c r="O948" i="16"/>
  <c r="P948" i="16"/>
  <c r="R948" i="16" s="1"/>
  <c r="U948" i="16" s="1"/>
  <c r="N948" i="16"/>
  <c r="O991" i="17"/>
  <c r="P991" i="17"/>
  <c r="R991" i="17" s="1"/>
  <c r="H991" i="17"/>
  <c r="I991" i="17"/>
  <c r="K991" i="17" s="1"/>
  <c r="J948" i="16" l="1"/>
  <c r="L948" i="16" s="1"/>
  <c r="Q948" i="16"/>
  <c r="U991" i="17"/>
  <c r="Q991" i="17"/>
  <c r="S991" i="17" s="1"/>
  <c r="J991" i="17"/>
  <c r="T948" i="16" l="1"/>
  <c r="S948" i="16"/>
  <c r="T991" i="17"/>
  <c r="L991" i="17"/>
  <c r="X991" i="17" s="1"/>
  <c r="X948" i="16" l="1"/>
  <c r="W948" i="16"/>
  <c r="M949" i="16"/>
  <c r="F949" i="16"/>
  <c r="Y948" i="16"/>
  <c r="V948" i="16"/>
  <c r="F992" i="17"/>
  <c r="G992" i="17" s="1"/>
  <c r="W991" i="17"/>
  <c r="V991" i="17"/>
  <c r="Y991" i="17"/>
  <c r="M992" i="17"/>
  <c r="P992" i="17" s="1"/>
  <c r="R992" i="17" s="1"/>
  <c r="G949" i="16" l="1"/>
  <c r="I949" i="16"/>
  <c r="K949" i="16" s="1"/>
  <c r="H949" i="16"/>
  <c r="N949" i="16"/>
  <c r="P949" i="16"/>
  <c r="R949" i="16" s="1"/>
  <c r="O949" i="16"/>
  <c r="N992" i="17"/>
  <c r="O992" i="17"/>
  <c r="I992" i="17"/>
  <c r="K992" i="17" s="1"/>
  <c r="U992" i="17" s="1"/>
  <c r="H992" i="17"/>
  <c r="Q949" i="16" l="1"/>
  <c r="S949" i="16" s="1"/>
  <c r="U949" i="16"/>
  <c r="J949" i="16"/>
  <c r="J992" i="17"/>
  <c r="L992" i="17" s="1"/>
  <c r="Q992" i="17"/>
  <c r="S992" i="17" s="1"/>
  <c r="L949" i="16" l="1"/>
  <c r="T949" i="16"/>
  <c r="F993" i="17"/>
  <c r="I993" i="17" s="1"/>
  <c r="K993" i="17" s="1"/>
  <c r="X992" i="17"/>
  <c r="Y992" i="17"/>
  <c r="M993" i="17"/>
  <c r="P993" i="17" s="1"/>
  <c r="R993" i="17" s="1"/>
  <c r="W992" i="17"/>
  <c r="T992" i="17"/>
  <c r="V992" i="17" s="1"/>
  <c r="W949" i="16" l="1"/>
  <c r="X949" i="16"/>
  <c r="M950" i="16"/>
  <c r="Y949" i="16"/>
  <c r="F950" i="16"/>
  <c r="V949" i="16"/>
  <c r="H993" i="17"/>
  <c r="G993" i="17"/>
  <c r="N993" i="17"/>
  <c r="O993" i="17"/>
  <c r="U993" i="17"/>
  <c r="N950" i="16" l="1"/>
  <c r="O950" i="16"/>
  <c r="P950" i="16"/>
  <c r="R950" i="16" s="1"/>
  <c r="H950" i="16"/>
  <c r="I950" i="16"/>
  <c r="K950" i="16" s="1"/>
  <c r="G950" i="16"/>
  <c r="J993" i="17"/>
  <c r="L993" i="17" s="1"/>
  <c r="Q993" i="17"/>
  <c r="S993" i="17" s="1"/>
  <c r="J950" i="16" l="1"/>
  <c r="L950" i="16" s="1"/>
  <c r="Q950" i="16"/>
  <c r="U950" i="16"/>
  <c r="X993" i="17"/>
  <c r="W993" i="17"/>
  <c r="M994" i="17"/>
  <c r="O994" i="17" s="1"/>
  <c r="F994" i="17"/>
  <c r="I994" i="17" s="1"/>
  <c r="K994" i="17" s="1"/>
  <c r="Y993" i="17"/>
  <c r="T993" i="17"/>
  <c r="V993" i="17" s="1"/>
  <c r="T950" i="16" l="1"/>
  <c r="S950" i="16"/>
  <c r="M951" i="16" s="1"/>
  <c r="H994" i="17"/>
  <c r="P994" i="17"/>
  <c r="R994" i="17" s="1"/>
  <c r="U994" i="17" s="1"/>
  <c r="G994" i="17"/>
  <c r="N994" i="17"/>
  <c r="F951" i="16" l="1"/>
  <c r="G951" i="16" s="1"/>
  <c r="Y950" i="16"/>
  <c r="X950" i="16"/>
  <c r="W950" i="16"/>
  <c r="V950" i="16"/>
  <c r="N951" i="16"/>
  <c r="O951" i="16"/>
  <c r="P951" i="16"/>
  <c r="R951" i="16" s="1"/>
  <c r="Q994" i="17"/>
  <c r="S994" i="17" s="1"/>
  <c r="J994" i="17"/>
  <c r="L994" i="17" s="1"/>
  <c r="H951" i="16" l="1"/>
  <c r="I951" i="16"/>
  <c r="K951" i="16" s="1"/>
  <c r="U951" i="16" s="1"/>
  <c r="Q951" i="16"/>
  <c r="S951" i="16" s="1"/>
  <c r="M995" i="17"/>
  <c r="N995" i="17" s="1"/>
  <c r="W994" i="17"/>
  <c r="X994" i="17"/>
  <c r="F995" i="17"/>
  <c r="G995" i="17" s="1"/>
  <c r="T994" i="17"/>
  <c r="V994" i="17" s="1"/>
  <c r="Y994" i="17"/>
  <c r="J951" i="16" l="1"/>
  <c r="T951" i="16" s="1"/>
  <c r="P995" i="17"/>
  <c r="R995" i="17" s="1"/>
  <c r="O995" i="17"/>
  <c r="H995" i="17"/>
  <c r="I995" i="17"/>
  <c r="K995" i="17" s="1"/>
  <c r="L951" i="16" l="1"/>
  <c r="X951" i="16" s="1"/>
  <c r="Q995" i="17"/>
  <c r="S995" i="17" s="1"/>
  <c r="U995" i="17"/>
  <c r="J995" i="17"/>
  <c r="L995" i="17" s="1"/>
  <c r="F952" i="16" l="1"/>
  <c r="H952" i="16" s="1"/>
  <c r="Y951" i="16"/>
  <c r="M952" i="16"/>
  <c r="N952" i="16" s="1"/>
  <c r="W951" i="16"/>
  <c r="V951" i="16"/>
  <c r="W995" i="17"/>
  <c r="F996" i="17"/>
  <c r="I996" i="17" s="1"/>
  <c r="K996" i="17" s="1"/>
  <c r="T995" i="17"/>
  <c r="V995" i="17" s="1"/>
  <c r="Y995" i="17"/>
  <c r="X995" i="17"/>
  <c r="M996" i="17"/>
  <c r="I952" i="16" l="1"/>
  <c r="K952" i="16" s="1"/>
  <c r="G952" i="16"/>
  <c r="P952" i="16"/>
  <c r="R952" i="16" s="1"/>
  <c r="O952" i="16"/>
  <c r="G996" i="17"/>
  <c r="H996" i="17"/>
  <c r="O996" i="17"/>
  <c r="P996" i="17"/>
  <c r="R996" i="17" s="1"/>
  <c r="U996" i="17" s="1"/>
  <c r="N996" i="17"/>
  <c r="U952" i="16" l="1"/>
  <c r="J952" i="16"/>
  <c r="L952" i="16" s="1"/>
  <c r="Q952" i="16"/>
  <c r="S952" i="16" s="1"/>
  <c r="J996" i="17"/>
  <c r="L996" i="17" s="1"/>
  <c r="Q996" i="17"/>
  <c r="T952" i="16" l="1"/>
  <c r="V952" i="16" s="1"/>
  <c r="W952" i="16"/>
  <c r="F953" i="16"/>
  <c r="M953" i="16"/>
  <c r="Y952" i="16"/>
  <c r="X952" i="16"/>
  <c r="T996" i="17"/>
  <c r="S996" i="17"/>
  <c r="O953" i="16" l="1"/>
  <c r="N953" i="16"/>
  <c r="P953" i="16"/>
  <c r="R953" i="16" s="1"/>
  <c r="H953" i="16"/>
  <c r="I953" i="16"/>
  <c r="K953" i="16" s="1"/>
  <c r="G953" i="16"/>
  <c r="X996" i="17"/>
  <c r="F997" i="17"/>
  <c r="W996" i="17"/>
  <c r="M997" i="17"/>
  <c r="V996" i="17"/>
  <c r="Y996" i="17"/>
  <c r="J953" i="16" l="1"/>
  <c r="L953" i="16" s="1"/>
  <c r="Q953" i="16"/>
  <c r="U953" i="16"/>
  <c r="P997" i="17"/>
  <c r="R997" i="17" s="1"/>
  <c r="N997" i="17"/>
  <c r="O997" i="17"/>
  <c r="I997" i="17"/>
  <c r="K997" i="17" s="1"/>
  <c r="G997" i="17"/>
  <c r="H997" i="17"/>
  <c r="T953" i="16" l="1"/>
  <c r="S953" i="16"/>
  <c r="U997" i="17"/>
  <c r="Q997" i="17"/>
  <c r="S997" i="17" s="1"/>
  <c r="J997" i="17"/>
  <c r="W953" i="16" l="1"/>
  <c r="F954" i="16"/>
  <c r="M954" i="16"/>
  <c r="V953" i="16"/>
  <c r="X953" i="16"/>
  <c r="Y953" i="16"/>
  <c r="L997" i="17"/>
  <c r="T997" i="17"/>
  <c r="P954" i="16" l="1"/>
  <c r="R954" i="16" s="1"/>
  <c r="O954" i="16"/>
  <c r="N954" i="16"/>
  <c r="H954" i="16"/>
  <c r="G954" i="16"/>
  <c r="I954" i="16"/>
  <c r="K954" i="16" s="1"/>
  <c r="V997" i="17"/>
  <c r="F998" i="17"/>
  <c r="W997" i="17"/>
  <c r="Y997" i="17"/>
  <c r="X997" i="17"/>
  <c r="M998" i="17"/>
  <c r="Q954" i="16" l="1"/>
  <c r="S954" i="16" s="1"/>
  <c r="U954" i="16"/>
  <c r="J954" i="16"/>
  <c r="N998" i="17"/>
  <c r="O998" i="17"/>
  <c r="P998" i="17"/>
  <c r="R998" i="17" s="1"/>
  <c r="I998" i="17"/>
  <c r="K998" i="17" s="1"/>
  <c r="H998" i="17"/>
  <c r="G998" i="17"/>
  <c r="L954" i="16" l="1"/>
  <c r="T954" i="16"/>
  <c r="Q998" i="17"/>
  <c r="S998" i="17" s="1"/>
  <c r="U998" i="17"/>
  <c r="J998" i="17"/>
  <c r="V954" i="16" l="1"/>
  <c r="W954" i="16"/>
  <c r="M955" i="16"/>
  <c r="X954" i="16"/>
  <c r="Y954" i="16"/>
  <c r="F955" i="16"/>
  <c r="L998" i="17"/>
  <c r="T998" i="17"/>
  <c r="G955" i="16" l="1"/>
  <c r="H955" i="16"/>
  <c r="I955" i="16"/>
  <c r="K955" i="16" s="1"/>
  <c r="O955" i="16"/>
  <c r="N955" i="16"/>
  <c r="P955" i="16"/>
  <c r="R955" i="16" s="1"/>
  <c r="V998" i="17"/>
  <c r="W998" i="17"/>
  <c r="Y998" i="17"/>
  <c r="F999" i="17"/>
  <c r="X998" i="17"/>
  <c r="M999" i="17"/>
  <c r="J955" i="16" l="1"/>
  <c r="L955" i="16" s="1"/>
  <c r="Q955" i="16"/>
  <c r="S955" i="16" s="1"/>
  <c r="U955" i="16"/>
  <c r="P999" i="17"/>
  <c r="R999" i="17" s="1"/>
  <c r="N999" i="17"/>
  <c r="O999" i="17"/>
  <c r="I999" i="17"/>
  <c r="K999" i="17" s="1"/>
  <c r="G999" i="17"/>
  <c r="H999" i="17"/>
  <c r="T955" i="16" l="1"/>
  <c r="V955" i="16" s="1"/>
  <c r="M956" i="16"/>
  <c r="O956" i="16" s="1"/>
  <c r="F956" i="16"/>
  <c r="W955" i="16"/>
  <c r="Y955" i="16"/>
  <c r="X955" i="16"/>
  <c r="U999" i="17"/>
  <c r="Q999" i="17"/>
  <c r="S999" i="17" s="1"/>
  <c r="J999" i="17"/>
  <c r="L999" i="17" s="1"/>
  <c r="H956" i="16" l="1"/>
  <c r="G956" i="16"/>
  <c r="I956" i="16"/>
  <c r="K956" i="16" s="1"/>
  <c r="P956" i="16"/>
  <c r="R956" i="16" s="1"/>
  <c r="N956" i="16"/>
  <c r="W999" i="17"/>
  <c r="T999" i="17"/>
  <c r="V999" i="17" s="1"/>
  <c r="M1000" i="17"/>
  <c r="P1000" i="17" s="1"/>
  <c r="R1000" i="17" s="1"/>
  <c r="F1000" i="17"/>
  <c r="Y999" i="17"/>
  <c r="X999" i="17"/>
  <c r="J956" i="16" l="1"/>
  <c r="L956" i="16" s="1"/>
  <c r="U956" i="16"/>
  <c r="Q956" i="16"/>
  <c r="N1000" i="17"/>
  <c r="O1000" i="17"/>
  <c r="G1000" i="17"/>
  <c r="H1000" i="17"/>
  <c r="I1000" i="17"/>
  <c r="K1000" i="17" s="1"/>
  <c r="U1000" i="17" s="1"/>
  <c r="T956" i="16" l="1"/>
  <c r="S956" i="16"/>
  <c r="J1000" i="17"/>
  <c r="L1000" i="17" s="1"/>
  <c r="Q1000" i="17"/>
  <c r="S1000" i="17" s="1"/>
  <c r="X956" i="16" l="1"/>
  <c r="F957" i="16"/>
  <c r="V956" i="16"/>
  <c r="M957" i="16"/>
  <c r="W956" i="16"/>
  <c r="Y956" i="16"/>
  <c r="Y1000" i="17"/>
  <c r="W1000" i="17"/>
  <c r="F1001" i="17"/>
  <c r="G1001" i="17" s="1"/>
  <c r="X1000" i="17"/>
  <c r="M1001" i="17"/>
  <c r="P1001" i="17" s="1"/>
  <c r="R1001" i="17" s="1"/>
  <c r="T1000" i="17"/>
  <c r="V1000" i="17" s="1"/>
  <c r="O957" i="16" l="1"/>
  <c r="N957" i="16"/>
  <c r="P957" i="16"/>
  <c r="R957" i="16" s="1"/>
  <c r="H957" i="16"/>
  <c r="G957" i="16"/>
  <c r="I957" i="16"/>
  <c r="K957" i="16" s="1"/>
  <c r="H1001" i="17"/>
  <c r="O1001" i="17"/>
  <c r="I1001" i="17"/>
  <c r="K1001" i="17" s="1"/>
  <c r="U1001" i="17" s="1"/>
  <c r="N1001" i="17"/>
  <c r="U957" i="16" l="1"/>
  <c r="Q957" i="16"/>
  <c r="S957" i="16" s="1"/>
  <c r="J957" i="16"/>
  <c r="J1001" i="17"/>
  <c r="L1001" i="17" s="1"/>
  <c r="Q1001" i="17"/>
  <c r="S1001" i="17" s="1"/>
  <c r="L957" i="16" l="1"/>
  <c r="T957" i="16"/>
  <c r="M1002" i="17"/>
  <c r="O1002" i="17" s="1"/>
  <c r="Y1001" i="17"/>
  <c r="W1001" i="17"/>
  <c r="X1001" i="17"/>
  <c r="F1002" i="17"/>
  <c r="I1002" i="17" s="1"/>
  <c r="K1002" i="17" s="1"/>
  <c r="T1001" i="17"/>
  <c r="V1001" i="17" s="1"/>
  <c r="V957" i="16" l="1"/>
  <c r="X957" i="16"/>
  <c r="Y957" i="16"/>
  <c r="M958" i="16"/>
  <c r="W957" i="16"/>
  <c r="F958" i="16"/>
  <c r="N1002" i="17"/>
  <c r="P1002" i="17"/>
  <c r="R1002" i="17" s="1"/>
  <c r="U1002" i="17" s="1"/>
  <c r="H1002" i="17"/>
  <c r="G1002" i="17"/>
  <c r="P958" i="16" l="1"/>
  <c r="R958" i="16" s="1"/>
  <c r="N958" i="16"/>
  <c r="O958" i="16"/>
  <c r="I958" i="16"/>
  <c r="K958" i="16" s="1"/>
  <c r="H958" i="16"/>
  <c r="G958" i="16"/>
  <c r="Q1002" i="17"/>
  <c r="S1002" i="17" s="1"/>
  <c r="J1002" i="17"/>
  <c r="U958" i="16" l="1"/>
  <c r="Q958" i="16"/>
  <c r="S958" i="16" s="1"/>
  <c r="J958" i="16"/>
  <c r="T1002" i="17"/>
  <c r="L1002" i="17"/>
  <c r="X1002" i="17" s="1"/>
  <c r="T958" i="16" l="1"/>
  <c r="L958" i="16"/>
  <c r="W958" i="16" s="1"/>
  <c r="W1002" i="17"/>
  <c r="F1003" i="17"/>
  <c r="H1003" i="17" s="1"/>
  <c r="Y1002" i="17"/>
  <c r="V1002" i="17"/>
  <c r="M1003" i="17"/>
  <c r="N1003" i="17" s="1"/>
  <c r="M959" i="16" l="1"/>
  <c r="P959" i="16" s="1"/>
  <c r="R959" i="16" s="1"/>
  <c r="F959" i="16"/>
  <c r="H959" i="16" s="1"/>
  <c r="V958" i="16"/>
  <c r="X958" i="16"/>
  <c r="Y958" i="16"/>
  <c r="I1003" i="17"/>
  <c r="K1003" i="17" s="1"/>
  <c r="G1003" i="17"/>
  <c r="O1003" i="17"/>
  <c r="P1003" i="17"/>
  <c r="R1003" i="17" s="1"/>
  <c r="N959" i="16" l="1"/>
  <c r="I959" i="16"/>
  <c r="K959" i="16" s="1"/>
  <c r="U959" i="16" s="1"/>
  <c r="G959" i="16"/>
  <c r="O959" i="16"/>
  <c r="J1003" i="17"/>
  <c r="L1003" i="17" s="1"/>
  <c r="U1003" i="17"/>
  <c r="Q1003" i="17"/>
  <c r="Q959" i="16" l="1"/>
  <c r="S959" i="16" s="1"/>
  <c r="J959" i="16"/>
  <c r="L959" i="16" s="1"/>
  <c r="T1003" i="17"/>
  <c r="S1003" i="17"/>
  <c r="T959" i="16" l="1"/>
  <c r="V959" i="16" s="1"/>
  <c r="X959" i="16"/>
  <c r="M960" i="16"/>
  <c r="Y959" i="16"/>
  <c r="F960" i="16"/>
  <c r="W959" i="16"/>
  <c r="X1003" i="17"/>
  <c r="W1003" i="17"/>
  <c r="M1004" i="17"/>
  <c r="F1004" i="17"/>
  <c r="Y1003" i="17"/>
  <c r="V1003" i="17"/>
  <c r="G960" i="16" l="1"/>
  <c r="I960" i="16"/>
  <c r="K960" i="16" s="1"/>
  <c r="H960" i="16"/>
  <c r="P960" i="16"/>
  <c r="R960" i="16" s="1"/>
  <c r="N960" i="16"/>
  <c r="O960" i="16"/>
  <c r="G1004" i="17"/>
  <c r="H1004" i="17"/>
  <c r="I1004" i="17"/>
  <c r="K1004" i="17" s="1"/>
  <c r="P1004" i="17"/>
  <c r="R1004" i="17" s="1"/>
  <c r="O1004" i="17"/>
  <c r="N1004" i="17"/>
  <c r="J960" i="16" l="1"/>
  <c r="L960" i="16" s="1"/>
  <c r="U960" i="16"/>
  <c r="Q960" i="16"/>
  <c r="S960" i="16" s="1"/>
  <c r="Q1004" i="17"/>
  <c r="S1004" i="17" s="1"/>
  <c r="J1004" i="17"/>
  <c r="L1004" i="17" s="1"/>
  <c r="U1004" i="17"/>
  <c r="Y1004" i="17" l="1"/>
  <c r="W960" i="16"/>
  <c r="T960" i="16"/>
  <c r="V960" i="16" s="1"/>
  <c r="F961" i="16"/>
  <c r="Y960" i="16"/>
  <c r="M961" i="16"/>
  <c r="X960" i="16"/>
  <c r="T1004" i="17"/>
  <c r="V1004" i="17" s="1"/>
  <c r="F1005" i="17"/>
  <c r="I1005" i="17" s="1"/>
  <c r="K1005" i="17" s="1"/>
  <c r="W1004" i="17"/>
  <c r="M1005" i="17"/>
  <c r="X1004" i="17"/>
  <c r="P961" i="16" l="1"/>
  <c r="R961" i="16" s="1"/>
  <c r="O961" i="16"/>
  <c r="N961" i="16"/>
  <c r="I961" i="16"/>
  <c r="K961" i="16" s="1"/>
  <c r="H961" i="16"/>
  <c r="G961" i="16"/>
  <c r="H1005" i="17"/>
  <c r="G1005" i="17"/>
  <c r="O1005" i="17"/>
  <c r="P1005" i="17"/>
  <c r="R1005" i="17" s="1"/>
  <c r="U1005" i="17" s="1"/>
  <c r="N1005" i="17"/>
  <c r="Q961" i="16" l="1"/>
  <c r="S961" i="16" s="1"/>
  <c r="U961" i="16"/>
  <c r="J961" i="16"/>
  <c r="J1005" i="17"/>
  <c r="L1005" i="17" s="1"/>
  <c r="Q1005" i="17"/>
  <c r="S1005" i="17" s="1"/>
  <c r="W1005" i="17" l="1"/>
  <c r="L961" i="16"/>
  <c r="T961" i="16"/>
  <c r="Y1005" i="17"/>
  <c r="X1005" i="17"/>
  <c r="F1006" i="17"/>
  <c r="G1006" i="17" s="1"/>
  <c r="M1006" i="17"/>
  <c r="O1006" i="17" s="1"/>
  <c r="T1005" i="17"/>
  <c r="V1005" i="17" s="1"/>
  <c r="V961" i="16" l="1"/>
  <c r="F962" i="16"/>
  <c r="W961" i="16"/>
  <c r="M962" i="16"/>
  <c r="Y961" i="16"/>
  <c r="X961" i="16"/>
  <c r="N1006" i="17"/>
  <c r="I1006" i="17"/>
  <c r="K1006" i="17" s="1"/>
  <c r="H1006" i="17"/>
  <c r="P1006" i="17"/>
  <c r="R1006" i="17" s="1"/>
  <c r="J1006" i="17" l="1"/>
  <c r="L1006" i="17" s="1"/>
  <c r="P962" i="16"/>
  <c r="R962" i="16" s="1"/>
  <c r="N962" i="16"/>
  <c r="O962" i="16"/>
  <c r="G962" i="16"/>
  <c r="I962" i="16"/>
  <c r="K962" i="16" s="1"/>
  <c r="H962" i="16"/>
  <c r="U1006" i="17"/>
  <c r="Q1006" i="17"/>
  <c r="S1006" i="17" s="1"/>
  <c r="U962" i="16" l="1"/>
  <c r="X1006" i="17"/>
  <c r="Q962" i="16"/>
  <c r="S962" i="16" s="1"/>
  <c r="J962" i="16"/>
  <c r="L962" i="16" s="1"/>
  <c r="W1006" i="17"/>
  <c r="Y1006" i="17"/>
  <c r="M1007" i="17"/>
  <c r="N1007" i="17" s="1"/>
  <c r="F1007" i="17"/>
  <c r="G1007" i="17" s="1"/>
  <c r="T1006" i="17"/>
  <c r="V1006" i="17" s="1"/>
  <c r="P1007" i="17" l="1"/>
  <c r="R1007" i="17" s="1"/>
  <c r="T962" i="16"/>
  <c r="V962" i="16" s="1"/>
  <c r="W962" i="16"/>
  <c r="X962" i="16"/>
  <c r="F963" i="16"/>
  <c r="M963" i="16"/>
  <c r="Y962" i="16"/>
  <c r="I1007" i="17"/>
  <c r="K1007" i="17" s="1"/>
  <c r="H1007" i="17"/>
  <c r="O1007" i="17"/>
  <c r="U1007" i="17" l="1"/>
  <c r="Q1007" i="17"/>
  <c r="S1007" i="17" s="1"/>
  <c r="J1007" i="17"/>
  <c r="L1007" i="17" s="1"/>
  <c r="O963" i="16"/>
  <c r="P963" i="16"/>
  <c r="R963" i="16" s="1"/>
  <c r="N963" i="16"/>
  <c r="G963" i="16"/>
  <c r="I963" i="16"/>
  <c r="K963" i="16" s="1"/>
  <c r="H963" i="16"/>
  <c r="F1008" i="17" l="1"/>
  <c r="I1008" i="17" s="1"/>
  <c r="K1008" i="17" s="1"/>
  <c r="W1007" i="17"/>
  <c r="M1008" i="17"/>
  <c r="P1008" i="17" s="1"/>
  <c r="R1008" i="17" s="1"/>
  <c r="Y1007" i="17"/>
  <c r="X1007" i="17"/>
  <c r="T1007" i="17"/>
  <c r="V1007" i="17" s="1"/>
  <c r="J963" i="16"/>
  <c r="L963" i="16" s="1"/>
  <c r="Q963" i="16"/>
  <c r="S963" i="16" s="1"/>
  <c r="U963" i="16"/>
  <c r="G1008" i="17" l="1"/>
  <c r="H1008" i="17"/>
  <c r="N1008" i="17"/>
  <c r="O1008" i="17"/>
  <c r="T963" i="16"/>
  <c r="V963" i="16" s="1"/>
  <c r="Y963" i="16"/>
  <c r="X963" i="16"/>
  <c r="F964" i="16"/>
  <c r="M964" i="16"/>
  <c r="W963" i="16"/>
  <c r="U1008" i="17"/>
  <c r="J1008" i="17" l="1"/>
  <c r="L1008" i="17" s="1"/>
  <c r="Q1008" i="17"/>
  <c r="S1008" i="17" s="1"/>
  <c r="H964" i="16"/>
  <c r="I964" i="16"/>
  <c r="K964" i="16" s="1"/>
  <c r="G964" i="16"/>
  <c r="N964" i="16"/>
  <c r="P964" i="16"/>
  <c r="R964" i="16" s="1"/>
  <c r="O964" i="16"/>
  <c r="M1009" i="17" l="1"/>
  <c r="O1009" i="17" s="1"/>
  <c r="F1009" i="17"/>
  <c r="I1009" i="17" s="1"/>
  <c r="K1009" i="17" s="1"/>
  <c r="X1008" i="17"/>
  <c r="W1008" i="17"/>
  <c r="Y1008" i="17"/>
  <c r="T1008" i="17"/>
  <c r="V1008" i="17" s="1"/>
  <c r="J964" i="16"/>
  <c r="L964" i="16" s="1"/>
  <c r="Q964" i="16"/>
  <c r="U964" i="16"/>
  <c r="P1009" i="17" l="1"/>
  <c r="R1009" i="17" s="1"/>
  <c r="U1009" i="17" s="1"/>
  <c r="N1009" i="17"/>
  <c r="H1009" i="17"/>
  <c r="G1009" i="17"/>
  <c r="T964" i="16"/>
  <c r="S964" i="16"/>
  <c r="Q1009" i="17" l="1"/>
  <c r="S1009" i="17" s="1"/>
  <c r="J1009" i="17"/>
  <c r="L1009" i="17" s="1"/>
  <c r="V964" i="16"/>
  <c r="F965" i="16"/>
  <c r="X964" i="16"/>
  <c r="W964" i="16"/>
  <c r="Y964" i="16"/>
  <c r="M965" i="16"/>
  <c r="W1009" i="17" l="1"/>
  <c r="T1009" i="17"/>
  <c r="V1009" i="17" s="1"/>
  <c r="P965" i="16"/>
  <c r="R965" i="16" s="1"/>
  <c r="N965" i="16"/>
  <c r="O965" i="16"/>
  <c r="H965" i="16"/>
  <c r="I965" i="16"/>
  <c r="K965" i="16" s="1"/>
  <c r="G965" i="16"/>
  <c r="Y1009" i="17"/>
  <c r="X1009" i="17"/>
  <c r="M1010" i="17"/>
  <c r="O1010" i="17" s="1"/>
  <c r="F1010" i="17"/>
  <c r="I1010" i="17" s="1"/>
  <c r="K1010" i="17" s="1"/>
  <c r="J965" i="16" l="1"/>
  <c r="L965" i="16" s="1"/>
  <c r="Q965" i="16"/>
  <c r="S965" i="16" s="1"/>
  <c r="U965" i="16"/>
  <c r="N1010" i="17"/>
  <c r="G1010" i="17"/>
  <c r="P1010" i="17"/>
  <c r="R1010" i="17" s="1"/>
  <c r="U1010" i="17" s="1"/>
  <c r="H1010" i="17"/>
  <c r="M966" i="16" l="1"/>
  <c r="N966" i="16" s="1"/>
  <c r="Y965" i="16"/>
  <c r="W965" i="16"/>
  <c r="X965" i="16"/>
  <c r="F966" i="16"/>
  <c r="G966" i="16" s="1"/>
  <c r="T965" i="16"/>
  <c r="V965" i="16" s="1"/>
  <c r="J1010" i="17"/>
  <c r="L1010" i="17" s="1"/>
  <c r="Q1010" i="17"/>
  <c r="P966" i="16" l="1"/>
  <c r="R966" i="16" s="1"/>
  <c r="O966" i="16"/>
  <c r="I966" i="16"/>
  <c r="K966" i="16" s="1"/>
  <c r="H966" i="16"/>
  <c r="S1010" i="17"/>
  <c r="T1010" i="17"/>
  <c r="Q966" i="16" l="1"/>
  <c r="S966" i="16" s="1"/>
  <c r="U966" i="16"/>
  <c r="J966" i="16"/>
  <c r="L966" i="16" s="1"/>
  <c r="V1010" i="17"/>
  <c r="X1010" i="17"/>
  <c r="M1011" i="17"/>
  <c r="Y1010" i="17"/>
  <c r="W1010" i="17"/>
  <c r="F1011" i="17"/>
  <c r="Y966" i="16" l="1"/>
  <c r="W966" i="16"/>
  <c r="F967" i="16"/>
  <c r="H967" i="16" s="1"/>
  <c r="X966" i="16"/>
  <c r="T966" i="16"/>
  <c r="V966" i="16" s="1"/>
  <c r="M967" i="16"/>
  <c r="O967" i="16" s="1"/>
  <c r="O1011" i="17"/>
  <c r="P1011" i="17"/>
  <c r="R1011" i="17" s="1"/>
  <c r="N1011" i="17"/>
  <c r="G1011" i="17"/>
  <c r="I1011" i="17"/>
  <c r="K1011" i="17" s="1"/>
  <c r="H1011" i="17"/>
  <c r="I967" i="16" l="1"/>
  <c r="K967" i="16" s="1"/>
  <c r="G967" i="16"/>
  <c r="N967" i="16"/>
  <c r="P967" i="16"/>
  <c r="R967" i="16" s="1"/>
  <c r="U1011" i="17"/>
  <c r="Q1011" i="17"/>
  <c r="S1011" i="17" s="1"/>
  <c r="J1011" i="17"/>
  <c r="U967" i="16" l="1"/>
  <c r="J967" i="16"/>
  <c r="L967" i="16" s="1"/>
  <c r="Q967" i="16"/>
  <c r="S967" i="16" s="1"/>
  <c r="L1011" i="17"/>
  <c r="T1011" i="17"/>
  <c r="T967" i="16" l="1"/>
  <c r="V967" i="16" s="1"/>
  <c r="X967" i="16"/>
  <c r="W967" i="16"/>
  <c r="F968" i="16"/>
  <c r="I968" i="16" s="1"/>
  <c r="K968" i="16" s="1"/>
  <c r="Y967" i="16"/>
  <c r="M968" i="16"/>
  <c r="O968" i="16" s="1"/>
  <c r="V1011" i="17"/>
  <c r="X1011" i="17"/>
  <c r="M1012" i="17"/>
  <c r="F1012" i="17"/>
  <c r="Y1011" i="17"/>
  <c r="W1011" i="17"/>
  <c r="G968" i="16" l="1"/>
  <c r="H968" i="16"/>
  <c r="P968" i="16"/>
  <c r="R968" i="16" s="1"/>
  <c r="U968" i="16" s="1"/>
  <c r="N968" i="16"/>
  <c r="H1012" i="17"/>
  <c r="I1012" i="17"/>
  <c r="K1012" i="17" s="1"/>
  <c r="G1012" i="17"/>
  <c r="N1012" i="17"/>
  <c r="P1012" i="17"/>
  <c r="R1012" i="17" s="1"/>
  <c r="O1012" i="17"/>
  <c r="J968" i="16" l="1"/>
  <c r="L968" i="16" s="1"/>
  <c r="Q968" i="16"/>
  <c r="S968" i="16" s="1"/>
  <c r="Q1012" i="17"/>
  <c r="S1012" i="17" s="1"/>
  <c r="U1012" i="17"/>
  <c r="J1012" i="17"/>
  <c r="T968" i="16" l="1"/>
  <c r="V968" i="16" s="1"/>
  <c r="M969" i="16"/>
  <c r="O969" i="16" s="1"/>
  <c r="F969" i="16"/>
  <c r="H969" i="16" s="1"/>
  <c r="W968" i="16"/>
  <c r="X968" i="16"/>
  <c r="Y968" i="16"/>
  <c r="T1012" i="17"/>
  <c r="L1012" i="17"/>
  <c r="N969" i="16" l="1"/>
  <c r="G969" i="16"/>
  <c r="I969" i="16"/>
  <c r="K969" i="16" s="1"/>
  <c r="P969" i="16"/>
  <c r="R969" i="16" s="1"/>
  <c r="F1013" i="17"/>
  <c r="V1012" i="17"/>
  <c r="X1012" i="17"/>
  <c r="Y1012" i="17"/>
  <c r="M1013" i="17"/>
  <c r="W1012" i="17"/>
  <c r="Q969" i="16" l="1"/>
  <c r="S969" i="16" s="1"/>
  <c r="J969" i="16"/>
  <c r="L969" i="16" s="1"/>
  <c r="U969" i="16"/>
  <c r="P1013" i="17"/>
  <c r="R1013" i="17" s="1"/>
  <c r="N1013" i="17"/>
  <c r="O1013" i="17"/>
  <c r="G1013" i="17"/>
  <c r="H1013" i="17"/>
  <c r="I1013" i="17"/>
  <c r="K1013" i="17" s="1"/>
  <c r="T969" i="16" l="1"/>
  <c r="V969" i="16" s="1"/>
  <c r="X969" i="16"/>
  <c r="W969" i="16"/>
  <c r="M970" i="16"/>
  <c r="P970" i="16" s="1"/>
  <c r="R970" i="16" s="1"/>
  <c r="F970" i="16"/>
  <c r="G970" i="16" s="1"/>
  <c r="Y969" i="16"/>
  <c r="Q1013" i="17"/>
  <c r="S1013" i="17" s="1"/>
  <c r="U1013" i="17"/>
  <c r="J1013" i="17"/>
  <c r="H970" i="16" l="1"/>
  <c r="O970" i="16"/>
  <c r="N970" i="16"/>
  <c r="I970" i="16"/>
  <c r="K970" i="16" s="1"/>
  <c r="U970" i="16" s="1"/>
  <c r="T1013" i="17"/>
  <c r="L1013" i="17"/>
  <c r="Q970" i="16" l="1"/>
  <c r="S970" i="16" s="1"/>
  <c r="J970" i="16"/>
  <c r="L970" i="16" s="1"/>
  <c r="V1013" i="17"/>
  <c r="X1013" i="17"/>
  <c r="Y1013" i="17"/>
  <c r="M1014" i="17"/>
  <c r="F1014" i="17"/>
  <c r="W1013" i="17"/>
  <c r="T970" i="16" l="1"/>
  <c r="V970" i="16" s="1"/>
  <c r="N1014" i="17"/>
  <c r="O1014" i="17"/>
  <c r="P1014" i="17"/>
  <c r="R1014" i="17" s="1"/>
  <c r="H1014" i="17"/>
  <c r="G1014" i="17"/>
  <c r="I1014" i="17"/>
  <c r="K1014" i="17" s="1"/>
  <c r="M971" i="16"/>
  <c r="X970" i="16"/>
  <c r="Y970" i="16"/>
  <c r="W970" i="16"/>
  <c r="F971" i="16"/>
  <c r="Q1014" i="17" l="1"/>
  <c r="S1014" i="17" s="1"/>
  <c r="U1014" i="17"/>
  <c r="J1014" i="17"/>
  <c r="L1014" i="17" s="1"/>
  <c r="H971" i="16"/>
  <c r="I971" i="16"/>
  <c r="K971" i="16" s="1"/>
  <c r="G971" i="16"/>
  <c r="P971" i="16"/>
  <c r="R971" i="16" s="1"/>
  <c r="N971" i="16"/>
  <c r="O971" i="16"/>
  <c r="Y1014" i="17" l="1"/>
  <c r="W1014" i="17"/>
  <c r="M1015" i="17"/>
  <c r="X1014" i="17"/>
  <c r="F1015" i="17"/>
  <c r="T1014" i="17"/>
  <c r="V1014" i="17" s="1"/>
  <c r="J971" i="16"/>
  <c r="L971" i="16" s="1"/>
  <c r="U971" i="16"/>
  <c r="Q971" i="16"/>
  <c r="S971" i="16" s="1"/>
  <c r="N1015" i="17" l="1"/>
  <c r="P1015" i="17"/>
  <c r="R1015" i="17" s="1"/>
  <c r="O1015" i="17"/>
  <c r="H1015" i="17"/>
  <c r="G1015" i="17"/>
  <c r="I1015" i="17"/>
  <c r="K1015" i="17" s="1"/>
  <c r="W971" i="16"/>
  <c r="M972" i="16"/>
  <c r="N972" i="16" s="1"/>
  <c r="Y971" i="16"/>
  <c r="F972" i="16"/>
  <c r="H972" i="16" s="1"/>
  <c r="X971" i="16"/>
  <c r="T971" i="16"/>
  <c r="V971" i="16" s="1"/>
  <c r="G972" i="16" l="1"/>
  <c r="I972" i="16"/>
  <c r="K972" i="16" s="1"/>
  <c r="O972" i="16"/>
  <c r="Q1015" i="17"/>
  <c r="S1015" i="17" s="1"/>
  <c r="J1015" i="17"/>
  <c r="U1015" i="17"/>
  <c r="P972" i="16"/>
  <c r="R972" i="16" s="1"/>
  <c r="Q972" i="16" l="1"/>
  <c r="S972" i="16" s="1"/>
  <c r="J972" i="16"/>
  <c r="U972" i="16"/>
  <c r="L1015" i="17"/>
  <c r="T1015" i="17"/>
  <c r="T972" i="16" l="1"/>
  <c r="L972" i="16"/>
  <c r="M1016" i="17"/>
  <c r="F1016" i="17"/>
  <c r="Y1015" i="17"/>
  <c r="W1015" i="17"/>
  <c r="X1015" i="17"/>
  <c r="V1015" i="17"/>
  <c r="V972" i="16" l="1"/>
  <c r="Y972" i="16"/>
  <c r="W972" i="16"/>
  <c r="X972" i="16"/>
  <c r="F973" i="16"/>
  <c r="M973" i="16"/>
  <c r="H1016" i="17"/>
  <c r="G1016" i="17"/>
  <c r="I1016" i="17"/>
  <c r="K1016" i="17" s="1"/>
  <c r="N1016" i="17"/>
  <c r="O1016" i="17"/>
  <c r="P1016" i="17"/>
  <c r="R1016" i="17" s="1"/>
  <c r="H973" i="16" l="1"/>
  <c r="I973" i="16"/>
  <c r="K973" i="16" s="1"/>
  <c r="G973" i="16"/>
  <c r="O973" i="16"/>
  <c r="N973" i="16"/>
  <c r="P973" i="16"/>
  <c r="R973" i="16" s="1"/>
  <c r="J1016" i="17"/>
  <c r="L1016" i="17" s="1"/>
  <c r="Q1016" i="17"/>
  <c r="S1016" i="17" s="1"/>
  <c r="U1016" i="17"/>
  <c r="J973" i="16" l="1"/>
  <c r="L973" i="16" s="1"/>
  <c r="U973" i="16"/>
  <c r="Q973" i="16"/>
  <c r="T1016" i="17"/>
  <c r="V1016" i="17" s="1"/>
  <c r="Y1016" i="17"/>
  <c r="W1016" i="17"/>
  <c r="F1017" i="17"/>
  <c r="X1016" i="17"/>
  <c r="M1017" i="17"/>
  <c r="T973" i="16" l="1"/>
  <c r="S973" i="16"/>
  <c r="I1017" i="17"/>
  <c r="K1017" i="17" s="1"/>
  <c r="H1017" i="17"/>
  <c r="G1017" i="17"/>
  <c r="O1017" i="17"/>
  <c r="P1017" i="17"/>
  <c r="R1017" i="17" s="1"/>
  <c r="N1017" i="17"/>
  <c r="X973" i="16" l="1"/>
  <c r="W973" i="16"/>
  <c r="F974" i="16"/>
  <c r="M974" i="16"/>
  <c r="Y973" i="16"/>
  <c r="V973" i="16"/>
  <c r="J1017" i="17"/>
  <c r="L1017" i="17" s="1"/>
  <c r="Q1017" i="17"/>
  <c r="S1017" i="17" s="1"/>
  <c r="U1017" i="17"/>
  <c r="H974" i="16" l="1"/>
  <c r="G974" i="16"/>
  <c r="I974" i="16"/>
  <c r="K974" i="16" s="1"/>
  <c r="P974" i="16"/>
  <c r="R974" i="16" s="1"/>
  <c r="O974" i="16"/>
  <c r="N974" i="16"/>
  <c r="T1017" i="17"/>
  <c r="V1017" i="17" s="1"/>
  <c r="W1017" i="17"/>
  <c r="M1018" i="17"/>
  <c r="Y1017" i="17"/>
  <c r="F1018" i="17"/>
  <c r="X1017" i="17"/>
  <c r="Q974" i="16" l="1"/>
  <c r="S974" i="16" s="1"/>
  <c r="U974" i="16"/>
  <c r="J974" i="16"/>
  <c r="G1018" i="17"/>
  <c r="I1018" i="17"/>
  <c r="K1018" i="17" s="1"/>
  <c r="H1018" i="17"/>
  <c r="P1018" i="17"/>
  <c r="R1018" i="17" s="1"/>
  <c r="O1018" i="17"/>
  <c r="N1018" i="17"/>
  <c r="L974" i="16" l="1"/>
  <c r="T974" i="16"/>
  <c r="J1018" i="17"/>
  <c r="L1018" i="17" s="1"/>
  <c r="Q1018" i="17"/>
  <c r="S1018" i="17" s="1"/>
  <c r="U1018" i="17"/>
  <c r="W974" i="16" l="1"/>
  <c r="V974" i="16"/>
  <c r="Y974" i="16"/>
  <c r="M975" i="16"/>
  <c r="F975" i="16"/>
  <c r="X974" i="16"/>
  <c r="T1018" i="17"/>
  <c r="V1018" i="17" s="1"/>
  <c r="M1019" i="17"/>
  <c r="X1018" i="17"/>
  <c r="F1019" i="17"/>
  <c r="Y1018" i="17"/>
  <c r="W1018" i="17"/>
  <c r="N975" i="16" l="1"/>
  <c r="O975" i="16"/>
  <c r="P975" i="16"/>
  <c r="R975" i="16" s="1"/>
  <c r="G975" i="16"/>
  <c r="H975" i="16"/>
  <c r="I975" i="16"/>
  <c r="K975" i="16" s="1"/>
  <c r="I1019" i="17"/>
  <c r="K1019" i="17" s="1"/>
  <c r="H1019" i="17"/>
  <c r="G1019" i="17"/>
  <c r="N1019" i="17"/>
  <c r="O1019" i="17"/>
  <c r="P1019" i="17"/>
  <c r="R1019" i="17" s="1"/>
  <c r="U975" i="16" l="1"/>
  <c r="Q975" i="16"/>
  <c r="S975" i="16" s="1"/>
  <c r="J975" i="16"/>
  <c r="Q1019" i="17"/>
  <c r="S1019" i="17" s="1"/>
  <c r="J1019" i="17"/>
  <c r="U1019" i="17"/>
  <c r="L975" i="16" l="1"/>
  <c r="T975" i="16"/>
  <c r="T1019" i="17"/>
  <c r="L1019" i="17"/>
  <c r="M1020" i="17" s="1"/>
  <c r="W1019" i="17" l="1"/>
  <c r="F1020" i="17"/>
  <c r="H1020" i="17" s="1"/>
  <c r="M976" i="16"/>
  <c r="X975" i="16"/>
  <c r="Y975" i="16"/>
  <c r="W975" i="16"/>
  <c r="V975" i="16"/>
  <c r="F976" i="16"/>
  <c r="V1019" i="17"/>
  <c r="Y1019" i="17"/>
  <c r="X1019" i="17"/>
  <c r="P1020" i="17"/>
  <c r="R1020" i="17" s="1"/>
  <c r="N1020" i="17"/>
  <c r="O1020" i="17"/>
  <c r="G1020" i="17" l="1"/>
  <c r="I1020" i="17"/>
  <c r="K1020" i="17" s="1"/>
  <c r="U1020" i="17" s="1"/>
  <c r="H976" i="16"/>
  <c r="G976" i="16"/>
  <c r="I976" i="16"/>
  <c r="K976" i="16" s="1"/>
  <c r="P976" i="16"/>
  <c r="R976" i="16" s="1"/>
  <c r="N976" i="16"/>
  <c r="O976" i="16"/>
  <c r="Q1020" i="17"/>
  <c r="S1020" i="17" s="1"/>
  <c r="J1020" i="17" l="1"/>
  <c r="L1020" i="17" s="1"/>
  <c r="Q976" i="16"/>
  <c r="S976" i="16" s="1"/>
  <c r="U976" i="16"/>
  <c r="J976" i="16"/>
  <c r="T1020" i="17" l="1"/>
  <c r="V1020" i="17" s="1"/>
  <c r="T976" i="16"/>
  <c r="L976" i="16"/>
  <c r="M1021" i="17"/>
  <c r="W1020" i="17"/>
  <c r="X1020" i="17"/>
  <c r="Y1020" i="17"/>
  <c r="F1021" i="17"/>
  <c r="X976" i="16" l="1"/>
  <c r="V976" i="16"/>
  <c r="W976" i="16"/>
  <c r="M977" i="16"/>
  <c r="F977" i="16"/>
  <c r="Y976" i="16"/>
  <c r="I1021" i="17"/>
  <c r="K1021" i="17" s="1"/>
  <c r="G1021" i="17"/>
  <c r="H1021" i="17"/>
  <c r="O1021" i="17"/>
  <c r="P1021" i="17"/>
  <c r="R1021" i="17" s="1"/>
  <c r="N1021" i="17"/>
  <c r="O977" i="16" l="1"/>
  <c r="N977" i="16"/>
  <c r="P977" i="16"/>
  <c r="R977" i="16" s="1"/>
  <c r="G977" i="16"/>
  <c r="H977" i="16"/>
  <c r="I977" i="16"/>
  <c r="K977" i="16" s="1"/>
  <c r="Q1021" i="17"/>
  <c r="S1021" i="17" s="1"/>
  <c r="J1021" i="17"/>
  <c r="U1021" i="17"/>
  <c r="U977" i="16" l="1"/>
  <c r="Q977" i="16"/>
  <c r="S977" i="16" s="1"/>
  <c r="J977" i="16"/>
  <c r="T1021" i="17"/>
  <c r="L1021" i="17"/>
  <c r="W1021" i="17" s="1"/>
  <c r="L977" i="16" l="1"/>
  <c r="T977" i="16"/>
  <c r="F1022" i="17"/>
  <c r="I1022" i="17" s="1"/>
  <c r="K1022" i="17" s="1"/>
  <c r="M1022" i="17"/>
  <c r="P1022" i="17" s="1"/>
  <c r="R1022" i="17" s="1"/>
  <c r="V1021" i="17"/>
  <c r="X1021" i="17"/>
  <c r="Y1021" i="17"/>
  <c r="V977" i="16" l="1"/>
  <c r="H1022" i="17"/>
  <c r="U1022" i="17"/>
  <c r="Y977" i="16"/>
  <c r="F978" i="16"/>
  <c r="W977" i="16"/>
  <c r="M978" i="16"/>
  <c r="X977" i="16"/>
  <c r="G1022" i="17"/>
  <c r="O1022" i="17"/>
  <c r="N1022" i="17"/>
  <c r="J1022" i="17" l="1"/>
  <c r="L1022" i="17" s="1"/>
  <c r="I978" i="16"/>
  <c r="K978" i="16" s="1"/>
  <c r="H978" i="16"/>
  <c r="G978" i="16"/>
  <c r="O978" i="16"/>
  <c r="P978" i="16"/>
  <c r="R978" i="16" s="1"/>
  <c r="N978" i="16"/>
  <c r="Q1022" i="17"/>
  <c r="S1022" i="17" s="1"/>
  <c r="M1023" i="17" l="1"/>
  <c r="P1023" i="17" s="1"/>
  <c r="R1023" i="17" s="1"/>
  <c r="U978" i="16"/>
  <c r="J978" i="16"/>
  <c r="L978" i="16" s="1"/>
  <c r="Q978" i="16"/>
  <c r="S978" i="16" s="1"/>
  <c r="W1022" i="17"/>
  <c r="Y1022" i="17"/>
  <c r="X1022" i="17"/>
  <c r="F1023" i="17"/>
  <c r="I1023" i="17" s="1"/>
  <c r="K1023" i="17" s="1"/>
  <c r="T1022" i="17"/>
  <c r="V1022" i="17" s="1"/>
  <c r="O1023" i="17" l="1"/>
  <c r="N1023" i="17"/>
  <c r="T978" i="16"/>
  <c r="V978" i="16" s="1"/>
  <c r="H1023" i="17"/>
  <c r="G1023" i="17"/>
  <c r="Y978" i="16"/>
  <c r="X978" i="16"/>
  <c r="M979" i="16"/>
  <c r="W978" i="16"/>
  <c r="F979" i="16"/>
  <c r="U1023" i="17"/>
  <c r="J1023" i="17" l="1"/>
  <c r="L1023" i="17" s="1"/>
  <c r="Q1023" i="17"/>
  <c r="S1023" i="17" s="1"/>
  <c r="P979" i="16"/>
  <c r="R979" i="16" s="1"/>
  <c r="O979" i="16"/>
  <c r="N979" i="16"/>
  <c r="I979" i="16"/>
  <c r="K979" i="16" s="1"/>
  <c r="H979" i="16"/>
  <c r="G979" i="16"/>
  <c r="Y1023" i="17" l="1"/>
  <c r="X1023" i="17"/>
  <c r="M1024" i="17"/>
  <c r="P1024" i="17" s="1"/>
  <c r="R1024" i="17" s="1"/>
  <c r="W1023" i="17"/>
  <c r="F1024" i="17"/>
  <c r="G1024" i="17" s="1"/>
  <c r="T1023" i="17"/>
  <c r="V1023" i="17" s="1"/>
  <c r="U979" i="16"/>
  <c r="Q979" i="16"/>
  <c r="S979" i="16" s="1"/>
  <c r="J979" i="16"/>
  <c r="O1024" i="17" l="1"/>
  <c r="N1024" i="17"/>
  <c r="H1024" i="17"/>
  <c r="I1024" i="17"/>
  <c r="K1024" i="17" s="1"/>
  <c r="U1024" i="17" s="1"/>
  <c r="T979" i="16"/>
  <c r="L979" i="16"/>
  <c r="Q1024" i="17" l="1"/>
  <c r="S1024" i="17" s="1"/>
  <c r="J1024" i="17"/>
  <c r="L1024" i="17" s="1"/>
  <c r="V979" i="16"/>
  <c r="F980" i="16"/>
  <c r="G980" i="16" s="1"/>
  <c r="M980" i="16"/>
  <c r="N980" i="16" s="1"/>
  <c r="X979" i="16"/>
  <c r="W979" i="16"/>
  <c r="Y979" i="16"/>
  <c r="T1024" i="17" l="1"/>
  <c r="V1024" i="17" s="1"/>
  <c r="P980" i="16"/>
  <c r="R980" i="16" s="1"/>
  <c r="I980" i="16"/>
  <c r="K980" i="16" s="1"/>
  <c r="H980" i="16"/>
  <c r="O980" i="16"/>
  <c r="X1024" i="17"/>
  <c r="W1024" i="17"/>
  <c r="F1025" i="17"/>
  <c r="M1025" i="17"/>
  <c r="Y1024" i="17"/>
  <c r="Q980" i="16" l="1"/>
  <c r="S980" i="16" s="1"/>
  <c r="U980" i="16"/>
  <c r="J980" i="16"/>
  <c r="L980" i="16" s="1"/>
  <c r="G1025" i="17"/>
  <c r="I1025" i="17"/>
  <c r="K1025" i="17" s="1"/>
  <c r="H1025" i="17"/>
  <c r="O1025" i="17"/>
  <c r="N1025" i="17"/>
  <c r="P1025" i="17"/>
  <c r="R1025" i="17" s="1"/>
  <c r="X980" i="16" l="1"/>
  <c r="W980" i="16"/>
  <c r="M981" i="16"/>
  <c r="P981" i="16" s="1"/>
  <c r="R981" i="16" s="1"/>
  <c r="Y980" i="16"/>
  <c r="F981" i="16"/>
  <c r="G981" i="16" s="1"/>
  <c r="T980" i="16"/>
  <c r="V980" i="16" s="1"/>
  <c r="Q1025" i="17"/>
  <c r="S1025" i="17" s="1"/>
  <c r="J1025" i="17"/>
  <c r="U1025" i="17"/>
  <c r="O981" i="16" l="1"/>
  <c r="N981" i="16"/>
  <c r="I981" i="16"/>
  <c r="K981" i="16" s="1"/>
  <c r="U981" i="16" s="1"/>
  <c r="H981" i="16"/>
  <c r="T1025" i="17"/>
  <c r="L1025" i="17"/>
  <c r="Q981" i="16" l="1"/>
  <c r="S981" i="16" s="1"/>
  <c r="J981" i="16"/>
  <c r="L981" i="16" s="1"/>
  <c r="V1025" i="17"/>
  <c r="X1025" i="17"/>
  <c r="W1025" i="17"/>
  <c r="Y1025" i="17"/>
  <c r="M1026" i="17"/>
  <c r="N1026" i="17" s="1"/>
  <c r="F1026" i="17"/>
  <c r="G1026" i="17" s="1"/>
  <c r="M982" i="16" l="1"/>
  <c r="O982" i="16" s="1"/>
  <c r="Y981" i="16"/>
  <c r="T981" i="16"/>
  <c r="V981" i="16" s="1"/>
  <c r="X981" i="16"/>
  <c r="F982" i="16"/>
  <c r="I982" i="16" s="1"/>
  <c r="K982" i="16" s="1"/>
  <c r="W981" i="16"/>
  <c r="P1026" i="17"/>
  <c r="R1026" i="17" s="1"/>
  <c r="H1026" i="17"/>
  <c r="I1026" i="17"/>
  <c r="K1026" i="17" s="1"/>
  <c r="O1026" i="17"/>
  <c r="N982" i="16" l="1"/>
  <c r="P982" i="16"/>
  <c r="R982" i="16" s="1"/>
  <c r="U982" i="16" s="1"/>
  <c r="H982" i="16"/>
  <c r="G982" i="16"/>
  <c r="J1026" i="17"/>
  <c r="L1026" i="17" s="1"/>
  <c r="Q1026" i="17"/>
  <c r="S1026" i="17" s="1"/>
  <c r="U1026" i="17"/>
  <c r="Q982" i="16" l="1"/>
  <c r="S982" i="16" s="1"/>
  <c r="J982" i="16"/>
  <c r="L982" i="16" s="1"/>
  <c r="T1026" i="17"/>
  <c r="V1026" i="17" s="1"/>
  <c r="W1026" i="17"/>
  <c r="F1027" i="17"/>
  <c r="Y1026" i="17"/>
  <c r="X1026" i="17"/>
  <c r="M1027" i="17"/>
  <c r="T982" i="16" l="1"/>
  <c r="V982" i="16" s="1"/>
  <c r="X982" i="16"/>
  <c r="F983" i="16"/>
  <c r="M983" i="16"/>
  <c r="W982" i="16"/>
  <c r="Y982" i="16"/>
  <c r="N1027" i="17"/>
  <c r="P1027" i="17"/>
  <c r="R1027" i="17" s="1"/>
  <c r="O1027" i="17"/>
  <c r="H1027" i="17"/>
  <c r="I1027" i="17"/>
  <c r="K1027" i="17" s="1"/>
  <c r="G1027" i="17"/>
  <c r="J1027" i="17" l="1"/>
  <c r="L1027" i="17" s="1"/>
  <c r="P983" i="16"/>
  <c r="R983" i="16" s="1"/>
  <c r="O983" i="16"/>
  <c r="N983" i="16"/>
  <c r="H983" i="16"/>
  <c r="G983" i="16"/>
  <c r="I983" i="16"/>
  <c r="K983" i="16" s="1"/>
  <c r="Q1027" i="17"/>
  <c r="S1027" i="17" s="1"/>
  <c r="U1027" i="17"/>
  <c r="U983" i="16" l="1"/>
  <c r="Q983" i="16"/>
  <c r="S983" i="16" s="1"/>
  <c r="J983" i="16"/>
  <c r="L983" i="16" s="1"/>
  <c r="T1027" i="17"/>
  <c r="V1027" i="17" s="1"/>
  <c r="X1027" i="17"/>
  <c r="Y1027" i="17"/>
  <c r="M1028" i="17"/>
  <c r="F1028" i="17"/>
  <c r="W1027" i="17"/>
  <c r="T983" i="16" l="1"/>
  <c r="V983" i="16" s="1"/>
  <c r="W983" i="16"/>
  <c r="F984" i="16"/>
  <c r="X983" i="16"/>
  <c r="Y983" i="16"/>
  <c r="M984" i="16"/>
  <c r="G1028" i="17"/>
  <c r="H1028" i="17"/>
  <c r="I1028" i="17"/>
  <c r="K1028" i="17" s="1"/>
  <c r="P1028" i="17"/>
  <c r="R1028" i="17" s="1"/>
  <c r="N1028" i="17"/>
  <c r="O1028" i="17"/>
  <c r="H984" i="16" l="1"/>
  <c r="I984" i="16"/>
  <c r="K984" i="16" s="1"/>
  <c r="G984" i="16"/>
  <c r="P984" i="16"/>
  <c r="R984" i="16" s="1"/>
  <c r="N984" i="16"/>
  <c r="O984" i="16"/>
  <c r="J1028" i="17"/>
  <c r="L1028" i="17" s="1"/>
  <c r="U1028" i="17"/>
  <c r="Q1028" i="17"/>
  <c r="S1028" i="17" s="1"/>
  <c r="J984" i="16" l="1"/>
  <c r="L984" i="16" s="1"/>
  <c r="Q984" i="16"/>
  <c r="S984" i="16" s="1"/>
  <c r="U984" i="16"/>
  <c r="T1028" i="17"/>
  <c r="V1028" i="17" s="1"/>
  <c r="Y1028" i="17"/>
  <c r="M1029" i="17"/>
  <c r="X1028" i="17"/>
  <c r="W1028" i="17"/>
  <c r="F1029" i="17"/>
  <c r="T984" i="16" l="1"/>
  <c r="V984" i="16" s="1"/>
  <c r="F985" i="16"/>
  <c r="W984" i="16"/>
  <c r="Y984" i="16"/>
  <c r="X984" i="16"/>
  <c r="M985" i="16"/>
  <c r="G1029" i="17"/>
  <c r="I1029" i="17"/>
  <c r="K1029" i="17" s="1"/>
  <c r="H1029" i="17"/>
  <c r="O1029" i="17"/>
  <c r="N1029" i="17"/>
  <c r="P1029" i="17"/>
  <c r="R1029" i="17" s="1"/>
  <c r="O985" i="16" l="1"/>
  <c r="P985" i="16"/>
  <c r="R985" i="16" s="1"/>
  <c r="N985" i="16"/>
  <c r="G985" i="16"/>
  <c r="I985" i="16"/>
  <c r="K985" i="16" s="1"/>
  <c r="H985" i="16"/>
  <c r="J1029" i="17"/>
  <c r="L1029" i="17" s="1"/>
  <c r="Q1029" i="17"/>
  <c r="S1029" i="17" s="1"/>
  <c r="U1029" i="17"/>
  <c r="J985" i="16" l="1"/>
  <c r="L985" i="16" s="1"/>
  <c r="Q985" i="16"/>
  <c r="S985" i="16" s="1"/>
  <c r="U985" i="16"/>
  <c r="T1029" i="17"/>
  <c r="V1029" i="17" s="1"/>
  <c r="M1030" i="17"/>
  <c r="Y1029" i="17"/>
  <c r="W1029" i="17"/>
  <c r="F1030" i="17"/>
  <c r="X1029" i="17"/>
  <c r="T985" i="16" l="1"/>
  <c r="V985" i="16" s="1"/>
  <c r="X985" i="16"/>
  <c r="Y985" i="16"/>
  <c r="W985" i="16"/>
  <c r="F986" i="16"/>
  <c r="M986" i="16"/>
  <c r="H1030" i="17"/>
  <c r="I1030" i="17"/>
  <c r="K1030" i="17" s="1"/>
  <c r="G1030" i="17"/>
  <c r="N1030" i="17"/>
  <c r="O1030" i="17"/>
  <c r="P1030" i="17"/>
  <c r="R1030" i="17" s="1"/>
  <c r="I986" i="16" l="1"/>
  <c r="K986" i="16" s="1"/>
  <c r="G986" i="16"/>
  <c r="H986" i="16"/>
  <c r="P986" i="16"/>
  <c r="R986" i="16" s="1"/>
  <c r="N986" i="16"/>
  <c r="O986" i="16"/>
  <c r="Q1030" i="17"/>
  <c r="S1030" i="17" s="1"/>
  <c r="J1030" i="17"/>
  <c r="L1030" i="17" s="1"/>
  <c r="U1030" i="17"/>
  <c r="J986" i="16" l="1"/>
  <c r="L986" i="16" s="1"/>
  <c r="Q986" i="16"/>
  <c r="S986" i="16" s="1"/>
  <c r="U986" i="16"/>
  <c r="T1030" i="17"/>
  <c r="V1030" i="17" s="1"/>
  <c r="F1031" i="17"/>
  <c r="W1030" i="17"/>
  <c r="X1030" i="17"/>
  <c r="Y1030" i="17"/>
  <c r="M1031" i="17"/>
  <c r="T986" i="16" l="1"/>
  <c r="V986" i="16" s="1"/>
  <c r="Y986" i="16"/>
  <c r="X986" i="16"/>
  <c r="F987" i="16"/>
  <c r="W986" i="16"/>
  <c r="M987" i="16"/>
  <c r="P1031" i="17"/>
  <c r="R1031" i="17" s="1"/>
  <c r="N1031" i="17"/>
  <c r="O1031" i="17"/>
  <c r="I1031" i="17"/>
  <c r="K1031" i="17" s="1"/>
  <c r="H1031" i="17"/>
  <c r="G1031" i="17"/>
  <c r="G987" i="16" l="1"/>
  <c r="I987" i="16"/>
  <c r="K987" i="16" s="1"/>
  <c r="H987" i="16"/>
  <c r="N987" i="16"/>
  <c r="O987" i="16"/>
  <c r="P987" i="16"/>
  <c r="R987" i="16" s="1"/>
  <c r="U1031" i="17"/>
  <c r="J1031" i="17"/>
  <c r="L1031" i="17" s="1"/>
  <c r="Q1031" i="17"/>
  <c r="S1031" i="17" s="1"/>
  <c r="Q987" i="16" l="1"/>
  <c r="S987" i="16" s="1"/>
  <c r="U987" i="16"/>
  <c r="J987" i="16"/>
  <c r="M1032" i="17"/>
  <c r="N1032" i="17" s="1"/>
  <c r="T1031" i="17"/>
  <c r="V1031" i="17" s="1"/>
  <c r="W1031" i="17"/>
  <c r="F1032" i="17"/>
  <c r="X1031" i="17"/>
  <c r="Y1031" i="17"/>
  <c r="O1032" i="17" l="1"/>
  <c r="L987" i="16"/>
  <c r="T987" i="16"/>
  <c r="P1032" i="17"/>
  <c r="R1032" i="17" s="1"/>
  <c r="G1032" i="17"/>
  <c r="I1032" i="17"/>
  <c r="K1032" i="17" s="1"/>
  <c r="H1032" i="17"/>
  <c r="V987" i="16" l="1"/>
  <c r="U1032" i="17"/>
  <c r="M988" i="16"/>
  <c r="W987" i="16"/>
  <c r="X987" i="16"/>
  <c r="Y987" i="16"/>
  <c r="F988" i="16"/>
  <c r="Q1032" i="17"/>
  <c r="S1032" i="17" s="1"/>
  <c r="J1032" i="17"/>
  <c r="T1032" i="17" l="1"/>
  <c r="I988" i="16"/>
  <c r="K988" i="16" s="1"/>
  <c r="H988" i="16"/>
  <c r="G988" i="16"/>
  <c r="O988" i="16"/>
  <c r="N988" i="16"/>
  <c r="P988" i="16"/>
  <c r="R988" i="16" s="1"/>
  <c r="L1032" i="17"/>
  <c r="V1032" i="17" l="1"/>
  <c r="U988" i="16"/>
  <c r="J988" i="16"/>
  <c r="L988" i="16" s="1"/>
  <c r="Q988" i="16"/>
  <c r="S988" i="16" s="1"/>
  <c r="W1032" i="17"/>
  <c r="F1033" i="17"/>
  <c r="G1033" i="17" s="1"/>
  <c r="M1033" i="17"/>
  <c r="P1033" i="17" s="1"/>
  <c r="R1033" i="17" s="1"/>
  <c r="Y1032" i="17"/>
  <c r="X1032" i="17"/>
  <c r="H1033" i="17" l="1"/>
  <c r="I1033" i="17"/>
  <c r="K1033" i="17" s="1"/>
  <c r="U1033" i="17" s="1"/>
  <c r="T988" i="16"/>
  <c r="V988" i="16" s="1"/>
  <c r="N1033" i="17"/>
  <c r="O1033" i="17"/>
  <c r="W988" i="16"/>
  <c r="X988" i="16"/>
  <c r="M989" i="16"/>
  <c r="Y988" i="16"/>
  <c r="F989" i="16"/>
  <c r="J1033" i="17" l="1"/>
  <c r="L1033" i="17" s="1"/>
  <c r="Q1033" i="17"/>
  <c r="S1033" i="17" s="1"/>
  <c r="N989" i="16"/>
  <c r="O989" i="16"/>
  <c r="P989" i="16"/>
  <c r="R989" i="16" s="1"/>
  <c r="G989" i="16"/>
  <c r="I989" i="16"/>
  <c r="K989" i="16" s="1"/>
  <c r="H989" i="16"/>
  <c r="Y1033" i="17" l="1"/>
  <c r="W1033" i="17"/>
  <c r="M1034" i="17"/>
  <c r="O1034" i="17" s="1"/>
  <c r="T1033" i="17"/>
  <c r="V1033" i="17" s="1"/>
  <c r="F1034" i="17"/>
  <c r="G1034" i="17" s="1"/>
  <c r="X1033" i="17"/>
  <c r="J989" i="16"/>
  <c r="Q989" i="16"/>
  <c r="S989" i="16" s="1"/>
  <c r="U989" i="16"/>
  <c r="P1034" i="17" l="1"/>
  <c r="R1034" i="17" s="1"/>
  <c r="N1034" i="17"/>
  <c r="I1034" i="17"/>
  <c r="K1034" i="17" s="1"/>
  <c r="H1034" i="17"/>
  <c r="T989" i="16"/>
  <c r="L989" i="16"/>
  <c r="Q1034" i="17" l="1"/>
  <c r="S1034" i="17" s="1"/>
  <c r="J1034" i="17"/>
  <c r="L1034" i="17" s="1"/>
  <c r="U1034" i="17"/>
  <c r="F990" i="16"/>
  <c r="W989" i="16"/>
  <c r="Y989" i="16"/>
  <c r="M990" i="16"/>
  <c r="X989" i="16"/>
  <c r="V989" i="16"/>
  <c r="W1034" i="17" l="1"/>
  <c r="F1035" i="17"/>
  <c r="G1035" i="17" s="1"/>
  <c r="T1034" i="17"/>
  <c r="V1034" i="17" s="1"/>
  <c r="M1035" i="17"/>
  <c r="O1035" i="17" s="1"/>
  <c r="Y1034" i="17"/>
  <c r="X1034" i="17"/>
  <c r="O990" i="16"/>
  <c r="P990" i="16"/>
  <c r="R990" i="16" s="1"/>
  <c r="N990" i="16"/>
  <c r="I990" i="16"/>
  <c r="K990" i="16" s="1"/>
  <c r="H990" i="16"/>
  <c r="G990" i="16"/>
  <c r="H1035" i="17" l="1"/>
  <c r="I1035" i="17"/>
  <c r="K1035" i="17" s="1"/>
  <c r="P1035" i="17"/>
  <c r="R1035" i="17" s="1"/>
  <c r="N1035" i="17"/>
  <c r="Q990" i="16"/>
  <c r="S990" i="16" s="1"/>
  <c r="J990" i="16"/>
  <c r="U990" i="16"/>
  <c r="J1035" i="17" l="1"/>
  <c r="L1035" i="17" s="1"/>
  <c r="Q1035" i="17"/>
  <c r="S1035" i="17" s="1"/>
  <c r="U1035" i="17"/>
  <c r="T990" i="16"/>
  <c r="L990" i="16"/>
  <c r="X990" i="16" s="1"/>
  <c r="X1035" i="17" l="1"/>
  <c r="T1035" i="17"/>
  <c r="V1035" i="17" s="1"/>
  <c r="F1036" i="17"/>
  <c r="I1036" i="17" s="1"/>
  <c r="K1036" i="17" s="1"/>
  <c r="Y1035" i="17"/>
  <c r="M1036" i="17"/>
  <c r="W1035" i="17"/>
  <c r="F991" i="16"/>
  <c r="H991" i="16" s="1"/>
  <c r="Y990" i="16"/>
  <c r="V990" i="16"/>
  <c r="M991" i="16"/>
  <c r="P991" i="16" s="1"/>
  <c r="R991" i="16" s="1"/>
  <c r="W990" i="16"/>
  <c r="H1036" i="17" l="1"/>
  <c r="G1036" i="17"/>
  <c r="P1036" i="17"/>
  <c r="R1036" i="17" s="1"/>
  <c r="U1036" i="17" s="1"/>
  <c r="O1036" i="17"/>
  <c r="N1036" i="17"/>
  <c r="I991" i="16"/>
  <c r="K991" i="16" s="1"/>
  <c r="U991" i="16" s="1"/>
  <c r="G991" i="16"/>
  <c r="O991" i="16"/>
  <c r="N991" i="16"/>
  <c r="J1036" i="17" l="1"/>
  <c r="L1036" i="17" s="1"/>
  <c r="Q1036" i="17"/>
  <c r="S1036" i="17" s="1"/>
  <c r="J991" i="16"/>
  <c r="L991" i="16" s="1"/>
  <c r="Q991" i="16"/>
  <c r="S991" i="16" s="1"/>
  <c r="X1036" i="17" l="1"/>
  <c r="W1036" i="17"/>
  <c r="Y1036" i="17"/>
  <c r="M1037" i="17"/>
  <c r="N1037" i="17" s="1"/>
  <c r="F1037" i="17"/>
  <c r="G1037" i="17" s="1"/>
  <c r="T1036" i="17"/>
  <c r="V1036" i="17" s="1"/>
  <c r="W991" i="16"/>
  <c r="Y991" i="16"/>
  <c r="M992" i="16"/>
  <c r="P992" i="16" s="1"/>
  <c r="R992" i="16" s="1"/>
  <c r="T991" i="16"/>
  <c r="V991" i="16" s="1"/>
  <c r="X991" i="16"/>
  <c r="F992" i="16"/>
  <c r="I992" i="16" s="1"/>
  <c r="K992" i="16" s="1"/>
  <c r="O1037" i="17" l="1"/>
  <c r="P1037" i="17"/>
  <c r="R1037" i="17" s="1"/>
  <c r="H1037" i="17"/>
  <c r="I1037" i="17"/>
  <c r="K1037" i="17" s="1"/>
  <c r="U992" i="16"/>
  <c r="O992" i="16"/>
  <c r="N992" i="16"/>
  <c r="G992" i="16"/>
  <c r="H992" i="16"/>
  <c r="J1037" i="17" l="1"/>
  <c r="L1037" i="17" s="1"/>
  <c r="Q1037" i="17"/>
  <c r="S1037" i="17" s="1"/>
  <c r="U1037" i="17"/>
  <c r="Q992" i="16"/>
  <c r="S992" i="16" s="1"/>
  <c r="J992" i="16"/>
  <c r="L992" i="16" s="1"/>
  <c r="W1037" i="17" l="1"/>
  <c r="M1038" i="17"/>
  <c r="O1038" i="17" s="1"/>
  <c r="F1038" i="17"/>
  <c r="I1038" i="17" s="1"/>
  <c r="K1038" i="17" s="1"/>
  <c r="X1037" i="17"/>
  <c r="Y1037" i="17"/>
  <c r="T1037" i="17"/>
  <c r="V1037" i="17" s="1"/>
  <c r="F993" i="16"/>
  <c r="G993" i="16" s="1"/>
  <c r="T992" i="16"/>
  <c r="V992" i="16" s="1"/>
  <c r="X992" i="16"/>
  <c r="W992" i="16"/>
  <c r="Y992" i="16"/>
  <c r="M993" i="16"/>
  <c r="H1038" i="17" l="1"/>
  <c r="G1038" i="17"/>
  <c r="P1038" i="17"/>
  <c r="R1038" i="17" s="1"/>
  <c r="U1038" i="17" s="1"/>
  <c r="N1038" i="17"/>
  <c r="I993" i="16"/>
  <c r="K993" i="16" s="1"/>
  <c r="H993" i="16"/>
  <c r="O993" i="16"/>
  <c r="P993" i="16"/>
  <c r="R993" i="16" s="1"/>
  <c r="N993" i="16"/>
  <c r="J1038" i="17" l="1"/>
  <c r="L1038" i="17" s="1"/>
  <c r="Q1038" i="17"/>
  <c r="S1038" i="17" s="1"/>
  <c r="U993" i="16"/>
  <c r="J993" i="16"/>
  <c r="L993" i="16" s="1"/>
  <c r="Q993" i="16"/>
  <c r="S993" i="16" s="1"/>
  <c r="M1039" i="17" l="1"/>
  <c r="O1039" i="17" s="1"/>
  <c r="F1039" i="17"/>
  <c r="H1039" i="17" s="1"/>
  <c r="X1038" i="17"/>
  <c r="W1038" i="17"/>
  <c r="Y1038" i="17"/>
  <c r="T1038" i="17"/>
  <c r="V1038" i="17" s="1"/>
  <c r="M994" i="16"/>
  <c r="P994" i="16" s="1"/>
  <c r="R994" i="16" s="1"/>
  <c r="X993" i="16"/>
  <c r="F994" i="16"/>
  <c r="I994" i="16" s="1"/>
  <c r="K994" i="16" s="1"/>
  <c r="Y993" i="16"/>
  <c r="W993" i="16"/>
  <c r="T993" i="16"/>
  <c r="V993" i="16" s="1"/>
  <c r="I1039" i="17" l="1"/>
  <c r="K1039" i="17" s="1"/>
  <c r="N1039" i="17"/>
  <c r="P1039" i="17"/>
  <c r="R1039" i="17" s="1"/>
  <c r="G1039" i="17"/>
  <c r="H994" i="16"/>
  <c r="O994" i="16"/>
  <c r="N994" i="16"/>
  <c r="G994" i="16"/>
  <c r="U994" i="16"/>
  <c r="J1039" i="17" l="1"/>
  <c r="L1039" i="17" s="1"/>
  <c r="U1039" i="17"/>
  <c r="Q1039" i="17"/>
  <c r="S1039" i="17" s="1"/>
  <c r="J994" i="16"/>
  <c r="L994" i="16" s="1"/>
  <c r="Q994" i="16"/>
  <c r="S994" i="16" s="1"/>
  <c r="X1039" i="17" l="1"/>
  <c r="W1039" i="17"/>
  <c r="M1040" i="17"/>
  <c r="P1040" i="17" s="1"/>
  <c r="R1040" i="17" s="1"/>
  <c r="Y1039" i="17"/>
  <c r="F1040" i="17"/>
  <c r="H1040" i="17" s="1"/>
  <c r="T1039" i="17"/>
  <c r="V1039" i="17" s="1"/>
  <c r="T994" i="16"/>
  <c r="V994" i="16" s="1"/>
  <c r="Y994" i="16"/>
  <c r="W994" i="16"/>
  <c r="F995" i="16"/>
  <c r="M995" i="16"/>
  <c r="X994" i="16"/>
  <c r="N1040" i="17" l="1"/>
  <c r="O1040" i="17"/>
  <c r="I1040" i="17"/>
  <c r="K1040" i="17" s="1"/>
  <c r="U1040" i="17" s="1"/>
  <c r="G1040" i="17"/>
  <c r="P995" i="16"/>
  <c r="R995" i="16" s="1"/>
  <c r="O995" i="16"/>
  <c r="N995" i="16"/>
  <c r="G995" i="16"/>
  <c r="I995" i="16"/>
  <c r="K995" i="16" s="1"/>
  <c r="H995" i="16"/>
  <c r="J1040" i="17" l="1"/>
  <c r="L1040" i="17" s="1"/>
  <c r="Q1040" i="17"/>
  <c r="S1040" i="17" s="1"/>
  <c r="U995" i="16"/>
  <c r="Q995" i="16"/>
  <c r="S995" i="16" s="1"/>
  <c r="J995" i="16"/>
  <c r="T1040" i="17" l="1"/>
  <c r="V1040" i="17" s="1"/>
  <c r="F1041" i="17"/>
  <c r="I1041" i="17" s="1"/>
  <c r="K1041" i="17" s="1"/>
  <c r="T995" i="16"/>
  <c r="L995" i="16"/>
  <c r="F996" i="16" s="1"/>
  <c r="M1041" i="17"/>
  <c r="O1041" i="17" s="1"/>
  <c r="Y1040" i="17"/>
  <c r="W1040" i="17"/>
  <c r="X1040" i="17"/>
  <c r="H1041" i="17" l="1"/>
  <c r="G1041" i="17"/>
  <c r="W995" i="16"/>
  <c r="Y995" i="16"/>
  <c r="M996" i="16"/>
  <c r="P996" i="16" s="1"/>
  <c r="R996" i="16" s="1"/>
  <c r="X995" i="16"/>
  <c r="V995" i="16"/>
  <c r="P1041" i="17"/>
  <c r="R1041" i="17" s="1"/>
  <c r="U1041" i="17" s="1"/>
  <c r="H996" i="16"/>
  <c r="I996" i="16"/>
  <c r="K996" i="16" s="1"/>
  <c r="G996" i="16"/>
  <c r="N1041" i="17"/>
  <c r="J1041" i="17" l="1"/>
  <c r="L1041" i="17" s="1"/>
  <c r="N996" i="16"/>
  <c r="O996" i="16"/>
  <c r="Q1041" i="17"/>
  <c r="J996" i="16"/>
  <c r="L996" i="16" s="1"/>
  <c r="U996" i="16"/>
  <c r="T1041" i="17" l="1"/>
  <c r="Q996" i="16"/>
  <c r="S996" i="16" s="1"/>
  <c r="Y996" i="16" s="1"/>
  <c r="S1041" i="17"/>
  <c r="M1042" i="17" s="1"/>
  <c r="V1041" i="17" l="1"/>
  <c r="X1041" i="17"/>
  <c r="M997" i="16"/>
  <c r="P997" i="16" s="1"/>
  <c r="R997" i="16" s="1"/>
  <c r="X996" i="16"/>
  <c r="F997" i="16"/>
  <c r="H997" i="16" s="1"/>
  <c r="T996" i="16"/>
  <c r="V996" i="16" s="1"/>
  <c r="W996" i="16"/>
  <c r="F1042" i="17"/>
  <c r="H1042" i="17" s="1"/>
  <c r="Y1041" i="17"/>
  <c r="W1041" i="17"/>
  <c r="P1042" i="17"/>
  <c r="R1042" i="17" s="1"/>
  <c r="N1042" i="17"/>
  <c r="O1042" i="17"/>
  <c r="O997" i="16" l="1"/>
  <c r="G997" i="16"/>
  <c r="I997" i="16"/>
  <c r="K997" i="16" s="1"/>
  <c r="U997" i="16" s="1"/>
  <c r="N997" i="16"/>
  <c r="I1042" i="17"/>
  <c r="K1042" i="17" s="1"/>
  <c r="U1042" i="17" s="1"/>
  <c r="G1042" i="17"/>
  <c r="Q1042" i="17"/>
  <c r="S1042" i="17" s="1"/>
  <c r="Q997" i="16" l="1"/>
  <c r="S997" i="16" s="1"/>
  <c r="J997" i="16"/>
  <c r="L997" i="16" s="1"/>
  <c r="J1042" i="17"/>
  <c r="L1042" i="17" s="1"/>
  <c r="F1043" i="17" s="1"/>
  <c r="W997" i="16" l="1"/>
  <c r="T997" i="16"/>
  <c r="V997" i="16" s="1"/>
  <c r="X1042" i="17"/>
  <c r="Y1042" i="17"/>
  <c r="M1043" i="17"/>
  <c r="P1043" i="17" s="1"/>
  <c r="R1043" i="17" s="1"/>
  <c r="W1042" i="17"/>
  <c r="M998" i="16"/>
  <c r="P998" i="16" s="1"/>
  <c r="R998" i="16" s="1"/>
  <c r="F998" i="16"/>
  <c r="G998" i="16" s="1"/>
  <c r="T1042" i="17"/>
  <c r="V1042" i="17" s="1"/>
  <c r="Y997" i="16"/>
  <c r="X997" i="16"/>
  <c r="I1043" i="17"/>
  <c r="K1043" i="17" s="1"/>
  <c r="H1043" i="17"/>
  <c r="G1043" i="17"/>
  <c r="O998" i="16" l="1"/>
  <c r="N998" i="16"/>
  <c r="N1043" i="17"/>
  <c r="O1043" i="17"/>
  <c r="I998" i="16"/>
  <c r="K998" i="16" s="1"/>
  <c r="U998" i="16" s="1"/>
  <c r="H998" i="16"/>
  <c r="J1043" i="17"/>
  <c r="U1043" i="17"/>
  <c r="Q998" i="16" l="1"/>
  <c r="S998" i="16" s="1"/>
  <c r="Q1043" i="17"/>
  <c r="S1043" i="17" s="1"/>
  <c r="J998" i="16"/>
  <c r="L1043" i="17"/>
  <c r="T998" i="16" l="1"/>
  <c r="T1043" i="17"/>
  <c r="V1043" i="17" s="1"/>
  <c r="L998" i="16"/>
  <c r="F999" i="16" s="1"/>
  <c r="H999" i="16" s="1"/>
  <c r="M1044" i="17"/>
  <c r="X1043" i="17"/>
  <c r="Y1043" i="17"/>
  <c r="F1044" i="17"/>
  <c r="W1043" i="17"/>
  <c r="V998" i="16" l="1"/>
  <c r="X998" i="16"/>
  <c r="M999" i="16"/>
  <c r="O999" i="16" s="1"/>
  <c r="I999" i="16"/>
  <c r="K999" i="16" s="1"/>
  <c r="G999" i="16"/>
  <c r="W998" i="16"/>
  <c r="Y998" i="16"/>
  <c r="P1044" i="17"/>
  <c r="R1044" i="17" s="1"/>
  <c r="N1044" i="17"/>
  <c r="O1044" i="17"/>
  <c r="I1044" i="17"/>
  <c r="K1044" i="17" s="1"/>
  <c r="G1044" i="17"/>
  <c r="H1044" i="17"/>
  <c r="N999" i="16" l="1"/>
  <c r="P999" i="16"/>
  <c r="R999" i="16" s="1"/>
  <c r="U999" i="16" s="1"/>
  <c r="J999" i="16"/>
  <c r="L999" i="16" s="1"/>
  <c r="J1044" i="17"/>
  <c r="L1044" i="17" s="1"/>
  <c r="U1044" i="17"/>
  <c r="Q1044" i="17"/>
  <c r="S1044" i="17" s="1"/>
  <c r="Q999" i="16" l="1"/>
  <c r="T999" i="16" s="1"/>
  <c r="T1044" i="17"/>
  <c r="V1044" i="17" s="1"/>
  <c r="X1044" i="17"/>
  <c r="W1044" i="17"/>
  <c r="M1045" i="17"/>
  <c r="Y1044" i="17"/>
  <c r="F1045" i="17"/>
  <c r="S999" i="16" l="1"/>
  <c r="V999" i="16" s="1"/>
  <c r="N1045" i="17"/>
  <c r="O1045" i="17"/>
  <c r="P1045" i="17"/>
  <c r="R1045" i="17" s="1"/>
  <c r="H1045" i="17"/>
  <c r="I1045" i="17"/>
  <c r="K1045" i="17" s="1"/>
  <c r="G1045" i="17"/>
  <c r="W999" i="16" l="1"/>
  <c r="Y999" i="16"/>
  <c r="M1000" i="16"/>
  <c r="O1000" i="16" s="1"/>
  <c r="F1000" i="16"/>
  <c r="I1000" i="16" s="1"/>
  <c r="K1000" i="16" s="1"/>
  <c r="X999" i="16"/>
  <c r="J1045" i="17"/>
  <c r="L1045" i="17" s="1"/>
  <c r="Q1045" i="17"/>
  <c r="S1045" i="17" s="1"/>
  <c r="U1045" i="17"/>
  <c r="P1000" i="16" l="1"/>
  <c r="R1000" i="16" s="1"/>
  <c r="U1000" i="16" s="1"/>
  <c r="N1000" i="16"/>
  <c r="G1000" i="16"/>
  <c r="H1000" i="16"/>
  <c r="T1045" i="17"/>
  <c r="V1045" i="17" s="1"/>
  <c r="X1045" i="17"/>
  <c r="Y1045" i="17"/>
  <c r="W1045" i="17"/>
  <c r="F1046" i="17"/>
  <c r="M1046" i="17"/>
  <c r="Q1000" i="16" l="1"/>
  <c r="S1000" i="16" s="1"/>
  <c r="J1000" i="16"/>
  <c r="G1046" i="17"/>
  <c r="I1046" i="17"/>
  <c r="K1046" i="17" s="1"/>
  <c r="H1046" i="17"/>
  <c r="O1046" i="17"/>
  <c r="N1046" i="17"/>
  <c r="P1046" i="17"/>
  <c r="R1046" i="17" s="1"/>
  <c r="T1000" i="16" l="1"/>
  <c r="L1000" i="16"/>
  <c r="X1000" i="16" s="1"/>
  <c r="J1046" i="17"/>
  <c r="L1046" i="17" s="1"/>
  <c r="Q1046" i="17"/>
  <c r="S1046" i="17" s="1"/>
  <c r="U1046" i="17"/>
  <c r="V1000" i="16" l="1"/>
  <c r="M1001" i="16"/>
  <c r="P1001" i="16" s="1"/>
  <c r="R1001" i="16" s="1"/>
  <c r="F1001" i="16"/>
  <c r="H1001" i="16" s="1"/>
  <c r="Y1000" i="16"/>
  <c r="W1000" i="16"/>
  <c r="T1046" i="17"/>
  <c r="V1046" i="17" s="1"/>
  <c r="X1046" i="17"/>
  <c r="F1047" i="17"/>
  <c r="M1047" i="17"/>
  <c r="Y1046" i="17"/>
  <c r="W1046" i="17"/>
  <c r="O1001" i="16" l="1"/>
  <c r="N1001" i="16"/>
  <c r="I1001" i="16"/>
  <c r="K1001" i="16" s="1"/>
  <c r="U1001" i="16" s="1"/>
  <c r="G1001" i="16"/>
  <c r="O1047" i="17"/>
  <c r="N1047" i="17"/>
  <c r="P1047" i="17"/>
  <c r="R1047" i="17" s="1"/>
  <c r="I1047" i="17"/>
  <c r="K1047" i="17" s="1"/>
  <c r="G1047" i="17"/>
  <c r="H1047" i="17"/>
  <c r="Q1001" i="16" l="1"/>
  <c r="S1001" i="16" s="1"/>
  <c r="J1001" i="16"/>
  <c r="J1047" i="17"/>
  <c r="L1047" i="17" s="1"/>
  <c r="Q1047" i="17"/>
  <c r="S1047" i="17" s="1"/>
  <c r="U1047" i="17"/>
  <c r="T1001" i="16" l="1"/>
  <c r="L1001" i="16"/>
  <c r="W1001" i="16" s="1"/>
  <c r="F1048" i="17"/>
  <c r="H1048" i="17" s="1"/>
  <c r="M1048" i="17"/>
  <c r="N1048" i="17" s="1"/>
  <c r="W1047" i="17"/>
  <c r="Y1047" i="17"/>
  <c r="X1047" i="17"/>
  <c r="T1047" i="17"/>
  <c r="V1047" i="17" s="1"/>
  <c r="F1002" i="16" l="1"/>
  <c r="I1002" i="16" s="1"/>
  <c r="K1002" i="16" s="1"/>
  <c r="M1002" i="16"/>
  <c r="N1002" i="16" s="1"/>
  <c r="V1001" i="16"/>
  <c r="Y1001" i="16"/>
  <c r="X1001" i="16"/>
  <c r="G1048" i="17"/>
  <c r="I1048" i="17"/>
  <c r="K1048" i="17" s="1"/>
  <c r="P1048" i="17"/>
  <c r="R1048" i="17" s="1"/>
  <c r="O1048" i="17"/>
  <c r="O1002" i="16" l="1"/>
  <c r="G1002" i="16"/>
  <c r="H1002" i="16"/>
  <c r="P1002" i="16"/>
  <c r="R1002" i="16" s="1"/>
  <c r="U1002" i="16" s="1"/>
  <c r="J1048" i="17"/>
  <c r="L1048" i="17" s="1"/>
  <c r="Q1048" i="17"/>
  <c r="S1048" i="17" s="1"/>
  <c r="U1048" i="17"/>
  <c r="J1002" i="16" l="1"/>
  <c r="L1002" i="16" s="1"/>
  <c r="Q1002" i="16"/>
  <c r="S1002" i="16" s="1"/>
  <c r="T1048" i="17"/>
  <c r="V1048" i="17" s="1"/>
  <c r="X1048" i="17"/>
  <c r="W1048" i="17"/>
  <c r="F1049" i="17"/>
  <c r="M1049" i="17"/>
  <c r="Y1048" i="17"/>
  <c r="T1002" i="16" l="1"/>
  <c r="V1002" i="16" s="1"/>
  <c r="X1002" i="16"/>
  <c r="M1003" i="16"/>
  <c r="Y1002" i="16"/>
  <c r="W1002" i="16"/>
  <c r="F1003" i="16"/>
  <c r="P1049" i="17"/>
  <c r="R1049" i="17" s="1"/>
  <c r="O1049" i="17"/>
  <c r="N1049" i="17"/>
  <c r="H1049" i="17"/>
  <c r="I1049" i="17"/>
  <c r="K1049" i="17" s="1"/>
  <c r="G1049" i="17"/>
  <c r="N1003" i="16" l="1"/>
  <c r="O1003" i="16"/>
  <c r="P1003" i="16"/>
  <c r="R1003" i="16" s="1"/>
  <c r="G1003" i="16"/>
  <c r="H1003" i="16"/>
  <c r="I1003" i="16"/>
  <c r="K1003" i="16" s="1"/>
  <c r="U1049" i="17"/>
  <c r="J1049" i="17"/>
  <c r="L1049" i="17" s="1"/>
  <c r="Q1049" i="17"/>
  <c r="S1049" i="17" s="1"/>
  <c r="J1003" i="16" l="1"/>
  <c r="L1003" i="16" s="1"/>
  <c r="Q1003" i="16"/>
  <c r="S1003" i="16" s="1"/>
  <c r="U1003" i="16"/>
  <c r="T1049" i="17"/>
  <c r="V1049" i="17" s="1"/>
  <c r="Y1049" i="17"/>
  <c r="F1050" i="17"/>
  <c r="X1049" i="17"/>
  <c r="M1050" i="17"/>
  <c r="W1049" i="17"/>
  <c r="T1003" i="16" l="1"/>
  <c r="V1003" i="16" s="1"/>
  <c r="F1004" i="16"/>
  <c r="Y1003" i="16"/>
  <c r="X1003" i="16"/>
  <c r="W1003" i="16"/>
  <c r="M1004" i="16"/>
  <c r="O1050" i="17"/>
  <c r="P1050" i="17"/>
  <c r="R1050" i="17" s="1"/>
  <c r="N1050" i="17"/>
  <c r="G1050" i="17"/>
  <c r="H1050" i="17"/>
  <c r="I1050" i="17"/>
  <c r="K1050" i="17" s="1"/>
  <c r="N1004" i="16" l="1"/>
  <c r="O1004" i="16"/>
  <c r="P1004" i="16"/>
  <c r="R1004" i="16" s="1"/>
  <c r="H1004" i="16"/>
  <c r="I1004" i="16"/>
  <c r="K1004" i="16" s="1"/>
  <c r="G1004" i="16"/>
  <c r="Q1050" i="17"/>
  <c r="S1050" i="17" s="1"/>
  <c r="U1050" i="17"/>
  <c r="J1050" i="17"/>
  <c r="J1004" i="16" l="1"/>
  <c r="L1004" i="16" s="1"/>
  <c r="Q1004" i="16"/>
  <c r="S1004" i="16" s="1"/>
  <c r="U1004" i="16"/>
  <c r="T1050" i="17"/>
  <c r="L1050" i="17"/>
  <c r="T1004" i="16" l="1"/>
  <c r="V1004" i="16" s="1"/>
  <c r="X1004" i="16"/>
  <c r="M1005" i="16"/>
  <c r="Y1004" i="16"/>
  <c r="W1004" i="16"/>
  <c r="F1005" i="16"/>
  <c r="V1050" i="17"/>
  <c r="W1050" i="17"/>
  <c r="X1050" i="17"/>
  <c r="Y1050" i="17"/>
  <c r="F1051" i="17"/>
  <c r="I1051" i="17" s="1"/>
  <c r="K1051" i="17" s="1"/>
  <c r="M1051" i="17"/>
  <c r="N1051" i="17" s="1"/>
  <c r="P1005" i="16" l="1"/>
  <c r="R1005" i="16" s="1"/>
  <c r="N1005" i="16"/>
  <c r="O1005" i="16"/>
  <c r="G1005" i="16"/>
  <c r="H1005" i="16"/>
  <c r="I1005" i="16"/>
  <c r="K1005" i="16" s="1"/>
  <c r="P1051" i="17"/>
  <c r="R1051" i="17" s="1"/>
  <c r="U1051" i="17" s="1"/>
  <c r="O1051" i="17"/>
  <c r="H1051" i="17"/>
  <c r="G1051" i="17"/>
  <c r="U1005" i="16" l="1"/>
  <c r="J1005" i="16"/>
  <c r="L1005" i="16" s="1"/>
  <c r="Q1005" i="16"/>
  <c r="S1005" i="16" s="1"/>
  <c r="Q1051" i="17"/>
  <c r="S1051" i="17" s="1"/>
  <c r="J1051" i="17"/>
  <c r="L1051" i="17" s="1"/>
  <c r="T1005" i="16" l="1"/>
  <c r="V1005" i="16" s="1"/>
  <c r="X1005" i="16"/>
  <c r="W1005" i="16"/>
  <c r="F1006" i="16"/>
  <c r="Y1005" i="16"/>
  <c r="M1006" i="16"/>
  <c r="M1052" i="17"/>
  <c r="N1052" i="17" s="1"/>
  <c r="Y1051" i="17"/>
  <c r="W1051" i="17"/>
  <c r="F1052" i="17"/>
  <c r="G1052" i="17" s="1"/>
  <c r="X1051" i="17"/>
  <c r="T1051" i="17"/>
  <c r="V1051" i="17" s="1"/>
  <c r="G1006" i="16" l="1"/>
  <c r="H1006" i="16"/>
  <c r="I1006" i="16"/>
  <c r="K1006" i="16" s="1"/>
  <c r="N1006" i="16"/>
  <c r="O1006" i="16"/>
  <c r="P1006" i="16"/>
  <c r="R1006" i="16" s="1"/>
  <c r="O1052" i="17"/>
  <c r="P1052" i="17"/>
  <c r="R1052" i="17" s="1"/>
  <c r="H1052" i="17"/>
  <c r="I1052" i="17"/>
  <c r="K1052" i="17" s="1"/>
  <c r="Q1052" i="17" l="1"/>
  <c r="S1052" i="17" s="1"/>
  <c r="J1006" i="16"/>
  <c r="L1006" i="16" s="1"/>
  <c r="Q1006" i="16"/>
  <c r="S1006" i="16" s="1"/>
  <c r="U1006" i="16"/>
  <c r="U1052" i="17"/>
  <c r="J1052" i="17"/>
  <c r="T1052" i="17" l="1"/>
  <c r="T1006" i="16"/>
  <c r="V1006" i="16" s="1"/>
  <c r="M1007" i="16"/>
  <c r="F1007" i="16"/>
  <c r="W1006" i="16"/>
  <c r="X1006" i="16"/>
  <c r="Y1006" i="16"/>
  <c r="L1052" i="17"/>
  <c r="Y1052" i="17" s="1"/>
  <c r="H1007" i="16" l="1"/>
  <c r="G1007" i="16"/>
  <c r="I1007" i="16"/>
  <c r="K1007" i="16" s="1"/>
  <c r="O1007" i="16"/>
  <c r="P1007" i="16"/>
  <c r="R1007" i="16" s="1"/>
  <c r="N1007" i="16"/>
  <c r="F1053" i="17"/>
  <c r="H1053" i="17" s="1"/>
  <c r="W1052" i="17"/>
  <c r="M1053" i="17"/>
  <c r="P1053" i="17" s="1"/>
  <c r="R1053" i="17" s="1"/>
  <c r="X1052" i="17"/>
  <c r="V1052" i="17"/>
  <c r="J1007" i="16" l="1"/>
  <c r="L1007" i="16" s="1"/>
  <c r="Q1007" i="16"/>
  <c r="S1007" i="16" s="1"/>
  <c r="U1007" i="16"/>
  <c r="G1053" i="17"/>
  <c r="I1053" i="17"/>
  <c r="K1053" i="17" s="1"/>
  <c r="U1053" i="17" s="1"/>
  <c r="O1053" i="17"/>
  <c r="N1053" i="17"/>
  <c r="T1007" i="16" l="1"/>
  <c r="V1007" i="16" s="1"/>
  <c r="F1008" i="16"/>
  <c r="Y1007" i="16"/>
  <c r="M1008" i="16"/>
  <c r="W1007" i="16"/>
  <c r="X1007" i="16"/>
  <c r="J1053" i="17"/>
  <c r="L1053" i="17" s="1"/>
  <c r="Q1053" i="17"/>
  <c r="S1053" i="17" s="1"/>
  <c r="N1008" i="16" l="1"/>
  <c r="O1008" i="16"/>
  <c r="P1008" i="16"/>
  <c r="R1008" i="16" s="1"/>
  <c r="G1008" i="16"/>
  <c r="I1008" i="16"/>
  <c r="K1008" i="16" s="1"/>
  <c r="H1008" i="16"/>
  <c r="M1054" i="17"/>
  <c r="O1054" i="17" s="1"/>
  <c r="W1053" i="17"/>
  <c r="T1053" i="17"/>
  <c r="V1053" i="17" s="1"/>
  <c r="X1053" i="17"/>
  <c r="F1054" i="17"/>
  <c r="G1054" i="17" s="1"/>
  <c r="Y1053" i="17"/>
  <c r="Q1008" i="16" l="1"/>
  <c r="S1008" i="16" s="1"/>
  <c r="U1008" i="16"/>
  <c r="J1008" i="16"/>
  <c r="L1008" i="16" s="1"/>
  <c r="N1054" i="17"/>
  <c r="P1054" i="17"/>
  <c r="R1054" i="17" s="1"/>
  <c r="H1054" i="17"/>
  <c r="I1054" i="17"/>
  <c r="K1054" i="17" s="1"/>
  <c r="T1008" i="16" l="1"/>
  <c r="V1008" i="16" s="1"/>
  <c r="F1009" i="16"/>
  <c r="X1008" i="16"/>
  <c r="Y1008" i="16"/>
  <c r="W1008" i="16"/>
  <c r="M1009" i="16"/>
  <c r="Q1054" i="17"/>
  <c r="S1054" i="17" s="1"/>
  <c r="U1054" i="17"/>
  <c r="J1054" i="17"/>
  <c r="P1009" i="16" l="1"/>
  <c r="R1009" i="16" s="1"/>
  <c r="O1009" i="16"/>
  <c r="N1009" i="16"/>
  <c r="I1009" i="16"/>
  <c r="K1009" i="16" s="1"/>
  <c r="G1009" i="16"/>
  <c r="H1009" i="16"/>
  <c r="T1054" i="17"/>
  <c r="L1054" i="17"/>
  <c r="U1009" i="16" l="1"/>
  <c r="Q1009" i="16"/>
  <c r="S1009" i="16" s="1"/>
  <c r="J1009" i="16"/>
  <c r="L1009" i="16" s="1"/>
  <c r="X1054" i="17"/>
  <c r="Y1054" i="17"/>
  <c r="F1055" i="17"/>
  <c r="W1054" i="17"/>
  <c r="V1054" i="17"/>
  <c r="M1055" i="17"/>
  <c r="T1009" i="16" l="1"/>
  <c r="V1009" i="16" s="1"/>
  <c r="Y1009" i="16"/>
  <c r="W1009" i="16"/>
  <c r="X1009" i="16"/>
  <c r="F1010" i="16"/>
  <c r="M1010" i="16"/>
  <c r="G1055" i="17"/>
  <c r="H1055" i="17"/>
  <c r="I1055" i="17"/>
  <c r="K1055" i="17" s="1"/>
  <c r="O1055" i="17"/>
  <c r="P1055" i="17"/>
  <c r="R1055" i="17" s="1"/>
  <c r="N1055" i="17"/>
  <c r="I1010" i="16" l="1"/>
  <c r="K1010" i="16" s="1"/>
  <c r="G1010" i="16"/>
  <c r="H1010" i="16"/>
  <c r="O1010" i="16"/>
  <c r="P1010" i="16"/>
  <c r="R1010" i="16" s="1"/>
  <c r="N1010" i="16"/>
  <c r="Q1055" i="17"/>
  <c r="S1055" i="17" s="1"/>
  <c r="J1055" i="17"/>
  <c r="L1055" i="17" s="1"/>
  <c r="U1055" i="17"/>
  <c r="U1010" i="16" l="1"/>
  <c r="J1010" i="16"/>
  <c r="L1010" i="16" s="1"/>
  <c r="Q1010" i="16"/>
  <c r="S1010" i="16" s="1"/>
  <c r="F1056" i="17"/>
  <c r="G1056" i="17" s="1"/>
  <c r="T1055" i="17"/>
  <c r="V1055" i="17" s="1"/>
  <c r="W1055" i="17"/>
  <c r="Y1055" i="17"/>
  <c r="M1056" i="17"/>
  <c r="X1055" i="17"/>
  <c r="T1010" i="16" l="1"/>
  <c r="V1010" i="16" s="1"/>
  <c r="X1010" i="16"/>
  <c r="W1010" i="16"/>
  <c r="Y1010" i="16"/>
  <c r="F1011" i="16"/>
  <c r="M1011" i="16"/>
  <c r="H1056" i="17"/>
  <c r="I1056" i="17"/>
  <c r="K1056" i="17" s="1"/>
  <c r="N1056" i="17"/>
  <c r="O1056" i="17"/>
  <c r="P1056" i="17"/>
  <c r="R1056" i="17" s="1"/>
  <c r="G1011" i="16" l="1"/>
  <c r="H1011" i="16"/>
  <c r="I1011" i="16"/>
  <c r="K1011" i="16" s="1"/>
  <c r="O1011" i="16"/>
  <c r="P1011" i="16"/>
  <c r="R1011" i="16" s="1"/>
  <c r="N1011" i="16"/>
  <c r="J1056" i="17"/>
  <c r="L1056" i="17" s="1"/>
  <c r="U1056" i="17"/>
  <c r="Q1056" i="17"/>
  <c r="S1056" i="17" s="1"/>
  <c r="Q1011" i="16" l="1"/>
  <c r="S1011" i="16" s="1"/>
  <c r="U1011" i="16"/>
  <c r="J1011" i="16"/>
  <c r="T1056" i="17"/>
  <c r="V1056" i="17" s="1"/>
  <c r="F1057" i="17"/>
  <c r="M1057" i="17"/>
  <c r="X1056" i="17"/>
  <c r="W1056" i="17"/>
  <c r="Y1056" i="17"/>
  <c r="L1011" i="16" l="1"/>
  <c r="T1011" i="16"/>
  <c r="P1057" i="17"/>
  <c r="R1057" i="17" s="1"/>
  <c r="O1057" i="17"/>
  <c r="N1057" i="17"/>
  <c r="G1057" i="17"/>
  <c r="I1057" i="17"/>
  <c r="K1057" i="17" s="1"/>
  <c r="H1057" i="17"/>
  <c r="U1057" i="17" l="1"/>
  <c r="V1011" i="16"/>
  <c r="X1011" i="16"/>
  <c r="M1012" i="16"/>
  <c r="W1011" i="16"/>
  <c r="F1012" i="16"/>
  <c r="Y1011" i="16"/>
  <c r="Q1057" i="17"/>
  <c r="S1057" i="17" s="1"/>
  <c r="J1057" i="17"/>
  <c r="H1012" i="16" l="1"/>
  <c r="I1012" i="16"/>
  <c r="K1012" i="16" s="1"/>
  <c r="G1012" i="16"/>
  <c r="O1012" i="16"/>
  <c r="N1012" i="16"/>
  <c r="P1012" i="16"/>
  <c r="R1012" i="16" s="1"/>
  <c r="L1057" i="17"/>
  <c r="T1057" i="17"/>
  <c r="J1012" i="16" l="1"/>
  <c r="L1012" i="16" s="1"/>
  <c r="Q1012" i="16"/>
  <c r="S1012" i="16" s="1"/>
  <c r="U1012" i="16"/>
  <c r="V1057" i="17"/>
  <c r="M1058" i="17"/>
  <c r="F1058" i="17"/>
  <c r="W1057" i="17"/>
  <c r="X1057" i="17"/>
  <c r="Y1057" i="17"/>
  <c r="T1012" i="16" l="1"/>
  <c r="V1012" i="16" s="1"/>
  <c r="W1012" i="16"/>
  <c r="F1013" i="16"/>
  <c r="Y1012" i="16"/>
  <c r="M1013" i="16"/>
  <c r="X1012" i="16"/>
  <c r="H1058" i="17"/>
  <c r="G1058" i="17"/>
  <c r="I1058" i="17"/>
  <c r="K1058" i="17" s="1"/>
  <c r="N1058" i="17"/>
  <c r="O1058" i="17"/>
  <c r="P1058" i="17"/>
  <c r="R1058" i="17" s="1"/>
  <c r="P1013" i="16" l="1"/>
  <c r="R1013" i="16" s="1"/>
  <c r="O1013" i="16"/>
  <c r="N1013" i="16"/>
  <c r="H1013" i="16"/>
  <c r="G1013" i="16"/>
  <c r="I1013" i="16"/>
  <c r="K1013" i="16" s="1"/>
  <c r="J1058" i="17"/>
  <c r="L1058" i="17" s="1"/>
  <c r="Q1058" i="17"/>
  <c r="S1058" i="17" s="1"/>
  <c r="U1058" i="17"/>
  <c r="Q1013" i="16" l="1"/>
  <c r="S1013" i="16" s="1"/>
  <c r="U1013" i="16"/>
  <c r="J1013" i="16"/>
  <c r="T1058" i="17"/>
  <c r="V1058" i="17" s="1"/>
  <c r="W1058" i="17"/>
  <c r="M1059" i="17"/>
  <c r="F1059" i="17"/>
  <c r="X1058" i="17"/>
  <c r="Y1058" i="17"/>
  <c r="L1013" i="16" l="1"/>
  <c r="T1013" i="16"/>
  <c r="I1059" i="17"/>
  <c r="K1059" i="17" s="1"/>
  <c r="G1059" i="17"/>
  <c r="H1059" i="17"/>
  <c r="N1059" i="17"/>
  <c r="O1059" i="17"/>
  <c r="P1059" i="17"/>
  <c r="R1059" i="17" s="1"/>
  <c r="V1013" i="16" l="1"/>
  <c r="F1014" i="16"/>
  <c r="M1014" i="16"/>
  <c r="X1013" i="16"/>
  <c r="W1013" i="16"/>
  <c r="Y1013" i="16"/>
  <c r="U1059" i="17"/>
  <c r="J1059" i="17"/>
  <c r="L1059" i="17" s="1"/>
  <c r="Q1059" i="17"/>
  <c r="N1014" i="16" l="1"/>
  <c r="P1014" i="16"/>
  <c r="R1014" i="16" s="1"/>
  <c r="O1014" i="16"/>
  <c r="G1014" i="16"/>
  <c r="H1014" i="16"/>
  <c r="I1014" i="16"/>
  <c r="K1014" i="16" s="1"/>
  <c r="T1059" i="17"/>
  <c r="S1059" i="17"/>
  <c r="X1059" i="17" s="1"/>
  <c r="J1014" i="16" l="1"/>
  <c r="L1014" i="16" s="1"/>
  <c r="Q1014" i="16"/>
  <c r="S1014" i="16" s="1"/>
  <c r="U1014" i="16"/>
  <c r="Y1059" i="17"/>
  <c r="W1059" i="17"/>
  <c r="V1059" i="17"/>
  <c r="F1060" i="17"/>
  <c r="G1060" i="17" s="1"/>
  <c r="M1060" i="17"/>
  <c r="O1060" i="17" s="1"/>
  <c r="T1014" i="16" l="1"/>
  <c r="V1014" i="16" s="1"/>
  <c r="X1014" i="16"/>
  <c r="M1015" i="16"/>
  <c r="N1015" i="16" s="1"/>
  <c r="Y1014" i="16"/>
  <c r="F1015" i="16"/>
  <c r="I1015" i="16" s="1"/>
  <c r="K1015" i="16" s="1"/>
  <c r="W1014" i="16"/>
  <c r="H1060" i="17"/>
  <c r="I1060" i="17"/>
  <c r="K1060" i="17" s="1"/>
  <c r="N1060" i="17"/>
  <c r="P1060" i="17"/>
  <c r="R1060" i="17" s="1"/>
  <c r="P1015" i="16" l="1"/>
  <c r="R1015" i="16" s="1"/>
  <c r="U1015" i="16" s="1"/>
  <c r="O1015" i="16"/>
  <c r="G1015" i="16"/>
  <c r="H1015" i="16"/>
  <c r="J1060" i="17"/>
  <c r="L1060" i="17" s="1"/>
  <c r="Q1060" i="17"/>
  <c r="S1060" i="17" s="1"/>
  <c r="U1060" i="17"/>
  <c r="Q1015" i="16" l="1"/>
  <c r="S1015" i="16" s="1"/>
  <c r="W1060" i="17"/>
  <c r="J1015" i="16"/>
  <c r="L1015" i="16" s="1"/>
  <c r="X1060" i="17"/>
  <c r="F1061" i="17"/>
  <c r="H1061" i="17" s="1"/>
  <c r="Y1060" i="17"/>
  <c r="M1061" i="17"/>
  <c r="O1061" i="17" s="1"/>
  <c r="T1060" i="17"/>
  <c r="V1060" i="17" s="1"/>
  <c r="X1015" i="16" l="1"/>
  <c r="T1015" i="16"/>
  <c r="V1015" i="16" s="1"/>
  <c r="F1016" i="16"/>
  <c r="H1016" i="16" s="1"/>
  <c r="Y1015" i="16"/>
  <c r="W1015" i="16"/>
  <c r="M1016" i="16"/>
  <c r="N1016" i="16" s="1"/>
  <c r="G1061" i="17"/>
  <c r="I1061" i="17"/>
  <c r="K1061" i="17" s="1"/>
  <c r="N1061" i="17"/>
  <c r="P1061" i="17"/>
  <c r="R1061" i="17" s="1"/>
  <c r="I1016" i="16" l="1"/>
  <c r="K1016" i="16" s="1"/>
  <c r="G1016" i="16"/>
  <c r="P1016" i="16"/>
  <c r="R1016" i="16" s="1"/>
  <c r="O1016" i="16"/>
  <c r="J1061" i="17"/>
  <c r="L1061" i="17" s="1"/>
  <c r="Q1061" i="17"/>
  <c r="S1061" i="17" s="1"/>
  <c r="U1061" i="17"/>
  <c r="Q1016" i="16" l="1"/>
  <c r="S1016" i="16" s="1"/>
  <c r="U1016" i="16"/>
  <c r="J1016" i="16"/>
  <c r="F1062" i="17"/>
  <c r="I1062" i="17" s="1"/>
  <c r="K1062" i="17" s="1"/>
  <c r="Y1061" i="17"/>
  <c r="W1061" i="17"/>
  <c r="M1062" i="17"/>
  <c r="P1062" i="17" s="1"/>
  <c r="R1062" i="17" s="1"/>
  <c r="X1061" i="17"/>
  <c r="T1061" i="17"/>
  <c r="V1061" i="17" s="1"/>
  <c r="T1016" i="16" l="1"/>
  <c r="L1016" i="16"/>
  <c r="F1017" i="16" s="1"/>
  <c r="H1062" i="17"/>
  <c r="G1062" i="17"/>
  <c r="N1062" i="17"/>
  <c r="O1062" i="17"/>
  <c r="U1062" i="17"/>
  <c r="Y1016" i="16" l="1"/>
  <c r="V1016" i="16"/>
  <c r="X1016" i="16"/>
  <c r="M1017" i="16"/>
  <c r="O1017" i="16" s="1"/>
  <c r="J1062" i="17"/>
  <c r="L1062" i="17" s="1"/>
  <c r="W1016" i="16"/>
  <c r="H1017" i="16"/>
  <c r="G1017" i="16"/>
  <c r="I1017" i="16"/>
  <c r="K1017" i="16" s="1"/>
  <c r="Q1062" i="17"/>
  <c r="S1062" i="17" s="1"/>
  <c r="P1017" i="16" l="1"/>
  <c r="R1017" i="16" s="1"/>
  <c r="U1017" i="16" s="1"/>
  <c r="N1017" i="16"/>
  <c r="F1063" i="17"/>
  <c r="I1063" i="17" s="1"/>
  <c r="K1063" i="17" s="1"/>
  <c r="J1017" i="16"/>
  <c r="L1017" i="16" s="1"/>
  <c r="M1063" i="17"/>
  <c r="O1063" i="17" s="1"/>
  <c r="Y1062" i="17"/>
  <c r="W1062" i="17"/>
  <c r="X1062" i="17"/>
  <c r="T1062" i="17"/>
  <c r="V1062" i="17" s="1"/>
  <c r="Q1017" i="16" l="1"/>
  <c r="S1017" i="16" s="1"/>
  <c r="X1017" i="16" s="1"/>
  <c r="H1063" i="17"/>
  <c r="N1063" i="17"/>
  <c r="G1063" i="17"/>
  <c r="P1063" i="17"/>
  <c r="R1063" i="17" s="1"/>
  <c r="U1063" i="17" s="1"/>
  <c r="W1017" i="16" l="1"/>
  <c r="F1018" i="16"/>
  <c r="I1018" i="16" s="1"/>
  <c r="K1018" i="16" s="1"/>
  <c r="Y1017" i="16"/>
  <c r="T1017" i="16"/>
  <c r="V1017" i="16" s="1"/>
  <c r="M1018" i="16"/>
  <c r="P1018" i="16" s="1"/>
  <c r="R1018" i="16" s="1"/>
  <c r="J1063" i="17"/>
  <c r="L1063" i="17" s="1"/>
  <c r="Q1063" i="17"/>
  <c r="S1063" i="17" s="1"/>
  <c r="F1064" i="17" l="1"/>
  <c r="H1064" i="17" s="1"/>
  <c r="H1018" i="16"/>
  <c r="G1018" i="16"/>
  <c r="W1063" i="17"/>
  <c r="U1018" i="16"/>
  <c r="Y1063" i="17"/>
  <c r="N1018" i="16"/>
  <c r="O1018" i="16"/>
  <c r="X1063" i="17"/>
  <c r="T1063" i="17"/>
  <c r="V1063" i="17" s="1"/>
  <c r="M1064" i="17"/>
  <c r="P1064" i="17" s="1"/>
  <c r="R1064" i="17" s="1"/>
  <c r="G1064" i="17" l="1"/>
  <c r="I1064" i="17"/>
  <c r="K1064" i="17" s="1"/>
  <c r="U1064" i="17" s="1"/>
  <c r="J1018" i="16"/>
  <c r="L1018" i="16" s="1"/>
  <c r="Q1018" i="16"/>
  <c r="S1018" i="16" s="1"/>
  <c r="N1064" i="17"/>
  <c r="O1064" i="17"/>
  <c r="J1064" i="17" l="1"/>
  <c r="L1064" i="17" s="1"/>
  <c r="F1019" i="16"/>
  <c r="H1019" i="16" s="1"/>
  <c r="W1018" i="16"/>
  <c r="X1018" i="16"/>
  <c r="M1019" i="16"/>
  <c r="N1019" i="16" s="1"/>
  <c r="T1018" i="16"/>
  <c r="V1018" i="16" s="1"/>
  <c r="Q1064" i="17"/>
  <c r="S1064" i="17" s="1"/>
  <c r="Y1018" i="16"/>
  <c r="G1019" i="16" l="1"/>
  <c r="M1065" i="17"/>
  <c r="P1065" i="17" s="1"/>
  <c r="R1065" i="17" s="1"/>
  <c r="I1019" i="16"/>
  <c r="K1019" i="16" s="1"/>
  <c r="O1019" i="16"/>
  <c r="P1019" i="16"/>
  <c r="R1019" i="16" s="1"/>
  <c r="Y1064" i="17"/>
  <c r="W1064" i="17"/>
  <c r="F1065" i="17"/>
  <c r="G1065" i="17" s="1"/>
  <c r="T1064" i="17"/>
  <c r="V1064" i="17" s="1"/>
  <c r="X1064" i="17"/>
  <c r="J1019" i="16" l="1"/>
  <c r="L1019" i="16" s="1"/>
  <c r="O1065" i="17"/>
  <c r="N1065" i="17"/>
  <c r="U1019" i="16"/>
  <c r="I1065" i="17"/>
  <c r="K1065" i="17" s="1"/>
  <c r="U1065" i="17" s="1"/>
  <c r="Q1019" i="16"/>
  <c r="S1019" i="16" s="1"/>
  <c r="H1065" i="17"/>
  <c r="X1019" i="16" l="1"/>
  <c r="Q1065" i="17"/>
  <c r="S1065" i="17" s="1"/>
  <c r="J1065" i="17"/>
  <c r="L1065" i="17" s="1"/>
  <c r="W1019" i="16"/>
  <c r="Y1019" i="16"/>
  <c r="M1020" i="16"/>
  <c r="N1020" i="16" s="1"/>
  <c r="F1020" i="16"/>
  <c r="I1020" i="16" s="1"/>
  <c r="K1020" i="16" s="1"/>
  <c r="T1019" i="16"/>
  <c r="V1019" i="16" s="1"/>
  <c r="T1065" i="17" l="1"/>
  <c r="V1065" i="17" s="1"/>
  <c r="X1065" i="17"/>
  <c r="W1065" i="17"/>
  <c r="M1066" i="17"/>
  <c r="N1066" i="17" s="1"/>
  <c r="Y1065" i="17"/>
  <c r="F1066" i="17"/>
  <c r="H1066" i="17" s="1"/>
  <c r="P1020" i="16"/>
  <c r="R1020" i="16" s="1"/>
  <c r="U1020" i="16" s="1"/>
  <c r="G1020" i="16"/>
  <c r="O1020" i="16"/>
  <c r="H1020" i="16"/>
  <c r="P1066" i="17" l="1"/>
  <c r="R1066" i="17" s="1"/>
  <c r="O1066" i="17"/>
  <c r="G1066" i="17"/>
  <c r="I1066" i="17"/>
  <c r="K1066" i="17" s="1"/>
  <c r="Q1020" i="16"/>
  <c r="S1020" i="16" s="1"/>
  <c r="J1020" i="16"/>
  <c r="L1020" i="16" s="1"/>
  <c r="Q1066" i="17" l="1"/>
  <c r="S1066" i="17" s="1"/>
  <c r="U1066" i="17"/>
  <c r="J1066" i="17"/>
  <c r="L1066" i="17" s="1"/>
  <c r="T1020" i="16"/>
  <c r="V1020" i="16" s="1"/>
  <c r="M1021" i="16"/>
  <c r="W1020" i="16"/>
  <c r="X1020" i="16"/>
  <c r="Y1020" i="16"/>
  <c r="F1021" i="16"/>
  <c r="W1066" i="17" l="1"/>
  <c r="T1066" i="17"/>
  <c r="V1066" i="17" s="1"/>
  <c r="I1021" i="16"/>
  <c r="K1021" i="16" s="1"/>
  <c r="H1021" i="16"/>
  <c r="G1021" i="16"/>
  <c r="P1021" i="16"/>
  <c r="R1021" i="16" s="1"/>
  <c r="O1021" i="16"/>
  <c r="N1021" i="16"/>
  <c r="F1067" i="17"/>
  <c r="G1067" i="17" s="1"/>
  <c r="M1067" i="17"/>
  <c r="N1067" i="17" s="1"/>
  <c r="X1066" i="17"/>
  <c r="Y1066" i="17"/>
  <c r="J1021" i="16" l="1"/>
  <c r="L1021" i="16" s="1"/>
  <c r="Q1021" i="16"/>
  <c r="S1021" i="16" s="1"/>
  <c r="U1021" i="16"/>
  <c r="H1067" i="17"/>
  <c r="I1067" i="17"/>
  <c r="K1067" i="17" s="1"/>
  <c r="O1067" i="17"/>
  <c r="P1067" i="17"/>
  <c r="R1067" i="17" s="1"/>
  <c r="T1021" i="16" l="1"/>
  <c r="V1021" i="16" s="1"/>
  <c r="W1021" i="16"/>
  <c r="X1021" i="16"/>
  <c r="M1022" i="16"/>
  <c r="F1022" i="16"/>
  <c r="Y1021" i="16"/>
  <c r="Q1067" i="17"/>
  <c r="S1067" i="17" s="1"/>
  <c r="J1067" i="17"/>
  <c r="L1067" i="17" s="1"/>
  <c r="U1067" i="17"/>
  <c r="Y1067" i="17" l="1"/>
  <c r="G1022" i="16"/>
  <c r="H1022" i="16"/>
  <c r="I1022" i="16"/>
  <c r="K1022" i="16" s="1"/>
  <c r="N1022" i="16"/>
  <c r="O1022" i="16"/>
  <c r="P1022" i="16"/>
  <c r="R1022" i="16" s="1"/>
  <c r="W1067" i="17"/>
  <c r="M1068" i="17"/>
  <c r="N1068" i="17" s="1"/>
  <c r="X1067" i="17"/>
  <c r="F1068" i="17"/>
  <c r="I1068" i="17" s="1"/>
  <c r="K1068" i="17" s="1"/>
  <c r="T1067" i="17"/>
  <c r="V1067" i="17" s="1"/>
  <c r="J1022" i="16" l="1"/>
  <c r="L1022" i="16" s="1"/>
  <c r="Q1022" i="16"/>
  <c r="S1022" i="16" s="1"/>
  <c r="U1022" i="16"/>
  <c r="O1068" i="17"/>
  <c r="G1068" i="17"/>
  <c r="P1068" i="17"/>
  <c r="R1068" i="17" s="1"/>
  <c r="U1068" i="17" s="1"/>
  <c r="H1068" i="17"/>
  <c r="T1022" i="16" l="1"/>
  <c r="V1022" i="16" s="1"/>
  <c r="Y1022" i="16"/>
  <c r="W1022" i="16"/>
  <c r="M1023" i="16"/>
  <c r="F1023" i="16"/>
  <c r="X1022" i="16"/>
  <c r="J1068" i="17"/>
  <c r="L1068" i="17" s="1"/>
  <c r="Q1068" i="17"/>
  <c r="S1068" i="17" s="1"/>
  <c r="I1023" i="16" l="1"/>
  <c r="K1023" i="16" s="1"/>
  <c r="H1023" i="16"/>
  <c r="G1023" i="16"/>
  <c r="O1023" i="16"/>
  <c r="N1023" i="16"/>
  <c r="P1023" i="16"/>
  <c r="R1023" i="16" s="1"/>
  <c r="T1068" i="17"/>
  <c r="V1068" i="17" s="1"/>
  <c r="X1068" i="17"/>
  <c r="M1069" i="17"/>
  <c r="W1068" i="17"/>
  <c r="F1069" i="17"/>
  <c r="Y1068" i="17"/>
  <c r="J1023" i="16" l="1"/>
  <c r="L1023" i="16" s="1"/>
  <c r="Q1023" i="16"/>
  <c r="S1023" i="16" s="1"/>
  <c r="U1023" i="16"/>
  <c r="H1069" i="17"/>
  <c r="I1069" i="17"/>
  <c r="K1069" i="17" s="1"/>
  <c r="G1069" i="17"/>
  <c r="N1069" i="17"/>
  <c r="P1069" i="17"/>
  <c r="R1069" i="17" s="1"/>
  <c r="O1069" i="17"/>
  <c r="T1023" i="16" l="1"/>
  <c r="V1023" i="16" s="1"/>
  <c r="M1024" i="16"/>
  <c r="F1024" i="16"/>
  <c r="W1023" i="16"/>
  <c r="Y1023" i="16"/>
  <c r="X1023" i="16"/>
  <c r="U1069" i="17"/>
  <c r="Q1069" i="17"/>
  <c r="S1069" i="17" s="1"/>
  <c r="J1069" i="17"/>
  <c r="I1024" i="16" l="1"/>
  <c r="K1024" i="16" s="1"/>
  <c r="H1024" i="16"/>
  <c r="G1024" i="16"/>
  <c r="P1024" i="16"/>
  <c r="R1024" i="16" s="1"/>
  <c r="O1024" i="16"/>
  <c r="N1024" i="16"/>
  <c r="T1069" i="17"/>
  <c r="L1069" i="17"/>
  <c r="J1024" i="16" l="1"/>
  <c r="L1024" i="16" s="1"/>
  <c r="Q1024" i="16"/>
  <c r="S1024" i="16" s="1"/>
  <c r="U1024" i="16"/>
  <c r="W1069" i="17"/>
  <c r="M1070" i="17"/>
  <c r="Y1069" i="17"/>
  <c r="X1069" i="17"/>
  <c r="V1069" i="17"/>
  <c r="F1070" i="17"/>
  <c r="T1024" i="16" l="1"/>
  <c r="V1024" i="16" s="1"/>
  <c r="W1024" i="16"/>
  <c r="Y1024" i="16"/>
  <c r="M1025" i="16"/>
  <c r="F1025" i="16"/>
  <c r="X1024" i="16"/>
  <c r="G1070" i="17"/>
  <c r="I1070" i="17"/>
  <c r="K1070" i="17" s="1"/>
  <c r="H1070" i="17"/>
  <c r="P1070" i="17"/>
  <c r="R1070" i="17" s="1"/>
  <c r="N1070" i="17"/>
  <c r="O1070" i="17"/>
  <c r="I1025" i="16" l="1"/>
  <c r="K1025" i="16" s="1"/>
  <c r="G1025" i="16"/>
  <c r="H1025" i="16"/>
  <c r="P1025" i="16"/>
  <c r="R1025" i="16" s="1"/>
  <c r="N1025" i="16"/>
  <c r="O1025" i="16"/>
  <c r="U1070" i="17"/>
  <c r="Q1070" i="17"/>
  <c r="S1070" i="17" s="1"/>
  <c r="J1070" i="17"/>
  <c r="L1070" i="17" s="1"/>
  <c r="Q1025" i="16" l="1"/>
  <c r="S1025" i="16" s="1"/>
  <c r="J1025" i="16"/>
  <c r="L1025" i="16" s="1"/>
  <c r="U1025" i="16"/>
  <c r="W1070" i="17"/>
  <c r="F1071" i="17"/>
  <c r="Y1070" i="17"/>
  <c r="M1071" i="17"/>
  <c r="X1070" i="17"/>
  <c r="T1070" i="17"/>
  <c r="V1070" i="17" s="1"/>
  <c r="T1025" i="16" l="1"/>
  <c r="V1025" i="16" s="1"/>
  <c r="W1025" i="16"/>
  <c r="Y1025" i="16"/>
  <c r="F1026" i="16"/>
  <c r="M1026" i="16"/>
  <c r="X1025" i="16"/>
  <c r="P1071" i="17"/>
  <c r="R1071" i="17" s="1"/>
  <c r="N1071" i="17"/>
  <c r="O1071" i="17"/>
  <c r="I1071" i="17"/>
  <c r="K1071" i="17" s="1"/>
  <c r="G1071" i="17"/>
  <c r="H1071" i="17"/>
  <c r="P1026" i="16" l="1"/>
  <c r="R1026" i="16" s="1"/>
  <c r="N1026" i="16"/>
  <c r="O1026" i="16"/>
  <c r="G1026" i="16"/>
  <c r="I1026" i="16"/>
  <c r="K1026" i="16" s="1"/>
  <c r="H1026" i="16"/>
  <c r="U1071" i="17"/>
  <c r="J1071" i="17"/>
  <c r="L1071" i="17" s="1"/>
  <c r="Q1071" i="17"/>
  <c r="S1071" i="17" s="1"/>
  <c r="U1026" i="16" l="1"/>
  <c r="J1026" i="16"/>
  <c r="L1026" i="16" s="1"/>
  <c r="Q1026" i="16"/>
  <c r="S1026" i="16" s="1"/>
  <c r="T1071" i="17"/>
  <c r="V1071" i="17" s="1"/>
  <c r="M1072" i="17"/>
  <c r="F1072" i="17"/>
  <c r="X1071" i="17"/>
  <c r="Y1071" i="17"/>
  <c r="W1071" i="17"/>
  <c r="X1026" i="16" l="1"/>
  <c r="Y1026" i="16"/>
  <c r="W1026" i="16"/>
  <c r="F1027" i="16"/>
  <c r="H1027" i="16" s="1"/>
  <c r="M1027" i="16"/>
  <c r="P1027" i="16" s="1"/>
  <c r="R1027" i="16" s="1"/>
  <c r="T1026" i="16"/>
  <c r="V1026" i="16" s="1"/>
  <c r="G1072" i="17"/>
  <c r="H1072" i="17"/>
  <c r="I1072" i="17"/>
  <c r="K1072" i="17" s="1"/>
  <c r="O1072" i="17"/>
  <c r="P1072" i="17"/>
  <c r="R1072" i="17" s="1"/>
  <c r="N1072" i="17"/>
  <c r="G1027" i="16" l="1"/>
  <c r="I1027" i="16"/>
  <c r="K1027" i="16" s="1"/>
  <c r="U1027" i="16" s="1"/>
  <c r="O1027" i="16"/>
  <c r="N1027" i="16"/>
  <c r="J1072" i="17"/>
  <c r="L1072" i="17" s="1"/>
  <c r="Q1072" i="17"/>
  <c r="S1072" i="17" s="1"/>
  <c r="U1072" i="17"/>
  <c r="J1027" i="16" l="1"/>
  <c r="L1027" i="16" s="1"/>
  <c r="Q1027" i="16"/>
  <c r="S1027" i="16" s="1"/>
  <c r="W1072" i="17"/>
  <c r="Y1072" i="17"/>
  <c r="M1073" i="17"/>
  <c r="N1073" i="17" s="1"/>
  <c r="T1072" i="17"/>
  <c r="V1072" i="17" s="1"/>
  <c r="X1072" i="17"/>
  <c r="F1073" i="17"/>
  <c r="G1073" i="17" s="1"/>
  <c r="X1027" i="16" l="1"/>
  <c r="T1027" i="16"/>
  <c r="V1027" i="16" s="1"/>
  <c r="M1028" i="16"/>
  <c r="O1028" i="16" s="1"/>
  <c r="F1028" i="16"/>
  <c r="G1028" i="16" s="1"/>
  <c r="Y1027" i="16"/>
  <c r="W1027" i="16"/>
  <c r="O1073" i="17"/>
  <c r="P1073" i="17"/>
  <c r="R1073" i="17" s="1"/>
  <c r="H1073" i="17"/>
  <c r="I1073" i="17"/>
  <c r="K1073" i="17" s="1"/>
  <c r="N1028" i="16" l="1"/>
  <c r="P1028" i="16"/>
  <c r="R1028" i="16" s="1"/>
  <c r="H1028" i="16"/>
  <c r="I1028" i="16"/>
  <c r="K1028" i="16" s="1"/>
  <c r="Q1073" i="17"/>
  <c r="S1073" i="17" s="1"/>
  <c r="J1073" i="17"/>
  <c r="L1073" i="17" s="1"/>
  <c r="U1073" i="17"/>
  <c r="Q1028" i="16" l="1"/>
  <c r="S1028" i="16" s="1"/>
  <c r="U1028" i="16"/>
  <c r="F1074" i="17"/>
  <c r="G1074" i="17" s="1"/>
  <c r="J1028" i="16"/>
  <c r="L1028" i="16" s="1"/>
  <c r="T1073" i="17"/>
  <c r="V1073" i="17" s="1"/>
  <c r="M1074" i="17"/>
  <c r="N1074" i="17" s="1"/>
  <c r="Y1073" i="17"/>
  <c r="W1073" i="17"/>
  <c r="X1073" i="17"/>
  <c r="H1074" i="17" l="1"/>
  <c r="I1074" i="17"/>
  <c r="K1074" i="17" s="1"/>
  <c r="T1028" i="16"/>
  <c r="V1028" i="16" s="1"/>
  <c r="P1074" i="17"/>
  <c r="R1074" i="17" s="1"/>
  <c r="F1029" i="16"/>
  <c r="W1028" i="16"/>
  <c r="M1029" i="16"/>
  <c r="X1028" i="16"/>
  <c r="Y1028" i="16"/>
  <c r="O1074" i="17"/>
  <c r="J1074" i="17" l="1"/>
  <c r="L1074" i="17" s="1"/>
  <c r="U1074" i="17"/>
  <c r="Q1074" i="17"/>
  <c r="S1074" i="17" s="1"/>
  <c r="O1029" i="16"/>
  <c r="N1029" i="16"/>
  <c r="P1029" i="16"/>
  <c r="R1029" i="16" s="1"/>
  <c r="I1029" i="16"/>
  <c r="K1029" i="16" s="1"/>
  <c r="G1029" i="16"/>
  <c r="H1029" i="16"/>
  <c r="M1075" i="17" l="1"/>
  <c r="P1075" i="17" s="1"/>
  <c r="R1075" i="17" s="1"/>
  <c r="W1074" i="17"/>
  <c r="X1074" i="17"/>
  <c r="T1074" i="17"/>
  <c r="V1074" i="17" s="1"/>
  <c r="Y1074" i="17"/>
  <c r="F1075" i="17"/>
  <c r="H1075" i="17" s="1"/>
  <c r="J1029" i="16"/>
  <c r="L1029" i="16" s="1"/>
  <c r="Q1029" i="16"/>
  <c r="S1029" i="16" s="1"/>
  <c r="U1029" i="16"/>
  <c r="O1075" i="17" l="1"/>
  <c r="N1075" i="17"/>
  <c r="G1075" i="17"/>
  <c r="I1075" i="17"/>
  <c r="K1075" i="17" s="1"/>
  <c r="U1075" i="17" s="1"/>
  <c r="T1029" i="16"/>
  <c r="V1029" i="16" s="1"/>
  <c r="W1029" i="16"/>
  <c r="M1030" i="16"/>
  <c r="X1029" i="16"/>
  <c r="F1030" i="16"/>
  <c r="Y1029" i="16"/>
  <c r="Q1075" i="17" l="1"/>
  <c r="S1075" i="17" s="1"/>
  <c r="J1075" i="17"/>
  <c r="N1030" i="16"/>
  <c r="P1030" i="16"/>
  <c r="R1030" i="16" s="1"/>
  <c r="O1030" i="16"/>
  <c r="G1030" i="16"/>
  <c r="H1030" i="16"/>
  <c r="I1030" i="16"/>
  <c r="T1075" i="17" l="1"/>
  <c r="L1075" i="17"/>
  <c r="Y1075" i="17" s="1"/>
  <c r="Q1030" i="16"/>
  <c r="S1030" i="16" s="1"/>
  <c r="J1030" i="16"/>
  <c r="K1030" i="16"/>
  <c r="U1030" i="16" s="1"/>
  <c r="W1075" i="17" l="1"/>
  <c r="F1076" i="17"/>
  <c r="G1076" i="17" s="1"/>
  <c r="V1075" i="17"/>
  <c r="X1075" i="17"/>
  <c r="M1076" i="17"/>
  <c r="N1076" i="17" s="1"/>
  <c r="T1030" i="16"/>
  <c r="L1030" i="16"/>
  <c r="I1076" i="17" l="1"/>
  <c r="K1076" i="17" s="1"/>
  <c r="H1076" i="17"/>
  <c r="P1076" i="17"/>
  <c r="R1076" i="17" s="1"/>
  <c r="O1076" i="17"/>
  <c r="Y1030" i="16"/>
  <c r="F1031" i="16"/>
  <c r="W1030" i="16"/>
  <c r="M1031" i="16"/>
  <c r="X1030" i="16"/>
  <c r="V1030" i="16"/>
  <c r="J1076" i="17" l="1"/>
  <c r="L1076" i="17" s="1"/>
  <c r="U1076" i="17"/>
  <c r="Q1076" i="17"/>
  <c r="S1076" i="17" s="1"/>
  <c r="O1031" i="16"/>
  <c r="N1031" i="16"/>
  <c r="P1031" i="16"/>
  <c r="R1031" i="16" s="1"/>
  <c r="H1031" i="16"/>
  <c r="I1031" i="16"/>
  <c r="K1031" i="16" s="1"/>
  <c r="G1031" i="16"/>
  <c r="T1076" i="17" l="1"/>
  <c r="V1076" i="17" s="1"/>
  <c r="Q1031" i="16"/>
  <c r="S1031" i="16" s="1"/>
  <c r="J1031" i="16"/>
  <c r="L1031" i="16" s="1"/>
  <c r="U1031" i="16"/>
  <c r="F1077" i="17"/>
  <c r="M1077" i="17"/>
  <c r="Y1076" i="17"/>
  <c r="X1076" i="17"/>
  <c r="W1076" i="17"/>
  <c r="X1031" i="16" l="1"/>
  <c r="T1031" i="16"/>
  <c r="V1031" i="16" s="1"/>
  <c r="Y1031" i="16"/>
  <c r="M1032" i="16"/>
  <c r="W1031" i="16"/>
  <c r="F1032" i="16"/>
  <c r="P1077" i="17"/>
  <c r="N1077" i="17"/>
  <c r="O1077" i="17"/>
  <c r="H1077" i="17"/>
  <c r="G1077" i="17"/>
  <c r="I1077" i="17"/>
  <c r="K1077" i="17" s="1"/>
  <c r="H1032" i="16" l="1"/>
  <c r="I1032" i="16"/>
  <c r="K1032" i="16" s="1"/>
  <c r="G1032" i="16"/>
  <c r="P1032" i="16"/>
  <c r="R1032" i="16" s="1"/>
  <c r="N1032" i="16"/>
  <c r="O1032" i="16"/>
  <c r="J1077" i="17"/>
  <c r="L1077" i="17" s="1"/>
  <c r="Q1077" i="17"/>
  <c r="R1077" i="17"/>
  <c r="J1032" i="16" l="1"/>
  <c r="L1032" i="16" s="1"/>
  <c r="Q1032" i="16"/>
  <c r="S1032" i="16" s="1"/>
  <c r="U1032" i="16"/>
  <c r="T1077" i="17"/>
  <c r="S1077" i="17"/>
  <c r="X1077" i="17" s="1"/>
  <c r="U1077" i="17"/>
  <c r="W1077" i="17" l="1"/>
  <c r="F1033" i="16"/>
  <c r="G1033" i="16" s="1"/>
  <c r="T1032" i="16"/>
  <c r="V1032" i="16" s="1"/>
  <c r="M1033" i="16"/>
  <c r="N1033" i="16" s="1"/>
  <c r="X1032" i="16"/>
  <c r="W1032" i="16"/>
  <c r="Y1032" i="16"/>
  <c r="Y1077" i="17"/>
  <c r="V1077" i="17"/>
  <c r="F1078" i="17"/>
  <c r="I1078" i="17" s="1"/>
  <c r="K1078" i="17" s="1"/>
  <c r="M1078" i="17"/>
  <c r="P1078" i="17" s="1"/>
  <c r="R1078" i="17" s="1"/>
  <c r="I1033" i="16" l="1"/>
  <c r="K1033" i="16" s="1"/>
  <c r="H1033" i="16"/>
  <c r="O1033" i="16"/>
  <c r="P1033" i="16"/>
  <c r="R1033" i="16" s="1"/>
  <c r="O1078" i="17"/>
  <c r="G1078" i="17"/>
  <c r="H1078" i="17"/>
  <c r="N1078" i="17"/>
  <c r="U1078" i="17"/>
  <c r="Q1078" i="17" l="1"/>
  <c r="S1078" i="17" s="1"/>
  <c r="J1033" i="16"/>
  <c r="L1033" i="16" s="1"/>
  <c r="U1033" i="16"/>
  <c r="Q1033" i="16"/>
  <c r="S1033" i="16" s="1"/>
  <c r="J1078" i="17"/>
  <c r="T1078" i="17" l="1"/>
  <c r="T1033" i="16"/>
  <c r="V1033" i="16" s="1"/>
  <c r="M1034" i="16"/>
  <c r="N1034" i="16" s="1"/>
  <c r="F1034" i="16"/>
  <c r="G1034" i="16" s="1"/>
  <c r="X1033" i="16"/>
  <c r="Y1033" i="16"/>
  <c r="W1033" i="16"/>
  <c r="L1078" i="17"/>
  <c r="Y1078" i="17" s="1"/>
  <c r="M1079" i="17" l="1"/>
  <c r="O1079" i="17" s="1"/>
  <c r="P1034" i="16"/>
  <c r="R1034" i="16" s="1"/>
  <c r="I1034" i="16"/>
  <c r="K1034" i="16" s="1"/>
  <c r="H1034" i="16"/>
  <c r="O1034" i="16"/>
  <c r="V1078" i="17"/>
  <c r="F1079" i="17"/>
  <c r="H1079" i="17" s="1"/>
  <c r="X1078" i="17"/>
  <c r="W1078" i="17"/>
  <c r="P1079" i="17" l="1"/>
  <c r="R1079" i="17" s="1"/>
  <c r="N1079" i="17"/>
  <c r="Q1034" i="16"/>
  <c r="S1034" i="16" s="1"/>
  <c r="U1034" i="16"/>
  <c r="J1034" i="16"/>
  <c r="L1034" i="16" s="1"/>
  <c r="G1079" i="17"/>
  <c r="I1079" i="17"/>
  <c r="K1079" i="17" s="1"/>
  <c r="Q1079" i="17" l="1"/>
  <c r="S1079" i="17" s="1"/>
  <c r="U1079" i="17"/>
  <c r="J1079" i="17"/>
  <c r="T1034" i="16"/>
  <c r="V1034" i="16" s="1"/>
  <c r="W1034" i="16"/>
  <c r="X1034" i="16"/>
  <c r="F1035" i="16"/>
  <c r="M1035" i="16"/>
  <c r="Y1034" i="16"/>
  <c r="T1079" i="17" l="1"/>
  <c r="L1079" i="17"/>
  <c r="H1035" i="16"/>
  <c r="G1035" i="16"/>
  <c r="I1035" i="16"/>
  <c r="K1035" i="16" s="1"/>
  <c r="O1035" i="16"/>
  <c r="P1035" i="16"/>
  <c r="R1035" i="16" s="1"/>
  <c r="N1035" i="16"/>
  <c r="V1079" i="17" l="1"/>
  <c r="W1079" i="17"/>
  <c r="X1079" i="17"/>
  <c r="M1080" i="17"/>
  <c r="N1080" i="17" s="1"/>
  <c r="F1080" i="17"/>
  <c r="G1080" i="17" s="1"/>
  <c r="Y1079" i="17"/>
  <c r="Q1035" i="16"/>
  <c r="S1035" i="16" s="1"/>
  <c r="J1035" i="16"/>
  <c r="L1035" i="16" s="1"/>
  <c r="U1035" i="16"/>
  <c r="O1080" i="17" l="1"/>
  <c r="P1080" i="17"/>
  <c r="R1080" i="17" s="1"/>
  <c r="H1080" i="17"/>
  <c r="I1080" i="17"/>
  <c r="K1080" i="17" s="1"/>
  <c r="T1035" i="16"/>
  <c r="V1035" i="16" s="1"/>
  <c r="F1036" i="16"/>
  <c r="M1036" i="16"/>
  <c r="W1035" i="16"/>
  <c r="Y1035" i="16"/>
  <c r="X1035" i="16"/>
  <c r="U1080" i="17" l="1"/>
  <c r="J1080" i="17"/>
  <c r="L1080" i="17" s="1"/>
  <c r="Q1080" i="17"/>
  <c r="S1080" i="17" s="1"/>
  <c r="N1036" i="16"/>
  <c r="O1036" i="16"/>
  <c r="P1036" i="16"/>
  <c r="R1036" i="16" s="1"/>
  <c r="H1036" i="16"/>
  <c r="G1036" i="16"/>
  <c r="I1036" i="16"/>
  <c r="K1036" i="16" s="1"/>
  <c r="W1080" i="17" l="1"/>
  <c r="F1081" i="17"/>
  <c r="I1081" i="17" s="1"/>
  <c r="M1081" i="17"/>
  <c r="O1081" i="17" s="1"/>
  <c r="T1080" i="17"/>
  <c r="V1080" i="17" s="1"/>
  <c r="Y1080" i="17"/>
  <c r="X1080" i="17"/>
  <c r="U1036" i="16"/>
  <c r="Q1036" i="16"/>
  <c r="S1036" i="16" s="1"/>
  <c r="J1036" i="16"/>
  <c r="L1036" i="16" s="1"/>
  <c r="H1081" i="17" l="1"/>
  <c r="K1081" i="17"/>
  <c r="G1081" i="17"/>
  <c r="P1081" i="17"/>
  <c r="R1081" i="17" s="1"/>
  <c r="N1081" i="17"/>
  <c r="T1036" i="16"/>
  <c r="V1036" i="16" s="1"/>
  <c r="M1037" i="16"/>
  <c r="F1037" i="16"/>
  <c r="X1036" i="16"/>
  <c r="Y1036" i="16"/>
  <c r="W1036" i="16"/>
  <c r="J1081" i="17" l="1"/>
  <c r="L1081" i="17" s="1"/>
  <c r="Q1081" i="17"/>
  <c r="U1081" i="17"/>
  <c r="H1037" i="16"/>
  <c r="G1037" i="16"/>
  <c r="I1037" i="16"/>
  <c r="K1037" i="16" s="1"/>
  <c r="N1037" i="16"/>
  <c r="P1037" i="16"/>
  <c r="R1037" i="16" s="1"/>
  <c r="O1037" i="16"/>
  <c r="T1081" i="17" l="1"/>
  <c r="S1081" i="17"/>
  <c r="Q1037" i="16"/>
  <c r="S1037" i="16" s="1"/>
  <c r="U1037" i="16"/>
  <c r="J1037" i="16"/>
  <c r="L1037" i="16" s="1"/>
  <c r="V1081" i="17" l="1"/>
  <c r="X1081" i="17"/>
  <c r="M1082" i="17"/>
  <c r="O1082" i="17" s="1"/>
  <c r="F1082" i="17"/>
  <c r="Y1081" i="17"/>
  <c r="W1081" i="17"/>
  <c r="T1037" i="16"/>
  <c r="V1037" i="16" s="1"/>
  <c r="F1038" i="16"/>
  <c r="W1037" i="16"/>
  <c r="X1037" i="16"/>
  <c r="Y1037" i="16"/>
  <c r="M1038" i="16"/>
  <c r="P1082" i="17" l="1"/>
  <c r="R1082" i="17" s="1"/>
  <c r="N1082" i="17"/>
  <c r="G1082" i="17"/>
  <c r="I1082" i="17"/>
  <c r="K1082" i="17" s="1"/>
  <c r="H1082" i="17"/>
  <c r="O1038" i="16"/>
  <c r="N1038" i="16"/>
  <c r="P1038" i="16"/>
  <c r="R1038" i="16" s="1"/>
  <c r="H1038" i="16"/>
  <c r="I1038" i="16"/>
  <c r="K1038" i="16" s="1"/>
  <c r="G1038" i="16"/>
  <c r="U1082" i="17" l="1"/>
  <c r="Q1082" i="17"/>
  <c r="S1082" i="17" s="1"/>
  <c r="J1082" i="17"/>
  <c r="Q1038" i="16"/>
  <c r="S1038" i="16" s="1"/>
  <c r="J1038" i="16"/>
  <c r="U1038" i="16"/>
  <c r="T1082" i="17" l="1"/>
  <c r="L1082" i="17"/>
  <c r="W1082" i="17" s="1"/>
  <c r="T1038" i="16"/>
  <c r="L1038" i="16"/>
  <c r="V1082" i="17" l="1"/>
  <c r="Y1082" i="17"/>
  <c r="X1082" i="17"/>
  <c r="F1083" i="17"/>
  <c r="H1083" i="17" s="1"/>
  <c r="M1083" i="17"/>
  <c r="N1083" i="17" s="1"/>
  <c r="V1038" i="16"/>
  <c r="X1038" i="16"/>
  <c r="F1039" i="16"/>
  <c r="H1039" i="16" s="1"/>
  <c r="W1038" i="16"/>
  <c r="M1039" i="16"/>
  <c r="O1039" i="16" s="1"/>
  <c r="Y1038" i="16"/>
  <c r="I1083" i="17" l="1"/>
  <c r="K1083" i="17" s="1"/>
  <c r="G1083" i="17"/>
  <c r="O1083" i="17"/>
  <c r="P1083" i="17"/>
  <c r="R1083" i="17" s="1"/>
  <c r="P1039" i="16"/>
  <c r="R1039" i="16" s="1"/>
  <c r="G1039" i="16"/>
  <c r="I1039" i="16"/>
  <c r="K1039" i="16" s="1"/>
  <c r="N1039" i="16"/>
  <c r="U1083" i="17" l="1"/>
  <c r="J1083" i="17"/>
  <c r="L1083" i="17" s="1"/>
  <c r="Q1083" i="17"/>
  <c r="S1083" i="17" s="1"/>
  <c r="Q1039" i="16"/>
  <c r="S1039" i="16" s="1"/>
  <c r="U1039" i="16"/>
  <c r="J1039" i="16"/>
  <c r="L1039" i="16" s="1"/>
  <c r="T1083" i="17" l="1"/>
  <c r="V1083" i="17" s="1"/>
  <c r="Y1039" i="16"/>
  <c r="Y1083" i="17"/>
  <c r="F1084" i="17"/>
  <c r="X1083" i="17"/>
  <c r="W1083" i="17"/>
  <c r="M1084" i="17"/>
  <c r="M1040" i="16"/>
  <c r="O1040" i="16" s="1"/>
  <c r="X1039" i="16"/>
  <c r="W1039" i="16"/>
  <c r="F1040" i="16"/>
  <c r="H1040" i="16" s="1"/>
  <c r="T1039" i="16"/>
  <c r="V1039" i="16" s="1"/>
  <c r="G1084" i="17" l="1"/>
  <c r="I1084" i="17"/>
  <c r="K1084" i="17" s="1"/>
  <c r="H1084" i="17"/>
  <c r="P1084" i="17"/>
  <c r="R1084" i="17" s="1"/>
  <c r="N1084" i="17"/>
  <c r="O1084" i="17"/>
  <c r="P1040" i="16"/>
  <c r="R1040" i="16" s="1"/>
  <c r="N1040" i="16"/>
  <c r="I1040" i="16"/>
  <c r="K1040" i="16" s="1"/>
  <c r="G1040" i="16"/>
  <c r="J1084" i="17" l="1"/>
  <c r="L1084" i="17" s="1"/>
  <c r="Q1084" i="17"/>
  <c r="S1084" i="17" s="1"/>
  <c r="U1084" i="17"/>
  <c r="J1040" i="16"/>
  <c r="L1040" i="16" s="1"/>
  <c r="U1040" i="16"/>
  <c r="Q1040" i="16"/>
  <c r="S1040" i="16" s="1"/>
  <c r="T1084" i="17" l="1"/>
  <c r="V1084" i="17" s="1"/>
  <c r="Y1084" i="17"/>
  <c r="M1085" i="17"/>
  <c r="P1085" i="17" s="1"/>
  <c r="R1085" i="17" s="1"/>
  <c r="W1084" i="17"/>
  <c r="F1085" i="17"/>
  <c r="G1085" i="17" s="1"/>
  <c r="X1084" i="17"/>
  <c r="X1040" i="16"/>
  <c r="T1040" i="16"/>
  <c r="V1040" i="16" s="1"/>
  <c r="M1041" i="16"/>
  <c r="P1041" i="16" s="1"/>
  <c r="R1041" i="16" s="1"/>
  <c r="W1040" i="16"/>
  <c r="Y1040" i="16"/>
  <c r="F1041" i="16"/>
  <c r="G1041" i="16" s="1"/>
  <c r="H1085" i="17" l="1"/>
  <c r="I1085" i="17"/>
  <c r="K1085" i="17" s="1"/>
  <c r="U1085" i="17" s="1"/>
  <c r="O1085" i="17"/>
  <c r="N1085" i="17"/>
  <c r="I1041" i="16"/>
  <c r="K1041" i="16" s="1"/>
  <c r="U1041" i="16" s="1"/>
  <c r="N1041" i="16"/>
  <c r="H1041" i="16"/>
  <c r="O1041" i="16"/>
  <c r="J1085" i="17" l="1"/>
  <c r="L1085" i="17" s="1"/>
  <c r="Q1085" i="17"/>
  <c r="S1085" i="17" s="1"/>
  <c r="J1041" i="16"/>
  <c r="L1041" i="16" s="1"/>
  <c r="Q1041" i="16"/>
  <c r="S1041" i="16" s="1"/>
  <c r="W1085" i="17" l="1"/>
  <c r="M1086" i="17"/>
  <c r="O1086" i="17" s="1"/>
  <c r="X1085" i="17"/>
  <c r="Y1085" i="17"/>
  <c r="T1085" i="17"/>
  <c r="V1085" i="17" s="1"/>
  <c r="F1086" i="17"/>
  <c r="G1086" i="17" s="1"/>
  <c r="T1041" i="16"/>
  <c r="V1041" i="16" s="1"/>
  <c r="F1042" i="16"/>
  <c r="X1041" i="16"/>
  <c r="M1042" i="16"/>
  <c r="W1041" i="16"/>
  <c r="Y1041" i="16"/>
  <c r="P1086" i="17" l="1"/>
  <c r="R1086" i="17" s="1"/>
  <c r="N1086" i="17"/>
  <c r="I1086" i="17"/>
  <c r="K1086" i="17" s="1"/>
  <c r="H1086" i="17"/>
  <c r="N1042" i="16"/>
  <c r="P1042" i="16"/>
  <c r="R1042" i="16" s="1"/>
  <c r="O1042" i="16"/>
  <c r="H1042" i="16"/>
  <c r="I1042" i="16"/>
  <c r="K1042" i="16" s="1"/>
  <c r="G1042" i="16"/>
  <c r="U1086" i="17" l="1"/>
  <c r="Q1086" i="17"/>
  <c r="S1086" i="17" s="1"/>
  <c r="J1086" i="17"/>
  <c r="L1086" i="17" s="1"/>
  <c r="U1042" i="16"/>
  <c r="Q1042" i="16"/>
  <c r="S1042" i="16" s="1"/>
  <c r="J1042" i="16"/>
  <c r="T1086" i="17" l="1"/>
  <c r="V1086" i="17" s="1"/>
  <c r="X1086" i="17"/>
  <c r="M1087" i="17"/>
  <c r="Y1086" i="17"/>
  <c r="F1087" i="17"/>
  <c r="W1086" i="17"/>
  <c r="T1042" i="16"/>
  <c r="L1042" i="16"/>
  <c r="X1042" i="16" s="1"/>
  <c r="H1087" i="17" l="1"/>
  <c r="G1087" i="17"/>
  <c r="I1087" i="17"/>
  <c r="K1087" i="17" s="1"/>
  <c r="N1087" i="17"/>
  <c r="O1087" i="17"/>
  <c r="P1087" i="17"/>
  <c r="R1087" i="17" s="1"/>
  <c r="V1042" i="16"/>
  <c r="W1042" i="16"/>
  <c r="M1043" i="16"/>
  <c r="O1043" i="16" s="1"/>
  <c r="Y1042" i="16"/>
  <c r="F1043" i="16"/>
  <c r="H1043" i="16" s="1"/>
  <c r="J1087" i="17" l="1"/>
  <c r="L1087" i="17" s="1"/>
  <c r="Q1087" i="17"/>
  <c r="S1087" i="17" s="1"/>
  <c r="U1087" i="17"/>
  <c r="I1043" i="16"/>
  <c r="K1043" i="16" s="1"/>
  <c r="N1043" i="16"/>
  <c r="P1043" i="16"/>
  <c r="R1043" i="16" s="1"/>
  <c r="G1043" i="16"/>
  <c r="T1087" i="17" l="1"/>
  <c r="V1087" i="17" s="1"/>
  <c r="W1087" i="17"/>
  <c r="X1087" i="17"/>
  <c r="F1088" i="17"/>
  <c r="Y1087" i="17"/>
  <c r="M1088" i="17"/>
  <c r="J1043" i="16"/>
  <c r="L1043" i="16" s="1"/>
  <c r="Q1043" i="16"/>
  <c r="S1043" i="16" s="1"/>
  <c r="U1043" i="16"/>
  <c r="G1088" i="17" l="1"/>
  <c r="H1088" i="17"/>
  <c r="I1088" i="17"/>
  <c r="K1088" i="17" s="1"/>
  <c r="P1088" i="17"/>
  <c r="R1088" i="17" s="1"/>
  <c r="O1088" i="17"/>
  <c r="N1088" i="17"/>
  <c r="T1043" i="16"/>
  <c r="V1043" i="16" s="1"/>
  <c r="Y1043" i="16"/>
  <c r="M1044" i="16"/>
  <c r="P1044" i="16" s="1"/>
  <c r="R1044" i="16" s="1"/>
  <c r="W1043" i="16"/>
  <c r="F1044" i="16"/>
  <c r="H1044" i="16" s="1"/>
  <c r="X1043" i="16"/>
  <c r="Q1088" i="17" l="1"/>
  <c r="S1088" i="17" s="1"/>
  <c r="U1088" i="17"/>
  <c r="J1088" i="17"/>
  <c r="N1044" i="16"/>
  <c r="O1044" i="16"/>
  <c r="I1044" i="16"/>
  <c r="K1044" i="16" s="1"/>
  <c r="U1044" i="16" s="1"/>
  <c r="G1044" i="16"/>
  <c r="L1088" i="17" l="1"/>
  <c r="T1088" i="17"/>
  <c r="J1044" i="16"/>
  <c r="L1044" i="16" s="1"/>
  <c r="Q1044" i="16"/>
  <c r="W1088" i="17" l="1"/>
  <c r="M1089" i="17"/>
  <c r="F1089" i="17"/>
  <c r="X1088" i="17"/>
  <c r="Y1088" i="17"/>
  <c r="V1088" i="17"/>
  <c r="T1044" i="16"/>
  <c r="S1044" i="16"/>
  <c r="W1044" i="16" s="1"/>
  <c r="G1089" i="17" l="1"/>
  <c r="H1089" i="17"/>
  <c r="I1089" i="17"/>
  <c r="P1089" i="17"/>
  <c r="R1089" i="17" s="1"/>
  <c r="N1089" i="17"/>
  <c r="O1089" i="17"/>
  <c r="M1045" i="16"/>
  <c r="N1045" i="16" s="1"/>
  <c r="Y1044" i="16"/>
  <c r="V1044" i="16"/>
  <c r="X1044" i="16"/>
  <c r="F1045" i="16"/>
  <c r="I1045" i="16" s="1"/>
  <c r="K1045" i="16" s="1"/>
  <c r="Q1089" i="17" l="1"/>
  <c r="S1089" i="17" s="1"/>
  <c r="J1089" i="17"/>
  <c r="K1089" i="17"/>
  <c r="U1089" i="17" s="1"/>
  <c r="O1045" i="16"/>
  <c r="P1045" i="16"/>
  <c r="R1045" i="16" s="1"/>
  <c r="U1045" i="16" s="1"/>
  <c r="H1045" i="16"/>
  <c r="G1045" i="16"/>
  <c r="J1045" i="16" l="1"/>
  <c r="L1045" i="16" s="1"/>
  <c r="T1089" i="17"/>
  <c r="L1089" i="17"/>
  <c r="Q1045" i="16"/>
  <c r="S1045" i="16" s="1"/>
  <c r="X1045" i="16" l="1"/>
  <c r="W1089" i="17"/>
  <c r="Y1089" i="17"/>
  <c r="M1090" i="17"/>
  <c r="F1090" i="17"/>
  <c r="X1089" i="17"/>
  <c r="V1089" i="17"/>
  <c r="Y1045" i="16"/>
  <c r="W1045" i="16"/>
  <c r="F1046" i="16"/>
  <c r="H1046" i="16" s="1"/>
  <c r="M1046" i="16"/>
  <c r="P1046" i="16" s="1"/>
  <c r="R1046" i="16" s="1"/>
  <c r="T1045" i="16"/>
  <c r="V1045" i="16" s="1"/>
  <c r="P1090" i="17" l="1"/>
  <c r="R1090" i="17" s="1"/>
  <c r="N1090" i="17"/>
  <c r="O1090" i="17"/>
  <c r="H1090" i="17"/>
  <c r="I1090" i="17"/>
  <c r="K1090" i="17" s="1"/>
  <c r="G1090" i="17"/>
  <c r="N1046" i="16"/>
  <c r="G1046" i="16"/>
  <c r="I1046" i="16"/>
  <c r="K1046" i="16" s="1"/>
  <c r="U1046" i="16" s="1"/>
  <c r="O1046" i="16"/>
  <c r="U1090" i="17" l="1"/>
  <c r="Q1090" i="17"/>
  <c r="S1090" i="17" s="1"/>
  <c r="J1090" i="17"/>
  <c r="L1090" i="17" s="1"/>
  <c r="Q1046" i="16"/>
  <c r="S1046" i="16" s="1"/>
  <c r="J1046" i="16"/>
  <c r="L1046" i="16" s="1"/>
  <c r="T1090" i="17" l="1"/>
  <c r="V1090" i="17" s="1"/>
  <c r="W1046" i="16"/>
  <c r="M1091" i="17"/>
  <c r="Y1090" i="17"/>
  <c r="F1091" i="17"/>
  <c r="X1090" i="17"/>
  <c r="W1090" i="17"/>
  <c r="F1047" i="16"/>
  <c r="G1047" i="16" s="1"/>
  <c r="M1047" i="16"/>
  <c r="P1047" i="16" s="1"/>
  <c r="R1047" i="16" s="1"/>
  <c r="X1046" i="16"/>
  <c r="Y1046" i="16"/>
  <c r="T1046" i="16"/>
  <c r="V1046" i="16" s="1"/>
  <c r="O1047" i="16" l="1"/>
  <c r="I1091" i="17"/>
  <c r="K1091" i="17" s="1"/>
  <c r="H1091" i="17"/>
  <c r="G1091" i="17"/>
  <c r="P1091" i="17"/>
  <c r="R1091" i="17" s="1"/>
  <c r="O1091" i="17"/>
  <c r="N1091" i="17"/>
  <c r="H1047" i="16"/>
  <c r="I1047" i="16"/>
  <c r="K1047" i="16" s="1"/>
  <c r="U1047" i="16" s="1"/>
  <c r="N1047" i="16"/>
  <c r="Q1047" i="16" l="1"/>
  <c r="S1047" i="16" s="1"/>
  <c r="Q1091" i="17"/>
  <c r="S1091" i="17" s="1"/>
  <c r="J1091" i="17"/>
  <c r="U1091" i="17"/>
  <c r="J1047" i="16"/>
  <c r="T1047" i="16" l="1"/>
  <c r="T1091" i="17"/>
  <c r="L1091" i="17"/>
  <c r="W1091" i="17" s="1"/>
  <c r="L1047" i="16"/>
  <c r="W1047" i="16" s="1"/>
  <c r="Y1091" i="17" l="1"/>
  <c r="F1092" i="17"/>
  <c r="I1092" i="17" s="1"/>
  <c r="K1092" i="17" s="1"/>
  <c r="V1091" i="17"/>
  <c r="M1092" i="17"/>
  <c r="P1092" i="17" s="1"/>
  <c r="R1092" i="17" s="1"/>
  <c r="X1091" i="17"/>
  <c r="Y1047" i="16"/>
  <c r="V1047" i="16"/>
  <c r="M1048" i="16"/>
  <c r="N1048" i="16" s="1"/>
  <c r="X1047" i="16"/>
  <c r="F1048" i="16"/>
  <c r="G1048" i="16" s="1"/>
  <c r="H1092" i="17" l="1"/>
  <c r="G1092" i="17"/>
  <c r="O1092" i="17"/>
  <c r="N1092" i="17"/>
  <c r="U1092" i="17"/>
  <c r="P1048" i="16"/>
  <c r="R1048" i="16" s="1"/>
  <c r="O1048" i="16"/>
  <c r="H1048" i="16"/>
  <c r="I1048" i="16"/>
  <c r="K1048" i="16" s="1"/>
  <c r="J1092" i="17" l="1"/>
  <c r="L1092" i="17" s="1"/>
  <c r="Q1092" i="17"/>
  <c r="S1092" i="17" s="1"/>
  <c r="U1048" i="16"/>
  <c r="Q1048" i="16"/>
  <c r="S1048" i="16" s="1"/>
  <c r="J1048" i="16"/>
  <c r="L1048" i="16" s="1"/>
  <c r="F1093" i="17" l="1"/>
  <c r="I1093" i="17" s="1"/>
  <c r="K1093" i="17" s="1"/>
  <c r="W1092" i="17"/>
  <c r="M1093" i="17"/>
  <c r="P1093" i="17" s="1"/>
  <c r="R1093" i="17" s="1"/>
  <c r="X1092" i="17"/>
  <c r="Y1092" i="17"/>
  <c r="T1092" i="17"/>
  <c r="V1092" i="17" s="1"/>
  <c r="X1048" i="16"/>
  <c r="T1048" i="16"/>
  <c r="V1048" i="16" s="1"/>
  <c r="W1048" i="16"/>
  <c r="Y1048" i="16"/>
  <c r="M1049" i="16"/>
  <c r="F1049" i="16"/>
  <c r="I1049" i="16" s="1"/>
  <c r="K1049" i="16" s="1"/>
  <c r="O1093" i="17" l="1"/>
  <c r="G1093" i="17"/>
  <c r="H1093" i="17"/>
  <c r="N1093" i="17"/>
  <c r="U1093" i="17"/>
  <c r="G1049" i="16"/>
  <c r="H1049" i="16"/>
  <c r="N1049" i="16"/>
  <c r="O1049" i="16"/>
  <c r="P1049" i="16"/>
  <c r="R1049" i="16" s="1"/>
  <c r="U1049" i="16" s="1"/>
  <c r="Q1093" i="17" l="1"/>
  <c r="S1093" i="17" s="1"/>
  <c r="J1093" i="17"/>
  <c r="L1093" i="17" s="1"/>
  <c r="J1049" i="16"/>
  <c r="L1049" i="16" s="1"/>
  <c r="Q1049" i="16"/>
  <c r="S1049" i="16" s="1"/>
  <c r="M1094" i="17" l="1"/>
  <c r="O1094" i="17" s="1"/>
  <c r="W1093" i="17"/>
  <c r="Y1093" i="17"/>
  <c r="F1094" i="17"/>
  <c r="H1094" i="17" s="1"/>
  <c r="X1093" i="17"/>
  <c r="T1093" i="17"/>
  <c r="V1093" i="17" s="1"/>
  <c r="W1049" i="16"/>
  <c r="X1049" i="16"/>
  <c r="T1049" i="16"/>
  <c r="V1049" i="16" s="1"/>
  <c r="F1050" i="16"/>
  <c r="G1050" i="16" s="1"/>
  <c r="Y1049" i="16"/>
  <c r="M1050" i="16"/>
  <c r="P1050" i="16" s="1"/>
  <c r="R1050" i="16" s="1"/>
  <c r="N1094" i="17" l="1"/>
  <c r="P1094" i="17"/>
  <c r="R1094" i="17" s="1"/>
  <c r="I1094" i="17"/>
  <c r="K1094" i="17" s="1"/>
  <c r="G1094" i="17"/>
  <c r="H1050" i="16"/>
  <c r="I1050" i="16"/>
  <c r="K1050" i="16" s="1"/>
  <c r="U1050" i="16" s="1"/>
  <c r="O1050" i="16"/>
  <c r="N1050" i="16"/>
  <c r="Q1094" i="17" l="1"/>
  <c r="S1094" i="17" s="1"/>
  <c r="U1094" i="17"/>
  <c r="J1094" i="17"/>
  <c r="L1094" i="17" s="1"/>
  <c r="Q1050" i="16"/>
  <c r="S1050" i="16" s="1"/>
  <c r="J1050" i="16"/>
  <c r="T1094" i="17" l="1"/>
  <c r="V1094" i="17" s="1"/>
  <c r="T1050" i="16"/>
  <c r="X1094" i="17"/>
  <c r="W1094" i="17"/>
  <c r="Y1094" i="17"/>
  <c r="F1095" i="17"/>
  <c r="M1095" i="17"/>
  <c r="L1050" i="16"/>
  <c r="X1050" i="16" s="1"/>
  <c r="M1051" i="16" l="1"/>
  <c r="P1051" i="16" s="1"/>
  <c r="R1051" i="16" s="1"/>
  <c r="F1051" i="16"/>
  <c r="H1051" i="16" s="1"/>
  <c r="Y1050" i="16"/>
  <c r="V1050" i="16"/>
  <c r="P1095" i="17"/>
  <c r="R1095" i="17" s="1"/>
  <c r="N1095" i="17"/>
  <c r="O1095" i="17"/>
  <c r="W1050" i="16"/>
  <c r="H1095" i="17"/>
  <c r="I1095" i="17"/>
  <c r="K1095" i="17" s="1"/>
  <c r="G1095" i="17"/>
  <c r="N1051" i="16" l="1"/>
  <c r="G1051" i="16"/>
  <c r="I1051" i="16"/>
  <c r="K1051" i="16" s="1"/>
  <c r="U1051" i="16" s="1"/>
  <c r="O1051" i="16"/>
  <c r="U1095" i="17"/>
  <c r="Q1095" i="17"/>
  <c r="S1095" i="17" s="1"/>
  <c r="J1095" i="17"/>
  <c r="Q1051" i="16" l="1"/>
  <c r="S1051" i="16" s="1"/>
  <c r="J1051" i="16"/>
  <c r="L1051" i="16" s="1"/>
  <c r="T1095" i="17"/>
  <c r="L1095" i="17"/>
  <c r="X1051" i="16" l="1"/>
  <c r="Y1051" i="16"/>
  <c r="F1052" i="16"/>
  <c r="H1052" i="16" s="1"/>
  <c r="W1051" i="16"/>
  <c r="M1052" i="16"/>
  <c r="N1052" i="16" s="1"/>
  <c r="T1051" i="16"/>
  <c r="V1051" i="16" s="1"/>
  <c r="F1096" i="17"/>
  <c r="W1095" i="17"/>
  <c r="V1095" i="17"/>
  <c r="M1096" i="17"/>
  <c r="X1095" i="17"/>
  <c r="Y1095" i="17"/>
  <c r="G1052" i="16" l="1"/>
  <c r="I1052" i="16"/>
  <c r="K1052" i="16" s="1"/>
  <c r="O1052" i="16"/>
  <c r="P1052" i="16"/>
  <c r="R1052" i="16" s="1"/>
  <c r="O1096" i="17"/>
  <c r="N1096" i="17"/>
  <c r="P1096" i="17"/>
  <c r="R1096" i="17" s="1"/>
  <c r="H1096" i="17"/>
  <c r="I1096" i="17"/>
  <c r="K1096" i="17" s="1"/>
  <c r="G1096" i="17"/>
  <c r="Q1052" i="16" l="1"/>
  <c r="S1052" i="16" s="1"/>
  <c r="U1052" i="16"/>
  <c r="J1052" i="16"/>
  <c r="L1052" i="16" s="1"/>
  <c r="J1096" i="17"/>
  <c r="L1096" i="17" s="1"/>
  <c r="Q1096" i="17"/>
  <c r="S1096" i="17" s="1"/>
  <c r="U1096" i="17"/>
  <c r="T1052" i="16" l="1"/>
  <c r="V1052" i="16" s="1"/>
  <c r="M1097" i="17"/>
  <c r="O1097" i="17" s="1"/>
  <c r="W1096" i="17"/>
  <c r="Y1096" i="17"/>
  <c r="F1097" i="17"/>
  <c r="I1097" i="17" s="1"/>
  <c r="K1097" i="17" s="1"/>
  <c r="X1096" i="17"/>
  <c r="T1096" i="17"/>
  <c r="V1096" i="17" s="1"/>
  <c r="M1053" i="16"/>
  <c r="F1053" i="16"/>
  <c r="Y1052" i="16"/>
  <c r="W1052" i="16"/>
  <c r="X1052" i="16"/>
  <c r="N1097" i="17" l="1"/>
  <c r="P1097" i="17"/>
  <c r="R1097" i="17" s="1"/>
  <c r="U1097" i="17" s="1"/>
  <c r="G1097" i="17"/>
  <c r="H1097" i="17"/>
  <c r="G1053" i="16"/>
  <c r="I1053" i="16"/>
  <c r="K1053" i="16" s="1"/>
  <c r="H1053" i="16"/>
  <c r="P1053" i="16"/>
  <c r="R1053" i="16" s="1"/>
  <c r="N1053" i="16"/>
  <c r="O1053" i="16"/>
  <c r="Q1097" i="17" l="1"/>
  <c r="S1097" i="17" s="1"/>
  <c r="J1097" i="17"/>
  <c r="J1053" i="16"/>
  <c r="L1053" i="16" s="1"/>
  <c r="Q1053" i="16"/>
  <c r="S1053" i="16" s="1"/>
  <c r="U1053" i="16"/>
  <c r="T1097" i="17" l="1"/>
  <c r="L1097" i="17"/>
  <c r="Y1097" i="17" s="1"/>
  <c r="T1053" i="16"/>
  <c r="V1053" i="16" s="1"/>
  <c r="X1053" i="16"/>
  <c r="M1054" i="16"/>
  <c r="F1054" i="16"/>
  <c r="Y1053" i="16"/>
  <c r="W1053" i="16"/>
  <c r="V1097" i="17" l="1"/>
  <c r="W1097" i="17"/>
  <c r="F1098" i="17"/>
  <c r="H1098" i="17" s="1"/>
  <c r="M1098" i="17"/>
  <c r="N1098" i="17" s="1"/>
  <c r="X1097" i="17"/>
  <c r="I1054" i="16"/>
  <c r="K1054" i="16" s="1"/>
  <c r="H1054" i="16"/>
  <c r="G1054" i="16"/>
  <c r="P1054" i="16"/>
  <c r="R1054" i="16" s="1"/>
  <c r="O1054" i="16"/>
  <c r="N1054" i="16"/>
  <c r="I1098" i="17" l="1"/>
  <c r="K1098" i="17" s="1"/>
  <c r="G1098" i="17"/>
  <c r="P1098" i="17"/>
  <c r="R1098" i="17" s="1"/>
  <c r="O1098" i="17"/>
  <c r="J1054" i="16"/>
  <c r="L1054" i="16" s="1"/>
  <c r="Q1054" i="16"/>
  <c r="U1054" i="16"/>
  <c r="J1098" i="17" l="1"/>
  <c r="L1098" i="17" s="1"/>
  <c r="U1098" i="17"/>
  <c r="Q1098" i="17"/>
  <c r="S1098" i="17" s="1"/>
  <c r="T1054" i="16"/>
  <c r="S1054" i="16"/>
  <c r="M1055" i="16" s="1"/>
  <c r="O1055" i="16" s="1"/>
  <c r="M1099" i="17" l="1"/>
  <c r="O1099" i="17" s="1"/>
  <c r="W1098" i="17"/>
  <c r="F1099" i="17"/>
  <c r="I1099" i="17" s="1"/>
  <c r="K1099" i="17" s="1"/>
  <c r="Y1098" i="17"/>
  <c r="X1098" i="17"/>
  <c r="T1098" i="17"/>
  <c r="V1098" i="17" s="1"/>
  <c r="W1054" i="16"/>
  <c r="V1054" i="16"/>
  <c r="F1055" i="16"/>
  <c r="I1055" i="16" s="1"/>
  <c r="K1055" i="16" s="1"/>
  <c r="Y1054" i="16"/>
  <c r="X1054" i="16"/>
  <c r="P1055" i="16"/>
  <c r="R1055" i="16" s="1"/>
  <c r="N1055" i="16"/>
  <c r="N1099" i="17" l="1"/>
  <c r="P1099" i="17"/>
  <c r="R1099" i="17" s="1"/>
  <c r="U1099" i="17" s="1"/>
  <c r="G1099" i="17"/>
  <c r="H1099" i="17"/>
  <c r="G1055" i="16"/>
  <c r="U1055" i="16"/>
  <c r="H1055" i="16"/>
  <c r="Q1055" i="16"/>
  <c r="S1055" i="16" s="1"/>
  <c r="J1099" i="17" l="1"/>
  <c r="L1099" i="17" s="1"/>
  <c r="Q1099" i="17"/>
  <c r="S1099" i="17" s="1"/>
  <c r="J1055" i="16"/>
  <c r="T1055" i="16" s="1"/>
  <c r="T1099" i="17" l="1"/>
  <c r="V1099" i="17" s="1"/>
  <c r="L1055" i="16"/>
  <c r="M1056" i="16" s="1"/>
  <c r="P1056" i="16" s="1"/>
  <c r="R1056" i="16" s="1"/>
  <c r="F1100" i="17"/>
  <c r="G1100" i="17" s="1"/>
  <c r="W1099" i="17"/>
  <c r="M1100" i="17"/>
  <c r="P1100" i="17" s="1"/>
  <c r="R1100" i="17" s="1"/>
  <c r="X1099" i="17"/>
  <c r="Y1099" i="17"/>
  <c r="Y1055" i="16" l="1"/>
  <c r="N1056" i="16"/>
  <c r="O1056" i="16"/>
  <c r="W1055" i="16"/>
  <c r="X1055" i="16"/>
  <c r="V1055" i="16"/>
  <c r="F1056" i="16"/>
  <c r="H1056" i="16" s="1"/>
  <c r="H1100" i="17"/>
  <c r="I1100" i="17"/>
  <c r="K1100" i="17" s="1"/>
  <c r="U1100" i="17" s="1"/>
  <c r="O1100" i="17"/>
  <c r="N1100" i="17"/>
  <c r="I1056" i="16" l="1"/>
  <c r="K1056" i="16" s="1"/>
  <c r="U1056" i="16" s="1"/>
  <c r="Q1056" i="16"/>
  <c r="S1056" i="16" s="1"/>
  <c r="Q1100" i="17"/>
  <c r="S1100" i="17" s="1"/>
  <c r="G1056" i="16"/>
  <c r="J1100" i="17"/>
  <c r="L1100" i="17" s="1"/>
  <c r="J1056" i="16" l="1"/>
  <c r="T1056" i="16" s="1"/>
  <c r="T1100" i="17"/>
  <c r="V1100" i="17" s="1"/>
  <c r="M1101" i="17"/>
  <c r="O1101" i="17" s="1"/>
  <c r="X1100" i="17"/>
  <c r="W1100" i="17"/>
  <c r="Y1100" i="17"/>
  <c r="F1101" i="17"/>
  <c r="G1101" i="17" s="1"/>
  <c r="L1056" i="16" l="1"/>
  <c r="F1057" i="16" s="1"/>
  <c r="H1057" i="16" s="1"/>
  <c r="N1101" i="17"/>
  <c r="P1101" i="17"/>
  <c r="R1101" i="17" s="1"/>
  <c r="I1101" i="17"/>
  <c r="K1101" i="17" s="1"/>
  <c r="H1101" i="17"/>
  <c r="W1056" i="16" l="1"/>
  <c r="M1057" i="16"/>
  <c r="P1057" i="16" s="1"/>
  <c r="R1057" i="16" s="1"/>
  <c r="V1056" i="16"/>
  <c r="Q1101" i="17"/>
  <c r="S1101" i="17" s="1"/>
  <c r="Y1056" i="16"/>
  <c r="I1057" i="16"/>
  <c r="K1057" i="16" s="1"/>
  <c r="X1056" i="16"/>
  <c r="G1057" i="16"/>
  <c r="U1101" i="17"/>
  <c r="J1101" i="17"/>
  <c r="O1057" i="16" l="1"/>
  <c r="T1101" i="17"/>
  <c r="U1057" i="16"/>
  <c r="N1057" i="16"/>
  <c r="J1057" i="16"/>
  <c r="L1057" i="16" s="1"/>
  <c r="L1101" i="17"/>
  <c r="F1102" i="17" s="1"/>
  <c r="Q1057" i="16" l="1"/>
  <c r="S1057" i="16" s="1"/>
  <c r="F1058" i="16" s="1"/>
  <c r="M1102" i="17"/>
  <c r="N1102" i="17" s="1"/>
  <c r="Y1101" i="17"/>
  <c r="W1101" i="17"/>
  <c r="X1101" i="17"/>
  <c r="V1101" i="17"/>
  <c r="I1102" i="17"/>
  <c r="K1102" i="17" s="1"/>
  <c r="G1102" i="17"/>
  <c r="H1102" i="17"/>
  <c r="Y1057" i="16" l="1"/>
  <c r="M1058" i="16"/>
  <c r="P1058" i="16" s="1"/>
  <c r="R1058" i="16" s="1"/>
  <c r="X1057" i="16"/>
  <c r="W1057" i="16"/>
  <c r="T1057" i="16"/>
  <c r="V1057" i="16" s="1"/>
  <c r="I1058" i="16"/>
  <c r="K1058" i="16" s="1"/>
  <c r="H1058" i="16"/>
  <c r="G1058" i="16"/>
  <c r="P1102" i="17"/>
  <c r="R1102" i="17" s="1"/>
  <c r="U1102" i="17" s="1"/>
  <c r="O1102" i="17"/>
  <c r="J1102" i="17"/>
  <c r="L1102" i="17" s="1"/>
  <c r="U1058" i="16" l="1"/>
  <c r="O1058" i="16"/>
  <c r="N1058" i="16"/>
  <c r="J1058" i="16"/>
  <c r="L1058" i="16" s="1"/>
  <c r="Q1102" i="17"/>
  <c r="S1102" i="17" s="1"/>
  <c r="M1103" i="17" s="1"/>
  <c r="Q1058" i="16" l="1"/>
  <c r="T1058" i="16" s="1"/>
  <c r="W1102" i="17"/>
  <c r="Y1102" i="17"/>
  <c r="X1102" i="17"/>
  <c r="F1103" i="17"/>
  <c r="H1103" i="17" s="1"/>
  <c r="T1102" i="17"/>
  <c r="V1102" i="17" s="1"/>
  <c r="O1103" i="17"/>
  <c r="P1103" i="17"/>
  <c r="R1103" i="17" s="1"/>
  <c r="N1103" i="17"/>
  <c r="S1058" i="16" l="1"/>
  <c r="Y1058" i="16" s="1"/>
  <c r="I1103" i="17"/>
  <c r="K1103" i="17" s="1"/>
  <c r="U1103" i="17" s="1"/>
  <c r="G1103" i="17"/>
  <c r="Q1103" i="17"/>
  <c r="S1103" i="17" s="1"/>
  <c r="W1058" i="16" l="1"/>
  <c r="F1059" i="16"/>
  <c r="G1059" i="16" s="1"/>
  <c r="M1059" i="16"/>
  <c r="N1059" i="16" s="1"/>
  <c r="V1058" i="16"/>
  <c r="X1058" i="16"/>
  <c r="J1103" i="17"/>
  <c r="T1103" i="17" s="1"/>
  <c r="I1059" i="16" l="1"/>
  <c r="K1059" i="16" s="1"/>
  <c r="O1059" i="16"/>
  <c r="H1059" i="16"/>
  <c r="P1059" i="16"/>
  <c r="R1059" i="16" s="1"/>
  <c r="L1103" i="17"/>
  <c r="F1104" i="17" s="1"/>
  <c r="H1104" i="17" s="1"/>
  <c r="J1059" i="16" l="1"/>
  <c r="L1059" i="16" s="1"/>
  <c r="U1059" i="16"/>
  <c r="Q1059" i="16"/>
  <c r="S1059" i="16" s="1"/>
  <c r="I1104" i="17"/>
  <c r="K1104" i="17" s="1"/>
  <c r="Y1103" i="17"/>
  <c r="G1104" i="17"/>
  <c r="M1104" i="17"/>
  <c r="N1104" i="17" s="1"/>
  <c r="V1103" i="17"/>
  <c r="X1103" i="17"/>
  <c r="W1103" i="17"/>
  <c r="T1059" i="16" l="1"/>
  <c r="V1059" i="16" s="1"/>
  <c r="F1060" i="16"/>
  <c r="G1060" i="16" s="1"/>
  <c r="W1059" i="16"/>
  <c r="X1059" i="16"/>
  <c r="M1060" i="16"/>
  <c r="N1060" i="16" s="1"/>
  <c r="Y1059" i="16"/>
  <c r="J1104" i="17"/>
  <c r="L1104" i="17" s="1"/>
  <c r="O1104" i="17"/>
  <c r="P1104" i="17"/>
  <c r="R1104" i="17" s="1"/>
  <c r="U1104" i="17" s="1"/>
  <c r="H1060" i="16" l="1"/>
  <c r="I1060" i="16"/>
  <c r="K1060" i="16" s="1"/>
  <c r="O1060" i="16"/>
  <c r="P1060" i="16"/>
  <c r="R1060" i="16" s="1"/>
  <c r="Q1104" i="17"/>
  <c r="S1104" i="17" s="1"/>
  <c r="J1060" i="16" l="1"/>
  <c r="L1060" i="16" s="1"/>
  <c r="U1060" i="16"/>
  <c r="Q1060" i="16"/>
  <c r="S1060" i="16" s="1"/>
  <c r="X1104" i="17"/>
  <c r="F1105" i="17"/>
  <c r="I1105" i="17" s="1"/>
  <c r="K1105" i="17" s="1"/>
  <c r="M1105" i="17"/>
  <c r="N1105" i="17" s="1"/>
  <c r="Y1104" i="17"/>
  <c r="W1104" i="17"/>
  <c r="T1104" i="17"/>
  <c r="V1104" i="17" s="1"/>
  <c r="F1061" i="16" l="1"/>
  <c r="I1061" i="16" s="1"/>
  <c r="K1061" i="16" s="1"/>
  <c r="W1060" i="16"/>
  <c r="X1060" i="16"/>
  <c r="Y1060" i="16"/>
  <c r="T1060" i="16"/>
  <c r="V1060" i="16" s="1"/>
  <c r="M1061" i="16"/>
  <c r="P1061" i="16" s="1"/>
  <c r="R1061" i="16" s="1"/>
  <c r="G1105" i="17"/>
  <c r="H1105" i="17"/>
  <c r="O1105" i="17"/>
  <c r="P1105" i="17"/>
  <c r="R1105" i="17" s="1"/>
  <c r="U1105" i="17" s="1"/>
  <c r="U1061" i="16" l="1"/>
  <c r="G1061" i="16"/>
  <c r="H1061" i="16"/>
  <c r="O1061" i="16"/>
  <c r="N1061" i="16"/>
  <c r="J1105" i="17"/>
  <c r="L1105" i="17" s="1"/>
  <c r="Q1105" i="17"/>
  <c r="S1105" i="17" s="1"/>
  <c r="J1061" i="16" l="1"/>
  <c r="L1061" i="16" s="1"/>
  <c r="Q1061" i="16"/>
  <c r="S1061" i="16" s="1"/>
  <c r="X1105" i="17"/>
  <c r="W1105" i="17"/>
  <c r="Y1105" i="17"/>
  <c r="M1106" i="17"/>
  <c r="P1106" i="17" s="1"/>
  <c r="R1106" i="17" s="1"/>
  <c r="F1106" i="17"/>
  <c r="G1106" i="17" s="1"/>
  <c r="T1105" i="17"/>
  <c r="V1105" i="17" s="1"/>
  <c r="W1061" i="16" l="1"/>
  <c r="F1062" i="16"/>
  <c r="I1062" i="16" s="1"/>
  <c r="K1062" i="16" s="1"/>
  <c r="M1062" i="16"/>
  <c r="O1062" i="16" s="1"/>
  <c r="T1061" i="16"/>
  <c r="V1061" i="16" s="1"/>
  <c r="X1061" i="16"/>
  <c r="Y1061" i="16"/>
  <c r="O1106" i="17"/>
  <c r="N1106" i="17"/>
  <c r="I1106" i="17"/>
  <c r="K1106" i="17" s="1"/>
  <c r="U1106" i="17" s="1"/>
  <c r="H1106" i="17"/>
  <c r="H1062" i="16" l="1"/>
  <c r="P1062" i="16"/>
  <c r="R1062" i="16" s="1"/>
  <c r="U1062" i="16" s="1"/>
  <c r="N1062" i="16"/>
  <c r="G1062" i="16"/>
  <c r="J1106" i="17"/>
  <c r="L1106" i="17" s="1"/>
  <c r="Q1106" i="17"/>
  <c r="S1106" i="17" s="1"/>
  <c r="Q1062" i="16" l="1"/>
  <c r="S1062" i="16" s="1"/>
  <c r="J1062" i="16"/>
  <c r="L1062" i="16" s="1"/>
  <c r="T1106" i="17"/>
  <c r="V1106" i="17" s="1"/>
  <c r="W1106" i="17"/>
  <c r="Y1106" i="17"/>
  <c r="X1106" i="17"/>
  <c r="M1107" i="17"/>
  <c r="F1107" i="17"/>
  <c r="F1063" i="16" l="1"/>
  <c r="H1063" i="16" s="1"/>
  <c r="Y1062" i="16"/>
  <c r="M1063" i="16"/>
  <c r="N1063" i="16" s="1"/>
  <c r="X1062" i="16"/>
  <c r="T1062" i="16"/>
  <c r="V1062" i="16" s="1"/>
  <c r="W1062" i="16"/>
  <c r="N1107" i="17"/>
  <c r="O1107" i="17"/>
  <c r="P1107" i="17"/>
  <c r="R1107" i="17" s="1"/>
  <c r="I1107" i="17"/>
  <c r="K1107" i="17" s="1"/>
  <c r="H1107" i="17"/>
  <c r="G1107" i="17"/>
  <c r="I1063" i="16" l="1"/>
  <c r="K1063" i="16" s="1"/>
  <c r="G1063" i="16"/>
  <c r="P1063" i="16"/>
  <c r="R1063" i="16" s="1"/>
  <c r="O1063" i="16"/>
  <c r="Q1107" i="17"/>
  <c r="S1107" i="17" s="1"/>
  <c r="U1107" i="17"/>
  <c r="J1107" i="17"/>
  <c r="J1063" i="16" l="1"/>
  <c r="L1063" i="16" s="1"/>
  <c r="U1063" i="16"/>
  <c r="Q1063" i="16"/>
  <c r="S1063" i="16" s="1"/>
  <c r="T1107" i="17"/>
  <c r="L1107" i="17"/>
  <c r="X1063" i="16" l="1"/>
  <c r="W1063" i="16"/>
  <c r="M1064" i="16"/>
  <c r="N1064" i="16" s="1"/>
  <c r="Y1063" i="16"/>
  <c r="F1064" i="16"/>
  <c r="G1064" i="16" s="1"/>
  <c r="T1063" i="16"/>
  <c r="V1063" i="16" s="1"/>
  <c r="F1108" i="17"/>
  <c r="M1108" i="17"/>
  <c r="Y1107" i="17"/>
  <c r="X1107" i="17"/>
  <c r="W1107" i="17"/>
  <c r="V1107" i="17"/>
  <c r="P1064" i="16" l="1"/>
  <c r="R1064" i="16" s="1"/>
  <c r="O1064" i="16"/>
  <c r="I1064" i="16"/>
  <c r="K1064" i="16" s="1"/>
  <c r="H1064" i="16"/>
  <c r="N1108" i="17"/>
  <c r="O1108" i="17"/>
  <c r="P1108" i="17"/>
  <c r="R1108" i="17" s="1"/>
  <c r="G1108" i="17"/>
  <c r="H1108" i="17"/>
  <c r="I1108" i="17"/>
  <c r="K1108" i="17" s="1"/>
  <c r="U1064" i="16" l="1"/>
  <c r="Q1064" i="16"/>
  <c r="S1064" i="16" s="1"/>
  <c r="J1064" i="16"/>
  <c r="J1108" i="17"/>
  <c r="L1108" i="17" s="1"/>
  <c r="Q1108" i="17"/>
  <c r="U1108" i="17"/>
  <c r="T1064" i="16" l="1"/>
  <c r="L1064" i="16"/>
  <c r="F1065" i="16" s="1"/>
  <c r="T1108" i="17"/>
  <c r="S1108" i="17"/>
  <c r="V1064" i="16" l="1"/>
  <c r="W1064" i="16"/>
  <c r="Y1064" i="16"/>
  <c r="M1065" i="16"/>
  <c r="N1065" i="16" s="1"/>
  <c r="X1064" i="16"/>
  <c r="G1065" i="16"/>
  <c r="H1065" i="16"/>
  <c r="I1065" i="16"/>
  <c r="K1065" i="16" s="1"/>
  <c r="V1108" i="17"/>
  <c r="F1109" i="17"/>
  <c r="G1109" i="17" s="1"/>
  <c r="X1108" i="17"/>
  <c r="Y1108" i="17"/>
  <c r="M1109" i="17"/>
  <c r="N1109" i="17" s="1"/>
  <c r="W1108" i="17"/>
  <c r="O1065" i="16" l="1"/>
  <c r="P1065" i="16"/>
  <c r="R1065" i="16" s="1"/>
  <c r="U1065" i="16" s="1"/>
  <c r="J1065" i="16"/>
  <c r="I1109" i="17"/>
  <c r="K1109" i="17" s="1"/>
  <c r="H1109" i="17"/>
  <c r="P1109" i="17"/>
  <c r="R1109" i="17" s="1"/>
  <c r="O1109" i="17"/>
  <c r="Q1065" i="16" l="1"/>
  <c r="S1065" i="16" s="1"/>
  <c r="L1065" i="16"/>
  <c r="J1109" i="17"/>
  <c r="L1109" i="17" s="1"/>
  <c r="U1109" i="17"/>
  <c r="Q1109" i="17"/>
  <c r="S1109" i="17" s="1"/>
  <c r="T1065" i="16" l="1"/>
  <c r="V1065" i="16" s="1"/>
  <c r="Y1065" i="16"/>
  <c r="M1066" i="16"/>
  <c r="F1066" i="16"/>
  <c r="X1065" i="16"/>
  <c r="W1065" i="16"/>
  <c r="T1109" i="17"/>
  <c r="V1109" i="17" s="1"/>
  <c r="X1109" i="17"/>
  <c r="W1109" i="17"/>
  <c r="Y1109" i="17"/>
  <c r="M1110" i="17"/>
  <c r="F1110" i="17"/>
  <c r="I1066" i="16" l="1"/>
  <c r="K1066" i="16" s="1"/>
  <c r="H1066" i="16"/>
  <c r="G1066" i="16"/>
  <c r="P1066" i="16"/>
  <c r="R1066" i="16" s="1"/>
  <c r="N1066" i="16"/>
  <c r="O1066" i="16"/>
  <c r="N1110" i="17"/>
  <c r="O1110" i="17"/>
  <c r="P1110" i="17"/>
  <c r="R1110" i="17" s="1"/>
  <c r="G1110" i="17"/>
  <c r="I1110" i="17"/>
  <c r="K1110" i="17" s="1"/>
  <c r="H1110" i="17"/>
  <c r="J1066" i="16" l="1"/>
  <c r="L1066" i="16" s="1"/>
  <c r="Q1066" i="16"/>
  <c r="S1066" i="16" s="1"/>
  <c r="U1066" i="16"/>
  <c r="Q1110" i="17"/>
  <c r="S1110" i="17" s="1"/>
  <c r="J1110" i="17"/>
  <c r="L1110" i="17" s="1"/>
  <c r="U1110" i="17"/>
  <c r="T1066" i="16" l="1"/>
  <c r="V1066" i="16" s="1"/>
  <c r="F1067" i="16"/>
  <c r="W1066" i="16"/>
  <c r="X1066" i="16"/>
  <c r="Y1066" i="16"/>
  <c r="M1067" i="16"/>
  <c r="T1110" i="17"/>
  <c r="V1110" i="17" s="1"/>
  <c r="M1111" i="17"/>
  <c r="F1111" i="17"/>
  <c r="W1110" i="17"/>
  <c r="X1110" i="17"/>
  <c r="Y1110" i="17"/>
  <c r="O1067" i="16" l="1"/>
  <c r="P1067" i="16"/>
  <c r="R1067" i="16" s="1"/>
  <c r="N1067" i="16"/>
  <c r="H1067" i="16"/>
  <c r="G1067" i="16"/>
  <c r="I1067" i="16"/>
  <c r="K1067" i="16" s="1"/>
  <c r="I1111" i="17"/>
  <c r="K1111" i="17" s="1"/>
  <c r="H1111" i="17"/>
  <c r="G1111" i="17"/>
  <c r="N1111" i="17"/>
  <c r="O1111" i="17"/>
  <c r="P1111" i="17"/>
  <c r="R1111" i="17" s="1"/>
  <c r="Q1067" i="16" l="1"/>
  <c r="S1067" i="16" s="1"/>
  <c r="U1067" i="16"/>
  <c r="J1067" i="16"/>
  <c r="J1111" i="17"/>
  <c r="L1111" i="17" s="1"/>
  <c r="Q1111" i="17"/>
  <c r="S1111" i="17" s="1"/>
  <c r="U1111" i="17"/>
  <c r="T1067" i="16" l="1"/>
  <c r="L1067" i="16"/>
  <c r="F1068" i="16" s="1"/>
  <c r="T1111" i="17"/>
  <c r="V1111" i="17" s="1"/>
  <c r="W1111" i="17"/>
  <c r="X1111" i="17"/>
  <c r="F1112" i="17"/>
  <c r="M1112" i="17"/>
  <c r="Y1111" i="17"/>
  <c r="V1067" i="16" l="1"/>
  <c r="Y1067" i="16"/>
  <c r="X1067" i="16"/>
  <c r="W1067" i="16"/>
  <c r="M1068" i="16"/>
  <c r="N1068" i="16" s="1"/>
  <c r="H1068" i="16"/>
  <c r="I1068" i="16"/>
  <c r="K1068" i="16" s="1"/>
  <c r="G1068" i="16"/>
  <c r="H1112" i="17"/>
  <c r="I1112" i="17"/>
  <c r="K1112" i="17" s="1"/>
  <c r="G1112" i="17"/>
  <c r="P1112" i="17"/>
  <c r="R1112" i="17" s="1"/>
  <c r="O1112" i="17"/>
  <c r="N1112" i="17"/>
  <c r="P1068" i="16" l="1"/>
  <c r="R1068" i="16" s="1"/>
  <c r="U1068" i="16" s="1"/>
  <c r="J1068" i="16"/>
  <c r="L1068" i="16" s="1"/>
  <c r="O1068" i="16"/>
  <c r="Q1112" i="17"/>
  <c r="S1112" i="17" s="1"/>
  <c r="J1112" i="17"/>
  <c r="L1112" i="17" s="1"/>
  <c r="U1112" i="17"/>
  <c r="Q1068" i="16" l="1"/>
  <c r="S1068" i="16" s="1"/>
  <c r="X1068" i="16" s="1"/>
  <c r="T1112" i="17"/>
  <c r="V1112" i="17" s="1"/>
  <c r="W1112" i="17"/>
  <c r="X1112" i="17"/>
  <c r="F1113" i="17"/>
  <c r="I1113" i="17" s="1"/>
  <c r="K1113" i="17" s="1"/>
  <c r="M1113" i="17"/>
  <c r="N1113" i="17" s="1"/>
  <c r="Y1112" i="17"/>
  <c r="W1068" i="16" l="1"/>
  <c r="Y1068" i="16"/>
  <c r="F1069" i="16"/>
  <c r="G1069" i="16" s="1"/>
  <c r="M1069" i="16"/>
  <c r="N1069" i="16" s="1"/>
  <c r="T1068" i="16"/>
  <c r="V1068" i="16" s="1"/>
  <c r="G1113" i="17"/>
  <c r="H1113" i="17"/>
  <c r="P1113" i="17"/>
  <c r="R1113" i="17" s="1"/>
  <c r="U1113" i="17" s="1"/>
  <c r="O1113" i="17"/>
  <c r="I1069" i="16" l="1"/>
  <c r="K1069" i="16" s="1"/>
  <c r="J1113" i="17"/>
  <c r="L1113" i="17" s="1"/>
  <c r="O1069" i="16"/>
  <c r="P1069" i="16"/>
  <c r="R1069" i="16" s="1"/>
  <c r="H1069" i="16"/>
  <c r="Q1113" i="17"/>
  <c r="S1113" i="17" s="1"/>
  <c r="J1069" i="16" l="1"/>
  <c r="L1069" i="16" s="1"/>
  <c r="Q1069" i="16"/>
  <c r="S1069" i="16" s="1"/>
  <c r="U1069" i="16"/>
  <c r="X1113" i="17"/>
  <c r="T1113" i="17"/>
  <c r="V1113" i="17" s="1"/>
  <c r="W1113" i="17"/>
  <c r="Y1113" i="17"/>
  <c r="F1114" i="17"/>
  <c r="M1114" i="17"/>
  <c r="T1069" i="16" l="1"/>
  <c r="V1069" i="16" s="1"/>
  <c r="W1069" i="16"/>
  <c r="M1070" i="16"/>
  <c r="F1070" i="16"/>
  <c r="X1069" i="16"/>
  <c r="Y1069" i="16"/>
  <c r="P1114" i="17"/>
  <c r="R1114" i="17" s="1"/>
  <c r="N1114" i="17"/>
  <c r="O1114" i="17"/>
  <c r="G1114" i="17"/>
  <c r="H1114" i="17"/>
  <c r="I1114" i="17"/>
  <c r="K1114" i="17" s="1"/>
  <c r="I1070" i="16" l="1"/>
  <c r="K1070" i="16" s="1"/>
  <c r="G1070" i="16"/>
  <c r="H1070" i="16"/>
  <c r="N1070" i="16"/>
  <c r="P1070" i="16"/>
  <c r="R1070" i="16" s="1"/>
  <c r="O1070" i="16"/>
  <c r="Q1114" i="17"/>
  <c r="S1114" i="17" s="1"/>
  <c r="J1114" i="17"/>
  <c r="L1114" i="17" s="1"/>
  <c r="U1114" i="17"/>
  <c r="Q1070" i="16" l="1"/>
  <c r="S1070" i="16" s="1"/>
  <c r="J1070" i="16"/>
  <c r="U1070" i="16"/>
  <c r="T1114" i="17"/>
  <c r="V1114" i="17" s="1"/>
  <c r="F1115" i="17"/>
  <c r="X1114" i="17"/>
  <c r="Y1114" i="17"/>
  <c r="W1114" i="17"/>
  <c r="M1115" i="17"/>
  <c r="T1070" i="16" l="1"/>
  <c r="L1070" i="16"/>
  <c r="O1115" i="17"/>
  <c r="P1115" i="17"/>
  <c r="R1115" i="17" s="1"/>
  <c r="N1115" i="17"/>
  <c r="H1115" i="17"/>
  <c r="G1115" i="17"/>
  <c r="I1115" i="17"/>
  <c r="K1115" i="17" s="1"/>
  <c r="M1071" i="16" l="1"/>
  <c r="V1070" i="16"/>
  <c r="Y1070" i="16"/>
  <c r="F1071" i="16"/>
  <c r="X1070" i="16"/>
  <c r="W1070" i="16"/>
  <c r="U1115" i="17"/>
  <c r="J1115" i="17"/>
  <c r="L1115" i="17" s="1"/>
  <c r="Q1115" i="17"/>
  <c r="S1115" i="17" s="1"/>
  <c r="I1071" i="16" l="1"/>
  <c r="K1071" i="16" s="1"/>
  <c r="H1071" i="16"/>
  <c r="G1071" i="16"/>
  <c r="O1071" i="16"/>
  <c r="N1071" i="16"/>
  <c r="P1071" i="16"/>
  <c r="R1071" i="16" s="1"/>
  <c r="W1115" i="17"/>
  <c r="X1115" i="17"/>
  <c r="F1116" i="17"/>
  <c r="Y1115" i="17"/>
  <c r="M1116" i="17"/>
  <c r="T1115" i="17"/>
  <c r="V1115" i="17" s="1"/>
  <c r="J1071" i="16" l="1"/>
  <c r="L1071" i="16" s="1"/>
  <c r="Q1071" i="16"/>
  <c r="U1071" i="16"/>
  <c r="G1116" i="17"/>
  <c r="H1116" i="17"/>
  <c r="I1116" i="17"/>
  <c r="K1116" i="17" s="1"/>
  <c r="P1116" i="17"/>
  <c r="R1116" i="17" s="1"/>
  <c r="N1116" i="17"/>
  <c r="O1116" i="17"/>
  <c r="T1071" i="16" l="1"/>
  <c r="S1071" i="16"/>
  <c r="Q1116" i="17"/>
  <c r="S1116" i="17" s="1"/>
  <c r="J1116" i="17"/>
  <c r="U1116" i="17"/>
  <c r="F1072" i="16" l="1"/>
  <c r="Y1071" i="16"/>
  <c r="X1071" i="16"/>
  <c r="W1071" i="16"/>
  <c r="M1072" i="16"/>
  <c r="V1071" i="16"/>
  <c r="T1116" i="17"/>
  <c r="L1116" i="17"/>
  <c r="Y1116" i="17" s="1"/>
  <c r="P1072" i="16" l="1"/>
  <c r="R1072" i="16" s="1"/>
  <c r="O1072" i="16"/>
  <c r="N1072" i="16"/>
  <c r="H1072" i="16"/>
  <c r="I1072" i="16"/>
  <c r="K1072" i="16" s="1"/>
  <c r="G1072" i="16"/>
  <c r="W1116" i="17"/>
  <c r="V1116" i="17"/>
  <c r="F1117" i="17"/>
  <c r="G1117" i="17" s="1"/>
  <c r="M1117" i="17"/>
  <c r="O1117" i="17" s="1"/>
  <c r="X1116" i="17"/>
  <c r="U1072" i="16" l="1"/>
  <c r="Q1072" i="16"/>
  <c r="S1072" i="16" s="1"/>
  <c r="J1072" i="16"/>
  <c r="L1072" i="16" s="1"/>
  <c r="I1117" i="17"/>
  <c r="K1117" i="17" s="1"/>
  <c r="H1117" i="17"/>
  <c r="P1117" i="17"/>
  <c r="R1117" i="17" s="1"/>
  <c r="N1117" i="17"/>
  <c r="M1073" i="16" l="1"/>
  <c r="P1073" i="16" s="1"/>
  <c r="R1073" i="16" s="1"/>
  <c r="T1072" i="16"/>
  <c r="V1072" i="16" s="1"/>
  <c r="F1073" i="16"/>
  <c r="Y1072" i="16"/>
  <c r="W1072" i="16"/>
  <c r="X1072" i="16"/>
  <c r="J1117" i="17"/>
  <c r="L1117" i="17" s="1"/>
  <c r="Q1117" i="17"/>
  <c r="S1117" i="17" s="1"/>
  <c r="U1117" i="17"/>
  <c r="O1073" i="16" l="1"/>
  <c r="N1073" i="16"/>
  <c r="H1073" i="16"/>
  <c r="I1073" i="16"/>
  <c r="K1073" i="16" s="1"/>
  <c r="U1073" i="16" s="1"/>
  <c r="G1073" i="16"/>
  <c r="M1118" i="17"/>
  <c r="N1118" i="17" s="1"/>
  <c r="Y1117" i="17"/>
  <c r="X1117" i="17"/>
  <c r="T1117" i="17"/>
  <c r="V1117" i="17" s="1"/>
  <c r="W1117" i="17"/>
  <c r="F1118" i="17"/>
  <c r="G1118" i="17" s="1"/>
  <c r="Q1073" i="16" l="1"/>
  <c r="S1073" i="16" s="1"/>
  <c r="J1073" i="16"/>
  <c r="P1118" i="17"/>
  <c r="R1118" i="17" s="1"/>
  <c r="O1118" i="17"/>
  <c r="I1118" i="17"/>
  <c r="K1118" i="17" s="1"/>
  <c r="H1118" i="17"/>
  <c r="Q1118" i="17" l="1"/>
  <c r="S1118" i="17" s="1"/>
  <c r="U1118" i="17"/>
  <c r="T1073" i="16"/>
  <c r="L1073" i="16"/>
  <c r="J1118" i="17"/>
  <c r="T1118" i="17" l="1"/>
  <c r="F1074" i="16"/>
  <c r="V1073" i="16"/>
  <c r="W1073" i="16"/>
  <c r="X1073" i="16"/>
  <c r="Y1073" i="16"/>
  <c r="M1074" i="16"/>
  <c r="L1118" i="17"/>
  <c r="X1118" i="17" s="1"/>
  <c r="O1074" i="16" l="1"/>
  <c r="P1074" i="16"/>
  <c r="R1074" i="16" s="1"/>
  <c r="N1074" i="16"/>
  <c r="I1074" i="16"/>
  <c r="K1074" i="16" s="1"/>
  <c r="G1074" i="16"/>
  <c r="H1074" i="16"/>
  <c r="W1118" i="17"/>
  <c r="F1119" i="17"/>
  <c r="I1119" i="17" s="1"/>
  <c r="K1119" i="17" s="1"/>
  <c r="V1118" i="17"/>
  <c r="Y1118" i="17"/>
  <c r="M1119" i="17"/>
  <c r="Q1074" i="16" l="1"/>
  <c r="S1074" i="16" s="1"/>
  <c r="G1119" i="17"/>
  <c r="J1074" i="16"/>
  <c r="U1074" i="16"/>
  <c r="H1119" i="17"/>
  <c r="N1119" i="17"/>
  <c r="O1119" i="17"/>
  <c r="P1119" i="17"/>
  <c r="R1119" i="17" s="1"/>
  <c r="U1119" i="17" s="1"/>
  <c r="J1119" i="17" l="1"/>
  <c r="L1119" i="17" s="1"/>
  <c r="T1074" i="16"/>
  <c r="L1074" i="16"/>
  <c r="Q1119" i="17"/>
  <c r="T1119" i="17" l="1"/>
  <c r="F1075" i="16"/>
  <c r="W1074" i="16"/>
  <c r="Y1074" i="16"/>
  <c r="V1074" i="16"/>
  <c r="X1074" i="16"/>
  <c r="M1075" i="16"/>
  <c r="S1119" i="17"/>
  <c r="X1119" i="17" s="1"/>
  <c r="Y1119" i="17" l="1"/>
  <c r="W1119" i="17"/>
  <c r="N1075" i="16"/>
  <c r="O1075" i="16"/>
  <c r="P1075" i="16"/>
  <c r="R1075" i="16" s="1"/>
  <c r="F1120" i="17"/>
  <c r="I1120" i="17" s="1"/>
  <c r="K1120" i="17" s="1"/>
  <c r="H1075" i="16"/>
  <c r="G1075" i="16"/>
  <c r="I1075" i="16"/>
  <c r="K1075" i="16" s="1"/>
  <c r="M1120" i="17"/>
  <c r="P1120" i="17" s="1"/>
  <c r="R1120" i="17" s="1"/>
  <c r="V1119" i="17"/>
  <c r="G1120" i="17" l="1"/>
  <c r="J1075" i="16"/>
  <c r="L1075" i="16" s="1"/>
  <c r="H1120" i="17"/>
  <c r="Q1075" i="16"/>
  <c r="S1075" i="16" s="1"/>
  <c r="U1075" i="16"/>
  <c r="O1120" i="17"/>
  <c r="N1120" i="17"/>
  <c r="U1120" i="17"/>
  <c r="Q1120" i="17" l="1"/>
  <c r="S1120" i="17" s="1"/>
  <c r="J1120" i="17"/>
  <c r="L1120" i="17" s="1"/>
  <c r="T1075" i="16"/>
  <c r="V1075" i="16" s="1"/>
  <c r="X1075" i="16"/>
  <c r="F1076" i="16"/>
  <c r="W1075" i="16"/>
  <c r="M1076" i="16"/>
  <c r="Y1075" i="16"/>
  <c r="W1120" i="17" l="1"/>
  <c r="M1121" i="17"/>
  <c r="N1121" i="17" s="1"/>
  <c r="F1121" i="17"/>
  <c r="I1121" i="17" s="1"/>
  <c r="K1121" i="17" s="1"/>
  <c r="X1120" i="17"/>
  <c r="Y1120" i="17"/>
  <c r="T1120" i="17"/>
  <c r="V1120" i="17" s="1"/>
  <c r="P1076" i="16"/>
  <c r="R1076" i="16" s="1"/>
  <c r="O1076" i="16"/>
  <c r="N1076" i="16"/>
  <c r="H1076" i="16"/>
  <c r="G1076" i="16"/>
  <c r="I1076" i="16"/>
  <c r="K1076" i="16" s="1"/>
  <c r="O1121" i="17" l="1"/>
  <c r="P1121" i="17"/>
  <c r="R1121" i="17" s="1"/>
  <c r="U1121" i="17" s="1"/>
  <c r="G1121" i="17"/>
  <c r="H1121" i="17"/>
  <c r="Q1076" i="16"/>
  <c r="S1076" i="16" s="1"/>
  <c r="U1076" i="16"/>
  <c r="J1076" i="16"/>
  <c r="L1076" i="16" s="1"/>
  <c r="X1076" i="16" l="1"/>
  <c r="Q1121" i="17"/>
  <c r="S1121" i="17" s="1"/>
  <c r="J1121" i="17"/>
  <c r="L1121" i="17" s="1"/>
  <c r="T1076" i="16"/>
  <c r="V1076" i="16" s="1"/>
  <c r="Y1076" i="16"/>
  <c r="W1076" i="16"/>
  <c r="M1077" i="16"/>
  <c r="F1077" i="16"/>
  <c r="W1121" i="17" l="1"/>
  <c r="Y1121" i="17"/>
  <c r="X1121" i="17"/>
  <c r="M1122" i="17"/>
  <c r="P1122" i="17" s="1"/>
  <c r="R1122" i="17" s="1"/>
  <c r="F1122" i="17"/>
  <c r="G1122" i="17" s="1"/>
  <c r="T1121" i="17"/>
  <c r="V1121" i="17" s="1"/>
  <c r="H1077" i="16"/>
  <c r="G1077" i="16"/>
  <c r="I1077" i="16"/>
  <c r="K1077" i="16" s="1"/>
  <c r="P1077" i="16"/>
  <c r="R1077" i="16" s="1"/>
  <c r="N1077" i="16"/>
  <c r="O1077" i="16"/>
  <c r="I1122" i="17" l="1"/>
  <c r="K1122" i="17" s="1"/>
  <c r="U1122" i="17" s="1"/>
  <c r="H1122" i="17"/>
  <c r="O1122" i="17"/>
  <c r="N1122" i="17"/>
  <c r="J1077" i="16"/>
  <c r="L1077" i="16" s="1"/>
  <c r="U1077" i="16"/>
  <c r="Q1077" i="16"/>
  <c r="J1122" i="17" l="1"/>
  <c r="L1122" i="17" s="1"/>
  <c r="Q1122" i="17"/>
  <c r="S1122" i="17" s="1"/>
  <c r="S1077" i="16"/>
  <c r="T1077" i="16"/>
  <c r="Y1122" i="17" l="1"/>
  <c r="W1122" i="17"/>
  <c r="M1123" i="17"/>
  <c r="N1123" i="17" s="1"/>
  <c r="F1123" i="17"/>
  <c r="G1123" i="17" s="1"/>
  <c r="X1122" i="17"/>
  <c r="T1122" i="17"/>
  <c r="V1122" i="17" s="1"/>
  <c r="V1077" i="16"/>
  <c r="W1077" i="16"/>
  <c r="Y1077" i="16"/>
  <c r="X1077" i="16"/>
  <c r="M1078" i="16"/>
  <c r="F1078" i="16"/>
  <c r="P1123" i="17" l="1"/>
  <c r="R1123" i="17" s="1"/>
  <c r="O1123" i="17"/>
  <c r="I1123" i="17"/>
  <c r="K1123" i="17" s="1"/>
  <c r="H1123" i="17"/>
  <c r="G1078" i="16"/>
  <c r="H1078" i="16"/>
  <c r="I1078" i="16"/>
  <c r="K1078" i="16" s="1"/>
  <c r="P1078" i="16"/>
  <c r="R1078" i="16" s="1"/>
  <c r="N1078" i="16"/>
  <c r="O1078" i="16"/>
  <c r="J1123" i="17" l="1"/>
  <c r="L1123" i="17" s="1"/>
  <c r="Q1123" i="17"/>
  <c r="S1123" i="17" s="1"/>
  <c r="U1123" i="17"/>
  <c r="Q1078" i="16"/>
  <c r="S1078" i="16" s="1"/>
  <c r="J1078" i="16"/>
  <c r="L1078" i="16" s="1"/>
  <c r="U1078" i="16"/>
  <c r="Y1123" i="17" l="1"/>
  <c r="F1124" i="17"/>
  <c r="G1124" i="17" s="1"/>
  <c r="X1123" i="17"/>
  <c r="T1123" i="17"/>
  <c r="V1123" i="17" s="1"/>
  <c r="W1123" i="17"/>
  <c r="M1124" i="17"/>
  <c r="O1124" i="17" s="1"/>
  <c r="M1079" i="16"/>
  <c r="O1079" i="16" s="1"/>
  <c r="Y1078" i="16"/>
  <c r="T1078" i="16"/>
  <c r="V1078" i="16" s="1"/>
  <c r="W1078" i="16"/>
  <c r="X1078" i="16"/>
  <c r="F1079" i="16"/>
  <c r="H1124" i="17" l="1"/>
  <c r="P1124" i="17"/>
  <c r="R1124" i="17" s="1"/>
  <c r="N1124" i="17"/>
  <c r="I1124" i="17"/>
  <c r="K1124" i="17" s="1"/>
  <c r="P1079" i="16"/>
  <c r="R1079" i="16" s="1"/>
  <c r="N1079" i="16"/>
  <c r="H1079" i="16"/>
  <c r="I1079" i="16"/>
  <c r="K1079" i="16" s="1"/>
  <c r="G1079" i="16"/>
  <c r="Q1124" i="17" l="1"/>
  <c r="S1124" i="17" s="1"/>
  <c r="U1124" i="17"/>
  <c r="J1124" i="17"/>
  <c r="L1124" i="17" s="1"/>
  <c r="Q1079" i="16"/>
  <c r="S1079" i="16" s="1"/>
  <c r="U1079" i="16"/>
  <c r="J1079" i="16"/>
  <c r="L1079" i="16" s="1"/>
  <c r="T1124" i="17" l="1"/>
  <c r="V1124" i="17" s="1"/>
  <c r="F1125" i="17"/>
  <c r="G1125" i="17" s="1"/>
  <c r="W1124" i="17"/>
  <c r="X1124" i="17"/>
  <c r="M1125" i="17"/>
  <c r="O1125" i="17" s="1"/>
  <c r="Y1124" i="17"/>
  <c r="X1079" i="16"/>
  <c r="F1080" i="16"/>
  <c r="H1080" i="16" s="1"/>
  <c r="T1079" i="16"/>
  <c r="V1079" i="16" s="1"/>
  <c r="M1080" i="16"/>
  <c r="Y1079" i="16"/>
  <c r="W1079" i="16"/>
  <c r="H1125" i="17" l="1"/>
  <c r="I1125" i="17"/>
  <c r="K1125" i="17" s="1"/>
  <c r="N1125" i="17"/>
  <c r="P1125" i="17"/>
  <c r="R1125" i="17" s="1"/>
  <c r="G1080" i="16"/>
  <c r="I1080" i="16"/>
  <c r="K1080" i="16" s="1"/>
  <c r="N1080" i="16"/>
  <c r="O1080" i="16"/>
  <c r="P1080" i="16"/>
  <c r="R1080" i="16" s="1"/>
  <c r="J1125" i="17" l="1"/>
  <c r="L1125" i="17" s="1"/>
  <c r="U1125" i="17"/>
  <c r="Q1125" i="17"/>
  <c r="S1125" i="17" s="1"/>
  <c r="U1080" i="16"/>
  <c r="J1080" i="16"/>
  <c r="L1080" i="16" s="1"/>
  <c r="Q1080" i="16"/>
  <c r="S1080" i="16" s="1"/>
  <c r="W1125" i="17" l="1"/>
  <c r="T1125" i="17"/>
  <c r="V1125" i="17" s="1"/>
  <c r="M1126" i="17"/>
  <c r="N1126" i="17" s="1"/>
  <c r="F1126" i="17"/>
  <c r="G1126" i="17" s="1"/>
  <c r="Y1125" i="17"/>
  <c r="X1125" i="17"/>
  <c r="W1080" i="16"/>
  <c r="Y1080" i="16"/>
  <c r="T1080" i="16"/>
  <c r="V1080" i="16" s="1"/>
  <c r="X1080" i="16"/>
  <c r="F1081" i="16"/>
  <c r="M1081" i="16"/>
  <c r="H1126" i="17" l="1"/>
  <c r="I1126" i="17"/>
  <c r="K1126" i="17" s="1"/>
  <c r="P1126" i="17"/>
  <c r="R1126" i="17" s="1"/>
  <c r="O1126" i="17"/>
  <c r="P1081" i="16"/>
  <c r="R1081" i="16" s="1"/>
  <c r="N1081" i="16"/>
  <c r="O1081" i="16"/>
  <c r="I1081" i="16"/>
  <c r="K1081" i="16" s="1"/>
  <c r="G1081" i="16"/>
  <c r="H1081" i="16"/>
  <c r="Q1126" i="17" l="1"/>
  <c r="S1126" i="17" s="1"/>
  <c r="J1126" i="17"/>
  <c r="U1126" i="17"/>
  <c r="U1081" i="16"/>
  <c r="J1081" i="16"/>
  <c r="Q1081" i="16"/>
  <c r="S1081" i="16" s="1"/>
  <c r="T1126" i="17" l="1"/>
  <c r="L1126" i="17"/>
  <c r="X1126" i="17" s="1"/>
  <c r="L1081" i="16"/>
  <c r="T1081" i="16"/>
  <c r="W1126" i="17" l="1"/>
  <c r="Y1126" i="17"/>
  <c r="V1126" i="17"/>
  <c r="M1127" i="17"/>
  <c r="O1127" i="17" s="1"/>
  <c r="F1127" i="17"/>
  <c r="I1127" i="17" s="1"/>
  <c r="K1127" i="17" s="1"/>
  <c r="V1081" i="16"/>
  <c r="F1082" i="16"/>
  <c r="X1081" i="16"/>
  <c r="W1081" i="16"/>
  <c r="Y1081" i="16"/>
  <c r="M1082" i="16"/>
  <c r="G1127" i="17" l="1"/>
  <c r="N1127" i="17"/>
  <c r="P1127" i="17"/>
  <c r="R1127" i="17" s="1"/>
  <c r="U1127" i="17" s="1"/>
  <c r="H1127" i="17"/>
  <c r="N1082" i="16"/>
  <c r="P1082" i="16"/>
  <c r="R1082" i="16" s="1"/>
  <c r="O1082" i="16"/>
  <c r="H1082" i="16"/>
  <c r="G1082" i="16"/>
  <c r="I1082" i="16"/>
  <c r="K1082" i="16" s="1"/>
  <c r="Q1127" i="17" l="1"/>
  <c r="S1127" i="17" s="1"/>
  <c r="J1127" i="17"/>
  <c r="L1127" i="17" s="1"/>
  <c r="U1082" i="16"/>
  <c r="J1082" i="16"/>
  <c r="L1082" i="16" s="1"/>
  <c r="Q1082" i="16"/>
  <c r="S1082" i="16" s="1"/>
  <c r="T1127" i="17" l="1"/>
  <c r="V1127" i="17" s="1"/>
  <c r="T1082" i="16"/>
  <c r="V1082" i="16" s="1"/>
  <c r="M1083" i="16"/>
  <c r="W1082" i="16"/>
  <c r="Y1082" i="16"/>
  <c r="F1083" i="16"/>
  <c r="X1082" i="16"/>
  <c r="W1127" i="17"/>
  <c r="X1127" i="17"/>
  <c r="Y1127" i="17"/>
  <c r="M1128" i="17"/>
  <c r="F1128" i="17"/>
  <c r="G1083" i="16" l="1"/>
  <c r="H1083" i="16"/>
  <c r="I1083" i="16"/>
  <c r="K1083" i="16" s="1"/>
  <c r="N1083" i="16"/>
  <c r="P1083" i="16"/>
  <c r="R1083" i="16" s="1"/>
  <c r="O1083" i="16"/>
  <c r="N1128" i="17"/>
  <c r="O1128" i="17"/>
  <c r="P1128" i="17"/>
  <c r="R1128" i="17" s="1"/>
  <c r="G1128" i="17"/>
  <c r="I1128" i="17"/>
  <c r="K1128" i="17" s="1"/>
  <c r="H1128" i="17"/>
  <c r="Q1083" i="16" l="1"/>
  <c r="S1083" i="16" s="1"/>
  <c r="J1083" i="16"/>
  <c r="U1083" i="16"/>
  <c r="J1128" i="17"/>
  <c r="L1128" i="17" s="1"/>
  <c r="Q1128" i="17"/>
  <c r="S1128" i="17" s="1"/>
  <c r="U1128" i="17"/>
  <c r="T1083" i="16" l="1"/>
  <c r="L1083" i="16"/>
  <c r="M1084" i="16" s="1"/>
  <c r="T1128" i="17"/>
  <c r="V1128" i="17" s="1"/>
  <c r="X1128" i="17"/>
  <c r="M1129" i="17"/>
  <c r="F1129" i="17"/>
  <c r="Y1128" i="17"/>
  <c r="W1128" i="17"/>
  <c r="W1083" i="16" l="1"/>
  <c r="V1083" i="16"/>
  <c r="F1084" i="16"/>
  <c r="H1084" i="16" s="1"/>
  <c r="Y1083" i="16"/>
  <c r="X1083" i="16"/>
  <c r="P1084" i="16"/>
  <c r="R1084" i="16" s="1"/>
  <c r="O1084" i="16"/>
  <c r="N1084" i="16"/>
  <c r="H1129" i="17"/>
  <c r="G1129" i="17"/>
  <c r="I1129" i="17"/>
  <c r="K1129" i="17" s="1"/>
  <c r="P1129" i="17"/>
  <c r="R1129" i="17" s="1"/>
  <c r="O1129" i="17"/>
  <c r="N1129" i="17"/>
  <c r="G1084" i="16" l="1"/>
  <c r="I1084" i="16"/>
  <c r="K1084" i="16" s="1"/>
  <c r="U1084" i="16" s="1"/>
  <c r="Q1084" i="16"/>
  <c r="J1129" i="17"/>
  <c r="L1129" i="17" s="1"/>
  <c r="Q1129" i="17"/>
  <c r="S1129" i="17" s="1"/>
  <c r="U1129" i="17"/>
  <c r="J1084" i="16" l="1"/>
  <c r="L1084" i="16" s="1"/>
  <c r="S1084" i="16"/>
  <c r="T1129" i="17"/>
  <c r="V1129" i="17" s="1"/>
  <c r="Y1129" i="17"/>
  <c r="M1130" i="17"/>
  <c r="X1129" i="17"/>
  <c r="F1130" i="17"/>
  <c r="W1129" i="17"/>
  <c r="T1084" i="16" l="1"/>
  <c r="V1084" i="16" s="1"/>
  <c r="Y1084" i="16"/>
  <c r="W1084" i="16"/>
  <c r="M1085" i="16"/>
  <c r="F1085" i="16"/>
  <c r="X1084" i="16"/>
  <c r="H1130" i="17"/>
  <c r="I1130" i="17"/>
  <c r="K1130" i="17" s="1"/>
  <c r="G1130" i="17"/>
  <c r="P1130" i="17"/>
  <c r="R1130" i="17" s="1"/>
  <c r="N1130" i="17"/>
  <c r="O1130" i="17"/>
  <c r="H1085" i="16" l="1"/>
  <c r="I1085" i="16"/>
  <c r="K1085" i="16" s="1"/>
  <c r="G1085" i="16"/>
  <c r="P1085" i="16"/>
  <c r="R1085" i="16" s="1"/>
  <c r="O1085" i="16"/>
  <c r="N1085" i="16"/>
  <c r="J1130" i="17"/>
  <c r="L1130" i="17" s="1"/>
  <c r="Q1130" i="17"/>
  <c r="U1130" i="17"/>
  <c r="Q1085" i="16" l="1"/>
  <c r="S1085" i="16" s="1"/>
  <c r="J1085" i="16"/>
  <c r="L1085" i="16" s="1"/>
  <c r="U1085" i="16"/>
  <c r="T1130" i="17"/>
  <c r="S1130" i="17"/>
  <c r="M1131" i="17" s="1"/>
  <c r="P1131" i="17" s="1"/>
  <c r="T1085" i="16" l="1"/>
  <c r="V1085" i="16" s="1"/>
  <c r="F1086" i="16"/>
  <c r="M1086" i="16"/>
  <c r="W1085" i="16"/>
  <c r="X1085" i="16"/>
  <c r="Y1085" i="16"/>
  <c r="F1131" i="17"/>
  <c r="I1131" i="17" s="1"/>
  <c r="K1131" i="17" s="1"/>
  <c r="Y1130" i="17"/>
  <c r="W1130" i="17"/>
  <c r="V1130" i="17"/>
  <c r="X1130" i="17"/>
  <c r="N1131" i="17"/>
  <c r="O1131" i="17"/>
  <c r="R1131" i="17"/>
  <c r="N1086" i="16" l="1"/>
  <c r="P1086" i="16"/>
  <c r="R1086" i="16" s="1"/>
  <c r="O1086" i="16"/>
  <c r="H1086" i="16"/>
  <c r="G1086" i="16"/>
  <c r="I1086" i="16"/>
  <c r="K1086" i="16" s="1"/>
  <c r="G1131" i="17"/>
  <c r="H1131" i="17"/>
  <c r="Q1131" i="17"/>
  <c r="S1131" i="17" s="1"/>
  <c r="U1131" i="17"/>
  <c r="U1086" i="16" l="1"/>
  <c r="Q1086" i="16"/>
  <c r="S1086" i="16" s="1"/>
  <c r="J1086" i="16"/>
  <c r="J1131" i="17"/>
  <c r="T1131" i="17" s="1"/>
  <c r="T1086" i="16" l="1"/>
  <c r="L1086" i="16"/>
  <c r="F1087" i="16" s="1"/>
  <c r="L1131" i="17"/>
  <c r="W1131" i="17" s="1"/>
  <c r="V1131" i="17" l="1"/>
  <c r="M1087" i="16"/>
  <c r="P1087" i="16" s="1"/>
  <c r="R1087" i="16" s="1"/>
  <c r="Y1086" i="16"/>
  <c r="W1086" i="16"/>
  <c r="X1086" i="16"/>
  <c r="V1086" i="16"/>
  <c r="I1087" i="16"/>
  <c r="K1087" i="16" s="1"/>
  <c r="H1087" i="16"/>
  <c r="G1087" i="16"/>
  <c r="X1131" i="17"/>
  <c r="M1132" i="17"/>
  <c r="N1132" i="17" s="1"/>
  <c r="Y1131" i="17"/>
  <c r="F1132" i="17"/>
  <c r="H1132" i="17" s="1"/>
  <c r="O1087" i="16" l="1"/>
  <c r="N1087" i="16"/>
  <c r="U1087" i="16"/>
  <c r="J1087" i="16"/>
  <c r="P1132" i="17"/>
  <c r="R1132" i="17" s="1"/>
  <c r="O1132" i="17"/>
  <c r="I1132" i="17"/>
  <c r="K1132" i="17" s="1"/>
  <c r="G1132" i="17"/>
  <c r="J1132" i="17" l="1"/>
  <c r="L1132" i="17" s="1"/>
  <c r="Q1087" i="16"/>
  <c r="S1087" i="16" s="1"/>
  <c r="U1132" i="17"/>
  <c r="Q1132" i="17"/>
  <c r="S1132" i="17" s="1"/>
  <c r="L1087" i="16"/>
  <c r="X1132" i="17" l="1"/>
  <c r="T1087" i="16"/>
  <c r="V1087" i="16" s="1"/>
  <c r="W1132" i="17"/>
  <c r="Y1132" i="17"/>
  <c r="F1133" i="17"/>
  <c r="G1133" i="17" s="1"/>
  <c r="M1133" i="17"/>
  <c r="O1133" i="17" s="1"/>
  <c r="T1132" i="17"/>
  <c r="V1132" i="17" s="1"/>
  <c r="X1087" i="16"/>
  <c r="M1088" i="16"/>
  <c r="W1087" i="16"/>
  <c r="Y1087" i="16"/>
  <c r="F1088" i="16"/>
  <c r="P1133" i="17" l="1"/>
  <c r="R1133" i="17" s="1"/>
  <c r="N1133" i="17"/>
  <c r="I1133" i="17"/>
  <c r="K1133" i="17" s="1"/>
  <c r="H1133" i="17"/>
  <c r="P1088" i="16"/>
  <c r="R1088" i="16" s="1"/>
  <c r="N1088" i="16"/>
  <c r="O1088" i="16"/>
  <c r="I1088" i="16"/>
  <c r="K1088" i="16" s="1"/>
  <c r="H1088" i="16"/>
  <c r="G1088" i="16"/>
  <c r="J1133" i="17" l="1"/>
  <c r="L1133" i="17" s="1"/>
  <c r="U1133" i="17"/>
  <c r="Q1133" i="17"/>
  <c r="S1133" i="17" s="1"/>
  <c r="U1088" i="16"/>
  <c r="J1088" i="16"/>
  <c r="Q1088" i="16"/>
  <c r="S1088" i="16" s="1"/>
  <c r="X1133" i="17" l="1"/>
  <c r="W1133" i="17"/>
  <c r="Y1133" i="17"/>
  <c r="F1134" i="17"/>
  <c r="G1134" i="17" s="1"/>
  <c r="T1133" i="17"/>
  <c r="V1133" i="17" s="1"/>
  <c r="M1134" i="17"/>
  <c r="P1134" i="17" s="1"/>
  <c r="R1134" i="17" s="1"/>
  <c r="L1088" i="16"/>
  <c r="T1088" i="16"/>
  <c r="I1134" i="17" l="1"/>
  <c r="K1134" i="17" s="1"/>
  <c r="U1134" i="17" s="1"/>
  <c r="H1134" i="17"/>
  <c r="O1134" i="17"/>
  <c r="N1134" i="17"/>
  <c r="V1088" i="16"/>
  <c r="F1089" i="16"/>
  <c r="X1088" i="16"/>
  <c r="W1088" i="16"/>
  <c r="Y1088" i="16"/>
  <c r="M1089" i="16"/>
  <c r="Q1134" i="17" l="1"/>
  <c r="S1134" i="17" s="1"/>
  <c r="J1134" i="17"/>
  <c r="L1134" i="17" s="1"/>
  <c r="P1089" i="16"/>
  <c r="R1089" i="16" s="1"/>
  <c r="N1089" i="16"/>
  <c r="O1089" i="16"/>
  <c r="G1089" i="16"/>
  <c r="H1089" i="16"/>
  <c r="I1089" i="16"/>
  <c r="K1089" i="16" s="1"/>
  <c r="T1134" i="17" l="1"/>
  <c r="V1134" i="17" s="1"/>
  <c r="W1134" i="17"/>
  <c r="X1134" i="17"/>
  <c r="Y1134" i="17"/>
  <c r="M1135" i="17"/>
  <c r="P1135" i="17" s="1"/>
  <c r="R1135" i="17" s="1"/>
  <c r="F1135" i="17"/>
  <c r="H1135" i="17" s="1"/>
  <c r="U1089" i="16"/>
  <c r="Q1089" i="16"/>
  <c r="S1089" i="16" s="1"/>
  <c r="J1089" i="16"/>
  <c r="N1135" i="17" l="1"/>
  <c r="O1135" i="17"/>
  <c r="I1135" i="17"/>
  <c r="K1135" i="17" s="1"/>
  <c r="U1135" i="17" s="1"/>
  <c r="G1135" i="17"/>
  <c r="T1089" i="16"/>
  <c r="L1089" i="16"/>
  <c r="V1089" i="16" l="1"/>
  <c r="J1135" i="17"/>
  <c r="L1135" i="17" s="1"/>
  <c r="Q1135" i="17"/>
  <c r="S1135" i="17" s="1"/>
  <c r="Y1089" i="16"/>
  <c r="W1089" i="16"/>
  <c r="F1090" i="16"/>
  <c r="I1090" i="16" s="1"/>
  <c r="K1090" i="16" s="1"/>
  <c r="X1089" i="16"/>
  <c r="M1090" i="16"/>
  <c r="P1090" i="16" s="1"/>
  <c r="R1090" i="16" s="1"/>
  <c r="W1135" i="17" l="1"/>
  <c r="F1136" i="17"/>
  <c r="I1136" i="17" s="1"/>
  <c r="K1136" i="17" s="1"/>
  <c r="T1135" i="17"/>
  <c r="V1135" i="17" s="1"/>
  <c r="X1135" i="17"/>
  <c r="M1136" i="17"/>
  <c r="O1136" i="17" s="1"/>
  <c r="Y1135" i="17"/>
  <c r="G1090" i="16"/>
  <c r="H1090" i="16"/>
  <c r="N1090" i="16"/>
  <c r="O1090" i="16"/>
  <c r="U1090" i="16"/>
  <c r="G1136" i="17" l="1"/>
  <c r="H1136" i="17"/>
  <c r="N1136" i="17"/>
  <c r="P1136" i="17"/>
  <c r="R1136" i="17" s="1"/>
  <c r="U1136" i="17" s="1"/>
  <c r="J1090" i="16"/>
  <c r="L1090" i="16" s="1"/>
  <c r="Q1090" i="16"/>
  <c r="S1090" i="16" s="1"/>
  <c r="J1136" i="17" l="1"/>
  <c r="L1136" i="17" s="1"/>
  <c r="Q1136" i="17"/>
  <c r="S1136" i="17" s="1"/>
  <c r="W1090" i="16"/>
  <c r="X1090" i="16"/>
  <c r="F1091" i="16"/>
  <c r="H1091" i="16" s="1"/>
  <c r="T1090" i="16"/>
  <c r="V1090" i="16" s="1"/>
  <c r="Y1090" i="16"/>
  <c r="M1091" i="16"/>
  <c r="T1136" i="17" l="1"/>
  <c r="V1136" i="17" s="1"/>
  <c r="G1091" i="16"/>
  <c r="I1091" i="16"/>
  <c r="K1091" i="16" s="1"/>
  <c r="P1091" i="16"/>
  <c r="R1091" i="16" s="1"/>
  <c r="N1091" i="16"/>
  <c r="O1091" i="16"/>
  <c r="W1136" i="17"/>
  <c r="X1136" i="17"/>
  <c r="M1137" i="17"/>
  <c r="Y1136" i="17"/>
  <c r="F1137" i="17"/>
  <c r="U1091" i="16" l="1"/>
  <c r="J1091" i="16"/>
  <c r="L1091" i="16" s="1"/>
  <c r="Q1091" i="16"/>
  <c r="S1091" i="16" s="1"/>
  <c r="O1137" i="17"/>
  <c r="N1137" i="17"/>
  <c r="P1137" i="17"/>
  <c r="R1137" i="17" s="1"/>
  <c r="H1137" i="17"/>
  <c r="G1137" i="17"/>
  <c r="I1137" i="17"/>
  <c r="K1137" i="17" s="1"/>
  <c r="T1091" i="16" l="1"/>
  <c r="V1091" i="16" s="1"/>
  <c r="Y1091" i="16"/>
  <c r="X1091" i="16"/>
  <c r="W1091" i="16"/>
  <c r="F1092" i="16"/>
  <c r="I1092" i="16" s="1"/>
  <c r="K1092" i="16" s="1"/>
  <c r="M1092" i="16"/>
  <c r="N1092" i="16" s="1"/>
  <c r="U1137" i="17"/>
  <c r="Q1137" i="17"/>
  <c r="S1137" i="17" s="1"/>
  <c r="J1137" i="17"/>
  <c r="O1092" i="16" l="1"/>
  <c r="P1092" i="16"/>
  <c r="R1092" i="16" s="1"/>
  <c r="U1092" i="16" s="1"/>
  <c r="H1092" i="16"/>
  <c r="G1092" i="16"/>
  <c r="T1137" i="17"/>
  <c r="L1137" i="17"/>
  <c r="J1092" i="16" l="1"/>
  <c r="L1092" i="16" s="1"/>
  <c r="Q1092" i="16"/>
  <c r="S1092" i="16" s="1"/>
  <c r="M1138" i="17"/>
  <c r="F1138" i="17"/>
  <c r="X1137" i="17"/>
  <c r="Y1137" i="17"/>
  <c r="W1137" i="17"/>
  <c r="V1137" i="17"/>
  <c r="T1092" i="16" l="1"/>
  <c r="V1092" i="16" s="1"/>
  <c r="W1092" i="16"/>
  <c r="M1093" i="16"/>
  <c r="P1093" i="16" s="1"/>
  <c r="R1093" i="16" s="1"/>
  <c r="F1093" i="16"/>
  <c r="I1093" i="16" s="1"/>
  <c r="K1093" i="16" s="1"/>
  <c r="Y1092" i="16"/>
  <c r="X1092" i="16"/>
  <c r="I1138" i="17"/>
  <c r="K1138" i="17" s="1"/>
  <c r="G1138" i="17"/>
  <c r="H1138" i="17"/>
  <c r="O1138" i="17"/>
  <c r="P1138" i="17"/>
  <c r="R1138" i="17" s="1"/>
  <c r="N1138" i="17"/>
  <c r="O1093" i="16" l="1"/>
  <c r="N1093" i="16"/>
  <c r="G1093" i="16"/>
  <c r="H1093" i="16"/>
  <c r="U1093" i="16"/>
  <c r="J1138" i="17"/>
  <c r="L1138" i="17" s="1"/>
  <c r="Q1138" i="17"/>
  <c r="S1138" i="17" s="1"/>
  <c r="U1138" i="17"/>
  <c r="Q1093" i="16" l="1"/>
  <c r="S1093" i="16" s="1"/>
  <c r="J1093" i="16"/>
  <c r="T1138" i="17"/>
  <c r="V1138" i="17" s="1"/>
  <c r="W1138" i="17"/>
  <c r="Y1138" i="17"/>
  <c r="F1139" i="17"/>
  <c r="M1139" i="17"/>
  <c r="X1138" i="17"/>
  <c r="T1093" i="16" l="1"/>
  <c r="L1093" i="16"/>
  <c r="M1094" i="16" s="1"/>
  <c r="N1094" i="16" s="1"/>
  <c r="O1139" i="17"/>
  <c r="P1139" i="17"/>
  <c r="R1139" i="17" s="1"/>
  <c r="N1139" i="17"/>
  <c r="H1139" i="17"/>
  <c r="I1139" i="17"/>
  <c r="K1139" i="17" s="1"/>
  <c r="G1139" i="17"/>
  <c r="W1093" i="16" l="1"/>
  <c r="Y1093" i="16"/>
  <c r="V1093" i="16"/>
  <c r="F1094" i="16"/>
  <c r="I1094" i="16" s="1"/>
  <c r="K1094" i="16" s="1"/>
  <c r="X1093" i="16"/>
  <c r="P1094" i="16"/>
  <c r="R1094" i="16" s="1"/>
  <c r="O1094" i="16"/>
  <c r="J1139" i="17"/>
  <c r="L1139" i="17" s="1"/>
  <c r="Q1139" i="17"/>
  <c r="S1139" i="17" s="1"/>
  <c r="U1139" i="17"/>
  <c r="H1094" i="16" l="1"/>
  <c r="Q1094" i="16"/>
  <c r="S1094" i="16" s="1"/>
  <c r="U1094" i="16"/>
  <c r="G1094" i="16"/>
  <c r="T1139" i="17"/>
  <c r="V1139" i="17" s="1"/>
  <c r="W1139" i="17"/>
  <c r="M1140" i="17"/>
  <c r="Y1139" i="17"/>
  <c r="X1139" i="17"/>
  <c r="F1140" i="17"/>
  <c r="J1094" i="16" l="1"/>
  <c r="T1094" i="16" s="1"/>
  <c r="O1140" i="17"/>
  <c r="P1140" i="17"/>
  <c r="N1140" i="17"/>
  <c r="H1140" i="17"/>
  <c r="G1140" i="17"/>
  <c r="I1140" i="17"/>
  <c r="K1140" i="17" s="1"/>
  <c r="L1094" i="16" l="1"/>
  <c r="Y1094" i="16" s="1"/>
  <c r="Q1140" i="17"/>
  <c r="R1140" i="17"/>
  <c r="U1140" i="17" s="1"/>
  <c r="J1140" i="17"/>
  <c r="V1094" i="16" l="1"/>
  <c r="W1094" i="16"/>
  <c r="X1094" i="16"/>
  <c r="M1095" i="16"/>
  <c r="N1095" i="16" s="1"/>
  <c r="F1095" i="16"/>
  <c r="G1095" i="16" s="1"/>
  <c r="S1140" i="17"/>
  <c r="T1140" i="17"/>
  <c r="L1140" i="17"/>
  <c r="O1095" i="16" l="1"/>
  <c r="P1095" i="16"/>
  <c r="R1095" i="16" s="1"/>
  <c r="I1095" i="16"/>
  <c r="K1095" i="16" s="1"/>
  <c r="H1095" i="16"/>
  <c r="Y1140" i="17"/>
  <c r="W1140" i="17"/>
  <c r="M1141" i="17"/>
  <c r="X1140" i="17"/>
  <c r="F1141" i="17"/>
  <c r="V1140" i="17"/>
  <c r="J1095" i="16" l="1"/>
  <c r="L1095" i="16" s="1"/>
  <c r="Q1095" i="16"/>
  <c r="S1095" i="16" s="1"/>
  <c r="U1095" i="16"/>
  <c r="I1141" i="17"/>
  <c r="K1141" i="17" s="1"/>
  <c r="H1141" i="17"/>
  <c r="G1141" i="17"/>
  <c r="O1141" i="17"/>
  <c r="N1141" i="17"/>
  <c r="P1141" i="17"/>
  <c r="R1141" i="17" s="1"/>
  <c r="W1095" i="16" l="1"/>
  <c r="Y1095" i="16"/>
  <c r="F1096" i="16"/>
  <c r="H1096" i="16" s="1"/>
  <c r="X1095" i="16"/>
  <c r="T1095" i="16"/>
  <c r="V1095" i="16" s="1"/>
  <c r="M1096" i="16"/>
  <c r="O1096" i="16" s="1"/>
  <c r="J1141" i="17"/>
  <c r="L1141" i="17" s="1"/>
  <c r="Q1141" i="17"/>
  <c r="S1141" i="17" s="1"/>
  <c r="U1141" i="17"/>
  <c r="G1096" i="16" l="1"/>
  <c r="I1096" i="16"/>
  <c r="K1096" i="16" s="1"/>
  <c r="N1096" i="16"/>
  <c r="P1096" i="16"/>
  <c r="R1096" i="16" s="1"/>
  <c r="T1141" i="17"/>
  <c r="V1141" i="17" s="1"/>
  <c r="W1141" i="17"/>
  <c r="Y1141" i="17"/>
  <c r="F1142" i="17"/>
  <c r="M1142" i="17"/>
  <c r="X1141" i="17"/>
  <c r="U1096" i="16" l="1"/>
  <c r="J1096" i="16"/>
  <c r="L1096" i="16" s="1"/>
  <c r="Q1096" i="16"/>
  <c r="S1096" i="16" s="1"/>
  <c r="O1142" i="17"/>
  <c r="P1142" i="17"/>
  <c r="R1142" i="17" s="1"/>
  <c r="N1142" i="17"/>
  <c r="G1142" i="17"/>
  <c r="H1142" i="17"/>
  <c r="I1142" i="17"/>
  <c r="K1142" i="17" s="1"/>
  <c r="Y1096" i="16" l="1"/>
  <c r="F1097" i="16"/>
  <c r="H1097" i="16" s="1"/>
  <c r="W1096" i="16"/>
  <c r="X1096" i="16"/>
  <c r="M1097" i="16"/>
  <c r="N1097" i="16" s="1"/>
  <c r="T1096" i="16"/>
  <c r="V1096" i="16" s="1"/>
  <c r="U1142" i="17"/>
  <c r="Q1142" i="17"/>
  <c r="S1142" i="17" s="1"/>
  <c r="J1142" i="17"/>
  <c r="G1097" i="16" l="1"/>
  <c r="I1097" i="16"/>
  <c r="K1097" i="16" s="1"/>
  <c r="O1097" i="16"/>
  <c r="P1097" i="16"/>
  <c r="R1097" i="16" s="1"/>
  <c r="T1142" i="17"/>
  <c r="L1142" i="17"/>
  <c r="Y1142" i="17" s="1"/>
  <c r="U1097" i="16" l="1"/>
  <c r="Q1097" i="16"/>
  <c r="S1097" i="16" s="1"/>
  <c r="J1097" i="16"/>
  <c r="L1097" i="16" s="1"/>
  <c r="F1143" i="17"/>
  <c r="H1143" i="17" s="1"/>
  <c r="X1142" i="17"/>
  <c r="M1143" i="17"/>
  <c r="V1142" i="17"/>
  <c r="W1142" i="17"/>
  <c r="F1098" i="16" l="1"/>
  <c r="I1098" i="16" s="1"/>
  <c r="K1098" i="16" s="1"/>
  <c r="X1097" i="16"/>
  <c r="Y1097" i="16"/>
  <c r="T1097" i="16"/>
  <c r="V1097" i="16" s="1"/>
  <c r="M1098" i="16"/>
  <c r="O1098" i="16" s="1"/>
  <c r="W1097" i="16"/>
  <c r="I1143" i="17"/>
  <c r="K1143" i="17" s="1"/>
  <c r="G1143" i="17"/>
  <c r="N1143" i="17"/>
  <c r="O1143" i="17"/>
  <c r="P1143" i="17"/>
  <c r="R1143" i="17" s="1"/>
  <c r="H1098" i="16" l="1"/>
  <c r="G1098" i="16"/>
  <c r="N1098" i="16"/>
  <c r="P1098" i="16"/>
  <c r="R1098" i="16" s="1"/>
  <c r="U1098" i="16" s="1"/>
  <c r="U1143" i="17"/>
  <c r="J1143" i="17"/>
  <c r="L1143" i="17" s="1"/>
  <c r="Q1143" i="17"/>
  <c r="S1143" i="17" s="1"/>
  <c r="J1098" i="16" l="1"/>
  <c r="L1098" i="16" s="1"/>
  <c r="Q1098" i="16"/>
  <c r="S1098" i="16" s="1"/>
  <c r="Y1143" i="17"/>
  <c r="T1143" i="17"/>
  <c r="V1143" i="17" s="1"/>
  <c r="M1144" i="17"/>
  <c r="N1144" i="17" s="1"/>
  <c r="F1144" i="17"/>
  <c r="I1144" i="17" s="1"/>
  <c r="K1144" i="17" s="1"/>
  <c r="W1143" i="17"/>
  <c r="X1143" i="17"/>
  <c r="Y1098" i="16" l="1"/>
  <c r="F1099" i="16"/>
  <c r="G1099" i="16" s="1"/>
  <c r="T1098" i="16"/>
  <c r="V1098" i="16" s="1"/>
  <c r="M1099" i="16"/>
  <c r="O1099" i="16" s="1"/>
  <c r="W1098" i="16"/>
  <c r="X1098" i="16"/>
  <c r="P1144" i="17"/>
  <c r="R1144" i="17" s="1"/>
  <c r="U1144" i="17" s="1"/>
  <c r="O1144" i="17"/>
  <c r="G1144" i="17"/>
  <c r="H1144" i="17"/>
  <c r="I1099" i="16" l="1"/>
  <c r="K1099" i="16" s="1"/>
  <c r="H1099" i="16"/>
  <c r="P1099" i="16"/>
  <c r="R1099" i="16" s="1"/>
  <c r="N1099" i="16"/>
  <c r="Q1144" i="17"/>
  <c r="S1144" i="17" s="1"/>
  <c r="J1144" i="17"/>
  <c r="L1144" i="17" s="1"/>
  <c r="J1099" i="16" l="1"/>
  <c r="L1099" i="16" s="1"/>
  <c r="Q1099" i="16"/>
  <c r="S1099" i="16" s="1"/>
  <c r="U1099" i="16"/>
  <c r="W1144" i="17"/>
  <c r="F1145" i="17"/>
  <c r="G1145" i="17" s="1"/>
  <c r="X1144" i="17"/>
  <c r="Y1144" i="17"/>
  <c r="T1144" i="17"/>
  <c r="V1144" i="17" s="1"/>
  <c r="M1145" i="17"/>
  <c r="N1145" i="17" s="1"/>
  <c r="F1100" i="16" l="1"/>
  <c r="H1100" i="16" s="1"/>
  <c r="T1099" i="16"/>
  <c r="V1099" i="16" s="1"/>
  <c r="X1099" i="16"/>
  <c r="W1099" i="16"/>
  <c r="M1100" i="16"/>
  <c r="O1100" i="16" s="1"/>
  <c r="Y1099" i="16"/>
  <c r="H1145" i="17"/>
  <c r="I1145" i="17"/>
  <c r="K1145" i="17" s="1"/>
  <c r="P1145" i="17"/>
  <c r="R1145" i="17" s="1"/>
  <c r="O1145" i="17"/>
  <c r="I1100" i="16" l="1"/>
  <c r="K1100" i="16" s="1"/>
  <c r="G1100" i="16"/>
  <c r="P1100" i="16"/>
  <c r="R1100" i="16" s="1"/>
  <c r="N1100" i="16"/>
  <c r="J1145" i="17"/>
  <c r="L1145" i="17" s="1"/>
  <c r="U1145" i="17"/>
  <c r="Q1145" i="17"/>
  <c r="S1145" i="17" s="1"/>
  <c r="J1100" i="16" l="1"/>
  <c r="L1100" i="16" s="1"/>
  <c r="U1100" i="16"/>
  <c r="Q1100" i="16"/>
  <c r="S1100" i="16" s="1"/>
  <c r="X1145" i="17"/>
  <c r="Y1145" i="17"/>
  <c r="W1145" i="17"/>
  <c r="F1146" i="17"/>
  <c r="H1146" i="17" s="1"/>
  <c r="M1146" i="17"/>
  <c r="N1146" i="17" s="1"/>
  <c r="T1145" i="17"/>
  <c r="V1145" i="17" s="1"/>
  <c r="X1100" i="16" l="1"/>
  <c r="Y1100" i="16"/>
  <c r="M1101" i="16"/>
  <c r="O1101" i="16" s="1"/>
  <c r="F1101" i="16"/>
  <c r="I1101" i="16" s="1"/>
  <c r="K1101" i="16" s="1"/>
  <c r="T1100" i="16"/>
  <c r="V1100" i="16" s="1"/>
  <c r="W1100" i="16"/>
  <c r="G1146" i="17"/>
  <c r="I1146" i="17"/>
  <c r="K1146" i="17" s="1"/>
  <c r="O1146" i="17"/>
  <c r="P1146" i="17"/>
  <c r="R1146" i="17" s="1"/>
  <c r="G1101" i="16" l="1"/>
  <c r="N1101" i="16"/>
  <c r="P1101" i="16"/>
  <c r="R1101" i="16" s="1"/>
  <c r="U1101" i="16" s="1"/>
  <c r="H1101" i="16"/>
  <c r="J1146" i="17"/>
  <c r="L1146" i="17" s="1"/>
  <c r="U1146" i="17"/>
  <c r="Q1146" i="17"/>
  <c r="S1146" i="17" s="1"/>
  <c r="Q1101" i="16" l="1"/>
  <c r="S1101" i="16" s="1"/>
  <c r="J1101" i="16"/>
  <c r="L1101" i="16" s="1"/>
  <c r="M1147" i="17"/>
  <c r="N1147" i="17" s="1"/>
  <c r="Y1146" i="17"/>
  <c r="W1146" i="17"/>
  <c r="T1146" i="17"/>
  <c r="V1146" i="17" s="1"/>
  <c r="F1147" i="17"/>
  <c r="I1147" i="17" s="1"/>
  <c r="K1147" i="17" s="1"/>
  <c r="X1146" i="17"/>
  <c r="P1147" i="17" l="1"/>
  <c r="R1147" i="17" s="1"/>
  <c r="U1147" i="17" s="1"/>
  <c r="T1101" i="16"/>
  <c r="V1101" i="16" s="1"/>
  <c r="H1147" i="17"/>
  <c r="G1147" i="17"/>
  <c r="O1147" i="17"/>
  <c r="Y1101" i="16"/>
  <c r="M1102" i="16"/>
  <c r="F1102" i="16"/>
  <c r="W1101" i="16"/>
  <c r="X1101" i="16"/>
  <c r="Q1147" i="17" l="1"/>
  <c r="S1147" i="17" s="1"/>
  <c r="J1147" i="17"/>
  <c r="L1147" i="17" s="1"/>
  <c r="H1102" i="16"/>
  <c r="I1102" i="16"/>
  <c r="K1102" i="16" s="1"/>
  <c r="G1102" i="16"/>
  <c r="O1102" i="16"/>
  <c r="P1102" i="16"/>
  <c r="R1102" i="16" s="1"/>
  <c r="N1102" i="16"/>
  <c r="T1147" i="17" l="1"/>
  <c r="V1147" i="17" s="1"/>
  <c r="J1102" i="16"/>
  <c r="L1102" i="16" s="1"/>
  <c r="Q1102" i="16"/>
  <c r="S1102" i="16" s="1"/>
  <c r="U1102" i="16"/>
  <c r="M1148" i="17"/>
  <c r="X1147" i="17"/>
  <c r="W1147" i="17"/>
  <c r="F1148" i="17"/>
  <c r="Y1147" i="17"/>
  <c r="T1102" i="16" l="1"/>
  <c r="V1102" i="16" s="1"/>
  <c r="M1103" i="16"/>
  <c r="F1103" i="16"/>
  <c r="X1102" i="16"/>
  <c r="W1102" i="16"/>
  <c r="Y1102" i="16"/>
  <c r="G1148" i="17"/>
  <c r="I1148" i="17"/>
  <c r="K1148" i="17" s="1"/>
  <c r="H1148" i="17"/>
  <c r="N1148" i="17"/>
  <c r="P1148" i="17"/>
  <c r="R1148" i="17" s="1"/>
  <c r="O1148" i="17"/>
  <c r="G1103" i="16" l="1"/>
  <c r="H1103" i="16"/>
  <c r="I1103" i="16"/>
  <c r="K1103" i="16" s="1"/>
  <c r="N1103" i="16"/>
  <c r="P1103" i="16"/>
  <c r="R1103" i="16" s="1"/>
  <c r="O1103" i="16"/>
  <c r="J1148" i="17"/>
  <c r="L1148" i="17" s="1"/>
  <c r="Q1148" i="17"/>
  <c r="S1148" i="17" s="1"/>
  <c r="U1148" i="17"/>
  <c r="Q1103" i="16" l="1"/>
  <c r="S1103" i="16" s="1"/>
  <c r="J1103" i="16"/>
  <c r="W1148" i="17"/>
  <c r="U1103" i="16"/>
  <c r="X1148" i="17"/>
  <c r="Y1148" i="17"/>
  <c r="F1149" i="17"/>
  <c r="H1149" i="17" s="1"/>
  <c r="T1148" i="17"/>
  <c r="V1148" i="17" s="1"/>
  <c r="M1149" i="17"/>
  <c r="T1103" i="16" l="1"/>
  <c r="L1103" i="16"/>
  <c r="G1149" i="17"/>
  <c r="I1149" i="17"/>
  <c r="N1149" i="17"/>
  <c r="P1149" i="17"/>
  <c r="R1149" i="17" s="1"/>
  <c r="O1149" i="17"/>
  <c r="V1103" i="16" l="1"/>
  <c r="F1104" i="16"/>
  <c r="H1104" i="16" s="1"/>
  <c r="W1103" i="16"/>
  <c r="Y1103" i="16"/>
  <c r="M1104" i="16"/>
  <c r="P1104" i="16" s="1"/>
  <c r="R1104" i="16" s="1"/>
  <c r="X1103" i="16"/>
  <c r="K1149" i="17"/>
  <c r="U1149" i="17" s="1"/>
  <c r="J1149" i="17"/>
  <c r="Q1149" i="17"/>
  <c r="I1104" i="16" l="1"/>
  <c r="K1104" i="16" s="1"/>
  <c r="U1104" i="16" s="1"/>
  <c r="G1104" i="16"/>
  <c r="O1104" i="16"/>
  <c r="N1104" i="16"/>
  <c r="L1149" i="17"/>
  <c r="S1149" i="17"/>
  <c r="T1149" i="17"/>
  <c r="J1104" i="16" l="1"/>
  <c r="L1104" i="16" s="1"/>
  <c r="Q1104" i="16"/>
  <c r="S1104" i="16" s="1"/>
  <c r="M1150" i="17"/>
  <c r="Y1149" i="17"/>
  <c r="X1149" i="17"/>
  <c r="F1150" i="17"/>
  <c r="V1149" i="17"/>
  <c r="W1149" i="17"/>
  <c r="T1104" i="16" l="1"/>
  <c r="V1104" i="16" s="1"/>
  <c r="X1104" i="16"/>
  <c r="M1105" i="16"/>
  <c r="Y1104" i="16"/>
  <c r="F1105" i="16"/>
  <c r="W1104" i="16"/>
  <c r="I1150" i="17"/>
  <c r="K1150" i="17" s="1"/>
  <c r="G1150" i="17"/>
  <c r="H1150" i="17"/>
  <c r="O1150" i="17"/>
  <c r="N1150" i="17"/>
  <c r="P1150" i="17"/>
  <c r="R1150" i="17" s="1"/>
  <c r="H1105" i="16" l="1"/>
  <c r="G1105" i="16"/>
  <c r="I1105" i="16"/>
  <c r="K1105" i="16" s="1"/>
  <c r="O1105" i="16"/>
  <c r="P1105" i="16"/>
  <c r="R1105" i="16" s="1"/>
  <c r="N1105" i="16"/>
  <c r="J1150" i="17"/>
  <c r="L1150" i="17" s="1"/>
  <c r="Q1150" i="17"/>
  <c r="U1150" i="17"/>
  <c r="Q1105" i="16" l="1"/>
  <c r="S1105" i="16" s="1"/>
  <c r="J1105" i="16"/>
  <c r="L1105" i="16" s="1"/>
  <c r="U1105" i="16"/>
  <c r="T1150" i="17"/>
  <c r="S1150" i="17"/>
  <c r="T1105" i="16" l="1"/>
  <c r="V1105" i="16" s="1"/>
  <c r="W1105" i="16"/>
  <c r="M1106" i="16"/>
  <c r="X1105" i="16"/>
  <c r="F1106" i="16"/>
  <c r="Y1105" i="16"/>
  <c r="W1150" i="17"/>
  <c r="F1151" i="17"/>
  <c r="M1151" i="17"/>
  <c r="V1150" i="17"/>
  <c r="Y1150" i="17"/>
  <c r="X1150" i="17"/>
  <c r="G1106" i="16" l="1"/>
  <c r="H1106" i="16"/>
  <c r="I1106" i="16"/>
  <c r="K1106" i="16" s="1"/>
  <c r="N1106" i="16"/>
  <c r="P1106" i="16"/>
  <c r="R1106" i="16" s="1"/>
  <c r="O1106" i="16"/>
  <c r="P1151" i="17"/>
  <c r="R1151" i="17" s="1"/>
  <c r="N1151" i="17"/>
  <c r="O1151" i="17"/>
  <c r="I1151" i="17"/>
  <c r="K1151" i="17" s="1"/>
  <c r="H1151" i="17"/>
  <c r="G1151" i="17"/>
  <c r="Q1106" i="16" l="1"/>
  <c r="S1106" i="16" s="1"/>
  <c r="U1106" i="16"/>
  <c r="J1106" i="16"/>
  <c r="J1151" i="17"/>
  <c r="L1151" i="17" s="1"/>
  <c r="Q1151" i="17"/>
  <c r="S1151" i="17" s="1"/>
  <c r="U1151" i="17"/>
  <c r="T1106" i="16" l="1"/>
  <c r="X1151" i="17"/>
  <c r="L1106" i="16"/>
  <c r="T1151" i="17"/>
  <c r="V1151" i="17" s="1"/>
  <c r="W1151" i="17"/>
  <c r="F1152" i="17"/>
  <c r="I1152" i="17" s="1"/>
  <c r="K1152" i="17" s="1"/>
  <c r="M1152" i="17"/>
  <c r="P1152" i="17" s="1"/>
  <c r="R1152" i="17" s="1"/>
  <c r="Y1151" i="17"/>
  <c r="W1106" i="16" l="1"/>
  <c r="M1107" i="16"/>
  <c r="Y1106" i="16"/>
  <c r="F1107" i="16"/>
  <c r="X1106" i="16"/>
  <c r="V1106" i="16"/>
  <c r="G1152" i="17"/>
  <c r="H1152" i="17"/>
  <c r="O1152" i="17"/>
  <c r="N1152" i="17"/>
  <c r="U1152" i="17"/>
  <c r="G1107" i="16" l="1"/>
  <c r="H1107" i="16"/>
  <c r="I1107" i="16"/>
  <c r="K1107" i="16" s="1"/>
  <c r="J1152" i="17"/>
  <c r="L1152" i="17" s="1"/>
  <c r="N1107" i="16"/>
  <c r="O1107" i="16"/>
  <c r="P1107" i="16"/>
  <c r="R1107" i="16" s="1"/>
  <c r="Q1152" i="17"/>
  <c r="S1152" i="17" s="1"/>
  <c r="W1152" i="17" l="1"/>
  <c r="X1152" i="17"/>
  <c r="U1107" i="16"/>
  <c r="J1107" i="16"/>
  <c r="L1107" i="16" s="1"/>
  <c r="Q1107" i="16"/>
  <c r="S1107" i="16" s="1"/>
  <c r="Y1152" i="17"/>
  <c r="M1153" i="17"/>
  <c r="N1153" i="17" s="1"/>
  <c r="F1153" i="17"/>
  <c r="H1153" i="17" s="1"/>
  <c r="T1152" i="17"/>
  <c r="V1152" i="17" s="1"/>
  <c r="Y1107" i="16" l="1"/>
  <c r="P1153" i="17"/>
  <c r="R1153" i="17" s="1"/>
  <c r="T1107" i="16"/>
  <c r="V1107" i="16" s="1"/>
  <c r="M1108" i="16"/>
  <c r="F1108" i="16"/>
  <c r="X1107" i="16"/>
  <c r="W1107" i="16"/>
  <c r="O1153" i="17"/>
  <c r="G1153" i="17"/>
  <c r="I1153" i="17"/>
  <c r="K1153" i="17" s="1"/>
  <c r="U1153" i="17" l="1"/>
  <c r="Q1153" i="17"/>
  <c r="S1153" i="17" s="1"/>
  <c r="J1153" i="17"/>
  <c r="L1153" i="17" s="1"/>
  <c r="G1108" i="16"/>
  <c r="H1108" i="16"/>
  <c r="I1108" i="16"/>
  <c r="K1108" i="16" s="1"/>
  <c r="O1108" i="16"/>
  <c r="P1108" i="16"/>
  <c r="R1108" i="16" s="1"/>
  <c r="N1108" i="16"/>
  <c r="F1154" i="17" l="1"/>
  <c r="G1154" i="17" s="1"/>
  <c r="W1153" i="17"/>
  <c r="X1153" i="17"/>
  <c r="T1153" i="17"/>
  <c r="V1153" i="17" s="1"/>
  <c r="Y1153" i="17"/>
  <c r="M1154" i="17"/>
  <c r="N1154" i="17" s="1"/>
  <c r="Q1108" i="16"/>
  <c r="S1108" i="16" s="1"/>
  <c r="U1108" i="16"/>
  <c r="J1108" i="16"/>
  <c r="I1154" i="17" l="1"/>
  <c r="K1154" i="17" s="1"/>
  <c r="H1154" i="17"/>
  <c r="O1154" i="17"/>
  <c r="P1154" i="17"/>
  <c r="R1154" i="17" s="1"/>
  <c r="T1108" i="16"/>
  <c r="L1108" i="16"/>
  <c r="X1108" i="16" s="1"/>
  <c r="J1154" i="17" l="1"/>
  <c r="L1154" i="17" s="1"/>
  <c r="U1154" i="17"/>
  <c r="Q1154" i="17"/>
  <c r="S1154" i="17" s="1"/>
  <c r="V1108" i="16"/>
  <c r="M1109" i="16"/>
  <c r="O1109" i="16" s="1"/>
  <c r="F1109" i="16"/>
  <c r="I1109" i="16" s="1"/>
  <c r="K1109" i="16" s="1"/>
  <c r="Y1108" i="16"/>
  <c r="W1108" i="16"/>
  <c r="T1154" i="17" l="1"/>
  <c r="V1154" i="17" s="1"/>
  <c r="P1109" i="16"/>
  <c r="R1109" i="16" s="1"/>
  <c r="U1109" i="16" s="1"/>
  <c r="N1109" i="16"/>
  <c r="G1109" i="16"/>
  <c r="H1109" i="16"/>
  <c r="W1154" i="17"/>
  <c r="F1155" i="17"/>
  <c r="Y1154" i="17"/>
  <c r="X1154" i="17"/>
  <c r="M1155" i="17"/>
  <c r="Q1109" i="16" l="1"/>
  <c r="S1109" i="16" s="1"/>
  <c r="J1109" i="16"/>
  <c r="L1109" i="16" s="1"/>
  <c r="N1155" i="17"/>
  <c r="O1155" i="17"/>
  <c r="P1155" i="17"/>
  <c r="R1155" i="17" s="1"/>
  <c r="I1155" i="17"/>
  <c r="K1155" i="17" s="1"/>
  <c r="G1155" i="17"/>
  <c r="H1155" i="17"/>
  <c r="W1109" i="16" l="1"/>
  <c r="X1109" i="16"/>
  <c r="F1110" i="16"/>
  <c r="I1110" i="16" s="1"/>
  <c r="K1110" i="16" s="1"/>
  <c r="Y1109" i="16"/>
  <c r="M1110" i="16"/>
  <c r="P1110" i="16" s="1"/>
  <c r="R1110" i="16" s="1"/>
  <c r="T1109" i="16"/>
  <c r="V1109" i="16" s="1"/>
  <c r="Q1155" i="17"/>
  <c r="S1155" i="17" s="1"/>
  <c r="J1155" i="17"/>
  <c r="L1155" i="17" s="1"/>
  <c r="U1155" i="17"/>
  <c r="H1110" i="16" l="1"/>
  <c r="G1110" i="16"/>
  <c r="N1110" i="16"/>
  <c r="O1110" i="16"/>
  <c r="U1110" i="16"/>
  <c r="T1155" i="17"/>
  <c r="V1155" i="17" s="1"/>
  <c r="Y1155" i="17"/>
  <c r="M1156" i="17"/>
  <c r="F1156" i="17"/>
  <c r="X1155" i="17"/>
  <c r="W1155" i="17"/>
  <c r="J1110" i="16" l="1"/>
  <c r="L1110" i="16" s="1"/>
  <c r="Q1110" i="16"/>
  <c r="S1110" i="16" s="1"/>
  <c r="G1156" i="17"/>
  <c r="H1156" i="17"/>
  <c r="I1156" i="17"/>
  <c r="K1156" i="17" s="1"/>
  <c r="N1156" i="17"/>
  <c r="P1156" i="17"/>
  <c r="R1156" i="17" s="1"/>
  <c r="O1156" i="17"/>
  <c r="T1110" i="16" l="1"/>
  <c r="V1110" i="16" s="1"/>
  <c r="X1110" i="16"/>
  <c r="M1111" i="16"/>
  <c r="W1110" i="16"/>
  <c r="F1111" i="16"/>
  <c r="Y1110" i="16"/>
  <c r="U1156" i="17"/>
  <c r="J1156" i="17"/>
  <c r="L1156" i="17" s="1"/>
  <c r="Q1156" i="17"/>
  <c r="S1156" i="17" s="1"/>
  <c r="G1111" i="16" l="1"/>
  <c r="H1111" i="16"/>
  <c r="I1111" i="16"/>
  <c r="K1111" i="16" s="1"/>
  <c r="N1111" i="16"/>
  <c r="O1111" i="16"/>
  <c r="P1111" i="16"/>
  <c r="R1111" i="16" s="1"/>
  <c r="T1156" i="17"/>
  <c r="V1156" i="17" s="1"/>
  <c r="F1157" i="17"/>
  <c r="M1157" i="17"/>
  <c r="X1156" i="17"/>
  <c r="Y1156" i="17"/>
  <c r="W1156" i="17"/>
  <c r="Q1111" i="16" l="1"/>
  <c r="S1111" i="16" s="1"/>
  <c r="U1111" i="16"/>
  <c r="J1111" i="16"/>
  <c r="O1157" i="17"/>
  <c r="N1157" i="17"/>
  <c r="P1157" i="17"/>
  <c r="R1157" i="17" s="1"/>
  <c r="H1157" i="17"/>
  <c r="G1157" i="17"/>
  <c r="I1157" i="17"/>
  <c r="K1157" i="17" s="1"/>
  <c r="T1111" i="16" l="1"/>
  <c r="L1111" i="16"/>
  <c r="J1157" i="17"/>
  <c r="L1157" i="17" s="1"/>
  <c r="Q1157" i="17"/>
  <c r="U1157" i="17"/>
  <c r="X1111" i="16" l="1"/>
  <c r="Y1111" i="16"/>
  <c r="M1112" i="16"/>
  <c r="W1111" i="16"/>
  <c r="F1112" i="16"/>
  <c r="V1111" i="16"/>
  <c r="T1157" i="17"/>
  <c r="S1157" i="17"/>
  <c r="W1157" i="17" s="1"/>
  <c r="N1112" i="16" l="1"/>
  <c r="O1112" i="16"/>
  <c r="P1112" i="16"/>
  <c r="R1112" i="16" s="1"/>
  <c r="V1157" i="17"/>
  <c r="I1112" i="16"/>
  <c r="K1112" i="16" s="1"/>
  <c r="H1112" i="16"/>
  <c r="G1112" i="16"/>
  <c r="X1157" i="17"/>
  <c r="F1158" i="17"/>
  <c r="I1158" i="17" s="1"/>
  <c r="K1158" i="17" s="1"/>
  <c r="Y1157" i="17"/>
  <c r="M1158" i="17"/>
  <c r="O1158" i="17" s="1"/>
  <c r="J1112" i="16" l="1"/>
  <c r="L1112" i="16" s="1"/>
  <c r="H1158" i="17"/>
  <c r="Q1112" i="16"/>
  <c r="S1112" i="16" s="1"/>
  <c r="U1112" i="16"/>
  <c r="G1158" i="17"/>
  <c r="N1158" i="17"/>
  <c r="P1158" i="17"/>
  <c r="R1158" i="17" s="1"/>
  <c r="U1158" i="17" s="1"/>
  <c r="J1158" i="17" l="1"/>
  <c r="L1158" i="17" s="1"/>
  <c r="T1112" i="16"/>
  <c r="V1112" i="16" s="1"/>
  <c r="W1112" i="16"/>
  <c r="F1113" i="16"/>
  <c r="M1113" i="16"/>
  <c r="X1112" i="16"/>
  <c r="Y1112" i="16"/>
  <c r="Q1158" i="17"/>
  <c r="T1158" i="17" l="1"/>
  <c r="G1113" i="16"/>
  <c r="H1113" i="16"/>
  <c r="I1113" i="16"/>
  <c r="K1113" i="16" s="1"/>
  <c r="N1113" i="16"/>
  <c r="P1113" i="16"/>
  <c r="R1113" i="16" s="1"/>
  <c r="O1113" i="16"/>
  <c r="S1158" i="17"/>
  <c r="Y1158" i="17" s="1"/>
  <c r="W1158" i="17" l="1"/>
  <c r="J1113" i="16"/>
  <c r="L1113" i="16" s="1"/>
  <c r="Q1113" i="16"/>
  <c r="S1113" i="16" s="1"/>
  <c r="U1113" i="16"/>
  <c r="F1159" i="17"/>
  <c r="I1159" i="17" s="1"/>
  <c r="K1159" i="17" s="1"/>
  <c r="V1158" i="17"/>
  <c r="X1158" i="17"/>
  <c r="M1159" i="17"/>
  <c r="M1114" i="16" l="1"/>
  <c r="X1113" i="16"/>
  <c r="F1114" i="16"/>
  <c r="Y1113" i="16"/>
  <c r="W1113" i="16"/>
  <c r="T1113" i="16"/>
  <c r="V1113" i="16" s="1"/>
  <c r="G1159" i="17"/>
  <c r="H1159" i="17"/>
  <c r="P1159" i="17"/>
  <c r="R1159" i="17" s="1"/>
  <c r="U1159" i="17" s="1"/>
  <c r="O1159" i="17"/>
  <c r="N1159" i="17"/>
  <c r="Q1159" i="17" l="1"/>
  <c r="S1159" i="17" s="1"/>
  <c r="J1159" i="17"/>
  <c r="L1159" i="17" s="1"/>
  <c r="H1114" i="16"/>
  <c r="I1114" i="16"/>
  <c r="K1114" i="16" s="1"/>
  <c r="G1114" i="16"/>
  <c r="N1114" i="16"/>
  <c r="P1114" i="16"/>
  <c r="R1114" i="16" s="1"/>
  <c r="O1114" i="16"/>
  <c r="Q1114" i="16" l="1"/>
  <c r="S1114" i="16" s="1"/>
  <c r="J1114" i="16"/>
  <c r="M1160" i="17"/>
  <c r="N1160" i="17" s="1"/>
  <c r="U1114" i="16"/>
  <c r="W1159" i="17"/>
  <c r="T1159" i="17"/>
  <c r="V1159" i="17" s="1"/>
  <c r="F1160" i="17"/>
  <c r="G1160" i="17" s="1"/>
  <c r="X1159" i="17"/>
  <c r="Y1159" i="17"/>
  <c r="T1114" i="16" l="1"/>
  <c r="L1114" i="16"/>
  <c r="F1115" i="16" s="1"/>
  <c r="H1160" i="17"/>
  <c r="P1160" i="17"/>
  <c r="R1160" i="17" s="1"/>
  <c r="I1160" i="17"/>
  <c r="K1160" i="17" s="1"/>
  <c r="O1160" i="17"/>
  <c r="J1160" i="17" l="1"/>
  <c r="L1160" i="17" s="1"/>
  <c r="X1114" i="16"/>
  <c r="Y1114" i="16"/>
  <c r="V1114" i="16"/>
  <c r="W1114" i="16"/>
  <c r="M1115" i="16"/>
  <c r="N1115" i="16" s="1"/>
  <c r="Q1160" i="17"/>
  <c r="S1160" i="17" s="1"/>
  <c r="U1160" i="17"/>
  <c r="G1115" i="16"/>
  <c r="H1115" i="16"/>
  <c r="I1115" i="16"/>
  <c r="K1115" i="16" s="1"/>
  <c r="F1161" i="17" l="1"/>
  <c r="G1161" i="17" s="1"/>
  <c r="P1115" i="16"/>
  <c r="R1115" i="16" s="1"/>
  <c r="U1115" i="16" s="1"/>
  <c r="O1115" i="16"/>
  <c r="Y1160" i="17"/>
  <c r="W1160" i="17"/>
  <c r="M1161" i="17"/>
  <c r="P1161" i="17" s="1"/>
  <c r="R1161" i="17" s="1"/>
  <c r="T1160" i="17"/>
  <c r="V1160" i="17" s="1"/>
  <c r="X1160" i="17"/>
  <c r="J1115" i="16"/>
  <c r="L1115" i="16" s="1"/>
  <c r="H1161" i="17" l="1"/>
  <c r="I1161" i="17"/>
  <c r="K1161" i="17" s="1"/>
  <c r="U1161" i="17" s="1"/>
  <c r="N1161" i="17"/>
  <c r="Q1115" i="16"/>
  <c r="S1115" i="16" s="1"/>
  <c r="M1116" i="16" s="1"/>
  <c r="O1161" i="17"/>
  <c r="J1161" i="17" l="1"/>
  <c r="L1161" i="17" s="1"/>
  <c r="Q1161" i="17"/>
  <c r="W1115" i="16"/>
  <c r="Y1115" i="16"/>
  <c r="X1115" i="16"/>
  <c r="F1116" i="16"/>
  <c r="H1116" i="16" s="1"/>
  <c r="T1115" i="16"/>
  <c r="V1115" i="16" s="1"/>
  <c r="O1116" i="16"/>
  <c r="P1116" i="16"/>
  <c r="R1116" i="16" s="1"/>
  <c r="N1116" i="16"/>
  <c r="T1161" i="17" l="1"/>
  <c r="S1161" i="17"/>
  <c r="I1116" i="16"/>
  <c r="K1116" i="16" s="1"/>
  <c r="U1116" i="16" s="1"/>
  <c r="G1116" i="16"/>
  <c r="Q1116" i="16"/>
  <c r="S1116" i="16" s="1"/>
  <c r="V1161" i="17" l="1"/>
  <c r="W1161" i="17"/>
  <c r="F1162" i="17"/>
  <c r="H1162" i="17" s="1"/>
  <c r="Y1161" i="17"/>
  <c r="M1162" i="17"/>
  <c r="P1162" i="17" s="1"/>
  <c r="R1162" i="17" s="1"/>
  <c r="X1161" i="17"/>
  <c r="J1116" i="16"/>
  <c r="T1116" i="16" s="1"/>
  <c r="O1162" i="17" l="1"/>
  <c r="G1162" i="17"/>
  <c r="N1162" i="17"/>
  <c r="I1162" i="17"/>
  <c r="L1116" i="16"/>
  <c r="X1116" i="16" s="1"/>
  <c r="Q1162" i="17" l="1"/>
  <c r="S1162" i="17" s="1"/>
  <c r="J1162" i="17"/>
  <c r="K1162" i="17"/>
  <c r="U1162" i="17" s="1"/>
  <c r="V1116" i="16"/>
  <c r="F1117" i="16"/>
  <c r="H1117" i="16" s="1"/>
  <c r="Y1116" i="16"/>
  <c r="M1117" i="16"/>
  <c r="P1117" i="16" s="1"/>
  <c r="R1117" i="16" s="1"/>
  <c r="W1116" i="16"/>
  <c r="T1162" i="17" l="1"/>
  <c r="L1162" i="17"/>
  <c r="W1162" i="17" s="1"/>
  <c r="G1117" i="16"/>
  <c r="I1117" i="16"/>
  <c r="K1117" i="16" s="1"/>
  <c r="U1117" i="16" s="1"/>
  <c r="N1117" i="16"/>
  <c r="O1117" i="16"/>
  <c r="F1163" i="17" l="1"/>
  <c r="I1163" i="17" s="1"/>
  <c r="K1163" i="17" s="1"/>
  <c r="V1162" i="17"/>
  <c r="Y1162" i="17"/>
  <c r="M1163" i="17"/>
  <c r="N1163" i="17" s="1"/>
  <c r="X1162" i="17"/>
  <c r="J1117" i="16"/>
  <c r="L1117" i="16" s="1"/>
  <c r="Q1117" i="16"/>
  <c r="S1117" i="16" s="1"/>
  <c r="G1163" i="17" l="1"/>
  <c r="H1163" i="17"/>
  <c r="P1163" i="17"/>
  <c r="R1163" i="17" s="1"/>
  <c r="U1163" i="17" s="1"/>
  <c r="O1163" i="17"/>
  <c r="T1117" i="16"/>
  <c r="V1117" i="16" s="1"/>
  <c r="F1118" i="16"/>
  <c r="Y1117" i="16"/>
  <c r="X1117" i="16"/>
  <c r="W1117" i="16"/>
  <c r="M1118" i="16"/>
  <c r="Q1163" i="17" l="1"/>
  <c r="S1163" i="17" s="1"/>
  <c r="J1163" i="17"/>
  <c r="O1118" i="16"/>
  <c r="P1118" i="16"/>
  <c r="R1118" i="16" s="1"/>
  <c r="N1118" i="16"/>
  <c r="H1118" i="16"/>
  <c r="I1118" i="16"/>
  <c r="K1118" i="16" s="1"/>
  <c r="G1118" i="16"/>
  <c r="T1163" i="17" l="1"/>
  <c r="L1163" i="17"/>
  <c r="F1164" i="17" s="1"/>
  <c r="Q1118" i="16"/>
  <c r="S1118" i="16" s="1"/>
  <c r="U1118" i="16"/>
  <c r="J1118" i="16"/>
  <c r="V1163" i="17" l="1"/>
  <c r="Y1163" i="17"/>
  <c r="X1163" i="17"/>
  <c r="W1163" i="17"/>
  <c r="M1164" i="17"/>
  <c r="O1164" i="17" s="1"/>
  <c r="L1118" i="16"/>
  <c r="W1118" i="16" s="1"/>
  <c r="T1118" i="16"/>
  <c r="I1164" i="17"/>
  <c r="K1164" i="17" s="1"/>
  <c r="G1164" i="17"/>
  <c r="H1164" i="17"/>
  <c r="P1164" i="17" l="1"/>
  <c r="R1164" i="17" s="1"/>
  <c r="U1164" i="17" s="1"/>
  <c r="N1164" i="17"/>
  <c r="Y1118" i="16"/>
  <c r="F1119" i="16"/>
  <c r="M1119" i="16"/>
  <c r="X1118" i="16"/>
  <c r="V1118" i="16"/>
  <c r="J1164" i="17"/>
  <c r="L1164" i="17" s="1"/>
  <c r="Q1164" i="17" l="1"/>
  <c r="S1164" i="17" s="1"/>
  <c r="W1164" i="17" s="1"/>
  <c r="P1119" i="16"/>
  <c r="R1119" i="16" s="1"/>
  <c r="O1119" i="16"/>
  <c r="N1119" i="16"/>
  <c r="I1119" i="16"/>
  <c r="K1119" i="16" s="1"/>
  <c r="G1119" i="16"/>
  <c r="H1119" i="16"/>
  <c r="T1164" i="17" l="1"/>
  <c r="V1164" i="17" s="1"/>
  <c r="U1119" i="16"/>
  <c r="Q1119" i="16"/>
  <c r="S1119" i="16" s="1"/>
  <c r="J1119" i="16"/>
  <c r="Y1164" i="17"/>
  <c r="F1165" i="17"/>
  <c r="H1165" i="17" s="1"/>
  <c r="M1165" i="17"/>
  <c r="P1165" i="17" s="1"/>
  <c r="X1164" i="17"/>
  <c r="T1119" i="16" l="1"/>
  <c r="L1119" i="16"/>
  <c r="X1119" i="16" s="1"/>
  <c r="G1165" i="17"/>
  <c r="O1165" i="17"/>
  <c r="I1165" i="17"/>
  <c r="K1165" i="17" s="1"/>
  <c r="N1165" i="17"/>
  <c r="R1165" i="17"/>
  <c r="Y1119" i="16" l="1"/>
  <c r="W1119" i="16"/>
  <c r="V1119" i="16"/>
  <c r="M1120" i="16"/>
  <c r="P1120" i="16" s="1"/>
  <c r="R1120" i="16" s="1"/>
  <c r="F1120" i="16"/>
  <c r="H1120" i="16" s="1"/>
  <c r="J1165" i="17"/>
  <c r="L1165" i="17" s="1"/>
  <c r="Q1165" i="17"/>
  <c r="U1165" i="17"/>
  <c r="O1120" i="16" l="1"/>
  <c r="N1120" i="16"/>
  <c r="T1165" i="17"/>
  <c r="G1120" i="16"/>
  <c r="S1165" i="17"/>
  <c r="W1165" i="17" s="1"/>
  <c r="I1120" i="16"/>
  <c r="K1120" i="16" s="1"/>
  <c r="U1120" i="16" s="1"/>
  <c r="Y1165" i="17" l="1"/>
  <c r="M1166" i="17"/>
  <c r="O1166" i="17" s="1"/>
  <c r="X1165" i="17"/>
  <c r="F1166" i="17"/>
  <c r="H1166" i="17" s="1"/>
  <c r="V1165" i="17"/>
  <c r="Q1120" i="16"/>
  <c r="S1120" i="16" s="1"/>
  <c r="J1120" i="16"/>
  <c r="N1166" i="17" l="1"/>
  <c r="P1166" i="17"/>
  <c r="R1166" i="17" s="1"/>
  <c r="G1166" i="17"/>
  <c r="I1166" i="17"/>
  <c r="K1166" i="17" s="1"/>
  <c r="T1120" i="16"/>
  <c r="L1120" i="16"/>
  <c r="X1120" i="16" s="1"/>
  <c r="U1166" i="17" l="1"/>
  <c r="Q1166" i="17"/>
  <c r="S1166" i="17" s="1"/>
  <c r="J1166" i="17"/>
  <c r="L1166" i="17" s="1"/>
  <c r="M1121" i="16"/>
  <c r="P1121" i="16" s="1"/>
  <c r="R1121" i="16" s="1"/>
  <c r="V1120" i="16"/>
  <c r="W1120" i="16"/>
  <c r="Y1120" i="16"/>
  <c r="F1121" i="16"/>
  <c r="G1121" i="16" s="1"/>
  <c r="Y1166" i="17" l="1"/>
  <c r="T1166" i="17"/>
  <c r="V1166" i="17" s="1"/>
  <c r="X1166" i="17"/>
  <c r="W1166" i="17"/>
  <c r="F1167" i="17"/>
  <c r="I1167" i="17" s="1"/>
  <c r="K1167" i="17" s="1"/>
  <c r="M1167" i="17"/>
  <c r="N1167" i="17" s="1"/>
  <c r="I1121" i="16"/>
  <c r="K1121" i="16" s="1"/>
  <c r="U1121" i="16" s="1"/>
  <c r="N1121" i="16"/>
  <c r="O1121" i="16"/>
  <c r="H1121" i="16"/>
  <c r="G1167" i="17" l="1"/>
  <c r="H1167" i="17"/>
  <c r="Q1121" i="16"/>
  <c r="S1121" i="16" s="1"/>
  <c r="P1167" i="17"/>
  <c r="R1167" i="17" s="1"/>
  <c r="U1167" i="17" s="1"/>
  <c r="O1167" i="17"/>
  <c r="J1121" i="16"/>
  <c r="L1121" i="16" s="1"/>
  <c r="J1167" i="17" l="1"/>
  <c r="L1167" i="17" s="1"/>
  <c r="Q1167" i="17"/>
  <c r="S1167" i="17" s="1"/>
  <c r="T1121" i="16"/>
  <c r="V1121" i="16" s="1"/>
  <c r="X1121" i="16"/>
  <c r="F1122" i="16"/>
  <c r="W1121" i="16"/>
  <c r="Y1121" i="16"/>
  <c r="M1122" i="16"/>
  <c r="F1168" i="17" l="1"/>
  <c r="H1168" i="17" s="1"/>
  <c r="W1167" i="17"/>
  <c r="T1167" i="17"/>
  <c r="V1167" i="17" s="1"/>
  <c r="M1168" i="17"/>
  <c r="N1168" i="17" s="1"/>
  <c r="X1167" i="17"/>
  <c r="Y1167" i="17"/>
  <c r="I1122" i="16"/>
  <c r="K1122" i="16" s="1"/>
  <c r="H1122" i="16"/>
  <c r="G1122" i="16"/>
  <c r="N1122" i="16"/>
  <c r="P1122" i="16"/>
  <c r="R1122" i="16" s="1"/>
  <c r="O1122" i="16"/>
  <c r="P1168" i="17" l="1"/>
  <c r="R1168" i="17" s="1"/>
  <c r="I1168" i="17"/>
  <c r="K1168" i="17" s="1"/>
  <c r="G1168" i="17"/>
  <c r="O1168" i="17"/>
  <c r="J1122" i="16"/>
  <c r="L1122" i="16" s="1"/>
  <c r="Q1122" i="16"/>
  <c r="S1122" i="16" s="1"/>
  <c r="U1122" i="16"/>
  <c r="Q1168" i="17" l="1"/>
  <c r="S1168" i="17" s="1"/>
  <c r="J1168" i="17"/>
  <c r="L1168" i="17" s="1"/>
  <c r="U1168" i="17"/>
  <c r="T1122" i="16"/>
  <c r="V1122" i="16" s="1"/>
  <c r="X1122" i="16"/>
  <c r="W1122" i="16"/>
  <c r="F1123" i="16"/>
  <c r="Y1122" i="16"/>
  <c r="M1123" i="16"/>
  <c r="Y1168" i="17" l="1"/>
  <c r="W1168" i="17"/>
  <c r="M1169" i="17"/>
  <c r="P1169" i="17" s="1"/>
  <c r="R1169" i="17" s="1"/>
  <c r="F1169" i="17"/>
  <c r="I1169" i="17" s="1"/>
  <c r="K1169" i="17" s="1"/>
  <c r="X1168" i="17"/>
  <c r="T1168" i="17"/>
  <c r="V1168" i="17" s="1"/>
  <c r="H1123" i="16"/>
  <c r="I1123" i="16"/>
  <c r="K1123" i="16" s="1"/>
  <c r="G1123" i="16"/>
  <c r="O1123" i="16"/>
  <c r="P1123" i="16"/>
  <c r="R1123" i="16" s="1"/>
  <c r="N1123" i="16"/>
  <c r="O1169" i="17" l="1"/>
  <c r="N1169" i="17"/>
  <c r="U1169" i="17"/>
  <c r="H1169" i="17"/>
  <c r="G1169" i="17"/>
  <c r="J1123" i="16"/>
  <c r="L1123" i="16" s="1"/>
  <c r="Q1123" i="16"/>
  <c r="S1123" i="16" s="1"/>
  <c r="U1123" i="16"/>
  <c r="Q1169" i="17" l="1"/>
  <c r="S1169" i="17" s="1"/>
  <c r="J1169" i="17"/>
  <c r="L1169" i="17" s="1"/>
  <c r="T1123" i="16"/>
  <c r="V1123" i="16" s="1"/>
  <c r="F1124" i="16"/>
  <c r="Y1123" i="16"/>
  <c r="M1124" i="16"/>
  <c r="W1123" i="16"/>
  <c r="X1123" i="16"/>
  <c r="F1170" i="17" l="1"/>
  <c r="H1170" i="17" s="1"/>
  <c r="W1169" i="17"/>
  <c r="M1170" i="17"/>
  <c r="N1170" i="17" s="1"/>
  <c r="Y1169" i="17"/>
  <c r="X1169" i="17"/>
  <c r="T1169" i="17"/>
  <c r="V1169" i="17" s="1"/>
  <c r="N1124" i="16"/>
  <c r="O1124" i="16"/>
  <c r="P1124" i="16"/>
  <c r="R1124" i="16" s="1"/>
  <c r="I1124" i="16"/>
  <c r="K1124" i="16" s="1"/>
  <c r="H1124" i="16"/>
  <c r="G1124" i="16"/>
  <c r="I1170" i="17" l="1"/>
  <c r="K1170" i="17" s="1"/>
  <c r="G1170" i="17"/>
  <c r="P1170" i="17"/>
  <c r="R1170" i="17" s="1"/>
  <c r="O1170" i="17"/>
  <c r="Q1124" i="16"/>
  <c r="S1124" i="16" s="1"/>
  <c r="U1124" i="16"/>
  <c r="J1124" i="16"/>
  <c r="J1170" i="17" l="1"/>
  <c r="L1170" i="17" s="1"/>
  <c r="U1170" i="17"/>
  <c r="Q1170" i="17"/>
  <c r="S1170" i="17" s="1"/>
  <c r="T1124" i="16"/>
  <c r="L1124" i="16"/>
  <c r="W1170" i="17" l="1"/>
  <c r="T1170" i="17"/>
  <c r="V1170" i="17" s="1"/>
  <c r="F1171" i="17"/>
  <c r="H1171" i="17" s="1"/>
  <c r="X1170" i="17"/>
  <c r="M1171" i="17"/>
  <c r="N1171" i="17" s="1"/>
  <c r="Y1170" i="17"/>
  <c r="V1124" i="16"/>
  <c r="F1125" i="16"/>
  <c r="I1125" i="16" s="1"/>
  <c r="K1125" i="16" s="1"/>
  <c r="M1125" i="16"/>
  <c r="P1125" i="16" s="1"/>
  <c r="R1125" i="16" s="1"/>
  <c r="X1124" i="16"/>
  <c r="Y1124" i="16"/>
  <c r="W1124" i="16"/>
  <c r="G1171" i="17" l="1"/>
  <c r="I1171" i="17"/>
  <c r="K1171" i="17" s="1"/>
  <c r="O1171" i="17"/>
  <c r="P1171" i="17"/>
  <c r="R1171" i="17" s="1"/>
  <c r="H1125" i="16"/>
  <c r="O1125" i="16"/>
  <c r="N1125" i="16"/>
  <c r="G1125" i="16"/>
  <c r="U1125" i="16"/>
  <c r="J1171" i="17" l="1"/>
  <c r="L1171" i="17" s="1"/>
  <c r="U1171" i="17"/>
  <c r="Q1171" i="17"/>
  <c r="S1171" i="17" s="1"/>
  <c r="J1125" i="16"/>
  <c r="L1125" i="16" s="1"/>
  <c r="Q1125" i="16"/>
  <c r="S1125" i="16" s="1"/>
  <c r="F1172" i="17" l="1"/>
  <c r="G1172" i="17" s="1"/>
  <c r="Y1171" i="17"/>
  <c r="W1171" i="17"/>
  <c r="X1171" i="17"/>
  <c r="M1172" i="17"/>
  <c r="P1172" i="17" s="1"/>
  <c r="R1172" i="17" s="1"/>
  <c r="T1171" i="17"/>
  <c r="V1171" i="17" s="1"/>
  <c r="M1126" i="16"/>
  <c r="N1126" i="16" s="1"/>
  <c r="W1125" i="16"/>
  <c r="F1126" i="16"/>
  <c r="G1126" i="16" s="1"/>
  <c r="X1125" i="16"/>
  <c r="Y1125" i="16"/>
  <c r="T1125" i="16"/>
  <c r="V1125" i="16" s="1"/>
  <c r="H1172" i="17" l="1"/>
  <c r="I1172" i="17"/>
  <c r="K1172" i="17" s="1"/>
  <c r="U1172" i="17" s="1"/>
  <c r="N1172" i="17"/>
  <c r="O1172" i="17"/>
  <c r="O1126" i="16"/>
  <c r="P1126" i="16"/>
  <c r="R1126" i="16" s="1"/>
  <c r="H1126" i="16"/>
  <c r="I1126" i="16"/>
  <c r="K1126" i="16" s="1"/>
  <c r="J1172" i="17" l="1"/>
  <c r="L1172" i="17" s="1"/>
  <c r="Q1172" i="17"/>
  <c r="S1172" i="17" s="1"/>
  <c r="Q1126" i="16"/>
  <c r="S1126" i="16" s="1"/>
  <c r="U1126" i="16"/>
  <c r="J1126" i="16"/>
  <c r="L1126" i="16" s="1"/>
  <c r="T1172" i="17" l="1"/>
  <c r="V1172" i="17" s="1"/>
  <c r="X1126" i="16"/>
  <c r="W1126" i="16"/>
  <c r="M1127" i="16"/>
  <c r="P1127" i="16" s="1"/>
  <c r="R1127" i="16" s="1"/>
  <c r="F1127" i="16"/>
  <c r="I1127" i="16" s="1"/>
  <c r="K1127" i="16" s="1"/>
  <c r="Y1126" i="16"/>
  <c r="T1126" i="16"/>
  <c r="V1126" i="16" s="1"/>
  <c r="F1173" i="17"/>
  <c r="M1173" i="17"/>
  <c r="Y1172" i="17"/>
  <c r="X1172" i="17"/>
  <c r="W1172" i="17"/>
  <c r="N1127" i="16" l="1"/>
  <c r="H1127" i="16"/>
  <c r="O1127" i="16"/>
  <c r="G1127" i="16"/>
  <c r="U1127" i="16"/>
  <c r="P1173" i="17"/>
  <c r="R1173" i="17" s="1"/>
  <c r="N1173" i="17"/>
  <c r="O1173" i="17"/>
  <c r="G1173" i="17"/>
  <c r="I1173" i="17"/>
  <c r="K1173" i="17" s="1"/>
  <c r="H1173" i="17"/>
  <c r="Q1127" i="16" l="1"/>
  <c r="S1127" i="16" s="1"/>
  <c r="J1127" i="16"/>
  <c r="J1173" i="17"/>
  <c r="L1173" i="17" s="1"/>
  <c r="U1173" i="17"/>
  <c r="Q1173" i="17"/>
  <c r="S1173" i="17" s="1"/>
  <c r="T1127" i="16" l="1"/>
  <c r="L1127" i="16"/>
  <c r="T1173" i="17"/>
  <c r="V1173" i="17" s="1"/>
  <c r="Y1173" i="17"/>
  <c r="M1174" i="17"/>
  <c r="F1174" i="17"/>
  <c r="W1173" i="17"/>
  <c r="X1173" i="17"/>
  <c r="V1127" i="16" l="1"/>
  <c r="W1127" i="16"/>
  <c r="X1127" i="16"/>
  <c r="M1128" i="16"/>
  <c r="N1128" i="16" s="1"/>
  <c r="F1128" i="16"/>
  <c r="I1128" i="16" s="1"/>
  <c r="K1128" i="16" s="1"/>
  <c r="Y1127" i="16"/>
  <c r="G1174" i="17"/>
  <c r="H1174" i="17"/>
  <c r="I1174" i="17"/>
  <c r="K1174" i="17" s="1"/>
  <c r="N1174" i="17"/>
  <c r="P1174" i="17"/>
  <c r="R1174" i="17" s="1"/>
  <c r="O1174" i="17"/>
  <c r="P1128" i="16" l="1"/>
  <c r="R1128" i="16" s="1"/>
  <c r="U1128" i="16" s="1"/>
  <c r="H1128" i="16"/>
  <c r="O1128" i="16"/>
  <c r="G1128" i="16"/>
  <c r="J1174" i="17"/>
  <c r="L1174" i="17" s="1"/>
  <c r="U1174" i="17"/>
  <c r="Q1174" i="17"/>
  <c r="Q1128" i="16" l="1"/>
  <c r="S1128" i="16" s="1"/>
  <c r="J1128" i="16"/>
  <c r="T1174" i="17"/>
  <c r="S1174" i="17"/>
  <c r="W1174" i="17" s="1"/>
  <c r="T1128" i="16" l="1"/>
  <c r="L1128" i="16"/>
  <c r="W1128" i="16" s="1"/>
  <c r="M1175" i="17"/>
  <c r="N1175" i="17" s="1"/>
  <c r="Y1174" i="17"/>
  <c r="F1175" i="17"/>
  <c r="G1175" i="17" s="1"/>
  <c r="V1174" i="17"/>
  <c r="X1174" i="17"/>
  <c r="V1128" i="16" l="1"/>
  <c r="F1129" i="16"/>
  <c r="H1129" i="16" s="1"/>
  <c r="Y1128" i="16"/>
  <c r="X1128" i="16"/>
  <c r="M1129" i="16"/>
  <c r="N1129" i="16" s="1"/>
  <c r="P1175" i="17"/>
  <c r="R1175" i="17" s="1"/>
  <c r="O1175" i="17"/>
  <c r="I1175" i="17"/>
  <c r="K1175" i="17" s="1"/>
  <c r="H1175" i="17"/>
  <c r="I1129" i="16" l="1"/>
  <c r="K1129" i="16" s="1"/>
  <c r="G1129" i="16"/>
  <c r="O1129" i="16"/>
  <c r="P1129" i="16"/>
  <c r="R1129" i="16" s="1"/>
  <c r="Q1175" i="17"/>
  <c r="S1175" i="17" s="1"/>
  <c r="U1175" i="17"/>
  <c r="J1175" i="17"/>
  <c r="J1129" i="16" l="1"/>
  <c r="L1129" i="16" s="1"/>
  <c r="U1129" i="16"/>
  <c r="Q1129" i="16"/>
  <c r="S1129" i="16" s="1"/>
  <c r="T1175" i="17"/>
  <c r="L1175" i="17"/>
  <c r="M1176" i="17" s="1"/>
  <c r="W1129" i="16" l="1"/>
  <c r="M1130" i="16"/>
  <c r="O1130" i="16" s="1"/>
  <c r="F1130" i="16"/>
  <c r="H1130" i="16" s="1"/>
  <c r="Y1129" i="16"/>
  <c r="T1129" i="16"/>
  <c r="V1129" i="16" s="1"/>
  <c r="X1129" i="16"/>
  <c r="V1175" i="17"/>
  <c r="Y1175" i="17"/>
  <c r="W1175" i="17"/>
  <c r="X1175" i="17"/>
  <c r="F1176" i="17"/>
  <c r="G1176" i="17" s="1"/>
  <c r="N1176" i="17"/>
  <c r="O1176" i="17"/>
  <c r="P1176" i="17"/>
  <c r="R1176" i="17" s="1"/>
  <c r="P1130" i="16" l="1"/>
  <c r="R1130" i="16" s="1"/>
  <c r="N1130" i="16"/>
  <c r="I1130" i="16"/>
  <c r="K1130" i="16" s="1"/>
  <c r="G1130" i="16"/>
  <c r="I1176" i="17"/>
  <c r="K1176" i="17" s="1"/>
  <c r="U1176" i="17" s="1"/>
  <c r="H1176" i="17"/>
  <c r="Q1176" i="17"/>
  <c r="S1176" i="17" s="1"/>
  <c r="Q1130" i="16" l="1"/>
  <c r="S1130" i="16" s="1"/>
  <c r="U1130" i="16"/>
  <c r="J1130" i="16"/>
  <c r="L1130" i="16" s="1"/>
  <c r="J1176" i="17"/>
  <c r="T1176" i="17" s="1"/>
  <c r="T1130" i="16" l="1"/>
  <c r="V1130" i="16" s="1"/>
  <c r="Y1130" i="16"/>
  <c r="M1131" i="16"/>
  <c r="P1131" i="16" s="1"/>
  <c r="R1131" i="16" s="1"/>
  <c r="X1130" i="16"/>
  <c r="W1130" i="16"/>
  <c r="F1131" i="16"/>
  <c r="I1131" i="16" s="1"/>
  <c r="K1131" i="16" s="1"/>
  <c r="L1176" i="17"/>
  <c r="X1176" i="17" s="1"/>
  <c r="U1131" i="16" l="1"/>
  <c r="Y1176" i="17"/>
  <c r="H1131" i="16"/>
  <c r="O1131" i="16"/>
  <c r="V1176" i="17"/>
  <c r="N1131" i="16"/>
  <c r="M1177" i="17"/>
  <c r="O1177" i="17" s="1"/>
  <c r="W1176" i="17"/>
  <c r="F1177" i="17"/>
  <c r="I1177" i="17" s="1"/>
  <c r="K1177" i="17" s="1"/>
  <c r="G1131" i="16"/>
  <c r="N1177" i="17" l="1"/>
  <c r="P1177" i="17"/>
  <c r="R1177" i="17" s="1"/>
  <c r="U1177" i="17" s="1"/>
  <c r="G1177" i="17"/>
  <c r="H1177" i="17"/>
  <c r="J1131" i="16"/>
  <c r="L1131" i="16" s="1"/>
  <c r="Q1131" i="16"/>
  <c r="S1131" i="16" s="1"/>
  <c r="Q1177" i="17" l="1"/>
  <c r="S1177" i="17" s="1"/>
  <c r="W1131" i="16"/>
  <c r="J1177" i="17"/>
  <c r="L1177" i="17" s="1"/>
  <c r="X1131" i="16"/>
  <c r="Y1131" i="16"/>
  <c r="M1132" i="16"/>
  <c r="O1132" i="16" s="1"/>
  <c r="F1132" i="16"/>
  <c r="H1132" i="16" s="1"/>
  <c r="T1131" i="16"/>
  <c r="V1131" i="16" s="1"/>
  <c r="T1177" i="17" l="1"/>
  <c r="V1177" i="17" s="1"/>
  <c r="N1132" i="16"/>
  <c r="P1132" i="16"/>
  <c r="R1132" i="16" s="1"/>
  <c r="G1132" i="16"/>
  <c r="I1132" i="16"/>
  <c r="K1132" i="16" s="1"/>
  <c r="X1177" i="17"/>
  <c r="M1178" i="17"/>
  <c r="W1177" i="17"/>
  <c r="F1178" i="17"/>
  <c r="Y1177" i="17"/>
  <c r="U1132" i="16" l="1"/>
  <c r="Q1132" i="16"/>
  <c r="S1132" i="16" s="1"/>
  <c r="J1132" i="16"/>
  <c r="L1132" i="16" s="1"/>
  <c r="I1178" i="17"/>
  <c r="K1178" i="17" s="1"/>
  <c r="G1178" i="17"/>
  <c r="H1178" i="17"/>
  <c r="P1178" i="17"/>
  <c r="R1178" i="17" s="1"/>
  <c r="N1178" i="17"/>
  <c r="O1178" i="17"/>
  <c r="Y1132" i="16" l="1"/>
  <c r="T1132" i="16"/>
  <c r="V1132" i="16" s="1"/>
  <c r="F1133" i="16"/>
  <c r="G1133" i="16" s="1"/>
  <c r="M1133" i="16"/>
  <c r="P1133" i="16" s="1"/>
  <c r="R1133" i="16" s="1"/>
  <c r="X1132" i="16"/>
  <c r="W1132" i="16"/>
  <c r="J1178" i="17"/>
  <c r="L1178" i="17" s="1"/>
  <c r="Q1178" i="17"/>
  <c r="S1178" i="17" s="1"/>
  <c r="U1178" i="17"/>
  <c r="H1133" i="16" l="1"/>
  <c r="O1133" i="16"/>
  <c r="N1133" i="16"/>
  <c r="I1133" i="16"/>
  <c r="K1133" i="16" s="1"/>
  <c r="U1133" i="16" s="1"/>
  <c r="T1178" i="17"/>
  <c r="V1178" i="17" s="1"/>
  <c r="M1179" i="17"/>
  <c r="F1179" i="17"/>
  <c r="Y1178" i="17"/>
  <c r="W1178" i="17"/>
  <c r="X1178" i="17"/>
  <c r="Q1133" i="16" l="1"/>
  <c r="S1133" i="16" s="1"/>
  <c r="J1133" i="16"/>
  <c r="L1133" i="16" s="1"/>
  <c r="H1179" i="17"/>
  <c r="I1179" i="17"/>
  <c r="K1179" i="17" s="1"/>
  <c r="G1179" i="17"/>
  <c r="O1179" i="17"/>
  <c r="N1179" i="17"/>
  <c r="P1179" i="17"/>
  <c r="R1179" i="17" s="1"/>
  <c r="Y1133" i="16" l="1"/>
  <c r="T1133" i="16"/>
  <c r="V1133" i="16" s="1"/>
  <c r="M1134" i="16"/>
  <c r="O1134" i="16" s="1"/>
  <c r="W1133" i="16"/>
  <c r="F1134" i="16"/>
  <c r="G1134" i="16" s="1"/>
  <c r="X1133" i="16"/>
  <c r="J1179" i="17"/>
  <c r="L1179" i="17" s="1"/>
  <c r="Q1179" i="17"/>
  <c r="U1179" i="17"/>
  <c r="P1134" i="16" l="1"/>
  <c r="R1134" i="16" s="1"/>
  <c r="N1134" i="16"/>
  <c r="I1134" i="16"/>
  <c r="K1134" i="16" s="1"/>
  <c r="H1134" i="16"/>
  <c r="T1179" i="17"/>
  <c r="S1179" i="17"/>
  <c r="W1179" i="17" s="1"/>
  <c r="Q1134" i="16" l="1"/>
  <c r="S1134" i="16" s="1"/>
  <c r="U1134" i="16"/>
  <c r="J1134" i="16"/>
  <c r="L1134" i="16" s="1"/>
  <c r="Y1179" i="17"/>
  <c r="V1179" i="17"/>
  <c r="X1179" i="17"/>
  <c r="M1180" i="17"/>
  <c r="N1180" i="17" s="1"/>
  <c r="F1180" i="17"/>
  <c r="I1180" i="17" s="1"/>
  <c r="K1180" i="17" s="1"/>
  <c r="W1134" i="16" l="1"/>
  <c r="Y1134" i="16"/>
  <c r="M1135" i="16"/>
  <c r="N1135" i="16" s="1"/>
  <c r="F1135" i="16"/>
  <c r="G1135" i="16" s="1"/>
  <c r="X1134" i="16"/>
  <c r="T1134" i="16"/>
  <c r="V1134" i="16" s="1"/>
  <c r="P1180" i="17"/>
  <c r="R1180" i="17" s="1"/>
  <c r="U1180" i="17" s="1"/>
  <c r="O1180" i="17"/>
  <c r="H1180" i="17"/>
  <c r="G1180" i="17"/>
  <c r="O1135" i="16" l="1"/>
  <c r="P1135" i="16"/>
  <c r="R1135" i="16" s="1"/>
  <c r="H1135" i="16"/>
  <c r="I1135" i="16"/>
  <c r="K1135" i="16" s="1"/>
  <c r="J1180" i="17"/>
  <c r="L1180" i="17" s="1"/>
  <c r="Q1180" i="17"/>
  <c r="S1180" i="17" s="1"/>
  <c r="U1135" i="16" l="1"/>
  <c r="J1135" i="16"/>
  <c r="L1135" i="16" s="1"/>
  <c r="Q1135" i="16"/>
  <c r="S1135" i="16" s="1"/>
  <c r="T1180" i="17"/>
  <c r="V1180" i="17" s="1"/>
  <c r="Y1180" i="17"/>
  <c r="F1181" i="17"/>
  <c r="X1180" i="17"/>
  <c r="M1181" i="17"/>
  <c r="W1180" i="17"/>
  <c r="X1135" i="16" l="1"/>
  <c r="T1135" i="16"/>
  <c r="V1135" i="16" s="1"/>
  <c r="Y1135" i="16"/>
  <c r="F1136" i="16"/>
  <c r="G1136" i="16" s="1"/>
  <c r="M1136" i="16"/>
  <c r="O1136" i="16" s="1"/>
  <c r="W1135" i="16"/>
  <c r="O1181" i="17"/>
  <c r="P1181" i="17"/>
  <c r="R1181" i="17" s="1"/>
  <c r="N1181" i="17"/>
  <c r="H1181" i="17"/>
  <c r="G1181" i="17"/>
  <c r="I1181" i="17"/>
  <c r="K1181" i="17" s="1"/>
  <c r="P1136" i="16" l="1"/>
  <c r="R1136" i="16" s="1"/>
  <c r="H1136" i="16"/>
  <c r="I1136" i="16"/>
  <c r="K1136" i="16" s="1"/>
  <c r="N1136" i="16"/>
  <c r="U1181" i="17"/>
  <c r="Q1181" i="17"/>
  <c r="S1181" i="17" s="1"/>
  <c r="J1181" i="17"/>
  <c r="Q1136" i="16" l="1"/>
  <c r="S1136" i="16" s="1"/>
  <c r="J1136" i="16"/>
  <c r="L1136" i="16" s="1"/>
  <c r="U1136" i="16"/>
  <c r="T1181" i="17"/>
  <c r="L1181" i="17"/>
  <c r="W1181" i="17" s="1"/>
  <c r="T1136" i="16" l="1"/>
  <c r="V1136" i="16" s="1"/>
  <c r="Y1136" i="16"/>
  <c r="F1137" i="16"/>
  <c r="G1137" i="16" s="1"/>
  <c r="X1136" i="16"/>
  <c r="W1136" i="16"/>
  <c r="M1137" i="16"/>
  <c r="N1137" i="16" s="1"/>
  <c r="V1181" i="17"/>
  <c r="Y1181" i="17"/>
  <c r="F1182" i="17"/>
  <c r="H1182" i="17" s="1"/>
  <c r="X1181" i="17"/>
  <c r="M1182" i="17"/>
  <c r="O1182" i="17" s="1"/>
  <c r="H1137" i="16" l="1"/>
  <c r="I1137" i="16"/>
  <c r="K1137" i="16" s="1"/>
  <c r="P1137" i="16"/>
  <c r="R1137" i="16" s="1"/>
  <c r="O1137" i="16"/>
  <c r="I1182" i="17"/>
  <c r="K1182" i="17" s="1"/>
  <c r="G1182" i="17"/>
  <c r="N1182" i="17"/>
  <c r="P1182" i="17"/>
  <c r="R1182" i="17" s="1"/>
  <c r="Q1182" i="17" l="1"/>
  <c r="S1182" i="17" s="1"/>
  <c r="Q1137" i="16"/>
  <c r="S1137" i="16" s="1"/>
  <c r="U1137" i="16"/>
  <c r="J1137" i="16"/>
  <c r="L1137" i="16" s="1"/>
  <c r="J1182" i="17"/>
  <c r="L1182" i="17" s="1"/>
  <c r="U1182" i="17"/>
  <c r="T1137" i="16" l="1"/>
  <c r="V1137" i="16" s="1"/>
  <c r="X1137" i="16"/>
  <c r="W1137" i="16"/>
  <c r="M1138" i="16"/>
  <c r="P1138" i="16" s="1"/>
  <c r="R1138" i="16" s="1"/>
  <c r="Y1137" i="16"/>
  <c r="F1138" i="16"/>
  <c r="G1138" i="16" s="1"/>
  <c r="W1182" i="17"/>
  <c r="X1182" i="17"/>
  <c r="T1182" i="17"/>
  <c r="V1182" i="17" s="1"/>
  <c r="M1183" i="17"/>
  <c r="O1183" i="17" s="1"/>
  <c r="F1183" i="17"/>
  <c r="H1183" i="17" s="1"/>
  <c r="Y1182" i="17"/>
  <c r="I1138" i="16" l="1"/>
  <c r="K1138" i="16" s="1"/>
  <c r="U1138" i="16" s="1"/>
  <c r="H1138" i="16"/>
  <c r="O1138" i="16"/>
  <c r="N1138" i="16"/>
  <c r="P1183" i="17"/>
  <c r="R1183" i="17" s="1"/>
  <c r="N1183" i="17"/>
  <c r="G1183" i="17"/>
  <c r="I1183" i="17"/>
  <c r="K1183" i="17" s="1"/>
  <c r="J1138" i="16" l="1"/>
  <c r="L1138" i="16" s="1"/>
  <c r="Q1183" i="17"/>
  <c r="S1183" i="17" s="1"/>
  <c r="Q1138" i="16"/>
  <c r="S1138" i="16" s="1"/>
  <c r="J1183" i="17"/>
  <c r="L1183" i="17" s="1"/>
  <c r="U1183" i="17"/>
  <c r="X1138" i="16" l="1"/>
  <c r="T1138" i="16"/>
  <c r="V1138" i="16" s="1"/>
  <c r="F1139" i="16"/>
  <c r="I1139" i="16" s="1"/>
  <c r="K1139" i="16" s="1"/>
  <c r="M1139" i="16"/>
  <c r="O1139" i="16" s="1"/>
  <c r="Y1138" i="16"/>
  <c r="W1138" i="16"/>
  <c r="T1183" i="17"/>
  <c r="V1183" i="17" s="1"/>
  <c r="W1183" i="17"/>
  <c r="X1183" i="17"/>
  <c r="Y1183" i="17"/>
  <c r="F1184" i="17"/>
  <c r="H1184" i="17" s="1"/>
  <c r="M1184" i="17"/>
  <c r="N1184" i="17" s="1"/>
  <c r="H1139" i="16" l="1"/>
  <c r="P1139" i="16"/>
  <c r="R1139" i="16" s="1"/>
  <c r="U1139" i="16" s="1"/>
  <c r="N1139" i="16"/>
  <c r="G1139" i="16"/>
  <c r="I1184" i="17"/>
  <c r="K1184" i="17" s="1"/>
  <c r="G1184" i="17"/>
  <c r="P1184" i="17"/>
  <c r="R1184" i="17" s="1"/>
  <c r="O1184" i="17"/>
  <c r="J1139" i="16" l="1"/>
  <c r="L1139" i="16" s="1"/>
  <c r="Q1139" i="16"/>
  <c r="J1184" i="17"/>
  <c r="L1184" i="17" s="1"/>
  <c r="U1184" i="17"/>
  <c r="Q1184" i="17"/>
  <c r="S1184" i="17" s="1"/>
  <c r="T1139" i="16" l="1"/>
  <c r="S1139" i="16"/>
  <c r="W1139" i="16" s="1"/>
  <c r="M1185" i="17"/>
  <c r="O1185" i="17" s="1"/>
  <c r="Y1184" i="17"/>
  <c r="T1184" i="17"/>
  <c r="V1184" i="17" s="1"/>
  <c r="F1185" i="17"/>
  <c r="G1185" i="17" s="1"/>
  <c r="W1184" i="17"/>
  <c r="X1184" i="17"/>
  <c r="P1185" i="17" l="1"/>
  <c r="R1185" i="17" s="1"/>
  <c r="F1140" i="16"/>
  <c r="H1140" i="16" s="1"/>
  <c r="V1139" i="16"/>
  <c r="X1139" i="16"/>
  <c r="M1140" i="16"/>
  <c r="N1140" i="16" s="1"/>
  <c r="Y1139" i="16"/>
  <c r="N1185" i="17"/>
  <c r="H1185" i="17"/>
  <c r="I1185" i="17"/>
  <c r="K1185" i="17" s="1"/>
  <c r="U1185" i="17" l="1"/>
  <c r="O1140" i="16"/>
  <c r="Q1185" i="17"/>
  <c r="S1185" i="17" s="1"/>
  <c r="P1140" i="16"/>
  <c r="R1140" i="16" s="1"/>
  <c r="I1140" i="16"/>
  <c r="K1140" i="16" s="1"/>
  <c r="G1140" i="16"/>
  <c r="J1185" i="17"/>
  <c r="J1140" i="16" l="1"/>
  <c r="L1140" i="16" s="1"/>
  <c r="Q1140" i="16"/>
  <c r="T1185" i="17"/>
  <c r="U1140" i="16"/>
  <c r="L1185" i="17"/>
  <c r="X1185" i="17" s="1"/>
  <c r="T1140" i="16" l="1"/>
  <c r="S1140" i="16"/>
  <c r="W1140" i="16" s="1"/>
  <c r="W1185" i="17"/>
  <c r="Y1185" i="17"/>
  <c r="M1186" i="17"/>
  <c r="P1186" i="17" s="1"/>
  <c r="R1186" i="17" s="1"/>
  <c r="V1185" i="17"/>
  <c r="F1186" i="17"/>
  <c r="G1186" i="17" s="1"/>
  <c r="V1140" i="16" l="1"/>
  <c r="Y1140" i="16"/>
  <c r="X1140" i="16"/>
  <c r="F1141" i="16"/>
  <c r="G1141" i="16" s="1"/>
  <c r="M1141" i="16"/>
  <c r="N1141" i="16" s="1"/>
  <c r="I1186" i="17"/>
  <c r="K1186" i="17" s="1"/>
  <c r="U1186" i="17" s="1"/>
  <c r="O1186" i="17"/>
  <c r="H1186" i="17"/>
  <c r="N1186" i="17"/>
  <c r="H1141" i="16" l="1"/>
  <c r="I1141" i="16"/>
  <c r="K1141" i="16" s="1"/>
  <c r="P1141" i="16"/>
  <c r="R1141" i="16" s="1"/>
  <c r="O1141" i="16"/>
  <c r="J1186" i="17"/>
  <c r="L1186" i="17" s="1"/>
  <c r="Q1186" i="17"/>
  <c r="S1186" i="17" s="1"/>
  <c r="Q1141" i="16" l="1"/>
  <c r="S1141" i="16" s="1"/>
  <c r="J1141" i="16"/>
  <c r="L1141" i="16" s="1"/>
  <c r="U1141" i="16"/>
  <c r="Y1186" i="17"/>
  <c r="W1186" i="17"/>
  <c r="T1186" i="17"/>
  <c r="V1186" i="17" s="1"/>
  <c r="X1186" i="17"/>
  <c r="F1187" i="17"/>
  <c r="H1187" i="17" s="1"/>
  <c r="M1187" i="17"/>
  <c r="O1187" i="17" s="1"/>
  <c r="T1141" i="16" l="1"/>
  <c r="V1141" i="16" s="1"/>
  <c r="N1187" i="17"/>
  <c r="P1187" i="17"/>
  <c r="R1187" i="17" s="1"/>
  <c r="G1187" i="17"/>
  <c r="I1187" i="17"/>
  <c r="K1187" i="17" s="1"/>
  <c r="M1142" i="16"/>
  <c r="X1141" i="16"/>
  <c r="F1142" i="16"/>
  <c r="Y1141" i="16"/>
  <c r="W1141" i="16"/>
  <c r="Q1187" i="17" l="1"/>
  <c r="S1187" i="17" s="1"/>
  <c r="U1187" i="17"/>
  <c r="J1187" i="17"/>
  <c r="L1187" i="17" s="1"/>
  <c r="H1142" i="16"/>
  <c r="I1142" i="16"/>
  <c r="K1142" i="16" s="1"/>
  <c r="G1142" i="16"/>
  <c r="O1142" i="16"/>
  <c r="P1142" i="16"/>
  <c r="R1142" i="16" s="1"/>
  <c r="N1142" i="16"/>
  <c r="W1187" i="17" l="1"/>
  <c r="F1188" i="17"/>
  <c r="G1188" i="17" s="1"/>
  <c r="M1188" i="17"/>
  <c r="P1188" i="17" s="1"/>
  <c r="R1188" i="17" s="1"/>
  <c r="Y1187" i="17"/>
  <c r="T1187" i="17"/>
  <c r="V1187" i="17" s="1"/>
  <c r="X1187" i="17"/>
  <c r="J1142" i="16"/>
  <c r="L1142" i="16" s="1"/>
  <c r="Q1142" i="16"/>
  <c r="S1142" i="16" s="1"/>
  <c r="U1142" i="16"/>
  <c r="H1188" i="17" l="1"/>
  <c r="I1188" i="17"/>
  <c r="K1188" i="17" s="1"/>
  <c r="U1188" i="17" s="1"/>
  <c r="N1188" i="17"/>
  <c r="O1188" i="17"/>
  <c r="T1142" i="16"/>
  <c r="V1142" i="16" s="1"/>
  <c r="F1143" i="16"/>
  <c r="X1142" i="16"/>
  <c r="M1143" i="16"/>
  <c r="Y1142" i="16"/>
  <c r="W1142" i="16"/>
  <c r="J1188" i="17" l="1"/>
  <c r="L1188" i="17" s="1"/>
  <c r="Q1188" i="17"/>
  <c r="S1188" i="17" s="1"/>
  <c r="N1143" i="16"/>
  <c r="P1143" i="16"/>
  <c r="R1143" i="16" s="1"/>
  <c r="O1143" i="16"/>
  <c r="I1143" i="16"/>
  <c r="K1143" i="16" s="1"/>
  <c r="G1143" i="16"/>
  <c r="H1143" i="16"/>
  <c r="F1189" i="17" l="1"/>
  <c r="I1189" i="17" s="1"/>
  <c r="K1189" i="17" s="1"/>
  <c r="W1188" i="17"/>
  <c r="Y1188" i="17"/>
  <c r="T1188" i="17"/>
  <c r="V1188" i="17" s="1"/>
  <c r="M1189" i="17"/>
  <c r="N1189" i="17" s="1"/>
  <c r="X1188" i="17"/>
  <c r="Q1143" i="16"/>
  <c r="S1143" i="16" s="1"/>
  <c r="U1143" i="16"/>
  <c r="J1143" i="16"/>
  <c r="L1143" i="16" s="1"/>
  <c r="G1189" i="17" l="1"/>
  <c r="H1189" i="17"/>
  <c r="P1189" i="17"/>
  <c r="R1189" i="17" s="1"/>
  <c r="U1189" i="17" s="1"/>
  <c r="O1189" i="17"/>
  <c r="T1143" i="16"/>
  <c r="V1143" i="16" s="1"/>
  <c r="F1144" i="16"/>
  <c r="Y1143" i="16"/>
  <c r="M1144" i="16"/>
  <c r="W1143" i="16"/>
  <c r="X1143" i="16"/>
  <c r="J1189" i="17" l="1"/>
  <c r="L1189" i="17" s="1"/>
  <c r="Q1189" i="17"/>
  <c r="S1189" i="17" s="1"/>
  <c r="N1144" i="16"/>
  <c r="O1144" i="16"/>
  <c r="P1144" i="16"/>
  <c r="R1144" i="16" s="1"/>
  <c r="I1144" i="16"/>
  <c r="K1144" i="16" s="1"/>
  <c r="G1144" i="16"/>
  <c r="H1144" i="16"/>
  <c r="F1190" i="17" l="1"/>
  <c r="W1189" i="17"/>
  <c r="M1190" i="17"/>
  <c r="O1190" i="17" s="1"/>
  <c r="Y1189" i="17"/>
  <c r="T1189" i="17"/>
  <c r="V1189" i="17" s="1"/>
  <c r="X1189" i="17"/>
  <c r="Q1144" i="16"/>
  <c r="S1144" i="16" s="1"/>
  <c r="U1144" i="16"/>
  <c r="J1144" i="16"/>
  <c r="L1144" i="16" s="1"/>
  <c r="P1190" i="17" l="1"/>
  <c r="R1190" i="17" s="1"/>
  <c r="N1190" i="17"/>
  <c r="H1190" i="17"/>
  <c r="G1190" i="17"/>
  <c r="I1190" i="17"/>
  <c r="K1190" i="17" s="1"/>
  <c r="T1144" i="16"/>
  <c r="V1144" i="16" s="1"/>
  <c r="W1144" i="16"/>
  <c r="X1144" i="16"/>
  <c r="M1145" i="16"/>
  <c r="Y1144" i="16"/>
  <c r="F1145" i="16"/>
  <c r="U1190" i="17" l="1"/>
  <c r="Q1190" i="17"/>
  <c r="S1190" i="17" s="1"/>
  <c r="J1190" i="17"/>
  <c r="P1145" i="16"/>
  <c r="R1145" i="16" s="1"/>
  <c r="N1145" i="16"/>
  <c r="O1145" i="16"/>
  <c r="I1145" i="16"/>
  <c r="K1145" i="16" s="1"/>
  <c r="H1145" i="16"/>
  <c r="G1145" i="16"/>
  <c r="T1190" i="17" l="1"/>
  <c r="L1190" i="17"/>
  <c r="U1145" i="16"/>
  <c r="Q1145" i="16"/>
  <c r="S1145" i="16" s="1"/>
  <c r="J1145" i="16"/>
  <c r="V1190" i="17" l="1"/>
  <c r="F1191" i="17"/>
  <c r="Y1190" i="17"/>
  <c r="M1191" i="17"/>
  <c r="X1190" i="17"/>
  <c r="W1190" i="17"/>
  <c r="T1145" i="16"/>
  <c r="L1145" i="16"/>
  <c r="N1191" i="17" l="1"/>
  <c r="O1191" i="17"/>
  <c r="P1191" i="17"/>
  <c r="R1191" i="17" s="1"/>
  <c r="G1191" i="17"/>
  <c r="H1191" i="17"/>
  <c r="I1191" i="17"/>
  <c r="K1191" i="17" s="1"/>
  <c r="X1145" i="16"/>
  <c r="M1146" i="16"/>
  <c r="Y1145" i="16"/>
  <c r="F1146" i="16"/>
  <c r="W1145" i="16"/>
  <c r="V1145" i="16"/>
  <c r="Q1191" i="17" l="1"/>
  <c r="S1191" i="17" s="1"/>
  <c r="J1191" i="17"/>
  <c r="U1191" i="17"/>
  <c r="N1146" i="16"/>
  <c r="O1146" i="16"/>
  <c r="P1146" i="16"/>
  <c r="R1146" i="16" s="1"/>
  <c r="H1146" i="16"/>
  <c r="I1146" i="16"/>
  <c r="K1146" i="16" s="1"/>
  <c r="G1146" i="16"/>
  <c r="T1191" i="17" l="1"/>
  <c r="L1191" i="17"/>
  <c r="F1192" i="17" s="1"/>
  <c r="I1192" i="17" s="1"/>
  <c r="K1192" i="17" s="1"/>
  <c r="U1146" i="16"/>
  <c r="J1146" i="16"/>
  <c r="L1146" i="16" s="1"/>
  <c r="Q1146" i="16"/>
  <c r="S1146" i="16" s="1"/>
  <c r="M1192" i="17" l="1"/>
  <c r="N1192" i="17" s="1"/>
  <c r="W1191" i="17"/>
  <c r="V1191" i="17"/>
  <c r="H1192" i="17"/>
  <c r="X1191" i="17"/>
  <c r="Y1191" i="17"/>
  <c r="G1192" i="17"/>
  <c r="T1146" i="16"/>
  <c r="V1146" i="16" s="1"/>
  <c r="X1146" i="16"/>
  <c r="F1147" i="16"/>
  <c r="M1147" i="16"/>
  <c r="Y1146" i="16"/>
  <c r="W1146" i="16"/>
  <c r="O1192" i="17" l="1"/>
  <c r="P1192" i="17"/>
  <c r="R1192" i="17" s="1"/>
  <c r="U1192" i="17" s="1"/>
  <c r="J1192" i="17"/>
  <c r="L1192" i="17" s="1"/>
  <c r="I1147" i="16"/>
  <c r="K1147" i="16" s="1"/>
  <c r="H1147" i="16"/>
  <c r="G1147" i="16"/>
  <c r="P1147" i="16"/>
  <c r="R1147" i="16" s="1"/>
  <c r="O1147" i="16"/>
  <c r="N1147" i="16"/>
  <c r="Q1192" i="17" l="1"/>
  <c r="S1192" i="17" s="1"/>
  <c r="F1193" i="17" s="1"/>
  <c r="J1147" i="16"/>
  <c r="L1147" i="16" s="1"/>
  <c r="Q1147" i="16"/>
  <c r="S1147" i="16" s="1"/>
  <c r="U1147" i="16"/>
  <c r="T1192" i="17" l="1"/>
  <c r="V1192" i="17" s="1"/>
  <c r="M1193" i="17"/>
  <c r="N1193" i="17" s="1"/>
  <c r="X1192" i="17"/>
  <c r="W1192" i="17"/>
  <c r="Y1192" i="17"/>
  <c r="G1193" i="17"/>
  <c r="I1193" i="17"/>
  <c r="K1193" i="17" s="1"/>
  <c r="H1193" i="17"/>
  <c r="T1147" i="16"/>
  <c r="V1147" i="16" s="1"/>
  <c r="X1147" i="16"/>
  <c r="Y1147" i="16"/>
  <c r="W1147" i="16"/>
  <c r="F1148" i="16"/>
  <c r="M1148" i="16"/>
  <c r="O1193" i="17" l="1"/>
  <c r="J1193" i="17"/>
  <c r="L1193" i="17" s="1"/>
  <c r="P1193" i="17"/>
  <c r="R1193" i="17" s="1"/>
  <c r="U1193" i="17" s="1"/>
  <c r="I1148" i="16"/>
  <c r="K1148" i="16" s="1"/>
  <c r="G1148" i="16"/>
  <c r="H1148" i="16"/>
  <c r="N1148" i="16"/>
  <c r="O1148" i="16"/>
  <c r="P1148" i="16"/>
  <c r="R1148" i="16" s="1"/>
  <c r="Q1193" i="17" l="1"/>
  <c r="S1193" i="17" s="1"/>
  <c r="Q1148" i="16"/>
  <c r="S1148" i="16" s="1"/>
  <c r="J1148" i="16"/>
  <c r="U1148" i="16"/>
  <c r="T1193" i="17" l="1"/>
  <c r="V1193" i="17" s="1"/>
  <c r="X1193" i="17"/>
  <c r="Y1193" i="17"/>
  <c r="M1194" i="17"/>
  <c r="O1194" i="17" s="1"/>
  <c r="W1193" i="17"/>
  <c r="F1194" i="17"/>
  <c r="H1194" i="17" s="1"/>
  <c r="T1148" i="16"/>
  <c r="L1148" i="16"/>
  <c r="N1194" i="17" l="1"/>
  <c r="P1194" i="17"/>
  <c r="R1194" i="17" s="1"/>
  <c r="G1194" i="17"/>
  <c r="I1194" i="17"/>
  <c r="K1194" i="17" s="1"/>
  <c r="F1149" i="16"/>
  <c r="V1148" i="16"/>
  <c r="X1148" i="16"/>
  <c r="M1149" i="16"/>
  <c r="W1148" i="16"/>
  <c r="Y1148" i="16"/>
  <c r="U1194" i="17" l="1"/>
  <c r="Q1194" i="17"/>
  <c r="S1194" i="17" s="1"/>
  <c r="J1194" i="17"/>
  <c r="L1194" i="17" s="1"/>
  <c r="O1149" i="16"/>
  <c r="N1149" i="16"/>
  <c r="P1149" i="16"/>
  <c r="R1149" i="16" s="1"/>
  <c r="G1149" i="16"/>
  <c r="H1149" i="16"/>
  <c r="I1149" i="16"/>
  <c r="K1149" i="16" s="1"/>
  <c r="W1194" i="17" l="1"/>
  <c r="F1195" i="17"/>
  <c r="G1195" i="17" s="1"/>
  <c r="M1195" i="17"/>
  <c r="P1195" i="17" s="1"/>
  <c r="R1195" i="17" s="1"/>
  <c r="Y1194" i="17"/>
  <c r="T1194" i="17"/>
  <c r="V1194" i="17" s="1"/>
  <c r="X1194" i="17"/>
  <c r="U1149" i="16"/>
  <c r="Q1149" i="16"/>
  <c r="S1149" i="16" s="1"/>
  <c r="J1149" i="16"/>
  <c r="L1149" i="16" s="1"/>
  <c r="H1195" i="17" l="1"/>
  <c r="I1195" i="17"/>
  <c r="K1195" i="17" s="1"/>
  <c r="U1195" i="17" s="1"/>
  <c r="N1195" i="17"/>
  <c r="O1195" i="17"/>
  <c r="F1150" i="16"/>
  <c r="G1150" i="16" s="1"/>
  <c r="Y1149" i="16"/>
  <c r="W1149" i="16"/>
  <c r="X1149" i="16"/>
  <c r="T1149" i="16"/>
  <c r="V1149" i="16" s="1"/>
  <c r="M1150" i="16"/>
  <c r="P1150" i="16" s="1"/>
  <c r="R1150" i="16" s="1"/>
  <c r="J1195" i="17" l="1"/>
  <c r="L1195" i="17" s="1"/>
  <c r="Q1195" i="17"/>
  <c r="S1195" i="17" s="1"/>
  <c r="H1150" i="16"/>
  <c r="I1150" i="16"/>
  <c r="K1150" i="16" s="1"/>
  <c r="U1150" i="16" s="1"/>
  <c r="N1150" i="16"/>
  <c r="O1150" i="16"/>
  <c r="T1195" i="17" l="1"/>
  <c r="V1195" i="17" s="1"/>
  <c r="X1195" i="17"/>
  <c r="F1196" i="17"/>
  <c r="M1196" i="17"/>
  <c r="W1195" i="17"/>
  <c r="Y1195" i="17"/>
  <c r="J1150" i="16"/>
  <c r="L1150" i="16" s="1"/>
  <c r="Q1150" i="16"/>
  <c r="N1196" i="17" l="1"/>
  <c r="O1196" i="17"/>
  <c r="P1196" i="17"/>
  <c r="R1196" i="17" s="1"/>
  <c r="H1196" i="17"/>
  <c r="I1196" i="17"/>
  <c r="K1196" i="17" s="1"/>
  <c r="G1196" i="17"/>
  <c r="S1150" i="16"/>
  <c r="T1150" i="16"/>
  <c r="U1196" i="17" l="1"/>
  <c r="Q1196" i="17"/>
  <c r="S1196" i="17" s="1"/>
  <c r="J1196" i="17"/>
  <c r="V1150" i="16"/>
  <c r="W1150" i="16"/>
  <c r="X1150" i="16"/>
  <c r="Y1150" i="16"/>
  <c r="F1151" i="16"/>
  <c r="M1151" i="16"/>
  <c r="T1196" i="17" l="1"/>
  <c r="L1196" i="17"/>
  <c r="G1151" i="16"/>
  <c r="H1151" i="16"/>
  <c r="I1151" i="16"/>
  <c r="K1151" i="16" s="1"/>
  <c r="P1151" i="16"/>
  <c r="R1151" i="16" s="1"/>
  <c r="O1151" i="16"/>
  <c r="N1151" i="16"/>
  <c r="V1196" i="17" l="1"/>
  <c r="F1197" i="17"/>
  <c r="W1196" i="17"/>
  <c r="X1196" i="17"/>
  <c r="M1197" i="17"/>
  <c r="Y1196" i="17"/>
  <c r="Q1151" i="16"/>
  <c r="S1151" i="16" s="1"/>
  <c r="U1151" i="16"/>
  <c r="J1151" i="16"/>
  <c r="I1197" i="17" l="1"/>
  <c r="K1197" i="17" s="1"/>
  <c r="G1197" i="17"/>
  <c r="H1197" i="17"/>
  <c r="O1197" i="17"/>
  <c r="P1197" i="17"/>
  <c r="R1197" i="17" s="1"/>
  <c r="N1197" i="17"/>
  <c r="T1151" i="16"/>
  <c r="L1151" i="16"/>
  <c r="Q1197" i="17" l="1"/>
  <c r="S1197" i="17" s="1"/>
  <c r="J1197" i="17"/>
  <c r="U1197" i="17"/>
  <c r="W1151" i="16"/>
  <c r="V1151" i="16"/>
  <c r="X1151" i="16"/>
  <c r="Y1151" i="16"/>
  <c r="F1152" i="16"/>
  <c r="M1152" i="16"/>
  <c r="T1197" i="17" l="1"/>
  <c r="L1197" i="17"/>
  <c r="O1152" i="16"/>
  <c r="N1152" i="16"/>
  <c r="P1152" i="16"/>
  <c r="R1152" i="16" s="1"/>
  <c r="H1152" i="16"/>
  <c r="I1152" i="16"/>
  <c r="K1152" i="16" s="1"/>
  <c r="G1152" i="16"/>
  <c r="V1197" i="17" l="1"/>
  <c r="F1198" i="17"/>
  <c r="X1197" i="17"/>
  <c r="W1197" i="17"/>
  <c r="Y1197" i="17"/>
  <c r="M1198" i="17"/>
  <c r="J1152" i="16"/>
  <c r="L1152" i="16" s="1"/>
  <c r="Q1152" i="16"/>
  <c r="S1152" i="16" s="1"/>
  <c r="U1152" i="16"/>
  <c r="P1198" i="17" l="1"/>
  <c r="R1198" i="17" s="1"/>
  <c r="N1198" i="17"/>
  <c r="O1198" i="17"/>
  <c r="H1198" i="17"/>
  <c r="I1198" i="17"/>
  <c r="K1198" i="17" s="1"/>
  <c r="G1198" i="17"/>
  <c r="F1153" i="16"/>
  <c r="H1153" i="16" s="1"/>
  <c r="Y1152" i="16"/>
  <c r="M1153" i="16"/>
  <c r="N1153" i="16" s="1"/>
  <c r="W1152" i="16"/>
  <c r="T1152" i="16"/>
  <c r="V1152" i="16" s="1"/>
  <c r="X1152" i="16"/>
  <c r="U1198" i="17" l="1"/>
  <c r="J1198" i="17"/>
  <c r="L1198" i="17" s="1"/>
  <c r="Q1198" i="17"/>
  <c r="S1198" i="17" s="1"/>
  <c r="I1153" i="16"/>
  <c r="K1153" i="16" s="1"/>
  <c r="G1153" i="16"/>
  <c r="P1153" i="16"/>
  <c r="R1153" i="16" s="1"/>
  <c r="O1153" i="16"/>
  <c r="T1198" i="17" l="1"/>
  <c r="V1198" i="17" s="1"/>
  <c r="W1198" i="17"/>
  <c r="Y1198" i="17"/>
  <c r="X1198" i="17"/>
  <c r="M1199" i="17"/>
  <c r="F1199" i="17"/>
  <c r="J1153" i="16"/>
  <c r="L1153" i="16" s="1"/>
  <c r="U1153" i="16"/>
  <c r="Q1153" i="16"/>
  <c r="S1153" i="16" s="1"/>
  <c r="H1199" i="17" l="1"/>
  <c r="G1199" i="17"/>
  <c r="I1199" i="17"/>
  <c r="K1199" i="17" s="1"/>
  <c r="O1199" i="17"/>
  <c r="N1199" i="17"/>
  <c r="P1199" i="17"/>
  <c r="R1199" i="17" s="1"/>
  <c r="T1153" i="16"/>
  <c r="V1153" i="16" s="1"/>
  <c r="Y1153" i="16"/>
  <c r="W1153" i="16"/>
  <c r="F1154" i="16"/>
  <c r="M1154" i="16"/>
  <c r="X1153" i="16"/>
  <c r="Q1199" i="17" l="1"/>
  <c r="S1199" i="17" s="1"/>
  <c r="J1199" i="17"/>
  <c r="L1199" i="17" s="1"/>
  <c r="U1199" i="17"/>
  <c r="G1154" i="16"/>
  <c r="I1154" i="16"/>
  <c r="K1154" i="16" s="1"/>
  <c r="H1154" i="16"/>
  <c r="P1154" i="16"/>
  <c r="R1154" i="16" s="1"/>
  <c r="N1154" i="16"/>
  <c r="O1154" i="16"/>
  <c r="F1200" i="17" l="1"/>
  <c r="H1200" i="17" s="1"/>
  <c r="M1200" i="17"/>
  <c r="O1200" i="17" s="1"/>
  <c r="Y1199" i="17"/>
  <c r="X1199" i="17"/>
  <c r="W1199" i="17"/>
  <c r="T1199" i="17"/>
  <c r="V1199" i="17" s="1"/>
  <c r="U1154" i="16"/>
  <c r="Q1154" i="16"/>
  <c r="S1154" i="16" s="1"/>
  <c r="J1154" i="16"/>
  <c r="I1200" i="17" l="1"/>
  <c r="K1200" i="17" s="1"/>
  <c r="N1200" i="17"/>
  <c r="P1200" i="17"/>
  <c r="R1200" i="17" s="1"/>
  <c r="G1200" i="17"/>
  <c r="L1154" i="16"/>
  <c r="T1154" i="16"/>
  <c r="J1200" i="17" l="1"/>
  <c r="L1200" i="17" s="1"/>
  <c r="U1200" i="17"/>
  <c r="Q1200" i="17"/>
  <c r="S1200" i="17" s="1"/>
  <c r="W1154" i="16"/>
  <c r="Y1154" i="16"/>
  <c r="M1155" i="16"/>
  <c r="V1154" i="16"/>
  <c r="X1154" i="16"/>
  <c r="F1155" i="16"/>
  <c r="F1201" i="17" l="1"/>
  <c r="I1201" i="17" s="1"/>
  <c r="K1201" i="17" s="1"/>
  <c r="W1200" i="17"/>
  <c r="Y1200" i="17"/>
  <c r="M1201" i="17"/>
  <c r="P1201" i="17" s="1"/>
  <c r="R1201" i="17" s="1"/>
  <c r="X1200" i="17"/>
  <c r="T1200" i="17"/>
  <c r="V1200" i="17" s="1"/>
  <c r="O1155" i="16"/>
  <c r="P1155" i="16"/>
  <c r="R1155" i="16" s="1"/>
  <c r="N1155" i="16"/>
  <c r="G1155" i="16"/>
  <c r="H1155" i="16"/>
  <c r="I1155" i="16"/>
  <c r="K1155" i="16" s="1"/>
  <c r="H1201" i="17" l="1"/>
  <c r="G1201" i="17"/>
  <c r="U1201" i="17"/>
  <c r="O1201" i="17"/>
  <c r="N1201" i="17"/>
  <c r="U1155" i="16"/>
  <c r="Q1155" i="16"/>
  <c r="S1155" i="16" s="1"/>
  <c r="J1155" i="16"/>
  <c r="L1155" i="16" s="1"/>
  <c r="J1201" i="17" l="1"/>
  <c r="L1201" i="17" s="1"/>
  <c r="Q1201" i="17"/>
  <c r="S1201" i="17" s="1"/>
  <c r="F1156" i="16"/>
  <c r="H1156" i="16" s="1"/>
  <c r="W1155" i="16"/>
  <c r="T1155" i="16"/>
  <c r="V1155" i="16" s="1"/>
  <c r="X1155" i="16"/>
  <c r="M1156" i="16"/>
  <c r="Y1155" i="16"/>
  <c r="M1202" i="17" l="1"/>
  <c r="O1202" i="17" s="1"/>
  <c r="X1201" i="17"/>
  <c r="Y1201" i="17"/>
  <c r="W1201" i="17"/>
  <c r="F1202" i="17"/>
  <c r="G1202" i="17" s="1"/>
  <c r="T1201" i="17"/>
  <c r="V1201" i="17" s="1"/>
  <c r="G1156" i="16"/>
  <c r="I1156" i="16"/>
  <c r="K1156" i="16" s="1"/>
  <c r="O1156" i="16"/>
  <c r="P1156" i="16"/>
  <c r="R1156" i="16" s="1"/>
  <c r="N1156" i="16"/>
  <c r="N1202" i="17" l="1"/>
  <c r="P1202" i="17"/>
  <c r="R1202" i="17" s="1"/>
  <c r="H1202" i="17"/>
  <c r="I1202" i="17"/>
  <c r="K1202" i="17" s="1"/>
  <c r="U1156" i="16"/>
  <c r="J1156" i="16"/>
  <c r="L1156" i="16" s="1"/>
  <c r="Q1156" i="16"/>
  <c r="S1156" i="16" s="1"/>
  <c r="U1202" i="17" l="1"/>
  <c r="Q1202" i="17"/>
  <c r="S1202" i="17" s="1"/>
  <c r="J1202" i="17"/>
  <c r="L1202" i="17" s="1"/>
  <c r="X1156" i="16"/>
  <c r="W1156" i="16"/>
  <c r="M1157" i="16"/>
  <c r="O1157" i="16" s="1"/>
  <c r="F1157" i="16"/>
  <c r="G1157" i="16" s="1"/>
  <c r="Y1156" i="16"/>
  <c r="T1156" i="16"/>
  <c r="V1156" i="16" s="1"/>
  <c r="T1202" i="17" l="1"/>
  <c r="V1202" i="17" s="1"/>
  <c r="Y1202" i="17"/>
  <c r="F1203" i="17"/>
  <c r="G1203" i="17" s="1"/>
  <c r="X1202" i="17"/>
  <c r="M1203" i="17"/>
  <c r="P1203" i="17" s="1"/>
  <c r="R1203" i="17" s="1"/>
  <c r="W1202" i="17"/>
  <c r="N1157" i="16"/>
  <c r="P1157" i="16"/>
  <c r="R1157" i="16" s="1"/>
  <c r="H1157" i="16"/>
  <c r="I1157" i="16"/>
  <c r="N1203" i="17" l="1"/>
  <c r="O1203" i="17"/>
  <c r="I1203" i="17"/>
  <c r="K1203" i="17" s="1"/>
  <c r="U1203" i="17" s="1"/>
  <c r="H1203" i="17"/>
  <c r="Q1157" i="16"/>
  <c r="S1157" i="16" s="1"/>
  <c r="K1157" i="16"/>
  <c r="U1157" i="16" s="1"/>
  <c r="J1157" i="16"/>
  <c r="J1203" i="17" l="1"/>
  <c r="L1203" i="17" s="1"/>
  <c r="Q1203" i="17"/>
  <c r="S1203" i="17" s="1"/>
  <c r="T1157" i="16"/>
  <c r="L1157" i="16"/>
  <c r="Y1203" i="17" l="1"/>
  <c r="X1203" i="17"/>
  <c r="F1204" i="17"/>
  <c r="I1204" i="17" s="1"/>
  <c r="K1204" i="17" s="1"/>
  <c r="M1204" i="17"/>
  <c r="P1204" i="17" s="1"/>
  <c r="R1204" i="17" s="1"/>
  <c r="W1203" i="17"/>
  <c r="T1203" i="17"/>
  <c r="V1203" i="17" s="1"/>
  <c r="X1157" i="16"/>
  <c r="V1157" i="16"/>
  <c r="F1158" i="16"/>
  <c r="Y1157" i="16"/>
  <c r="W1157" i="16"/>
  <c r="M1158" i="16"/>
  <c r="G1204" i="17" l="1"/>
  <c r="H1204" i="17"/>
  <c r="U1204" i="17"/>
  <c r="O1204" i="17"/>
  <c r="N1204" i="17"/>
  <c r="I1158" i="16"/>
  <c r="K1158" i="16" s="1"/>
  <c r="G1158" i="16"/>
  <c r="H1158" i="16"/>
  <c r="O1158" i="16"/>
  <c r="P1158" i="16"/>
  <c r="R1158" i="16" s="1"/>
  <c r="N1158" i="16"/>
  <c r="J1204" i="17" l="1"/>
  <c r="L1204" i="17" s="1"/>
  <c r="Q1204" i="17"/>
  <c r="S1204" i="17" s="1"/>
  <c r="Q1158" i="16"/>
  <c r="S1158" i="16" s="1"/>
  <c r="J1158" i="16"/>
  <c r="L1158" i="16" s="1"/>
  <c r="U1158" i="16"/>
  <c r="W1204" i="17" l="1"/>
  <c r="Y1204" i="17"/>
  <c r="X1204" i="17"/>
  <c r="T1204" i="17"/>
  <c r="V1204" i="17" s="1"/>
  <c r="F1205" i="17"/>
  <c r="H1205" i="17" s="1"/>
  <c r="M1205" i="17"/>
  <c r="P1205" i="17" s="1"/>
  <c r="R1205" i="17" s="1"/>
  <c r="M1159" i="16"/>
  <c r="O1159" i="16" s="1"/>
  <c r="Y1158" i="16"/>
  <c r="F1159" i="16"/>
  <c r="H1159" i="16" s="1"/>
  <c r="X1158" i="16"/>
  <c r="W1158" i="16"/>
  <c r="T1158" i="16"/>
  <c r="V1158" i="16" s="1"/>
  <c r="I1205" i="17" l="1"/>
  <c r="K1205" i="17" s="1"/>
  <c r="U1205" i="17" s="1"/>
  <c r="G1205" i="17"/>
  <c r="O1205" i="17"/>
  <c r="N1205" i="17"/>
  <c r="P1159" i="16"/>
  <c r="R1159" i="16" s="1"/>
  <c r="N1159" i="16"/>
  <c r="G1159" i="16"/>
  <c r="I1159" i="16"/>
  <c r="K1159" i="16" s="1"/>
  <c r="J1205" i="17" l="1"/>
  <c r="L1205" i="17" s="1"/>
  <c r="Q1205" i="17"/>
  <c r="S1205" i="17" s="1"/>
  <c r="Q1159" i="16"/>
  <c r="S1159" i="16" s="1"/>
  <c r="U1159" i="16"/>
  <c r="J1159" i="16"/>
  <c r="L1159" i="16" s="1"/>
  <c r="M1206" i="17" l="1"/>
  <c r="P1206" i="17" s="1"/>
  <c r="R1206" i="17" s="1"/>
  <c r="W1205" i="17"/>
  <c r="X1205" i="17"/>
  <c r="Y1205" i="17"/>
  <c r="T1205" i="17"/>
  <c r="V1205" i="17" s="1"/>
  <c r="F1206" i="17"/>
  <c r="H1206" i="17" s="1"/>
  <c r="T1159" i="16"/>
  <c r="V1159" i="16" s="1"/>
  <c r="X1159" i="16"/>
  <c r="M1160" i="16"/>
  <c r="N1160" i="16" s="1"/>
  <c r="Y1159" i="16"/>
  <c r="F1160" i="16"/>
  <c r="G1160" i="16" s="1"/>
  <c r="W1159" i="16"/>
  <c r="N1206" i="17" l="1"/>
  <c r="O1206" i="17"/>
  <c r="G1206" i="17"/>
  <c r="I1206" i="17"/>
  <c r="K1206" i="17" s="1"/>
  <c r="U1206" i="17" s="1"/>
  <c r="O1160" i="16"/>
  <c r="P1160" i="16"/>
  <c r="R1160" i="16" s="1"/>
  <c r="H1160" i="16"/>
  <c r="I1160" i="16"/>
  <c r="K1160" i="16" s="1"/>
  <c r="Q1206" i="17" l="1"/>
  <c r="S1206" i="17" s="1"/>
  <c r="J1206" i="17"/>
  <c r="L1206" i="17" s="1"/>
  <c r="U1160" i="16"/>
  <c r="Q1160" i="16"/>
  <c r="S1160" i="16" s="1"/>
  <c r="J1160" i="16"/>
  <c r="L1160" i="16" s="1"/>
  <c r="T1206" i="17" l="1"/>
  <c r="V1206" i="17" s="1"/>
  <c r="T1160" i="16"/>
  <c r="V1160" i="16" s="1"/>
  <c r="W1206" i="17"/>
  <c r="Y1206" i="17"/>
  <c r="M1207" i="17"/>
  <c r="X1206" i="17"/>
  <c r="F1207" i="17"/>
  <c r="X1160" i="16"/>
  <c r="Y1160" i="16"/>
  <c r="W1160" i="16"/>
  <c r="F1161" i="16"/>
  <c r="M1161" i="16"/>
  <c r="I1207" i="17" l="1"/>
  <c r="K1207" i="17" s="1"/>
  <c r="G1207" i="17"/>
  <c r="H1207" i="17"/>
  <c r="N1207" i="17"/>
  <c r="P1207" i="17"/>
  <c r="R1207" i="17" s="1"/>
  <c r="O1207" i="17"/>
  <c r="O1161" i="16"/>
  <c r="P1161" i="16"/>
  <c r="R1161" i="16" s="1"/>
  <c r="N1161" i="16"/>
  <c r="G1161" i="16"/>
  <c r="H1161" i="16"/>
  <c r="I1161" i="16"/>
  <c r="K1161" i="16" s="1"/>
  <c r="U1207" i="17" l="1"/>
  <c r="U1161" i="16"/>
  <c r="J1207" i="17"/>
  <c r="L1207" i="17" s="1"/>
  <c r="Q1207" i="17"/>
  <c r="S1207" i="17" s="1"/>
  <c r="Q1161" i="16"/>
  <c r="S1161" i="16" s="1"/>
  <c r="J1161" i="16"/>
  <c r="W1207" i="17" l="1"/>
  <c r="M1208" i="17"/>
  <c r="F1208" i="17"/>
  <c r="Y1207" i="17"/>
  <c r="X1207" i="17"/>
  <c r="T1207" i="17"/>
  <c r="V1207" i="17" s="1"/>
  <c r="L1161" i="16"/>
  <c r="T1161" i="16"/>
  <c r="H1208" i="17" l="1"/>
  <c r="G1208" i="17"/>
  <c r="I1208" i="17"/>
  <c r="K1208" i="17" s="1"/>
  <c r="N1208" i="17"/>
  <c r="O1208" i="17"/>
  <c r="P1208" i="17"/>
  <c r="R1208" i="17" s="1"/>
  <c r="V1161" i="16"/>
  <c r="W1161" i="16"/>
  <c r="X1161" i="16"/>
  <c r="M1162" i="16"/>
  <c r="Y1161" i="16"/>
  <c r="F1162" i="16"/>
  <c r="Q1208" i="17" l="1"/>
  <c r="S1208" i="17" s="1"/>
  <c r="J1208" i="17"/>
  <c r="U1208" i="17"/>
  <c r="P1162" i="16"/>
  <c r="R1162" i="16" s="1"/>
  <c r="N1162" i="16"/>
  <c r="O1162" i="16"/>
  <c r="G1162" i="16"/>
  <c r="H1162" i="16"/>
  <c r="I1162" i="16"/>
  <c r="K1162" i="16" s="1"/>
  <c r="T1208" i="17" l="1"/>
  <c r="L1208" i="17"/>
  <c r="Y1208" i="17" s="1"/>
  <c r="U1162" i="16"/>
  <c r="J1162" i="16"/>
  <c r="L1162" i="16" s="1"/>
  <c r="Q1162" i="16"/>
  <c r="F1209" i="17" l="1"/>
  <c r="G1209" i="17" s="1"/>
  <c r="M1209" i="17"/>
  <c r="N1209" i="17" s="1"/>
  <c r="V1208" i="17"/>
  <c r="W1208" i="17"/>
  <c r="X1208" i="17"/>
  <c r="T1162" i="16"/>
  <c r="S1162" i="16"/>
  <c r="M1163" i="16" s="1"/>
  <c r="I1209" i="17" l="1"/>
  <c r="K1209" i="17" s="1"/>
  <c r="H1209" i="17"/>
  <c r="P1209" i="17"/>
  <c r="R1209" i="17" s="1"/>
  <c r="O1209" i="17"/>
  <c r="W1162" i="16"/>
  <c r="Y1162" i="16"/>
  <c r="N1163" i="16"/>
  <c r="O1163" i="16"/>
  <c r="P1163" i="16"/>
  <c r="R1163" i="16" s="1"/>
  <c r="V1162" i="16"/>
  <c r="X1162" i="16"/>
  <c r="F1163" i="16"/>
  <c r="Q1209" i="17" l="1"/>
  <c r="S1209" i="17" s="1"/>
  <c r="U1209" i="17"/>
  <c r="J1209" i="17"/>
  <c r="L1209" i="17" s="1"/>
  <c r="Q1163" i="16"/>
  <c r="S1163" i="16" s="1"/>
  <c r="I1163" i="16"/>
  <c r="K1163" i="16" s="1"/>
  <c r="U1163" i="16" s="1"/>
  <c r="G1163" i="16"/>
  <c r="H1163" i="16"/>
  <c r="X1209" i="17" l="1"/>
  <c r="T1209" i="17"/>
  <c r="V1209" i="17" s="1"/>
  <c r="W1209" i="17"/>
  <c r="Y1209" i="17"/>
  <c r="F1210" i="17"/>
  <c r="G1210" i="17" s="1"/>
  <c r="M1210" i="17"/>
  <c r="P1210" i="17" s="1"/>
  <c r="R1210" i="17" s="1"/>
  <c r="J1163" i="16"/>
  <c r="T1163" i="16" s="1"/>
  <c r="O1210" i="17" l="1"/>
  <c r="N1210" i="17"/>
  <c r="I1210" i="17"/>
  <c r="K1210" i="17" s="1"/>
  <c r="U1210" i="17" s="1"/>
  <c r="H1210" i="17"/>
  <c r="L1163" i="16"/>
  <c r="J1210" i="17" l="1"/>
  <c r="L1210" i="17" s="1"/>
  <c r="Q1210" i="17"/>
  <c r="S1210" i="17" s="1"/>
  <c r="M1164" i="16"/>
  <c r="V1163" i="16"/>
  <c r="W1163" i="16"/>
  <c r="F1164" i="16"/>
  <c r="Y1163" i="16"/>
  <c r="X1163" i="16"/>
  <c r="M1211" i="17" l="1"/>
  <c r="O1211" i="17" s="1"/>
  <c r="W1210" i="17"/>
  <c r="X1210" i="17"/>
  <c r="Y1210" i="17"/>
  <c r="F1211" i="17"/>
  <c r="G1211" i="17" s="1"/>
  <c r="T1210" i="17"/>
  <c r="V1210" i="17" s="1"/>
  <c r="H1164" i="16"/>
  <c r="I1164" i="16"/>
  <c r="K1164" i="16" s="1"/>
  <c r="G1164" i="16"/>
  <c r="N1164" i="16"/>
  <c r="O1164" i="16"/>
  <c r="P1164" i="16"/>
  <c r="R1164" i="16" s="1"/>
  <c r="N1211" i="17" l="1"/>
  <c r="P1211" i="17"/>
  <c r="R1211" i="17" s="1"/>
  <c r="H1211" i="17"/>
  <c r="I1211" i="17"/>
  <c r="K1211" i="17" s="1"/>
  <c r="J1164" i="16"/>
  <c r="L1164" i="16" s="1"/>
  <c r="Q1164" i="16"/>
  <c r="U1164" i="16"/>
  <c r="Q1211" i="17" l="1"/>
  <c r="S1211" i="17" s="1"/>
  <c r="U1211" i="17"/>
  <c r="J1211" i="17"/>
  <c r="L1211" i="17" s="1"/>
  <c r="S1164" i="16"/>
  <c r="T1164" i="16"/>
  <c r="T1211" i="17" l="1"/>
  <c r="V1211" i="17" s="1"/>
  <c r="V1164" i="16"/>
  <c r="Y1164" i="16"/>
  <c r="W1164" i="16"/>
  <c r="X1164" i="16"/>
  <c r="F1165" i="16"/>
  <c r="M1165" i="16"/>
  <c r="X1211" i="17"/>
  <c r="M1212" i="17"/>
  <c r="F1212" i="17"/>
  <c r="W1211" i="17"/>
  <c r="Y1211" i="17"/>
  <c r="I1165" i="16" l="1"/>
  <c r="K1165" i="16" s="1"/>
  <c r="G1165" i="16"/>
  <c r="H1165" i="16"/>
  <c r="N1165" i="16"/>
  <c r="O1165" i="16"/>
  <c r="P1165" i="16"/>
  <c r="R1165" i="16" s="1"/>
  <c r="I1212" i="17"/>
  <c r="K1212" i="17" s="1"/>
  <c r="H1212" i="17"/>
  <c r="G1212" i="17"/>
  <c r="N1212" i="17"/>
  <c r="O1212" i="17"/>
  <c r="P1212" i="17"/>
  <c r="R1212" i="17" s="1"/>
  <c r="J1165" i="16" l="1"/>
  <c r="L1165" i="16" s="1"/>
  <c r="J1212" i="17"/>
  <c r="L1212" i="17" s="1"/>
  <c r="Q1165" i="16"/>
  <c r="S1165" i="16" s="1"/>
  <c r="U1165" i="16"/>
  <c r="Q1212" i="17"/>
  <c r="S1212" i="17" s="1"/>
  <c r="U1212" i="17"/>
  <c r="X1165" i="16" l="1"/>
  <c r="F1166" i="16"/>
  <c r="T1165" i="16"/>
  <c r="V1165" i="16" s="1"/>
  <c r="M1166" i="16"/>
  <c r="W1165" i="16"/>
  <c r="Y1165" i="16"/>
  <c r="T1212" i="17"/>
  <c r="V1212" i="17" s="1"/>
  <c r="W1212" i="17"/>
  <c r="Y1212" i="17"/>
  <c r="F1213" i="17"/>
  <c r="X1212" i="17"/>
  <c r="M1213" i="17"/>
  <c r="N1166" i="16" l="1"/>
  <c r="P1166" i="16"/>
  <c r="R1166" i="16" s="1"/>
  <c r="O1166" i="16"/>
  <c r="I1166" i="16"/>
  <c r="K1166" i="16" s="1"/>
  <c r="H1166" i="16"/>
  <c r="G1166" i="16"/>
  <c r="N1213" i="17"/>
  <c r="P1213" i="17"/>
  <c r="R1213" i="17" s="1"/>
  <c r="O1213" i="17"/>
  <c r="H1213" i="17"/>
  <c r="I1213" i="17"/>
  <c r="K1213" i="17" s="1"/>
  <c r="G1213" i="17"/>
  <c r="Q1166" i="16" l="1"/>
  <c r="S1166" i="16" s="1"/>
  <c r="Q1213" i="17"/>
  <c r="S1213" i="17" s="1"/>
  <c r="U1166" i="16"/>
  <c r="U1213" i="17"/>
  <c r="J1213" i="17"/>
  <c r="J1166" i="16"/>
  <c r="T1213" i="17" l="1"/>
  <c r="L1213" i="17"/>
  <c r="F1214" i="17" s="1"/>
  <c r="T1166" i="16"/>
  <c r="L1166" i="16"/>
  <c r="V1213" i="17" l="1"/>
  <c r="W1213" i="17"/>
  <c r="X1213" i="17"/>
  <c r="Y1213" i="17"/>
  <c r="M1214" i="17"/>
  <c r="N1214" i="17" s="1"/>
  <c r="Y1166" i="16"/>
  <c r="M1167" i="16"/>
  <c r="X1166" i="16"/>
  <c r="W1166" i="16"/>
  <c r="F1167" i="16"/>
  <c r="V1166" i="16"/>
  <c r="I1214" i="17"/>
  <c r="K1214" i="17" s="1"/>
  <c r="G1214" i="17"/>
  <c r="H1214" i="17"/>
  <c r="P1214" i="17" l="1"/>
  <c r="R1214" i="17" s="1"/>
  <c r="U1214" i="17" s="1"/>
  <c r="O1214" i="17"/>
  <c r="O1167" i="16"/>
  <c r="N1167" i="16"/>
  <c r="P1167" i="16"/>
  <c r="R1167" i="16" s="1"/>
  <c r="H1167" i="16"/>
  <c r="I1167" i="16"/>
  <c r="K1167" i="16" s="1"/>
  <c r="G1167" i="16"/>
  <c r="J1214" i="17"/>
  <c r="L1214" i="17" s="1"/>
  <c r="Q1214" i="17" l="1"/>
  <c r="S1214" i="17" s="1"/>
  <c r="X1214" i="17" s="1"/>
  <c r="Q1167" i="16"/>
  <c r="S1167" i="16" s="1"/>
  <c r="J1167" i="16"/>
  <c r="U1167" i="16"/>
  <c r="W1214" i="17" l="1"/>
  <c r="F1215" i="17"/>
  <c r="G1215" i="17" s="1"/>
  <c r="Y1214" i="17"/>
  <c r="M1215" i="17"/>
  <c r="N1215" i="17" s="1"/>
  <c r="T1214" i="17"/>
  <c r="V1214" i="17" s="1"/>
  <c r="T1167" i="16"/>
  <c r="L1167" i="16"/>
  <c r="X1167" i="16" s="1"/>
  <c r="H1215" i="17" l="1"/>
  <c r="I1215" i="17"/>
  <c r="K1215" i="17" s="1"/>
  <c r="P1215" i="17"/>
  <c r="R1215" i="17" s="1"/>
  <c r="O1215" i="17"/>
  <c r="V1167" i="16"/>
  <c r="M1168" i="16"/>
  <c r="N1168" i="16" s="1"/>
  <c r="W1167" i="16"/>
  <c r="F1168" i="16"/>
  <c r="G1168" i="16" s="1"/>
  <c r="Y1167" i="16"/>
  <c r="U1215" i="17" l="1"/>
  <c r="J1215" i="17"/>
  <c r="L1215" i="17" s="1"/>
  <c r="O1168" i="16"/>
  <c r="Q1215" i="17"/>
  <c r="P1168" i="16"/>
  <c r="R1168" i="16" s="1"/>
  <c r="I1168" i="16"/>
  <c r="K1168" i="16" s="1"/>
  <c r="H1168" i="16"/>
  <c r="T1215" i="17" l="1"/>
  <c r="S1215" i="17"/>
  <c r="F1216" i="17" s="1"/>
  <c r="Q1168" i="16"/>
  <c r="S1168" i="16" s="1"/>
  <c r="U1168" i="16"/>
  <c r="J1168" i="16"/>
  <c r="W1215" i="17" l="1"/>
  <c r="M1216" i="17"/>
  <c r="P1216" i="17" s="1"/>
  <c r="R1216" i="17" s="1"/>
  <c r="Y1215" i="17"/>
  <c r="X1215" i="17"/>
  <c r="V1215" i="17"/>
  <c r="T1168" i="16"/>
  <c r="L1168" i="16"/>
  <c r="M1169" i="16" s="1"/>
  <c r="P1169" i="16" s="1"/>
  <c r="R1169" i="16" s="1"/>
  <c r="I1216" i="17"/>
  <c r="K1216" i="17" s="1"/>
  <c r="G1216" i="17"/>
  <c r="H1216" i="17"/>
  <c r="O1216" i="17" l="1"/>
  <c r="N1216" i="17"/>
  <c r="V1168" i="16"/>
  <c r="W1168" i="16"/>
  <c r="X1168" i="16"/>
  <c r="Y1168" i="16"/>
  <c r="F1169" i="16"/>
  <c r="H1169" i="16" s="1"/>
  <c r="N1169" i="16"/>
  <c r="O1169" i="16"/>
  <c r="J1216" i="17"/>
  <c r="U1216" i="17"/>
  <c r="Q1216" i="17" l="1"/>
  <c r="S1216" i="17" s="1"/>
  <c r="G1169" i="16"/>
  <c r="I1169" i="16"/>
  <c r="K1169" i="16" s="1"/>
  <c r="U1169" i="16" s="1"/>
  <c r="Q1169" i="16"/>
  <c r="S1169" i="16" s="1"/>
  <c r="L1216" i="17"/>
  <c r="T1216" i="17" l="1"/>
  <c r="V1216" i="17" s="1"/>
  <c r="J1169" i="16"/>
  <c r="T1169" i="16" s="1"/>
  <c r="M1217" i="17"/>
  <c r="P1217" i="17" s="1"/>
  <c r="R1217" i="17" s="1"/>
  <c r="Y1216" i="17"/>
  <c r="W1216" i="17"/>
  <c r="X1216" i="17"/>
  <c r="F1217" i="17"/>
  <c r="G1217" i="17" s="1"/>
  <c r="L1169" i="16" l="1"/>
  <c r="V1169" i="16" s="1"/>
  <c r="O1217" i="17"/>
  <c r="N1217" i="17"/>
  <c r="I1217" i="17"/>
  <c r="K1217" i="17" s="1"/>
  <c r="U1217" i="17" s="1"/>
  <c r="H1217" i="17"/>
  <c r="M1170" i="16" l="1"/>
  <c r="O1170" i="16" s="1"/>
  <c r="W1169" i="16"/>
  <c r="Y1169" i="16"/>
  <c r="X1169" i="16"/>
  <c r="F1170" i="16"/>
  <c r="Q1217" i="17"/>
  <c r="S1217" i="17" s="1"/>
  <c r="J1217" i="17"/>
  <c r="N1170" i="16" l="1"/>
  <c r="P1170" i="16"/>
  <c r="R1170" i="16" s="1"/>
  <c r="I1170" i="16"/>
  <c r="K1170" i="16" s="1"/>
  <c r="G1170" i="16"/>
  <c r="H1170" i="16"/>
  <c r="T1217" i="17"/>
  <c r="L1217" i="17"/>
  <c r="Q1170" i="16" l="1"/>
  <c r="S1170" i="16" s="1"/>
  <c r="U1170" i="16"/>
  <c r="V1217" i="17"/>
  <c r="J1170" i="16"/>
  <c r="L1170" i="16" s="1"/>
  <c r="X1217" i="17"/>
  <c r="M1218" i="17"/>
  <c r="W1217" i="17"/>
  <c r="F1218" i="17"/>
  <c r="Y1217" i="17"/>
  <c r="T1170" i="16" l="1"/>
  <c r="V1170" i="16" s="1"/>
  <c r="W1170" i="16"/>
  <c r="M1171" i="16"/>
  <c r="Y1170" i="16"/>
  <c r="F1171" i="16"/>
  <c r="X1170" i="16"/>
  <c r="H1218" i="17"/>
  <c r="I1218" i="17"/>
  <c r="K1218" i="17" s="1"/>
  <c r="G1218" i="17"/>
  <c r="O1218" i="17"/>
  <c r="P1218" i="17"/>
  <c r="R1218" i="17" s="1"/>
  <c r="N1218" i="17"/>
  <c r="I1171" i="16" l="1"/>
  <c r="K1171" i="16" s="1"/>
  <c r="G1171" i="16"/>
  <c r="H1171" i="16"/>
  <c r="O1171" i="16"/>
  <c r="P1171" i="16"/>
  <c r="R1171" i="16" s="1"/>
  <c r="N1171" i="16"/>
  <c r="Q1218" i="17"/>
  <c r="S1218" i="17" s="1"/>
  <c r="U1218" i="17"/>
  <c r="J1218" i="17"/>
  <c r="J1171" i="16" l="1"/>
  <c r="L1171" i="16" s="1"/>
  <c r="Q1171" i="16"/>
  <c r="S1171" i="16" s="1"/>
  <c r="U1171" i="16"/>
  <c r="T1218" i="17"/>
  <c r="L1218" i="17"/>
  <c r="T1171" i="16" l="1"/>
  <c r="V1171" i="16" s="1"/>
  <c r="M1172" i="16"/>
  <c r="W1171" i="16"/>
  <c r="Y1171" i="16"/>
  <c r="X1171" i="16"/>
  <c r="F1172" i="16"/>
  <c r="Y1218" i="17"/>
  <c r="W1218" i="17"/>
  <c r="F1219" i="17"/>
  <c r="X1218" i="17"/>
  <c r="M1219" i="17"/>
  <c r="V1218" i="17"/>
  <c r="H1172" i="16" l="1"/>
  <c r="I1172" i="16"/>
  <c r="K1172" i="16" s="1"/>
  <c r="G1172" i="16"/>
  <c r="P1172" i="16"/>
  <c r="R1172" i="16" s="1"/>
  <c r="N1172" i="16"/>
  <c r="O1172" i="16"/>
  <c r="G1219" i="17"/>
  <c r="H1219" i="17"/>
  <c r="I1219" i="17"/>
  <c r="K1219" i="17" s="1"/>
  <c r="P1219" i="17"/>
  <c r="R1219" i="17" s="1"/>
  <c r="N1219" i="17"/>
  <c r="O1219" i="17"/>
  <c r="J1172" i="16" l="1"/>
  <c r="L1172" i="16" s="1"/>
  <c r="Q1172" i="16"/>
  <c r="S1172" i="16" s="1"/>
  <c r="U1172" i="16"/>
  <c r="Q1219" i="17"/>
  <c r="S1219" i="17" s="1"/>
  <c r="J1219" i="17"/>
  <c r="U1219" i="17"/>
  <c r="F1173" i="16" l="1"/>
  <c r="I1173" i="16" s="1"/>
  <c r="K1173" i="16" s="1"/>
  <c r="M1173" i="16"/>
  <c r="N1173" i="16" s="1"/>
  <c r="Y1172" i="16"/>
  <c r="X1172" i="16"/>
  <c r="T1172" i="16"/>
  <c r="V1172" i="16" s="1"/>
  <c r="W1172" i="16"/>
  <c r="T1219" i="17"/>
  <c r="L1219" i="17"/>
  <c r="W1219" i="17" s="1"/>
  <c r="H1173" i="16" l="1"/>
  <c r="G1173" i="16"/>
  <c r="P1173" i="16"/>
  <c r="R1173" i="16" s="1"/>
  <c r="U1173" i="16" s="1"/>
  <c r="O1173" i="16"/>
  <c r="Y1219" i="17"/>
  <c r="M1220" i="17"/>
  <c r="O1220" i="17" s="1"/>
  <c r="V1219" i="17"/>
  <c r="X1219" i="17"/>
  <c r="F1220" i="17"/>
  <c r="G1220" i="17" s="1"/>
  <c r="J1173" i="16" l="1"/>
  <c r="L1173" i="16" s="1"/>
  <c r="Q1173" i="16"/>
  <c r="S1173" i="16" s="1"/>
  <c r="N1220" i="17"/>
  <c r="P1220" i="17"/>
  <c r="R1220" i="17" s="1"/>
  <c r="I1220" i="17"/>
  <c r="K1220" i="17" s="1"/>
  <c r="H1220" i="17"/>
  <c r="J1220" i="17" l="1"/>
  <c r="L1220" i="17" s="1"/>
  <c r="T1173" i="16"/>
  <c r="V1173" i="16" s="1"/>
  <c r="Q1220" i="17"/>
  <c r="S1220" i="17" s="1"/>
  <c r="U1220" i="17"/>
  <c r="F1174" i="16"/>
  <c r="X1173" i="16"/>
  <c r="W1173" i="16"/>
  <c r="M1174" i="16"/>
  <c r="Y1173" i="16"/>
  <c r="W1220" i="17" l="1"/>
  <c r="T1220" i="17"/>
  <c r="V1220" i="17" s="1"/>
  <c r="M1221" i="17"/>
  <c r="O1221" i="17" s="1"/>
  <c r="Y1220" i="17"/>
  <c r="F1221" i="17"/>
  <c r="H1221" i="17" s="1"/>
  <c r="X1220" i="17"/>
  <c r="O1174" i="16"/>
  <c r="N1174" i="16"/>
  <c r="P1174" i="16"/>
  <c r="R1174" i="16" s="1"/>
  <c r="H1174" i="16"/>
  <c r="I1174" i="16"/>
  <c r="K1174" i="16" s="1"/>
  <c r="G1174" i="16"/>
  <c r="P1221" i="17" l="1"/>
  <c r="R1221" i="17" s="1"/>
  <c r="N1221" i="17"/>
  <c r="U1174" i="16"/>
  <c r="J1174" i="16"/>
  <c r="L1174" i="16" s="1"/>
  <c r="Q1174" i="16"/>
  <c r="S1174" i="16" s="1"/>
  <c r="I1221" i="17"/>
  <c r="K1221" i="17" s="1"/>
  <c r="G1221" i="17"/>
  <c r="Q1221" i="17" l="1"/>
  <c r="S1221" i="17" s="1"/>
  <c r="U1221" i="17"/>
  <c r="Y1174" i="16"/>
  <c r="X1174" i="16"/>
  <c r="W1174" i="16"/>
  <c r="M1175" i="16"/>
  <c r="N1175" i="16" s="1"/>
  <c r="F1175" i="16"/>
  <c r="I1175" i="16" s="1"/>
  <c r="K1175" i="16" s="1"/>
  <c r="T1174" i="16"/>
  <c r="V1174" i="16" s="1"/>
  <c r="J1221" i="17"/>
  <c r="T1221" i="17" l="1"/>
  <c r="P1175" i="16"/>
  <c r="R1175" i="16" s="1"/>
  <c r="U1175" i="16" s="1"/>
  <c r="O1175" i="16"/>
  <c r="H1175" i="16"/>
  <c r="G1175" i="16"/>
  <c r="L1221" i="17"/>
  <c r="W1221" i="17" s="1"/>
  <c r="J1175" i="16" l="1"/>
  <c r="L1175" i="16" s="1"/>
  <c r="Q1175" i="16"/>
  <c r="S1175" i="16" s="1"/>
  <c r="F1222" i="17"/>
  <c r="H1222" i="17" s="1"/>
  <c r="V1221" i="17"/>
  <c r="M1222" i="17"/>
  <c r="O1222" i="17" s="1"/>
  <c r="Y1221" i="17"/>
  <c r="X1221" i="17"/>
  <c r="Y1175" i="16" l="1"/>
  <c r="M1176" i="16"/>
  <c r="O1176" i="16" s="1"/>
  <c r="F1176" i="16"/>
  <c r="I1176" i="16" s="1"/>
  <c r="K1176" i="16" s="1"/>
  <c r="X1175" i="16"/>
  <c r="W1175" i="16"/>
  <c r="T1175" i="16"/>
  <c r="V1175" i="16" s="1"/>
  <c r="G1222" i="17"/>
  <c r="I1222" i="17"/>
  <c r="K1222" i="17" s="1"/>
  <c r="P1222" i="17"/>
  <c r="R1222" i="17" s="1"/>
  <c r="N1222" i="17"/>
  <c r="G1176" i="16" l="1"/>
  <c r="H1176" i="16"/>
  <c r="N1176" i="16"/>
  <c r="P1176" i="16"/>
  <c r="R1176" i="16" s="1"/>
  <c r="U1176" i="16" s="1"/>
  <c r="J1222" i="17"/>
  <c r="L1222" i="17" s="1"/>
  <c r="U1222" i="17"/>
  <c r="Q1222" i="17"/>
  <c r="S1222" i="17" s="1"/>
  <c r="J1176" i="16" l="1"/>
  <c r="L1176" i="16" s="1"/>
  <c r="Q1176" i="16"/>
  <c r="S1176" i="16" s="1"/>
  <c r="X1222" i="17"/>
  <c r="W1222" i="17"/>
  <c r="Y1222" i="17"/>
  <c r="M1223" i="17"/>
  <c r="O1223" i="17" s="1"/>
  <c r="F1223" i="17"/>
  <c r="G1223" i="17" s="1"/>
  <c r="T1222" i="17"/>
  <c r="V1222" i="17" s="1"/>
  <c r="T1176" i="16" l="1"/>
  <c r="V1176" i="16" s="1"/>
  <c r="H1223" i="17"/>
  <c r="N1223" i="17"/>
  <c r="I1223" i="17"/>
  <c r="K1223" i="17" s="1"/>
  <c r="P1223" i="17"/>
  <c r="R1223" i="17" s="1"/>
  <c r="X1176" i="16"/>
  <c r="W1176" i="16"/>
  <c r="M1177" i="16"/>
  <c r="Y1176" i="16"/>
  <c r="F1177" i="16"/>
  <c r="J1223" i="17" l="1"/>
  <c r="L1223" i="17" s="1"/>
  <c r="Q1223" i="17"/>
  <c r="S1223" i="17" s="1"/>
  <c r="U1223" i="17"/>
  <c r="G1177" i="16"/>
  <c r="H1177" i="16"/>
  <c r="I1177" i="16"/>
  <c r="K1177" i="16" s="1"/>
  <c r="N1177" i="16"/>
  <c r="O1177" i="16"/>
  <c r="P1177" i="16"/>
  <c r="R1177" i="16" s="1"/>
  <c r="T1223" i="17" l="1"/>
  <c r="V1223" i="17" s="1"/>
  <c r="Y1223" i="17"/>
  <c r="M1224" i="17"/>
  <c r="P1224" i="17" s="1"/>
  <c r="R1224" i="17" s="1"/>
  <c r="F1224" i="17"/>
  <c r="G1224" i="17" s="1"/>
  <c r="W1223" i="17"/>
  <c r="X1223" i="17"/>
  <c r="J1177" i="16"/>
  <c r="L1177" i="16" s="1"/>
  <c r="U1177" i="16"/>
  <c r="Q1177" i="16"/>
  <c r="S1177" i="16" s="1"/>
  <c r="O1224" i="17" l="1"/>
  <c r="N1224" i="17"/>
  <c r="H1224" i="17"/>
  <c r="I1224" i="17"/>
  <c r="K1224" i="17" s="1"/>
  <c r="U1224" i="17" s="1"/>
  <c r="Y1177" i="16"/>
  <c r="X1177" i="16"/>
  <c r="M1178" i="16"/>
  <c r="O1178" i="16" s="1"/>
  <c r="F1178" i="16"/>
  <c r="G1178" i="16" s="1"/>
  <c r="W1177" i="16"/>
  <c r="T1177" i="16"/>
  <c r="V1177" i="16" s="1"/>
  <c r="Q1224" i="17" l="1"/>
  <c r="S1224" i="17" s="1"/>
  <c r="J1224" i="17"/>
  <c r="L1224" i="17" s="1"/>
  <c r="H1178" i="16"/>
  <c r="N1178" i="16"/>
  <c r="P1178" i="16"/>
  <c r="R1178" i="16" s="1"/>
  <c r="I1178" i="16"/>
  <c r="K1178" i="16" s="1"/>
  <c r="Y1224" i="17" l="1"/>
  <c r="W1224" i="17"/>
  <c r="M1225" i="17"/>
  <c r="N1225" i="17" s="1"/>
  <c r="X1224" i="17"/>
  <c r="F1225" i="17"/>
  <c r="H1225" i="17" s="1"/>
  <c r="T1224" i="17"/>
  <c r="V1224" i="17" s="1"/>
  <c r="J1178" i="16"/>
  <c r="L1178" i="16" s="1"/>
  <c r="Q1178" i="16"/>
  <c r="S1178" i="16" s="1"/>
  <c r="U1178" i="16"/>
  <c r="P1225" i="17" l="1"/>
  <c r="R1225" i="17" s="1"/>
  <c r="O1225" i="17"/>
  <c r="I1225" i="17"/>
  <c r="K1225" i="17" s="1"/>
  <c r="G1225" i="17"/>
  <c r="T1178" i="16"/>
  <c r="V1178" i="16" s="1"/>
  <c r="X1178" i="16"/>
  <c r="Y1178" i="16"/>
  <c r="M1179" i="16"/>
  <c r="F1179" i="16"/>
  <c r="W1178" i="16"/>
  <c r="Q1225" i="17" l="1"/>
  <c r="S1225" i="17" s="1"/>
  <c r="U1225" i="17"/>
  <c r="J1225" i="17"/>
  <c r="L1225" i="17" s="1"/>
  <c r="H1179" i="16"/>
  <c r="G1179" i="16"/>
  <c r="I1179" i="16"/>
  <c r="K1179" i="16" s="1"/>
  <c r="P1179" i="16"/>
  <c r="R1179" i="16" s="1"/>
  <c r="O1179" i="16"/>
  <c r="N1179" i="16"/>
  <c r="Y1225" i="17" l="1"/>
  <c r="X1225" i="17"/>
  <c r="W1225" i="17"/>
  <c r="M1226" i="17"/>
  <c r="N1226" i="17" s="1"/>
  <c r="F1226" i="17"/>
  <c r="H1226" i="17" s="1"/>
  <c r="T1225" i="17"/>
  <c r="V1225" i="17" s="1"/>
  <c r="J1179" i="16"/>
  <c r="L1179" i="16" s="1"/>
  <c r="Q1179" i="16"/>
  <c r="U1179" i="16"/>
  <c r="P1226" i="17" l="1"/>
  <c r="R1226" i="17" s="1"/>
  <c r="O1226" i="17"/>
  <c r="G1226" i="17"/>
  <c r="I1226" i="17"/>
  <c r="K1226" i="17" s="1"/>
  <c r="T1179" i="16"/>
  <c r="S1179" i="16"/>
  <c r="Y1179" i="16" s="1"/>
  <c r="Q1226" i="17" l="1"/>
  <c r="S1226" i="17" s="1"/>
  <c r="U1226" i="17"/>
  <c r="J1226" i="17"/>
  <c r="L1226" i="17" s="1"/>
  <c r="W1179" i="16"/>
  <c r="F1180" i="16"/>
  <c r="I1180" i="16" s="1"/>
  <c r="K1180" i="16" s="1"/>
  <c r="X1179" i="16"/>
  <c r="M1180" i="16"/>
  <c r="P1180" i="16" s="1"/>
  <c r="R1180" i="16" s="1"/>
  <c r="V1179" i="16"/>
  <c r="X1226" i="17" l="1"/>
  <c r="T1226" i="17"/>
  <c r="V1226" i="17" s="1"/>
  <c r="G1180" i="16"/>
  <c r="H1180" i="16"/>
  <c r="W1226" i="17"/>
  <c r="Y1226" i="17"/>
  <c r="N1180" i="16"/>
  <c r="O1180" i="16"/>
  <c r="F1227" i="17"/>
  <c r="M1227" i="17"/>
  <c r="U1180" i="16"/>
  <c r="J1180" i="16" l="1"/>
  <c r="L1180" i="16" s="1"/>
  <c r="Q1180" i="16"/>
  <c r="S1180" i="16" s="1"/>
  <c r="N1227" i="17"/>
  <c r="O1227" i="17"/>
  <c r="P1227" i="17"/>
  <c r="R1227" i="17" s="1"/>
  <c r="I1227" i="17"/>
  <c r="K1227" i="17" s="1"/>
  <c r="G1227" i="17"/>
  <c r="H1227" i="17"/>
  <c r="T1180" i="16" l="1"/>
  <c r="V1180" i="16" s="1"/>
  <c r="Q1227" i="17"/>
  <c r="S1227" i="17" s="1"/>
  <c r="U1227" i="17"/>
  <c r="J1227" i="17"/>
  <c r="M1181" i="16"/>
  <c r="W1180" i="16"/>
  <c r="Y1180" i="16"/>
  <c r="X1180" i="16"/>
  <c r="F1181" i="16"/>
  <c r="T1227" i="17" l="1"/>
  <c r="L1227" i="17"/>
  <c r="G1181" i="16"/>
  <c r="H1181" i="16"/>
  <c r="I1181" i="16"/>
  <c r="K1181" i="16" s="1"/>
  <c r="N1181" i="16"/>
  <c r="P1181" i="16"/>
  <c r="R1181" i="16" s="1"/>
  <c r="O1181" i="16"/>
  <c r="Y1227" i="17" l="1"/>
  <c r="W1227" i="17"/>
  <c r="F1228" i="17"/>
  <c r="M1228" i="17"/>
  <c r="X1227" i="17"/>
  <c r="V1227" i="17"/>
  <c r="U1181" i="16"/>
  <c r="Q1181" i="16"/>
  <c r="S1181" i="16" s="1"/>
  <c r="J1181" i="16"/>
  <c r="O1228" i="17" l="1"/>
  <c r="P1228" i="17"/>
  <c r="R1228" i="17" s="1"/>
  <c r="N1228" i="17"/>
  <c r="I1228" i="17"/>
  <c r="K1228" i="17" s="1"/>
  <c r="G1228" i="17"/>
  <c r="H1228" i="17"/>
  <c r="T1181" i="16"/>
  <c r="L1181" i="16"/>
  <c r="Q1228" i="17" l="1"/>
  <c r="S1228" i="17" s="1"/>
  <c r="U1228" i="17"/>
  <c r="J1228" i="17"/>
  <c r="W1181" i="16"/>
  <c r="X1181" i="16"/>
  <c r="M1182" i="16"/>
  <c r="Y1181" i="16"/>
  <c r="F1182" i="16"/>
  <c r="V1181" i="16"/>
  <c r="T1228" i="17" l="1"/>
  <c r="L1228" i="17"/>
  <c r="N1182" i="16"/>
  <c r="O1182" i="16"/>
  <c r="P1182" i="16"/>
  <c r="R1182" i="16" s="1"/>
  <c r="H1182" i="16"/>
  <c r="I1182" i="16"/>
  <c r="K1182" i="16" s="1"/>
  <c r="G1182" i="16"/>
  <c r="V1228" i="17" l="1"/>
  <c r="X1228" i="17"/>
  <c r="F1229" i="17"/>
  <c r="H1229" i="17" s="1"/>
  <c r="W1228" i="17"/>
  <c r="Y1228" i="17"/>
  <c r="M1229" i="17"/>
  <c r="P1229" i="17" s="1"/>
  <c r="R1229" i="17" s="1"/>
  <c r="J1182" i="16"/>
  <c r="L1182" i="16" s="1"/>
  <c r="U1182" i="16"/>
  <c r="Q1182" i="16"/>
  <c r="S1182" i="16" s="1"/>
  <c r="O1229" i="17" l="1"/>
  <c r="G1229" i="17"/>
  <c r="I1229" i="17"/>
  <c r="K1229" i="17" s="1"/>
  <c r="U1229" i="17" s="1"/>
  <c r="N1229" i="17"/>
  <c r="T1182" i="16"/>
  <c r="V1182" i="16" s="1"/>
  <c r="Y1182" i="16"/>
  <c r="W1182" i="16"/>
  <c r="F1183" i="16"/>
  <c r="M1183" i="16"/>
  <c r="X1182" i="16"/>
  <c r="Q1229" i="17" l="1"/>
  <c r="S1229" i="17" s="1"/>
  <c r="J1229" i="17"/>
  <c r="L1229" i="17" s="1"/>
  <c r="G1183" i="16"/>
  <c r="I1183" i="16"/>
  <c r="K1183" i="16" s="1"/>
  <c r="H1183" i="16"/>
  <c r="P1183" i="16"/>
  <c r="R1183" i="16" s="1"/>
  <c r="N1183" i="16"/>
  <c r="O1183" i="16"/>
  <c r="M1230" i="17" l="1"/>
  <c r="O1230" i="17" s="1"/>
  <c r="W1229" i="17"/>
  <c r="F1230" i="17"/>
  <c r="I1230" i="17" s="1"/>
  <c r="K1230" i="17" s="1"/>
  <c r="Y1229" i="17"/>
  <c r="X1229" i="17"/>
  <c r="T1229" i="17"/>
  <c r="V1229" i="17" s="1"/>
  <c r="J1183" i="16"/>
  <c r="L1183" i="16" s="1"/>
  <c r="Q1183" i="16"/>
  <c r="U1183" i="16"/>
  <c r="N1230" i="17" l="1"/>
  <c r="P1230" i="17"/>
  <c r="R1230" i="17" s="1"/>
  <c r="U1230" i="17" s="1"/>
  <c r="G1230" i="17"/>
  <c r="H1230" i="17"/>
  <c r="T1183" i="16"/>
  <c r="S1183" i="16"/>
  <c r="Q1230" i="17" l="1"/>
  <c r="S1230" i="17" s="1"/>
  <c r="J1230" i="17"/>
  <c r="V1183" i="16"/>
  <c r="W1183" i="16"/>
  <c r="Y1183" i="16"/>
  <c r="M1184" i="16"/>
  <c r="N1184" i="16" s="1"/>
  <c r="F1184" i="16"/>
  <c r="G1184" i="16" s="1"/>
  <c r="X1183" i="16"/>
  <c r="T1230" i="17" l="1"/>
  <c r="L1230" i="17"/>
  <c r="X1230" i="17" s="1"/>
  <c r="H1184" i="16"/>
  <c r="I1184" i="16"/>
  <c r="K1184" i="16" s="1"/>
  <c r="P1184" i="16"/>
  <c r="R1184" i="16" s="1"/>
  <c r="O1184" i="16"/>
  <c r="Y1230" i="17" l="1"/>
  <c r="F1231" i="17"/>
  <c r="H1231" i="17" s="1"/>
  <c r="W1230" i="17"/>
  <c r="M1231" i="17"/>
  <c r="P1231" i="17" s="1"/>
  <c r="R1231" i="17" s="1"/>
  <c r="V1230" i="17"/>
  <c r="U1184" i="16"/>
  <c r="J1184" i="16"/>
  <c r="L1184" i="16" s="1"/>
  <c r="Q1184" i="16"/>
  <c r="S1184" i="16" s="1"/>
  <c r="G1231" i="17" l="1"/>
  <c r="I1231" i="17"/>
  <c r="K1231" i="17" s="1"/>
  <c r="U1231" i="17" s="1"/>
  <c r="N1231" i="17"/>
  <c r="O1231" i="17"/>
  <c r="Y1184" i="16"/>
  <c r="T1184" i="16"/>
  <c r="V1184" i="16" s="1"/>
  <c r="F1185" i="16"/>
  <c r="M1185" i="16"/>
  <c r="W1184" i="16"/>
  <c r="X1184" i="16"/>
  <c r="Q1231" i="17" l="1"/>
  <c r="S1231" i="17" s="1"/>
  <c r="J1231" i="17"/>
  <c r="L1231" i="17" s="1"/>
  <c r="N1185" i="16"/>
  <c r="O1185" i="16"/>
  <c r="P1185" i="16"/>
  <c r="R1185" i="16" s="1"/>
  <c r="G1185" i="16"/>
  <c r="I1185" i="16"/>
  <c r="K1185" i="16" s="1"/>
  <c r="H1185" i="16"/>
  <c r="T1231" i="17" l="1"/>
  <c r="V1231" i="17" s="1"/>
  <c r="X1231" i="17"/>
  <c r="Y1231" i="17"/>
  <c r="M1232" i="17"/>
  <c r="O1232" i="17" s="1"/>
  <c r="F1232" i="17"/>
  <c r="G1232" i="17" s="1"/>
  <c r="W1231" i="17"/>
  <c r="J1185" i="16"/>
  <c r="L1185" i="16" s="1"/>
  <c r="U1185" i="16"/>
  <c r="Q1185" i="16"/>
  <c r="H1232" i="17" l="1"/>
  <c r="I1232" i="17"/>
  <c r="K1232" i="17" s="1"/>
  <c r="P1232" i="17"/>
  <c r="R1232" i="17" s="1"/>
  <c r="N1232" i="17"/>
  <c r="T1185" i="16"/>
  <c r="S1185" i="16"/>
  <c r="X1185" i="16" s="1"/>
  <c r="Q1232" i="17" l="1"/>
  <c r="S1232" i="17" s="1"/>
  <c r="U1232" i="17"/>
  <c r="J1232" i="17"/>
  <c r="L1232" i="17" s="1"/>
  <c r="Y1185" i="16"/>
  <c r="W1185" i="16"/>
  <c r="V1185" i="16"/>
  <c r="F1186" i="16"/>
  <c r="M1186" i="16"/>
  <c r="T1232" i="17" l="1"/>
  <c r="V1232" i="17" s="1"/>
  <c r="W1232" i="17"/>
  <c r="M1233" i="17"/>
  <c r="P1233" i="17" s="1"/>
  <c r="R1233" i="17" s="1"/>
  <c r="Y1232" i="17"/>
  <c r="F1233" i="17"/>
  <c r="I1233" i="17" s="1"/>
  <c r="K1233" i="17" s="1"/>
  <c r="X1232" i="17"/>
  <c r="P1186" i="16"/>
  <c r="R1186" i="16" s="1"/>
  <c r="O1186" i="16"/>
  <c r="N1186" i="16"/>
  <c r="H1186" i="16"/>
  <c r="I1186" i="16"/>
  <c r="K1186" i="16" s="1"/>
  <c r="G1186" i="16"/>
  <c r="H1233" i="17" l="1"/>
  <c r="G1233" i="17"/>
  <c r="O1233" i="17"/>
  <c r="N1233" i="17"/>
  <c r="U1233" i="17"/>
  <c r="U1186" i="16"/>
  <c r="Q1186" i="16"/>
  <c r="S1186" i="16" s="1"/>
  <c r="J1186" i="16"/>
  <c r="J1233" i="17" l="1"/>
  <c r="L1233" i="17" s="1"/>
  <c r="Q1233" i="17"/>
  <c r="S1233" i="17" s="1"/>
  <c r="T1186" i="16"/>
  <c r="L1186" i="16"/>
  <c r="F1187" i="16" s="1"/>
  <c r="F1234" i="17" l="1"/>
  <c r="I1234" i="17" s="1"/>
  <c r="K1234" i="17" s="1"/>
  <c r="Y1233" i="17"/>
  <c r="T1233" i="17"/>
  <c r="V1233" i="17" s="1"/>
  <c r="W1233" i="17"/>
  <c r="M1234" i="17"/>
  <c r="O1234" i="17" s="1"/>
  <c r="X1233" i="17"/>
  <c r="M1187" i="16"/>
  <c r="N1187" i="16" s="1"/>
  <c r="W1186" i="16"/>
  <c r="Y1186" i="16"/>
  <c r="V1186" i="16"/>
  <c r="X1186" i="16"/>
  <c r="H1187" i="16"/>
  <c r="G1187" i="16"/>
  <c r="I1187" i="16"/>
  <c r="K1187" i="16" s="1"/>
  <c r="H1234" i="17" l="1"/>
  <c r="G1234" i="17"/>
  <c r="N1234" i="17"/>
  <c r="P1234" i="17"/>
  <c r="R1234" i="17" s="1"/>
  <c r="U1234" i="17" s="1"/>
  <c r="P1187" i="16"/>
  <c r="R1187" i="16" s="1"/>
  <c r="U1187" i="16" s="1"/>
  <c r="O1187" i="16"/>
  <c r="J1187" i="16"/>
  <c r="J1234" i="17" l="1"/>
  <c r="L1234" i="17" s="1"/>
  <c r="Q1234" i="17"/>
  <c r="S1234" i="17" s="1"/>
  <c r="Q1187" i="16"/>
  <c r="S1187" i="16" s="1"/>
  <c r="L1187" i="16"/>
  <c r="X1234" i="17" l="1"/>
  <c r="W1234" i="17"/>
  <c r="T1187" i="16"/>
  <c r="V1187" i="16" s="1"/>
  <c r="Y1234" i="17"/>
  <c r="F1235" i="17"/>
  <c r="G1235" i="17" s="1"/>
  <c r="M1235" i="17"/>
  <c r="N1235" i="17" s="1"/>
  <c r="T1234" i="17"/>
  <c r="V1234" i="17" s="1"/>
  <c r="Y1187" i="16"/>
  <c r="M1188" i="16"/>
  <c r="W1187" i="16"/>
  <c r="X1187" i="16"/>
  <c r="F1188" i="16"/>
  <c r="I1235" i="17" l="1"/>
  <c r="K1235" i="17" s="1"/>
  <c r="H1235" i="17"/>
  <c r="P1235" i="17"/>
  <c r="R1235" i="17" s="1"/>
  <c r="O1235" i="17"/>
  <c r="N1188" i="16"/>
  <c r="P1188" i="16"/>
  <c r="R1188" i="16" s="1"/>
  <c r="O1188" i="16"/>
  <c r="G1188" i="16"/>
  <c r="I1188" i="16"/>
  <c r="K1188" i="16" s="1"/>
  <c r="H1188" i="16"/>
  <c r="J1235" i="17" l="1"/>
  <c r="L1235" i="17" s="1"/>
  <c r="Q1235" i="17"/>
  <c r="S1235" i="17" s="1"/>
  <c r="U1235" i="17"/>
  <c r="Q1188" i="16"/>
  <c r="S1188" i="16" s="1"/>
  <c r="U1188" i="16"/>
  <c r="J1188" i="16"/>
  <c r="T1235" i="17" l="1"/>
  <c r="V1235" i="17" s="1"/>
  <c r="F1236" i="17"/>
  <c r="Y1235" i="17"/>
  <c r="M1236" i="17"/>
  <c r="W1235" i="17"/>
  <c r="X1235" i="17"/>
  <c r="T1188" i="16"/>
  <c r="L1188" i="16"/>
  <c r="M1189" i="16" s="1"/>
  <c r="P1236" i="17" l="1"/>
  <c r="R1236" i="17" s="1"/>
  <c r="N1236" i="17"/>
  <c r="O1236" i="17"/>
  <c r="H1236" i="17"/>
  <c r="I1236" i="17"/>
  <c r="K1236" i="17" s="1"/>
  <c r="G1236" i="17"/>
  <c r="V1188" i="16"/>
  <c r="Y1188" i="16"/>
  <c r="W1188" i="16"/>
  <c r="F1189" i="16"/>
  <c r="X1188" i="16"/>
  <c r="P1189" i="16"/>
  <c r="R1189" i="16" s="1"/>
  <c r="O1189" i="16"/>
  <c r="N1189" i="16"/>
  <c r="Q1236" i="17" l="1"/>
  <c r="S1236" i="17" s="1"/>
  <c r="U1236" i="17"/>
  <c r="J1236" i="17"/>
  <c r="Q1189" i="16"/>
  <c r="S1189" i="16" s="1"/>
  <c r="H1189" i="16"/>
  <c r="I1189" i="16"/>
  <c r="K1189" i="16" s="1"/>
  <c r="U1189" i="16" s="1"/>
  <c r="G1189" i="16"/>
  <c r="T1236" i="17" l="1"/>
  <c r="L1236" i="17"/>
  <c r="J1189" i="16"/>
  <c r="V1236" i="17" l="1"/>
  <c r="M1237" i="17"/>
  <c r="W1236" i="17"/>
  <c r="F1237" i="17"/>
  <c r="Y1236" i="17"/>
  <c r="X1236" i="17"/>
  <c r="L1189" i="16"/>
  <c r="T1189" i="16"/>
  <c r="H1237" i="17" l="1"/>
  <c r="I1237" i="17"/>
  <c r="K1237" i="17" s="1"/>
  <c r="G1237" i="17"/>
  <c r="O1237" i="17"/>
  <c r="N1237" i="17"/>
  <c r="P1237" i="17"/>
  <c r="R1237" i="17" s="1"/>
  <c r="V1189" i="16"/>
  <c r="W1189" i="16"/>
  <c r="X1189" i="16"/>
  <c r="Y1189" i="16"/>
  <c r="M1190" i="16"/>
  <c r="F1190" i="16"/>
  <c r="J1237" i="17" l="1"/>
  <c r="L1237" i="17" s="1"/>
  <c r="Q1237" i="17"/>
  <c r="S1237" i="17" s="1"/>
  <c r="U1237" i="17"/>
  <c r="H1190" i="16"/>
  <c r="I1190" i="16"/>
  <c r="K1190" i="16" s="1"/>
  <c r="G1190" i="16"/>
  <c r="O1190" i="16"/>
  <c r="P1190" i="16"/>
  <c r="R1190" i="16" s="1"/>
  <c r="N1190" i="16"/>
  <c r="W1237" i="17" l="1"/>
  <c r="M1238" i="17"/>
  <c r="O1238" i="17" s="1"/>
  <c r="F1238" i="17"/>
  <c r="G1238" i="17" s="1"/>
  <c r="X1237" i="17"/>
  <c r="Y1237" i="17"/>
  <c r="T1237" i="17"/>
  <c r="V1237" i="17" s="1"/>
  <c r="J1190" i="16"/>
  <c r="Q1190" i="16"/>
  <c r="S1190" i="16" s="1"/>
  <c r="U1190" i="16"/>
  <c r="H1238" i="17" l="1"/>
  <c r="N1238" i="17"/>
  <c r="P1238" i="17"/>
  <c r="R1238" i="17" s="1"/>
  <c r="I1238" i="17"/>
  <c r="K1238" i="17" s="1"/>
  <c r="T1190" i="16"/>
  <c r="L1190" i="16"/>
  <c r="M1191" i="16" s="1"/>
  <c r="P1191" i="16" s="1"/>
  <c r="R1191" i="16" s="1"/>
  <c r="J1238" i="17" l="1"/>
  <c r="L1238" i="17" s="1"/>
  <c r="Q1238" i="17"/>
  <c r="S1238" i="17" s="1"/>
  <c r="U1238" i="17"/>
  <c r="X1190" i="16"/>
  <c r="V1190" i="16"/>
  <c r="Y1190" i="16"/>
  <c r="F1191" i="16"/>
  <c r="H1191" i="16" s="1"/>
  <c r="W1190" i="16"/>
  <c r="N1191" i="16"/>
  <c r="O1191" i="16"/>
  <c r="T1238" i="17" l="1"/>
  <c r="V1238" i="17" s="1"/>
  <c r="G1191" i="16"/>
  <c r="I1191" i="16"/>
  <c r="Q1191" i="16"/>
  <c r="S1191" i="16" s="1"/>
  <c r="X1238" i="17"/>
  <c r="W1238" i="17"/>
  <c r="Y1238" i="17"/>
  <c r="M1239" i="17"/>
  <c r="F1239" i="17"/>
  <c r="K1191" i="16" l="1"/>
  <c r="U1191" i="16" s="1"/>
  <c r="J1191" i="16"/>
  <c r="N1239" i="17"/>
  <c r="O1239" i="17"/>
  <c r="P1239" i="17"/>
  <c r="R1239" i="17" s="1"/>
  <c r="I1239" i="17"/>
  <c r="K1239" i="17" s="1"/>
  <c r="G1239" i="17"/>
  <c r="H1239" i="17"/>
  <c r="T1191" i="16" l="1"/>
  <c r="L1191" i="16"/>
  <c r="Q1239" i="17"/>
  <c r="S1239" i="17" s="1"/>
  <c r="J1239" i="17"/>
  <c r="U1239" i="17"/>
  <c r="X1191" i="16" l="1"/>
  <c r="F1192" i="16"/>
  <c r="Y1191" i="16"/>
  <c r="V1191" i="16"/>
  <c r="W1191" i="16"/>
  <c r="M1192" i="16"/>
  <c r="T1239" i="17"/>
  <c r="L1239" i="17"/>
  <c r="N1192" i="16" l="1"/>
  <c r="O1192" i="16"/>
  <c r="P1192" i="16"/>
  <c r="R1192" i="16" s="1"/>
  <c r="I1192" i="16"/>
  <c r="K1192" i="16" s="1"/>
  <c r="H1192" i="16"/>
  <c r="G1192" i="16"/>
  <c r="Y1239" i="17"/>
  <c r="W1239" i="17"/>
  <c r="X1239" i="17"/>
  <c r="M1240" i="17"/>
  <c r="F1240" i="17"/>
  <c r="V1239" i="17"/>
  <c r="J1192" i="16" l="1"/>
  <c r="L1192" i="16" s="1"/>
  <c r="U1192" i="16"/>
  <c r="Q1192" i="16"/>
  <c r="H1240" i="17"/>
  <c r="I1240" i="17"/>
  <c r="K1240" i="17" s="1"/>
  <c r="G1240" i="17"/>
  <c r="O1240" i="17"/>
  <c r="N1240" i="17"/>
  <c r="P1240" i="17"/>
  <c r="R1240" i="17" s="1"/>
  <c r="T1192" i="16" l="1"/>
  <c r="S1192" i="16"/>
  <c r="Q1240" i="17"/>
  <c r="S1240" i="17" s="1"/>
  <c r="J1240" i="17"/>
  <c r="U1240" i="17"/>
  <c r="X1192" i="16" l="1"/>
  <c r="F1193" i="16"/>
  <c r="M1193" i="16"/>
  <c r="V1192" i="16"/>
  <c r="Y1192" i="16"/>
  <c r="W1192" i="16"/>
  <c r="T1240" i="17"/>
  <c r="L1240" i="17"/>
  <c r="X1240" i="17" s="1"/>
  <c r="P1193" i="16" l="1"/>
  <c r="R1193" i="16" s="1"/>
  <c r="O1193" i="16"/>
  <c r="N1193" i="16"/>
  <c r="I1193" i="16"/>
  <c r="K1193" i="16" s="1"/>
  <c r="G1193" i="16"/>
  <c r="H1193" i="16"/>
  <c r="F1241" i="17"/>
  <c r="H1241" i="17" s="1"/>
  <c r="Y1240" i="17"/>
  <c r="W1240" i="17"/>
  <c r="M1241" i="17"/>
  <c r="N1241" i="17" s="1"/>
  <c r="V1240" i="17"/>
  <c r="I1241" i="17" l="1"/>
  <c r="K1241" i="17" s="1"/>
  <c r="U1193" i="16"/>
  <c r="G1241" i="17"/>
  <c r="J1193" i="16"/>
  <c r="L1193" i="16" s="1"/>
  <c r="Q1193" i="16"/>
  <c r="S1193" i="16" s="1"/>
  <c r="O1241" i="17"/>
  <c r="P1241" i="17"/>
  <c r="R1241" i="17" s="1"/>
  <c r="J1241" i="17" l="1"/>
  <c r="L1241" i="17" s="1"/>
  <c r="U1241" i="17"/>
  <c r="Q1241" i="17"/>
  <c r="S1241" i="17" s="1"/>
  <c r="T1193" i="16"/>
  <c r="V1193" i="16" s="1"/>
  <c r="M1194" i="16"/>
  <c r="Y1193" i="16"/>
  <c r="X1193" i="16"/>
  <c r="F1194" i="16"/>
  <c r="W1193" i="16"/>
  <c r="T1241" i="17" l="1"/>
  <c r="V1241" i="17" s="1"/>
  <c r="H1194" i="16"/>
  <c r="I1194" i="16"/>
  <c r="K1194" i="16" s="1"/>
  <c r="G1194" i="16"/>
  <c r="O1194" i="16"/>
  <c r="P1194" i="16"/>
  <c r="R1194" i="16" s="1"/>
  <c r="N1194" i="16"/>
  <c r="M1242" i="17"/>
  <c r="F1242" i="17"/>
  <c r="W1241" i="17"/>
  <c r="Y1241" i="17"/>
  <c r="X1241" i="17"/>
  <c r="J1194" i="16" l="1"/>
  <c r="L1194" i="16" s="1"/>
  <c r="Q1194" i="16"/>
  <c r="U1194" i="16"/>
  <c r="H1242" i="17"/>
  <c r="I1242" i="17"/>
  <c r="K1242" i="17" s="1"/>
  <c r="G1242" i="17"/>
  <c r="N1242" i="17"/>
  <c r="O1242" i="17"/>
  <c r="P1242" i="17"/>
  <c r="R1242" i="17" s="1"/>
  <c r="S1194" i="16" l="1"/>
  <c r="T1194" i="16"/>
  <c r="Q1242" i="17"/>
  <c r="S1242" i="17" s="1"/>
  <c r="J1242" i="17"/>
  <c r="U1242" i="17"/>
  <c r="M1195" i="16" l="1"/>
  <c r="W1194" i="16"/>
  <c r="Y1194" i="16"/>
  <c r="V1194" i="16"/>
  <c r="X1194" i="16"/>
  <c r="F1195" i="16"/>
  <c r="T1242" i="17"/>
  <c r="L1242" i="17"/>
  <c r="H1195" i="16" l="1"/>
  <c r="G1195" i="16"/>
  <c r="I1195" i="16"/>
  <c r="K1195" i="16" s="1"/>
  <c r="P1195" i="16"/>
  <c r="R1195" i="16" s="1"/>
  <c r="N1195" i="16"/>
  <c r="O1195" i="16"/>
  <c r="M1243" i="17"/>
  <c r="X1242" i="17"/>
  <c r="F1243" i="17"/>
  <c r="V1242" i="17"/>
  <c r="Y1242" i="17"/>
  <c r="W1242" i="17"/>
  <c r="J1195" i="16" l="1"/>
  <c r="L1195" i="16" s="1"/>
  <c r="Q1195" i="16"/>
  <c r="S1195" i="16" s="1"/>
  <c r="U1195" i="16"/>
  <c r="G1243" i="17"/>
  <c r="I1243" i="17"/>
  <c r="K1243" i="17" s="1"/>
  <c r="H1243" i="17"/>
  <c r="P1243" i="17"/>
  <c r="R1243" i="17" s="1"/>
  <c r="O1243" i="17"/>
  <c r="N1243" i="17"/>
  <c r="T1195" i="16" l="1"/>
  <c r="V1195" i="16" s="1"/>
  <c r="X1195" i="16"/>
  <c r="Y1195" i="16"/>
  <c r="M1196" i="16"/>
  <c r="W1195" i="16"/>
  <c r="F1196" i="16"/>
  <c r="J1243" i="17"/>
  <c r="L1243" i="17" s="1"/>
  <c r="Q1243" i="17"/>
  <c r="S1243" i="17" s="1"/>
  <c r="U1243" i="17"/>
  <c r="P1196" i="16" l="1"/>
  <c r="R1196" i="16" s="1"/>
  <c r="O1196" i="16"/>
  <c r="N1196" i="16"/>
  <c r="I1196" i="16"/>
  <c r="K1196" i="16" s="1"/>
  <c r="H1196" i="16"/>
  <c r="G1196" i="16"/>
  <c r="T1243" i="17"/>
  <c r="V1243" i="17" s="1"/>
  <c r="X1243" i="17"/>
  <c r="F1244" i="17"/>
  <c r="W1243" i="17"/>
  <c r="M1244" i="17"/>
  <c r="Y1243" i="17"/>
  <c r="U1196" i="16" l="1"/>
  <c r="Q1196" i="16"/>
  <c r="S1196" i="16" s="1"/>
  <c r="J1196" i="16"/>
  <c r="O1244" i="17"/>
  <c r="P1244" i="17"/>
  <c r="R1244" i="17" s="1"/>
  <c r="N1244" i="17"/>
  <c r="I1244" i="17"/>
  <c r="K1244" i="17" s="1"/>
  <c r="G1244" i="17"/>
  <c r="H1244" i="17"/>
  <c r="Q1244" i="17" l="1"/>
  <c r="S1244" i="17" s="1"/>
  <c r="L1196" i="16"/>
  <c r="T1196" i="16"/>
  <c r="J1244" i="17"/>
  <c r="U1244" i="17"/>
  <c r="T1244" i="17" l="1"/>
  <c r="X1196" i="16"/>
  <c r="M1197" i="16"/>
  <c r="Y1196" i="16"/>
  <c r="F1197" i="16"/>
  <c r="W1196" i="16"/>
  <c r="V1196" i="16"/>
  <c r="L1244" i="17"/>
  <c r="X1244" i="17" s="1"/>
  <c r="M1245" i="17" l="1"/>
  <c r="P1245" i="17" s="1"/>
  <c r="R1245" i="17" s="1"/>
  <c r="W1244" i="17"/>
  <c r="V1244" i="17"/>
  <c r="F1245" i="17"/>
  <c r="I1245" i="17" s="1"/>
  <c r="K1245" i="17" s="1"/>
  <c r="H1197" i="16"/>
  <c r="I1197" i="16"/>
  <c r="K1197" i="16" s="1"/>
  <c r="G1197" i="16"/>
  <c r="N1197" i="16"/>
  <c r="P1197" i="16"/>
  <c r="R1197" i="16" s="1"/>
  <c r="O1197" i="16"/>
  <c r="Y1244" i="17"/>
  <c r="O1245" i="17" l="1"/>
  <c r="N1245" i="17"/>
  <c r="G1245" i="17"/>
  <c r="H1245" i="17"/>
  <c r="J1197" i="16"/>
  <c r="L1197" i="16" s="1"/>
  <c r="U1197" i="16"/>
  <c r="Q1197" i="16"/>
  <c r="S1197" i="16" s="1"/>
  <c r="U1245" i="17"/>
  <c r="Q1245" i="17" l="1"/>
  <c r="S1245" i="17" s="1"/>
  <c r="J1245" i="17"/>
  <c r="M1198" i="16"/>
  <c r="P1198" i="16" s="1"/>
  <c r="R1198" i="16" s="1"/>
  <c r="Y1197" i="16"/>
  <c r="X1197" i="16"/>
  <c r="F1198" i="16"/>
  <c r="I1198" i="16" s="1"/>
  <c r="K1198" i="16" s="1"/>
  <c r="W1197" i="16"/>
  <c r="T1197" i="16"/>
  <c r="V1197" i="16" s="1"/>
  <c r="T1245" i="17" l="1"/>
  <c r="L1245" i="17"/>
  <c r="X1245" i="17" s="1"/>
  <c r="U1198" i="16"/>
  <c r="H1198" i="16"/>
  <c r="G1198" i="16"/>
  <c r="N1198" i="16"/>
  <c r="O1198" i="16"/>
  <c r="V1245" i="17" l="1"/>
  <c r="F1246" i="17"/>
  <c r="G1246" i="17" s="1"/>
  <c r="W1245" i="17"/>
  <c r="Y1245" i="17"/>
  <c r="M1246" i="17"/>
  <c r="O1246" i="17" s="1"/>
  <c r="J1198" i="16"/>
  <c r="L1198" i="16" s="1"/>
  <c r="Q1198" i="16"/>
  <c r="S1198" i="16" s="1"/>
  <c r="I1246" i="17" l="1"/>
  <c r="K1246" i="17" s="1"/>
  <c r="H1246" i="17"/>
  <c r="N1246" i="17"/>
  <c r="P1246" i="17"/>
  <c r="R1246" i="17" s="1"/>
  <c r="M1199" i="16"/>
  <c r="N1199" i="16" s="1"/>
  <c r="T1198" i="16"/>
  <c r="V1198" i="16" s="1"/>
  <c r="W1198" i="16"/>
  <c r="F1199" i="16"/>
  <c r="G1199" i="16" s="1"/>
  <c r="Y1198" i="16"/>
  <c r="X1198" i="16"/>
  <c r="J1246" i="17" l="1"/>
  <c r="L1246" i="17" s="1"/>
  <c r="U1246" i="17"/>
  <c r="Q1246" i="17"/>
  <c r="S1246" i="17" s="1"/>
  <c r="H1199" i="16"/>
  <c r="O1199" i="16"/>
  <c r="P1199" i="16"/>
  <c r="R1199" i="16" s="1"/>
  <c r="I1199" i="16"/>
  <c r="K1199" i="16" s="1"/>
  <c r="T1246" i="17" l="1"/>
  <c r="V1246" i="17" s="1"/>
  <c r="M1247" i="17"/>
  <c r="P1247" i="17" s="1"/>
  <c r="R1247" i="17" s="1"/>
  <c r="X1246" i="17"/>
  <c r="W1246" i="17"/>
  <c r="Y1246" i="17"/>
  <c r="F1247" i="17"/>
  <c r="H1247" i="17" s="1"/>
  <c r="U1199" i="16"/>
  <c r="J1199" i="16"/>
  <c r="L1199" i="16" s="1"/>
  <c r="Q1199" i="16"/>
  <c r="O1247" i="17" l="1"/>
  <c r="N1247" i="17"/>
  <c r="G1247" i="17"/>
  <c r="I1247" i="17"/>
  <c r="K1247" i="17" s="1"/>
  <c r="U1247" i="17" s="1"/>
  <c r="T1199" i="16"/>
  <c r="S1199" i="16"/>
  <c r="X1199" i="16" s="1"/>
  <c r="Q1247" i="17" l="1"/>
  <c r="S1247" i="17" s="1"/>
  <c r="J1247" i="17"/>
  <c r="L1247" i="17" s="1"/>
  <c r="W1199" i="16"/>
  <c r="F1200" i="16"/>
  <c r="G1200" i="16" s="1"/>
  <c r="M1200" i="16"/>
  <c r="P1200" i="16" s="1"/>
  <c r="R1200" i="16" s="1"/>
  <c r="Y1199" i="16"/>
  <c r="V1199" i="16"/>
  <c r="T1247" i="17" l="1"/>
  <c r="V1247" i="17" s="1"/>
  <c r="F1248" i="17"/>
  <c r="Y1247" i="17"/>
  <c r="X1247" i="17"/>
  <c r="M1248" i="17"/>
  <c r="W1247" i="17"/>
  <c r="H1200" i="16"/>
  <c r="I1200" i="16"/>
  <c r="K1200" i="16" s="1"/>
  <c r="U1200" i="16" s="1"/>
  <c r="N1200" i="16"/>
  <c r="O1200" i="16"/>
  <c r="O1248" i="17" l="1"/>
  <c r="N1248" i="17"/>
  <c r="P1248" i="17"/>
  <c r="R1248" i="17" s="1"/>
  <c r="G1248" i="17"/>
  <c r="I1248" i="17"/>
  <c r="K1248" i="17" s="1"/>
  <c r="H1248" i="17"/>
  <c r="J1200" i="16"/>
  <c r="L1200" i="16" s="1"/>
  <c r="Q1200" i="16"/>
  <c r="S1200" i="16" s="1"/>
  <c r="W1200" i="16" l="1"/>
  <c r="Q1248" i="17"/>
  <c r="S1248" i="17" s="1"/>
  <c r="Y1200" i="16"/>
  <c r="J1248" i="17"/>
  <c r="U1248" i="17"/>
  <c r="T1200" i="16"/>
  <c r="V1200" i="16" s="1"/>
  <c r="F1201" i="16"/>
  <c r="H1201" i="16" s="1"/>
  <c r="M1201" i="16"/>
  <c r="N1201" i="16" s="1"/>
  <c r="X1200" i="16"/>
  <c r="L1248" i="17" l="1"/>
  <c r="T1248" i="17"/>
  <c r="G1201" i="16"/>
  <c r="O1201" i="16"/>
  <c r="I1201" i="16"/>
  <c r="K1201" i="16" s="1"/>
  <c r="P1201" i="16"/>
  <c r="R1201" i="16" s="1"/>
  <c r="V1248" i="17" l="1"/>
  <c r="M1249" i="17"/>
  <c r="F1249" i="17"/>
  <c r="W1248" i="17"/>
  <c r="X1248" i="17"/>
  <c r="Y1248" i="17"/>
  <c r="U1201" i="16"/>
  <c r="J1201" i="16"/>
  <c r="L1201" i="16" s="1"/>
  <c r="Q1201" i="16"/>
  <c r="S1201" i="16" s="1"/>
  <c r="G1249" i="17" l="1"/>
  <c r="I1249" i="17"/>
  <c r="K1249" i="17" s="1"/>
  <c r="H1249" i="17"/>
  <c r="N1249" i="17"/>
  <c r="O1249" i="17"/>
  <c r="P1249" i="17"/>
  <c r="R1249" i="17" s="1"/>
  <c r="X1201" i="16"/>
  <c r="F1202" i="16"/>
  <c r="G1202" i="16" s="1"/>
  <c r="M1202" i="16"/>
  <c r="P1202" i="16" s="1"/>
  <c r="R1202" i="16" s="1"/>
  <c r="W1201" i="16"/>
  <c r="Y1201" i="16"/>
  <c r="T1201" i="16"/>
  <c r="V1201" i="16" s="1"/>
  <c r="I1202" i="16" l="1"/>
  <c r="K1202" i="16" s="1"/>
  <c r="U1202" i="16" s="1"/>
  <c r="Q1249" i="17"/>
  <c r="S1249" i="17" s="1"/>
  <c r="O1202" i="16"/>
  <c r="J1249" i="17"/>
  <c r="H1202" i="16"/>
  <c r="N1202" i="16"/>
  <c r="U1249" i="17"/>
  <c r="J1202" i="16" l="1"/>
  <c r="L1202" i="16" s="1"/>
  <c r="T1249" i="17"/>
  <c r="Q1202" i="16"/>
  <c r="S1202" i="16" s="1"/>
  <c r="L1249" i="17"/>
  <c r="Y1249" i="17" s="1"/>
  <c r="F1203" i="16" l="1"/>
  <c r="H1203" i="16" s="1"/>
  <c r="W1202" i="16"/>
  <c r="X1202" i="16"/>
  <c r="Y1202" i="16"/>
  <c r="M1203" i="16"/>
  <c r="P1203" i="16" s="1"/>
  <c r="R1203" i="16" s="1"/>
  <c r="T1202" i="16"/>
  <c r="V1202" i="16" s="1"/>
  <c r="V1249" i="17"/>
  <c r="F1250" i="17"/>
  <c r="G1250" i="17" s="1"/>
  <c r="M1250" i="17"/>
  <c r="P1250" i="17" s="1"/>
  <c r="R1250" i="17" s="1"/>
  <c r="X1249" i="17"/>
  <c r="W1249" i="17"/>
  <c r="I1203" i="16" l="1"/>
  <c r="K1203" i="16" s="1"/>
  <c r="U1203" i="16" s="1"/>
  <c r="G1203" i="16"/>
  <c r="N1203" i="16"/>
  <c r="O1203" i="16"/>
  <c r="I1250" i="17"/>
  <c r="K1250" i="17" s="1"/>
  <c r="U1250" i="17" s="1"/>
  <c r="H1250" i="17"/>
  <c r="O1250" i="17"/>
  <c r="N1250" i="17"/>
  <c r="J1203" i="16" l="1"/>
  <c r="L1203" i="16" s="1"/>
  <c r="Q1203" i="16"/>
  <c r="S1203" i="16" s="1"/>
  <c r="J1250" i="17"/>
  <c r="L1250" i="17" s="1"/>
  <c r="Q1250" i="17"/>
  <c r="S1250" i="17" s="1"/>
  <c r="X1203" i="16" l="1"/>
  <c r="W1203" i="16"/>
  <c r="M1204" i="16"/>
  <c r="O1204" i="16" s="1"/>
  <c r="F1204" i="16"/>
  <c r="I1204" i="16" s="1"/>
  <c r="K1204" i="16" s="1"/>
  <c r="Y1203" i="16"/>
  <c r="T1203" i="16"/>
  <c r="V1203" i="16" s="1"/>
  <c r="T1250" i="17"/>
  <c r="V1250" i="17" s="1"/>
  <c r="F1251" i="17"/>
  <c r="Y1250" i="17"/>
  <c r="X1250" i="17"/>
  <c r="W1250" i="17"/>
  <c r="M1251" i="17"/>
  <c r="H1204" i="16" l="1"/>
  <c r="G1204" i="16"/>
  <c r="P1204" i="16"/>
  <c r="R1204" i="16" s="1"/>
  <c r="U1204" i="16" s="1"/>
  <c r="N1204" i="16"/>
  <c r="O1251" i="17"/>
  <c r="N1251" i="17"/>
  <c r="P1251" i="17"/>
  <c r="R1251" i="17" s="1"/>
  <c r="H1251" i="17"/>
  <c r="I1251" i="17"/>
  <c r="K1251" i="17" s="1"/>
  <c r="G1251" i="17"/>
  <c r="J1204" i="16" l="1"/>
  <c r="L1204" i="16" s="1"/>
  <c r="Q1204" i="16"/>
  <c r="S1204" i="16" s="1"/>
  <c r="J1251" i="17"/>
  <c r="L1251" i="17" s="1"/>
  <c r="Q1251" i="17"/>
  <c r="S1251" i="17" s="1"/>
  <c r="U1251" i="17"/>
  <c r="Y1204" i="16" l="1"/>
  <c r="W1204" i="16"/>
  <c r="M1205" i="16"/>
  <c r="O1205" i="16" s="1"/>
  <c r="T1204" i="16"/>
  <c r="V1204" i="16" s="1"/>
  <c r="X1204" i="16"/>
  <c r="F1205" i="16"/>
  <c r="G1205" i="16" s="1"/>
  <c r="X1251" i="17"/>
  <c r="Y1251" i="17"/>
  <c r="W1251" i="17"/>
  <c r="T1251" i="17"/>
  <c r="V1251" i="17" s="1"/>
  <c r="M1252" i="17"/>
  <c r="N1252" i="17" s="1"/>
  <c r="F1252" i="17"/>
  <c r="I1252" i="17" s="1"/>
  <c r="K1252" i="17" s="1"/>
  <c r="P1205" i="16" l="1"/>
  <c r="R1205" i="16" s="1"/>
  <c r="N1205" i="16"/>
  <c r="I1205" i="16"/>
  <c r="K1205" i="16" s="1"/>
  <c r="H1205" i="16"/>
  <c r="O1252" i="17"/>
  <c r="P1252" i="17"/>
  <c r="R1252" i="17" s="1"/>
  <c r="U1252" i="17" s="1"/>
  <c r="G1252" i="17"/>
  <c r="H1252" i="17"/>
  <c r="J1205" i="16" l="1"/>
  <c r="L1205" i="16" s="1"/>
  <c r="U1205" i="16"/>
  <c r="Q1205" i="16"/>
  <c r="S1205" i="16" s="1"/>
  <c r="Q1252" i="17"/>
  <c r="S1252" i="17" s="1"/>
  <c r="J1252" i="17"/>
  <c r="L1252" i="17" s="1"/>
  <c r="W1252" i="17" l="1"/>
  <c r="T1205" i="16"/>
  <c r="V1205" i="16" s="1"/>
  <c r="T1252" i="17"/>
  <c r="V1252" i="17" s="1"/>
  <c r="X1252" i="17"/>
  <c r="M1253" i="17"/>
  <c r="O1253" i="17" s="1"/>
  <c r="F1253" i="17"/>
  <c r="G1253" i="17" s="1"/>
  <c r="Y1252" i="17"/>
  <c r="Y1205" i="16"/>
  <c r="W1205" i="16"/>
  <c r="M1206" i="16"/>
  <c r="F1206" i="16"/>
  <c r="X1205" i="16"/>
  <c r="P1253" i="17" l="1"/>
  <c r="R1253" i="17" s="1"/>
  <c r="I1253" i="17"/>
  <c r="K1253" i="17" s="1"/>
  <c r="N1253" i="17"/>
  <c r="H1253" i="17"/>
  <c r="I1206" i="16"/>
  <c r="K1206" i="16" s="1"/>
  <c r="G1206" i="16"/>
  <c r="H1206" i="16"/>
  <c r="N1206" i="16"/>
  <c r="P1206" i="16"/>
  <c r="R1206" i="16" s="1"/>
  <c r="O1206" i="16"/>
  <c r="Q1253" i="17" l="1"/>
  <c r="S1253" i="17" s="1"/>
  <c r="U1253" i="17"/>
  <c r="J1253" i="17"/>
  <c r="J1206" i="16"/>
  <c r="L1206" i="16" s="1"/>
  <c r="Q1206" i="16"/>
  <c r="S1206" i="16" s="1"/>
  <c r="U1206" i="16"/>
  <c r="T1253" i="17" l="1"/>
  <c r="L1253" i="17"/>
  <c r="M1254" i="17" s="1"/>
  <c r="T1206" i="16"/>
  <c r="V1206" i="16" s="1"/>
  <c r="W1206" i="16"/>
  <c r="Y1206" i="16"/>
  <c r="X1206" i="16"/>
  <c r="M1207" i="16"/>
  <c r="F1207" i="16"/>
  <c r="V1253" i="17" l="1"/>
  <c r="F1254" i="17"/>
  <c r="H1254" i="17" s="1"/>
  <c r="W1253" i="17"/>
  <c r="Y1253" i="17"/>
  <c r="X1253" i="17"/>
  <c r="P1207" i="16"/>
  <c r="R1207" i="16" s="1"/>
  <c r="O1207" i="16"/>
  <c r="N1207" i="16"/>
  <c r="I1207" i="16"/>
  <c r="K1207" i="16" s="1"/>
  <c r="H1207" i="16"/>
  <c r="G1207" i="16"/>
  <c r="N1254" i="17"/>
  <c r="O1254" i="17"/>
  <c r="P1254" i="17"/>
  <c r="R1254" i="17" s="1"/>
  <c r="I1254" i="17" l="1"/>
  <c r="K1254" i="17" s="1"/>
  <c r="U1254" i="17" s="1"/>
  <c r="G1254" i="17"/>
  <c r="U1207" i="16"/>
  <c r="Q1207" i="16"/>
  <c r="S1207" i="16" s="1"/>
  <c r="Q1254" i="17"/>
  <c r="S1254" i="17" s="1"/>
  <c r="J1207" i="16"/>
  <c r="J1254" i="17" l="1"/>
  <c r="L1254" i="17" s="1"/>
  <c r="F1255" i="17" s="1"/>
  <c r="T1207" i="16"/>
  <c r="L1207" i="16"/>
  <c r="M1208" i="16" s="1"/>
  <c r="W1254" i="17" l="1"/>
  <c r="M1255" i="17"/>
  <c r="N1255" i="17" s="1"/>
  <c r="T1254" i="17"/>
  <c r="V1254" i="17" s="1"/>
  <c r="Y1254" i="17"/>
  <c r="X1254" i="17"/>
  <c r="F1208" i="16"/>
  <c r="H1208" i="16" s="1"/>
  <c r="V1207" i="16"/>
  <c r="X1207" i="16"/>
  <c r="W1207" i="16"/>
  <c r="Y1207" i="16"/>
  <c r="P1208" i="16"/>
  <c r="R1208" i="16" s="1"/>
  <c r="N1208" i="16"/>
  <c r="O1208" i="16"/>
  <c r="I1255" i="17"/>
  <c r="K1255" i="17" s="1"/>
  <c r="G1255" i="17"/>
  <c r="H1255" i="17"/>
  <c r="P1255" i="17" l="1"/>
  <c r="R1255" i="17" s="1"/>
  <c r="U1255" i="17" s="1"/>
  <c r="O1255" i="17"/>
  <c r="I1208" i="16"/>
  <c r="K1208" i="16" s="1"/>
  <c r="U1208" i="16" s="1"/>
  <c r="G1208" i="16"/>
  <c r="Q1208" i="16"/>
  <c r="S1208" i="16" s="1"/>
  <c r="J1255" i="17"/>
  <c r="Q1255" i="17" l="1"/>
  <c r="S1255" i="17" s="1"/>
  <c r="J1208" i="16"/>
  <c r="L1208" i="16" s="1"/>
  <c r="L1255" i="17"/>
  <c r="T1255" i="17" l="1"/>
  <c r="V1255" i="17" s="1"/>
  <c r="M1209" i="16"/>
  <c r="P1209" i="16" s="1"/>
  <c r="R1209" i="16" s="1"/>
  <c r="W1208" i="16"/>
  <c r="Y1208" i="16"/>
  <c r="T1208" i="16"/>
  <c r="V1208" i="16" s="1"/>
  <c r="F1209" i="16"/>
  <c r="G1209" i="16" s="1"/>
  <c r="X1208" i="16"/>
  <c r="F1256" i="17"/>
  <c r="X1255" i="17"/>
  <c r="W1255" i="17"/>
  <c r="Y1255" i="17"/>
  <c r="M1256" i="17"/>
  <c r="O1209" i="16" l="1"/>
  <c r="N1209" i="16"/>
  <c r="I1209" i="16"/>
  <c r="K1209" i="16" s="1"/>
  <c r="U1209" i="16" s="1"/>
  <c r="H1209" i="16"/>
  <c r="P1256" i="17"/>
  <c r="R1256" i="17" s="1"/>
  <c r="N1256" i="17"/>
  <c r="O1256" i="17"/>
  <c r="I1256" i="17"/>
  <c r="K1256" i="17" s="1"/>
  <c r="H1256" i="17"/>
  <c r="G1256" i="17"/>
  <c r="Q1209" i="16" l="1"/>
  <c r="S1209" i="16" s="1"/>
  <c r="J1209" i="16"/>
  <c r="L1209" i="16" s="1"/>
  <c r="U1256" i="17"/>
  <c r="Q1256" i="17"/>
  <c r="S1256" i="17" s="1"/>
  <c r="J1256" i="17"/>
  <c r="X1209" i="16" l="1"/>
  <c r="M1210" i="16"/>
  <c r="P1210" i="16" s="1"/>
  <c r="R1210" i="16" s="1"/>
  <c r="F1210" i="16"/>
  <c r="I1210" i="16" s="1"/>
  <c r="K1210" i="16" s="1"/>
  <c r="Y1209" i="16"/>
  <c r="W1209" i="16"/>
  <c r="T1209" i="16"/>
  <c r="V1209" i="16" s="1"/>
  <c r="T1256" i="17"/>
  <c r="L1256" i="17"/>
  <c r="O1210" i="16" l="1"/>
  <c r="N1210" i="16"/>
  <c r="G1210" i="16"/>
  <c r="H1210" i="16"/>
  <c r="U1210" i="16"/>
  <c r="F1257" i="17"/>
  <c r="W1256" i="17"/>
  <c r="X1256" i="17"/>
  <c r="M1257" i="17"/>
  <c r="Y1256" i="17"/>
  <c r="V1256" i="17"/>
  <c r="Q1210" i="16" l="1"/>
  <c r="S1210" i="16" s="1"/>
  <c r="J1210" i="16"/>
  <c r="L1210" i="16" s="1"/>
  <c r="O1257" i="17"/>
  <c r="N1257" i="17"/>
  <c r="P1257" i="17"/>
  <c r="R1257" i="17" s="1"/>
  <c r="G1257" i="17"/>
  <c r="I1257" i="17"/>
  <c r="K1257" i="17" s="1"/>
  <c r="H1257" i="17"/>
  <c r="M1211" i="16" l="1"/>
  <c r="O1211" i="16" s="1"/>
  <c r="W1210" i="16"/>
  <c r="T1210" i="16"/>
  <c r="V1210" i="16" s="1"/>
  <c r="Y1210" i="16"/>
  <c r="X1210" i="16"/>
  <c r="F1211" i="16"/>
  <c r="I1211" i="16" s="1"/>
  <c r="K1211" i="16" s="1"/>
  <c r="Q1257" i="17"/>
  <c r="S1257" i="17" s="1"/>
  <c r="U1257" i="17"/>
  <c r="J1257" i="17"/>
  <c r="N1211" i="16" l="1"/>
  <c r="P1211" i="16"/>
  <c r="R1211" i="16" s="1"/>
  <c r="U1211" i="16" s="1"/>
  <c r="G1211" i="16"/>
  <c r="H1211" i="16"/>
  <c r="T1257" i="17"/>
  <c r="L1257" i="17"/>
  <c r="Q1211" i="16" l="1"/>
  <c r="S1211" i="16" s="1"/>
  <c r="J1211" i="16"/>
  <c r="V1257" i="17"/>
  <c r="M1258" i="17"/>
  <c r="Y1257" i="17"/>
  <c r="W1257" i="17"/>
  <c r="F1258" i="17"/>
  <c r="X1257" i="17"/>
  <c r="T1211" i="16" l="1"/>
  <c r="L1211" i="16"/>
  <c r="M1212" i="16" s="1"/>
  <c r="H1258" i="17"/>
  <c r="I1258" i="17"/>
  <c r="K1258" i="17" s="1"/>
  <c r="G1258" i="17"/>
  <c r="O1258" i="17"/>
  <c r="P1258" i="17"/>
  <c r="R1258" i="17" s="1"/>
  <c r="N1258" i="17"/>
  <c r="V1211" i="16" l="1"/>
  <c r="F1212" i="16"/>
  <c r="I1212" i="16" s="1"/>
  <c r="K1212" i="16" s="1"/>
  <c r="X1211" i="16"/>
  <c r="W1211" i="16"/>
  <c r="Y1211" i="16"/>
  <c r="J1258" i="17"/>
  <c r="L1258" i="17" s="1"/>
  <c r="P1212" i="16"/>
  <c r="N1212" i="16"/>
  <c r="O1212" i="16"/>
  <c r="Q1258" i="17"/>
  <c r="U1258" i="17"/>
  <c r="H1212" i="16" l="1"/>
  <c r="G1212" i="16"/>
  <c r="Q1212" i="16"/>
  <c r="T1258" i="17"/>
  <c r="R1212" i="16"/>
  <c r="S1258" i="17"/>
  <c r="J1212" i="16" l="1"/>
  <c r="L1212" i="16" s="1"/>
  <c r="V1258" i="17"/>
  <c r="S1212" i="16"/>
  <c r="U1212" i="16"/>
  <c r="W1258" i="17"/>
  <c r="Y1258" i="17"/>
  <c r="M1259" i="17"/>
  <c r="F1259" i="17"/>
  <c r="X1258" i="17"/>
  <c r="T1212" i="16" l="1"/>
  <c r="V1212" i="16" s="1"/>
  <c r="X1212" i="16"/>
  <c r="Y1212" i="16"/>
  <c r="W1212" i="16"/>
  <c r="F1213" i="16"/>
  <c r="G1213" i="16" s="1"/>
  <c r="M1213" i="16"/>
  <c r="P1213" i="16" s="1"/>
  <c r="R1213" i="16" s="1"/>
  <c r="I1259" i="17"/>
  <c r="K1259" i="17" s="1"/>
  <c r="G1259" i="17"/>
  <c r="H1259" i="17"/>
  <c r="O1259" i="17"/>
  <c r="P1259" i="17"/>
  <c r="R1259" i="17" s="1"/>
  <c r="N1259" i="17"/>
  <c r="I1213" i="16" l="1"/>
  <c r="K1213" i="16" s="1"/>
  <c r="U1213" i="16" s="1"/>
  <c r="N1213" i="16"/>
  <c r="O1213" i="16"/>
  <c r="H1213" i="16"/>
  <c r="Q1259" i="17"/>
  <c r="S1259" i="17" s="1"/>
  <c r="J1259" i="17"/>
  <c r="U1259" i="17"/>
  <c r="J1213" i="16" l="1"/>
  <c r="L1213" i="16" s="1"/>
  <c r="Q1213" i="16"/>
  <c r="S1213" i="16" s="1"/>
  <c r="T1259" i="17"/>
  <c r="L1259" i="17"/>
  <c r="Y1213" i="16" l="1"/>
  <c r="F1214" i="16"/>
  <c r="H1214" i="16" s="1"/>
  <c r="W1213" i="16"/>
  <c r="X1213" i="16"/>
  <c r="T1213" i="16"/>
  <c r="V1213" i="16" s="1"/>
  <c r="M1214" i="16"/>
  <c r="P1214" i="16" s="1"/>
  <c r="R1214" i="16" s="1"/>
  <c r="V1259" i="17"/>
  <c r="W1259" i="17"/>
  <c r="M1260" i="17"/>
  <c r="X1259" i="17"/>
  <c r="Y1259" i="17"/>
  <c r="F1260" i="17"/>
  <c r="I1214" i="16" l="1"/>
  <c r="K1214" i="16" s="1"/>
  <c r="U1214" i="16" s="1"/>
  <c r="G1214" i="16"/>
  <c r="O1214" i="16"/>
  <c r="N1214" i="16"/>
  <c r="I1260" i="17"/>
  <c r="K1260" i="17" s="1"/>
  <c r="H1260" i="17"/>
  <c r="G1260" i="17"/>
  <c r="P1260" i="17"/>
  <c r="R1260" i="17" s="1"/>
  <c r="O1260" i="17"/>
  <c r="N1260" i="17"/>
  <c r="J1214" i="16" l="1"/>
  <c r="L1214" i="16" s="1"/>
  <c r="Q1214" i="16"/>
  <c r="S1214" i="16" s="1"/>
  <c r="Q1260" i="17"/>
  <c r="S1260" i="17" s="1"/>
  <c r="J1260" i="17"/>
  <c r="U1260" i="17"/>
  <c r="F1215" i="16" l="1"/>
  <c r="I1215" i="16" s="1"/>
  <c r="K1215" i="16" s="1"/>
  <c r="T1214" i="16"/>
  <c r="V1214" i="16" s="1"/>
  <c r="M1215" i="16"/>
  <c r="O1215" i="16" s="1"/>
  <c r="W1214" i="16"/>
  <c r="X1214" i="16"/>
  <c r="Y1214" i="16"/>
  <c r="T1260" i="17"/>
  <c r="L1260" i="17"/>
  <c r="G1215" i="16" l="1"/>
  <c r="H1215" i="16"/>
  <c r="N1215" i="16"/>
  <c r="P1215" i="16"/>
  <c r="R1215" i="16" s="1"/>
  <c r="U1215" i="16" s="1"/>
  <c r="F1261" i="17"/>
  <c r="Y1260" i="17"/>
  <c r="W1260" i="17"/>
  <c r="X1260" i="17"/>
  <c r="M1261" i="17"/>
  <c r="V1260" i="17"/>
  <c r="J1215" i="16" l="1"/>
  <c r="L1215" i="16" s="1"/>
  <c r="Q1215" i="16"/>
  <c r="P1261" i="17"/>
  <c r="R1261" i="17" s="1"/>
  <c r="N1261" i="17"/>
  <c r="O1261" i="17"/>
  <c r="I1261" i="17"/>
  <c r="K1261" i="17" s="1"/>
  <c r="H1261" i="17"/>
  <c r="G1261" i="17"/>
  <c r="T1215" i="16" l="1"/>
  <c r="S1215" i="16"/>
  <c r="U1261" i="17"/>
  <c r="J1261" i="17"/>
  <c r="Q1261" i="17"/>
  <c r="S1261" i="17" s="1"/>
  <c r="V1215" i="16" l="1"/>
  <c r="Y1215" i="16"/>
  <c r="M1216" i="16"/>
  <c r="X1215" i="16"/>
  <c r="F1216" i="16"/>
  <c r="W1215" i="16"/>
  <c r="T1261" i="17"/>
  <c r="L1261" i="17"/>
  <c r="I1216" i="16" l="1"/>
  <c r="K1216" i="16" s="1"/>
  <c r="G1216" i="16"/>
  <c r="H1216" i="16"/>
  <c r="N1216" i="16"/>
  <c r="P1216" i="16"/>
  <c r="R1216" i="16" s="1"/>
  <c r="O1216" i="16"/>
  <c r="V1261" i="17"/>
  <c r="M1262" i="17"/>
  <c r="N1262" i="17" s="1"/>
  <c r="W1261" i="17"/>
  <c r="X1261" i="17"/>
  <c r="F1262" i="17"/>
  <c r="I1262" i="17" s="1"/>
  <c r="K1262" i="17" s="1"/>
  <c r="Y1261" i="17"/>
  <c r="Q1216" i="16" l="1"/>
  <c r="S1216" i="16" s="1"/>
  <c r="J1216" i="16"/>
  <c r="L1216" i="16" s="1"/>
  <c r="U1216" i="16"/>
  <c r="P1262" i="17"/>
  <c r="R1262" i="17" s="1"/>
  <c r="U1262" i="17" s="1"/>
  <c r="H1262" i="17"/>
  <c r="G1262" i="17"/>
  <c r="O1262" i="17"/>
  <c r="T1216" i="16" l="1"/>
  <c r="V1216" i="16" s="1"/>
  <c r="X1216" i="16"/>
  <c r="W1216" i="16"/>
  <c r="Y1216" i="16"/>
  <c r="M1217" i="16"/>
  <c r="P1217" i="16" s="1"/>
  <c r="R1217" i="16" s="1"/>
  <c r="F1217" i="16"/>
  <c r="G1217" i="16" s="1"/>
  <c r="Q1262" i="17"/>
  <c r="S1262" i="17" s="1"/>
  <c r="J1262" i="17"/>
  <c r="L1262" i="17" s="1"/>
  <c r="H1217" i="16" l="1"/>
  <c r="I1217" i="16"/>
  <c r="K1217" i="16" s="1"/>
  <c r="U1217" i="16" s="1"/>
  <c r="F1263" i="17"/>
  <c r="H1263" i="17" s="1"/>
  <c r="O1217" i="16"/>
  <c r="N1217" i="16"/>
  <c r="X1262" i="17"/>
  <c r="W1262" i="17"/>
  <c r="M1263" i="17"/>
  <c r="O1263" i="17" s="1"/>
  <c r="Y1262" i="17"/>
  <c r="T1262" i="17"/>
  <c r="V1262" i="17" s="1"/>
  <c r="J1217" i="16" l="1"/>
  <c r="L1217" i="16" s="1"/>
  <c r="G1263" i="17"/>
  <c r="I1263" i="17"/>
  <c r="K1263" i="17" s="1"/>
  <c r="Q1217" i="16"/>
  <c r="S1217" i="16" s="1"/>
  <c r="N1263" i="17"/>
  <c r="P1263" i="17"/>
  <c r="R1263" i="17" s="1"/>
  <c r="J1263" i="17" l="1"/>
  <c r="L1263" i="17" s="1"/>
  <c r="T1217" i="16"/>
  <c r="V1217" i="16" s="1"/>
  <c r="U1263" i="17"/>
  <c r="Q1263" i="17"/>
  <c r="S1263" i="17" s="1"/>
  <c r="F1218" i="16"/>
  <c r="I1218" i="16" s="1"/>
  <c r="K1218" i="16" s="1"/>
  <c r="X1217" i="16"/>
  <c r="Y1217" i="16"/>
  <c r="W1217" i="16"/>
  <c r="M1218" i="16"/>
  <c r="F1264" i="17" l="1"/>
  <c r="I1264" i="17" s="1"/>
  <c r="K1264" i="17" s="1"/>
  <c r="W1263" i="17"/>
  <c r="Y1263" i="17"/>
  <c r="M1264" i="17"/>
  <c r="N1264" i="17" s="1"/>
  <c r="X1263" i="17"/>
  <c r="T1263" i="17"/>
  <c r="V1263" i="17" s="1"/>
  <c r="H1218" i="16"/>
  <c r="G1218" i="16"/>
  <c r="P1218" i="16"/>
  <c r="R1218" i="16" s="1"/>
  <c r="U1218" i="16" s="1"/>
  <c r="N1218" i="16"/>
  <c r="O1218" i="16"/>
  <c r="G1264" i="17" l="1"/>
  <c r="H1264" i="17"/>
  <c r="O1264" i="17"/>
  <c r="J1218" i="16"/>
  <c r="L1218" i="16" s="1"/>
  <c r="P1264" i="17"/>
  <c r="R1264" i="17" s="1"/>
  <c r="U1264" i="17" s="1"/>
  <c r="Q1218" i="16"/>
  <c r="S1218" i="16" s="1"/>
  <c r="J1264" i="17" l="1"/>
  <c r="L1264" i="17" s="1"/>
  <c r="Q1264" i="17"/>
  <c r="S1264" i="17" s="1"/>
  <c r="T1218" i="16"/>
  <c r="V1218" i="16" s="1"/>
  <c r="W1218" i="16"/>
  <c r="M1219" i="16"/>
  <c r="Y1218" i="16"/>
  <c r="X1218" i="16"/>
  <c r="F1219" i="16"/>
  <c r="Y1264" i="17" l="1"/>
  <c r="W1264" i="17"/>
  <c r="M1265" i="17"/>
  <c r="O1265" i="17" s="1"/>
  <c r="X1264" i="17"/>
  <c r="F1265" i="17"/>
  <c r="H1265" i="17" s="1"/>
  <c r="T1264" i="17"/>
  <c r="V1264" i="17" s="1"/>
  <c r="G1219" i="16"/>
  <c r="I1219" i="16"/>
  <c r="K1219" i="16" s="1"/>
  <c r="H1219" i="16"/>
  <c r="N1219" i="16"/>
  <c r="P1219" i="16"/>
  <c r="R1219" i="16" s="1"/>
  <c r="O1219" i="16"/>
  <c r="P1265" i="17" l="1"/>
  <c r="R1265" i="17" s="1"/>
  <c r="N1265" i="17"/>
  <c r="G1265" i="17"/>
  <c r="I1265" i="17"/>
  <c r="K1265" i="17" s="1"/>
  <c r="J1219" i="16"/>
  <c r="L1219" i="16" s="1"/>
  <c r="Q1219" i="16"/>
  <c r="U1219" i="16"/>
  <c r="Q1265" i="17" l="1"/>
  <c r="S1265" i="17" s="1"/>
  <c r="U1265" i="17"/>
  <c r="J1265" i="17"/>
  <c r="T1219" i="16"/>
  <c r="S1219" i="16"/>
  <c r="W1219" i="16" s="1"/>
  <c r="T1265" i="17" l="1"/>
  <c r="L1265" i="17"/>
  <c r="V1219" i="16"/>
  <c r="F1220" i="16"/>
  <c r="M1220" i="16"/>
  <c r="Y1219" i="16"/>
  <c r="X1219" i="16"/>
  <c r="V1265" i="17" l="1"/>
  <c r="F1266" i="17"/>
  <c r="H1266" i="17" s="1"/>
  <c r="X1265" i="17"/>
  <c r="M1266" i="17"/>
  <c r="O1266" i="17" s="1"/>
  <c r="Y1265" i="17"/>
  <c r="W1265" i="17"/>
  <c r="O1220" i="16"/>
  <c r="P1220" i="16"/>
  <c r="R1220" i="16" s="1"/>
  <c r="N1220" i="16"/>
  <c r="H1220" i="16"/>
  <c r="I1220" i="16"/>
  <c r="K1220" i="16" s="1"/>
  <c r="G1220" i="16"/>
  <c r="I1266" i="17" l="1"/>
  <c r="K1266" i="17" s="1"/>
  <c r="G1266" i="17"/>
  <c r="P1266" i="17"/>
  <c r="R1266" i="17" s="1"/>
  <c r="N1266" i="17"/>
  <c r="Q1220" i="16"/>
  <c r="S1220" i="16" s="1"/>
  <c r="J1220" i="16"/>
  <c r="L1220" i="16" s="1"/>
  <c r="U1220" i="16"/>
  <c r="U1266" i="17" l="1"/>
  <c r="J1266" i="17"/>
  <c r="L1266" i="17" s="1"/>
  <c r="Q1266" i="17"/>
  <c r="S1266" i="17" s="1"/>
  <c r="T1220" i="16"/>
  <c r="V1220" i="16" s="1"/>
  <c r="M1221" i="16"/>
  <c r="Y1220" i="16"/>
  <c r="X1220" i="16"/>
  <c r="F1221" i="16"/>
  <c r="W1220" i="16"/>
  <c r="X1266" i="17" l="1"/>
  <c r="T1266" i="17"/>
  <c r="V1266" i="17" s="1"/>
  <c r="Y1266" i="17"/>
  <c r="F1267" i="17"/>
  <c r="I1267" i="17" s="1"/>
  <c r="K1267" i="17" s="1"/>
  <c r="M1267" i="17"/>
  <c r="O1267" i="17" s="1"/>
  <c r="W1266" i="17"/>
  <c r="I1221" i="16"/>
  <c r="K1221" i="16" s="1"/>
  <c r="H1221" i="16"/>
  <c r="G1221" i="16"/>
  <c r="O1221" i="16"/>
  <c r="P1221" i="16"/>
  <c r="R1221" i="16" s="1"/>
  <c r="N1221" i="16"/>
  <c r="N1267" i="17" l="1"/>
  <c r="P1267" i="17"/>
  <c r="R1267" i="17" s="1"/>
  <c r="U1267" i="17" s="1"/>
  <c r="H1267" i="17"/>
  <c r="G1267" i="17"/>
  <c r="J1221" i="16"/>
  <c r="L1221" i="16" s="1"/>
  <c r="Q1221" i="16"/>
  <c r="U1221" i="16"/>
  <c r="J1267" i="17" l="1"/>
  <c r="L1267" i="17" s="1"/>
  <c r="Q1267" i="17"/>
  <c r="S1267" i="17" s="1"/>
  <c r="T1221" i="16"/>
  <c r="S1221" i="16"/>
  <c r="V1221" i="16" l="1"/>
  <c r="T1267" i="17"/>
  <c r="V1267" i="17" s="1"/>
  <c r="W1221" i="16"/>
  <c r="F1222" i="16"/>
  <c r="H1222" i="16" s="1"/>
  <c r="M1222" i="16"/>
  <c r="P1222" i="16" s="1"/>
  <c r="R1222" i="16" s="1"/>
  <c r="Y1221" i="16"/>
  <c r="W1267" i="17"/>
  <c r="M1268" i="17"/>
  <c r="X1267" i="17"/>
  <c r="Y1267" i="17"/>
  <c r="F1268" i="17"/>
  <c r="X1221" i="16"/>
  <c r="O1222" i="16" l="1"/>
  <c r="N1222" i="16"/>
  <c r="I1222" i="16"/>
  <c r="K1222" i="16" s="1"/>
  <c r="U1222" i="16" s="1"/>
  <c r="G1222" i="16"/>
  <c r="G1268" i="17"/>
  <c r="H1268" i="17"/>
  <c r="I1268" i="17"/>
  <c r="K1268" i="17" s="1"/>
  <c r="N1268" i="17"/>
  <c r="P1268" i="17"/>
  <c r="R1268" i="17" s="1"/>
  <c r="O1268" i="17"/>
  <c r="Q1222" i="16" l="1"/>
  <c r="S1222" i="16" s="1"/>
  <c r="J1222" i="16"/>
  <c r="L1222" i="16" s="1"/>
  <c r="Q1268" i="17"/>
  <c r="S1268" i="17" s="1"/>
  <c r="U1268" i="17"/>
  <c r="J1268" i="17"/>
  <c r="L1268" i="17" s="1"/>
  <c r="F1223" i="16" l="1"/>
  <c r="H1223" i="16" s="1"/>
  <c r="X1222" i="16"/>
  <c r="T1222" i="16"/>
  <c r="V1222" i="16" s="1"/>
  <c r="Y1222" i="16"/>
  <c r="W1222" i="16"/>
  <c r="M1223" i="16"/>
  <c r="N1223" i="16" s="1"/>
  <c r="T1268" i="17"/>
  <c r="V1268" i="17" s="1"/>
  <c r="X1268" i="17"/>
  <c r="Y1268" i="17"/>
  <c r="F1269" i="17"/>
  <c r="G1269" i="17" s="1"/>
  <c r="W1268" i="17"/>
  <c r="M1269" i="17"/>
  <c r="N1269" i="17" s="1"/>
  <c r="I1223" i="16" l="1"/>
  <c r="K1223" i="16" s="1"/>
  <c r="G1223" i="16"/>
  <c r="O1223" i="16"/>
  <c r="P1223" i="16"/>
  <c r="R1223" i="16" s="1"/>
  <c r="I1269" i="17"/>
  <c r="K1269" i="17" s="1"/>
  <c r="H1269" i="17"/>
  <c r="O1269" i="17"/>
  <c r="P1269" i="17"/>
  <c r="R1269" i="17" s="1"/>
  <c r="J1223" i="16" l="1"/>
  <c r="L1223" i="16" s="1"/>
  <c r="U1223" i="16"/>
  <c r="Q1223" i="16"/>
  <c r="S1223" i="16" s="1"/>
  <c r="J1269" i="17"/>
  <c r="L1269" i="17" s="1"/>
  <c r="U1269" i="17"/>
  <c r="Q1269" i="17"/>
  <c r="S1269" i="17" s="1"/>
  <c r="X1223" i="16" l="1"/>
  <c r="T1223" i="16"/>
  <c r="V1223" i="16" s="1"/>
  <c r="W1223" i="16"/>
  <c r="Y1223" i="16"/>
  <c r="F1224" i="16"/>
  <c r="G1224" i="16" s="1"/>
  <c r="M1224" i="16"/>
  <c r="O1224" i="16" s="1"/>
  <c r="T1269" i="17"/>
  <c r="V1269" i="17" s="1"/>
  <c r="W1269" i="17"/>
  <c r="X1269" i="17"/>
  <c r="Y1269" i="17"/>
  <c r="M1270" i="17"/>
  <c r="F1270" i="17"/>
  <c r="H1224" i="16" l="1"/>
  <c r="I1224" i="16"/>
  <c r="K1224" i="16" s="1"/>
  <c r="P1224" i="16"/>
  <c r="R1224" i="16" s="1"/>
  <c r="N1224" i="16"/>
  <c r="I1270" i="17"/>
  <c r="K1270" i="17" s="1"/>
  <c r="H1270" i="17"/>
  <c r="G1270" i="17"/>
  <c r="N1270" i="17"/>
  <c r="P1270" i="17"/>
  <c r="R1270" i="17" s="1"/>
  <c r="O1270" i="17"/>
  <c r="J1224" i="16" l="1"/>
  <c r="L1224" i="16" s="1"/>
  <c r="Q1224" i="16"/>
  <c r="S1224" i="16" s="1"/>
  <c r="U1224" i="16"/>
  <c r="Q1270" i="17"/>
  <c r="S1270" i="17" s="1"/>
  <c r="J1270" i="17"/>
  <c r="U1270" i="17"/>
  <c r="T1224" i="16" l="1"/>
  <c r="V1224" i="16" s="1"/>
  <c r="T1270" i="17"/>
  <c r="L1270" i="17"/>
  <c r="X1224" i="16"/>
  <c r="M1225" i="16"/>
  <c r="Y1224" i="16"/>
  <c r="W1224" i="16"/>
  <c r="F1225" i="16"/>
  <c r="W1270" i="17" l="1"/>
  <c r="X1270" i="17"/>
  <c r="M1271" i="17"/>
  <c r="Y1270" i="17"/>
  <c r="F1271" i="17"/>
  <c r="V1270" i="17"/>
  <c r="I1225" i="16"/>
  <c r="K1225" i="16" s="1"/>
  <c r="G1225" i="16"/>
  <c r="H1225" i="16"/>
  <c r="N1225" i="16"/>
  <c r="P1225" i="16"/>
  <c r="R1225" i="16" s="1"/>
  <c r="O1225" i="16"/>
  <c r="G1271" i="17" l="1"/>
  <c r="H1271" i="17"/>
  <c r="I1271" i="17"/>
  <c r="K1271" i="17" s="1"/>
  <c r="O1271" i="17"/>
  <c r="P1271" i="17"/>
  <c r="R1271" i="17" s="1"/>
  <c r="N1271" i="17"/>
  <c r="J1225" i="16"/>
  <c r="L1225" i="16" s="1"/>
  <c r="Q1225" i="16"/>
  <c r="U1225" i="16"/>
  <c r="J1271" i="17" l="1"/>
  <c r="L1271" i="17" s="1"/>
  <c r="Q1271" i="17"/>
  <c r="S1271" i="17" s="1"/>
  <c r="U1271" i="17"/>
  <c r="S1225" i="16"/>
  <c r="T1225" i="16"/>
  <c r="W1271" i="17" l="1"/>
  <c r="Y1271" i="17"/>
  <c r="T1271" i="17"/>
  <c r="V1271" i="17" s="1"/>
  <c r="F1272" i="17"/>
  <c r="I1272" i="17" s="1"/>
  <c r="K1272" i="17" s="1"/>
  <c r="M1272" i="17"/>
  <c r="N1272" i="17" s="1"/>
  <c r="X1271" i="17"/>
  <c r="F1226" i="16"/>
  <c r="V1225" i="16"/>
  <c r="X1225" i="16"/>
  <c r="Y1225" i="16"/>
  <c r="W1225" i="16"/>
  <c r="M1226" i="16"/>
  <c r="O1272" i="17" l="1"/>
  <c r="G1272" i="17"/>
  <c r="P1272" i="17"/>
  <c r="R1272" i="17" s="1"/>
  <c r="U1272" i="17" s="1"/>
  <c r="H1272" i="17"/>
  <c r="O1226" i="16"/>
  <c r="N1226" i="16"/>
  <c r="P1226" i="16"/>
  <c r="R1226" i="16" s="1"/>
  <c r="G1226" i="16"/>
  <c r="H1226" i="16"/>
  <c r="I1226" i="16"/>
  <c r="K1226" i="16" s="1"/>
  <c r="J1272" i="17" l="1"/>
  <c r="L1272" i="17" s="1"/>
  <c r="Q1272" i="17"/>
  <c r="S1272" i="17" s="1"/>
  <c r="Q1226" i="16"/>
  <c r="S1226" i="16" s="1"/>
  <c r="U1226" i="16"/>
  <c r="J1226" i="16"/>
  <c r="F1273" i="17" l="1"/>
  <c r="I1273" i="17" s="1"/>
  <c r="K1273" i="17" s="1"/>
  <c r="M1273" i="17"/>
  <c r="O1273" i="17" s="1"/>
  <c r="X1272" i="17"/>
  <c r="Y1272" i="17"/>
  <c r="W1272" i="17"/>
  <c r="T1272" i="17"/>
  <c r="V1272" i="17" s="1"/>
  <c r="L1226" i="16"/>
  <c r="T1226" i="16"/>
  <c r="H1273" i="17" l="1"/>
  <c r="G1273" i="17"/>
  <c r="V1226" i="16"/>
  <c r="N1273" i="17"/>
  <c r="P1273" i="17"/>
  <c r="R1273" i="17" s="1"/>
  <c r="U1273" i="17" s="1"/>
  <c r="M1227" i="16"/>
  <c r="X1226" i="16"/>
  <c r="Y1226" i="16"/>
  <c r="F1227" i="16"/>
  <c r="W1226" i="16"/>
  <c r="J1273" i="17" l="1"/>
  <c r="L1273" i="17" s="1"/>
  <c r="Q1273" i="17"/>
  <c r="S1273" i="17" s="1"/>
  <c r="I1227" i="16"/>
  <c r="K1227" i="16" s="1"/>
  <c r="G1227" i="16"/>
  <c r="H1227" i="16"/>
  <c r="O1227" i="16"/>
  <c r="N1227" i="16"/>
  <c r="P1227" i="16"/>
  <c r="R1227" i="16" s="1"/>
  <c r="T1273" i="17" l="1"/>
  <c r="V1273" i="17" s="1"/>
  <c r="W1273" i="17"/>
  <c r="X1273" i="17"/>
  <c r="M1274" i="17"/>
  <c r="Y1273" i="17"/>
  <c r="F1274" i="17"/>
  <c r="J1227" i="16"/>
  <c r="L1227" i="16" s="1"/>
  <c r="Q1227" i="16"/>
  <c r="S1227" i="16" s="1"/>
  <c r="U1227" i="16"/>
  <c r="N1274" i="17" l="1"/>
  <c r="O1274" i="17"/>
  <c r="P1274" i="17"/>
  <c r="R1274" i="17" s="1"/>
  <c r="H1274" i="17"/>
  <c r="G1274" i="17"/>
  <c r="I1274" i="17"/>
  <c r="K1274" i="17" s="1"/>
  <c r="T1227" i="16"/>
  <c r="V1227" i="16" s="1"/>
  <c r="Y1227" i="16"/>
  <c r="X1227" i="16"/>
  <c r="F1228" i="16"/>
  <c r="M1228" i="16"/>
  <c r="W1227" i="16"/>
  <c r="J1274" i="17" l="1"/>
  <c r="L1274" i="17" s="1"/>
  <c r="Q1274" i="17"/>
  <c r="S1274" i="17" s="1"/>
  <c r="U1274" i="17"/>
  <c r="O1228" i="16"/>
  <c r="P1228" i="16"/>
  <c r="R1228" i="16" s="1"/>
  <c r="N1228" i="16"/>
  <c r="I1228" i="16"/>
  <c r="K1228" i="16" s="1"/>
  <c r="G1228" i="16"/>
  <c r="H1228" i="16"/>
  <c r="T1274" i="17" l="1"/>
  <c r="V1274" i="17" s="1"/>
  <c r="Q1228" i="16"/>
  <c r="S1228" i="16" s="1"/>
  <c r="F1275" i="17"/>
  <c r="W1274" i="17"/>
  <c r="X1274" i="17"/>
  <c r="M1275" i="17"/>
  <c r="Y1274" i="17"/>
  <c r="J1228" i="16"/>
  <c r="U1228" i="16"/>
  <c r="T1228" i="16" l="1"/>
  <c r="I1275" i="17"/>
  <c r="K1275" i="17" s="1"/>
  <c r="H1275" i="17"/>
  <c r="G1275" i="17"/>
  <c r="N1275" i="17"/>
  <c r="P1275" i="17"/>
  <c r="R1275" i="17" s="1"/>
  <c r="O1275" i="17"/>
  <c r="L1228" i="16"/>
  <c r="V1228" i="16" l="1"/>
  <c r="M1229" i="16"/>
  <c r="N1229" i="16" s="1"/>
  <c r="Q1275" i="17"/>
  <c r="S1275" i="17" s="1"/>
  <c r="J1275" i="17"/>
  <c r="U1275" i="17"/>
  <c r="Y1228" i="16"/>
  <c r="F1229" i="16"/>
  <c r="G1229" i="16" s="1"/>
  <c r="X1228" i="16"/>
  <c r="W1228" i="16"/>
  <c r="P1229" i="16" l="1"/>
  <c r="R1229" i="16" s="1"/>
  <c r="O1229" i="16"/>
  <c r="T1275" i="17"/>
  <c r="I1229" i="16"/>
  <c r="K1229" i="16" s="1"/>
  <c r="L1275" i="17"/>
  <c r="H1229" i="16"/>
  <c r="U1229" i="16" l="1"/>
  <c r="Q1229" i="16"/>
  <c r="S1229" i="16" s="1"/>
  <c r="J1229" i="16"/>
  <c r="L1229" i="16" s="1"/>
  <c r="W1275" i="17"/>
  <c r="F1276" i="17"/>
  <c r="Y1275" i="17"/>
  <c r="M1276" i="17"/>
  <c r="X1275" i="17"/>
  <c r="V1275" i="17"/>
  <c r="T1229" i="16" l="1"/>
  <c r="V1229" i="16" s="1"/>
  <c r="Y1229" i="16"/>
  <c r="F1230" i="16"/>
  <c r="I1230" i="16" s="1"/>
  <c r="K1230" i="16" s="1"/>
  <c r="M1230" i="16"/>
  <c r="P1230" i="16" s="1"/>
  <c r="R1230" i="16" s="1"/>
  <c r="X1229" i="16"/>
  <c r="W1229" i="16"/>
  <c r="N1276" i="17"/>
  <c r="O1276" i="17"/>
  <c r="P1276" i="17"/>
  <c r="R1276" i="17" s="1"/>
  <c r="I1276" i="17"/>
  <c r="K1276" i="17" s="1"/>
  <c r="G1276" i="17"/>
  <c r="H1276" i="17"/>
  <c r="H1230" i="16" l="1"/>
  <c r="O1230" i="16"/>
  <c r="N1230" i="16"/>
  <c r="U1230" i="16"/>
  <c r="G1230" i="16"/>
  <c r="J1276" i="17"/>
  <c r="L1276" i="17" s="1"/>
  <c r="Q1276" i="17"/>
  <c r="S1276" i="17" s="1"/>
  <c r="U1276" i="17"/>
  <c r="J1230" i="16" l="1"/>
  <c r="L1230" i="16" s="1"/>
  <c r="W1276" i="17"/>
  <c r="Q1230" i="16"/>
  <c r="S1230" i="16" s="1"/>
  <c r="T1276" i="17"/>
  <c r="V1276" i="17" s="1"/>
  <c r="X1276" i="17"/>
  <c r="F1277" i="17"/>
  <c r="I1277" i="17" s="1"/>
  <c r="K1277" i="17" s="1"/>
  <c r="M1277" i="17"/>
  <c r="P1277" i="17" s="1"/>
  <c r="R1277" i="17" s="1"/>
  <c r="Y1276" i="17"/>
  <c r="F1231" i="16" l="1"/>
  <c r="G1231" i="16" s="1"/>
  <c r="W1230" i="16"/>
  <c r="X1230" i="16"/>
  <c r="Y1230" i="16"/>
  <c r="M1231" i="16"/>
  <c r="P1231" i="16" s="1"/>
  <c r="R1231" i="16" s="1"/>
  <c r="T1230" i="16"/>
  <c r="V1230" i="16" s="1"/>
  <c r="N1277" i="17"/>
  <c r="O1277" i="17"/>
  <c r="H1277" i="17"/>
  <c r="G1277" i="17"/>
  <c r="U1277" i="17"/>
  <c r="I1231" i="16" l="1"/>
  <c r="K1231" i="16" s="1"/>
  <c r="U1231" i="16" s="1"/>
  <c r="H1231" i="16"/>
  <c r="N1231" i="16"/>
  <c r="O1231" i="16"/>
  <c r="J1277" i="17"/>
  <c r="L1277" i="17" s="1"/>
  <c r="Q1277" i="17"/>
  <c r="S1277" i="17" s="1"/>
  <c r="J1231" i="16" l="1"/>
  <c r="L1231" i="16" s="1"/>
  <c r="Q1231" i="16"/>
  <c r="W1277" i="17"/>
  <c r="M1278" i="17"/>
  <c r="P1278" i="17" s="1"/>
  <c r="R1278" i="17" s="1"/>
  <c r="T1277" i="17"/>
  <c r="V1277" i="17" s="1"/>
  <c r="X1277" i="17"/>
  <c r="Y1277" i="17"/>
  <c r="F1278" i="17"/>
  <c r="G1278" i="17" s="1"/>
  <c r="T1231" i="16" l="1"/>
  <c r="S1231" i="16"/>
  <c r="X1231" i="16" s="1"/>
  <c r="N1278" i="17"/>
  <c r="O1278" i="17"/>
  <c r="H1278" i="17"/>
  <c r="I1278" i="17"/>
  <c r="K1278" i="17" s="1"/>
  <c r="U1278" i="17" s="1"/>
  <c r="V1231" i="16" l="1"/>
  <c r="F1232" i="16"/>
  <c r="I1232" i="16" s="1"/>
  <c r="K1232" i="16" s="1"/>
  <c r="W1231" i="16"/>
  <c r="Y1231" i="16"/>
  <c r="M1232" i="16"/>
  <c r="J1278" i="17"/>
  <c r="L1278" i="17" s="1"/>
  <c r="Q1278" i="17"/>
  <c r="S1278" i="17" s="1"/>
  <c r="G1232" i="16" l="1"/>
  <c r="H1232" i="16"/>
  <c r="N1232" i="16"/>
  <c r="O1232" i="16"/>
  <c r="P1232" i="16"/>
  <c r="R1232" i="16" s="1"/>
  <c r="U1232" i="16" s="1"/>
  <c r="T1278" i="17"/>
  <c r="V1278" i="17" s="1"/>
  <c r="Y1278" i="17"/>
  <c r="W1278" i="17"/>
  <c r="F1279" i="17"/>
  <c r="M1279" i="17"/>
  <c r="X1278" i="17"/>
  <c r="J1232" i="16" l="1"/>
  <c r="L1232" i="16" s="1"/>
  <c r="Q1232" i="16"/>
  <c r="S1232" i="16" s="1"/>
  <c r="G1279" i="17"/>
  <c r="I1279" i="17"/>
  <c r="K1279" i="17" s="1"/>
  <c r="H1279" i="17"/>
  <c r="P1279" i="17"/>
  <c r="R1279" i="17" s="1"/>
  <c r="O1279" i="17"/>
  <c r="N1279" i="17"/>
  <c r="X1232" i="16" l="1"/>
  <c r="M1233" i="16"/>
  <c r="N1233" i="16" s="1"/>
  <c r="T1232" i="16"/>
  <c r="V1232" i="16" s="1"/>
  <c r="F1233" i="16"/>
  <c r="I1233" i="16" s="1"/>
  <c r="K1233" i="16" s="1"/>
  <c r="Y1232" i="16"/>
  <c r="W1232" i="16"/>
  <c r="J1279" i="17"/>
  <c r="L1279" i="17" s="1"/>
  <c r="Q1279" i="17"/>
  <c r="S1279" i="17" s="1"/>
  <c r="U1279" i="17"/>
  <c r="O1233" i="16" l="1"/>
  <c r="P1233" i="16"/>
  <c r="R1233" i="16" s="1"/>
  <c r="U1233" i="16" s="1"/>
  <c r="H1233" i="16"/>
  <c r="G1233" i="16"/>
  <c r="Y1279" i="17"/>
  <c r="T1279" i="17"/>
  <c r="V1279" i="17" s="1"/>
  <c r="X1279" i="17"/>
  <c r="F1280" i="17"/>
  <c r="M1280" i="17"/>
  <c r="W1279" i="17"/>
  <c r="J1233" i="16" l="1"/>
  <c r="L1233" i="16" s="1"/>
  <c r="Q1233" i="16"/>
  <c r="S1233" i="16" s="1"/>
  <c r="O1280" i="17"/>
  <c r="P1280" i="17"/>
  <c r="R1280" i="17" s="1"/>
  <c r="N1280" i="17"/>
  <c r="H1280" i="17"/>
  <c r="I1280" i="17"/>
  <c r="K1280" i="17" s="1"/>
  <c r="G1280" i="17"/>
  <c r="T1233" i="16" l="1"/>
  <c r="V1233" i="16" s="1"/>
  <c r="F1234" i="16"/>
  <c r="G1234" i="16" s="1"/>
  <c r="M1234" i="16"/>
  <c r="O1234" i="16" s="1"/>
  <c r="X1233" i="16"/>
  <c r="Y1233" i="16"/>
  <c r="W1233" i="16"/>
  <c r="Q1280" i="17"/>
  <c r="S1280" i="17" s="1"/>
  <c r="J1280" i="17"/>
  <c r="U1280" i="17"/>
  <c r="P1234" i="16" l="1"/>
  <c r="R1234" i="16" s="1"/>
  <c r="N1234" i="16"/>
  <c r="I1234" i="16"/>
  <c r="K1234" i="16" s="1"/>
  <c r="H1234" i="16"/>
  <c r="T1280" i="17"/>
  <c r="L1280" i="17"/>
  <c r="U1234" i="16" l="1"/>
  <c r="Q1234" i="16"/>
  <c r="S1234" i="16" s="1"/>
  <c r="J1234" i="16"/>
  <c r="L1234" i="16" s="1"/>
  <c r="F1281" i="17"/>
  <c r="M1281" i="17"/>
  <c r="W1280" i="17"/>
  <c r="V1280" i="17"/>
  <c r="Y1280" i="17"/>
  <c r="X1280" i="17"/>
  <c r="W1234" i="16" l="1"/>
  <c r="T1234" i="16"/>
  <c r="V1234" i="16" s="1"/>
  <c r="Y1234" i="16"/>
  <c r="F1235" i="16"/>
  <c r="H1235" i="16" s="1"/>
  <c r="M1235" i="16"/>
  <c r="O1235" i="16" s="1"/>
  <c r="X1234" i="16"/>
  <c r="N1281" i="17"/>
  <c r="P1281" i="17"/>
  <c r="R1281" i="17" s="1"/>
  <c r="O1281" i="17"/>
  <c r="I1281" i="17"/>
  <c r="K1281" i="17" s="1"/>
  <c r="H1281" i="17"/>
  <c r="G1281" i="17"/>
  <c r="G1235" i="16" l="1"/>
  <c r="I1235" i="16"/>
  <c r="K1235" i="16" s="1"/>
  <c r="P1235" i="16"/>
  <c r="R1235" i="16" s="1"/>
  <c r="N1235" i="16"/>
  <c r="Q1281" i="17"/>
  <c r="S1281" i="17" s="1"/>
  <c r="U1281" i="17"/>
  <c r="J1281" i="17"/>
  <c r="U1235" i="16" l="1"/>
  <c r="J1235" i="16"/>
  <c r="L1235" i="16" s="1"/>
  <c r="Q1235" i="16"/>
  <c r="S1235" i="16" s="1"/>
  <c r="T1281" i="17"/>
  <c r="L1281" i="17"/>
  <c r="X1235" i="16" l="1"/>
  <c r="T1235" i="16"/>
  <c r="V1235" i="16" s="1"/>
  <c r="W1281" i="17"/>
  <c r="Y1281" i="17"/>
  <c r="M1282" i="17"/>
  <c r="F1282" i="17"/>
  <c r="X1281" i="17"/>
  <c r="V1281" i="17"/>
  <c r="Y1235" i="16"/>
  <c r="F1236" i="16"/>
  <c r="W1235" i="16"/>
  <c r="M1236" i="16"/>
  <c r="N1282" i="17" l="1"/>
  <c r="O1282" i="17"/>
  <c r="P1282" i="17"/>
  <c r="R1282" i="17" s="1"/>
  <c r="H1282" i="17"/>
  <c r="G1282" i="17"/>
  <c r="I1282" i="17"/>
  <c r="K1282" i="17" s="1"/>
  <c r="P1236" i="16"/>
  <c r="R1236" i="16" s="1"/>
  <c r="N1236" i="16"/>
  <c r="O1236" i="16"/>
  <c r="G1236" i="16"/>
  <c r="H1236" i="16"/>
  <c r="I1236" i="16"/>
  <c r="K1236" i="16" s="1"/>
  <c r="U1282" i="17" l="1"/>
  <c r="Q1282" i="17"/>
  <c r="S1282" i="17" s="1"/>
  <c r="J1282" i="17"/>
  <c r="Q1236" i="16"/>
  <c r="S1236" i="16" s="1"/>
  <c r="U1236" i="16"/>
  <c r="J1236" i="16"/>
  <c r="T1282" i="17" l="1"/>
  <c r="L1282" i="17"/>
  <c r="T1236" i="16"/>
  <c r="L1236" i="16"/>
  <c r="V1236" i="16" l="1"/>
  <c r="V1282" i="17"/>
  <c r="W1282" i="17"/>
  <c r="Y1282" i="17"/>
  <c r="F1283" i="17"/>
  <c r="X1282" i="17"/>
  <c r="M1283" i="17"/>
  <c r="M1237" i="16"/>
  <c r="N1237" i="16" s="1"/>
  <c r="F1237" i="16"/>
  <c r="H1237" i="16" s="1"/>
  <c r="Y1236" i="16"/>
  <c r="W1236" i="16"/>
  <c r="X1236" i="16"/>
  <c r="H1283" i="17" l="1"/>
  <c r="G1283" i="17"/>
  <c r="I1283" i="17"/>
  <c r="K1283" i="17" s="1"/>
  <c r="P1283" i="17"/>
  <c r="R1283" i="17" s="1"/>
  <c r="N1283" i="17"/>
  <c r="O1283" i="17"/>
  <c r="O1237" i="16"/>
  <c r="P1237" i="16"/>
  <c r="R1237" i="16" s="1"/>
  <c r="I1237" i="16"/>
  <c r="K1237" i="16" s="1"/>
  <c r="G1237" i="16"/>
  <c r="Q1283" i="17" l="1"/>
  <c r="S1283" i="17" s="1"/>
  <c r="J1283" i="17"/>
  <c r="U1283" i="17"/>
  <c r="U1237" i="16"/>
  <c r="Q1237" i="16"/>
  <c r="S1237" i="16" s="1"/>
  <c r="J1237" i="16"/>
  <c r="T1283" i="17" l="1"/>
  <c r="L1283" i="17"/>
  <c r="T1237" i="16"/>
  <c r="L1237" i="16"/>
  <c r="F1238" i="16" s="1"/>
  <c r="W1237" i="16" l="1"/>
  <c r="V1237" i="16"/>
  <c r="W1283" i="17"/>
  <c r="X1283" i="17"/>
  <c r="V1283" i="17"/>
  <c r="Y1283" i="17"/>
  <c r="M1284" i="17"/>
  <c r="F1284" i="17"/>
  <c r="Y1237" i="16"/>
  <c r="X1237" i="16"/>
  <c r="M1238" i="16"/>
  <c r="O1238" i="16" s="1"/>
  <c r="G1238" i="16"/>
  <c r="I1238" i="16"/>
  <c r="K1238" i="16" s="1"/>
  <c r="H1238" i="16"/>
  <c r="P1284" i="17" l="1"/>
  <c r="R1284" i="17" s="1"/>
  <c r="O1284" i="17"/>
  <c r="N1284" i="17"/>
  <c r="I1284" i="17"/>
  <c r="K1284" i="17" s="1"/>
  <c r="G1284" i="17"/>
  <c r="H1284" i="17"/>
  <c r="P1238" i="16"/>
  <c r="R1238" i="16" s="1"/>
  <c r="U1238" i="16" s="1"/>
  <c r="N1238" i="16"/>
  <c r="J1238" i="16"/>
  <c r="Q1238" i="16" l="1"/>
  <c r="S1238" i="16" s="1"/>
  <c r="Q1284" i="17"/>
  <c r="S1284" i="17" s="1"/>
  <c r="J1284" i="17"/>
  <c r="U1284" i="17"/>
  <c r="L1238" i="16"/>
  <c r="M1239" i="16" l="1"/>
  <c r="N1239" i="16" s="1"/>
  <c r="T1238" i="16"/>
  <c r="V1238" i="16" s="1"/>
  <c r="T1284" i="17"/>
  <c r="L1284" i="17"/>
  <c r="Y1238" i="16"/>
  <c r="X1238" i="16"/>
  <c r="W1238" i="16"/>
  <c r="F1239" i="16"/>
  <c r="P1239" i="16" l="1"/>
  <c r="R1239" i="16" s="1"/>
  <c r="O1239" i="16"/>
  <c r="X1284" i="17"/>
  <c r="Y1284" i="17"/>
  <c r="F1285" i="17"/>
  <c r="W1284" i="17"/>
  <c r="M1285" i="17"/>
  <c r="V1284" i="17"/>
  <c r="H1239" i="16"/>
  <c r="G1239" i="16"/>
  <c r="I1239" i="16"/>
  <c r="K1239" i="16" s="1"/>
  <c r="Q1239" i="16" l="1"/>
  <c r="S1239" i="16" s="1"/>
  <c r="U1239" i="16"/>
  <c r="H1285" i="17"/>
  <c r="G1285" i="17"/>
  <c r="I1285" i="17"/>
  <c r="K1285" i="17" s="1"/>
  <c r="O1285" i="17"/>
  <c r="N1285" i="17"/>
  <c r="P1285" i="17"/>
  <c r="R1285" i="17" s="1"/>
  <c r="J1239" i="16"/>
  <c r="T1239" i="16" l="1"/>
  <c r="Q1285" i="17"/>
  <c r="S1285" i="17" s="1"/>
  <c r="U1285" i="17"/>
  <c r="J1285" i="17"/>
  <c r="L1239" i="16"/>
  <c r="M1240" i="16" s="1"/>
  <c r="T1285" i="17" l="1"/>
  <c r="L1285" i="17"/>
  <c r="V1239" i="16"/>
  <c r="F1240" i="16"/>
  <c r="G1240" i="16" s="1"/>
  <c r="Y1239" i="16"/>
  <c r="X1239" i="16"/>
  <c r="W1239" i="16"/>
  <c r="P1240" i="16"/>
  <c r="R1240" i="16" s="1"/>
  <c r="O1240" i="16"/>
  <c r="N1240" i="16"/>
  <c r="I1240" i="16" l="1"/>
  <c r="K1240" i="16" s="1"/>
  <c r="U1240" i="16" s="1"/>
  <c r="H1240" i="16"/>
  <c r="M1286" i="17"/>
  <c r="Y1285" i="17"/>
  <c r="W1285" i="17"/>
  <c r="X1285" i="17"/>
  <c r="F1286" i="17"/>
  <c r="V1285" i="17"/>
  <c r="Q1240" i="16"/>
  <c r="S1240" i="16" s="1"/>
  <c r="J1240" i="16" l="1"/>
  <c r="L1240" i="16" s="1"/>
  <c r="W1240" i="16" s="1"/>
  <c r="I1286" i="17"/>
  <c r="K1286" i="17" s="1"/>
  <c r="H1286" i="17"/>
  <c r="G1286" i="17"/>
  <c r="N1286" i="17"/>
  <c r="P1286" i="17"/>
  <c r="R1286" i="17" s="1"/>
  <c r="O1286" i="17"/>
  <c r="Q1286" i="17" l="1"/>
  <c r="S1286" i="17" s="1"/>
  <c r="F1241" i="16"/>
  <c r="H1241" i="16" s="1"/>
  <c r="Y1240" i="16"/>
  <c r="T1240" i="16"/>
  <c r="V1240" i="16" s="1"/>
  <c r="X1240" i="16"/>
  <c r="M1241" i="16"/>
  <c r="O1241" i="16" s="1"/>
  <c r="J1286" i="17"/>
  <c r="L1286" i="17" s="1"/>
  <c r="U1286" i="17"/>
  <c r="I1241" i="16" l="1"/>
  <c r="K1241" i="16" s="1"/>
  <c r="G1241" i="16"/>
  <c r="N1241" i="16"/>
  <c r="P1241" i="16"/>
  <c r="R1241" i="16" s="1"/>
  <c r="T1286" i="17"/>
  <c r="V1286" i="17" s="1"/>
  <c r="M1287" i="17"/>
  <c r="Y1286" i="17"/>
  <c r="W1286" i="17"/>
  <c r="X1286" i="17"/>
  <c r="F1287" i="17"/>
  <c r="J1241" i="16" l="1"/>
  <c r="L1241" i="16" s="1"/>
  <c r="U1241" i="16"/>
  <c r="Q1241" i="16"/>
  <c r="S1241" i="16" s="1"/>
  <c r="G1287" i="17"/>
  <c r="I1287" i="17"/>
  <c r="K1287" i="17" s="1"/>
  <c r="H1287" i="17"/>
  <c r="P1287" i="17"/>
  <c r="R1287" i="17" s="1"/>
  <c r="O1287" i="17"/>
  <c r="N1287" i="17"/>
  <c r="T1241" i="16" l="1"/>
  <c r="V1241" i="16" s="1"/>
  <c r="W1241" i="16"/>
  <c r="F1242" i="16"/>
  <c r="G1242" i="16" s="1"/>
  <c r="X1241" i="16"/>
  <c r="M1242" i="16"/>
  <c r="N1242" i="16" s="1"/>
  <c r="Y1241" i="16"/>
  <c r="Q1287" i="17"/>
  <c r="S1287" i="17" s="1"/>
  <c r="U1287" i="17"/>
  <c r="J1287" i="17"/>
  <c r="H1242" i="16" l="1"/>
  <c r="I1242" i="16"/>
  <c r="K1242" i="16" s="1"/>
  <c r="P1242" i="16"/>
  <c r="R1242" i="16" s="1"/>
  <c r="O1242" i="16"/>
  <c r="T1287" i="17"/>
  <c r="L1287" i="17"/>
  <c r="Q1242" i="16" l="1"/>
  <c r="S1242" i="16" s="1"/>
  <c r="J1242" i="16"/>
  <c r="L1242" i="16" s="1"/>
  <c r="U1242" i="16"/>
  <c r="M1288" i="17"/>
  <c r="W1287" i="17"/>
  <c r="X1287" i="17"/>
  <c r="Y1287" i="17"/>
  <c r="F1288" i="17"/>
  <c r="V1287" i="17"/>
  <c r="T1242" i="16" l="1"/>
  <c r="V1242" i="16" s="1"/>
  <c r="G1288" i="17"/>
  <c r="H1288" i="17"/>
  <c r="I1288" i="17"/>
  <c r="K1288" i="17" s="1"/>
  <c r="P1288" i="17"/>
  <c r="R1288" i="17" s="1"/>
  <c r="N1288" i="17"/>
  <c r="O1288" i="17"/>
  <c r="Y1242" i="16"/>
  <c r="W1242" i="16"/>
  <c r="X1242" i="16"/>
  <c r="M1243" i="16"/>
  <c r="F1243" i="16"/>
  <c r="J1288" i="17" l="1"/>
  <c r="L1288" i="17" s="1"/>
  <c r="Q1288" i="17"/>
  <c r="S1288" i="17" s="1"/>
  <c r="U1288" i="17"/>
  <c r="I1243" i="16"/>
  <c r="K1243" i="16" s="1"/>
  <c r="G1243" i="16"/>
  <c r="H1243" i="16"/>
  <c r="O1243" i="16"/>
  <c r="P1243" i="16"/>
  <c r="R1243" i="16" s="1"/>
  <c r="N1243" i="16"/>
  <c r="T1288" i="17" l="1"/>
  <c r="V1288" i="17" s="1"/>
  <c r="Y1288" i="17"/>
  <c r="M1289" i="17"/>
  <c r="F1289" i="17"/>
  <c r="W1288" i="17"/>
  <c r="X1288" i="17"/>
  <c r="Q1243" i="16"/>
  <c r="S1243" i="16" s="1"/>
  <c r="U1243" i="16"/>
  <c r="J1243" i="16"/>
  <c r="I1289" i="17" l="1"/>
  <c r="K1289" i="17" s="1"/>
  <c r="H1289" i="17"/>
  <c r="G1289" i="17"/>
  <c r="O1289" i="17"/>
  <c r="P1289" i="17"/>
  <c r="R1289" i="17" s="1"/>
  <c r="N1289" i="17"/>
  <c r="T1243" i="16"/>
  <c r="L1243" i="16"/>
  <c r="Q1289" i="17" l="1"/>
  <c r="S1289" i="17" s="1"/>
  <c r="J1289" i="17"/>
  <c r="U1289" i="17"/>
  <c r="Y1243" i="16"/>
  <c r="F1244" i="16"/>
  <c r="X1243" i="16"/>
  <c r="M1244" i="16"/>
  <c r="W1243" i="16"/>
  <c r="V1243" i="16"/>
  <c r="T1289" i="17" l="1"/>
  <c r="L1289" i="17"/>
  <c r="P1244" i="16"/>
  <c r="R1244" i="16" s="1"/>
  <c r="N1244" i="16"/>
  <c r="O1244" i="16"/>
  <c r="G1244" i="16"/>
  <c r="H1244" i="16"/>
  <c r="I1244" i="16"/>
  <c r="K1244" i="16" s="1"/>
  <c r="X1289" i="17" l="1"/>
  <c r="Y1289" i="17"/>
  <c r="F1290" i="17"/>
  <c r="W1289" i="17"/>
  <c r="M1290" i="17"/>
  <c r="V1289" i="17"/>
  <c r="Q1244" i="16"/>
  <c r="S1244" i="16" s="1"/>
  <c r="U1244" i="16"/>
  <c r="J1244" i="16"/>
  <c r="L1244" i="16" s="1"/>
  <c r="H1290" i="17" l="1"/>
  <c r="G1290" i="17"/>
  <c r="I1290" i="17"/>
  <c r="K1290" i="17" s="1"/>
  <c r="O1290" i="17"/>
  <c r="P1290" i="17"/>
  <c r="R1290" i="17" s="1"/>
  <c r="N1290" i="17"/>
  <c r="M1245" i="16"/>
  <c r="P1245" i="16" s="1"/>
  <c r="R1245" i="16" s="1"/>
  <c r="T1244" i="16"/>
  <c r="V1244" i="16" s="1"/>
  <c r="X1244" i="16"/>
  <c r="F1245" i="16"/>
  <c r="G1245" i="16" s="1"/>
  <c r="W1244" i="16"/>
  <c r="Y1244" i="16"/>
  <c r="J1290" i="17" l="1"/>
  <c r="L1290" i="17" s="1"/>
  <c r="O1245" i="16"/>
  <c r="N1245" i="16"/>
  <c r="Q1290" i="17"/>
  <c r="S1290" i="17" s="1"/>
  <c r="U1290" i="17"/>
  <c r="H1245" i="16"/>
  <c r="I1245" i="16"/>
  <c r="K1245" i="16" s="1"/>
  <c r="U1245" i="16" s="1"/>
  <c r="Q1245" i="16" l="1"/>
  <c r="S1245" i="16" s="1"/>
  <c r="T1290" i="17"/>
  <c r="V1290" i="17" s="1"/>
  <c r="Y1290" i="17"/>
  <c r="W1290" i="17"/>
  <c r="M1291" i="17"/>
  <c r="X1290" i="17"/>
  <c r="F1291" i="17"/>
  <c r="J1245" i="16"/>
  <c r="L1245" i="16" s="1"/>
  <c r="Y1245" i="16" l="1"/>
  <c r="F1246" i="16"/>
  <c r="H1246" i="16" s="1"/>
  <c r="W1245" i="16"/>
  <c r="M1246" i="16"/>
  <c r="O1246" i="16" s="1"/>
  <c r="X1245" i="16"/>
  <c r="T1245" i="16"/>
  <c r="V1245" i="16" s="1"/>
  <c r="G1291" i="17"/>
  <c r="H1291" i="17"/>
  <c r="I1291" i="17"/>
  <c r="K1291" i="17" s="1"/>
  <c r="N1291" i="17"/>
  <c r="O1291" i="17"/>
  <c r="P1291" i="17"/>
  <c r="R1291" i="17" s="1"/>
  <c r="N1246" i="16" l="1"/>
  <c r="G1246" i="16"/>
  <c r="I1246" i="16"/>
  <c r="K1246" i="16" s="1"/>
  <c r="P1246" i="16"/>
  <c r="R1246" i="16" s="1"/>
  <c r="U1291" i="17"/>
  <c r="J1291" i="17"/>
  <c r="L1291" i="17" s="1"/>
  <c r="Q1291" i="17"/>
  <c r="S1291" i="17" s="1"/>
  <c r="Q1246" i="16" l="1"/>
  <c r="S1246" i="16" s="1"/>
  <c r="J1246" i="16"/>
  <c r="L1246" i="16" s="1"/>
  <c r="U1246" i="16"/>
  <c r="T1291" i="17"/>
  <c r="V1291" i="17" s="1"/>
  <c r="F1292" i="17"/>
  <c r="X1291" i="17"/>
  <c r="Y1291" i="17"/>
  <c r="W1291" i="17"/>
  <c r="M1292" i="17"/>
  <c r="T1246" i="16" l="1"/>
  <c r="V1246" i="16" s="1"/>
  <c r="N1292" i="17"/>
  <c r="P1292" i="17"/>
  <c r="R1292" i="17" s="1"/>
  <c r="O1292" i="17"/>
  <c r="H1292" i="17"/>
  <c r="G1292" i="17"/>
  <c r="I1292" i="17"/>
  <c r="K1292" i="17" s="1"/>
  <c r="X1246" i="16"/>
  <c r="M1247" i="16"/>
  <c r="Y1246" i="16"/>
  <c r="W1246" i="16"/>
  <c r="F1247" i="16"/>
  <c r="U1292" i="17" l="1"/>
  <c r="J1292" i="17"/>
  <c r="L1292" i="17" s="1"/>
  <c r="Q1292" i="17"/>
  <c r="S1292" i="17" s="1"/>
  <c r="O1247" i="16"/>
  <c r="N1247" i="16"/>
  <c r="P1247" i="16"/>
  <c r="R1247" i="16" s="1"/>
  <c r="I1247" i="16"/>
  <c r="K1247" i="16" s="1"/>
  <c r="G1247" i="16"/>
  <c r="H1247" i="16"/>
  <c r="M1293" i="17" l="1"/>
  <c r="Y1292" i="17"/>
  <c r="W1292" i="17"/>
  <c r="F1293" i="17"/>
  <c r="X1292" i="17"/>
  <c r="T1292" i="17"/>
  <c r="V1292" i="17" s="1"/>
  <c r="J1247" i="16"/>
  <c r="L1247" i="16" s="1"/>
  <c r="U1247" i="16"/>
  <c r="Q1247" i="16"/>
  <c r="N1293" i="17" l="1"/>
  <c r="O1293" i="17"/>
  <c r="P1293" i="17"/>
  <c r="R1293" i="17" s="1"/>
  <c r="I1293" i="17"/>
  <c r="K1293" i="17" s="1"/>
  <c r="G1293" i="17"/>
  <c r="H1293" i="17"/>
  <c r="T1247" i="16"/>
  <c r="S1247" i="16"/>
  <c r="W1247" i="16" s="1"/>
  <c r="J1293" i="17" l="1"/>
  <c r="L1293" i="17" s="1"/>
  <c r="Q1293" i="17"/>
  <c r="S1293" i="17" s="1"/>
  <c r="U1293" i="17"/>
  <c r="V1247" i="16"/>
  <c r="Y1247" i="16"/>
  <c r="X1247" i="16"/>
  <c r="M1248" i="16"/>
  <c r="F1248" i="16"/>
  <c r="T1293" i="17" l="1"/>
  <c r="V1293" i="17" s="1"/>
  <c r="Y1293" i="17"/>
  <c r="M1294" i="17"/>
  <c r="W1293" i="17"/>
  <c r="X1293" i="17"/>
  <c r="F1294" i="17"/>
  <c r="G1248" i="16"/>
  <c r="I1248" i="16"/>
  <c r="K1248" i="16" s="1"/>
  <c r="H1248" i="16"/>
  <c r="N1248" i="16"/>
  <c r="O1248" i="16"/>
  <c r="P1248" i="16"/>
  <c r="R1248" i="16" s="1"/>
  <c r="O1294" i="17" l="1"/>
  <c r="P1294" i="17"/>
  <c r="R1294" i="17" s="1"/>
  <c r="N1294" i="17"/>
  <c r="H1294" i="17"/>
  <c r="G1294" i="17"/>
  <c r="I1294" i="17"/>
  <c r="K1294" i="17" s="1"/>
  <c r="Q1248" i="16"/>
  <c r="S1248" i="16" s="1"/>
  <c r="U1248" i="16"/>
  <c r="J1248" i="16"/>
  <c r="J1294" i="17" l="1"/>
  <c r="L1294" i="17" s="1"/>
  <c r="Q1294" i="17"/>
  <c r="S1294" i="17" s="1"/>
  <c r="U1294" i="17"/>
  <c r="T1248" i="16"/>
  <c r="L1248" i="16"/>
  <c r="T1294" i="17" l="1"/>
  <c r="V1294" i="17" s="1"/>
  <c r="F1295" i="17"/>
  <c r="W1294" i="17"/>
  <c r="M1295" i="17"/>
  <c r="Y1294" i="17"/>
  <c r="X1294" i="17"/>
  <c r="X1248" i="16"/>
  <c r="W1248" i="16"/>
  <c r="Y1248" i="16"/>
  <c r="M1249" i="16"/>
  <c r="F1249" i="16"/>
  <c r="V1248" i="16"/>
  <c r="P1295" i="17" l="1"/>
  <c r="R1295" i="17" s="1"/>
  <c r="O1295" i="17"/>
  <c r="N1295" i="17"/>
  <c r="I1295" i="17"/>
  <c r="K1295" i="17" s="1"/>
  <c r="G1295" i="17"/>
  <c r="H1295" i="17"/>
  <c r="N1249" i="16"/>
  <c r="O1249" i="16"/>
  <c r="P1249" i="16"/>
  <c r="R1249" i="16" s="1"/>
  <c r="I1249" i="16"/>
  <c r="K1249" i="16" s="1"/>
  <c r="H1249" i="16"/>
  <c r="G1249" i="16"/>
  <c r="J1295" i="17" l="1"/>
  <c r="L1295" i="17" s="1"/>
  <c r="U1295" i="17"/>
  <c r="Q1295" i="17"/>
  <c r="S1295" i="17" s="1"/>
  <c r="J1249" i="16"/>
  <c r="L1249" i="16" s="1"/>
  <c r="Q1249" i="16"/>
  <c r="U1249" i="16"/>
  <c r="T1295" i="17" l="1"/>
  <c r="V1295" i="17" s="1"/>
  <c r="X1295" i="17"/>
  <c r="F1296" i="17"/>
  <c r="M1296" i="17"/>
  <c r="Y1295" i="17"/>
  <c r="W1295" i="17"/>
  <c r="T1249" i="16"/>
  <c r="S1249" i="16"/>
  <c r="X1249" i="16" s="1"/>
  <c r="W1249" i="16" l="1"/>
  <c r="P1296" i="17"/>
  <c r="R1296" i="17" s="1"/>
  <c r="O1296" i="17"/>
  <c r="N1296" i="17"/>
  <c r="H1296" i="17"/>
  <c r="I1296" i="17"/>
  <c r="K1296" i="17" s="1"/>
  <c r="G1296" i="17"/>
  <c r="M1250" i="16"/>
  <c r="O1250" i="16" s="1"/>
  <c r="F1250" i="16"/>
  <c r="H1250" i="16" s="1"/>
  <c r="Y1249" i="16"/>
  <c r="V1249" i="16"/>
  <c r="U1296" i="17" l="1"/>
  <c r="Q1296" i="17"/>
  <c r="S1296" i="17" s="1"/>
  <c r="J1296" i="17"/>
  <c r="P1250" i="16"/>
  <c r="R1250" i="16" s="1"/>
  <c r="N1250" i="16"/>
  <c r="I1250" i="16"/>
  <c r="K1250" i="16" s="1"/>
  <c r="G1250" i="16"/>
  <c r="J1250" i="16" l="1"/>
  <c r="L1250" i="16" s="1"/>
  <c r="T1296" i="17"/>
  <c r="Q1250" i="16"/>
  <c r="S1250" i="16" s="1"/>
  <c r="U1250" i="16"/>
  <c r="L1296" i="17"/>
  <c r="V1296" i="17" l="1"/>
  <c r="T1250" i="16"/>
  <c r="V1250" i="16" s="1"/>
  <c r="W1296" i="17"/>
  <c r="F1297" i="17"/>
  <c r="I1297" i="17" s="1"/>
  <c r="K1297" i="17" s="1"/>
  <c r="M1297" i="17"/>
  <c r="P1297" i="17" s="1"/>
  <c r="X1296" i="17"/>
  <c r="Y1296" i="17"/>
  <c r="M1251" i="16"/>
  <c r="Y1250" i="16"/>
  <c r="W1250" i="16"/>
  <c r="X1250" i="16"/>
  <c r="F1251" i="16"/>
  <c r="O1297" i="17" l="1"/>
  <c r="N1297" i="17"/>
  <c r="H1297" i="17"/>
  <c r="R1297" i="17"/>
  <c r="U1297" i="17" s="1"/>
  <c r="G1297" i="17"/>
  <c r="I1251" i="16"/>
  <c r="K1251" i="16" s="1"/>
  <c r="G1251" i="16"/>
  <c r="H1251" i="16"/>
  <c r="O1251" i="16"/>
  <c r="N1251" i="16"/>
  <c r="P1251" i="16"/>
  <c r="R1251" i="16" s="1"/>
  <c r="Q1297" i="17" l="1"/>
  <c r="S1297" i="17" s="1"/>
  <c r="J1297" i="17"/>
  <c r="U1251" i="16"/>
  <c r="Q1251" i="16"/>
  <c r="S1251" i="16" s="1"/>
  <c r="J1251" i="16"/>
  <c r="T1297" i="17" l="1"/>
  <c r="L1297" i="17"/>
  <c r="T1251" i="16"/>
  <c r="L1251" i="16"/>
  <c r="M1298" i="17" l="1"/>
  <c r="Y1297" i="17"/>
  <c r="X1297" i="17"/>
  <c r="F1298" i="17"/>
  <c r="W1297" i="17"/>
  <c r="V1297" i="17"/>
  <c r="W1251" i="16"/>
  <c r="F1252" i="16"/>
  <c r="Y1251" i="16"/>
  <c r="M1252" i="16"/>
  <c r="X1251" i="16"/>
  <c r="V1251" i="16"/>
  <c r="G1298" i="17" l="1"/>
  <c r="H1298" i="17"/>
  <c r="I1298" i="17"/>
  <c r="K1298" i="17" s="1"/>
  <c r="P1298" i="17"/>
  <c r="R1298" i="17" s="1"/>
  <c r="O1298" i="17"/>
  <c r="N1298" i="17"/>
  <c r="P1252" i="16"/>
  <c r="R1252" i="16" s="1"/>
  <c r="N1252" i="16"/>
  <c r="O1252" i="16"/>
  <c r="I1252" i="16"/>
  <c r="K1252" i="16" s="1"/>
  <c r="G1252" i="16"/>
  <c r="H1252" i="16"/>
  <c r="Q1298" i="17" l="1"/>
  <c r="S1298" i="17" s="1"/>
  <c r="J1298" i="17"/>
  <c r="U1298" i="17"/>
  <c r="U1252" i="16"/>
  <c r="J1252" i="16"/>
  <c r="Q1252" i="16"/>
  <c r="S1252" i="16" s="1"/>
  <c r="T1298" i="17" l="1"/>
  <c r="L1298" i="17"/>
  <c r="W1298" i="17" s="1"/>
  <c r="T1252" i="16"/>
  <c r="L1252" i="16"/>
  <c r="V1298" i="17" l="1"/>
  <c r="Y1298" i="17"/>
  <c r="M1299" i="17"/>
  <c r="P1299" i="17" s="1"/>
  <c r="R1299" i="17" s="1"/>
  <c r="X1298" i="17"/>
  <c r="F1299" i="17"/>
  <c r="I1299" i="17" s="1"/>
  <c r="K1299" i="17" s="1"/>
  <c r="M1253" i="16"/>
  <c r="F1253" i="16"/>
  <c r="X1252" i="16"/>
  <c r="W1252" i="16"/>
  <c r="Y1252" i="16"/>
  <c r="V1252" i="16"/>
  <c r="G1299" i="17" l="1"/>
  <c r="N1299" i="17"/>
  <c r="H1299" i="17"/>
  <c r="O1299" i="17"/>
  <c r="U1299" i="17"/>
  <c r="H1253" i="16"/>
  <c r="G1253" i="16"/>
  <c r="I1253" i="16"/>
  <c r="K1253" i="16" s="1"/>
  <c r="N1253" i="16"/>
  <c r="O1253" i="16"/>
  <c r="P1253" i="16"/>
  <c r="R1253" i="16" s="1"/>
  <c r="Q1299" i="17" l="1"/>
  <c r="S1299" i="17" s="1"/>
  <c r="J1299" i="17"/>
  <c r="L1299" i="17" s="1"/>
  <c r="Q1253" i="16"/>
  <c r="S1253" i="16" s="1"/>
  <c r="U1253" i="16"/>
  <c r="J1253" i="16"/>
  <c r="M1300" i="17" l="1"/>
  <c r="N1300" i="17" s="1"/>
  <c r="Y1299" i="17"/>
  <c r="W1299" i="17"/>
  <c r="T1299" i="17"/>
  <c r="V1299" i="17" s="1"/>
  <c r="F1300" i="17"/>
  <c r="X1299" i="17"/>
  <c r="T1253" i="16"/>
  <c r="L1253" i="16"/>
  <c r="W1253" i="16" s="1"/>
  <c r="P1300" i="17" l="1"/>
  <c r="R1300" i="17" s="1"/>
  <c r="O1300" i="17"/>
  <c r="I1300" i="17"/>
  <c r="K1300" i="17" s="1"/>
  <c r="G1300" i="17"/>
  <c r="H1300" i="17"/>
  <c r="F1254" i="16"/>
  <c r="G1254" i="16" s="1"/>
  <c r="V1253" i="16"/>
  <c r="X1253" i="16"/>
  <c r="M1254" i="16"/>
  <c r="P1254" i="16" s="1"/>
  <c r="R1254" i="16" s="1"/>
  <c r="Y1253" i="16"/>
  <c r="Q1300" i="17" l="1"/>
  <c r="S1300" i="17" s="1"/>
  <c r="U1300" i="17"/>
  <c r="J1300" i="17"/>
  <c r="L1300" i="17" s="1"/>
  <c r="I1254" i="16"/>
  <c r="K1254" i="16" s="1"/>
  <c r="U1254" i="16" s="1"/>
  <c r="H1254" i="16"/>
  <c r="O1254" i="16"/>
  <c r="N1254" i="16"/>
  <c r="W1300" i="17" l="1"/>
  <c r="M1301" i="17"/>
  <c r="P1301" i="17" s="1"/>
  <c r="R1301" i="17" s="1"/>
  <c r="F1301" i="17"/>
  <c r="H1301" i="17" s="1"/>
  <c r="Y1300" i="17"/>
  <c r="T1300" i="17"/>
  <c r="V1300" i="17" s="1"/>
  <c r="X1300" i="17"/>
  <c r="Q1254" i="16"/>
  <c r="S1254" i="16" s="1"/>
  <c r="J1254" i="16"/>
  <c r="L1254" i="16" s="1"/>
  <c r="O1301" i="17" l="1"/>
  <c r="N1301" i="17"/>
  <c r="G1301" i="17"/>
  <c r="I1301" i="17"/>
  <c r="K1301" i="17" s="1"/>
  <c r="U1301" i="17" s="1"/>
  <c r="X1254" i="16"/>
  <c r="T1254" i="16"/>
  <c r="V1254" i="16" s="1"/>
  <c r="W1254" i="16"/>
  <c r="Y1254" i="16"/>
  <c r="F1255" i="16"/>
  <c r="I1255" i="16" s="1"/>
  <c r="K1255" i="16" s="1"/>
  <c r="M1255" i="16"/>
  <c r="O1255" i="16" s="1"/>
  <c r="Q1301" i="17" l="1"/>
  <c r="S1301" i="17" s="1"/>
  <c r="J1301" i="17"/>
  <c r="L1301" i="17" s="1"/>
  <c r="H1255" i="16"/>
  <c r="G1255" i="16"/>
  <c r="P1255" i="16"/>
  <c r="R1255" i="16" s="1"/>
  <c r="U1255" i="16" s="1"/>
  <c r="N1255" i="16"/>
  <c r="M1302" i="17" l="1"/>
  <c r="P1302" i="17" s="1"/>
  <c r="R1302" i="17" s="1"/>
  <c r="T1301" i="17"/>
  <c r="V1301" i="17" s="1"/>
  <c r="X1301" i="17"/>
  <c r="W1301" i="17"/>
  <c r="Y1301" i="17"/>
  <c r="F1302" i="17"/>
  <c r="I1302" i="17" s="1"/>
  <c r="K1302" i="17" s="1"/>
  <c r="Q1255" i="16"/>
  <c r="S1255" i="16" s="1"/>
  <c r="J1255" i="16"/>
  <c r="L1255" i="16" s="1"/>
  <c r="U1302" i="17" l="1"/>
  <c r="N1302" i="17"/>
  <c r="O1302" i="17"/>
  <c r="G1302" i="17"/>
  <c r="H1302" i="17"/>
  <c r="T1255" i="16"/>
  <c r="V1255" i="16" s="1"/>
  <c r="Y1255" i="16"/>
  <c r="W1255" i="16"/>
  <c r="F1256" i="16"/>
  <c r="X1255" i="16"/>
  <c r="M1256" i="16"/>
  <c r="Q1302" i="17" l="1"/>
  <c r="S1302" i="17" s="1"/>
  <c r="J1302" i="17"/>
  <c r="L1302" i="17" s="1"/>
  <c r="N1256" i="16"/>
  <c r="O1256" i="16"/>
  <c r="P1256" i="16"/>
  <c r="R1256" i="16" s="1"/>
  <c r="H1256" i="16"/>
  <c r="G1256" i="16"/>
  <c r="I1256" i="16"/>
  <c r="K1256" i="16" s="1"/>
  <c r="X1302" i="17" l="1"/>
  <c r="W1302" i="17"/>
  <c r="M1303" i="17"/>
  <c r="P1303" i="17" s="1"/>
  <c r="R1303" i="17" s="1"/>
  <c r="F1303" i="17"/>
  <c r="H1303" i="17" s="1"/>
  <c r="Y1302" i="17"/>
  <c r="T1302" i="17"/>
  <c r="V1302" i="17" s="1"/>
  <c r="U1256" i="16"/>
  <c r="J1256" i="16"/>
  <c r="L1256" i="16" s="1"/>
  <c r="Q1256" i="16"/>
  <c r="O1303" i="17" l="1"/>
  <c r="I1303" i="17"/>
  <c r="K1303" i="17" s="1"/>
  <c r="U1303" i="17" s="1"/>
  <c r="N1303" i="17"/>
  <c r="G1303" i="17"/>
  <c r="T1256" i="16"/>
  <c r="S1256" i="16"/>
  <c r="M1257" i="16" s="1"/>
  <c r="J1303" i="17" l="1"/>
  <c r="L1303" i="17" s="1"/>
  <c r="Q1303" i="17"/>
  <c r="S1303" i="17" s="1"/>
  <c r="N1257" i="16"/>
  <c r="O1257" i="16"/>
  <c r="P1257" i="16"/>
  <c r="R1257" i="16" s="1"/>
  <c r="Y1256" i="16"/>
  <c r="W1256" i="16"/>
  <c r="V1256" i="16"/>
  <c r="X1256" i="16"/>
  <c r="F1257" i="16"/>
  <c r="M1304" i="17" l="1"/>
  <c r="P1304" i="17" s="1"/>
  <c r="R1304" i="17" s="1"/>
  <c r="F1304" i="17"/>
  <c r="H1304" i="17" s="1"/>
  <c r="Y1303" i="17"/>
  <c r="W1303" i="17"/>
  <c r="X1303" i="17"/>
  <c r="T1303" i="17"/>
  <c r="V1303" i="17" s="1"/>
  <c r="G1257" i="16"/>
  <c r="I1257" i="16"/>
  <c r="K1257" i="16" s="1"/>
  <c r="U1257" i="16" s="1"/>
  <c r="H1257" i="16"/>
  <c r="Q1257" i="16"/>
  <c r="S1257" i="16" s="1"/>
  <c r="O1304" i="17" l="1"/>
  <c r="N1304" i="17"/>
  <c r="I1304" i="17"/>
  <c r="K1304" i="17" s="1"/>
  <c r="U1304" i="17" s="1"/>
  <c r="G1304" i="17"/>
  <c r="J1257" i="16"/>
  <c r="Q1304" i="17" l="1"/>
  <c r="S1304" i="17" s="1"/>
  <c r="J1304" i="17"/>
  <c r="L1304" i="17" s="1"/>
  <c r="T1257" i="16"/>
  <c r="L1257" i="16"/>
  <c r="F1305" i="17" l="1"/>
  <c r="G1305" i="17" s="1"/>
  <c r="T1304" i="17"/>
  <c r="V1304" i="17" s="1"/>
  <c r="X1304" i="17"/>
  <c r="M1305" i="17"/>
  <c r="O1305" i="17" s="1"/>
  <c r="Y1304" i="17"/>
  <c r="W1304" i="17"/>
  <c r="Y1257" i="16"/>
  <c r="W1257" i="16"/>
  <c r="M1258" i="16"/>
  <c r="F1258" i="16"/>
  <c r="X1257" i="16"/>
  <c r="V1257" i="16"/>
  <c r="H1305" i="17" l="1"/>
  <c r="I1305" i="17"/>
  <c r="K1305" i="17" s="1"/>
  <c r="N1305" i="17"/>
  <c r="P1305" i="17"/>
  <c r="R1305" i="17" s="1"/>
  <c r="H1258" i="16"/>
  <c r="I1258" i="16"/>
  <c r="K1258" i="16" s="1"/>
  <c r="G1258" i="16"/>
  <c r="N1258" i="16"/>
  <c r="O1258" i="16"/>
  <c r="P1258" i="16"/>
  <c r="R1258" i="16" s="1"/>
  <c r="J1305" i="17" l="1"/>
  <c r="L1305" i="17" s="1"/>
  <c r="U1305" i="17"/>
  <c r="Q1305" i="17"/>
  <c r="S1305" i="17" s="1"/>
  <c r="U1258" i="16"/>
  <c r="Q1258" i="16"/>
  <c r="S1258" i="16" s="1"/>
  <c r="J1258" i="16"/>
  <c r="F1306" i="17" l="1"/>
  <c r="I1306" i="17" s="1"/>
  <c r="K1306" i="17" s="1"/>
  <c r="W1305" i="17"/>
  <c r="Y1305" i="17"/>
  <c r="X1305" i="17"/>
  <c r="T1305" i="17"/>
  <c r="V1305" i="17" s="1"/>
  <c r="M1306" i="17"/>
  <c r="N1306" i="17" s="1"/>
  <c r="T1258" i="16"/>
  <c r="L1258" i="16"/>
  <c r="H1306" i="17" l="1"/>
  <c r="G1306" i="17"/>
  <c r="P1306" i="17"/>
  <c r="R1306" i="17" s="1"/>
  <c r="U1306" i="17" s="1"/>
  <c r="O1306" i="17"/>
  <c r="W1258" i="16"/>
  <c r="Y1258" i="16"/>
  <c r="F1259" i="16"/>
  <c r="X1258" i="16"/>
  <c r="M1259" i="16"/>
  <c r="V1258" i="16"/>
  <c r="J1306" i="17" l="1"/>
  <c r="L1306" i="17" s="1"/>
  <c r="Q1306" i="17"/>
  <c r="S1306" i="17" s="1"/>
  <c r="N1259" i="16"/>
  <c r="P1259" i="16"/>
  <c r="R1259" i="16" s="1"/>
  <c r="O1259" i="16"/>
  <c r="G1259" i="16"/>
  <c r="I1259" i="16"/>
  <c r="K1259" i="16" s="1"/>
  <c r="H1259" i="16"/>
  <c r="X1306" i="17" l="1"/>
  <c r="W1306" i="17"/>
  <c r="T1306" i="17"/>
  <c r="V1306" i="17" s="1"/>
  <c r="F1307" i="17"/>
  <c r="I1307" i="17" s="1"/>
  <c r="K1307" i="17" s="1"/>
  <c r="M1307" i="17"/>
  <c r="P1307" i="17" s="1"/>
  <c r="R1307" i="17" s="1"/>
  <c r="Y1306" i="17"/>
  <c r="U1259" i="16"/>
  <c r="Q1259" i="16"/>
  <c r="S1259" i="16" s="1"/>
  <c r="J1259" i="16"/>
  <c r="L1259" i="16" s="1"/>
  <c r="U1307" i="17" l="1"/>
  <c r="H1307" i="17"/>
  <c r="G1307" i="17"/>
  <c r="N1307" i="17"/>
  <c r="O1307" i="17"/>
  <c r="T1259" i="16"/>
  <c r="V1259" i="16" s="1"/>
  <c r="X1259" i="16"/>
  <c r="W1259" i="16"/>
  <c r="M1260" i="16"/>
  <c r="F1260" i="16"/>
  <c r="Y1259" i="16"/>
  <c r="J1307" i="17" l="1"/>
  <c r="L1307" i="17" s="1"/>
  <c r="Q1307" i="17"/>
  <c r="S1307" i="17" s="1"/>
  <c r="I1260" i="16"/>
  <c r="K1260" i="16" s="1"/>
  <c r="H1260" i="16"/>
  <c r="G1260" i="16"/>
  <c r="P1260" i="16"/>
  <c r="R1260" i="16" s="1"/>
  <c r="N1260" i="16"/>
  <c r="O1260" i="16"/>
  <c r="W1307" i="17" l="1"/>
  <c r="F1308" i="17"/>
  <c r="G1308" i="17" s="1"/>
  <c r="M1308" i="17"/>
  <c r="N1308" i="17" s="1"/>
  <c r="T1307" i="17"/>
  <c r="V1307" i="17" s="1"/>
  <c r="Y1307" i="17"/>
  <c r="X1307" i="17"/>
  <c r="J1260" i="16"/>
  <c r="L1260" i="16" s="1"/>
  <c r="Q1260" i="16"/>
  <c r="S1260" i="16" s="1"/>
  <c r="U1260" i="16"/>
  <c r="I1308" i="17" l="1"/>
  <c r="K1308" i="17" s="1"/>
  <c r="H1308" i="17"/>
  <c r="P1308" i="17"/>
  <c r="R1308" i="17" s="1"/>
  <c r="O1308" i="17"/>
  <c r="X1260" i="16"/>
  <c r="W1260" i="16"/>
  <c r="T1260" i="16"/>
  <c r="V1260" i="16" s="1"/>
  <c r="Y1260" i="16"/>
  <c r="F1261" i="16"/>
  <c r="M1261" i="16"/>
  <c r="J1308" i="17" l="1"/>
  <c r="L1308" i="17" s="1"/>
  <c r="U1308" i="17"/>
  <c r="Q1308" i="17"/>
  <c r="S1308" i="17" s="1"/>
  <c r="P1261" i="16"/>
  <c r="R1261" i="16" s="1"/>
  <c r="O1261" i="16"/>
  <c r="N1261" i="16"/>
  <c r="H1261" i="16"/>
  <c r="G1261" i="16"/>
  <c r="I1261" i="16"/>
  <c r="K1261" i="16" s="1"/>
  <c r="W1308" i="17" l="1"/>
  <c r="M1309" i="17"/>
  <c r="N1309" i="17" s="1"/>
  <c r="Y1308" i="17"/>
  <c r="F1309" i="17"/>
  <c r="G1309" i="17" s="1"/>
  <c r="X1308" i="17"/>
  <c r="T1308" i="17"/>
  <c r="V1308" i="17" s="1"/>
  <c r="Q1261" i="16"/>
  <c r="S1261" i="16" s="1"/>
  <c r="U1261" i="16"/>
  <c r="J1261" i="16"/>
  <c r="O1309" i="17" l="1"/>
  <c r="P1309" i="17"/>
  <c r="R1309" i="17" s="1"/>
  <c r="I1309" i="17"/>
  <c r="K1309" i="17" s="1"/>
  <c r="H1309" i="17"/>
  <c r="T1261" i="16"/>
  <c r="L1261" i="16"/>
  <c r="Q1309" i="17" l="1"/>
  <c r="S1309" i="17" s="1"/>
  <c r="U1309" i="17"/>
  <c r="J1309" i="17"/>
  <c r="L1309" i="17" s="1"/>
  <c r="V1261" i="16"/>
  <c r="W1261" i="16"/>
  <c r="F1262" i="16"/>
  <c r="H1262" i="16" s="1"/>
  <c r="X1261" i="16"/>
  <c r="Y1261" i="16"/>
  <c r="M1262" i="16"/>
  <c r="N1262" i="16" s="1"/>
  <c r="Y1309" i="17" l="1"/>
  <c r="F1310" i="17"/>
  <c r="G1310" i="17" s="1"/>
  <c r="M1310" i="17"/>
  <c r="N1310" i="17" s="1"/>
  <c r="W1309" i="17"/>
  <c r="X1309" i="17"/>
  <c r="T1309" i="17"/>
  <c r="V1309" i="17" s="1"/>
  <c r="I1262" i="16"/>
  <c r="K1262" i="16" s="1"/>
  <c r="G1262" i="16"/>
  <c r="P1262" i="16"/>
  <c r="R1262" i="16" s="1"/>
  <c r="O1262" i="16"/>
  <c r="I1310" i="17" l="1"/>
  <c r="K1310" i="17" s="1"/>
  <c r="H1310" i="17"/>
  <c r="P1310" i="17"/>
  <c r="R1310" i="17" s="1"/>
  <c r="O1310" i="17"/>
  <c r="U1262" i="16"/>
  <c r="J1262" i="16"/>
  <c r="L1262" i="16" s="1"/>
  <c r="Q1262" i="16"/>
  <c r="S1262" i="16" s="1"/>
  <c r="Q1310" i="17" l="1"/>
  <c r="S1310" i="17" s="1"/>
  <c r="U1310" i="17"/>
  <c r="J1310" i="17"/>
  <c r="L1310" i="17" s="1"/>
  <c r="T1262" i="16"/>
  <c r="V1262" i="16" s="1"/>
  <c r="X1262" i="16"/>
  <c r="Y1262" i="16"/>
  <c r="W1262" i="16"/>
  <c r="M1263" i="16"/>
  <c r="O1263" i="16" s="1"/>
  <c r="F1263" i="16"/>
  <c r="G1263" i="16" s="1"/>
  <c r="Y1310" i="17" l="1"/>
  <c r="W1310" i="17"/>
  <c r="X1310" i="17"/>
  <c r="M1311" i="17"/>
  <c r="O1311" i="17" s="1"/>
  <c r="F1311" i="17"/>
  <c r="G1311" i="17" s="1"/>
  <c r="T1310" i="17"/>
  <c r="V1310" i="17" s="1"/>
  <c r="P1263" i="16"/>
  <c r="R1263" i="16" s="1"/>
  <c r="N1263" i="16"/>
  <c r="H1263" i="16"/>
  <c r="I1263" i="16"/>
  <c r="K1263" i="16" s="1"/>
  <c r="P1311" i="17" l="1"/>
  <c r="R1311" i="17" s="1"/>
  <c r="I1311" i="17"/>
  <c r="K1311" i="17" s="1"/>
  <c r="H1311" i="17"/>
  <c r="N1311" i="17"/>
  <c r="J1263" i="16"/>
  <c r="L1263" i="16" s="1"/>
  <c r="Q1263" i="16"/>
  <c r="S1263" i="16" s="1"/>
  <c r="U1263" i="16"/>
  <c r="Q1311" i="17" l="1"/>
  <c r="S1311" i="17" s="1"/>
  <c r="J1311" i="17"/>
  <c r="L1311" i="17" s="1"/>
  <c r="U1311" i="17"/>
  <c r="T1263" i="16"/>
  <c r="V1263" i="16" s="1"/>
  <c r="X1263" i="16"/>
  <c r="W1263" i="16"/>
  <c r="F1264" i="16"/>
  <c r="M1264" i="16"/>
  <c r="Y1263" i="16"/>
  <c r="X1311" i="17" l="1"/>
  <c r="Y1311" i="17"/>
  <c r="W1311" i="17"/>
  <c r="F1312" i="17"/>
  <c r="H1312" i="17" s="1"/>
  <c r="M1312" i="17"/>
  <c r="O1312" i="17" s="1"/>
  <c r="T1311" i="17"/>
  <c r="V1311" i="17" s="1"/>
  <c r="N1264" i="16"/>
  <c r="O1264" i="16"/>
  <c r="P1264" i="16"/>
  <c r="R1264" i="16" s="1"/>
  <c r="H1264" i="16"/>
  <c r="G1264" i="16"/>
  <c r="I1264" i="16"/>
  <c r="K1264" i="16" s="1"/>
  <c r="G1312" i="17" l="1"/>
  <c r="I1312" i="17"/>
  <c r="K1312" i="17" s="1"/>
  <c r="N1312" i="17"/>
  <c r="P1312" i="17"/>
  <c r="R1312" i="17" s="1"/>
  <c r="Q1264" i="16"/>
  <c r="S1264" i="16" s="1"/>
  <c r="J1264" i="16"/>
  <c r="U1264" i="16"/>
  <c r="U1312" i="17" l="1"/>
  <c r="J1312" i="17"/>
  <c r="L1312" i="17" s="1"/>
  <c r="Q1312" i="17"/>
  <c r="S1312" i="17" s="1"/>
  <c r="T1264" i="16"/>
  <c r="L1264" i="16"/>
  <c r="W1312" i="17" l="1"/>
  <c r="M1313" i="17"/>
  <c r="O1313" i="17" s="1"/>
  <c r="Y1312" i="17"/>
  <c r="T1312" i="17"/>
  <c r="V1312" i="17" s="1"/>
  <c r="X1312" i="17"/>
  <c r="F1313" i="17"/>
  <c r="M1265" i="16"/>
  <c r="F1265" i="16"/>
  <c r="X1264" i="16"/>
  <c r="W1264" i="16"/>
  <c r="Y1264" i="16"/>
  <c r="V1264" i="16"/>
  <c r="N1313" i="17" l="1"/>
  <c r="P1313" i="17"/>
  <c r="R1313" i="17" s="1"/>
  <c r="G1313" i="17"/>
  <c r="I1313" i="17"/>
  <c r="K1313" i="17" s="1"/>
  <c r="H1313" i="17"/>
  <c r="G1265" i="16"/>
  <c r="I1265" i="16"/>
  <c r="K1265" i="16" s="1"/>
  <c r="H1265" i="16"/>
  <c r="N1265" i="16"/>
  <c r="P1265" i="16"/>
  <c r="R1265" i="16" s="1"/>
  <c r="O1265" i="16"/>
  <c r="U1313" i="17" l="1"/>
  <c r="Q1313" i="17"/>
  <c r="S1313" i="17" s="1"/>
  <c r="J1313" i="17"/>
  <c r="L1313" i="17" s="1"/>
  <c r="Q1265" i="16"/>
  <c r="S1265" i="16" s="1"/>
  <c r="J1265" i="16"/>
  <c r="U1265" i="16"/>
  <c r="X1313" i="17" l="1"/>
  <c r="M1314" i="17"/>
  <c r="N1314" i="17" s="1"/>
  <c r="T1313" i="17"/>
  <c r="V1313" i="17" s="1"/>
  <c r="Y1313" i="17"/>
  <c r="W1313" i="17"/>
  <c r="F1314" i="17"/>
  <c r="G1314" i="17" s="1"/>
  <c r="T1265" i="16"/>
  <c r="L1265" i="16"/>
  <c r="O1314" i="17" l="1"/>
  <c r="I1314" i="17"/>
  <c r="K1314" i="17" s="1"/>
  <c r="P1314" i="17"/>
  <c r="R1314" i="17" s="1"/>
  <c r="H1314" i="17"/>
  <c r="V1265" i="16"/>
  <c r="M1266" i="16"/>
  <c r="N1266" i="16" s="1"/>
  <c r="W1265" i="16"/>
  <c r="F1266" i="16"/>
  <c r="I1266" i="16" s="1"/>
  <c r="K1266" i="16" s="1"/>
  <c r="Y1265" i="16"/>
  <c r="X1265" i="16"/>
  <c r="Q1314" i="17" l="1"/>
  <c r="S1314" i="17" s="1"/>
  <c r="J1314" i="17"/>
  <c r="L1314" i="17" s="1"/>
  <c r="U1314" i="17"/>
  <c r="O1266" i="16"/>
  <c r="P1266" i="16"/>
  <c r="R1266" i="16" s="1"/>
  <c r="U1266" i="16" s="1"/>
  <c r="H1266" i="16"/>
  <c r="G1266" i="16"/>
  <c r="X1314" i="17" l="1"/>
  <c r="W1314" i="17"/>
  <c r="T1314" i="17"/>
  <c r="V1314" i="17" s="1"/>
  <c r="M1315" i="17"/>
  <c r="N1315" i="17" s="1"/>
  <c r="F1315" i="17"/>
  <c r="G1315" i="17" s="1"/>
  <c r="Y1314" i="17"/>
  <c r="Q1266" i="16"/>
  <c r="S1266" i="16" s="1"/>
  <c r="J1266" i="16"/>
  <c r="L1266" i="16" s="1"/>
  <c r="I1315" i="17" l="1"/>
  <c r="K1315" i="17" s="1"/>
  <c r="H1315" i="17"/>
  <c r="O1315" i="17"/>
  <c r="P1315" i="17"/>
  <c r="R1315" i="17" s="1"/>
  <c r="T1266" i="16"/>
  <c r="V1266" i="16" s="1"/>
  <c r="X1266" i="16"/>
  <c r="Y1266" i="16"/>
  <c r="M1267" i="16"/>
  <c r="W1266" i="16"/>
  <c r="F1267" i="16"/>
  <c r="U1315" i="17" l="1"/>
  <c r="J1315" i="17"/>
  <c r="L1315" i="17" s="1"/>
  <c r="Q1315" i="17"/>
  <c r="S1315" i="17" s="1"/>
  <c r="P1267" i="16"/>
  <c r="R1267" i="16" s="1"/>
  <c r="N1267" i="16"/>
  <c r="O1267" i="16"/>
  <c r="I1267" i="16"/>
  <c r="K1267" i="16" s="1"/>
  <c r="H1267" i="16"/>
  <c r="G1267" i="16"/>
  <c r="M1316" i="17" l="1"/>
  <c r="P1316" i="17" s="1"/>
  <c r="R1316" i="17" s="1"/>
  <c r="W1315" i="17"/>
  <c r="F1316" i="17"/>
  <c r="H1316" i="17" s="1"/>
  <c r="T1315" i="17"/>
  <c r="V1315" i="17" s="1"/>
  <c r="Y1315" i="17"/>
  <c r="X1315" i="17"/>
  <c r="U1267" i="16"/>
  <c r="Q1267" i="16"/>
  <c r="S1267" i="16" s="1"/>
  <c r="J1267" i="16"/>
  <c r="O1316" i="17" l="1"/>
  <c r="N1316" i="17"/>
  <c r="G1316" i="17"/>
  <c r="I1316" i="17"/>
  <c r="K1316" i="17" s="1"/>
  <c r="U1316" i="17" s="1"/>
  <c r="T1267" i="16"/>
  <c r="L1267" i="16"/>
  <c r="Q1316" i="17" l="1"/>
  <c r="S1316" i="17" s="1"/>
  <c r="J1316" i="17"/>
  <c r="L1316" i="17" s="1"/>
  <c r="X1267" i="16"/>
  <c r="F1268" i="16"/>
  <c r="M1268" i="16"/>
  <c r="W1267" i="16"/>
  <c r="Y1267" i="16"/>
  <c r="V1267" i="16"/>
  <c r="M1317" i="17" l="1"/>
  <c r="O1317" i="17" s="1"/>
  <c r="F1317" i="17"/>
  <c r="H1317" i="17" s="1"/>
  <c r="W1316" i="17"/>
  <c r="T1316" i="17"/>
  <c r="V1316" i="17" s="1"/>
  <c r="Y1316" i="17"/>
  <c r="X1316" i="17"/>
  <c r="N1268" i="16"/>
  <c r="O1268" i="16"/>
  <c r="P1268" i="16"/>
  <c r="R1268" i="16" s="1"/>
  <c r="H1268" i="16"/>
  <c r="I1268" i="16"/>
  <c r="K1268" i="16" s="1"/>
  <c r="G1268" i="16"/>
  <c r="P1317" i="17" l="1"/>
  <c r="R1317" i="17" s="1"/>
  <c r="I1317" i="17"/>
  <c r="K1317" i="17" s="1"/>
  <c r="N1317" i="17"/>
  <c r="G1317" i="17"/>
  <c r="Q1268" i="16"/>
  <c r="S1268" i="16" s="1"/>
  <c r="U1268" i="16"/>
  <c r="J1268" i="16"/>
  <c r="Q1317" i="17" l="1"/>
  <c r="S1317" i="17" s="1"/>
  <c r="U1317" i="17"/>
  <c r="J1317" i="17"/>
  <c r="L1317" i="17" s="1"/>
  <c r="T1268" i="16"/>
  <c r="L1268" i="16"/>
  <c r="F1318" i="17" l="1"/>
  <c r="I1318" i="17" s="1"/>
  <c r="K1318" i="17" s="1"/>
  <c r="W1317" i="17"/>
  <c r="Y1317" i="17"/>
  <c r="M1318" i="17"/>
  <c r="P1318" i="17" s="1"/>
  <c r="R1318" i="17" s="1"/>
  <c r="X1317" i="17"/>
  <c r="T1317" i="17"/>
  <c r="V1317" i="17" s="1"/>
  <c r="M1269" i="16"/>
  <c r="Y1268" i="16"/>
  <c r="F1269" i="16"/>
  <c r="X1268" i="16"/>
  <c r="W1268" i="16"/>
  <c r="V1268" i="16"/>
  <c r="G1318" i="17" l="1"/>
  <c r="H1318" i="17"/>
  <c r="U1318" i="17"/>
  <c r="O1318" i="17"/>
  <c r="N1318" i="17"/>
  <c r="H1269" i="16"/>
  <c r="G1269" i="16"/>
  <c r="I1269" i="16"/>
  <c r="K1269" i="16" s="1"/>
  <c r="N1269" i="16"/>
  <c r="P1269" i="16"/>
  <c r="R1269" i="16" s="1"/>
  <c r="O1269" i="16"/>
  <c r="J1318" i="17" l="1"/>
  <c r="L1318" i="17" s="1"/>
  <c r="Q1318" i="17"/>
  <c r="S1318" i="17" s="1"/>
  <c r="J1269" i="16"/>
  <c r="L1269" i="16" s="1"/>
  <c r="Q1269" i="16"/>
  <c r="U1269" i="16"/>
  <c r="X1318" i="17" l="1"/>
  <c r="W1318" i="17"/>
  <c r="T1318" i="17"/>
  <c r="V1318" i="17" s="1"/>
  <c r="M1319" i="17"/>
  <c r="N1319" i="17" s="1"/>
  <c r="F1319" i="17"/>
  <c r="I1319" i="17" s="1"/>
  <c r="K1319" i="17" s="1"/>
  <c r="Y1318" i="17"/>
  <c r="T1269" i="16"/>
  <c r="S1269" i="16"/>
  <c r="Y1269" i="16" s="1"/>
  <c r="O1319" i="17" l="1"/>
  <c r="H1319" i="17"/>
  <c r="G1319" i="17"/>
  <c r="P1319" i="17"/>
  <c r="R1319" i="17" s="1"/>
  <c r="U1319" i="17" s="1"/>
  <c r="W1269" i="16"/>
  <c r="M1270" i="16"/>
  <c r="N1270" i="16" s="1"/>
  <c r="F1270" i="16"/>
  <c r="I1270" i="16" s="1"/>
  <c r="K1270" i="16" s="1"/>
  <c r="V1269" i="16"/>
  <c r="X1269" i="16"/>
  <c r="J1319" i="17" l="1"/>
  <c r="L1319" i="17" s="1"/>
  <c r="Q1319" i="17"/>
  <c r="S1319" i="17" s="1"/>
  <c r="H1270" i="16"/>
  <c r="P1270" i="16"/>
  <c r="R1270" i="16" s="1"/>
  <c r="U1270" i="16" s="1"/>
  <c r="G1270" i="16"/>
  <c r="O1270" i="16"/>
  <c r="F1320" i="17" l="1"/>
  <c r="I1320" i="17" s="1"/>
  <c r="K1320" i="17" s="1"/>
  <c r="T1319" i="17"/>
  <c r="V1319" i="17" s="1"/>
  <c r="M1320" i="17"/>
  <c r="N1320" i="17" s="1"/>
  <c r="X1319" i="17"/>
  <c r="W1319" i="17"/>
  <c r="Y1319" i="17"/>
  <c r="J1270" i="16"/>
  <c r="L1270" i="16" s="1"/>
  <c r="Q1270" i="16"/>
  <c r="G1320" i="17" l="1"/>
  <c r="H1320" i="17"/>
  <c r="P1320" i="17"/>
  <c r="R1320" i="17" s="1"/>
  <c r="U1320" i="17" s="1"/>
  <c r="O1320" i="17"/>
  <c r="T1270" i="16"/>
  <c r="S1270" i="16"/>
  <c r="Y1270" i="16" s="1"/>
  <c r="J1320" i="17" l="1"/>
  <c r="L1320" i="17" s="1"/>
  <c r="Q1320" i="17"/>
  <c r="S1320" i="17" s="1"/>
  <c r="F1271" i="16"/>
  <c r="I1271" i="16" s="1"/>
  <c r="K1271" i="16" s="1"/>
  <c r="M1271" i="16"/>
  <c r="N1271" i="16" s="1"/>
  <c r="X1270" i="16"/>
  <c r="W1270" i="16"/>
  <c r="V1270" i="16"/>
  <c r="Y1320" i="17" l="1"/>
  <c r="T1320" i="17"/>
  <c r="V1320" i="17" s="1"/>
  <c r="X1320" i="17"/>
  <c r="W1320" i="17"/>
  <c r="F1321" i="17"/>
  <c r="G1321" i="17" s="1"/>
  <c r="M1321" i="17"/>
  <c r="P1321" i="17" s="1"/>
  <c r="R1321" i="17" s="1"/>
  <c r="G1271" i="16"/>
  <c r="H1271" i="16"/>
  <c r="O1271" i="16"/>
  <c r="P1271" i="16"/>
  <c r="R1271" i="16" s="1"/>
  <c r="U1271" i="16" s="1"/>
  <c r="O1321" i="17" l="1"/>
  <c r="H1321" i="17"/>
  <c r="I1321" i="17"/>
  <c r="K1321" i="17" s="1"/>
  <c r="U1321" i="17" s="1"/>
  <c r="N1321" i="17"/>
  <c r="J1271" i="16"/>
  <c r="L1271" i="16" s="1"/>
  <c r="Q1271" i="16"/>
  <c r="Q1321" i="17" l="1"/>
  <c r="S1321" i="17" s="1"/>
  <c r="J1321" i="17"/>
  <c r="T1271" i="16"/>
  <c r="S1271" i="16"/>
  <c r="M1272" i="16" s="1"/>
  <c r="P1272" i="16" s="1"/>
  <c r="T1321" i="17" l="1"/>
  <c r="L1321" i="17"/>
  <c r="X1321" i="17" s="1"/>
  <c r="V1271" i="16"/>
  <c r="F1272" i="16"/>
  <c r="H1272" i="16" s="1"/>
  <c r="X1271" i="16"/>
  <c r="Y1271" i="16"/>
  <c r="W1271" i="16"/>
  <c r="R1272" i="16"/>
  <c r="O1272" i="16"/>
  <c r="N1272" i="16"/>
  <c r="V1321" i="17" l="1"/>
  <c r="M1322" i="17"/>
  <c r="N1322" i="17" s="1"/>
  <c r="W1321" i="17"/>
  <c r="F1322" i="17"/>
  <c r="I1322" i="17" s="1"/>
  <c r="K1322" i="17" s="1"/>
  <c r="Y1321" i="17"/>
  <c r="G1272" i="16"/>
  <c r="I1272" i="16"/>
  <c r="K1272" i="16" s="1"/>
  <c r="U1272" i="16" s="1"/>
  <c r="Q1272" i="16"/>
  <c r="S1272" i="16" s="1"/>
  <c r="O1322" i="17" l="1"/>
  <c r="P1322" i="17"/>
  <c r="R1322" i="17" s="1"/>
  <c r="U1322" i="17" s="1"/>
  <c r="G1322" i="17"/>
  <c r="H1322" i="17"/>
  <c r="J1272" i="16"/>
  <c r="L1272" i="16" s="1"/>
  <c r="M1273" i="16" s="1"/>
  <c r="O1273" i="16" s="1"/>
  <c r="Q1322" i="17" l="1"/>
  <c r="S1322" i="17" s="1"/>
  <c r="J1322" i="17"/>
  <c r="L1322" i="17" s="1"/>
  <c r="F1273" i="16"/>
  <c r="I1273" i="16" s="1"/>
  <c r="K1273" i="16" s="1"/>
  <c r="Y1272" i="16"/>
  <c r="X1272" i="16"/>
  <c r="W1272" i="16"/>
  <c r="T1272" i="16"/>
  <c r="V1272" i="16" s="1"/>
  <c r="N1273" i="16"/>
  <c r="P1273" i="16"/>
  <c r="R1273" i="16" s="1"/>
  <c r="M1323" i="17" l="1"/>
  <c r="P1323" i="17" s="1"/>
  <c r="R1323" i="17" s="1"/>
  <c r="W1322" i="17"/>
  <c r="Y1322" i="17"/>
  <c r="X1322" i="17"/>
  <c r="F1323" i="17"/>
  <c r="H1323" i="17" s="1"/>
  <c r="T1322" i="17"/>
  <c r="V1322" i="17" s="1"/>
  <c r="U1273" i="16"/>
  <c r="G1273" i="16"/>
  <c r="H1273" i="16"/>
  <c r="Q1273" i="16"/>
  <c r="S1273" i="16" s="1"/>
  <c r="O1323" i="17" l="1"/>
  <c r="N1323" i="17"/>
  <c r="I1323" i="17"/>
  <c r="K1323" i="17" s="1"/>
  <c r="U1323" i="17" s="1"/>
  <c r="G1323" i="17"/>
  <c r="J1273" i="16"/>
  <c r="L1273" i="16" s="1"/>
  <c r="X1273" i="16" s="1"/>
  <c r="Q1323" i="17" l="1"/>
  <c r="S1323" i="17" s="1"/>
  <c r="J1323" i="17"/>
  <c r="L1323" i="17" s="1"/>
  <c r="T1273" i="16"/>
  <c r="V1273" i="16" s="1"/>
  <c r="Y1273" i="16"/>
  <c r="M1274" i="16"/>
  <c r="O1274" i="16" s="1"/>
  <c r="W1273" i="16"/>
  <c r="F1274" i="16"/>
  <c r="G1274" i="16" s="1"/>
  <c r="T1323" i="17" l="1"/>
  <c r="V1323" i="17" s="1"/>
  <c r="Y1323" i="17"/>
  <c r="F1324" i="17"/>
  <c r="I1324" i="17" s="1"/>
  <c r="K1324" i="17" s="1"/>
  <c r="W1323" i="17"/>
  <c r="M1324" i="17"/>
  <c r="P1324" i="17" s="1"/>
  <c r="R1324" i="17" s="1"/>
  <c r="X1323" i="17"/>
  <c r="N1274" i="16"/>
  <c r="P1274" i="16"/>
  <c r="R1274" i="16" s="1"/>
  <c r="I1274" i="16"/>
  <c r="K1274" i="16" s="1"/>
  <c r="H1274" i="16"/>
  <c r="H1324" i="17" l="1"/>
  <c r="G1324" i="17"/>
  <c r="O1324" i="17"/>
  <c r="N1324" i="17"/>
  <c r="J1274" i="16"/>
  <c r="L1274" i="16" s="1"/>
  <c r="U1274" i="16"/>
  <c r="Q1274" i="16"/>
  <c r="S1274" i="16" s="1"/>
  <c r="U1324" i="17"/>
  <c r="J1324" i="17" l="1"/>
  <c r="L1324" i="17" s="1"/>
  <c r="Q1324" i="17"/>
  <c r="S1324" i="17" s="1"/>
  <c r="X1274" i="16"/>
  <c r="Y1274" i="16"/>
  <c r="M1275" i="16"/>
  <c r="P1275" i="16" s="1"/>
  <c r="R1275" i="16" s="1"/>
  <c r="F1275" i="16"/>
  <c r="G1275" i="16" s="1"/>
  <c r="W1274" i="16"/>
  <c r="T1274" i="16"/>
  <c r="V1274" i="16" s="1"/>
  <c r="F1325" i="17" l="1"/>
  <c r="G1325" i="17" s="1"/>
  <c r="W1324" i="17"/>
  <c r="M1325" i="17"/>
  <c r="O1325" i="17" s="1"/>
  <c r="X1324" i="17"/>
  <c r="T1324" i="17"/>
  <c r="V1324" i="17" s="1"/>
  <c r="Y1324" i="17"/>
  <c r="O1275" i="16"/>
  <c r="I1275" i="16"/>
  <c r="K1275" i="16" s="1"/>
  <c r="U1275" i="16" s="1"/>
  <c r="N1275" i="16"/>
  <c r="H1275" i="16"/>
  <c r="H1325" i="17" l="1"/>
  <c r="I1325" i="17"/>
  <c r="K1325" i="17" s="1"/>
  <c r="N1325" i="17"/>
  <c r="P1325" i="17"/>
  <c r="R1325" i="17" s="1"/>
  <c r="Q1275" i="16"/>
  <c r="S1275" i="16" s="1"/>
  <c r="J1275" i="16"/>
  <c r="L1275" i="16" s="1"/>
  <c r="J1325" i="17" l="1"/>
  <c r="L1325" i="17" s="1"/>
  <c r="U1325" i="17"/>
  <c r="Q1325" i="17"/>
  <c r="S1325" i="17" s="1"/>
  <c r="Y1275" i="16"/>
  <c r="F1276" i="16"/>
  <c r="H1276" i="16" s="1"/>
  <c r="X1275" i="16"/>
  <c r="W1275" i="16"/>
  <c r="M1276" i="16"/>
  <c r="O1276" i="16" s="1"/>
  <c r="T1275" i="16"/>
  <c r="V1275" i="16" s="1"/>
  <c r="W1325" i="17" l="1"/>
  <c r="T1325" i="17"/>
  <c r="V1325" i="17" s="1"/>
  <c r="P1276" i="16"/>
  <c r="R1276" i="16" s="1"/>
  <c r="I1276" i="16"/>
  <c r="K1276" i="16" s="1"/>
  <c r="G1276" i="16"/>
  <c r="N1276" i="16"/>
  <c r="Y1325" i="17"/>
  <c r="F1326" i="17"/>
  <c r="H1326" i="17" s="1"/>
  <c r="M1326" i="17"/>
  <c r="P1326" i="17" s="1"/>
  <c r="R1326" i="17" s="1"/>
  <c r="X1325" i="17"/>
  <c r="Q1276" i="16" l="1"/>
  <c r="S1276" i="16" s="1"/>
  <c r="J1276" i="16"/>
  <c r="L1276" i="16" s="1"/>
  <c r="U1276" i="16"/>
  <c r="I1326" i="17"/>
  <c r="K1326" i="17" s="1"/>
  <c r="U1326" i="17" s="1"/>
  <c r="G1326" i="17"/>
  <c r="O1326" i="17"/>
  <c r="N1326" i="17"/>
  <c r="T1276" i="16" l="1"/>
  <c r="V1276" i="16" s="1"/>
  <c r="F1277" i="16"/>
  <c r="G1277" i="16" s="1"/>
  <c r="M1277" i="16"/>
  <c r="P1277" i="16" s="1"/>
  <c r="R1277" i="16" s="1"/>
  <c r="W1276" i="16"/>
  <c r="X1276" i="16"/>
  <c r="Y1276" i="16"/>
  <c r="J1326" i="17"/>
  <c r="L1326" i="17" s="1"/>
  <c r="Q1326" i="17"/>
  <c r="S1326" i="17" s="1"/>
  <c r="I1277" i="16" l="1"/>
  <c r="K1277" i="16" s="1"/>
  <c r="U1277" i="16" s="1"/>
  <c r="N1277" i="16"/>
  <c r="H1277" i="16"/>
  <c r="O1277" i="16"/>
  <c r="W1326" i="17"/>
  <c r="Y1326" i="17"/>
  <c r="M1327" i="17"/>
  <c r="P1327" i="17" s="1"/>
  <c r="R1327" i="17" s="1"/>
  <c r="F1327" i="17"/>
  <c r="G1327" i="17" s="1"/>
  <c r="X1326" i="17"/>
  <c r="T1326" i="17"/>
  <c r="V1326" i="17" s="1"/>
  <c r="J1277" i="16" l="1"/>
  <c r="L1277" i="16" s="1"/>
  <c r="Q1277" i="16"/>
  <c r="S1277" i="16" s="1"/>
  <c r="N1327" i="17"/>
  <c r="I1327" i="17"/>
  <c r="K1327" i="17" s="1"/>
  <c r="U1327" i="17" s="1"/>
  <c r="H1327" i="17"/>
  <c r="O1327" i="17"/>
  <c r="W1277" i="16" l="1"/>
  <c r="X1277" i="16"/>
  <c r="F1278" i="16"/>
  <c r="H1278" i="16" s="1"/>
  <c r="Y1277" i="16"/>
  <c r="M1278" i="16"/>
  <c r="P1278" i="16" s="1"/>
  <c r="R1278" i="16" s="1"/>
  <c r="T1277" i="16"/>
  <c r="V1277" i="16" s="1"/>
  <c r="Q1327" i="17"/>
  <c r="S1327" i="17" s="1"/>
  <c r="J1327" i="17"/>
  <c r="L1327" i="17" s="1"/>
  <c r="I1278" i="16" l="1"/>
  <c r="K1278" i="16" s="1"/>
  <c r="U1278" i="16" s="1"/>
  <c r="G1278" i="16"/>
  <c r="O1278" i="16"/>
  <c r="N1278" i="16"/>
  <c r="X1327" i="17"/>
  <c r="W1327" i="17"/>
  <c r="F1328" i="17"/>
  <c r="H1328" i="17" s="1"/>
  <c r="M1328" i="17"/>
  <c r="O1328" i="17" s="1"/>
  <c r="T1327" i="17"/>
  <c r="V1327" i="17" s="1"/>
  <c r="Y1327" i="17"/>
  <c r="J1278" i="16" l="1"/>
  <c r="L1278" i="16" s="1"/>
  <c r="Q1278" i="16"/>
  <c r="S1278" i="16" s="1"/>
  <c r="I1328" i="17"/>
  <c r="K1328" i="17" s="1"/>
  <c r="G1328" i="17"/>
  <c r="N1328" i="17"/>
  <c r="P1328" i="17"/>
  <c r="R1328" i="17" s="1"/>
  <c r="X1278" i="16" l="1"/>
  <c r="F1279" i="16"/>
  <c r="G1279" i="16" s="1"/>
  <c r="W1278" i="16"/>
  <c r="T1278" i="16"/>
  <c r="V1278" i="16" s="1"/>
  <c r="Y1278" i="16"/>
  <c r="M1279" i="16"/>
  <c r="O1279" i="16" s="1"/>
  <c r="J1328" i="17"/>
  <c r="L1328" i="17" s="1"/>
  <c r="U1328" i="17"/>
  <c r="Q1328" i="17"/>
  <c r="S1328" i="17" s="1"/>
  <c r="H1279" i="16" l="1"/>
  <c r="I1279" i="16"/>
  <c r="K1279" i="16" s="1"/>
  <c r="N1279" i="16"/>
  <c r="P1279" i="16"/>
  <c r="R1279" i="16" s="1"/>
  <c r="X1328" i="17"/>
  <c r="T1328" i="17"/>
  <c r="V1328" i="17" s="1"/>
  <c r="F1329" i="17"/>
  <c r="I1329" i="17" s="1"/>
  <c r="K1329" i="17" s="1"/>
  <c r="Y1328" i="17"/>
  <c r="M1329" i="17"/>
  <c r="P1329" i="17" s="1"/>
  <c r="R1329" i="17" s="1"/>
  <c r="W1328" i="17"/>
  <c r="U1279" i="16" l="1"/>
  <c r="J1279" i="16"/>
  <c r="L1279" i="16" s="1"/>
  <c r="Q1279" i="16"/>
  <c r="S1279" i="16" s="1"/>
  <c r="G1329" i="17"/>
  <c r="H1329" i="17"/>
  <c r="N1329" i="17"/>
  <c r="O1329" i="17"/>
  <c r="U1329" i="17"/>
  <c r="M1280" i="16" l="1"/>
  <c r="P1280" i="16" s="1"/>
  <c r="R1280" i="16" s="1"/>
  <c r="X1279" i="16"/>
  <c r="W1279" i="16"/>
  <c r="F1280" i="16"/>
  <c r="I1280" i="16" s="1"/>
  <c r="K1280" i="16" s="1"/>
  <c r="Y1279" i="16"/>
  <c r="T1279" i="16"/>
  <c r="V1279" i="16" s="1"/>
  <c r="J1329" i="17"/>
  <c r="L1329" i="17" s="1"/>
  <c r="Q1329" i="17"/>
  <c r="S1329" i="17" s="1"/>
  <c r="N1280" i="16" l="1"/>
  <c r="U1280" i="16"/>
  <c r="O1280" i="16"/>
  <c r="G1280" i="16"/>
  <c r="H1280" i="16"/>
  <c r="M1330" i="17"/>
  <c r="N1330" i="17" s="1"/>
  <c r="F1330" i="17"/>
  <c r="G1330" i="17" s="1"/>
  <c r="W1329" i="17"/>
  <c r="T1329" i="17"/>
  <c r="V1329" i="17" s="1"/>
  <c r="X1329" i="17"/>
  <c r="Y1329" i="17"/>
  <c r="Q1280" i="16" l="1"/>
  <c r="S1280" i="16" s="1"/>
  <c r="J1280" i="16"/>
  <c r="L1280" i="16" s="1"/>
  <c r="O1330" i="17"/>
  <c r="P1330" i="17"/>
  <c r="R1330" i="17" s="1"/>
  <c r="H1330" i="17"/>
  <c r="I1330" i="17"/>
  <c r="K1330" i="17" s="1"/>
  <c r="X1280" i="16" l="1"/>
  <c r="Y1280" i="16"/>
  <c r="F1281" i="16"/>
  <c r="I1281" i="16" s="1"/>
  <c r="K1281" i="16" s="1"/>
  <c r="W1280" i="16"/>
  <c r="T1280" i="16"/>
  <c r="V1280" i="16" s="1"/>
  <c r="M1281" i="16"/>
  <c r="O1281" i="16" s="1"/>
  <c r="Q1330" i="17"/>
  <c r="S1330" i="17" s="1"/>
  <c r="U1330" i="17"/>
  <c r="J1330" i="17"/>
  <c r="G1281" i="16" l="1"/>
  <c r="H1281" i="16"/>
  <c r="P1281" i="16"/>
  <c r="R1281" i="16" s="1"/>
  <c r="U1281" i="16" s="1"/>
  <c r="N1281" i="16"/>
  <c r="T1330" i="17"/>
  <c r="L1330" i="17"/>
  <c r="Q1281" i="16" l="1"/>
  <c r="S1281" i="16" s="1"/>
  <c r="J1281" i="16"/>
  <c r="L1281" i="16" s="1"/>
  <c r="V1330" i="17"/>
  <c r="M1331" i="17"/>
  <c r="O1331" i="17" s="1"/>
  <c r="W1330" i="17"/>
  <c r="F1331" i="17"/>
  <c r="G1331" i="17" s="1"/>
  <c r="Y1330" i="17"/>
  <c r="X1330" i="17"/>
  <c r="T1281" i="16" l="1"/>
  <c r="V1281" i="16" s="1"/>
  <c r="F1282" i="16"/>
  <c r="I1282" i="16" s="1"/>
  <c r="K1282" i="16" s="1"/>
  <c r="Y1281" i="16"/>
  <c r="W1281" i="16"/>
  <c r="M1282" i="16"/>
  <c r="N1282" i="16" s="1"/>
  <c r="X1281" i="16"/>
  <c r="P1331" i="17"/>
  <c r="R1331" i="17" s="1"/>
  <c r="N1331" i="17"/>
  <c r="I1331" i="17"/>
  <c r="K1331" i="17" s="1"/>
  <c r="H1331" i="17"/>
  <c r="G1282" i="16" l="1"/>
  <c r="H1282" i="16"/>
  <c r="O1282" i="16"/>
  <c r="P1282" i="16"/>
  <c r="R1282" i="16" s="1"/>
  <c r="U1282" i="16" s="1"/>
  <c r="J1331" i="17"/>
  <c r="L1331" i="17" s="1"/>
  <c r="Q1331" i="17"/>
  <c r="S1331" i="17" s="1"/>
  <c r="U1331" i="17"/>
  <c r="J1282" i="16" l="1"/>
  <c r="L1282" i="16" s="1"/>
  <c r="Q1282" i="16"/>
  <c r="S1282" i="16" s="1"/>
  <c r="W1331" i="17"/>
  <c r="T1331" i="17"/>
  <c r="V1331" i="17" s="1"/>
  <c r="Y1331" i="17"/>
  <c r="X1331" i="17"/>
  <c r="F1332" i="17"/>
  <c r="G1332" i="17" s="1"/>
  <c r="M1332" i="17"/>
  <c r="O1332" i="17" s="1"/>
  <c r="W1282" i="16" l="1"/>
  <c r="X1282" i="16"/>
  <c r="F1283" i="16"/>
  <c r="G1283" i="16" s="1"/>
  <c r="Y1282" i="16"/>
  <c r="M1283" i="16"/>
  <c r="N1283" i="16" s="1"/>
  <c r="T1282" i="16"/>
  <c r="V1282" i="16" s="1"/>
  <c r="I1332" i="17"/>
  <c r="K1332" i="17" s="1"/>
  <c r="N1332" i="17"/>
  <c r="P1332" i="17"/>
  <c r="R1332" i="17" s="1"/>
  <c r="H1332" i="17"/>
  <c r="I1283" i="16" l="1"/>
  <c r="K1283" i="16" s="1"/>
  <c r="H1283" i="16"/>
  <c r="P1283" i="16"/>
  <c r="R1283" i="16" s="1"/>
  <c r="O1283" i="16"/>
  <c r="J1332" i="17"/>
  <c r="L1332" i="17" s="1"/>
  <c r="Q1332" i="17"/>
  <c r="U1332" i="17"/>
  <c r="J1283" i="16" l="1"/>
  <c r="L1283" i="16" s="1"/>
  <c r="U1283" i="16"/>
  <c r="Q1283" i="16"/>
  <c r="S1283" i="16" s="1"/>
  <c r="T1332" i="17"/>
  <c r="S1332" i="17"/>
  <c r="F1333" i="17" s="1"/>
  <c r="G1333" i="17" s="1"/>
  <c r="X1283" i="16" l="1"/>
  <c r="W1283" i="16"/>
  <c r="M1284" i="16"/>
  <c r="N1284" i="16" s="1"/>
  <c r="Y1283" i="16"/>
  <c r="F1284" i="16"/>
  <c r="H1284" i="16" s="1"/>
  <c r="T1283" i="16"/>
  <c r="V1283" i="16" s="1"/>
  <c r="X1332" i="17"/>
  <c r="Y1332" i="17"/>
  <c r="M1333" i="17"/>
  <c r="O1333" i="17" s="1"/>
  <c r="V1332" i="17"/>
  <c r="W1332" i="17"/>
  <c r="I1333" i="17"/>
  <c r="K1333" i="17" s="1"/>
  <c r="H1333" i="17"/>
  <c r="P1284" i="16" l="1"/>
  <c r="R1284" i="16" s="1"/>
  <c r="O1284" i="16"/>
  <c r="I1284" i="16"/>
  <c r="K1284" i="16" s="1"/>
  <c r="G1284" i="16"/>
  <c r="P1333" i="17"/>
  <c r="R1333" i="17" s="1"/>
  <c r="U1333" i="17" s="1"/>
  <c r="N1333" i="17"/>
  <c r="J1333" i="17"/>
  <c r="L1333" i="17" s="1"/>
  <c r="U1284" i="16" l="1"/>
  <c r="Q1284" i="16"/>
  <c r="S1284" i="16" s="1"/>
  <c r="J1284" i="16"/>
  <c r="L1284" i="16" s="1"/>
  <c r="Q1333" i="17"/>
  <c r="S1333" i="17" s="1"/>
  <c r="F1334" i="17" s="1"/>
  <c r="M1285" i="16" l="1"/>
  <c r="P1285" i="16" s="1"/>
  <c r="R1285" i="16" s="1"/>
  <c r="F1285" i="16"/>
  <c r="H1285" i="16" s="1"/>
  <c r="X1284" i="16"/>
  <c r="Y1284" i="16"/>
  <c r="W1284" i="16"/>
  <c r="T1284" i="16"/>
  <c r="V1284" i="16" s="1"/>
  <c r="W1333" i="17"/>
  <c r="M1334" i="17"/>
  <c r="P1334" i="17" s="1"/>
  <c r="R1334" i="17" s="1"/>
  <c r="X1333" i="17"/>
  <c r="Y1333" i="17"/>
  <c r="T1333" i="17"/>
  <c r="V1333" i="17" s="1"/>
  <c r="I1334" i="17"/>
  <c r="K1334" i="17" s="1"/>
  <c r="H1334" i="17"/>
  <c r="G1334" i="17"/>
  <c r="O1285" i="16" l="1"/>
  <c r="N1285" i="16"/>
  <c r="G1285" i="16"/>
  <c r="I1285" i="16"/>
  <c r="K1285" i="16" s="1"/>
  <c r="U1285" i="16" s="1"/>
  <c r="O1334" i="17"/>
  <c r="N1334" i="17"/>
  <c r="J1334" i="17"/>
  <c r="L1334" i="17" s="1"/>
  <c r="U1334" i="17"/>
  <c r="Q1285" i="16" l="1"/>
  <c r="S1285" i="16" s="1"/>
  <c r="J1285" i="16"/>
  <c r="L1285" i="16" s="1"/>
  <c r="Q1334" i="17"/>
  <c r="S1334" i="17" s="1"/>
  <c r="M1335" i="17" s="1"/>
  <c r="T1285" i="16" l="1"/>
  <c r="V1285" i="16" s="1"/>
  <c r="W1285" i="16"/>
  <c r="F1286" i="16"/>
  <c r="H1286" i="16" s="1"/>
  <c r="M1286" i="16"/>
  <c r="O1286" i="16" s="1"/>
  <c r="X1285" i="16"/>
  <c r="Y1285" i="16"/>
  <c r="W1334" i="17"/>
  <c r="X1334" i="17"/>
  <c r="Y1334" i="17"/>
  <c r="F1335" i="17"/>
  <c r="G1335" i="17" s="1"/>
  <c r="T1334" i="17"/>
  <c r="V1334" i="17" s="1"/>
  <c r="O1335" i="17"/>
  <c r="P1335" i="17"/>
  <c r="R1335" i="17" s="1"/>
  <c r="N1335" i="17"/>
  <c r="G1286" i="16" l="1"/>
  <c r="I1286" i="16"/>
  <c r="K1286" i="16" s="1"/>
  <c r="P1286" i="16"/>
  <c r="R1286" i="16" s="1"/>
  <c r="N1286" i="16"/>
  <c r="H1335" i="17"/>
  <c r="I1335" i="17"/>
  <c r="K1335" i="17" s="1"/>
  <c r="U1335" i="17" s="1"/>
  <c r="Q1335" i="17"/>
  <c r="S1335" i="17" s="1"/>
  <c r="J1286" i="16" l="1"/>
  <c r="L1286" i="16" s="1"/>
  <c r="Q1286" i="16"/>
  <c r="S1286" i="16" s="1"/>
  <c r="U1286" i="16"/>
  <c r="J1335" i="17"/>
  <c r="T1335" i="17" s="1"/>
  <c r="T1286" i="16" l="1"/>
  <c r="V1286" i="16" s="1"/>
  <c r="W1286" i="16"/>
  <c r="L1335" i="17"/>
  <c r="F1336" i="17" s="1"/>
  <c r="G1336" i="17" s="1"/>
  <c r="F1287" i="16"/>
  <c r="H1287" i="16" s="1"/>
  <c r="Y1286" i="16"/>
  <c r="M1287" i="16"/>
  <c r="P1287" i="16" s="1"/>
  <c r="R1287" i="16" s="1"/>
  <c r="X1286" i="16"/>
  <c r="H1336" i="17" l="1"/>
  <c r="Y1335" i="17"/>
  <c r="I1336" i="17"/>
  <c r="K1336" i="17" s="1"/>
  <c r="X1335" i="17"/>
  <c r="V1335" i="17"/>
  <c r="W1335" i="17"/>
  <c r="M1336" i="17"/>
  <c r="O1336" i="17" s="1"/>
  <c r="G1287" i="16"/>
  <c r="I1287" i="16"/>
  <c r="K1287" i="16" s="1"/>
  <c r="U1287" i="16" s="1"/>
  <c r="N1287" i="16"/>
  <c r="O1287" i="16"/>
  <c r="J1336" i="17" l="1"/>
  <c r="L1336" i="17" s="1"/>
  <c r="N1336" i="17"/>
  <c r="P1336" i="17"/>
  <c r="R1336" i="17" s="1"/>
  <c r="U1336" i="17" s="1"/>
  <c r="J1287" i="16"/>
  <c r="L1287" i="16" s="1"/>
  <c r="Q1287" i="16"/>
  <c r="Q1336" i="17" l="1"/>
  <c r="S1336" i="17" s="1"/>
  <c r="X1336" i="17" s="1"/>
  <c r="T1287" i="16"/>
  <c r="S1287" i="16"/>
  <c r="X1287" i="16" s="1"/>
  <c r="W1336" i="17" l="1"/>
  <c r="Y1336" i="17"/>
  <c r="F1337" i="17"/>
  <c r="I1337" i="17" s="1"/>
  <c r="K1337" i="17" s="1"/>
  <c r="M1337" i="17"/>
  <c r="P1337" i="17" s="1"/>
  <c r="R1337" i="17" s="1"/>
  <c r="T1336" i="17"/>
  <c r="V1336" i="17" s="1"/>
  <c r="V1287" i="16"/>
  <c r="M1288" i="16"/>
  <c r="Y1287" i="16"/>
  <c r="W1287" i="16"/>
  <c r="F1288" i="16"/>
  <c r="U1337" i="17" l="1"/>
  <c r="G1337" i="17"/>
  <c r="H1337" i="17"/>
  <c r="N1337" i="17"/>
  <c r="O1337" i="17"/>
  <c r="G1288" i="16"/>
  <c r="H1288" i="16"/>
  <c r="I1288" i="16"/>
  <c r="K1288" i="16" s="1"/>
  <c r="O1288" i="16"/>
  <c r="N1288" i="16"/>
  <c r="P1288" i="16"/>
  <c r="R1288" i="16" s="1"/>
  <c r="J1337" i="17" l="1"/>
  <c r="L1337" i="17" s="1"/>
  <c r="Q1337" i="17"/>
  <c r="S1337" i="17" s="1"/>
  <c r="J1288" i="16"/>
  <c r="L1288" i="16" s="1"/>
  <c r="Q1288" i="16"/>
  <c r="U1288" i="16"/>
  <c r="F1338" i="17" l="1"/>
  <c r="G1338" i="17" s="1"/>
  <c r="W1337" i="17"/>
  <c r="M1338" i="17"/>
  <c r="P1338" i="17" s="1"/>
  <c r="R1338" i="17" s="1"/>
  <c r="Y1337" i="17"/>
  <c r="X1337" i="17"/>
  <c r="T1337" i="17"/>
  <c r="V1337" i="17" s="1"/>
  <c r="T1288" i="16"/>
  <c r="S1288" i="16"/>
  <c r="F1289" i="16" s="1"/>
  <c r="I1338" i="17" l="1"/>
  <c r="K1338" i="17" s="1"/>
  <c r="U1338" i="17" s="1"/>
  <c r="H1338" i="17"/>
  <c r="O1338" i="17"/>
  <c r="N1338" i="17"/>
  <c r="W1288" i="16"/>
  <c r="V1288" i="16"/>
  <c r="M1289" i="16"/>
  <c r="O1289" i="16" s="1"/>
  <c r="Y1288" i="16"/>
  <c r="X1288" i="16"/>
  <c r="H1289" i="16"/>
  <c r="I1289" i="16"/>
  <c r="K1289" i="16" s="1"/>
  <c r="G1289" i="16"/>
  <c r="J1338" i="17" l="1"/>
  <c r="L1338" i="17" s="1"/>
  <c r="Q1338" i="17"/>
  <c r="S1338" i="17" s="1"/>
  <c r="P1289" i="16"/>
  <c r="R1289" i="16" s="1"/>
  <c r="U1289" i="16" s="1"/>
  <c r="N1289" i="16"/>
  <c r="J1289" i="16"/>
  <c r="L1289" i="16" s="1"/>
  <c r="X1338" i="17" l="1"/>
  <c r="Y1338" i="17"/>
  <c r="W1338" i="17"/>
  <c r="T1338" i="17"/>
  <c r="V1338" i="17" s="1"/>
  <c r="F1339" i="17"/>
  <c r="I1339" i="17" s="1"/>
  <c r="K1339" i="17" s="1"/>
  <c r="M1339" i="17"/>
  <c r="O1339" i="17" s="1"/>
  <c r="Q1289" i="16"/>
  <c r="S1289" i="16" s="1"/>
  <c r="F1290" i="16" s="1"/>
  <c r="H1339" i="17" l="1"/>
  <c r="G1339" i="17"/>
  <c r="N1339" i="17"/>
  <c r="P1339" i="17"/>
  <c r="R1339" i="17" s="1"/>
  <c r="U1339" i="17" s="1"/>
  <c r="W1289" i="16"/>
  <c r="M1290" i="16"/>
  <c r="O1290" i="16" s="1"/>
  <c r="Y1289" i="16"/>
  <c r="X1289" i="16"/>
  <c r="T1289" i="16"/>
  <c r="V1289" i="16" s="1"/>
  <c r="H1290" i="16"/>
  <c r="G1290" i="16"/>
  <c r="I1290" i="16"/>
  <c r="K1290" i="16" s="1"/>
  <c r="J1339" i="17" l="1"/>
  <c r="L1339" i="17" s="1"/>
  <c r="Q1339" i="17"/>
  <c r="S1339" i="17" s="1"/>
  <c r="N1290" i="16"/>
  <c r="P1290" i="16"/>
  <c r="R1290" i="16" s="1"/>
  <c r="U1290" i="16" s="1"/>
  <c r="J1290" i="16"/>
  <c r="W1339" i="17" l="1"/>
  <c r="X1339" i="17"/>
  <c r="Y1339" i="17"/>
  <c r="F1340" i="17"/>
  <c r="G1340" i="17" s="1"/>
  <c r="M1340" i="17"/>
  <c r="N1340" i="17" s="1"/>
  <c r="T1339" i="17"/>
  <c r="V1339" i="17" s="1"/>
  <c r="Q1290" i="16"/>
  <c r="S1290" i="16" s="1"/>
  <c r="L1290" i="16"/>
  <c r="I1340" i="17" l="1"/>
  <c r="K1340" i="17" s="1"/>
  <c r="H1340" i="17"/>
  <c r="P1340" i="17"/>
  <c r="R1340" i="17" s="1"/>
  <c r="O1340" i="17"/>
  <c r="X1290" i="16"/>
  <c r="T1290" i="16"/>
  <c r="V1290" i="16" s="1"/>
  <c r="Y1290" i="16"/>
  <c r="W1290" i="16"/>
  <c r="F1291" i="16"/>
  <c r="I1291" i="16" s="1"/>
  <c r="K1291" i="16" s="1"/>
  <c r="M1291" i="16"/>
  <c r="O1291" i="16" s="1"/>
  <c r="U1340" i="17" l="1"/>
  <c r="J1340" i="17"/>
  <c r="L1340" i="17" s="1"/>
  <c r="Q1340" i="17"/>
  <c r="S1340" i="17" s="1"/>
  <c r="H1291" i="16"/>
  <c r="G1291" i="16"/>
  <c r="P1291" i="16"/>
  <c r="R1291" i="16" s="1"/>
  <c r="U1291" i="16" s="1"/>
  <c r="N1291" i="16"/>
  <c r="F1341" i="17" l="1"/>
  <c r="H1341" i="17" s="1"/>
  <c r="Y1340" i="17"/>
  <c r="W1340" i="17"/>
  <c r="T1340" i="17"/>
  <c r="V1340" i="17" s="1"/>
  <c r="M1341" i="17"/>
  <c r="P1341" i="17" s="1"/>
  <c r="R1341" i="17" s="1"/>
  <c r="X1340" i="17"/>
  <c r="Q1291" i="16"/>
  <c r="S1291" i="16" s="1"/>
  <c r="J1291" i="16"/>
  <c r="I1341" i="17" l="1"/>
  <c r="K1341" i="17" s="1"/>
  <c r="U1341" i="17" s="1"/>
  <c r="G1341" i="17"/>
  <c r="O1341" i="17"/>
  <c r="N1341" i="17"/>
  <c r="T1291" i="16"/>
  <c r="L1291" i="16"/>
  <c r="F1292" i="16" s="1"/>
  <c r="J1341" i="17" l="1"/>
  <c r="L1341" i="17" s="1"/>
  <c r="Q1341" i="17"/>
  <c r="S1341" i="17" s="1"/>
  <c r="W1291" i="16"/>
  <c r="M1292" i="16"/>
  <c r="P1292" i="16" s="1"/>
  <c r="R1292" i="16" s="1"/>
  <c r="V1291" i="16"/>
  <c r="X1291" i="16"/>
  <c r="Y1291" i="16"/>
  <c r="G1292" i="16"/>
  <c r="H1292" i="16"/>
  <c r="I1292" i="16"/>
  <c r="K1292" i="16" s="1"/>
  <c r="M1342" i="17" l="1"/>
  <c r="N1342" i="17" s="1"/>
  <c r="X1341" i="17"/>
  <c r="W1341" i="17"/>
  <c r="F1342" i="17"/>
  <c r="G1342" i="17" s="1"/>
  <c r="Y1341" i="17"/>
  <c r="T1341" i="17"/>
  <c r="V1341" i="17" s="1"/>
  <c r="N1292" i="16"/>
  <c r="O1292" i="16"/>
  <c r="J1292" i="16"/>
  <c r="U1292" i="16"/>
  <c r="P1342" i="17" l="1"/>
  <c r="R1342" i="17" s="1"/>
  <c r="O1342" i="17"/>
  <c r="H1342" i="17"/>
  <c r="I1342" i="17"/>
  <c r="K1342" i="17" s="1"/>
  <c r="Q1292" i="16"/>
  <c r="S1292" i="16" s="1"/>
  <c r="L1292" i="16"/>
  <c r="Q1342" i="17" l="1"/>
  <c r="S1342" i="17" s="1"/>
  <c r="U1342" i="17"/>
  <c r="J1342" i="17"/>
  <c r="L1342" i="17" s="1"/>
  <c r="T1292" i="16"/>
  <c r="V1292" i="16" s="1"/>
  <c r="Y1292" i="16"/>
  <c r="F1293" i="16"/>
  <c r="M1293" i="16"/>
  <c r="X1292" i="16"/>
  <c r="W1292" i="16"/>
  <c r="M1343" i="17" l="1"/>
  <c r="P1343" i="17" s="1"/>
  <c r="R1343" i="17" s="1"/>
  <c r="F1343" i="17"/>
  <c r="G1343" i="17" s="1"/>
  <c r="X1342" i="17"/>
  <c r="Y1342" i="17"/>
  <c r="T1342" i="17"/>
  <c r="V1342" i="17" s="1"/>
  <c r="W1342" i="17"/>
  <c r="O1293" i="16"/>
  <c r="P1293" i="16"/>
  <c r="R1293" i="16" s="1"/>
  <c r="N1293" i="16"/>
  <c r="H1293" i="16"/>
  <c r="I1293" i="16"/>
  <c r="K1293" i="16" s="1"/>
  <c r="G1293" i="16"/>
  <c r="N1343" i="17" l="1"/>
  <c r="O1343" i="17"/>
  <c r="H1343" i="17"/>
  <c r="I1343" i="17"/>
  <c r="K1343" i="17" s="1"/>
  <c r="U1343" i="17" s="1"/>
  <c r="Q1293" i="16"/>
  <c r="S1293" i="16" s="1"/>
  <c r="J1293" i="16"/>
  <c r="U1293" i="16"/>
  <c r="Q1343" i="17" l="1"/>
  <c r="S1343" i="17" s="1"/>
  <c r="J1343" i="17"/>
  <c r="T1293" i="16"/>
  <c r="L1293" i="16"/>
  <c r="X1293" i="16" s="1"/>
  <c r="T1343" i="17" l="1"/>
  <c r="L1343" i="17"/>
  <c r="V1293" i="16"/>
  <c r="W1293" i="16"/>
  <c r="F1294" i="16"/>
  <c r="I1294" i="16" s="1"/>
  <c r="K1294" i="16" s="1"/>
  <c r="Y1293" i="16"/>
  <c r="M1294" i="16"/>
  <c r="O1294" i="16" s="1"/>
  <c r="V1343" i="17" l="1"/>
  <c r="X1343" i="17"/>
  <c r="M1344" i="17"/>
  <c r="O1344" i="17" s="1"/>
  <c r="F1344" i="17"/>
  <c r="I1344" i="17" s="1"/>
  <c r="K1344" i="17" s="1"/>
  <c r="Y1343" i="17"/>
  <c r="W1343" i="17"/>
  <c r="N1294" i="16"/>
  <c r="G1294" i="16"/>
  <c r="H1294" i="16"/>
  <c r="P1294" i="16"/>
  <c r="R1294" i="16" s="1"/>
  <c r="U1294" i="16" s="1"/>
  <c r="N1344" i="17" l="1"/>
  <c r="P1344" i="17"/>
  <c r="R1344" i="17" s="1"/>
  <c r="U1344" i="17" s="1"/>
  <c r="H1344" i="17"/>
  <c r="G1344" i="17"/>
  <c r="J1294" i="16"/>
  <c r="L1294" i="16" s="1"/>
  <c r="Q1294" i="16"/>
  <c r="S1294" i="16" s="1"/>
  <c r="J1344" i="17" l="1"/>
  <c r="L1344" i="17" s="1"/>
  <c r="Q1344" i="17"/>
  <c r="S1344" i="17" s="1"/>
  <c r="T1294" i="16"/>
  <c r="V1294" i="16" s="1"/>
  <c r="X1294" i="16"/>
  <c r="W1294" i="16"/>
  <c r="M1295" i="16"/>
  <c r="F1295" i="16"/>
  <c r="Y1294" i="16"/>
  <c r="W1344" i="17" l="1"/>
  <c r="X1344" i="17"/>
  <c r="Y1344" i="17"/>
  <c r="M1345" i="17"/>
  <c r="N1345" i="17" s="1"/>
  <c r="F1345" i="17"/>
  <c r="I1345" i="17" s="1"/>
  <c r="K1345" i="17" s="1"/>
  <c r="T1344" i="17"/>
  <c r="V1344" i="17" s="1"/>
  <c r="H1295" i="16"/>
  <c r="I1295" i="16"/>
  <c r="K1295" i="16" s="1"/>
  <c r="G1295" i="16"/>
  <c r="O1295" i="16"/>
  <c r="N1295" i="16"/>
  <c r="P1295" i="16"/>
  <c r="R1295" i="16" s="1"/>
  <c r="O1345" i="17" l="1"/>
  <c r="P1345" i="17"/>
  <c r="R1345" i="17" s="1"/>
  <c r="U1345" i="17" s="1"/>
  <c r="H1345" i="17"/>
  <c r="G1345" i="17"/>
  <c r="J1295" i="16"/>
  <c r="L1295" i="16" s="1"/>
  <c r="Q1295" i="16"/>
  <c r="S1295" i="16" s="1"/>
  <c r="U1295" i="16"/>
  <c r="J1345" i="17" l="1"/>
  <c r="L1345" i="17" s="1"/>
  <c r="Q1345" i="17"/>
  <c r="S1345" i="17" s="1"/>
  <c r="T1295" i="16"/>
  <c r="V1295" i="16" s="1"/>
  <c r="F1296" i="16"/>
  <c r="M1296" i="16"/>
  <c r="X1295" i="16"/>
  <c r="W1295" i="16"/>
  <c r="Y1295" i="16"/>
  <c r="Y1345" i="17" l="1"/>
  <c r="T1345" i="17"/>
  <c r="V1345" i="17" s="1"/>
  <c r="M1346" i="17"/>
  <c r="N1346" i="17" s="1"/>
  <c r="W1345" i="17"/>
  <c r="F1346" i="17"/>
  <c r="G1346" i="17" s="1"/>
  <c r="O1296" i="16"/>
  <c r="N1296" i="16"/>
  <c r="P1296" i="16"/>
  <c r="R1296" i="16" s="1"/>
  <c r="H1296" i="16"/>
  <c r="G1296" i="16"/>
  <c r="I1296" i="16"/>
  <c r="K1296" i="16" s="1"/>
  <c r="X1345" i="17"/>
  <c r="P1346" i="17" l="1"/>
  <c r="R1346" i="17" s="1"/>
  <c r="O1346" i="17"/>
  <c r="H1346" i="17"/>
  <c r="I1346" i="17"/>
  <c r="K1346" i="17" s="1"/>
  <c r="U1296" i="16"/>
  <c r="Q1296" i="16"/>
  <c r="S1296" i="16" s="1"/>
  <c r="J1296" i="16"/>
  <c r="U1346" i="17" l="1"/>
  <c r="Q1346" i="17"/>
  <c r="S1346" i="17" s="1"/>
  <c r="J1346" i="17"/>
  <c r="L1346" i="17" s="1"/>
  <c r="T1296" i="16"/>
  <c r="L1296" i="16"/>
  <c r="T1346" i="17" l="1"/>
  <c r="V1346" i="17" s="1"/>
  <c r="F1347" i="17"/>
  <c r="H1347" i="17" s="1"/>
  <c r="M1347" i="17"/>
  <c r="O1347" i="17" s="1"/>
  <c r="Y1346" i="17"/>
  <c r="X1346" i="17"/>
  <c r="W1346" i="17"/>
  <c r="W1296" i="16"/>
  <c r="F1297" i="16"/>
  <c r="X1296" i="16"/>
  <c r="M1297" i="16"/>
  <c r="Y1296" i="16"/>
  <c r="V1296" i="16"/>
  <c r="I1347" i="17" l="1"/>
  <c r="K1347" i="17" s="1"/>
  <c r="G1347" i="17"/>
  <c r="N1347" i="17"/>
  <c r="P1347" i="17"/>
  <c r="R1347" i="17" s="1"/>
  <c r="N1297" i="16"/>
  <c r="P1297" i="16"/>
  <c r="R1297" i="16" s="1"/>
  <c r="O1297" i="16"/>
  <c r="G1297" i="16"/>
  <c r="H1297" i="16"/>
  <c r="I1297" i="16"/>
  <c r="K1297" i="16" s="1"/>
  <c r="J1347" i="17" l="1"/>
  <c r="L1347" i="17" s="1"/>
  <c r="U1347" i="17"/>
  <c r="Q1347" i="17"/>
  <c r="S1347" i="17" s="1"/>
  <c r="Q1297" i="16"/>
  <c r="S1297" i="16" s="1"/>
  <c r="U1297" i="16"/>
  <c r="J1297" i="16"/>
  <c r="M1348" i="17" l="1"/>
  <c r="P1348" i="17" s="1"/>
  <c r="R1348" i="17" s="1"/>
  <c r="T1347" i="17"/>
  <c r="V1347" i="17" s="1"/>
  <c r="T1297" i="16"/>
  <c r="L1297" i="16"/>
  <c r="X1347" i="17"/>
  <c r="W1347" i="17"/>
  <c r="Y1347" i="17"/>
  <c r="F1348" i="17"/>
  <c r="N1348" i="17" l="1"/>
  <c r="O1348" i="17"/>
  <c r="V1297" i="16"/>
  <c r="F1298" i="16"/>
  <c r="I1298" i="16" s="1"/>
  <c r="K1298" i="16" s="1"/>
  <c r="X1297" i="16"/>
  <c r="W1297" i="16"/>
  <c r="Y1297" i="16"/>
  <c r="M1298" i="16"/>
  <c r="O1298" i="16" s="1"/>
  <c r="I1348" i="17"/>
  <c r="K1348" i="17" s="1"/>
  <c r="U1348" i="17" s="1"/>
  <c r="G1348" i="17"/>
  <c r="H1348" i="17"/>
  <c r="Q1348" i="17" l="1"/>
  <c r="S1348" i="17" s="1"/>
  <c r="H1298" i="16"/>
  <c r="G1298" i="16"/>
  <c r="P1298" i="16"/>
  <c r="R1298" i="16" s="1"/>
  <c r="U1298" i="16" s="1"/>
  <c r="N1298" i="16"/>
  <c r="J1348" i="17"/>
  <c r="T1348" i="17" l="1"/>
  <c r="J1298" i="16"/>
  <c r="L1298" i="16" s="1"/>
  <c r="Q1298" i="16"/>
  <c r="L1348" i="17"/>
  <c r="T1298" i="16" l="1"/>
  <c r="S1298" i="16"/>
  <c r="X1298" i="16" s="1"/>
  <c r="F1349" i="17"/>
  <c r="W1348" i="17"/>
  <c r="Y1348" i="17"/>
  <c r="V1348" i="17"/>
  <c r="M1349" i="17"/>
  <c r="X1348" i="17"/>
  <c r="W1298" i="16" l="1"/>
  <c r="Y1298" i="16"/>
  <c r="V1298" i="16"/>
  <c r="F1299" i="16"/>
  <c r="I1299" i="16" s="1"/>
  <c r="K1299" i="16" s="1"/>
  <c r="M1299" i="16"/>
  <c r="N1299" i="16" s="1"/>
  <c r="O1349" i="17"/>
  <c r="P1349" i="17"/>
  <c r="R1349" i="17" s="1"/>
  <c r="N1349" i="17"/>
  <c r="H1349" i="17"/>
  <c r="I1349" i="17"/>
  <c r="K1349" i="17" s="1"/>
  <c r="G1349" i="17"/>
  <c r="P1299" i="16" l="1"/>
  <c r="R1299" i="16" s="1"/>
  <c r="U1299" i="16" s="1"/>
  <c r="O1299" i="16"/>
  <c r="H1299" i="16"/>
  <c r="G1299" i="16"/>
  <c r="Q1349" i="17"/>
  <c r="S1349" i="17" s="1"/>
  <c r="J1349" i="17"/>
  <c r="L1349" i="17" s="1"/>
  <c r="U1349" i="17"/>
  <c r="Q1299" i="16" l="1"/>
  <c r="S1299" i="16" s="1"/>
  <c r="J1299" i="16"/>
  <c r="L1299" i="16" s="1"/>
  <c r="Y1349" i="17"/>
  <c r="X1349" i="17"/>
  <c r="M1350" i="17"/>
  <c r="W1349" i="17"/>
  <c r="F1350" i="17"/>
  <c r="H1350" i="17" s="1"/>
  <c r="T1349" i="17"/>
  <c r="V1349" i="17" s="1"/>
  <c r="Y1299" i="16" l="1"/>
  <c r="W1299" i="16"/>
  <c r="X1299" i="16"/>
  <c r="F1300" i="16"/>
  <c r="G1300" i="16" s="1"/>
  <c r="M1300" i="16"/>
  <c r="P1300" i="16" s="1"/>
  <c r="R1300" i="16" s="1"/>
  <c r="T1299" i="16"/>
  <c r="V1299" i="16" s="1"/>
  <c r="I1350" i="17"/>
  <c r="K1350" i="17" s="1"/>
  <c r="G1350" i="17"/>
  <c r="O1350" i="17"/>
  <c r="N1350" i="17"/>
  <c r="P1350" i="17"/>
  <c r="R1350" i="17" s="1"/>
  <c r="H1300" i="16" l="1"/>
  <c r="O1300" i="16"/>
  <c r="I1300" i="16"/>
  <c r="K1300" i="16" s="1"/>
  <c r="U1300" i="16" s="1"/>
  <c r="N1300" i="16"/>
  <c r="U1350" i="17"/>
  <c r="J1350" i="17"/>
  <c r="L1350" i="17" s="1"/>
  <c r="Q1350" i="17"/>
  <c r="S1350" i="17" s="1"/>
  <c r="Q1300" i="16" l="1"/>
  <c r="S1300" i="16" s="1"/>
  <c r="J1300" i="16"/>
  <c r="L1300" i="16" s="1"/>
  <c r="F1351" i="17"/>
  <c r="G1351" i="17" s="1"/>
  <c r="W1350" i="17"/>
  <c r="M1351" i="17"/>
  <c r="P1351" i="17" s="1"/>
  <c r="R1351" i="17" s="1"/>
  <c r="T1350" i="17"/>
  <c r="V1350" i="17" s="1"/>
  <c r="Y1350" i="17"/>
  <c r="X1350" i="17"/>
  <c r="F1301" i="16" l="1"/>
  <c r="G1301" i="16" s="1"/>
  <c r="X1300" i="16"/>
  <c r="Y1300" i="16"/>
  <c r="M1301" i="16"/>
  <c r="P1301" i="16" s="1"/>
  <c r="R1301" i="16" s="1"/>
  <c r="W1300" i="16"/>
  <c r="T1300" i="16"/>
  <c r="V1300" i="16" s="1"/>
  <c r="I1351" i="17"/>
  <c r="K1351" i="17" s="1"/>
  <c r="U1351" i="17" s="1"/>
  <c r="H1351" i="17"/>
  <c r="N1351" i="17"/>
  <c r="O1351" i="17"/>
  <c r="H1301" i="16" l="1"/>
  <c r="I1301" i="16"/>
  <c r="K1301" i="16" s="1"/>
  <c r="U1301" i="16" s="1"/>
  <c r="J1351" i="17"/>
  <c r="L1351" i="17" s="1"/>
  <c r="N1301" i="16"/>
  <c r="O1301" i="16"/>
  <c r="Q1351" i="17"/>
  <c r="J1301" i="16" l="1"/>
  <c r="L1301" i="16" s="1"/>
  <c r="Q1301" i="16"/>
  <c r="S1301" i="16" s="1"/>
  <c r="S1351" i="17"/>
  <c r="T1351" i="17"/>
  <c r="X1301" i="16" l="1"/>
  <c r="Y1301" i="16"/>
  <c r="W1301" i="16"/>
  <c r="M1302" i="16"/>
  <c r="P1302" i="16" s="1"/>
  <c r="R1302" i="16" s="1"/>
  <c r="F1302" i="16"/>
  <c r="G1302" i="16" s="1"/>
  <c r="T1301" i="16"/>
  <c r="V1301" i="16" s="1"/>
  <c r="W1351" i="17"/>
  <c r="X1351" i="17"/>
  <c r="V1351" i="17"/>
  <c r="F1352" i="17"/>
  <c r="M1352" i="17"/>
  <c r="Y1351" i="17"/>
  <c r="N1302" i="16" l="1"/>
  <c r="O1302" i="16"/>
  <c r="H1302" i="16"/>
  <c r="I1302" i="16"/>
  <c r="K1302" i="16" s="1"/>
  <c r="U1302" i="16" s="1"/>
  <c r="P1352" i="17"/>
  <c r="R1352" i="17" s="1"/>
  <c r="O1352" i="17"/>
  <c r="N1352" i="17"/>
  <c r="I1352" i="17"/>
  <c r="K1352" i="17" s="1"/>
  <c r="H1352" i="17"/>
  <c r="G1352" i="17"/>
  <c r="Q1302" i="16" l="1"/>
  <c r="S1302" i="16" s="1"/>
  <c r="J1302" i="16"/>
  <c r="L1302" i="16" s="1"/>
  <c r="U1352" i="17"/>
  <c r="Q1352" i="17"/>
  <c r="S1352" i="17" s="1"/>
  <c r="J1352" i="17"/>
  <c r="T1302" i="16" l="1"/>
  <c r="V1302" i="16" s="1"/>
  <c r="X1302" i="16"/>
  <c r="T1352" i="17"/>
  <c r="L1352" i="17"/>
  <c r="Y1352" i="17" s="1"/>
  <c r="F1303" i="16"/>
  <c r="H1303" i="16" s="1"/>
  <c r="Y1302" i="16"/>
  <c r="W1302" i="16"/>
  <c r="M1303" i="16"/>
  <c r="P1303" i="16" s="1"/>
  <c r="R1303" i="16" s="1"/>
  <c r="G1303" i="16" l="1"/>
  <c r="V1352" i="17"/>
  <c r="W1352" i="17"/>
  <c r="M1353" i="17"/>
  <c r="O1353" i="17" s="1"/>
  <c r="X1352" i="17"/>
  <c r="F1353" i="17"/>
  <c r="H1353" i="17" s="1"/>
  <c r="I1303" i="16"/>
  <c r="K1303" i="16" s="1"/>
  <c r="U1303" i="16" s="1"/>
  <c r="N1303" i="16"/>
  <c r="O1303" i="16"/>
  <c r="G1353" i="17" l="1"/>
  <c r="I1353" i="17"/>
  <c r="K1353" i="17" s="1"/>
  <c r="J1303" i="16"/>
  <c r="L1303" i="16" s="1"/>
  <c r="N1353" i="17"/>
  <c r="P1353" i="17"/>
  <c r="R1353" i="17" s="1"/>
  <c r="Q1303" i="16"/>
  <c r="S1303" i="16" s="1"/>
  <c r="J1353" i="17" l="1"/>
  <c r="L1353" i="17" s="1"/>
  <c r="U1353" i="17"/>
  <c r="Q1353" i="17"/>
  <c r="S1353" i="17" s="1"/>
  <c r="T1303" i="16"/>
  <c r="V1303" i="16" s="1"/>
  <c r="F1304" i="16"/>
  <c r="W1303" i="16"/>
  <c r="M1304" i="16"/>
  <c r="Y1303" i="16"/>
  <c r="X1303" i="16"/>
  <c r="M1354" i="17" l="1"/>
  <c r="P1354" i="17" s="1"/>
  <c r="R1354" i="17" s="1"/>
  <c r="X1353" i="17"/>
  <c r="F1354" i="17"/>
  <c r="I1354" i="17" s="1"/>
  <c r="K1354" i="17" s="1"/>
  <c r="W1353" i="17"/>
  <c r="Y1353" i="17"/>
  <c r="T1353" i="17"/>
  <c r="V1353" i="17" s="1"/>
  <c r="N1304" i="16"/>
  <c r="P1304" i="16"/>
  <c r="R1304" i="16" s="1"/>
  <c r="O1304" i="16"/>
  <c r="I1304" i="16"/>
  <c r="K1304" i="16" s="1"/>
  <c r="G1304" i="16"/>
  <c r="H1304" i="16"/>
  <c r="O1354" i="17" l="1"/>
  <c r="N1354" i="17"/>
  <c r="U1354" i="17"/>
  <c r="G1354" i="17"/>
  <c r="H1354" i="17"/>
  <c r="U1304" i="16"/>
  <c r="J1304" i="16"/>
  <c r="L1304" i="16" s="1"/>
  <c r="Q1304" i="16"/>
  <c r="S1304" i="16" s="1"/>
  <c r="Q1354" i="17" l="1"/>
  <c r="S1354" i="17" s="1"/>
  <c r="J1354" i="17"/>
  <c r="L1354" i="17" s="1"/>
  <c r="M1305" i="16"/>
  <c r="N1305" i="16" s="1"/>
  <c r="W1304" i="16"/>
  <c r="Y1304" i="16"/>
  <c r="F1305" i="16"/>
  <c r="H1305" i="16" s="1"/>
  <c r="X1304" i="16"/>
  <c r="T1304" i="16"/>
  <c r="V1304" i="16" s="1"/>
  <c r="F1355" i="17" l="1"/>
  <c r="H1355" i="17" s="1"/>
  <c r="X1354" i="17"/>
  <c r="Y1354" i="17"/>
  <c r="W1354" i="17"/>
  <c r="M1355" i="17"/>
  <c r="P1355" i="17" s="1"/>
  <c r="R1355" i="17" s="1"/>
  <c r="T1354" i="17"/>
  <c r="V1354" i="17" s="1"/>
  <c r="O1305" i="16"/>
  <c r="P1305" i="16"/>
  <c r="R1305" i="16" s="1"/>
  <c r="G1305" i="16"/>
  <c r="I1305" i="16"/>
  <c r="K1305" i="16" s="1"/>
  <c r="I1355" i="17" l="1"/>
  <c r="K1355" i="17" s="1"/>
  <c r="U1355" i="17" s="1"/>
  <c r="G1355" i="17"/>
  <c r="N1355" i="17"/>
  <c r="O1355" i="17"/>
  <c r="U1305" i="16"/>
  <c r="Q1305" i="16"/>
  <c r="S1305" i="16" s="1"/>
  <c r="J1305" i="16"/>
  <c r="L1305" i="16" s="1"/>
  <c r="J1355" i="17" l="1"/>
  <c r="L1355" i="17" s="1"/>
  <c r="Q1355" i="17"/>
  <c r="S1355" i="17" s="1"/>
  <c r="T1305" i="16"/>
  <c r="V1305" i="16" s="1"/>
  <c r="X1305" i="16"/>
  <c r="W1305" i="16"/>
  <c r="M1306" i="16"/>
  <c r="F1306" i="16"/>
  <c r="Y1305" i="16"/>
  <c r="F1356" i="17" l="1"/>
  <c r="H1356" i="17" s="1"/>
  <c r="W1355" i="17"/>
  <c r="M1356" i="17"/>
  <c r="P1356" i="17" s="1"/>
  <c r="R1356" i="17" s="1"/>
  <c r="Y1355" i="17"/>
  <c r="X1355" i="17"/>
  <c r="T1355" i="17"/>
  <c r="V1355" i="17" s="1"/>
  <c r="H1306" i="16"/>
  <c r="G1306" i="16"/>
  <c r="I1306" i="16"/>
  <c r="K1306" i="16" s="1"/>
  <c r="N1306" i="16"/>
  <c r="O1306" i="16"/>
  <c r="P1306" i="16"/>
  <c r="R1306" i="16" s="1"/>
  <c r="G1356" i="17" l="1"/>
  <c r="I1356" i="17"/>
  <c r="K1356" i="17" s="1"/>
  <c r="U1356" i="17" s="1"/>
  <c r="N1356" i="17"/>
  <c r="O1356" i="17"/>
  <c r="J1306" i="16"/>
  <c r="L1306" i="16" s="1"/>
  <c r="U1306" i="16"/>
  <c r="Q1306" i="16"/>
  <c r="S1306" i="16" s="1"/>
  <c r="J1356" i="17" l="1"/>
  <c r="L1356" i="17" s="1"/>
  <c r="Q1356" i="17"/>
  <c r="S1356" i="17" s="1"/>
  <c r="T1306" i="16"/>
  <c r="V1306" i="16" s="1"/>
  <c r="Y1306" i="16"/>
  <c r="F1307" i="16"/>
  <c r="W1306" i="16"/>
  <c r="X1306" i="16"/>
  <c r="M1307" i="16"/>
  <c r="X1356" i="17" l="1"/>
  <c r="W1356" i="17"/>
  <c r="Y1356" i="17"/>
  <c r="F1357" i="17"/>
  <c r="I1357" i="17" s="1"/>
  <c r="K1357" i="17" s="1"/>
  <c r="M1357" i="17"/>
  <c r="P1357" i="17" s="1"/>
  <c r="R1357" i="17" s="1"/>
  <c r="T1356" i="17"/>
  <c r="V1356" i="17" s="1"/>
  <c r="P1307" i="16"/>
  <c r="R1307" i="16" s="1"/>
  <c r="O1307" i="16"/>
  <c r="N1307" i="16"/>
  <c r="G1307" i="16"/>
  <c r="H1307" i="16"/>
  <c r="I1307" i="16"/>
  <c r="K1307" i="16" s="1"/>
  <c r="H1357" i="17" l="1"/>
  <c r="G1357" i="17"/>
  <c r="O1357" i="17"/>
  <c r="N1357" i="17"/>
  <c r="U1357" i="17"/>
  <c r="U1307" i="16"/>
  <c r="Q1307" i="16"/>
  <c r="S1307" i="16" s="1"/>
  <c r="J1307" i="16"/>
  <c r="L1307" i="16" s="1"/>
  <c r="Q1357" i="17" l="1"/>
  <c r="S1357" i="17" s="1"/>
  <c r="J1357" i="17"/>
  <c r="L1357" i="17" s="1"/>
  <c r="M1308" i="16"/>
  <c r="F1308" i="16"/>
  <c r="Y1307" i="16"/>
  <c r="X1307" i="16"/>
  <c r="W1307" i="16"/>
  <c r="T1307" i="16"/>
  <c r="V1307" i="16" s="1"/>
  <c r="F1358" i="17" l="1"/>
  <c r="H1358" i="17" s="1"/>
  <c r="X1357" i="17"/>
  <c r="Y1357" i="17"/>
  <c r="W1357" i="17"/>
  <c r="M1358" i="17"/>
  <c r="N1358" i="17" s="1"/>
  <c r="T1357" i="17"/>
  <c r="V1357" i="17" s="1"/>
  <c r="I1308" i="16"/>
  <c r="K1308" i="16" s="1"/>
  <c r="G1308" i="16"/>
  <c r="H1308" i="16"/>
  <c r="P1308" i="16"/>
  <c r="R1308" i="16" s="1"/>
  <c r="N1308" i="16"/>
  <c r="O1308" i="16"/>
  <c r="G1358" i="17" l="1"/>
  <c r="I1358" i="17"/>
  <c r="K1358" i="17" s="1"/>
  <c r="O1358" i="17"/>
  <c r="P1358" i="17"/>
  <c r="R1358" i="17" s="1"/>
  <c r="Q1308" i="16"/>
  <c r="S1308" i="16" s="1"/>
  <c r="U1308" i="16"/>
  <c r="J1308" i="16"/>
  <c r="Q1358" i="17" l="1"/>
  <c r="S1358" i="17" s="1"/>
  <c r="J1358" i="17"/>
  <c r="U1358" i="17"/>
  <c r="T1308" i="16"/>
  <c r="L1308" i="16"/>
  <c r="T1358" i="17" l="1"/>
  <c r="L1358" i="17"/>
  <c r="F1309" i="16"/>
  <c r="Y1308" i="16"/>
  <c r="X1308" i="16"/>
  <c r="M1309" i="16"/>
  <c r="W1308" i="16"/>
  <c r="V1308" i="16"/>
  <c r="V1358" i="17" l="1"/>
  <c r="W1358" i="17"/>
  <c r="Y1358" i="17"/>
  <c r="F1359" i="17"/>
  <c r="I1359" i="17" s="1"/>
  <c r="K1359" i="17" s="1"/>
  <c r="M1359" i="17"/>
  <c r="O1359" i="17" s="1"/>
  <c r="X1358" i="17"/>
  <c r="P1309" i="16"/>
  <c r="R1309" i="16" s="1"/>
  <c r="N1309" i="16"/>
  <c r="O1309" i="16"/>
  <c r="H1309" i="16"/>
  <c r="G1309" i="16"/>
  <c r="I1309" i="16"/>
  <c r="K1309" i="16" s="1"/>
  <c r="H1359" i="17" l="1"/>
  <c r="N1359" i="17"/>
  <c r="G1359" i="17"/>
  <c r="P1359" i="17"/>
  <c r="R1359" i="17" s="1"/>
  <c r="U1359" i="17" s="1"/>
  <c r="U1309" i="16"/>
  <c r="J1309" i="16"/>
  <c r="L1309" i="16" s="1"/>
  <c r="Q1309" i="16"/>
  <c r="S1309" i="16" s="1"/>
  <c r="J1359" i="17" l="1"/>
  <c r="L1359" i="17" s="1"/>
  <c r="Q1359" i="17"/>
  <c r="S1359" i="17" s="1"/>
  <c r="F1310" i="16"/>
  <c r="Y1309" i="16"/>
  <c r="M1310" i="16"/>
  <c r="X1309" i="16"/>
  <c r="W1309" i="16"/>
  <c r="T1309" i="16"/>
  <c r="V1309" i="16" s="1"/>
  <c r="T1359" i="17" l="1"/>
  <c r="V1359" i="17" s="1"/>
  <c r="F1360" i="17"/>
  <c r="G1360" i="17" s="1"/>
  <c r="X1359" i="17"/>
  <c r="Y1359" i="17"/>
  <c r="M1360" i="17"/>
  <c r="O1360" i="17" s="1"/>
  <c r="W1359" i="17"/>
  <c r="O1310" i="16"/>
  <c r="P1310" i="16"/>
  <c r="R1310" i="16" s="1"/>
  <c r="N1310" i="16"/>
  <c r="H1310" i="16"/>
  <c r="G1310" i="16"/>
  <c r="I1310" i="16"/>
  <c r="K1310" i="16" s="1"/>
  <c r="I1360" i="17" l="1"/>
  <c r="K1360" i="17" s="1"/>
  <c r="H1360" i="17"/>
  <c r="N1360" i="17"/>
  <c r="P1360" i="17"/>
  <c r="R1360" i="17" s="1"/>
  <c r="Q1310" i="16"/>
  <c r="S1310" i="16" s="1"/>
  <c r="U1310" i="16"/>
  <c r="J1310" i="16"/>
  <c r="U1360" i="17" l="1"/>
  <c r="J1360" i="17"/>
  <c r="L1360" i="17" s="1"/>
  <c r="Q1360" i="17"/>
  <c r="S1360" i="17" s="1"/>
  <c r="T1310" i="16"/>
  <c r="L1310" i="16"/>
  <c r="Y1360" i="17" l="1"/>
  <c r="W1360" i="17"/>
  <c r="F1361" i="17"/>
  <c r="G1361" i="17" s="1"/>
  <c r="T1360" i="17"/>
  <c r="V1360" i="17" s="1"/>
  <c r="M1361" i="17"/>
  <c r="P1361" i="17" s="1"/>
  <c r="R1361" i="17" s="1"/>
  <c r="X1360" i="17"/>
  <c r="V1310" i="16"/>
  <c r="X1310" i="16"/>
  <c r="Y1310" i="16"/>
  <c r="W1310" i="16"/>
  <c r="M1311" i="16"/>
  <c r="O1311" i="16" s="1"/>
  <c r="F1311" i="16"/>
  <c r="G1311" i="16" s="1"/>
  <c r="H1361" i="17" l="1"/>
  <c r="I1361" i="17"/>
  <c r="K1361" i="17" s="1"/>
  <c r="U1361" i="17" s="1"/>
  <c r="O1361" i="17"/>
  <c r="N1361" i="17"/>
  <c r="I1311" i="16"/>
  <c r="K1311" i="16" s="1"/>
  <c r="N1311" i="16"/>
  <c r="H1311" i="16"/>
  <c r="P1311" i="16"/>
  <c r="R1311" i="16" s="1"/>
  <c r="Q1361" i="17" l="1"/>
  <c r="S1361" i="17" s="1"/>
  <c r="J1361" i="17"/>
  <c r="L1361" i="17" s="1"/>
  <c r="J1311" i="16"/>
  <c r="L1311" i="16" s="1"/>
  <c r="U1311" i="16"/>
  <c r="Q1311" i="16"/>
  <c r="S1311" i="16" s="1"/>
  <c r="W1361" i="17" l="1"/>
  <c r="T1361" i="17"/>
  <c r="V1361" i="17" s="1"/>
  <c r="Y1361" i="17"/>
  <c r="F1362" i="17"/>
  <c r="I1362" i="17" s="1"/>
  <c r="K1362" i="17" s="1"/>
  <c r="M1362" i="17"/>
  <c r="X1361" i="17"/>
  <c r="T1311" i="16"/>
  <c r="V1311" i="16" s="1"/>
  <c r="W1311" i="16"/>
  <c r="X1311" i="16"/>
  <c r="F1312" i="16"/>
  <c r="M1312" i="16"/>
  <c r="Y1311" i="16"/>
  <c r="H1362" i="17" l="1"/>
  <c r="G1362" i="17"/>
  <c r="P1362" i="17"/>
  <c r="R1362" i="17" s="1"/>
  <c r="U1362" i="17" s="1"/>
  <c r="N1362" i="17"/>
  <c r="O1362" i="17"/>
  <c r="N1312" i="16"/>
  <c r="O1312" i="16"/>
  <c r="P1312" i="16"/>
  <c r="R1312" i="16" s="1"/>
  <c r="I1312" i="16"/>
  <c r="K1312" i="16" s="1"/>
  <c r="H1312" i="16"/>
  <c r="G1312" i="16"/>
  <c r="J1362" i="17" l="1"/>
  <c r="L1362" i="17" s="1"/>
  <c r="Q1362" i="17"/>
  <c r="S1362" i="17" s="1"/>
  <c r="U1312" i="16"/>
  <c r="Q1312" i="16"/>
  <c r="S1312" i="16" s="1"/>
  <c r="J1312" i="16"/>
  <c r="F1363" i="17" l="1"/>
  <c r="G1363" i="17" s="1"/>
  <c r="W1362" i="17"/>
  <c r="T1362" i="17"/>
  <c r="V1362" i="17" s="1"/>
  <c r="M1363" i="17"/>
  <c r="O1363" i="17" s="1"/>
  <c r="Y1362" i="17"/>
  <c r="X1362" i="17"/>
  <c r="T1312" i="16"/>
  <c r="L1312" i="16"/>
  <c r="H1363" i="17" l="1"/>
  <c r="I1363" i="17"/>
  <c r="K1363" i="17" s="1"/>
  <c r="N1363" i="17"/>
  <c r="P1363" i="17"/>
  <c r="R1363" i="17" s="1"/>
  <c r="F1313" i="16"/>
  <c r="W1312" i="16"/>
  <c r="Y1312" i="16"/>
  <c r="X1312" i="16"/>
  <c r="M1313" i="16"/>
  <c r="V1312" i="16"/>
  <c r="J1363" i="17" l="1"/>
  <c r="L1363" i="17" s="1"/>
  <c r="U1363" i="17"/>
  <c r="Q1363" i="17"/>
  <c r="S1363" i="17" s="1"/>
  <c r="P1313" i="16"/>
  <c r="R1313" i="16" s="1"/>
  <c r="O1313" i="16"/>
  <c r="N1313" i="16"/>
  <c r="H1313" i="16"/>
  <c r="I1313" i="16"/>
  <c r="K1313" i="16" s="1"/>
  <c r="G1313" i="16"/>
  <c r="X1363" i="17" l="1"/>
  <c r="W1363" i="17"/>
  <c r="T1363" i="17"/>
  <c r="V1363" i="17" s="1"/>
  <c r="F1364" i="17"/>
  <c r="I1364" i="17" s="1"/>
  <c r="K1364" i="17" s="1"/>
  <c r="M1364" i="17"/>
  <c r="N1364" i="17" s="1"/>
  <c r="Y1363" i="17"/>
  <c r="U1313" i="16"/>
  <c r="Q1313" i="16"/>
  <c r="S1313" i="16" s="1"/>
  <c r="J1313" i="16"/>
  <c r="G1364" i="17" l="1"/>
  <c r="H1364" i="17"/>
  <c r="O1364" i="17"/>
  <c r="P1364" i="17"/>
  <c r="R1364" i="17" s="1"/>
  <c r="U1364" i="17" s="1"/>
  <c r="T1313" i="16"/>
  <c r="L1313" i="16"/>
  <c r="J1364" i="17" l="1"/>
  <c r="L1364" i="17" s="1"/>
  <c r="Q1364" i="17"/>
  <c r="S1364" i="17" s="1"/>
  <c r="V1313" i="16"/>
  <c r="Y1313" i="16"/>
  <c r="W1313" i="16"/>
  <c r="M1314" i="16"/>
  <c r="N1314" i="16" s="1"/>
  <c r="F1314" i="16"/>
  <c r="G1314" i="16" s="1"/>
  <c r="X1313" i="16"/>
  <c r="W1364" i="17" l="1"/>
  <c r="M1365" i="17"/>
  <c r="O1365" i="17" s="1"/>
  <c r="T1364" i="17"/>
  <c r="V1364" i="17" s="1"/>
  <c r="Y1364" i="17"/>
  <c r="X1364" i="17"/>
  <c r="F1365" i="17"/>
  <c r="I1365" i="17" s="1"/>
  <c r="K1365" i="17" s="1"/>
  <c r="O1314" i="16"/>
  <c r="P1314" i="16"/>
  <c r="R1314" i="16" s="1"/>
  <c r="I1314" i="16"/>
  <c r="K1314" i="16" s="1"/>
  <c r="H1314" i="16"/>
  <c r="P1365" i="17" l="1"/>
  <c r="R1365" i="17" s="1"/>
  <c r="U1365" i="17" s="1"/>
  <c r="N1365" i="17"/>
  <c r="H1365" i="17"/>
  <c r="G1365" i="17"/>
  <c r="Q1314" i="16"/>
  <c r="S1314" i="16" s="1"/>
  <c r="J1314" i="16"/>
  <c r="L1314" i="16" s="1"/>
  <c r="U1314" i="16"/>
  <c r="Q1365" i="17" l="1"/>
  <c r="S1365" i="17" s="1"/>
  <c r="J1365" i="17"/>
  <c r="L1365" i="17" s="1"/>
  <c r="Y1314" i="16"/>
  <c r="T1314" i="16"/>
  <c r="V1314" i="16" s="1"/>
  <c r="M1315" i="16"/>
  <c r="O1315" i="16" s="1"/>
  <c r="F1315" i="16"/>
  <c r="G1315" i="16" s="1"/>
  <c r="W1314" i="16"/>
  <c r="X1314" i="16"/>
  <c r="W1365" i="17" l="1"/>
  <c r="T1365" i="17"/>
  <c r="V1365" i="17" s="1"/>
  <c r="Y1365" i="17"/>
  <c r="F1366" i="17"/>
  <c r="I1366" i="17" s="1"/>
  <c r="K1366" i="17" s="1"/>
  <c r="X1365" i="17"/>
  <c r="M1366" i="17"/>
  <c r="O1366" i="17" s="1"/>
  <c r="I1315" i="16"/>
  <c r="K1315" i="16" s="1"/>
  <c r="H1315" i="16"/>
  <c r="P1315" i="16"/>
  <c r="R1315" i="16" s="1"/>
  <c r="N1315" i="16"/>
  <c r="G1366" i="17" l="1"/>
  <c r="H1366" i="17"/>
  <c r="P1366" i="17"/>
  <c r="R1366" i="17" s="1"/>
  <c r="U1366" i="17" s="1"/>
  <c r="N1366" i="17"/>
  <c r="U1315" i="16"/>
  <c r="J1315" i="16"/>
  <c r="L1315" i="16" s="1"/>
  <c r="Q1315" i="16"/>
  <c r="S1315" i="16" s="1"/>
  <c r="Q1366" i="17" l="1"/>
  <c r="S1366" i="17" s="1"/>
  <c r="J1366" i="17"/>
  <c r="L1366" i="17" s="1"/>
  <c r="W1315" i="16"/>
  <c r="F1316" i="16"/>
  <c r="G1316" i="16" s="1"/>
  <c r="T1315" i="16"/>
  <c r="V1315" i="16" s="1"/>
  <c r="X1315" i="16"/>
  <c r="M1316" i="16"/>
  <c r="O1316" i="16" s="1"/>
  <c r="Y1315" i="16"/>
  <c r="X1366" i="17" l="1"/>
  <c r="F1367" i="17"/>
  <c r="I1367" i="17" s="1"/>
  <c r="K1367" i="17" s="1"/>
  <c r="M1367" i="17"/>
  <c r="P1367" i="17" s="1"/>
  <c r="R1367" i="17" s="1"/>
  <c r="T1366" i="17"/>
  <c r="V1366" i="17" s="1"/>
  <c r="W1366" i="17"/>
  <c r="Y1366" i="17"/>
  <c r="H1316" i="16"/>
  <c r="I1316" i="16"/>
  <c r="K1316" i="16" s="1"/>
  <c r="N1316" i="16"/>
  <c r="P1316" i="16"/>
  <c r="R1316" i="16" s="1"/>
  <c r="H1367" i="17" l="1"/>
  <c r="G1367" i="17"/>
  <c r="O1367" i="17"/>
  <c r="N1367" i="17"/>
  <c r="U1367" i="17"/>
  <c r="J1316" i="16"/>
  <c r="L1316" i="16" s="1"/>
  <c r="U1316" i="16"/>
  <c r="Q1316" i="16"/>
  <c r="S1316" i="16" s="1"/>
  <c r="J1367" i="17" l="1"/>
  <c r="L1367" i="17" s="1"/>
  <c r="Q1367" i="17"/>
  <c r="S1367" i="17" s="1"/>
  <c r="T1316" i="16"/>
  <c r="V1316" i="16" s="1"/>
  <c r="M1317" i="16"/>
  <c r="O1317" i="16" s="1"/>
  <c r="W1316" i="16"/>
  <c r="Y1316" i="16"/>
  <c r="X1316" i="16"/>
  <c r="F1317" i="16"/>
  <c r="H1317" i="16" s="1"/>
  <c r="Y1367" i="17" l="1"/>
  <c r="W1367" i="17"/>
  <c r="F1368" i="17"/>
  <c r="G1368" i="17" s="1"/>
  <c r="M1368" i="17"/>
  <c r="N1368" i="17" s="1"/>
  <c r="X1367" i="17"/>
  <c r="T1367" i="17"/>
  <c r="V1367" i="17" s="1"/>
  <c r="P1317" i="16"/>
  <c r="R1317" i="16" s="1"/>
  <c r="N1317" i="16"/>
  <c r="G1317" i="16"/>
  <c r="I1317" i="16"/>
  <c r="K1317" i="16" s="1"/>
  <c r="P1368" i="17" l="1"/>
  <c r="R1368" i="17" s="1"/>
  <c r="O1368" i="17"/>
  <c r="H1368" i="17"/>
  <c r="I1368" i="17"/>
  <c r="K1368" i="17" s="1"/>
  <c r="Q1317" i="16"/>
  <c r="S1317" i="16" s="1"/>
  <c r="U1317" i="16"/>
  <c r="J1317" i="16"/>
  <c r="L1317" i="16" s="1"/>
  <c r="U1368" i="17" l="1"/>
  <c r="Q1368" i="17"/>
  <c r="S1368" i="17" s="1"/>
  <c r="J1368" i="17"/>
  <c r="L1368" i="17" s="1"/>
  <c r="T1317" i="16"/>
  <c r="V1317" i="16" s="1"/>
  <c r="X1317" i="16"/>
  <c r="F1318" i="16"/>
  <c r="G1318" i="16" s="1"/>
  <c r="W1317" i="16"/>
  <c r="M1318" i="16"/>
  <c r="O1318" i="16" s="1"/>
  <c r="Y1317" i="16"/>
  <c r="W1368" i="17" l="1"/>
  <c r="M1369" i="17"/>
  <c r="N1369" i="17" s="1"/>
  <c r="F1369" i="17"/>
  <c r="I1369" i="17" s="1"/>
  <c r="K1369" i="17" s="1"/>
  <c r="X1368" i="17"/>
  <c r="Y1368" i="17"/>
  <c r="T1368" i="17"/>
  <c r="V1368" i="17" s="1"/>
  <c r="I1318" i="16"/>
  <c r="K1318" i="16" s="1"/>
  <c r="H1318" i="16"/>
  <c r="N1318" i="16"/>
  <c r="P1318" i="16"/>
  <c r="R1318" i="16" s="1"/>
  <c r="H1369" i="17" l="1"/>
  <c r="O1369" i="17"/>
  <c r="P1369" i="17"/>
  <c r="R1369" i="17" s="1"/>
  <c r="U1369" i="17" s="1"/>
  <c r="G1369" i="17"/>
  <c r="U1318" i="16"/>
  <c r="J1318" i="16"/>
  <c r="L1318" i="16" s="1"/>
  <c r="Q1318" i="16"/>
  <c r="S1318" i="16" s="1"/>
  <c r="J1369" i="17" l="1"/>
  <c r="L1369" i="17" s="1"/>
  <c r="Q1369" i="17"/>
  <c r="S1369" i="17" s="1"/>
  <c r="X1318" i="16"/>
  <c r="W1318" i="16"/>
  <c r="M1319" i="16"/>
  <c r="P1319" i="16" s="1"/>
  <c r="R1319" i="16" s="1"/>
  <c r="T1318" i="16"/>
  <c r="V1318" i="16" s="1"/>
  <c r="F1319" i="16"/>
  <c r="I1319" i="16" s="1"/>
  <c r="K1319" i="16" s="1"/>
  <c r="Y1318" i="16"/>
  <c r="F1370" i="17" l="1"/>
  <c r="I1370" i="17" s="1"/>
  <c r="K1370" i="17" s="1"/>
  <c r="W1369" i="17"/>
  <c r="X1369" i="17"/>
  <c r="Y1369" i="17"/>
  <c r="M1370" i="17"/>
  <c r="P1370" i="17" s="1"/>
  <c r="R1370" i="17" s="1"/>
  <c r="T1369" i="17"/>
  <c r="V1369" i="17" s="1"/>
  <c r="O1319" i="16"/>
  <c r="G1319" i="16"/>
  <c r="N1319" i="16"/>
  <c r="H1319" i="16"/>
  <c r="U1319" i="16"/>
  <c r="U1370" i="17" l="1"/>
  <c r="H1370" i="17"/>
  <c r="G1370" i="17"/>
  <c r="N1370" i="17"/>
  <c r="O1370" i="17"/>
  <c r="J1319" i="16"/>
  <c r="L1319" i="16" s="1"/>
  <c r="Q1319" i="16"/>
  <c r="S1319" i="16" s="1"/>
  <c r="J1370" i="17" l="1"/>
  <c r="L1370" i="17" s="1"/>
  <c r="Q1370" i="17"/>
  <c r="S1370" i="17" s="1"/>
  <c r="M1320" i="16"/>
  <c r="O1320" i="16" s="1"/>
  <c r="F1320" i="16"/>
  <c r="I1320" i="16" s="1"/>
  <c r="K1320" i="16" s="1"/>
  <c r="T1319" i="16"/>
  <c r="V1319" i="16" s="1"/>
  <c r="W1319" i="16"/>
  <c r="Y1319" i="16"/>
  <c r="X1319" i="16"/>
  <c r="X1370" i="17" l="1"/>
  <c r="W1370" i="17"/>
  <c r="Y1370" i="17"/>
  <c r="M1371" i="17"/>
  <c r="P1371" i="17" s="1"/>
  <c r="R1371" i="17" s="1"/>
  <c r="F1371" i="17"/>
  <c r="H1371" i="17" s="1"/>
  <c r="T1370" i="17"/>
  <c r="V1370" i="17" s="1"/>
  <c r="H1320" i="16"/>
  <c r="N1320" i="16"/>
  <c r="P1320" i="16"/>
  <c r="R1320" i="16" s="1"/>
  <c r="U1320" i="16" s="1"/>
  <c r="G1320" i="16"/>
  <c r="N1371" i="17" l="1"/>
  <c r="O1371" i="17"/>
  <c r="I1371" i="17"/>
  <c r="K1371" i="17" s="1"/>
  <c r="U1371" i="17" s="1"/>
  <c r="G1371" i="17"/>
  <c r="J1320" i="16"/>
  <c r="L1320" i="16" s="1"/>
  <c r="Q1320" i="16"/>
  <c r="S1320" i="16" s="1"/>
  <c r="Q1371" i="17" l="1"/>
  <c r="S1371" i="17" s="1"/>
  <c r="J1371" i="17"/>
  <c r="L1371" i="17" s="1"/>
  <c r="T1320" i="16"/>
  <c r="V1320" i="16" s="1"/>
  <c r="X1320" i="16"/>
  <c r="F1321" i="16"/>
  <c r="W1320" i="16"/>
  <c r="Y1320" i="16"/>
  <c r="M1321" i="16"/>
  <c r="T1371" i="17" l="1"/>
  <c r="V1371" i="17" s="1"/>
  <c r="X1371" i="17"/>
  <c r="F1372" i="17"/>
  <c r="Y1371" i="17"/>
  <c r="M1372" i="17"/>
  <c r="W1371" i="17"/>
  <c r="G1321" i="16"/>
  <c r="H1321" i="16"/>
  <c r="I1321" i="16"/>
  <c r="K1321" i="16" s="1"/>
  <c r="N1321" i="16"/>
  <c r="O1321" i="16"/>
  <c r="P1321" i="16"/>
  <c r="R1321" i="16" s="1"/>
  <c r="H1372" i="17" l="1"/>
  <c r="I1372" i="17"/>
  <c r="K1372" i="17" s="1"/>
  <c r="G1372" i="17"/>
  <c r="O1372" i="17"/>
  <c r="P1372" i="17"/>
  <c r="R1372" i="17" s="1"/>
  <c r="N1372" i="17"/>
  <c r="J1321" i="16"/>
  <c r="L1321" i="16" s="1"/>
  <c r="Q1321" i="16"/>
  <c r="S1321" i="16" s="1"/>
  <c r="U1321" i="16"/>
  <c r="J1372" i="17" l="1"/>
  <c r="L1372" i="17" s="1"/>
  <c r="Q1372" i="17"/>
  <c r="S1372" i="17" s="1"/>
  <c r="U1372" i="17"/>
  <c r="T1321" i="16"/>
  <c r="V1321" i="16" s="1"/>
  <c r="Y1321" i="16"/>
  <c r="W1321" i="16"/>
  <c r="X1321" i="16"/>
  <c r="M1322" i="16"/>
  <c r="F1322" i="16"/>
  <c r="T1372" i="17" l="1"/>
  <c r="V1372" i="17" s="1"/>
  <c r="X1372" i="17"/>
  <c r="F1373" i="17"/>
  <c r="M1373" i="17"/>
  <c r="W1372" i="17"/>
  <c r="Y1372" i="17"/>
  <c r="I1322" i="16"/>
  <c r="K1322" i="16" s="1"/>
  <c r="G1322" i="16"/>
  <c r="H1322" i="16"/>
  <c r="P1322" i="16"/>
  <c r="R1322" i="16" s="1"/>
  <c r="N1322" i="16"/>
  <c r="O1322" i="16"/>
  <c r="P1373" i="17" l="1"/>
  <c r="R1373" i="17" s="1"/>
  <c r="O1373" i="17"/>
  <c r="N1373" i="17"/>
  <c r="I1373" i="17"/>
  <c r="K1373" i="17" s="1"/>
  <c r="G1373" i="17"/>
  <c r="H1373" i="17"/>
  <c r="J1322" i="16"/>
  <c r="L1322" i="16" s="1"/>
  <c r="Q1322" i="16"/>
  <c r="S1322" i="16" s="1"/>
  <c r="U1322" i="16"/>
  <c r="U1373" i="17" l="1"/>
  <c r="Q1373" i="17"/>
  <c r="S1373" i="17" s="1"/>
  <c r="J1373" i="17"/>
  <c r="F1323" i="16"/>
  <c r="W1322" i="16"/>
  <c r="M1323" i="16"/>
  <c r="Y1322" i="16"/>
  <c r="X1322" i="16"/>
  <c r="T1322" i="16"/>
  <c r="V1322" i="16" s="1"/>
  <c r="T1373" i="17" l="1"/>
  <c r="L1373" i="17"/>
  <c r="Y1373" i="17" s="1"/>
  <c r="P1323" i="16"/>
  <c r="R1323" i="16" s="1"/>
  <c r="O1323" i="16"/>
  <c r="N1323" i="16"/>
  <c r="G1323" i="16"/>
  <c r="H1323" i="16"/>
  <c r="I1323" i="16"/>
  <c r="K1323" i="16" s="1"/>
  <c r="W1373" i="17" l="1"/>
  <c r="F1374" i="17"/>
  <c r="I1374" i="17" s="1"/>
  <c r="K1374" i="17" s="1"/>
  <c r="M1374" i="17"/>
  <c r="O1374" i="17" s="1"/>
  <c r="V1373" i="17"/>
  <c r="X1373" i="17"/>
  <c r="U1323" i="16"/>
  <c r="J1323" i="16"/>
  <c r="L1323" i="16" s="1"/>
  <c r="Q1323" i="16"/>
  <c r="S1323" i="16" s="1"/>
  <c r="H1374" i="17" l="1"/>
  <c r="G1374" i="17"/>
  <c r="P1374" i="17"/>
  <c r="R1374" i="17" s="1"/>
  <c r="U1374" i="17" s="1"/>
  <c r="N1374" i="17"/>
  <c r="Y1323" i="16"/>
  <c r="M1324" i="16"/>
  <c r="X1323" i="16"/>
  <c r="W1323" i="16"/>
  <c r="F1324" i="16"/>
  <c r="T1323" i="16"/>
  <c r="V1323" i="16" s="1"/>
  <c r="J1374" i="17" l="1"/>
  <c r="L1374" i="17" s="1"/>
  <c r="Q1374" i="17"/>
  <c r="S1374" i="17" s="1"/>
  <c r="I1324" i="16"/>
  <c r="K1324" i="16" s="1"/>
  <c r="H1324" i="16"/>
  <c r="G1324" i="16"/>
  <c r="N1324" i="16"/>
  <c r="P1324" i="16"/>
  <c r="R1324" i="16" s="1"/>
  <c r="O1324" i="16"/>
  <c r="W1374" i="17" l="1"/>
  <c r="M1375" i="17"/>
  <c r="O1375" i="17" s="1"/>
  <c r="X1374" i="17"/>
  <c r="F1375" i="17"/>
  <c r="G1375" i="17" s="1"/>
  <c r="Y1374" i="17"/>
  <c r="T1374" i="17"/>
  <c r="V1374" i="17" s="1"/>
  <c r="J1324" i="16"/>
  <c r="L1324" i="16" s="1"/>
  <c r="Q1324" i="16"/>
  <c r="S1324" i="16" s="1"/>
  <c r="U1324" i="16"/>
  <c r="P1375" i="17" l="1"/>
  <c r="R1375" i="17" s="1"/>
  <c r="N1375" i="17"/>
  <c r="H1375" i="17"/>
  <c r="I1375" i="17"/>
  <c r="K1375" i="17" s="1"/>
  <c r="F1325" i="16"/>
  <c r="G1325" i="16" s="1"/>
  <c r="T1324" i="16"/>
  <c r="V1324" i="16" s="1"/>
  <c r="X1324" i="16"/>
  <c r="W1324" i="16"/>
  <c r="Y1324" i="16"/>
  <c r="M1325" i="16"/>
  <c r="Q1375" i="17" l="1"/>
  <c r="S1375" i="17" s="1"/>
  <c r="U1375" i="17"/>
  <c r="J1375" i="17"/>
  <c r="L1375" i="17" s="1"/>
  <c r="I1325" i="16"/>
  <c r="K1325" i="16" s="1"/>
  <c r="H1325" i="16"/>
  <c r="O1325" i="16"/>
  <c r="N1325" i="16"/>
  <c r="P1325" i="16"/>
  <c r="R1325" i="16" s="1"/>
  <c r="T1375" i="17" l="1"/>
  <c r="V1375" i="17" s="1"/>
  <c r="Y1375" i="17"/>
  <c r="W1375" i="17"/>
  <c r="X1375" i="17"/>
  <c r="F1376" i="17"/>
  <c r="I1376" i="17" s="1"/>
  <c r="K1376" i="17" s="1"/>
  <c r="M1376" i="17"/>
  <c r="N1376" i="17" s="1"/>
  <c r="U1325" i="16"/>
  <c r="J1325" i="16"/>
  <c r="L1325" i="16" s="1"/>
  <c r="Q1325" i="16"/>
  <c r="O1376" i="17" l="1"/>
  <c r="P1376" i="17"/>
  <c r="R1376" i="17" s="1"/>
  <c r="U1376" i="17" s="1"/>
  <c r="G1376" i="17"/>
  <c r="H1376" i="17"/>
  <c r="T1325" i="16"/>
  <c r="S1325" i="16"/>
  <c r="X1325" i="16" s="1"/>
  <c r="J1376" i="17" l="1"/>
  <c r="L1376" i="17" s="1"/>
  <c r="Q1376" i="17"/>
  <c r="S1376" i="17" s="1"/>
  <c r="V1325" i="16"/>
  <c r="W1325" i="16"/>
  <c r="F1326" i="16"/>
  <c r="H1326" i="16" s="1"/>
  <c r="Y1325" i="16"/>
  <c r="M1326" i="16"/>
  <c r="O1326" i="16" s="1"/>
  <c r="W1376" i="17" l="1"/>
  <c r="M1377" i="17"/>
  <c r="P1377" i="17" s="1"/>
  <c r="R1377" i="17" s="1"/>
  <c r="Y1376" i="17"/>
  <c r="T1376" i="17"/>
  <c r="V1376" i="17" s="1"/>
  <c r="X1376" i="17"/>
  <c r="F1377" i="17"/>
  <c r="H1377" i="17" s="1"/>
  <c r="N1326" i="16"/>
  <c r="P1326" i="16"/>
  <c r="R1326" i="16" s="1"/>
  <c r="I1326" i="16"/>
  <c r="K1326" i="16" s="1"/>
  <c r="G1326" i="16"/>
  <c r="N1377" i="17" l="1"/>
  <c r="O1377" i="17"/>
  <c r="G1377" i="17"/>
  <c r="I1377" i="17"/>
  <c r="K1377" i="17" s="1"/>
  <c r="U1377" i="17" s="1"/>
  <c r="J1326" i="16"/>
  <c r="L1326" i="16" s="1"/>
  <c r="U1326" i="16"/>
  <c r="Q1326" i="16"/>
  <c r="S1326" i="16" s="1"/>
  <c r="Q1377" i="17" l="1"/>
  <c r="S1377" i="17" s="1"/>
  <c r="J1377" i="17"/>
  <c r="L1377" i="17" s="1"/>
  <c r="T1326" i="16"/>
  <c r="V1326" i="16" s="1"/>
  <c r="M1327" i="16"/>
  <c r="X1326" i="16"/>
  <c r="W1326" i="16"/>
  <c r="F1327" i="16"/>
  <c r="Y1326" i="16"/>
  <c r="M1378" i="17" l="1"/>
  <c r="O1378" i="17" s="1"/>
  <c r="W1377" i="17"/>
  <c r="Y1377" i="17"/>
  <c r="T1377" i="17"/>
  <c r="V1377" i="17" s="1"/>
  <c r="X1377" i="17"/>
  <c r="F1378" i="17"/>
  <c r="G1378" i="17" s="1"/>
  <c r="G1327" i="16"/>
  <c r="I1327" i="16"/>
  <c r="K1327" i="16" s="1"/>
  <c r="H1327" i="16"/>
  <c r="P1327" i="16"/>
  <c r="R1327" i="16" s="1"/>
  <c r="O1327" i="16"/>
  <c r="N1327" i="16"/>
  <c r="P1378" i="17" l="1"/>
  <c r="R1378" i="17" s="1"/>
  <c r="N1378" i="17"/>
  <c r="I1378" i="17"/>
  <c r="K1378" i="17" s="1"/>
  <c r="H1378" i="17"/>
  <c r="U1327" i="16"/>
  <c r="Q1327" i="16"/>
  <c r="S1327" i="16" s="1"/>
  <c r="J1327" i="16"/>
  <c r="L1327" i="16" s="1"/>
  <c r="Q1378" i="17" l="1"/>
  <c r="S1378" i="17" s="1"/>
  <c r="U1378" i="17"/>
  <c r="J1378" i="17"/>
  <c r="L1378" i="17" s="1"/>
  <c r="X1327" i="16"/>
  <c r="W1327" i="16"/>
  <c r="M1328" i="16"/>
  <c r="F1328" i="16"/>
  <c r="Y1327" i="16"/>
  <c r="T1327" i="16"/>
  <c r="V1327" i="16" s="1"/>
  <c r="T1378" i="17" l="1"/>
  <c r="V1378" i="17" s="1"/>
  <c r="M1379" i="17"/>
  <c r="X1378" i="17"/>
  <c r="W1378" i="17"/>
  <c r="F1379" i="17"/>
  <c r="Y1378" i="17"/>
  <c r="I1328" i="16"/>
  <c r="K1328" i="16" s="1"/>
  <c r="H1328" i="16"/>
  <c r="G1328" i="16"/>
  <c r="N1328" i="16"/>
  <c r="P1328" i="16"/>
  <c r="R1328" i="16" s="1"/>
  <c r="O1328" i="16"/>
  <c r="H1379" i="17" l="1"/>
  <c r="I1379" i="17"/>
  <c r="K1379" i="17" s="1"/>
  <c r="G1379" i="17"/>
  <c r="N1379" i="17"/>
  <c r="P1379" i="17"/>
  <c r="R1379" i="17" s="1"/>
  <c r="O1379" i="17"/>
  <c r="J1328" i="16"/>
  <c r="L1328" i="16" s="1"/>
  <c r="U1328" i="16"/>
  <c r="Q1328" i="16"/>
  <c r="J1379" i="17" l="1"/>
  <c r="L1379" i="17" s="1"/>
  <c r="Q1379" i="17"/>
  <c r="S1379" i="17" s="1"/>
  <c r="U1379" i="17"/>
  <c r="T1328" i="16"/>
  <c r="S1328" i="16"/>
  <c r="X1328" i="16" s="1"/>
  <c r="W1379" i="17" l="1"/>
  <c r="X1379" i="17"/>
  <c r="T1379" i="17"/>
  <c r="V1379" i="17" s="1"/>
  <c r="M1380" i="17"/>
  <c r="P1380" i="17" s="1"/>
  <c r="R1380" i="17" s="1"/>
  <c r="Y1379" i="17"/>
  <c r="F1380" i="17"/>
  <c r="I1380" i="17" s="1"/>
  <c r="K1380" i="17" s="1"/>
  <c r="W1328" i="16"/>
  <c r="V1328" i="16"/>
  <c r="F1329" i="16"/>
  <c r="H1329" i="16" s="1"/>
  <c r="Y1328" i="16"/>
  <c r="M1329" i="16"/>
  <c r="N1380" i="17" l="1"/>
  <c r="U1380" i="17"/>
  <c r="G1380" i="17"/>
  <c r="H1380" i="17"/>
  <c r="O1380" i="17"/>
  <c r="G1329" i="16"/>
  <c r="I1329" i="16"/>
  <c r="K1329" i="16" s="1"/>
  <c r="N1329" i="16"/>
  <c r="O1329" i="16"/>
  <c r="P1329" i="16"/>
  <c r="R1329" i="16" s="1"/>
  <c r="Q1380" i="17" l="1"/>
  <c r="S1380" i="17" s="1"/>
  <c r="J1380" i="17"/>
  <c r="L1380" i="17" s="1"/>
  <c r="J1329" i="16"/>
  <c r="L1329" i="16" s="1"/>
  <c r="U1329" i="16"/>
  <c r="Q1329" i="16"/>
  <c r="Y1380" i="17" l="1"/>
  <c r="W1380" i="17"/>
  <c r="F1381" i="17"/>
  <c r="H1381" i="17" s="1"/>
  <c r="T1380" i="17"/>
  <c r="V1380" i="17" s="1"/>
  <c r="M1381" i="17"/>
  <c r="N1381" i="17" s="1"/>
  <c r="X1380" i="17"/>
  <c r="T1329" i="16"/>
  <c r="S1329" i="16"/>
  <c r="M1330" i="16" s="1"/>
  <c r="G1381" i="17" l="1"/>
  <c r="I1381" i="17"/>
  <c r="K1381" i="17" s="1"/>
  <c r="P1381" i="17"/>
  <c r="R1381" i="17" s="1"/>
  <c r="O1381" i="17"/>
  <c r="W1329" i="16"/>
  <c r="Y1329" i="16"/>
  <c r="F1330" i="16"/>
  <c r="I1330" i="16" s="1"/>
  <c r="K1330" i="16" s="1"/>
  <c r="X1329" i="16"/>
  <c r="V1329" i="16"/>
  <c r="O1330" i="16"/>
  <c r="P1330" i="16"/>
  <c r="R1330" i="16" s="1"/>
  <c r="N1330" i="16"/>
  <c r="Q1381" i="17" l="1"/>
  <c r="S1381" i="17" s="1"/>
  <c r="J1381" i="17"/>
  <c r="L1381" i="17" s="1"/>
  <c r="U1381" i="17"/>
  <c r="G1330" i="16"/>
  <c r="H1330" i="16"/>
  <c r="Q1330" i="16"/>
  <c r="U1330" i="16"/>
  <c r="T1381" i="17" l="1"/>
  <c r="V1381" i="17" s="1"/>
  <c r="W1381" i="17"/>
  <c r="F1382" i="17"/>
  <c r="I1382" i="17" s="1"/>
  <c r="K1382" i="17" s="1"/>
  <c r="Y1381" i="17"/>
  <c r="M1382" i="17"/>
  <c r="P1382" i="17" s="1"/>
  <c r="R1382" i="17" s="1"/>
  <c r="X1381" i="17"/>
  <c r="J1330" i="16"/>
  <c r="L1330" i="16" s="1"/>
  <c r="S1330" i="16"/>
  <c r="O1382" i="17" l="1"/>
  <c r="N1382" i="17"/>
  <c r="U1382" i="17"/>
  <c r="G1382" i="17"/>
  <c r="H1382" i="17"/>
  <c r="T1330" i="16"/>
  <c r="V1330" i="16" s="1"/>
  <c r="Y1330" i="16"/>
  <c r="M1331" i="16"/>
  <c r="W1330" i="16"/>
  <c r="X1330" i="16"/>
  <c r="F1331" i="16"/>
  <c r="Q1382" i="17" l="1"/>
  <c r="S1382" i="17" s="1"/>
  <c r="J1382" i="17"/>
  <c r="L1382" i="17" s="1"/>
  <c r="P1331" i="16"/>
  <c r="R1331" i="16" s="1"/>
  <c r="O1331" i="16"/>
  <c r="N1331" i="16"/>
  <c r="H1331" i="16"/>
  <c r="I1331" i="16"/>
  <c r="K1331" i="16" s="1"/>
  <c r="G1331" i="16"/>
  <c r="M1383" i="17" l="1"/>
  <c r="P1383" i="17" s="1"/>
  <c r="R1383" i="17" s="1"/>
  <c r="W1382" i="17"/>
  <c r="Y1382" i="17"/>
  <c r="X1382" i="17"/>
  <c r="F1383" i="17"/>
  <c r="H1383" i="17" s="1"/>
  <c r="T1382" i="17"/>
  <c r="V1382" i="17" s="1"/>
  <c r="U1331" i="16"/>
  <c r="Q1331" i="16"/>
  <c r="S1331" i="16" s="1"/>
  <c r="J1331" i="16"/>
  <c r="N1383" i="17" l="1"/>
  <c r="O1383" i="17"/>
  <c r="G1383" i="17"/>
  <c r="I1383" i="17"/>
  <c r="K1383" i="17" s="1"/>
  <c r="U1383" i="17" s="1"/>
  <c r="T1331" i="16"/>
  <c r="L1331" i="16"/>
  <c r="W1331" i="16" s="1"/>
  <c r="Q1383" i="17" l="1"/>
  <c r="S1383" i="17" s="1"/>
  <c r="J1383" i="17"/>
  <c r="L1383" i="17" s="1"/>
  <c r="V1331" i="16"/>
  <c r="M1332" i="16"/>
  <c r="P1332" i="16" s="1"/>
  <c r="R1332" i="16" s="1"/>
  <c r="F1332" i="16"/>
  <c r="I1332" i="16" s="1"/>
  <c r="K1332" i="16" s="1"/>
  <c r="X1331" i="16"/>
  <c r="Y1331" i="16"/>
  <c r="T1383" i="17" l="1"/>
  <c r="V1383" i="17" s="1"/>
  <c r="Y1383" i="17"/>
  <c r="M1384" i="17"/>
  <c r="W1383" i="17"/>
  <c r="X1383" i="17"/>
  <c r="F1384" i="17"/>
  <c r="H1332" i="16"/>
  <c r="G1332" i="16"/>
  <c r="N1332" i="16"/>
  <c r="O1332" i="16"/>
  <c r="U1332" i="16"/>
  <c r="P1384" i="17" l="1"/>
  <c r="R1384" i="17" s="1"/>
  <c r="O1384" i="17"/>
  <c r="N1384" i="17"/>
  <c r="G1384" i="17"/>
  <c r="H1384" i="17"/>
  <c r="I1384" i="17"/>
  <c r="K1384" i="17" s="1"/>
  <c r="J1332" i="16"/>
  <c r="L1332" i="16" s="1"/>
  <c r="Q1332" i="16"/>
  <c r="S1332" i="16" s="1"/>
  <c r="U1384" i="17" l="1"/>
  <c r="Q1384" i="17"/>
  <c r="S1384" i="17" s="1"/>
  <c r="J1384" i="17"/>
  <c r="L1384" i="17" s="1"/>
  <c r="F1333" i="16"/>
  <c r="I1333" i="16" s="1"/>
  <c r="K1333" i="16" s="1"/>
  <c r="T1332" i="16"/>
  <c r="V1332" i="16" s="1"/>
  <c r="Y1332" i="16"/>
  <c r="X1332" i="16"/>
  <c r="W1332" i="16"/>
  <c r="M1333" i="16"/>
  <c r="P1333" i="16" s="1"/>
  <c r="R1333" i="16" s="1"/>
  <c r="T1384" i="17" l="1"/>
  <c r="V1384" i="17" s="1"/>
  <c r="M1385" i="17"/>
  <c r="X1384" i="17"/>
  <c r="W1384" i="17"/>
  <c r="F1385" i="17"/>
  <c r="Y1384" i="17"/>
  <c r="H1333" i="16"/>
  <c r="U1333" i="16"/>
  <c r="G1333" i="16"/>
  <c r="O1333" i="16"/>
  <c r="N1333" i="16"/>
  <c r="H1385" i="17" l="1"/>
  <c r="G1385" i="17"/>
  <c r="I1385" i="17"/>
  <c r="K1385" i="17" s="1"/>
  <c r="N1385" i="17"/>
  <c r="P1385" i="17"/>
  <c r="R1385" i="17" s="1"/>
  <c r="O1385" i="17"/>
  <c r="J1333" i="16"/>
  <c r="L1333" i="16" s="1"/>
  <c r="Q1333" i="16"/>
  <c r="S1333" i="16" s="1"/>
  <c r="J1385" i="17" l="1"/>
  <c r="L1385" i="17" s="1"/>
  <c r="U1385" i="17"/>
  <c r="Q1385" i="17"/>
  <c r="X1333" i="16"/>
  <c r="F1334" i="16"/>
  <c r="H1334" i="16" s="1"/>
  <c r="T1333" i="16"/>
  <c r="V1333" i="16" s="1"/>
  <c r="Y1333" i="16"/>
  <c r="W1333" i="16"/>
  <c r="M1334" i="16"/>
  <c r="O1334" i="16" s="1"/>
  <c r="S1385" i="17" l="1"/>
  <c r="T1385" i="17"/>
  <c r="G1334" i="16"/>
  <c r="I1334" i="16"/>
  <c r="K1334" i="16" s="1"/>
  <c r="N1334" i="16"/>
  <c r="P1334" i="16"/>
  <c r="R1334" i="16" s="1"/>
  <c r="V1385" i="17" l="1"/>
  <c r="W1385" i="17"/>
  <c r="Y1385" i="17"/>
  <c r="F1386" i="17"/>
  <c r="M1386" i="17"/>
  <c r="X1385" i="17"/>
  <c r="J1334" i="16"/>
  <c r="L1334" i="16" s="1"/>
  <c r="U1334" i="16"/>
  <c r="Q1334" i="16"/>
  <c r="S1334" i="16" s="1"/>
  <c r="N1386" i="17" l="1"/>
  <c r="O1386" i="17"/>
  <c r="P1386" i="17"/>
  <c r="R1386" i="17" s="1"/>
  <c r="H1386" i="17"/>
  <c r="G1386" i="17"/>
  <c r="I1386" i="17"/>
  <c r="K1386" i="17" s="1"/>
  <c r="T1334" i="16"/>
  <c r="V1334" i="16" s="1"/>
  <c r="F1335" i="16"/>
  <c r="W1334" i="16"/>
  <c r="X1334" i="16"/>
  <c r="M1335" i="16"/>
  <c r="Y1334" i="16"/>
  <c r="Q1386" i="17" l="1"/>
  <c r="S1386" i="17" s="1"/>
  <c r="J1386" i="17"/>
  <c r="L1386" i="17" s="1"/>
  <c r="U1386" i="17"/>
  <c r="N1335" i="16"/>
  <c r="O1335" i="16"/>
  <c r="P1335" i="16"/>
  <c r="R1335" i="16" s="1"/>
  <c r="H1335" i="16"/>
  <c r="G1335" i="16"/>
  <c r="I1335" i="16"/>
  <c r="K1335" i="16" s="1"/>
  <c r="T1386" i="17" l="1"/>
  <c r="V1386" i="17" s="1"/>
  <c r="X1386" i="17"/>
  <c r="W1386" i="17"/>
  <c r="M1387" i="17"/>
  <c r="Y1386" i="17"/>
  <c r="F1387" i="17"/>
  <c r="U1335" i="16"/>
  <c r="Q1335" i="16"/>
  <c r="S1335" i="16" s="1"/>
  <c r="J1335" i="16"/>
  <c r="O1387" i="17" l="1"/>
  <c r="N1387" i="17"/>
  <c r="P1387" i="17"/>
  <c r="R1387" i="17" s="1"/>
  <c r="H1387" i="17"/>
  <c r="I1387" i="17"/>
  <c r="K1387" i="17" s="1"/>
  <c r="G1387" i="17"/>
  <c r="T1335" i="16"/>
  <c r="L1335" i="16"/>
  <c r="Q1387" i="17" l="1"/>
  <c r="S1387" i="17" s="1"/>
  <c r="J1387" i="17"/>
  <c r="L1387" i="17" s="1"/>
  <c r="U1387" i="17"/>
  <c r="M1336" i="16"/>
  <c r="W1335" i="16"/>
  <c r="Y1335" i="16"/>
  <c r="F1336" i="16"/>
  <c r="X1335" i="16"/>
  <c r="V1335" i="16"/>
  <c r="T1387" i="17" l="1"/>
  <c r="V1387" i="17" s="1"/>
  <c r="M1388" i="17"/>
  <c r="F1388" i="17"/>
  <c r="X1387" i="17"/>
  <c r="W1387" i="17"/>
  <c r="Y1387" i="17"/>
  <c r="H1336" i="16"/>
  <c r="I1336" i="16"/>
  <c r="K1336" i="16" s="1"/>
  <c r="G1336" i="16"/>
  <c r="P1336" i="16"/>
  <c r="R1336" i="16" s="1"/>
  <c r="N1336" i="16"/>
  <c r="O1336" i="16"/>
  <c r="G1388" i="17" l="1"/>
  <c r="I1388" i="17"/>
  <c r="K1388" i="17" s="1"/>
  <c r="H1388" i="17"/>
  <c r="P1388" i="17"/>
  <c r="R1388" i="17" s="1"/>
  <c r="N1388" i="17"/>
  <c r="O1388" i="17"/>
  <c r="Q1336" i="16"/>
  <c r="S1336" i="16" s="1"/>
  <c r="J1336" i="16"/>
  <c r="L1336" i="16" s="1"/>
  <c r="U1336" i="16"/>
  <c r="J1388" i="17" l="1"/>
  <c r="L1388" i="17" s="1"/>
  <c r="U1388" i="17"/>
  <c r="Q1388" i="17"/>
  <c r="S1388" i="17" s="1"/>
  <c r="W1336" i="16"/>
  <c r="Y1336" i="16"/>
  <c r="T1336" i="16"/>
  <c r="V1336" i="16" s="1"/>
  <c r="M1337" i="16"/>
  <c r="O1337" i="16" s="1"/>
  <c r="X1336" i="16"/>
  <c r="F1337" i="16"/>
  <c r="T1388" i="17" l="1"/>
  <c r="V1388" i="17" s="1"/>
  <c r="W1388" i="17"/>
  <c r="M1389" i="17"/>
  <c r="F1389" i="17"/>
  <c r="Y1388" i="17"/>
  <c r="X1388" i="17"/>
  <c r="N1337" i="16"/>
  <c r="P1337" i="16"/>
  <c r="R1337" i="16" s="1"/>
  <c r="G1337" i="16"/>
  <c r="H1337" i="16"/>
  <c r="I1337" i="16"/>
  <c r="K1337" i="16" s="1"/>
  <c r="I1389" i="17" l="1"/>
  <c r="K1389" i="17" s="1"/>
  <c r="G1389" i="17"/>
  <c r="H1389" i="17"/>
  <c r="N1389" i="17"/>
  <c r="P1389" i="17"/>
  <c r="R1389" i="17" s="1"/>
  <c r="O1389" i="17"/>
  <c r="Q1337" i="16"/>
  <c r="S1337" i="16" s="1"/>
  <c r="U1337" i="16"/>
  <c r="J1337" i="16"/>
  <c r="Q1389" i="17" l="1"/>
  <c r="S1389" i="17" s="1"/>
  <c r="J1389" i="17"/>
  <c r="L1389" i="17" s="1"/>
  <c r="U1389" i="17"/>
  <c r="T1337" i="16"/>
  <c r="L1337" i="16"/>
  <c r="T1389" i="17" l="1"/>
  <c r="V1389" i="17" s="1"/>
  <c r="X1389" i="17"/>
  <c r="W1389" i="17"/>
  <c r="M1390" i="17"/>
  <c r="Y1389" i="17"/>
  <c r="F1390" i="17"/>
  <c r="W1337" i="16"/>
  <c r="X1337" i="16"/>
  <c r="M1338" i="16"/>
  <c r="F1338" i="16"/>
  <c r="Y1337" i="16"/>
  <c r="V1337" i="16"/>
  <c r="O1390" i="17" l="1"/>
  <c r="N1390" i="17"/>
  <c r="P1390" i="17"/>
  <c r="R1390" i="17" s="1"/>
  <c r="G1390" i="17"/>
  <c r="I1390" i="17"/>
  <c r="K1390" i="17" s="1"/>
  <c r="H1390" i="17"/>
  <c r="H1338" i="16"/>
  <c r="G1338" i="16"/>
  <c r="I1338" i="16"/>
  <c r="O1338" i="16"/>
  <c r="P1338" i="16"/>
  <c r="R1338" i="16" s="1"/>
  <c r="N1338" i="16"/>
  <c r="Q1390" i="17" l="1"/>
  <c r="S1390" i="17" s="1"/>
  <c r="J1390" i="17"/>
  <c r="U1390" i="17"/>
  <c r="J1338" i="16"/>
  <c r="Q1338" i="16"/>
  <c r="K1338" i="16"/>
  <c r="U1338" i="16" s="1"/>
  <c r="T1390" i="17" l="1"/>
  <c r="L1390" i="17"/>
  <c r="M1391" i="17" s="1"/>
  <c r="T1338" i="16"/>
  <c r="S1338" i="16"/>
  <c r="L1338" i="16"/>
  <c r="W1390" i="17" l="1"/>
  <c r="V1390" i="17"/>
  <c r="Y1390" i="17"/>
  <c r="F1391" i="17"/>
  <c r="G1391" i="17" s="1"/>
  <c r="X1390" i="17"/>
  <c r="P1391" i="17"/>
  <c r="R1391" i="17" s="1"/>
  <c r="N1391" i="17"/>
  <c r="O1391" i="17"/>
  <c r="F1339" i="16"/>
  <c r="W1338" i="16"/>
  <c r="M1339" i="16"/>
  <c r="X1338" i="16"/>
  <c r="Y1338" i="16"/>
  <c r="V1338" i="16"/>
  <c r="I1391" i="17" l="1"/>
  <c r="K1391" i="17" s="1"/>
  <c r="U1391" i="17" s="1"/>
  <c r="H1391" i="17"/>
  <c r="Q1391" i="17"/>
  <c r="S1391" i="17" s="1"/>
  <c r="N1339" i="16"/>
  <c r="O1339" i="16"/>
  <c r="P1339" i="16"/>
  <c r="R1339" i="16" s="1"/>
  <c r="I1339" i="16"/>
  <c r="K1339" i="16" s="1"/>
  <c r="G1339" i="16"/>
  <c r="H1339" i="16"/>
  <c r="J1391" i="17" l="1"/>
  <c r="L1391" i="17" s="1"/>
  <c r="W1391" i="17" s="1"/>
  <c r="Q1339" i="16"/>
  <c r="S1339" i="16" s="1"/>
  <c r="J1339" i="16"/>
  <c r="U1339" i="16"/>
  <c r="T1391" i="17" l="1"/>
  <c r="V1391" i="17" s="1"/>
  <c r="X1391" i="17"/>
  <c r="Y1391" i="17"/>
  <c r="M1392" i="17"/>
  <c r="P1392" i="17" s="1"/>
  <c r="R1392" i="17" s="1"/>
  <c r="F1392" i="17"/>
  <c r="H1392" i="17" s="1"/>
  <c r="T1339" i="16"/>
  <c r="L1339" i="16"/>
  <c r="M1340" i="16" s="1"/>
  <c r="O1392" i="17" l="1"/>
  <c r="I1392" i="17"/>
  <c r="K1392" i="17" s="1"/>
  <c r="U1392" i="17" s="1"/>
  <c r="N1392" i="17"/>
  <c r="G1392" i="17"/>
  <c r="V1339" i="16"/>
  <c r="Y1339" i="16"/>
  <c r="F1340" i="16"/>
  <c r="G1340" i="16" s="1"/>
  <c r="W1339" i="16"/>
  <c r="X1339" i="16"/>
  <c r="O1340" i="16"/>
  <c r="P1340" i="16"/>
  <c r="R1340" i="16" s="1"/>
  <c r="N1340" i="16"/>
  <c r="J1392" i="17" l="1"/>
  <c r="L1392" i="17" s="1"/>
  <c r="Q1392" i="17"/>
  <c r="S1392" i="17" s="1"/>
  <c r="I1340" i="16"/>
  <c r="K1340" i="16" s="1"/>
  <c r="U1340" i="16" s="1"/>
  <c r="H1340" i="16"/>
  <c r="Q1340" i="16"/>
  <c r="S1340" i="16" s="1"/>
  <c r="F1393" i="17" l="1"/>
  <c r="G1393" i="17" s="1"/>
  <c r="W1392" i="17"/>
  <c r="Y1392" i="17"/>
  <c r="X1392" i="17"/>
  <c r="M1393" i="17"/>
  <c r="N1393" i="17" s="1"/>
  <c r="T1392" i="17"/>
  <c r="V1392" i="17" s="1"/>
  <c r="J1340" i="16"/>
  <c r="T1340" i="16" s="1"/>
  <c r="I1393" i="17" l="1"/>
  <c r="K1393" i="17" s="1"/>
  <c r="H1393" i="17"/>
  <c r="O1393" i="17"/>
  <c r="P1393" i="17"/>
  <c r="R1393" i="17" s="1"/>
  <c r="L1340" i="16"/>
  <c r="X1340" i="16" s="1"/>
  <c r="J1393" i="17" l="1"/>
  <c r="L1393" i="17" s="1"/>
  <c r="U1393" i="17"/>
  <c r="Q1393" i="17"/>
  <c r="S1393" i="17" s="1"/>
  <c r="Y1340" i="16"/>
  <c r="V1340" i="16"/>
  <c r="F1341" i="16"/>
  <c r="I1341" i="16" s="1"/>
  <c r="K1341" i="16" s="1"/>
  <c r="M1341" i="16"/>
  <c r="P1341" i="16" s="1"/>
  <c r="R1341" i="16" s="1"/>
  <c r="W1340" i="16"/>
  <c r="T1393" i="17" l="1"/>
  <c r="V1393" i="17" s="1"/>
  <c r="W1393" i="17"/>
  <c r="Y1393" i="17"/>
  <c r="F1394" i="17"/>
  <c r="G1394" i="17" s="1"/>
  <c r="M1394" i="17"/>
  <c r="N1394" i="17" s="1"/>
  <c r="X1393" i="17"/>
  <c r="G1341" i="16"/>
  <c r="H1341" i="16"/>
  <c r="O1341" i="16"/>
  <c r="N1341" i="16"/>
  <c r="U1341" i="16"/>
  <c r="I1394" i="17" l="1"/>
  <c r="K1394" i="17" s="1"/>
  <c r="H1394" i="17"/>
  <c r="P1394" i="17"/>
  <c r="R1394" i="17" s="1"/>
  <c r="O1394" i="17"/>
  <c r="Q1341" i="16"/>
  <c r="S1341" i="16" s="1"/>
  <c r="J1341" i="16"/>
  <c r="L1341" i="16" s="1"/>
  <c r="Q1394" i="17" l="1"/>
  <c r="S1394" i="17" s="1"/>
  <c r="J1394" i="17"/>
  <c r="L1394" i="17" s="1"/>
  <c r="U1394" i="17"/>
  <c r="T1341" i="16"/>
  <c r="V1341" i="16" s="1"/>
  <c r="Y1341" i="16"/>
  <c r="M1342" i="16"/>
  <c r="F1342" i="16"/>
  <c r="X1341" i="16"/>
  <c r="W1341" i="16"/>
  <c r="F1395" i="17" l="1"/>
  <c r="I1395" i="17" s="1"/>
  <c r="K1395" i="17" s="1"/>
  <c r="W1394" i="17"/>
  <c r="X1394" i="17"/>
  <c r="M1395" i="17"/>
  <c r="O1395" i="17" s="1"/>
  <c r="Y1394" i="17"/>
  <c r="T1394" i="17"/>
  <c r="V1394" i="17" s="1"/>
  <c r="I1342" i="16"/>
  <c r="K1342" i="16" s="1"/>
  <c r="G1342" i="16"/>
  <c r="H1342" i="16"/>
  <c r="N1342" i="16"/>
  <c r="O1342" i="16"/>
  <c r="P1342" i="16"/>
  <c r="R1342" i="16" s="1"/>
  <c r="H1395" i="17" l="1"/>
  <c r="G1395" i="17"/>
  <c r="N1395" i="17"/>
  <c r="P1395" i="17"/>
  <c r="R1395" i="17" s="1"/>
  <c r="U1395" i="17" s="1"/>
  <c r="J1342" i="16"/>
  <c r="L1342" i="16" s="1"/>
  <c r="Q1342" i="16"/>
  <c r="U1342" i="16"/>
  <c r="J1395" i="17" l="1"/>
  <c r="L1395" i="17" s="1"/>
  <c r="Q1395" i="17"/>
  <c r="S1395" i="17" s="1"/>
  <c r="T1342" i="16"/>
  <c r="S1342" i="16"/>
  <c r="Y1342" i="16" s="1"/>
  <c r="X1395" i="17" l="1"/>
  <c r="W1395" i="17"/>
  <c r="Y1395" i="17"/>
  <c r="M1396" i="17"/>
  <c r="N1396" i="17" s="1"/>
  <c r="F1396" i="17"/>
  <c r="I1396" i="17" s="1"/>
  <c r="K1396" i="17" s="1"/>
  <c r="T1395" i="17"/>
  <c r="V1395" i="17" s="1"/>
  <c r="F1343" i="16"/>
  <c r="H1343" i="16" s="1"/>
  <c r="M1343" i="16"/>
  <c r="P1343" i="16" s="1"/>
  <c r="R1343" i="16" s="1"/>
  <c r="W1342" i="16"/>
  <c r="V1342" i="16"/>
  <c r="X1342" i="16"/>
  <c r="P1396" i="17" l="1"/>
  <c r="R1396" i="17" s="1"/>
  <c r="U1396" i="17" s="1"/>
  <c r="O1396" i="17"/>
  <c r="G1396" i="17"/>
  <c r="H1396" i="17"/>
  <c r="I1343" i="16"/>
  <c r="K1343" i="16" s="1"/>
  <c r="U1343" i="16" s="1"/>
  <c r="G1343" i="16"/>
  <c r="N1343" i="16"/>
  <c r="O1343" i="16"/>
  <c r="Q1396" i="17" l="1"/>
  <c r="S1396" i="17" s="1"/>
  <c r="J1396" i="17"/>
  <c r="L1396" i="17" s="1"/>
  <c r="J1343" i="16"/>
  <c r="L1343" i="16" s="1"/>
  <c r="Q1343" i="16"/>
  <c r="S1343" i="16" s="1"/>
  <c r="M1397" i="17" l="1"/>
  <c r="P1397" i="17" s="1"/>
  <c r="R1397" i="17" s="1"/>
  <c r="F1397" i="17"/>
  <c r="G1397" i="17" s="1"/>
  <c r="Y1396" i="17"/>
  <c r="W1396" i="17"/>
  <c r="X1396" i="17"/>
  <c r="T1396" i="17"/>
  <c r="V1396" i="17" s="1"/>
  <c r="M1344" i="16"/>
  <c r="O1344" i="16" s="1"/>
  <c r="W1343" i="16"/>
  <c r="F1344" i="16"/>
  <c r="G1344" i="16" s="1"/>
  <c r="X1343" i="16"/>
  <c r="Y1343" i="16"/>
  <c r="T1343" i="16"/>
  <c r="V1343" i="16" s="1"/>
  <c r="N1397" i="17" l="1"/>
  <c r="O1397" i="17"/>
  <c r="I1397" i="17"/>
  <c r="K1397" i="17" s="1"/>
  <c r="U1397" i="17" s="1"/>
  <c r="H1397" i="17"/>
  <c r="N1344" i="16"/>
  <c r="P1344" i="16"/>
  <c r="R1344" i="16" s="1"/>
  <c r="I1344" i="16"/>
  <c r="K1344" i="16" s="1"/>
  <c r="H1344" i="16"/>
  <c r="Q1397" i="17" l="1"/>
  <c r="S1397" i="17" s="1"/>
  <c r="J1397" i="17"/>
  <c r="L1397" i="17" s="1"/>
  <c r="Q1344" i="16"/>
  <c r="S1344" i="16" s="1"/>
  <c r="U1344" i="16"/>
  <c r="J1344" i="16"/>
  <c r="L1344" i="16" s="1"/>
  <c r="Y1397" i="17" l="1"/>
  <c r="F1398" i="17"/>
  <c r="H1398" i="17" s="1"/>
  <c r="X1397" i="17"/>
  <c r="M1398" i="17"/>
  <c r="O1398" i="17" s="1"/>
  <c r="W1397" i="17"/>
  <c r="T1397" i="17"/>
  <c r="V1397" i="17" s="1"/>
  <c r="W1344" i="16"/>
  <c r="T1344" i="16"/>
  <c r="V1344" i="16" s="1"/>
  <c r="F1345" i="16"/>
  <c r="G1345" i="16" s="1"/>
  <c r="Y1344" i="16"/>
  <c r="M1345" i="16"/>
  <c r="N1345" i="16" s="1"/>
  <c r="X1344" i="16"/>
  <c r="G1398" i="17" l="1"/>
  <c r="I1398" i="17"/>
  <c r="K1398" i="17" s="1"/>
  <c r="N1398" i="17"/>
  <c r="P1398" i="17"/>
  <c r="R1398" i="17" s="1"/>
  <c r="H1345" i="16"/>
  <c r="I1345" i="16"/>
  <c r="K1345" i="16" s="1"/>
  <c r="P1345" i="16"/>
  <c r="R1345" i="16" s="1"/>
  <c r="O1345" i="16"/>
  <c r="U1398" i="17" l="1"/>
  <c r="J1398" i="17"/>
  <c r="L1398" i="17" s="1"/>
  <c r="Q1398" i="17"/>
  <c r="S1398" i="17" s="1"/>
  <c r="J1345" i="16"/>
  <c r="L1345" i="16" s="1"/>
  <c r="Q1345" i="16"/>
  <c r="S1345" i="16" s="1"/>
  <c r="U1345" i="16"/>
  <c r="W1398" i="17" l="1"/>
  <c r="F1399" i="17"/>
  <c r="H1399" i="17" s="1"/>
  <c r="Y1398" i="17"/>
  <c r="X1398" i="17"/>
  <c r="M1399" i="17"/>
  <c r="N1399" i="17" s="1"/>
  <c r="T1398" i="17"/>
  <c r="V1398" i="17" s="1"/>
  <c r="F1346" i="16"/>
  <c r="G1346" i="16" s="1"/>
  <c r="T1345" i="16"/>
  <c r="V1345" i="16" s="1"/>
  <c r="M1346" i="16"/>
  <c r="P1346" i="16" s="1"/>
  <c r="R1346" i="16" s="1"/>
  <c r="W1345" i="16"/>
  <c r="X1345" i="16"/>
  <c r="Y1345" i="16"/>
  <c r="G1399" i="17" l="1"/>
  <c r="I1399" i="17"/>
  <c r="K1399" i="17" s="1"/>
  <c r="O1399" i="17"/>
  <c r="P1399" i="17"/>
  <c r="R1399" i="17" s="1"/>
  <c r="I1346" i="16"/>
  <c r="K1346" i="16" s="1"/>
  <c r="U1346" i="16" s="1"/>
  <c r="H1346" i="16"/>
  <c r="O1346" i="16"/>
  <c r="N1346" i="16"/>
  <c r="J1399" i="17" l="1"/>
  <c r="L1399" i="17" s="1"/>
  <c r="Q1399" i="17"/>
  <c r="S1399" i="17" s="1"/>
  <c r="U1399" i="17"/>
  <c r="J1346" i="16"/>
  <c r="L1346" i="16" s="1"/>
  <c r="Q1346" i="16"/>
  <c r="T1399" i="17" l="1"/>
  <c r="V1399" i="17" s="1"/>
  <c r="Y1399" i="17"/>
  <c r="M1400" i="17"/>
  <c r="F1400" i="17"/>
  <c r="W1399" i="17"/>
  <c r="X1399" i="17"/>
  <c r="T1346" i="16"/>
  <c r="S1346" i="16"/>
  <c r="X1346" i="16" s="1"/>
  <c r="I1400" i="17" l="1"/>
  <c r="K1400" i="17" s="1"/>
  <c r="G1400" i="17"/>
  <c r="H1400" i="17"/>
  <c r="P1400" i="17"/>
  <c r="R1400" i="17" s="1"/>
  <c r="O1400" i="17"/>
  <c r="N1400" i="17"/>
  <c r="F1347" i="16"/>
  <c r="I1347" i="16" s="1"/>
  <c r="K1347" i="16" s="1"/>
  <c r="M1347" i="16"/>
  <c r="N1347" i="16" s="1"/>
  <c r="W1346" i="16"/>
  <c r="Y1346" i="16"/>
  <c r="V1346" i="16"/>
  <c r="J1400" i="17" l="1"/>
  <c r="L1400" i="17" s="1"/>
  <c r="Q1400" i="17"/>
  <c r="S1400" i="17" s="1"/>
  <c r="H1347" i="16"/>
  <c r="G1347" i="16"/>
  <c r="U1400" i="17"/>
  <c r="P1347" i="16"/>
  <c r="R1347" i="16" s="1"/>
  <c r="U1347" i="16" s="1"/>
  <c r="O1347" i="16"/>
  <c r="T1400" i="17" l="1"/>
  <c r="V1400" i="17" s="1"/>
  <c r="J1347" i="16"/>
  <c r="L1347" i="16" s="1"/>
  <c r="W1400" i="17"/>
  <c r="M1401" i="17"/>
  <c r="F1401" i="17"/>
  <c r="Y1400" i="17"/>
  <c r="X1400" i="17"/>
  <c r="Q1347" i="16"/>
  <c r="S1347" i="16" s="1"/>
  <c r="M1348" i="16" l="1"/>
  <c r="P1348" i="16" s="1"/>
  <c r="R1348" i="16" s="1"/>
  <c r="T1347" i="16"/>
  <c r="V1347" i="16" s="1"/>
  <c r="G1401" i="17"/>
  <c r="I1401" i="17"/>
  <c r="K1401" i="17" s="1"/>
  <c r="H1401" i="17"/>
  <c r="O1401" i="17"/>
  <c r="P1401" i="17"/>
  <c r="R1401" i="17" s="1"/>
  <c r="N1401" i="17"/>
  <c r="W1347" i="16"/>
  <c r="F1348" i="16"/>
  <c r="H1348" i="16" s="1"/>
  <c r="Y1347" i="16"/>
  <c r="X1347" i="16"/>
  <c r="O1348" i="16" l="1"/>
  <c r="N1348" i="16"/>
  <c r="J1401" i="17"/>
  <c r="L1401" i="17" s="1"/>
  <c r="Q1401" i="17"/>
  <c r="S1401" i="17" s="1"/>
  <c r="U1401" i="17"/>
  <c r="G1348" i="16"/>
  <c r="I1348" i="16"/>
  <c r="K1348" i="16" s="1"/>
  <c r="U1348" i="16" s="1"/>
  <c r="Q1348" i="16" l="1"/>
  <c r="S1348" i="16" s="1"/>
  <c r="T1401" i="17"/>
  <c r="V1401" i="17" s="1"/>
  <c r="F1402" i="17"/>
  <c r="W1401" i="17"/>
  <c r="M1402" i="17"/>
  <c r="Y1401" i="17"/>
  <c r="X1401" i="17"/>
  <c r="J1348" i="16"/>
  <c r="T1348" i="16" l="1"/>
  <c r="O1402" i="17"/>
  <c r="N1402" i="17"/>
  <c r="P1402" i="17"/>
  <c r="R1402" i="17" s="1"/>
  <c r="G1402" i="17"/>
  <c r="H1402" i="17"/>
  <c r="I1402" i="17"/>
  <c r="K1402" i="17" s="1"/>
  <c r="L1348" i="16"/>
  <c r="W1348" i="16" s="1"/>
  <c r="Q1402" i="17" l="1"/>
  <c r="S1402" i="17" s="1"/>
  <c r="J1402" i="17"/>
  <c r="L1402" i="17" s="1"/>
  <c r="U1402" i="17"/>
  <c r="V1348" i="16"/>
  <c r="F1349" i="16"/>
  <c r="G1349" i="16" s="1"/>
  <c r="M1349" i="16"/>
  <c r="N1349" i="16" s="1"/>
  <c r="Y1348" i="16"/>
  <c r="X1348" i="16"/>
  <c r="T1402" i="17" l="1"/>
  <c r="V1402" i="17" s="1"/>
  <c r="F1403" i="17"/>
  <c r="X1402" i="17"/>
  <c r="M1403" i="17"/>
  <c r="W1402" i="17"/>
  <c r="Y1402" i="17"/>
  <c r="H1349" i="16"/>
  <c r="I1349" i="16"/>
  <c r="K1349" i="16" s="1"/>
  <c r="P1349" i="16"/>
  <c r="R1349" i="16" s="1"/>
  <c r="O1349" i="16"/>
  <c r="P1403" i="17" l="1"/>
  <c r="R1403" i="17" s="1"/>
  <c r="N1403" i="17"/>
  <c r="O1403" i="17"/>
  <c r="H1403" i="17"/>
  <c r="I1403" i="17"/>
  <c r="K1403" i="17" s="1"/>
  <c r="G1403" i="17"/>
  <c r="U1349" i="16"/>
  <c r="Q1349" i="16"/>
  <c r="S1349" i="16" s="1"/>
  <c r="J1349" i="16"/>
  <c r="L1349" i="16" s="1"/>
  <c r="U1403" i="17" l="1"/>
  <c r="J1403" i="17"/>
  <c r="Q1403" i="17"/>
  <c r="S1403" i="17" s="1"/>
  <c r="T1349" i="16"/>
  <c r="V1349" i="16" s="1"/>
  <c r="X1349" i="16"/>
  <c r="Y1349" i="16"/>
  <c r="M1350" i="16"/>
  <c r="W1349" i="16"/>
  <c r="F1350" i="16"/>
  <c r="T1403" i="17" l="1"/>
  <c r="L1403" i="17"/>
  <c r="I1350" i="16"/>
  <c r="K1350" i="16" s="1"/>
  <c r="H1350" i="16"/>
  <c r="G1350" i="16"/>
  <c r="O1350" i="16"/>
  <c r="P1350" i="16"/>
  <c r="R1350" i="16" s="1"/>
  <c r="N1350" i="16"/>
  <c r="V1403" i="17" l="1"/>
  <c r="W1403" i="17"/>
  <c r="F1404" i="17"/>
  <c r="G1404" i="17" s="1"/>
  <c r="Y1403" i="17"/>
  <c r="X1403" i="17"/>
  <c r="M1404" i="17"/>
  <c r="N1404" i="17" s="1"/>
  <c r="Q1350" i="16"/>
  <c r="S1350" i="16" s="1"/>
  <c r="J1350" i="16"/>
  <c r="L1350" i="16" s="1"/>
  <c r="U1350" i="16"/>
  <c r="H1404" i="17" l="1"/>
  <c r="I1404" i="17"/>
  <c r="K1404" i="17" s="1"/>
  <c r="P1404" i="17"/>
  <c r="R1404" i="17" s="1"/>
  <c r="O1404" i="17"/>
  <c r="T1350" i="16"/>
  <c r="V1350" i="16" s="1"/>
  <c r="F1351" i="16"/>
  <c r="Y1350" i="16"/>
  <c r="M1351" i="16"/>
  <c r="W1350" i="16"/>
  <c r="X1350" i="16"/>
  <c r="U1404" i="17" l="1"/>
  <c r="J1404" i="17"/>
  <c r="L1404" i="17" s="1"/>
  <c r="Q1404" i="17"/>
  <c r="S1404" i="17" s="1"/>
  <c r="N1351" i="16"/>
  <c r="O1351" i="16"/>
  <c r="P1351" i="16"/>
  <c r="R1351" i="16" s="1"/>
  <c r="G1351" i="16"/>
  <c r="H1351" i="16"/>
  <c r="I1351" i="16"/>
  <c r="K1351" i="16" s="1"/>
  <c r="M1405" i="17" l="1"/>
  <c r="N1405" i="17" s="1"/>
  <c r="X1404" i="17"/>
  <c r="F1405" i="17"/>
  <c r="G1405" i="17" s="1"/>
  <c r="Y1404" i="17"/>
  <c r="W1404" i="17"/>
  <c r="T1404" i="17"/>
  <c r="V1404" i="17" s="1"/>
  <c r="Q1351" i="16"/>
  <c r="S1351" i="16" s="1"/>
  <c r="U1351" i="16"/>
  <c r="J1351" i="16"/>
  <c r="P1405" i="17" l="1"/>
  <c r="R1405" i="17" s="1"/>
  <c r="H1405" i="17"/>
  <c r="I1405" i="17"/>
  <c r="K1405" i="17" s="1"/>
  <c r="O1405" i="17"/>
  <c r="T1351" i="16"/>
  <c r="L1351" i="16"/>
  <c r="Q1405" i="17" l="1"/>
  <c r="S1405" i="17" s="1"/>
  <c r="U1405" i="17"/>
  <c r="J1405" i="17"/>
  <c r="L1405" i="17" s="1"/>
  <c r="Y1351" i="16"/>
  <c r="W1351" i="16"/>
  <c r="X1351" i="16"/>
  <c r="F1352" i="16"/>
  <c r="M1352" i="16"/>
  <c r="V1351" i="16"/>
  <c r="X1405" i="17" l="1"/>
  <c r="M1406" i="17"/>
  <c r="N1406" i="17" s="1"/>
  <c r="W1405" i="17"/>
  <c r="F1406" i="17"/>
  <c r="G1406" i="17" s="1"/>
  <c r="Y1405" i="17"/>
  <c r="T1405" i="17"/>
  <c r="V1405" i="17" s="1"/>
  <c r="P1352" i="16"/>
  <c r="R1352" i="16" s="1"/>
  <c r="N1352" i="16"/>
  <c r="O1352" i="16"/>
  <c r="I1352" i="16"/>
  <c r="K1352" i="16" s="1"/>
  <c r="G1352" i="16"/>
  <c r="H1352" i="16"/>
  <c r="P1406" i="17" l="1"/>
  <c r="R1406" i="17" s="1"/>
  <c r="O1406" i="17"/>
  <c r="I1406" i="17"/>
  <c r="K1406" i="17" s="1"/>
  <c r="H1406" i="17"/>
  <c r="U1352" i="16"/>
  <c r="J1352" i="16"/>
  <c r="L1352" i="16" s="1"/>
  <c r="Q1352" i="16"/>
  <c r="Q1406" i="17" l="1"/>
  <c r="S1406" i="17" s="1"/>
  <c r="U1406" i="17"/>
  <c r="J1406" i="17"/>
  <c r="L1406" i="17" s="1"/>
  <c r="T1352" i="16"/>
  <c r="S1352" i="16"/>
  <c r="Y1352" i="16" s="1"/>
  <c r="X1406" i="17" l="1"/>
  <c r="W1406" i="17"/>
  <c r="T1406" i="17"/>
  <c r="V1406" i="17" s="1"/>
  <c r="Y1406" i="17"/>
  <c r="M1407" i="17"/>
  <c r="P1407" i="17" s="1"/>
  <c r="R1407" i="17" s="1"/>
  <c r="F1407" i="17"/>
  <c r="G1407" i="17" s="1"/>
  <c r="V1352" i="16"/>
  <c r="W1352" i="16"/>
  <c r="X1352" i="16"/>
  <c r="M1353" i="16"/>
  <c r="O1353" i="16" s="1"/>
  <c r="F1353" i="16"/>
  <c r="H1353" i="16" s="1"/>
  <c r="I1407" i="17" l="1"/>
  <c r="K1407" i="17" s="1"/>
  <c r="U1407" i="17" s="1"/>
  <c r="O1407" i="17"/>
  <c r="N1407" i="17"/>
  <c r="H1407" i="17"/>
  <c r="G1353" i="16"/>
  <c r="P1353" i="16"/>
  <c r="R1353" i="16" s="1"/>
  <c r="I1353" i="16"/>
  <c r="K1353" i="16" s="1"/>
  <c r="N1353" i="16"/>
  <c r="J1407" i="17" l="1"/>
  <c r="L1407" i="17" s="1"/>
  <c r="Q1407" i="17"/>
  <c r="S1407" i="17" s="1"/>
  <c r="Q1353" i="16"/>
  <c r="S1353" i="16" s="1"/>
  <c r="U1353" i="16"/>
  <c r="J1353" i="16"/>
  <c r="L1353" i="16" s="1"/>
  <c r="M1408" i="17" l="1"/>
  <c r="O1408" i="17" s="1"/>
  <c r="W1407" i="17"/>
  <c r="F1408" i="17"/>
  <c r="G1408" i="17" s="1"/>
  <c r="T1407" i="17"/>
  <c r="V1407" i="17" s="1"/>
  <c r="X1407" i="17"/>
  <c r="Y1407" i="17"/>
  <c r="W1353" i="16"/>
  <c r="X1353" i="16"/>
  <c r="T1353" i="16"/>
  <c r="V1353" i="16" s="1"/>
  <c r="F1354" i="16"/>
  <c r="G1354" i="16" s="1"/>
  <c r="M1354" i="16"/>
  <c r="O1354" i="16" s="1"/>
  <c r="Y1353" i="16"/>
  <c r="N1408" i="17" l="1"/>
  <c r="P1408" i="17"/>
  <c r="R1408" i="17" s="1"/>
  <c r="I1408" i="17"/>
  <c r="K1408" i="17" s="1"/>
  <c r="H1408" i="17"/>
  <c r="P1354" i="16"/>
  <c r="R1354" i="16" s="1"/>
  <c r="N1354" i="16"/>
  <c r="H1354" i="16"/>
  <c r="I1354" i="16"/>
  <c r="K1354" i="16" s="1"/>
  <c r="Q1408" i="17" l="1"/>
  <c r="S1408" i="17" s="1"/>
  <c r="U1408" i="17"/>
  <c r="J1408" i="17"/>
  <c r="L1408" i="17" s="1"/>
  <c r="Q1354" i="16"/>
  <c r="S1354" i="16" s="1"/>
  <c r="U1354" i="16"/>
  <c r="J1354" i="16"/>
  <c r="L1354" i="16" s="1"/>
  <c r="X1408" i="17" l="1"/>
  <c r="F1409" i="17"/>
  <c r="I1409" i="17" s="1"/>
  <c r="K1409" i="17" s="1"/>
  <c r="Y1408" i="17"/>
  <c r="W1408" i="17"/>
  <c r="M1409" i="17"/>
  <c r="P1409" i="17" s="1"/>
  <c r="R1409" i="17" s="1"/>
  <c r="T1408" i="17"/>
  <c r="V1408" i="17" s="1"/>
  <c r="F1355" i="16"/>
  <c r="G1355" i="16" s="1"/>
  <c r="Y1354" i="16"/>
  <c r="X1354" i="16"/>
  <c r="W1354" i="16"/>
  <c r="M1355" i="16"/>
  <c r="N1355" i="16" s="1"/>
  <c r="T1354" i="16"/>
  <c r="V1354" i="16" s="1"/>
  <c r="G1409" i="17" l="1"/>
  <c r="H1409" i="17"/>
  <c r="N1409" i="17"/>
  <c r="O1409" i="17"/>
  <c r="U1409" i="17"/>
  <c r="I1355" i="16"/>
  <c r="K1355" i="16" s="1"/>
  <c r="H1355" i="16"/>
  <c r="P1355" i="16"/>
  <c r="R1355" i="16" s="1"/>
  <c r="O1355" i="16"/>
  <c r="J1409" i="17" l="1"/>
  <c r="L1409" i="17" s="1"/>
  <c r="Q1409" i="17"/>
  <c r="S1409" i="17" s="1"/>
  <c r="J1355" i="16"/>
  <c r="L1355" i="16" s="1"/>
  <c r="U1355" i="16"/>
  <c r="Q1355" i="16"/>
  <c r="S1355" i="16" s="1"/>
  <c r="T1409" i="17" l="1"/>
  <c r="V1409" i="17" s="1"/>
  <c r="M1356" i="16"/>
  <c r="O1356" i="16" s="1"/>
  <c r="F1356" i="16"/>
  <c r="I1356" i="16" s="1"/>
  <c r="K1356" i="16" s="1"/>
  <c r="T1355" i="16"/>
  <c r="V1355" i="16" s="1"/>
  <c r="W1355" i="16"/>
  <c r="X1355" i="16"/>
  <c r="Y1355" i="16"/>
  <c r="Y1409" i="17"/>
  <c r="W1409" i="17"/>
  <c r="F1410" i="17"/>
  <c r="M1410" i="17"/>
  <c r="X1409" i="17"/>
  <c r="H1356" i="16" l="1"/>
  <c r="N1356" i="16"/>
  <c r="P1356" i="16"/>
  <c r="R1356" i="16" s="1"/>
  <c r="U1356" i="16" s="1"/>
  <c r="G1356" i="16"/>
  <c r="O1410" i="17"/>
  <c r="N1410" i="17"/>
  <c r="P1410" i="17"/>
  <c r="R1410" i="17" s="1"/>
  <c r="H1410" i="17"/>
  <c r="G1410" i="17"/>
  <c r="I1410" i="17"/>
  <c r="K1410" i="17" s="1"/>
  <c r="J1356" i="16" l="1"/>
  <c r="L1356" i="16" s="1"/>
  <c r="Q1356" i="16"/>
  <c r="S1356" i="16" s="1"/>
  <c r="U1410" i="17"/>
  <c r="Q1410" i="17"/>
  <c r="S1410" i="17" s="1"/>
  <c r="J1410" i="17"/>
  <c r="T1356" i="16" l="1"/>
  <c r="V1356" i="16" s="1"/>
  <c r="T1410" i="17"/>
  <c r="L1410" i="17"/>
  <c r="W1356" i="16"/>
  <c r="X1356" i="16"/>
  <c r="Y1356" i="16"/>
  <c r="F1357" i="16"/>
  <c r="M1357" i="16"/>
  <c r="X1410" i="17" l="1"/>
  <c r="F1411" i="17"/>
  <c r="M1411" i="17"/>
  <c r="W1410" i="17"/>
  <c r="Y1410" i="17"/>
  <c r="V1410" i="17"/>
  <c r="G1357" i="16"/>
  <c r="I1357" i="16"/>
  <c r="K1357" i="16" s="1"/>
  <c r="H1357" i="16"/>
  <c r="O1357" i="16"/>
  <c r="P1357" i="16"/>
  <c r="R1357" i="16" s="1"/>
  <c r="N1357" i="16"/>
  <c r="O1411" i="17" l="1"/>
  <c r="N1411" i="17"/>
  <c r="P1411" i="17"/>
  <c r="R1411" i="17" s="1"/>
  <c r="G1411" i="17"/>
  <c r="H1411" i="17"/>
  <c r="I1411" i="17"/>
  <c r="K1411" i="17" s="1"/>
  <c r="J1357" i="16"/>
  <c r="L1357" i="16" s="1"/>
  <c r="Q1357" i="16"/>
  <c r="S1357" i="16" s="1"/>
  <c r="U1357" i="16"/>
  <c r="U1411" i="17" l="1"/>
  <c r="Q1411" i="17"/>
  <c r="S1411" i="17" s="1"/>
  <c r="J1411" i="17"/>
  <c r="Y1357" i="16"/>
  <c r="T1357" i="16"/>
  <c r="V1357" i="16" s="1"/>
  <c r="M1358" i="16"/>
  <c r="O1358" i="16" s="1"/>
  <c r="F1358" i="16"/>
  <c r="H1358" i="16" s="1"/>
  <c r="W1357" i="16"/>
  <c r="X1357" i="16"/>
  <c r="T1411" i="17" l="1"/>
  <c r="L1411" i="17"/>
  <c r="I1358" i="16"/>
  <c r="K1358" i="16" s="1"/>
  <c r="N1358" i="16"/>
  <c r="P1358" i="16"/>
  <c r="R1358" i="16" s="1"/>
  <c r="G1358" i="16"/>
  <c r="V1411" i="17" l="1"/>
  <c r="J1358" i="16"/>
  <c r="L1358" i="16" s="1"/>
  <c r="M1412" i="17"/>
  <c r="O1412" i="17" s="1"/>
  <c r="U1358" i="16"/>
  <c r="F1412" i="17"/>
  <c r="G1412" i="17" s="1"/>
  <c r="Y1411" i="17"/>
  <c r="X1411" i="17"/>
  <c r="Q1358" i="16"/>
  <c r="S1358" i="16" s="1"/>
  <c r="W1411" i="17"/>
  <c r="P1412" i="17" l="1"/>
  <c r="R1412" i="17" s="1"/>
  <c r="W1358" i="16"/>
  <c r="H1412" i="17"/>
  <c r="N1412" i="17"/>
  <c r="I1412" i="17"/>
  <c r="K1412" i="17" s="1"/>
  <c r="T1358" i="16"/>
  <c r="V1358" i="16" s="1"/>
  <c r="F1359" i="16"/>
  <c r="H1359" i="16" s="1"/>
  <c r="M1359" i="16"/>
  <c r="O1359" i="16" s="1"/>
  <c r="X1358" i="16"/>
  <c r="Y1358" i="16"/>
  <c r="U1412" i="17" l="1"/>
  <c r="Q1412" i="17"/>
  <c r="S1412" i="17" s="1"/>
  <c r="J1412" i="17"/>
  <c r="L1412" i="17" s="1"/>
  <c r="N1359" i="16"/>
  <c r="P1359" i="16"/>
  <c r="R1359" i="16" s="1"/>
  <c r="G1359" i="16"/>
  <c r="I1359" i="16"/>
  <c r="K1359" i="16" s="1"/>
  <c r="M1413" i="17" l="1"/>
  <c r="O1413" i="17" s="1"/>
  <c r="J1359" i="16"/>
  <c r="L1359" i="16" s="1"/>
  <c r="Y1412" i="17"/>
  <c r="W1412" i="17"/>
  <c r="Q1359" i="16"/>
  <c r="S1359" i="16" s="1"/>
  <c r="X1412" i="17"/>
  <c r="F1413" i="17"/>
  <c r="T1412" i="17"/>
  <c r="V1412" i="17" s="1"/>
  <c r="U1359" i="16"/>
  <c r="P1413" i="17" l="1"/>
  <c r="R1413" i="17" s="1"/>
  <c r="N1413" i="17"/>
  <c r="T1359" i="16"/>
  <c r="V1359" i="16" s="1"/>
  <c r="G1413" i="17"/>
  <c r="H1413" i="17"/>
  <c r="I1413" i="17"/>
  <c r="K1413" i="17" s="1"/>
  <c r="M1360" i="16"/>
  <c r="Y1359" i="16"/>
  <c r="X1359" i="16"/>
  <c r="W1359" i="16"/>
  <c r="F1360" i="16"/>
  <c r="U1413" i="17" l="1"/>
  <c r="Q1413" i="17"/>
  <c r="S1413" i="17" s="1"/>
  <c r="J1413" i="17"/>
  <c r="L1413" i="17" s="1"/>
  <c r="H1360" i="16"/>
  <c r="G1360" i="16"/>
  <c r="I1360" i="16"/>
  <c r="K1360" i="16" s="1"/>
  <c r="N1360" i="16"/>
  <c r="P1360" i="16"/>
  <c r="R1360" i="16" s="1"/>
  <c r="O1360" i="16"/>
  <c r="T1413" i="17" l="1"/>
  <c r="V1413" i="17" s="1"/>
  <c r="W1413" i="17"/>
  <c r="X1413" i="17"/>
  <c r="F1414" i="17"/>
  <c r="M1414" i="17"/>
  <c r="Y1413" i="17"/>
  <c r="Q1360" i="16"/>
  <c r="S1360" i="16" s="1"/>
  <c r="U1360" i="16"/>
  <c r="J1360" i="16"/>
  <c r="N1414" i="17" l="1"/>
  <c r="O1414" i="17"/>
  <c r="P1414" i="17"/>
  <c r="R1414" i="17" s="1"/>
  <c r="G1414" i="17"/>
  <c r="H1414" i="17"/>
  <c r="I1414" i="17"/>
  <c r="K1414" i="17" s="1"/>
  <c r="T1360" i="16"/>
  <c r="L1360" i="16"/>
  <c r="V1360" i="16" l="1"/>
  <c r="Q1414" i="17"/>
  <c r="S1414" i="17" s="1"/>
  <c r="U1414" i="17"/>
  <c r="J1414" i="17"/>
  <c r="F1361" i="16"/>
  <c r="I1361" i="16" s="1"/>
  <c r="K1361" i="16" s="1"/>
  <c r="W1360" i="16"/>
  <c r="M1361" i="16"/>
  <c r="O1361" i="16" s="1"/>
  <c r="Y1360" i="16"/>
  <c r="X1360" i="16"/>
  <c r="G1361" i="16" l="1"/>
  <c r="T1414" i="17"/>
  <c r="H1361" i="16"/>
  <c r="L1414" i="17"/>
  <c r="W1414" i="17" s="1"/>
  <c r="P1361" i="16"/>
  <c r="R1361" i="16" s="1"/>
  <c r="U1361" i="16" s="1"/>
  <c r="N1361" i="16"/>
  <c r="J1361" i="16" l="1"/>
  <c r="L1361" i="16" s="1"/>
  <c r="V1414" i="17"/>
  <c r="M1415" i="17"/>
  <c r="O1415" i="17" s="1"/>
  <c r="Q1361" i="16"/>
  <c r="S1361" i="16" s="1"/>
  <c r="X1414" i="17"/>
  <c r="Y1414" i="17"/>
  <c r="F1415" i="17"/>
  <c r="G1415" i="17" s="1"/>
  <c r="X1361" i="16" l="1"/>
  <c r="T1361" i="16"/>
  <c r="V1361" i="16" s="1"/>
  <c r="W1361" i="16"/>
  <c r="F1362" i="16"/>
  <c r="G1362" i="16" s="1"/>
  <c r="Y1361" i="16"/>
  <c r="M1362" i="16"/>
  <c r="N1362" i="16" s="1"/>
  <c r="P1415" i="17"/>
  <c r="R1415" i="17" s="1"/>
  <c r="N1415" i="17"/>
  <c r="I1415" i="17"/>
  <c r="K1415" i="17" s="1"/>
  <c r="H1415" i="17"/>
  <c r="H1362" i="16" l="1"/>
  <c r="I1362" i="16"/>
  <c r="K1362" i="16" s="1"/>
  <c r="Q1415" i="17"/>
  <c r="S1415" i="17" s="1"/>
  <c r="O1362" i="16"/>
  <c r="U1415" i="17"/>
  <c r="P1362" i="16"/>
  <c r="R1362" i="16" s="1"/>
  <c r="J1415" i="17"/>
  <c r="L1415" i="17" s="1"/>
  <c r="X1415" i="17" l="1"/>
  <c r="J1362" i="16"/>
  <c r="L1362" i="16" s="1"/>
  <c r="U1362" i="16"/>
  <c r="Q1362" i="16"/>
  <c r="S1362" i="16" s="1"/>
  <c r="T1415" i="17"/>
  <c r="V1415" i="17" s="1"/>
  <c r="W1415" i="17"/>
  <c r="F1416" i="17"/>
  <c r="H1416" i="17" s="1"/>
  <c r="Y1415" i="17"/>
  <c r="M1416" i="17"/>
  <c r="N1416" i="17" s="1"/>
  <c r="T1362" i="16" l="1"/>
  <c r="V1362" i="16" s="1"/>
  <c r="G1416" i="17"/>
  <c r="I1416" i="17"/>
  <c r="K1416" i="17" s="1"/>
  <c r="P1416" i="17"/>
  <c r="R1416" i="17" s="1"/>
  <c r="O1416" i="17"/>
  <c r="Y1362" i="16"/>
  <c r="F1363" i="16"/>
  <c r="M1363" i="16"/>
  <c r="X1362" i="16"/>
  <c r="W1362" i="16"/>
  <c r="Q1416" i="17" l="1"/>
  <c r="S1416" i="17" s="1"/>
  <c r="U1416" i="17"/>
  <c r="J1416" i="17"/>
  <c r="L1416" i="17" s="1"/>
  <c r="N1363" i="16"/>
  <c r="O1363" i="16"/>
  <c r="P1363" i="16"/>
  <c r="R1363" i="16" s="1"/>
  <c r="H1363" i="16"/>
  <c r="I1363" i="16"/>
  <c r="K1363" i="16" s="1"/>
  <c r="G1363" i="16"/>
  <c r="X1416" i="17" l="1"/>
  <c r="F1417" i="17"/>
  <c r="H1417" i="17" s="1"/>
  <c r="M1417" i="17"/>
  <c r="N1417" i="17" s="1"/>
  <c r="Y1416" i="17"/>
  <c r="W1416" i="17"/>
  <c r="T1416" i="17"/>
  <c r="V1416" i="17" s="1"/>
  <c r="J1363" i="16"/>
  <c r="L1363" i="16" s="1"/>
  <c r="U1363" i="16"/>
  <c r="Q1363" i="16"/>
  <c r="O1417" i="17" l="1"/>
  <c r="P1417" i="17"/>
  <c r="R1417" i="17" s="1"/>
  <c r="G1417" i="17"/>
  <c r="I1417" i="17"/>
  <c r="K1417" i="17" s="1"/>
  <c r="T1363" i="16"/>
  <c r="S1363" i="16"/>
  <c r="Q1417" i="17" l="1"/>
  <c r="S1417" i="17" s="1"/>
  <c r="U1417" i="17"/>
  <c r="J1417" i="17"/>
  <c r="L1417" i="17" s="1"/>
  <c r="V1363" i="16"/>
  <c r="W1363" i="16"/>
  <c r="Y1363" i="16"/>
  <c r="X1363" i="16"/>
  <c r="M1364" i="16"/>
  <c r="F1364" i="16"/>
  <c r="F1418" i="17" l="1"/>
  <c r="H1418" i="17" s="1"/>
  <c r="W1417" i="17"/>
  <c r="M1418" i="17"/>
  <c r="N1418" i="17" s="1"/>
  <c r="X1417" i="17"/>
  <c r="Y1417" i="17"/>
  <c r="T1417" i="17"/>
  <c r="V1417" i="17" s="1"/>
  <c r="I1364" i="16"/>
  <c r="K1364" i="16" s="1"/>
  <c r="H1364" i="16"/>
  <c r="G1364" i="16"/>
  <c r="N1364" i="16"/>
  <c r="P1364" i="16"/>
  <c r="R1364" i="16" s="1"/>
  <c r="O1364" i="16"/>
  <c r="I1418" i="17" l="1"/>
  <c r="K1418" i="17" s="1"/>
  <c r="G1418" i="17"/>
  <c r="P1418" i="17"/>
  <c r="R1418" i="17" s="1"/>
  <c r="O1418" i="17"/>
  <c r="J1364" i="16"/>
  <c r="L1364" i="16" s="1"/>
  <c r="Q1364" i="16"/>
  <c r="S1364" i="16" s="1"/>
  <c r="U1364" i="16"/>
  <c r="J1418" i="17" l="1"/>
  <c r="L1418" i="17" s="1"/>
  <c r="U1418" i="17"/>
  <c r="Q1418" i="17"/>
  <c r="S1418" i="17" s="1"/>
  <c r="T1364" i="16"/>
  <c r="V1364" i="16" s="1"/>
  <c r="Y1364" i="16"/>
  <c r="W1364" i="16"/>
  <c r="M1365" i="16"/>
  <c r="X1364" i="16"/>
  <c r="F1365" i="16"/>
  <c r="T1418" i="17" l="1"/>
  <c r="V1418" i="17" s="1"/>
  <c r="M1419" i="17"/>
  <c r="F1419" i="17"/>
  <c r="Y1418" i="17"/>
  <c r="X1418" i="17"/>
  <c r="W1418" i="17"/>
  <c r="G1365" i="16"/>
  <c r="I1365" i="16"/>
  <c r="K1365" i="16" s="1"/>
  <c r="H1365" i="16"/>
  <c r="N1365" i="16"/>
  <c r="O1365" i="16"/>
  <c r="P1365" i="16"/>
  <c r="R1365" i="16" s="1"/>
  <c r="H1419" i="17" l="1"/>
  <c r="I1419" i="17"/>
  <c r="K1419" i="17" s="1"/>
  <c r="G1419" i="17"/>
  <c r="P1419" i="17"/>
  <c r="R1419" i="17" s="1"/>
  <c r="N1419" i="17"/>
  <c r="O1419" i="17"/>
  <c r="J1365" i="16"/>
  <c r="L1365" i="16" s="1"/>
  <c r="U1365" i="16"/>
  <c r="Q1365" i="16"/>
  <c r="S1365" i="16" s="1"/>
  <c r="J1419" i="17" l="1"/>
  <c r="L1419" i="17" s="1"/>
  <c r="Q1419" i="17"/>
  <c r="S1419" i="17" s="1"/>
  <c r="U1419" i="17"/>
  <c r="F1366" i="16"/>
  <c r="W1365" i="16"/>
  <c r="Y1365" i="16"/>
  <c r="X1365" i="16"/>
  <c r="M1366" i="16"/>
  <c r="T1365" i="16"/>
  <c r="V1365" i="16" s="1"/>
  <c r="T1419" i="17" l="1"/>
  <c r="V1419" i="17" s="1"/>
  <c r="M1420" i="17"/>
  <c r="X1419" i="17"/>
  <c r="F1420" i="17"/>
  <c r="Y1419" i="17"/>
  <c r="W1419" i="17"/>
  <c r="O1366" i="16"/>
  <c r="P1366" i="16"/>
  <c r="R1366" i="16" s="1"/>
  <c r="N1366" i="16"/>
  <c r="H1366" i="16"/>
  <c r="I1366" i="16"/>
  <c r="K1366" i="16" s="1"/>
  <c r="G1366" i="16"/>
  <c r="H1420" i="17" l="1"/>
  <c r="I1420" i="17"/>
  <c r="K1420" i="17" s="1"/>
  <c r="G1420" i="17"/>
  <c r="N1420" i="17"/>
  <c r="O1420" i="17"/>
  <c r="P1420" i="17"/>
  <c r="R1420" i="17" s="1"/>
  <c r="J1366" i="16"/>
  <c r="Q1366" i="16"/>
  <c r="S1366" i="16" s="1"/>
  <c r="U1366" i="16"/>
  <c r="Q1420" i="17" l="1"/>
  <c r="S1420" i="17" s="1"/>
  <c r="T1366" i="16"/>
  <c r="L1366" i="16"/>
  <c r="W1366" i="16" s="1"/>
  <c r="U1420" i="17"/>
  <c r="J1420" i="17"/>
  <c r="T1420" i="17" l="1"/>
  <c r="V1366" i="16"/>
  <c r="Y1366" i="16"/>
  <c r="F1367" i="16"/>
  <c r="H1367" i="16" s="1"/>
  <c r="X1366" i="16"/>
  <c r="M1367" i="16"/>
  <c r="P1367" i="16" s="1"/>
  <c r="R1367" i="16" s="1"/>
  <c r="L1420" i="17"/>
  <c r="G1367" i="16" l="1"/>
  <c r="I1367" i="16"/>
  <c r="K1367" i="16" s="1"/>
  <c r="U1367" i="16" s="1"/>
  <c r="N1367" i="16"/>
  <c r="O1367" i="16"/>
  <c r="M1421" i="17"/>
  <c r="F1421" i="17"/>
  <c r="X1420" i="17"/>
  <c r="V1420" i="17"/>
  <c r="W1420" i="17"/>
  <c r="Y1420" i="17"/>
  <c r="Q1367" i="16" l="1"/>
  <c r="S1367" i="16" s="1"/>
  <c r="J1367" i="16"/>
  <c r="L1367" i="16" s="1"/>
  <c r="I1421" i="17"/>
  <c r="K1421" i="17" s="1"/>
  <c r="G1421" i="17"/>
  <c r="H1421" i="17"/>
  <c r="O1421" i="17"/>
  <c r="N1421" i="17"/>
  <c r="P1421" i="17"/>
  <c r="R1421" i="17" s="1"/>
  <c r="M1368" i="16" l="1"/>
  <c r="N1368" i="16" s="1"/>
  <c r="W1367" i="16"/>
  <c r="X1367" i="16"/>
  <c r="Y1367" i="16"/>
  <c r="F1368" i="16"/>
  <c r="G1368" i="16" s="1"/>
  <c r="T1367" i="16"/>
  <c r="V1367" i="16" s="1"/>
  <c r="Q1421" i="17"/>
  <c r="S1421" i="17" s="1"/>
  <c r="U1421" i="17"/>
  <c r="J1421" i="17"/>
  <c r="P1368" i="16" l="1"/>
  <c r="R1368" i="16" s="1"/>
  <c r="O1368" i="16"/>
  <c r="H1368" i="16"/>
  <c r="I1368" i="16"/>
  <c r="K1368" i="16" s="1"/>
  <c r="T1421" i="17"/>
  <c r="L1421" i="17"/>
  <c r="U1368" i="16" l="1"/>
  <c r="Q1368" i="16"/>
  <c r="S1368" i="16" s="1"/>
  <c r="J1368" i="16"/>
  <c r="L1368" i="16" s="1"/>
  <c r="W1421" i="17"/>
  <c r="M1422" i="17"/>
  <c r="F1422" i="17"/>
  <c r="Y1421" i="17"/>
  <c r="X1421" i="17"/>
  <c r="V1421" i="17"/>
  <c r="W1368" i="16" l="1"/>
  <c r="T1368" i="16"/>
  <c r="V1368" i="16" s="1"/>
  <c r="H1422" i="17"/>
  <c r="G1422" i="17"/>
  <c r="I1422" i="17"/>
  <c r="K1422" i="17" s="1"/>
  <c r="N1422" i="17"/>
  <c r="P1422" i="17"/>
  <c r="R1422" i="17" s="1"/>
  <c r="O1422" i="17"/>
  <c r="M1369" i="16"/>
  <c r="F1369" i="16"/>
  <c r="Y1368" i="16"/>
  <c r="X1368" i="16"/>
  <c r="J1422" i="17" l="1"/>
  <c r="L1422" i="17" s="1"/>
  <c r="Q1422" i="17"/>
  <c r="U1422" i="17"/>
  <c r="H1369" i="16"/>
  <c r="G1369" i="16"/>
  <c r="I1369" i="16"/>
  <c r="K1369" i="16" s="1"/>
  <c r="N1369" i="16"/>
  <c r="P1369" i="16"/>
  <c r="R1369" i="16" s="1"/>
  <c r="O1369" i="16"/>
  <c r="T1422" i="17" l="1"/>
  <c r="S1422" i="17"/>
  <c r="F1423" i="17" s="1"/>
  <c r="U1369" i="16"/>
  <c r="Q1369" i="16"/>
  <c r="S1369" i="16" s="1"/>
  <c r="J1369" i="16"/>
  <c r="W1422" i="17" l="1"/>
  <c r="M1423" i="17"/>
  <c r="N1423" i="17" s="1"/>
  <c r="Y1422" i="17"/>
  <c r="X1422" i="17"/>
  <c r="V1422" i="17"/>
  <c r="T1369" i="16"/>
  <c r="G1423" i="17"/>
  <c r="H1423" i="17"/>
  <c r="I1423" i="17"/>
  <c r="K1423" i="17" s="1"/>
  <c r="L1369" i="16"/>
  <c r="O1423" i="17" l="1"/>
  <c r="P1423" i="17"/>
  <c r="R1423" i="17" s="1"/>
  <c r="U1423" i="17" s="1"/>
  <c r="J1423" i="17"/>
  <c r="L1423" i="17" s="1"/>
  <c r="W1369" i="16"/>
  <c r="F1370" i="16"/>
  <c r="Y1369" i="16"/>
  <c r="M1370" i="16"/>
  <c r="X1369" i="16"/>
  <c r="V1369" i="16"/>
  <c r="Q1423" i="17" l="1"/>
  <c r="S1423" i="17" s="1"/>
  <c r="X1423" i="17" s="1"/>
  <c r="O1370" i="16"/>
  <c r="P1370" i="16"/>
  <c r="R1370" i="16" s="1"/>
  <c r="N1370" i="16"/>
  <c r="I1370" i="16"/>
  <c r="K1370" i="16" s="1"/>
  <c r="G1370" i="16"/>
  <c r="H1370" i="16"/>
  <c r="W1423" i="17" l="1"/>
  <c r="Y1423" i="17"/>
  <c r="F1424" i="17"/>
  <c r="I1424" i="17" s="1"/>
  <c r="K1424" i="17" s="1"/>
  <c r="T1423" i="17"/>
  <c r="V1423" i="17" s="1"/>
  <c r="M1424" i="17"/>
  <c r="N1424" i="17" s="1"/>
  <c r="U1370" i="16"/>
  <c r="Q1370" i="16"/>
  <c r="J1370" i="16"/>
  <c r="L1370" i="16" s="1"/>
  <c r="G1424" i="17" l="1"/>
  <c r="H1424" i="17"/>
  <c r="P1424" i="17"/>
  <c r="R1424" i="17" s="1"/>
  <c r="U1424" i="17" s="1"/>
  <c r="O1424" i="17"/>
  <c r="T1370" i="16"/>
  <c r="S1370" i="16"/>
  <c r="M1371" i="16" s="1"/>
  <c r="Q1424" i="17" l="1"/>
  <c r="S1424" i="17" s="1"/>
  <c r="J1424" i="17"/>
  <c r="L1424" i="17" s="1"/>
  <c r="P1371" i="16"/>
  <c r="R1371" i="16" s="1"/>
  <c r="N1371" i="16"/>
  <c r="O1371" i="16"/>
  <c r="X1370" i="16"/>
  <c r="W1370" i="16"/>
  <c r="V1370" i="16"/>
  <c r="F1371" i="16"/>
  <c r="Y1370" i="16"/>
  <c r="F1425" i="17" l="1"/>
  <c r="H1425" i="17" s="1"/>
  <c r="W1424" i="17"/>
  <c r="M1425" i="17"/>
  <c r="P1425" i="17" s="1"/>
  <c r="R1425" i="17" s="1"/>
  <c r="Y1424" i="17"/>
  <c r="T1424" i="17"/>
  <c r="V1424" i="17" s="1"/>
  <c r="X1424" i="17"/>
  <c r="Q1371" i="16"/>
  <c r="S1371" i="16" s="1"/>
  <c r="G1371" i="16"/>
  <c r="H1371" i="16"/>
  <c r="I1371" i="16"/>
  <c r="K1371" i="16" s="1"/>
  <c r="U1371" i="16" s="1"/>
  <c r="G1425" i="17" l="1"/>
  <c r="I1425" i="17"/>
  <c r="K1425" i="17" s="1"/>
  <c r="U1425" i="17" s="1"/>
  <c r="N1425" i="17"/>
  <c r="O1425" i="17"/>
  <c r="J1371" i="16"/>
  <c r="J1425" i="17" l="1"/>
  <c r="L1425" i="17" s="1"/>
  <c r="Q1425" i="17"/>
  <c r="S1425" i="17" s="1"/>
  <c r="L1371" i="16"/>
  <c r="T1371" i="16"/>
  <c r="F1426" i="17" l="1"/>
  <c r="I1426" i="17" s="1"/>
  <c r="K1426" i="17" s="1"/>
  <c r="W1425" i="17"/>
  <c r="Y1425" i="17"/>
  <c r="T1425" i="17"/>
  <c r="V1425" i="17" s="1"/>
  <c r="X1425" i="17"/>
  <c r="M1426" i="17"/>
  <c r="P1426" i="17" s="1"/>
  <c r="R1426" i="17" s="1"/>
  <c r="W1371" i="16"/>
  <c r="Y1371" i="16"/>
  <c r="X1371" i="16"/>
  <c r="F1372" i="16"/>
  <c r="V1371" i="16"/>
  <c r="M1372" i="16"/>
  <c r="G1426" i="17" l="1"/>
  <c r="H1426" i="17"/>
  <c r="N1426" i="17"/>
  <c r="O1426" i="17"/>
  <c r="U1426" i="17"/>
  <c r="I1372" i="16"/>
  <c r="K1372" i="16" s="1"/>
  <c r="H1372" i="16"/>
  <c r="G1372" i="16"/>
  <c r="N1372" i="16"/>
  <c r="O1372" i="16"/>
  <c r="P1372" i="16"/>
  <c r="R1372" i="16" s="1"/>
  <c r="J1426" i="17" l="1"/>
  <c r="L1426" i="17" s="1"/>
  <c r="Q1426" i="17"/>
  <c r="S1426" i="17" s="1"/>
  <c r="Q1372" i="16"/>
  <c r="S1372" i="16" s="1"/>
  <c r="J1372" i="16"/>
  <c r="L1372" i="16" s="1"/>
  <c r="U1372" i="16"/>
  <c r="W1426" i="17" l="1"/>
  <c r="T1426" i="17"/>
  <c r="V1426" i="17" s="1"/>
  <c r="M1427" i="17"/>
  <c r="N1427" i="17" s="1"/>
  <c r="F1427" i="17"/>
  <c r="I1427" i="17" s="1"/>
  <c r="K1427" i="17" s="1"/>
  <c r="X1426" i="17"/>
  <c r="Y1426" i="17"/>
  <c r="T1372" i="16"/>
  <c r="V1372" i="16" s="1"/>
  <c r="X1372" i="16"/>
  <c r="M1373" i="16"/>
  <c r="F1373" i="16"/>
  <c r="Y1372" i="16"/>
  <c r="W1372" i="16"/>
  <c r="O1427" i="17" l="1"/>
  <c r="P1427" i="17"/>
  <c r="R1427" i="17" s="1"/>
  <c r="U1427" i="17" s="1"/>
  <c r="G1427" i="17"/>
  <c r="H1427" i="17"/>
  <c r="H1373" i="16"/>
  <c r="G1373" i="16"/>
  <c r="I1373" i="16"/>
  <c r="K1373" i="16" s="1"/>
  <c r="P1373" i="16"/>
  <c r="R1373" i="16" s="1"/>
  <c r="O1373" i="16"/>
  <c r="N1373" i="16"/>
  <c r="Q1427" i="17" l="1"/>
  <c r="S1427" i="17" s="1"/>
  <c r="J1427" i="17"/>
  <c r="L1427" i="17" s="1"/>
  <c r="Q1373" i="16"/>
  <c r="S1373" i="16" s="1"/>
  <c r="U1373" i="16"/>
  <c r="J1373" i="16"/>
  <c r="W1427" i="17" l="1"/>
  <c r="M1428" i="17"/>
  <c r="O1428" i="17" s="1"/>
  <c r="Y1427" i="17"/>
  <c r="F1428" i="17"/>
  <c r="G1428" i="17" s="1"/>
  <c r="T1427" i="17"/>
  <c r="V1427" i="17" s="1"/>
  <c r="X1427" i="17"/>
  <c r="T1373" i="16"/>
  <c r="L1373" i="16"/>
  <c r="P1428" i="17" l="1"/>
  <c r="R1428" i="17" s="1"/>
  <c r="N1428" i="17"/>
  <c r="I1428" i="17"/>
  <c r="K1428" i="17" s="1"/>
  <c r="H1428" i="17"/>
  <c r="F1374" i="16"/>
  <c r="X1373" i="16"/>
  <c r="W1373" i="16"/>
  <c r="M1374" i="16"/>
  <c r="Y1373" i="16"/>
  <c r="V1373" i="16"/>
  <c r="Q1428" i="17" l="1"/>
  <c r="S1428" i="17" s="1"/>
  <c r="U1428" i="17"/>
  <c r="J1428" i="17"/>
  <c r="P1374" i="16"/>
  <c r="R1374" i="16" s="1"/>
  <c r="N1374" i="16"/>
  <c r="O1374" i="16"/>
  <c r="I1374" i="16"/>
  <c r="K1374" i="16" s="1"/>
  <c r="H1374" i="16"/>
  <c r="G1374" i="16"/>
  <c r="T1428" i="17" l="1"/>
  <c r="L1428" i="17"/>
  <c r="Y1428" i="17" s="1"/>
  <c r="J1374" i="16"/>
  <c r="L1374" i="16" s="1"/>
  <c r="U1374" i="16"/>
  <c r="Q1374" i="16"/>
  <c r="S1374" i="16" s="1"/>
  <c r="F1429" i="17" l="1"/>
  <c r="I1429" i="17" s="1"/>
  <c r="K1429" i="17" s="1"/>
  <c r="V1428" i="17"/>
  <c r="M1429" i="17"/>
  <c r="O1429" i="17" s="1"/>
  <c r="W1428" i="17"/>
  <c r="X1428" i="17"/>
  <c r="T1374" i="16"/>
  <c r="V1374" i="16" s="1"/>
  <c r="W1374" i="16"/>
  <c r="X1374" i="16"/>
  <c r="M1375" i="16"/>
  <c r="Y1374" i="16"/>
  <c r="F1375" i="16"/>
  <c r="H1429" i="17" l="1"/>
  <c r="G1429" i="17"/>
  <c r="P1429" i="17"/>
  <c r="R1429" i="17" s="1"/>
  <c r="U1429" i="17" s="1"/>
  <c r="N1429" i="17"/>
  <c r="P1375" i="16"/>
  <c r="R1375" i="16" s="1"/>
  <c r="O1375" i="16"/>
  <c r="N1375" i="16"/>
  <c r="H1375" i="16"/>
  <c r="I1375" i="16"/>
  <c r="K1375" i="16" s="1"/>
  <c r="G1375" i="16"/>
  <c r="J1429" i="17" l="1"/>
  <c r="L1429" i="17" s="1"/>
  <c r="Q1429" i="17"/>
  <c r="S1429" i="17" s="1"/>
  <c r="U1375" i="16"/>
  <c r="Q1375" i="16"/>
  <c r="S1375" i="16" s="1"/>
  <c r="J1375" i="16"/>
  <c r="T1429" i="17" l="1"/>
  <c r="V1429" i="17" s="1"/>
  <c r="W1429" i="17"/>
  <c r="F1430" i="17"/>
  <c r="Y1429" i="17"/>
  <c r="X1429" i="17"/>
  <c r="M1430" i="17"/>
  <c r="T1375" i="16"/>
  <c r="L1375" i="16"/>
  <c r="X1375" i="16" s="1"/>
  <c r="N1430" i="17" l="1"/>
  <c r="P1430" i="17"/>
  <c r="R1430" i="17" s="1"/>
  <c r="O1430" i="17"/>
  <c r="I1430" i="17"/>
  <c r="K1430" i="17" s="1"/>
  <c r="G1430" i="17"/>
  <c r="H1430" i="17"/>
  <c r="V1375" i="16"/>
  <c r="F1376" i="16"/>
  <c r="G1376" i="16" s="1"/>
  <c r="M1376" i="16"/>
  <c r="P1376" i="16" s="1"/>
  <c r="R1376" i="16" s="1"/>
  <c r="W1375" i="16"/>
  <c r="Y1375" i="16"/>
  <c r="Q1430" i="17" l="1"/>
  <c r="S1430" i="17" s="1"/>
  <c r="U1430" i="17"/>
  <c r="O1376" i="16"/>
  <c r="N1376" i="16"/>
  <c r="J1430" i="17"/>
  <c r="H1376" i="16"/>
  <c r="I1376" i="16"/>
  <c r="K1376" i="16" s="1"/>
  <c r="U1376" i="16" s="1"/>
  <c r="T1430" i="17" l="1"/>
  <c r="J1376" i="16"/>
  <c r="L1376" i="16" s="1"/>
  <c r="Q1376" i="16"/>
  <c r="S1376" i="16" s="1"/>
  <c r="L1430" i="17"/>
  <c r="W1376" i="16" l="1"/>
  <c r="X1376" i="16"/>
  <c r="Y1376" i="16"/>
  <c r="F1377" i="16"/>
  <c r="G1377" i="16" s="1"/>
  <c r="M1377" i="16"/>
  <c r="P1377" i="16" s="1"/>
  <c r="R1377" i="16" s="1"/>
  <c r="T1376" i="16"/>
  <c r="V1376" i="16" s="1"/>
  <c r="Y1430" i="17"/>
  <c r="V1430" i="17"/>
  <c r="M1431" i="17"/>
  <c r="W1430" i="17"/>
  <c r="F1431" i="17"/>
  <c r="X1430" i="17"/>
  <c r="H1377" i="16" l="1"/>
  <c r="I1377" i="16"/>
  <c r="K1377" i="16" s="1"/>
  <c r="U1377" i="16" s="1"/>
  <c r="O1377" i="16"/>
  <c r="N1377" i="16"/>
  <c r="P1431" i="17"/>
  <c r="R1431" i="17" s="1"/>
  <c r="O1431" i="17"/>
  <c r="N1431" i="17"/>
  <c r="G1431" i="17"/>
  <c r="H1431" i="17"/>
  <c r="I1431" i="17"/>
  <c r="K1431" i="17" s="1"/>
  <c r="Q1377" i="16" l="1"/>
  <c r="S1377" i="16" s="1"/>
  <c r="J1377" i="16"/>
  <c r="L1377" i="16" s="1"/>
  <c r="Q1431" i="17"/>
  <c r="S1431" i="17" s="1"/>
  <c r="U1431" i="17"/>
  <c r="J1431" i="17"/>
  <c r="X1377" i="16" l="1"/>
  <c r="T1377" i="16"/>
  <c r="V1377" i="16" s="1"/>
  <c r="F1378" i="16"/>
  <c r="I1378" i="16" s="1"/>
  <c r="K1378" i="16" s="1"/>
  <c r="W1377" i="16"/>
  <c r="M1378" i="16"/>
  <c r="N1378" i="16" s="1"/>
  <c r="Y1377" i="16"/>
  <c r="T1431" i="17"/>
  <c r="L1431" i="17"/>
  <c r="H1378" i="16" l="1"/>
  <c r="G1378" i="16"/>
  <c r="P1378" i="16"/>
  <c r="R1378" i="16" s="1"/>
  <c r="U1378" i="16" s="1"/>
  <c r="O1378" i="16"/>
  <c r="V1431" i="17"/>
  <c r="F1432" i="17"/>
  <c r="W1431" i="17"/>
  <c r="M1432" i="17"/>
  <c r="Y1431" i="17"/>
  <c r="X1431" i="17"/>
  <c r="J1378" i="16" l="1"/>
  <c r="L1378" i="16" s="1"/>
  <c r="Q1378" i="16"/>
  <c r="S1378" i="16" s="1"/>
  <c r="N1432" i="17"/>
  <c r="P1432" i="17"/>
  <c r="R1432" i="17" s="1"/>
  <c r="O1432" i="17"/>
  <c r="H1432" i="17"/>
  <c r="I1432" i="17"/>
  <c r="K1432" i="17" s="1"/>
  <c r="G1432" i="17"/>
  <c r="T1378" i="16" l="1"/>
  <c r="V1378" i="16" s="1"/>
  <c r="M1379" i="16"/>
  <c r="N1379" i="16" s="1"/>
  <c r="Y1378" i="16"/>
  <c r="W1378" i="16"/>
  <c r="X1378" i="16"/>
  <c r="F1379" i="16"/>
  <c r="G1379" i="16" s="1"/>
  <c r="U1432" i="17"/>
  <c r="Q1432" i="17"/>
  <c r="S1432" i="17" s="1"/>
  <c r="J1432" i="17"/>
  <c r="H1379" i="16" l="1"/>
  <c r="I1379" i="16"/>
  <c r="K1379" i="16" s="1"/>
  <c r="P1379" i="16"/>
  <c r="R1379" i="16" s="1"/>
  <c r="O1379" i="16"/>
  <c r="L1432" i="17"/>
  <c r="T1432" i="17"/>
  <c r="J1379" i="16" l="1"/>
  <c r="L1379" i="16" s="1"/>
  <c r="Q1379" i="16"/>
  <c r="S1379" i="16" s="1"/>
  <c r="U1379" i="16"/>
  <c r="W1432" i="17"/>
  <c r="Y1432" i="17"/>
  <c r="X1432" i="17"/>
  <c r="F1433" i="17"/>
  <c r="M1433" i="17"/>
  <c r="V1432" i="17"/>
  <c r="T1379" i="16" l="1"/>
  <c r="V1379" i="16" s="1"/>
  <c r="P1433" i="17"/>
  <c r="R1433" i="17" s="1"/>
  <c r="O1433" i="17"/>
  <c r="N1433" i="17"/>
  <c r="H1433" i="17"/>
  <c r="G1433" i="17"/>
  <c r="I1433" i="17"/>
  <c r="K1433" i="17" s="1"/>
  <c r="M1380" i="16"/>
  <c r="P1380" i="16" s="1"/>
  <c r="R1380" i="16" s="1"/>
  <c r="F1380" i="16"/>
  <c r="I1380" i="16" s="1"/>
  <c r="K1380" i="16" s="1"/>
  <c r="W1379" i="16"/>
  <c r="Y1379" i="16"/>
  <c r="X1379" i="16"/>
  <c r="J1433" i="17" l="1"/>
  <c r="L1433" i="17" s="1"/>
  <c r="U1433" i="17"/>
  <c r="G1380" i="16"/>
  <c r="Q1433" i="17"/>
  <c r="S1433" i="17" s="1"/>
  <c r="O1380" i="16"/>
  <c r="N1380" i="16"/>
  <c r="H1380" i="16"/>
  <c r="U1380" i="16"/>
  <c r="J1380" i="16" l="1"/>
  <c r="L1380" i="16" s="1"/>
  <c r="Q1380" i="16"/>
  <c r="S1380" i="16" s="1"/>
  <c r="T1433" i="17"/>
  <c r="V1433" i="17" s="1"/>
  <c r="W1433" i="17"/>
  <c r="X1433" i="17"/>
  <c r="F1434" i="17"/>
  <c r="M1434" i="17"/>
  <c r="Y1433" i="17"/>
  <c r="Y1380" i="16" l="1"/>
  <c r="M1381" i="16"/>
  <c r="O1381" i="16" s="1"/>
  <c r="F1381" i="16"/>
  <c r="G1381" i="16" s="1"/>
  <c r="X1380" i="16"/>
  <c r="W1380" i="16"/>
  <c r="T1380" i="16"/>
  <c r="V1380" i="16" s="1"/>
  <c r="I1434" i="17"/>
  <c r="K1434" i="17" s="1"/>
  <c r="H1434" i="17"/>
  <c r="G1434" i="17"/>
  <c r="N1434" i="17"/>
  <c r="P1434" i="17"/>
  <c r="R1434" i="17" s="1"/>
  <c r="O1434" i="17"/>
  <c r="H1381" i="16" l="1"/>
  <c r="I1381" i="16"/>
  <c r="K1381" i="16" s="1"/>
  <c r="N1381" i="16"/>
  <c r="P1381" i="16"/>
  <c r="R1381" i="16" s="1"/>
  <c r="J1434" i="17"/>
  <c r="L1434" i="17" s="1"/>
  <c r="Q1434" i="17"/>
  <c r="S1434" i="17" s="1"/>
  <c r="U1434" i="17"/>
  <c r="J1381" i="16" l="1"/>
  <c r="L1381" i="16" s="1"/>
  <c r="U1381" i="16"/>
  <c r="Q1381" i="16"/>
  <c r="S1381" i="16" s="1"/>
  <c r="T1434" i="17"/>
  <c r="V1434" i="17" s="1"/>
  <c r="F1435" i="17"/>
  <c r="X1434" i="17"/>
  <c r="Y1434" i="17"/>
  <c r="W1434" i="17"/>
  <c r="M1435" i="17"/>
  <c r="M1382" i="16" l="1"/>
  <c r="P1382" i="16" s="1"/>
  <c r="R1382" i="16" s="1"/>
  <c r="W1381" i="16"/>
  <c r="Y1381" i="16"/>
  <c r="X1381" i="16"/>
  <c r="F1382" i="16"/>
  <c r="G1382" i="16" s="1"/>
  <c r="T1381" i="16"/>
  <c r="V1381" i="16" s="1"/>
  <c r="O1435" i="17"/>
  <c r="P1435" i="17"/>
  <c r="R1435" i="17" s="1"/>
  <c r="N1435" i="17"/>
  <c r="I1435" i="17"/>
  <c r="K1435" i="17" s="1"/>
  <c r="G1435" i="17"/>
  <c r="H1435" i="17"/>
  <c r="O1382" i="16" l="1"/>
  <c r="N1382" i="16"/>
  <c r="H1382" i="16"/>
  <c r="I1382" i="16"/>
  <c r="K1382" i="16" s="1"/>
  <c r="U1382" i="16" s="1"/>
  <c r="Q1435" i="17"/>
  <c r="S1435" i="17" s="1"/>
  <c r="J1435" i="17"/>
  <c r="U1435" i="17"/>
  <c r="Q1382" i="16" l="1"/>
  <c r="S1382" i="16" s="1"/>
  <c r="J1382" i="16"/>
  <c r="L1382" i="16" s="1"/>
  <c r="T1435" i="17"/>
  <c r="L1435" i="17"/>
  <c r="M1436" i="17" s="1"/>
  <c r="X1382" i="16" l="1"/>
  <c r="Y1382" i="16"/>
  <c r="M1383" i="16"/>
  <c r="N1383" i="16" s="1"/>
  <c r="W1382" i="16"/>
  <c r="T1382" i="16"/>
  <c r="V1382" i="16" s="1"/>
  <c r="F1383" i="16"/>
  <c r="H1383" i="16" s="1"/>
  <c r="F1436" i="17"/>
  <c r="I1436" i="17" s="1"/>
  <c r="K1436" i="17" s="1"/>
  <c r="W1435" i="17"/>
  <c r="X1435" i="17"/>
  <c r="V1435" i="17"/>
  <c r="Y1435" i="17"/>
  <c r="P1436" i="17"/>
  <c r="R1436" i="17" s="1"/>
  <c r="N1436" i="17"/>
  <c r="O1436" i="17"/>
  <c r="O1383" i="16" l="1"/>
  <c r="G1383" i="16"/>
  <c r="I1383" i="16"/>
  <c r="K1383" i="16" s="1"/>
  <c r="P1383" i="16"/>
  <c r="R1383" i="16" s="1"/>
  <c r="G1436" i="17"/>
  <c r="H1436" i="17"/>
  <c r="U1436" i="17"/>
  <c r="Q1436" i="17"/>
  <c r="S1436" i="17" s="1"/>
  <c r="J1383" i="16" l="1"/>
  <c r="L1383" i="16" s="1"/>
  <c r="U1383" i="16"/>
  <c r="Q1383" i="16"/>
  <c r="S1383" i="16" s="1"/>
  <c r="J1436" i="17"/>
  <c r="L1436" i="17" s="1"/>
  <c r="W1436" i="17" s="1"/>
  <c r="F1384" i="16" l="1"/>
  <c r="H1384" i="16" s="1"/>
  <c r="M1384" i="16"/>
  <c r="N1384" i="16" s="1"/>
  <c r="Y1383" i="16"/>
  <c r="X1383" i="16"/>
  <c r="W1383" i="16"/>
  <c r="T1383" i="16"/>
  <c r="V1383" i="16" s="1"/>
  <c r="T1436" i="17"/>
  <c r="V1436" i="17" s="1"/>
  <c r="X1436" i="17"/>
  <c r="Y1436" i="17"/>
  <c r="F1437" i="17"/>
  <c r="G1437" i="17" s="1"/>
  <c r="M1437" i="17"/>
  <c r="O1384" i="16" l="1"/>
  <c r="I1384" i="16"/>
  <c r="K1384" i="16" s="1"/>
  <c r="P1384" i="16"/>
  <c r="R1384" i="16" s="1"/>
  <c r="G1384" i="16"/>
  <c r="H1437" i="17"/>
  <c r="I1437" i="17"/>
  <c r="K1437" i="17" s="1"/>
  <c r="O1437" i="17"/>
  <c r="P1437" i="17"/>
  <c r="R1437" i="17" s="1"/>
  <c r="N1437" i="17"/>
  <c r="Q1384" i="16" l="1"/>
  <c r="S1384" i="16" s="1"/>
  <c r="J1384" i="16"/>
  <c r="L1384" i="16" s="1"/>
  <c r="U1384" i="16"/>
  <c r="U1437" i="17"/>
  <c r="J1437" i="17"/>
  <c r="L1437" i="17" s="1"/>
  <c r="Q1437" i="17"/>
  <c r="Y1384" i="16" l="1"/>
  <c r="F1385" i="16"/>
  <c r="H1385" i="16" s="1"/>
  <c r="X1384" i="16"/>
  <c r="M1385" i="16"/>
  <c r="N1385" i="16" s="1"/>
  <c r="T1384" i="16"/>
  <c r="V1384" i="16" s="1"/>
  <c r="W1384" i="16"/>
  <c r="T1437" i="17"/>
  <c r="S1437" i="17"/>
  <c r="F1438" i="17" s="1"/>
  <c r="H1438" i="17" s="1"/>
  <c r="G1385" i="16" l="1"/>
  <c r="O1385" i="16"/>
  <c r="I1385" i="16"/>
  <c r="K1385" i="16" s="1"/>
  <c r="P1385" i="16"/>
  <c r="R1385" i="16" s="1"/>
  <c r="M1438" i="17"/>
  <c r="P1438" i="17" s="1"/>
  <c r="R1438" i="17" s="1"/>
  <c r="W1437" i="17"/>
  <c r="X1437" i="17"/>
  <c r="Y1437" i="17"/>
  <c r="V1437" i="17"/>
  <c r="I1438" i="17"/>
  <c r="K1438" i="17" s="1"/>
  <c r="G1438" i="17"/>
  <c r="O1438" i="17" l="1"/>
  <c r="Q1385" i="16"/>
  <c r="S1385" i="16" s="1"/>
  <c r="J1385" i="16"/>
  <c r="L1385" i="16" s="1"/>
  <c r="U1438" i="17"/>
  <c r="U1385" i="16"/>
  <c r="N1438" i="17"/>
  <c r="J1438" i="17"/>
  <c r="L1438" i="17" s="1"/>
  <c r="Q1438" i="17" l="1"/>
  <c r="S1438" i="17" s="1"/>
  <c r="X1438" i="17" s="1"/>
  <c r="F1386" i="16"/>
  <c r="G1386" i="16" s="1"/>
  <c r="T1385" i="16"/>
  <c r="V1385" i="16" s="1"/>
  <c r="M1386" i="16"/>
  <c r="O1386" i="16" s="1"/>
  <c r="W1385" i="16"/>
  <c r="X1385" i="16"/>
  <c r="Y1385" i="16"/>
  <c r="W1438" i="17" l="1"/>
  <c r="M1439" i="17"/>
  <c r="N1439" i="17" s="1"/>
  <c r="Y1438" i="17"/>
  <c r="F1439" i="17"/>
  <c r="H1439" i="17" s="1"/>
  <c r="T1438" i="17"/>
  <c r="V1438" i="17" s="1"/>
  <c r="I1386" i="16"/>
  <c r="K1386" i="16" s="1"/>
  <c r="H1386" i="16"/>
  <c r="P1386" i="16"/>
  <c r="R1386" i="16" s="1"/>
  <c r="N1386" i="16"/>
  <c r="O1439" i="17" l="1"/>
  <c r="U1386" i="16"/>
  <c r="I1439" i="17"/>
  <c r="K1439" i="17" s="1"/>
  <c r="P1439" i="17"/>
  <c r="R1439" i="17" s="1"/>
  <c r="G1439" i="17"/>
  <c r="J1386" i="16"/>
  <c r="L1386" i="16" s="1"/>
  <c r="Q1386" i="16"/>
  <c r="S1386" i="16" s="1"/>
  <c r="Q1439" i="17" l="1"/>
  <c r="S1439" i="17" s="1"/>
  <c r="J1439" i="17"/>
  <c r="L1439" i="17" s="1"/>
  <c r="U1439" i="17"/>
  <c r="T1386" i="16"/>
  <c r="V1386" i="16" s="1"/>
  <c r="Y1386" i="16"/>
  <c r="F1387" i="16"/>
  <c r="M1387" i="16"/>
  <c r="W1386" i="16"/>
  <c r="X1386" i="16"/>
  <c r="T1439" i="17" l="1"/>
  <c r="V1439" i="17" s="1"/>
  <c r="Y1439" i="17"/>
  <c r="W1439" i="17"/>
  <c r="M1440" i="17"/>
  <c r="O1440" i="17" s="1"/>
  <c r="X1439" i="17"/>
  <c r="F1440" i="17"/>
  <c r="I1440" i="17" s="1"/>
  <c r="K1440" i="17" s="1"/>
  <c r="O1387" i="16"/>
  <c r="N1387" i="16"/>
  <c r="P1387" i="16"/>
  <c r="R1387" i="16" s="1"/>
  <c r="G1387" i="16"/>
  <c r="I1387" i="16"/>
  <c r="K1387" i="16" s="1"/>
  <c r="H1387" i="16"/>
  <c r="P1440" i="17" l="1"/>
  <c r="R1440" i="17" s="1"/>
  <c r="U1440" i="17" s="1"/>
  <c r="N1440" i="17"/>
  <c r="H1440" i="17"/>
  <c r="G1440" i="17"/>
  <c r="J1387" i="16"/>
  <c r="L1387" i="16" s="1"/>
  <c r="Q1387" i="16"/>
  <c r="S1387" i="16" s="1"/>
  <c r="U1387" i="16"/>
  <c r="J1440" i="17" l="1"/>
  <c r="L1440" i="17" s="1"/>
  <c r="Q1440" i="17"/>
  <c r="S1440" i="17" s="1"/>
  <c r="Y1387" i="16"/>
  <c r="W1387" i="16"/>
  <c r="M1388" i="16"/>
  <c r="P1388" i="16" s="1"/>
  <c r="R1388" i="16" s="1"/>
  <c r="X1387" i="16"/>
  <c r="F1388" i="16"/>
  <c r="I1388" i="16" s="1"/>
  <c r="K1388" i="16" s="1"/>
  <c r="T1387" i="16"/>
  <c r="V1387" i="16" s="1"/>
  <c r="W1440" i="17" l="1"/>
  <c r="T1440" i="17"/>
  <c r="V1440" i="17" s="1"/>
  <c r="F1441" i="17"/>
  <c r="X1440" i="17"/>
  <c r="Y1440" i="17"/>
  <c r="M1441" i="17"/>
  <c r="N1388" i="16"/>
  <c r="O1388" i="16"/>
  <c r="H1388" i="16"/>
  <c r="G1388" i="16"/>
  <c r="U1388" i="16"/>
  <c r="I1441" i="17" l="1"/>
  <c r="K1441" i="17" s="1"/>
  <c r="H1441" i="17"/>
  <c r="G1441" i="17"/>
  <c r="O1441" i="17"/>
  <c r="N1441" i="17"/>
  <c r="P1441" i="17"/>
  <c r="R1441" i="17" s="1"/>
  <c r="J1388" i="16"/>
  <c r="L1388" i="16" s="1"/>
  <c r="Q1388" i="16"/>
  <c r="S1388" i="16" s="1"/>
  <c r="U1441" i="17" l="1"/>
  <c r="J1441" i="17"/>
  <c r="L1441" i="17" s="1"/>
  <c r="Q1441" i="17"/>
  <c r="W1388" i="16"/>
  <c r="T1388" i="16"/>
  <c r="V1388" i="16" s="1"/>
  <c r="M1389" i="16"/>
  <c r="Y1388" i="16"/>
  <c r="X1388" i="16"/>
  <c r="F1389" i="16"/>
  <c r="T1441" i="17" l="1"/>
  <c r="S1441" i="17"/>
  <c r="M1442" i="17" s="1"/>
  <c r="H1389" i="16"/>
  <c r="I1389" i="16"/>
  <c r="K1389" i="16" s="1"/>
  <c r="G1389" i="16"/>
  <c r="O1389" i="16"/>
  <c r="P1389" i="16"/>
  <c r="R1389" i="16" s="1"/>
  <c r="N1389" i="16"/>
  <c r="W1441" i="17" l="1"/>
  <c r="Y1441" i="17"/>
  <c r="F1442" i="17"/>
  <c r="G1442" i="17" s="1"/>
  <c r="V1441" i="17"/>
  <c r="X1441" i="17"/>
  <c r="P1442" i="17"/>
  <c r="R1442" i="17" s="1"/>
  <c r="O1442" i="17"/>
  <c r="N1442" i="17"/>
  <c r="J1389" i="16"/>
  <c r="L1389" i="16" s="1"/>
  <c r="Q1389" i="16"/>
  <c r="S1389" i="16" s="1"/>
  <c r="U1389" i="16"/>
  <c r="I1442" i="17" l="1"/>
  <c r="K1442" i="17" s="1"/>
  <c r="U1442" i="17" s="1"/>
  <c r="H1442" i="17"/>
  <c r="Q1442" i="17"/>
  <c r="S1442" i="17" s="1"/>
  <c r="T1389" i="16"/>
  <c r="V1389" i="16" s="1"/>
  <c r="W1389" i="16"/>
  <c r="Y1389" i="16"/>
  <c r="X1389" i="16"/>
  <c r="M1390" i="16"/>
  <c r="F1390" i="16"/>
  <c r="J1442" i="17" l="1"/>
  <c r="L1442" i="17" s="1"/>
  <c r="X1442" i="17" s="1"/>
  <c r="O1390" i="16"/>
  <c r="P1390" i="16"/>
  <c r="R1390" i="16" s="1"/>
  <c r="N1390" i="16"/>
  <c r="I1390" i="16"/>
  <c r="K1390" i="16" s="1"/>
  <c r="H1390" i="16"/>
  <c r="G1390" i="16"/>
  <c r="T1442" i="17" l="1"/>
  <c r="V1442" i="17" s="1"/>
  <c r="W1442" i="17"/>
  <c r="F1443" i="17"/>
  <c r="G1443" i="17" s="1"/>
  <c r="M1443" i="17"/>
  <c r="O1443" i="17" s="1"/>
  <c r="Y1442" i="17"/>
  <c r="J1390" i="16"/>
  <c r="L1390" i="16" s="1"/>
  <c r="U1390" i="16"/>
  <c r="Q1390" i="16"/>
  <c r="H1443" i="17" l="1"/>
  <c r="I1443" i="17"/>
  <c r="K1443" i="17" s="1"/>
  <c r="N1443" i="17"/>
  <c r="P1443" i="17"/>
  <c r="R1443" i="17" s="1"/>
  <c r="T1390" i="16"/>
  <c r="S1390" i="16"/>
  <c r="U1443" i="17" l="1"/>
  <c r="J1443" i="17"/>
  <c r="L1443" i="17" s="1"/>
  <c r="Q1443" i="17"/>
  <c r="S1443" i="17" s="1"/>
  <c r="V1390" i="16"/>
  <c r="Y1390" i="16"/>
  <c r="M1391" i="16"/>
  <c r="O1391" i="16" s="1"/>
  <c r="X1390" i="16"/>
  <c r="F1391" i="16"/>
  <c r="W1390" i="16"/>
  <c r="Y1443" i="17" l="1"/>
  <c r="W1443" i="17"/>
  <c r="M1444" i="17"/>
  <c r="O1444" i="17" s="1"/>
  <c r="X1443" i="17"/>
  <c r="F1444" i="17"/>
  <c r="G1444" i="17" s="1"/>
  <c r="T1443" i="17"/>
  <c r="V1443" i="17" s="1"/>
  <c r="N1391" i="16"/>
  <c r="P1391" i="16"/>
  <c r="R1391" i="16" s="1"/>
  <c r="G1391" i="16"/>
  <c r="H1391" i="16"/>
  <c r="I1391" i="16"/>
  <c r="K1391" i="16" s="1"/>
  <c r="N1444" i="17" l="1"/>
  <c r="P1444" i="17"/>
  <c r="R1444" i="17" s="1"/>
  <c r="I1444" i="17"/>
  <c r="K1444" i="17" s="1"/>
  <c r="H1444" i="17"/>
  <c r="Q1391" i="16"/>
  <c r="S1391" i="16" s="1"/>
  <c r="U1391" i="16"/>
  <c r="J1391" i="16"/>
  <c r="L1391" i="16" s="1"/>
  <c r="Q1444" i="17" l="1"/>
  <c r="S1444" i="17" s="1"/>
  <c r="U1444" i="17"/>
  <c r="J1444" i="17"/>
  <c r="L1444" i="17" s="1"/>
  <c r="T1391" i="16"/>
  <c r="V1391" i="16" s="1"/>
  <c r="F1392" i="16"/>
  <c r="M1392" i="16"/>
  <c r="Y1391" i="16"/>
  <c r="W1391" i="16"/>
  <c r="X1391" i="16"/>
  <c r="M1445" i="17" l="1"/>
  <c r="P1445" i="17" s="1"/>
  <c r="R1445" i="17" s="1"/>
  <c r="T1444" i="17"/>
  <c r="V1444" i="17" s="1"/>
  <c r="F1445" i="17"/>
  <c r="G1445" i="17" s="1"/>
  <c r="X1444" i="17"/>
  <c r="W1444" i="17"/>
  <c r="Y1444" i="17"/>
  <c r="O1392" i="16"/>
  <c r="N1392" i="16"/>
  <c r="P1392" i="16"/>
  <c r="R1392" i="16" s="1"/>
  <c r="I1392" i="16"/>
  <c r="K1392" i="16" s="1"/>
  <c r="G1392" i="16"/>
  <c r="H1392" i="16"/>
  <c r="N1445" i="17" l="1"/>
  <c r="O1445" i="17"/>
  <c r="I1445" i="17"/>
  <c r="K1445" i="17" s="1"/>
  <c r="U1445" i="17" s="1"/>
  <c r="H1445" i="17"/>
  <c r="Q1392" i="16"/>
  <c r="S1392" i="16" s="1"/>
  <c r="U1392" i="16"/>
  <c r="J1392" i="16"/>
  <c r="Q1445" i="17" l="1"/>
  <c r="S1445" i="17" s="1"/>
  <c r="J1445" i="17"/>
  <c r="T1392" i="16"/>
  <c r="L1392" i="16"/>
  <c r="T1445" i="17" l="1"/>
  <c r="L1445" i="17"/>
  <c r="X1445" i="17" s="1"/>
  <c r="F1393" i="16"/>
  <c r="M1393" i="16"/>
  <c r="Y1392" i="16"/>
  <c r="W1392" i="16"/>
  <c r="X1392" i="16"/>
  <c r="V1392" i="16"/>
  <c r="F1446" i="17" l="1"/>
  <c r="H1446" i="17" s="1"/>
  <c r="Y1445" i="17"/>
  <c r="W1445" i="17"/>
  <c r="V1445" i="17"/>
  <c r="M1446" i="17"/>
  <c r="O1446" i="17" s="1"/>
  <c r="P1393" i="16"/>
  <c r="R1393" i="16" s="1"/>
  <c r="N1393" i="16"/>
  <c r="O1393" i="16"/>
  <c r="H1393" i="16"/>
  <c r="G1393" i="16"/>
  <c r="I1393" i="16"/>
  <c r="K1393" i="16" s="1"/>
  <c r="I1446" i="17" l="1"/>
  <c r="K1446" i="17" s="1"/>
  <c r="G1446" i="17"/>
  <c r="N1446" i="17"/>
  <c r="P1446" i="17"/>
  <c r="R1446" i="17" s="1"/>
  <c r="J1393" i="16"/>
  <c r="L1393" i="16" s="1"/>
  <c r="U1393" i="16"/>
  <c r="Q1393" i="16"/>
  <c r="S1393" i="16" s="1"/>
  <c r="U1446" i="17" l="1"/>
  <c r="J1446" i="17"/>
  <c r="L1446" i="17" s="1"/>
  <c r="Q1446" i="17"/>
  <c r="S1446" i="17" s="1"/>
  <c r="W1393" i="16"/>
  <c r="M1394" i="16"/>
  <c r="X1393" i="16"/>
  <c r="F1394" i="16"/>
  <c r="Y1393" i="16"/>
  <c r="T1393" i="16"/>
  <c r="V1393" i="16" s="1"/>
  <c r="M1447" i="17" l="1"/>
  <c r="N1447" i="17" s="1"/>
  <c r="W1446" i="17"/>
  <c r="X1446" i="17"/>
  <c r="Y1446" i="17"/>
  <c r="F1447" i="17"/>
  <c r="H1447" i="17" s="1"/>
  <c r="T1446" i="17"/>
  <c r="V1446" i="17" s="1"/>
  <c r="P1394" i="16"/>
  <c r="R1394" i="16" s="1"/>
  <c r="N1394" i="16"/>
  <c r="O1394" i="16"/>
  <c r="I1394" i="16"/>
  <c r="K1394" i="16" s="1"/>
  <c r="H1394" i="16"/>
  <c r="G1394" i="16"/>
  <c r="O1447" i="17" l="1"/>
  <c r="P1447" i="17"/>
  <c r="R1447" i="17" s="1"/>
  <c r="I1447" i="17"/>
  <c r="K1447" i="17" s="1"/>
  <c r="G1447" i="17"/>
  <c r="J1394" i="16"/>
  <c r="L1394" i="16" s="1"/>
  <c r="U1394" i="16"/>
  <c r="Q1394" i="16"/>
  <c r="S1394" i="16" s="1"/>
  <c r="U1447" i="17" l="1"/>
  <c r="Q1447" i="17"/>
  <c r="S1447" i="17" s="1"/>
  <c r="J1447" i="17"/>
  <c r="T1394" i="16"/>
  <c r="V1394" i="16" s="1"/>
  <c r="W1394" i="16"/>
  <c r="X1394" i="16"/>
  <c r="Y1394" i="16"/>
  <c r="M1395" i="16"/>
  <c r="F1395" i="16"/>
  <c r="T1447" i="17" l="1"/>
  <c r="L1447" i="17"/>
  <c r="W1447" i="17" s="1"/>
  <c r="G1395" i="16"/>
  <c r="I1395" i="16"/>
  <c r="K1395" i="16" s="1"/>
  <c r="H1395" i="16"/>
  <c r="P1395" i="16"/>
  <c r="R1395" i="16" s="1"/>
  <c r="O1395" i="16"/>
  <c r="N1395" i="16"/>
  <c r="Y1447" i="17" l="1"/>
  <c r="F1448" i="17"/>
  <c r="I1448" i="17" s="1"/>
  <c r="K1448" i="17" s="1"/>
  <c r="V1447" i="17"/>
  <c r="X1447" i="17"/>
  <c r="M1448" i="17"/>
  <c r="P1448" i="17" s="1"/>
  <c r="R1448" i="17" s="1"/>
  <c r="Q1395" i="16"/>
  <c r="S1395" i="16" s="1"/>
  <c r="J1395" i="16"/>
  <c r="L1395" i="16" s="1"/>
  <c r="U1395" i="16"/>
  <c r="H1448" i="17" l="1"/>
  <c r="U1448" i="17"/>
  <c r="G1448" i="17"/>
  <c r="N1448" i="17"/>
  <c r="O1448" i="17"/>
  <c r="M1396" i="16"/>
  <c r="P1396" i="16" s="1"/>
  <c r="R1396" i="16" s="1"/>
  <c r="T1395" i="16"/>
  <c r="V1395" i="16" s="1"/>
  <c r="Y1395" i="16"/>
  <c r="W1395" i="16"/>
  <c r="F1396" i="16"/>
  <c r="I1396" i="16" s="1"/>
  <c r="K1396" i="16" s="1"/>
  <c r="X1395" i="16"/>
  <c r="J1448" i="17" l="1"/>
  <c r="L1448" i="17" s="1"/>
  <c r="Q1448" i="17"/>
  <c r="S1448" i="17" s="1"/>
  <c r="N1396" i="16"/>
  <c r="O1396" i="16"/>
  <c r="H1396" i="16"/>
  <c r="G1396" i="16"/>
  <c r="U1396" i="16"/>
  <c r="Y1448" i="17" l="1"/>
  <c r="T1448" i="17"/>
  <c r="V1448" i="17" s="1"/>
  <c r="Q1396" i="16"/>
  <c r="S1396" i="16" s="1"/>
  <c r="F1449" i="17"/>
  <c r="G1449" i="17" s="1"/>
  <c r="M1449" i="17"/>
  <c r="N1449" i="17" s="1"/>
  <c r="W1448" i="17"/>
  <c r="X1448" i="17"/>
  <c r="J1396" i="16"/>
  <c r="T1396" i="16" l="1"/>
  <c r="I1449" i="17"/>
  <c r="K1449" i="17" s="1"/>
  <c r="H1449" i="17"/>
  <c r="O1449" i="17"/>
  <c r="P1449" i="17"/>
  <c r="R1449" i="17" s="1"/>
  <c r="L1396" i="16"/>
  <c r="X1396" i="16" s="1"/>
  <c r="J1449" i="17" l="1"/>
  <c r="L1449" i="17" s="1"/>
  <c r="U1449" i="17"/>
  <c r="Q1449" i="17"/>
  <c r="S1449" i="17" s="1"/>
  <c r="Y1396" i="16"/>
  <c r="W1396" i="16"/>
  <c r="M1397" i="16"/>
  <c r="N1397" i="16" s="1"/>
  <c r="F1397" i="16"/>
  <c r="I1397" i="16" s="1"/>
  <c r="K1397" i="16" s="1"/>
  <c r="V1396" i="16"/>
  <c r="T1449" i="17" l="1"/>
  <c r="V1449" i="17" s="1"/>
  <c r="O1397" i="16"/>
  <c r="P1397" i="16"/>
  <c r="R1397" i="16" s="1"/>
  <c r="U1397" i="16" s="1"/>
  <c r="G1397" i="16"/>
  <c r="H1397" i="16"/>
  <c r="M1450" i="17"/>
  <c r="F1450" i="17"/>
  <c r="X1449" i="17"/>
  <c r="Y1449" i="17"/>
  <c r="W1449" i="17"/>
  <c r="Q1397" i="16" l="1"/>
  <c r="S1397" i="16" s="1"/>
  <c r="J1397" i="16"/>
  <c r="L1397" i="16" s="1"/>
  <c r="G1450" i="17"/>
  <c r="I1450" i="17"/>
  <c r="K1450" i="17" s="1"/>
  <c r="H1450" i="17"/>
  <c r="O1450" i="17"/>
  <c r="N1450" i="17"/>
  <c r="P1450" i="17"/>
  <c r="R1450" i="17" s="1"/>
  <c r="M1398" i="16" l="1"/>
  <c r="O1398" i="16" s="1"/>
  <c r="X1397" i="16"/>
  <c r="Y1397" i="16"/>
  <c r="F1398" i="16"/>
  <c r="I1398" i="16" s="1"/>
  <c r="K1398" i="16" s="1"/>
  <c r="W1397" i="16"/>
  <c r="T1397" i="16"/>
  <c r="V1397" i="16" s="1"/>
  <c r="Q1450" i="17"/>
  <c r="S1450" i="17" s="1"/>
  <c r="J1450" i="17"/>
  <c r="L1450" i="17" s="1"/>
  <c r="U1450" i="17"/>
  <c r="P1398" i="16" l="1"/>
  <c r="R1398" i="16" s="1"/>
  <c r="U1398" i="16" s="1"/>
  <c r="G1398" i="16"/>
  <c r="N1398" i="16"/>
  <c r="H1398" i="16"/>
  <c r="W1450" i="17"/>
  <c r="T1450" i="17"/>
  <c r="V1450" i="17" s="1"/>
  <c r="M1451" i="17"/>
  <c r="F1451" i="17"/>
  <c r="X1450" i="17"/>
  <c r="Y1450" i="17"/>
  <c r="Q1398" i="16" l="1"/>
  <c r="S1398" i="16" s="1"/>
  <c r="J1398" i="16"/>
  <c r="L1398" i="16" s="1"/>
  <c r="G1451" i="17"/>
  <c r="I1451" i="17"/>
  <c r="K1451" i="17" s="1"/>
  <c r="H1451" i="17"/>
  <c r="N1451" i="17"/>
  <c r="P1451" i="17"/>
  <c r="R1451" i="17" s="1"/>
  <c r="O1451" i="17"/>
  <c r="W1398" i="16" l="1"/>
  <c r="X1398" i="16"/>
  <c r="F1399" i="16"/>
  <c r="G1399" i="16" s="1"/>
  <c r="T1398" i="16"/>
  <c r="V1398" i="16" s="1"/>
  <c r="M1399" i="16"/>
  <c r="Y1398" i="16"/>
  <c r="J1451" i="17"/>
  <c r="L1451" i="17" s="1"/>
  <c r="Q1451" i="17"/>
  <c r="S1451" i="17" s="1"/>
  <c r="U1451" i="17"/>
  <c r="O1399" i="16" l="1"/>
  <c r="P1399" i="16"/>
  <c r="R1399" i="16" s="1"/>
  <c r="N1399" i="16"/>
  <c r="H1399" i="16"/>
  <c r="I1399" i="16"/>
  <c r="K1399" i="16" s="1"/>
  <c r="T1451" i="17"/>
  <c r="V1451" i="17" s="1"/>
  <c r="F1452" i="17"/>
  <c r="Y1451" i="17"/>
  <c r="M1452" i="17"/>
  <c r="W1451" i="17"/>
  <c r="X1451" i="17"/>
  <c r="J1399" i="16" l="1"/>
  <c r="Q1399" i="16"/>
  <c r="S1399" i="16" s="1"/>
  <c r="U1399" i="16"/>
  <c r="N1452" i="17"/>
  <c r="O1452" i="17"/>
  <c r="P1452" i="17"/>
  <c r="R1452" i="17" s="1"/>
  <c r="H1452" i="17"/>
  <c r="G1452" i="17"/>
  <c r="I1452" i="17"/>
  <c r="K1452" i="17" s="1"/>
  <c r="T1399" i="16" l="1"/>
  <c r="L1399" i="16"/>
  <c r="M1400" i="16" s="1"/>
  <c r="P1400" i="16" s="1"/>
  <c r="R1400" i="16" s="1"/>
  <c r="U1452" i="17"/>
  <c r="Q1452" i="17"/>
  <c r="S1452" i="17" s="1"/>
  <c r="J1452" i="17"/>
  <c r="X1399" i="16" l="1"/>
  <c r="Y1399" i="16"/>
  <c r="F1400" i="16"/>
  <c r="W1399" i="16"/>
  <c r="V1399" i="16"/>
  <c r="O1400" i="16"/>
  <c r="N1400" i="16"/>
  <c r="T1452" i="17"/>
  <c r="L1452" i="17"/>
  <c r="Q1400" i="16" l="1"/>
  <c r="S1400" i="16" s="1"/>
  <c r="G1400" i="16"/>
  <c r="H1400" i="16"/>
  <c r="I1400" i="16"/>
  <c r="K1400" i="16" s="1"/>
  <c r="U1400" i="16" s="1"/>
  <c r="Y1452" i="17"/>
  <c r="M1453" i="17"/>
  <c r="X1452" i="17"/>
  <c r="W1452" i="17"/>
  <c r="F1453" i="17"/>
  <c r="V1452" i="17"/>
  <c r="J1400" i="16" l="1"/>
  <c r="T1400" i="16" s="1"/>
  <c r="N1453" i="17"/>
  <c r="P1453" i="17"/>
  <c r="R1453" i="17" s="1"/>
  <c r="O1453" i="17"/>
  <c r="H1453" i="17"/>
  <c r="I1453" i="17"/>
  <c r="K1453" i="17" s="1"/>
  <c r="G1453" i="17"/>
  <c r="L1400" i="16" l="1"/>
  <c r="F1401" i="16" s="1"/>
  <c r="Q1453" i="17"/>
  <c r="S1453" i="17" s="1"/>
  <c r="U1453" i="17"/>
  <c r="J1453" i="17"/>
  <c r="Y1400" i="16" l="1"/>
  <c r="W1400" i="16"/>
  <c r="X1400" i="16"/>
  <c r="M1401" i="16"/>
  <c r="O1401" i="16" s="1"/>
  <c r="V1400" i="16"/>
  <c r="H1401" i="16"/>
  <c r="G1401" i="16"/>
  <c r="I1401" i="16"/>
  <c r="K1401" i="16" s="1"/>
  <c r="T1453" i="17"/>
  <c r="L1453" i="17"/>
  <c r="P1401" i="16" l="1"/>
  <c r="R1401" i="16" s="1"/>
  <c r="U1401" i="16" s="1"/>
  <c r="N1401" i="16"/>
  <c r="J1401" i="16"/>
  <c r="L1401" i="16" s="1"/>
  <c r="W1453" i="17"/>
  <c r="F1454" i="17"/>
  <c r="M1454" i="17"/>
  <c r="X1453" i="17"/>
  <c r="Y1453" i="17"/>
  <c r="V1453" i="17"/>
  <c r="Q1401" i="16" l="1"/>
  <c r="S1401" i="16" s="1"/>
  <c r="X1401" i="16" s="1"/>
  <c r="O1454" i="17"/>
  <c r="N1454" i="17"/>
  <c r="P1454" i="17"/>
  <c r="R1454" i="17" s="1"/>
  <c r="H1454" i="17"/>
  <c r="I1454" i="17"/>
  <c r="K1454" i="17" s="1"/>
  <c r="G1454" i="17"/>
  <c r="W1401" i="16" l="1"/>
  <c r="Y1401" i="16"/>
  <c r="T1401" i="16"/>
  <c r="V1401" i="16" s="1"/>
  <c r="M1402" i="16"/>
  <c r="O1402" i="16" s="1"/>
  <c r="F1402" i="16"/>
  <c r="H1402" i="16" s="1"/>
  <c r="U1454" i="17"/>
  <c r="Q1454" i="17"/>
  <c r="S1454" i="17" s="1"/>
  <c r="J1454" i="17"/>
  <c r="N1402" i="16" l="1"/>
  <c r="P1402" i="16"/>
  <c r="R1402" i="16" s="1"/>
  <c r="I1402" i="16"/>
  <c r="K1402" i="16" s="1"/>
  <c r="G1402" i="16"/>
  <c r="T1454" i="17"/>
  <c r="L1454" i="17"/>
  <c r="J1402" i="16" l="1"/>
  <c r="L1402" i="16" s="1"/>
  <c r="Q1402" i="16"/>
  <c r="U1402" i="16"/>
  <c r="F1455" i="17"/>
  <c r="W1454" i="17"/>
  <c r="Y1454" i="17"/>
  <c r="M1455" i="17"/>
  <c r="X1454" i="17"/>
  <c r="V1454" i="17"/>
  <c r="T1402" i="16" l="1"/>
  <c r="S1402" i="16"/>
  <c r="Y1402" i="16" s="1"/>
  <c r="N1455" i="17"/>
  <c r="O1455" i="17"/>
  <c r="P1455" i="17"/>
  <c r="R1455" i="17" s="1"/>
  <c r="I1455" i="17"/>
  <c r="K1455" i="17" s="1"/>
  <c r="H1455" i="17"/>
  <c r="G1455" i="17"/>
  <c r="W1402" i="16" l="1"/>
  <c r="M1403" i="16"/>
  <c r="P1403" i="16" s="1"/>
  <c r="R1403" i="16" s="1"/>
  <c r="V1402" i="16"/>
  <c r="F1403" i="16"/>
  <c r="H1403" i="16" s="1"/>
  <c r="X1402" i="16"/>
  <c r="J1455" i="17"/>
  <c r="L1455" i="17" s="1"/>
  <c r="U1455" i="17"/>
  <c r="Q1455" i="17"/>
  <c r="S1455" i="17" s="1"/>
  <c r="N1403" i="16" l="1"/>
  <c r="O1403" i="16"/>
  <c r="G1403" i="16"/>
  <c r="I1403" i="16"/>
  <c r="K1403" i="16" s="1"/>
  <c r="U1403" i="16" s="1"/>
  <c r="W1455" i="17"/>
  <c r="F1456" i="17"/>
  <c r="M1456" i="17"/>
  <c r="X1455" i="17"/>
  <c r="Y1455" i="17"/>
  <c r="T1455" i="17"/>
  <c r="V1455" i="17" s="1"/>
  <c r="Q1403" i="16" l="1"/>
  <c r="S1403" i="16" s="1"/>
  <c r="J1403" i="16"/>
  <c r="L1403" i="16" s="1"/>
  <c r="P1456" i="17"/>
  <c r="R1456" i="17" s="1"/>
  <c r="N1456" i="17"/>
  <c r="O1456" i="17"/>
  <c r="I1456" i="17"/>
  <c r="K1456" i="17" s="1"/>
  <c r="G1456" i="17"/>
  <c r="H1456" i="17"/>
  <c r="T1403" i="16" l="1"/>
  <c r="V1403" i="16" s="1"/>
  <c r="Y1403" i="16"/>
  <c r="M1404" i="16"/>
  <c r="X1403" i="16"/>
  <c r="F1404" i="16"/>
  <c r="W1403" i="16"/>
  <c r="Q1456" i="17"/>
  <c r="S1456" i="17" s="1"/>
  <c r="U1456" i="17"/>
  <c r="J1456" i="17"/>
  <c r="N1404" i="16" l="1"/>
  <c r="O1404" i="16"/>
  <c r="P1404" i="16"/>
  <c r="R1404" i="16" s="1"/>
  <c r="H1404" i="16"/>
  <c r="I1404" i="16"/>
  <c r="K1404" i="16" s="1"/>
  <c r="G1404" i="16"/>
  <c r="T1456" i="17"/>
  <c r="L1456" i="17"/>
  <c r="Y1456" i="17" s="1"/>
  <c r="J1404" i="16" l="1"/>
  <c r="L1404" i="16" s="1"/>
  <c r="U1404" i="16"/>
  <c r="Q1404" i="16"/>
  <c r="S1404" i="16" s="1"/>
  <c r="W1456" i="17"/>
  <c r="F1457" i="17"/>
  <c r="G1457" i="17" s="1"/>
  <c r="V1456" i="17"/>
  <c r="M1457" i="17"/>
  <c r="P1457" i="17" s="1"/>
  <c r="R1457" i="17" s="1"/>
  <c r="X1456" i="17"/>
  <c r="T1404" i="16" l="1"/>
  <c r="V1404" i="16" s="1"/>
  <c r="M1405" i="16"/>
  <c r="X1404" i="16"/>
  <c r="Y1404" i="16"/>
  <c r="F1405" i="16"/>
  <c r="W1404" i="16"/>
  <c r="I1457" i="17"/>
  <c r="K1457" i="17" s="1"/>
  <c r="U1457" i="17" s="1"/>
  <c r="H1457" i="17"/>
  <c r="N1457" i="17"/>
  <c r="O1457" i="17"/>
  <c r="J1457" i="17" l="1"/>
  <c r="L1457" i="17" s="1"/>
  <c r="G1405" i="16"/>
  <c r="H1405" i="16"/>
  <c r="I1405" i="16"/>
  <c r="K1405" i="16" s="1"/>
  <c r="P1405" i="16"/>
  <c r="R1405" i="16" s="1"/>
  <c r="N1405" i="16"/>
  <c r="O1405" i="16"/>
  <c r="Q1457" i="17"/>
  <c r="S1457" i="17" s="1"/>
  <c r="Q1405" i="16" l="1"/>
  <c r="S1405" i="16" s="1"/>
  <c r="J1405" i="16"/>
  <c r="U1405" i="16"/>
  <c r="T1457" i="17"/>
  <c r="V1457" i="17" s="1"/>
  <c r="Y1457" i="17"/>
  <c r="M1458" i="17"/>
  <c r="F1458" i="17"/>
  <c r="X1457" i="17"/>
  <c r="W1457" i="17"/>
  <c r="T1405" i="16" l="1"/>
  <c r="L1405" i="16"/>
  <c r="X1405" i="16" s="1"/>
  <c r="H1458" i="17"/>
  <c r="G1458" i="17"/>
  <c r="I1458" i="17"/>
  <c r="K1458" i="17" s="1"/>
  <c r="N1458" i="17"/>
  <c r="O1458" i="17"/>
  <c r="P1458" i="17"/>
  <c r="R1458" i="17" s="1"/>
  <c r="F1406" i="16" l="1"/>
  <c r="G1406" i="16" s="1"/>
  <c r="V1405" i="16"/>
  <c r="M1406" i="16"/>
  <c r="P1406" i="16" s="1"/>
  <c r="R1406" i="16" s="1"/>
  <c r="Y1405" i="16"/>
  <c r="W1405" i="16"/>
  <c r="Q1458" i="17"/>
  <c r="S1458" i="17" s="1"/>
  <c r="U1458" i="17"/>
  <c r="J1458" i="17"/>
  <c r="I1406" i="16" l="1"/>
  <c r="K1406" i="16" s="1"/>
  <c r="U1406" i="16" s="1"/>
  <c r="H1406" i="16"/>
  <c r="O1406" i="16"/>
  <c r="N1406" i="16"/>
  <c r="T1458" i="17"/>
  <c r="L1458" i="17"/>
  <c r="J1406" i="16" l="1"/>
  <c r="L1406" i="16" s="1"/>
  <c r="Q1406" i="16"/>
  <c r="S1406" i="16" s="1"/>
  <c r="F1459" i="17"/>
  <c r="M1459" i="17"/>
  <c r="W1458" i="17"/>
  <c r="Y1458" i="17"/>
  <c r="X1458" i="17"/>
  <c r="V1458" i="17"/>
  <c r="X1406" i="16" l="1"/>
  <c r="Y1406" i="16"/>
  <c r="F1407" i="16"/>
  <c r="H1407" i="16" s="1"/>
  <c r="W1406" i="16"/>
  <c r="M1407" i="16"/>
  <c r="O1407" i="16" s="1"/>
  <c r="T1406" i="16"/>
  <c r="V1406" i="16" s="1"/>
  <c r="N1459" i="17"/>
  <c r="O1459" i="17"/>
  <c r="P1459" i="17"/>
  <c r="R1459" i="17" s="1"/>
  <c r="H1459" i="17"/>
  <c r="G1459" i="17"/>
  <c r="I1459" i="17"/>
  <c r="K1459" i="17" s="1"/>
  <c r="I1407" i="16" l="1"/>
  <c r="K1407" i="16" s="1"/>
  <c r="G1407" i="16"/>
  <c r="P1407" i="16"/>
  <c r="R1407" i="16" s="1"/>
  <c r="N1407" i="16"/>
  <c r="U1459" i="17"/>
  <c r="Q1459" i="17"/>
  <c r="S1459" i="17" s="1"/>
  <c r="J1459" i="17"/>
  <c r="U1407" i="16" l="1"/>
  <c r="J1407" i="16"/>
  <c r="L1407" i="16" s="1"/>
  <c r="Q1407" i="16"/>
  <c r="S1407" i="16" s="1"/>
  <c r="T1459" i="17"/>
  <c r="L1459" i="17"/>
  <c r="W1407" i="16" l="1"/>
  <c r="Y1407" i="16"/>
  <c r="M1408" i="16"/>
  <c r="P1408" i="16" s="1"/>
  <c r="R1408" i="16" s="1"/>
  <c r="X1407" i="16"/>
  <c r="F1408" i="16"/>
  <c r="H1408" i="16" s="1"/>
  <c r="T1407" i="16"/>
  <c r="V1407" i="16" s="1"/>
  <c r="Y1459" i="17"/>
  <c r="M1460" i="17"/>
  <c r="X1459" i="17"/>
  <c r="W1459" i="17"/>
  <c r="F1460" i="17"/>
  <c r="V1459" i="17"/>
  <c r="G1408" i="16" l="1"/>
  <c r="O1408" i="16"/>
  <c r="N1408" i="16"/>
  <c r="I1408" i="16"/>
  <c r="K1408" i="16" s="1"/>
  <c r="U1408" i="16" s="1"/>
  <c r="P1460" i="17"/>
  <c r="R1460" i="17" s="1"/>
  <c r="N1460" i="17"/>
  <c r="O1460" i="17"/>
  <c r="I1460" i="17"/>
  <c r="K1460" i="17" s="1"/>
  <c r="G1460" i="17"/>
  <c r="H1460" i="17"/>
  <c r="Q1408" i="16" l="1"/>
  <c r="S1408" i="16" s="1"/>
  <c r="J1408" i="16"/>
  <c r="L1408" i="16" s="1"/>
  <c r="U1460" i="17"/>
  <c r="Q1460" i="17"/>
  <c r="S1460" i="17" s="1"/>
  <c r="J1460" i="17"/>
  <c r="M1409" i="16" l="1"/>
  <c r="P1409" i="16" s="1"/>
  <c r="R1409" i="16" s="1"/>
  <c r="F1409" i="16"/>
  <c r="G1409" i="16" s="1"/>
  <c r="X1408" i="16"/>
  <c r="W1408" i="16"/>
  <c r="T1408" i="16"/>
  <c r="V1408" i="16" s="1"/>
  <c r="Y1408" i="16"/>
  <c r="T1460" i="17"/>
  <c r="L1460" i="17"/>
  <c r="N1409" i="16" l="1"/>
  <c r="O1409" i="16"/>
  <c r="H1409" i="16"/>
  <c r="I1409" i="16"/>
  <c r="K1409" i="16" s="1"/>
  <c r="U1409" i="16" s="1"/>
  <c r="X1460" i="17"/>
  <c r="M1461" i="17"/>
  <c r="W1460" i="17"/>
  <c r="F1461" i="17"/>
  <c r="Y1460" i="17"/>
  <c r="V1460" i="17"/>
  <c r="Q1409" i="16" l="1"/>
  <c r="S1409" i="16" s="1"/>
  <c r="J1409" i="16"/>
  <c r="L1409" i="16" s="1"/>
  <c r="N1461" i="17"/>
  <c r="P1461" i="17"/>
  <c r="R1461" i="17" s="1"/>
  <c r="O1461" i="17"/>
  <c r="I1461" i="17"/>
  <c r="K1461" i="17" s="1"/>
  <c r="G1461" i="17"/>
  <c r="H1461" i="17"/>
  <c r="Y1409" i="16" l="1"/>
  <c r="W1409" i="16"/>
  <c r="F1410" i="16"/>
  <c r="G1410" i="16" s="1"/>
  <c r="X1409" i="16"/>
  <c r="T1409" i="16"/>
  <c r="V1409" i="16" s="1"/>
  <c r="M1410" i="16"/>
  <c r="P1410" i="16" s="1"/>
  <c r="R1410" i="16" s="1"/>
  <c r="U1461" i="17"/>
  <c r="Q1461" i="17"/>
  <c r="S1461" i="17" s="1"/>
  <c r="J1461" i="17"/>
  <c r="L1461" i="17" s="1"/>
  <c r="I1410" i="16" l="1"/>
  <c r="K1410" i="16" s="1"/>
  <c r="U1410" i="16" s="1"/>
  <c r="H1410" i="16"/>
  <c r="O1410" i="16"/>
  <c r="N1410" i="16"/>
  <c r="T1461" i="17"/>
  <c r="V1461" i="17" s="1"/>
  <c r="M1462" i="17"/>
  <c r="Y1461" i="17"/>
  <c r="W1461" i="17"/>
  <c r="F1462" i="17"/>
  <c r="X1461" i="17"/>
  <c r="J1410" i="16" l="1"/>
  <c r="L1410" i="16" s="1"/>
  <c r="Q1410" i="16"/>
  <c r="S1410" i="16" s="1"/>
  <c r="I1462" i="17"/>
  <c r="K1462" i="17" s="1"/>
  <c r="G1462" i="17"/>
  <c r="H1462" i="17"/>
  <c r="N1462" i="17"/>
  <c r="P1462" i="17"/>
  <c r="R1462" i="17" s="1"/>
  <c r="O1462" i="17"/>
  <c r="X1410" i="16" l="1"/>
  <c r="Y1410" i="16"/>
  <c r="W1410" i="16"/>
  <c r="F1411" i="16"/>
  <c r="H1411" i="16" s="1"/>
  <c r="M1411" i="16"/>
  <c r="N1411" i="16" s="1"/>
  <c r="T1410" i="16"/>
  <c r="V1410" i="16" s="1"/>
  <c r="Q1462" i="17"/>
  <c r="S1462" i="17" s="1"/>
  <c r="U1462" i="17"/>
  <c r="J1462" i="17"/>
  <c r="I1411" i="16" l="1"/>
  <c r="K1411" i="16" s="1"/>
  <c r="G1411" i="16"/>
  <c r="P1411" i="16"/>
  <c r="R1411" i="16" s="1"/>
  <c r="O1411" i="16"/>
  <c r="T1462" i="17"/>
  <c r="L1462" i="17"/>
  <c r="J1411" i="16" l="1"/>
  <c r="L1411" i="16" s="1"/>
  <c r="Q1411" i="16"/>
  <c r="S1411" i="16" s="1"/>
  <c r="U1411" i="16"/>
  <c r="Y1462" i="17"/>
  <c r="M1463" i="17"/>
  <c r="W1462" i="17"/>
  <c r="F1463" i="17"/>
  <c r="X1462" i="17"/>
  <c r="V1462" i="17"/>
  <c r="Y1411" i="16" l="1"/>
  <c r="X1411" i="16"/>
  <c r="F1412" i="16"/>
  <c r="I1412" i="16" s="1"/>
  <c r="K1412" i="16" s="1"/>
  <c r="M1412" i="16"/>
  <c r="P1412" i="16" s="1"/>
  <c r="R1412" i="16" s="1"/>
  <c r="W1411" i="16"/>
  <c r="T1411" i="16"/>
  <c r="V1411" i="16" s="1"/>
  <c r="H1463" i="17"/>
  <c r="I1463" i="17"/>
  <c r="K1463" i="17" s="1"/>
  <c r="G1463" i="17"/>
  <c r="O1463" i="17"/>
  <c r="P1463" i="17"/>
  <c r="R1463" i="17" s="1"/>
  <c r="N1463" i="17"/>
  <c r="H1412" i="16" l="1"/>
  <c r="G1412" i="16"/>
  <c r="N1412" i="16"/>
  <c r="O1412" i="16"/>
  <c r="U1412" i="16"/>
  <c r="J1463" i="17"/>
  <c r="U1463" i="17"/>
  <c r="Q1463" i="17"/>
  <c r="S1463" i="17" s="1"/>
  <c r="J1412" i="16" l="1"/>
  <c r="L1412" i="16" s="1"/>
  <c r="Q1412" i="16"/>
  <c r="S1412" i="16" s="1"/>
  <c r="T1463" i="17"/>
  <c r="L1463" i="17"/>
  <c r="M1413" i="16" l="1"/>
  <c r="N1413" i="16" s="1"/>
  <c r="Y1412" i="16"/>
  <c r="T1412" i="16"/>
  <c r="V1412" i="16" s="1"/>
  <c r="W1412" i="16"/>
  <c r="F1413" i="16"/>
  <c r="G1413" i="16" s="1"/>
  <c r="X1412" i="16"/>
  <c r="M1464" i="17"/>
  <c r="W1463" i="17"/>
  <c r="F1464" i="17"/>
  <c r="X1463" i="17"/>
  <c r="Y1463" i="17"/>
  <c r="V1463" i="17"/>
  <c r="P1413" i="16" l="1"/>
  <c r="R1413" i="16" s="1"/>
  <c r="O1413" i="16"/>
  <c r="H1413" i="16"/>
  <c r="I1413" i="16"/>
  <c r="K1413" i="16" s="1"/>
  <c r="I1464" i="17"/>
  <c r="K1464" i="17" s="1"/>
  <c r="H1464" i="17"/>
  <c r="G1464" i="17"/>
  <c r="O1464" i="17"/>
  <c r="P1464" i="17"/>
  <c r="R1464" i="17" s="1"/>
  <c r="N1464" i="17"/>
  <c r="U1413" i="16" l="1"/>
  <c r="Q1413" i="16"/>
  <c r="S1413" i="16" s="1"/>
  <c r="J1413" i="16"/>
  <c r="Q1464" i="17"/>
  <c r="S1464" i="17" s="1"/>
  <c r="J1464" i="17"/>
  <c r="U1464" i="17"/>
  <c r="T1413" i="16" l="1"/>
  <c r="L1413" i="16"/>
  <c r="T1464" i="17"/>
  <c r="L1464" i="17"/>
  <c r="V1413" i="16" l="1"/>
  <c r="F1414" i="16"/>
  <c r="Y1413" i="16"/>
  <c r="W1413" i="16"/>
  <c r="M1414" i="16"/>
  <c r="X1413" i="16"/>
  <c r="Y1464" i="17"/>
  <c r="X1464" i="17"/>
  <c r="F1465" i="17"/>
  <c r="W1464" i="17"/>
  <c r="M1465" i="17"/>
  <c r="V1464" i="17"/>
  <c r="N1414" i="16" l="1"/>
  <c r="P1414" i="16"/>
  <c r="R1414" i="16" s="1"/>
  <c r="O1414" i="16"/>
  <c r="H1414" i="16"/>
  <c r="G1414" i="16"/>
  <c r="I1414" i="16"/>
  <c r="K1414" i="16" s="1"/>
  <c r="I1465" i="17"/>
  <c r="K1465" i="17" s="1"/>
  <c r="G1465" i="17"/>
  <c r="H1465" i="17"/>
  <c r="P1465" i="17"/>
  <c r="R1465" i="17" s="1"/>
  <c r="N1465" i="17"/>
  <c r="O1465" i="17"/>
  <c r="U1414" i="16" l="1"/>
  <c r="J1414" i="16"/>
  <c r="L1414" i="16" s="1"/>
  <c r="Q1414" i="16"/>
  <c r="Q1465" i="17"/>
  <c r="S1465" i="17" s="1"/>
  <c r="J1465" i="17"/>
  <c r="U1465" i="17"/>
  <c r="S1414" i="16" l="1"/>
  <c r="T1414" i="16"/>
  <c r="T1465" i="17"/>
  <c r="L1465" i="17"/>
  <c r="X1465" i="17" s="1"/>
  <c r="M1415" i="16" l="1"/>
  <c r="W1414" i="16"/>
  <c r="V1414" i="16"/>
  <c r="Y1414" i="16"/>
  <c r="X1414" i="16"/>
  <c r="F1415" i="16"/>
  <c r="F1466" i="17"/>
  <c r="H1466" i="17" s="1"/>
  <c r="W1465" i="17"/>
  <c r="V1465" i="17"/>
  <c r="M1466" i="17"/>
  <c r="N1466" i="17" s="1"/>
  <c r="Y1465" i="17"/>
  <c r="H1415" i="16" l="1"/>
  <c r="G1415" i="16"/>
  <c r="I1415" i="16"/>
  <c r="K1415" i="16" s="1"/>
  <c r="N1415" i="16"/>
  <c r="O1415" i="16"/>
  <c r="P1415" i="16"/>
  <c r="R1415" i="16" s="1"/>
  <c r="G1466" i="17"/>
  <c r="I1466" i="17"/>
  <c r="K1466" i="17" s="1"/>
  <c r="O1466" i="17"/>
  <c r="P1466" i="17"/>
  <c r="R1466" i="17" s="1"/>
  <c r="J1415" i="16" l="1"/>
  <c r="L1415" i="16" s="1"/>
  <c r="Q1415" i="16"/>
  <c r="U1415" i="16"/>
  <c r="U1466" i="17"/>
  <c r="J1466" i="17"/>
  <c r="L1466" i="17" s="1"/>
  <c r="Q1466" i="17"/>
  <c r="S1466" i="17" s="1"/>
  <c r="T1415" i="16" l="1"/>
  <c r="S1415" i="16"/>
  <c r="W1466" i="17"/>
  <c r="M1467" i="17"/>
  <c r="O1467" i="17" s="1"/>
  <c r="Y1466" i="17"/>
  <c r="T1466" i="17"/>
  <c r="V1466" i="17" s="1"/>
  <c r="X1466" i="17"/>
  <c r="F1467" i="17"/>
  <c r="I1467" i="17" s="1"/>
  <c r="K1467" i="17" s="1"/>
  <c r="M1416" i="16" l="1"/>
  <c r="F1416" i="16"/>
  <c r="V1415" i="16"/>
  <c r="X1415" i="16"/>
  <c r="W1415" i="16"/>
  <c r="Y1415" i="16"/>
  <c r="N1467" i="17"/>
  <c r="P1467" i="17"/>
  <c r="R1467" i="17" s="1"/>
  <c r="U1467" i="17" s="1"/>
  <c r="G1467" i="17"/>
  <c r="H1467" i="17"/>
  <c r="G1416" i="16" l="1"/>
  <c r="I1416" i="16"/>
  <c r="K1416" i="16" s="1"/>
  <c r="H1416" i="16"/>
  <c r="O1416" i="16"/>
  <c r="P1416" i="16"/>
  <c r="R1416" i="16" s="1"/>
  <c r="N1416" i="16"/>
  <c r="Q1467" i="17"/>
  <c r="S1467" i="17" s="1"/>
  <c r="J1467" i="17"/>
  <c r="L1467" i="17" s="1"/>
  <c r="Q1416" i="16" l="1"/>
  <c r="S1416" i="16" s="1"/>
  <c r="U1416" i="16"/>
  <c r="J1416" i="16"/>
  <c r="Y1467" i="17"/>
  <c r="W1467" i="17"/>
  <c r="M1468" i="17"/>
  <c r="N1468" i="17" s="1"/>
  <c r="F1468" i="17"/>
  <c r="G1468" i="17" s="1"/>
  <c r="T1467" i="17"/>
  <c r="V1467" i="17" s="1"/>
  <c r="X1467" i="17"/>
  <c r="L1416" i="16" l="1"/>
  <c r="T1416" i="16"/>
  <c r="P1468" i="17"/>
  <c r="R1468" i="17" s="1"/>
  <c r="O1468" i="17"/>
  <c r="I1468" i="17"/>
  <c r="K1468" i="17" s="1"/>
  <c r="H1468" i="17"/>
  <c r="V1416" i="16" l="1"/>
  <c r="Y1416" i="16"/>
  <c r="X1416" i="16"/>
  <c r="M1417" i="16"/>
  <c r="W1416" i="16"/>
  <c r="F1417" i="16"/>
  <c r="Q1468" i="17"/>
  <c r="S1468" i="17" s="1"/>
  <c r="U1468" i="17"/>
  <c r="J1468" i="17"/>
  <c r="L1468" i="17" s="1"/>
  <c r="P1417" i="16" l="1"/>
  <c r="R1417" i="16" s="1"/>
  <c r="O1417" i="16"/>
  <c r="N1417" i="16"/>
  <c r="I1417" i="16"/>
  <c r="K1417" i="16" s="1"/>
  <c r="G1417" i="16"/>
  <c r="H1417" i="16"/>
  <c r="X1468" i="17"/>
  <c r="W1468" i="17"/>
  <c r="F1469" i="17"/>
  <c r="I1469" i="17" s="1"/>
  <c r="K1469" i="17" s="1"/>
  <c r="Y1468" i="17"/>
  <c r="M1469" i="17"/>
  <c r="P1469" i="17" s="1"/>
  <c r="R1469" i="17" s="1"/>
  <c r="T1468" i="17"/>
  <c r="V1468" i="17" s="1"/>
  <c r="U1417" i="16" l="1"/>
  <c r="Q1417" i="16"/>
  <c r="S1417" i="16" s="1"/>
  <c r="J1417" i="16"/>
  <c r="L1417" i="16" s="1"/>
  <c r="G1469" i="17"/>
  <c r="H1469" i="17"/>
  <c r="O1469" i="17"/>
  <c r="N1469" i="17"/>
  <c r="U1469" i="17"/>
  <c r="T1417" i="16" l="1"/>
  <c r="V1417" i="16" s="1"/>
  <c r="M1418" i="16"/>
  <c r="F1418" i="16"/>
  <c r="W1417" i="16"/>
  <c r="Y1417" i="16"/>
  <c r="X1417" i="16"/>
  <c r="J1469" i="17"/>
  <c r="L1469" i="17" s="1"/>
  <c r="Q1469" i="17"/>
  <c r="S1469" i="17" s="1"/>
  <c r="I1418" i="16" l="1"/>
  <c r="K1418" i="16" s="1"/>
  <c r="G1418" i="16"/>
  <c r="H1418" i="16"/>
  <c r="O1418" i="16"/>
  <c r="P1418" i="16"/>
  <c r="R1418" i="16" s="1"/>
  <c r="N1418" i="16"/>
  <c r="X1469" i="17"/>
  <c r="W1469" i="17"/>
  <c r="Y1469" i="17"/>
  <c r="M1470" i="17"/>
  <c r="P1470" i="17" s="1"/>
  <c r="R1470" i="17" s="1"/>
  <c r="F1470" i="17"/>
  <c r="H1470" i="17" s="1"/>
  <c r="T1469" i="17"/>
  <c r="V1469" i="17" s="1"/>
  <c r="Q1418" i="16" l="1"/>
  <c r="S1418" i="16" s="1"/>
  <c r="J1418" i="16"/>
  <c r="L1418" i="16" s="1"/>
  <c r="U1418" i="16"/>
  <c r="O1470" i="17"/>
  <c r="N1470" i="17"/>
  <c r="G1470" i="17"/>
  <c r="I1470" i="17"/>
  <c r="K1470" i="17" s="1"/>
  <c r="U1470" i="17" s="1"/>
  <c r="M1419" i="16" l="1"/>
  <c r="O1419" i="16" s="1"/>
  <c r="T1418" i="16"/>
  <c r="V1418" i="16" s="1"/>
  <c r="W1418" i="16"/>
  <c r="X1418" i="16"/>
  <c r="Y1418" i="16"/>
  <c r="F1419" i="16"/>
  <c r="Q1470" i="17"/>
  <c r="S1470" i="17" s="1"/>
  <c r="J1470" i="17"/>
  <c r="N1419" i="16" l="1"/>
  <c r="P1419" i="16"/>
  <c r="R1419" i="16" s="1"/>
  <c r="G1419" i="16"/>
  <c r="H1419" i="16"/>
  <c r="I1419" i="16"/>
  <c r="K1419" i="16" s="1"/>
  <c r="T1470" i="17"/>
  <c r="L1470" i="17"/>
  <c r="M1471" i="17" s="1"/>
  <c r="Q1419" i="16" l="1"/>
  <c r="S1419" i="16" s="1"/>
  <c r="U1419" i="16"/>
  <c r="J1419" i="16"/>
  <c r="V1470" i="17"/>
  <c r="X1470" i="17"/>
  <c r="W1470" i="17"/>
  <c r="Y1470" i="17"/>
  <c r="F1471" i="17"/>
  <c r="G1471" i="17" s="1"/>
  <c r="P1471" i="17"/>
  <c r="R1471" i="17" s="1"/>
  <c r="O1471" i="17"/>
  <c r="N1471" i="17"/>
  <c r="T1419" i="16" l="1"/>
  <c r="L1419" i="16"/>
  <c r="I1471" i="17"/>
  <c r="K1471" i="17" s="1"/>
  <c r="U1471" i="17" s="1"/>
  <c r="H1471" i="17"/>
  <c r="Q1471" i="17"/>
  <c r="S1471" i="17" s="1"/>
  <c r="J1471" i="17" l="1"/>
  <c r="T1471" i="17" s="1"/>
  <c r="V1419" i="16"/>
  <c r="M1420" i="16"/>
  <c r="X1419" i="16"/>
  <c r="W1419" i="16"/>
  <c r="F1420" i="16"/>
  <c r="Y1419" i="16"/>
  <c r="L1471" i="17" l="1"/>
  <c r="X1471" i="17" s="1"/>
  <c r="H1420" i="16"/>
  <c r="G1420" i="16"/>
  <c r="I1420" i="16"/>
  <c r="K1420" i="16" s="1"/>
  <c r="P1420" i="16"/>
  <c r="R1420" i="16" s="1"/>
  <c r="N1420" i="16"/>
  <c r="O1420" i="16"/>
  <c r="F1472" i="17" l="1"/>
  <c r="H1472" i="17" s="1"/>
  <c r="V1471" i="17"/>
  <c r="Y1471" i="17"/>
  <c r="W1471" i="17"/>
  <c r="M1472" i="17"/>
  <c r="N1472" i="17" s="1"/>
  <c r="J1420" i="16"/>
  <c r="L1420" i="16" s="1"/>
  <c r="U1420" i="16"/>
  <c r="Q1420" i="16"/>
  <c r="S1420" i="16" s="1"/>
  <c r="I1472" i="17" l="1"/>
  <c r="K1472" i="17" s="1"/>
  <c r="G1472" i="17"/>
  <c r="P1472" i="17"/>
  <c r="R1472" i="17" s="1"/>
  <c r="O1472" i="17"/>
  <c r="T1420" i="16"/>
  <c r="V1420" i="16" s="1"/>
  <c r="Y1420" i="16"/>
  <c r="M1421" i="16"/>
  <c r="W1420" i="16"/>
  <c r="F1421" i="16"/>
  <c r="X1420" i="16"/>
  <c r="J1472" i="17" l="1"/>
  <c r="L1472" i="17" s="1"/>
  <c r="U1472" i="17"/>
  <c r="Q1472" i="17"/>
  <c r="S1472" i="17" s="1"/>
  <c r="P1421" i="16"/>
  <c r="R1421" i="16" s="1"/>
  <c r="N1421" i="16"/>
  <c r="O1421" i="16"/>
  <c r="G1421" i="16"/>
  <c r="I1421" i="16"/>
  <c r="K1421" i="16" s="1"/>
  <c r="H1421" i="16"/>
  <c r="T1472" i="17" l="1"/>
  <c r="V1472" i="17" s="1"/>
  <c r="Y1472" i="17"/>
  <c r="M1473" i="17"/>
  <c r="N1473" i="17" s="1"/>
  <c r="X1472" i="17"/>
  <c r="F1473" i="17"/>
  <c r="H1473" i="17" s="1"/>
  <c r="W1472" i="17"/>
  <c r="U1421" i="16"/>
  <c r="J1421" i="16"/>
  <c r="L1421" i="16" s="1"/>
  <c r="Q1421" i="16"/>
  <c r="S1421" i="16" s="1"/>
  <c r="P1473" i="17" l="1"/>
  <c r="R1473" i="17" s="1"/>
  <c r="I1473" i="17"/>
  <c r="K1473" i="17" s="1"/>
  <c r="G1473" i="17"/>
  <c r="O1473" i="17"/>
  <c r="W1421" i="16"/>
  <c r="M1422" i="16"/>
  <c r="N1422" i="16" s="1"/>
  <c r="F1422" i="16"/>
  <c r="I1422" i="16" s="1"/>
  <c r="K1422" i="16" s="1"/>
  <c r="Y1421" i="16"/>
  <c r="X1421" i="16"/>
  <c r="T1421" i="16"/>
  <c r="V1421" i="16" s="1"/>
  <c r="J1473" i="17" l="1"/>
  <c r="L1473" i="17" s="1"/>
  <c r="Q1473" i="17"/>
  <c r="S1473" i="17" s="1"/>
  <c r="U1473" i="17"/>
  <c r="P1422" i="16"/>
  <c r="R1422" i="16" s="1"/>
  <c r="U1422" i="16" s="1"/>
  <c r="O1422" i="16"/>
  <c r="G1422" i="16"/>
  <c r="H1422" i="16"/>
  <c r="T1473" i="17" l="1"/>
  <c r="V1473" i="17" s="1"/>
  <c r="Q1422" i="16"/>
  <c r="S1422" i="16" s="1"/>
  <c r="J1422" i="16"/>
  <c r="M1474" i="17"/>
  <c r="X1473" i="17"/>
  <c r="F1474" i="17"/>
  <c r="Y1473" i="17"/>
  <c r="W1473" i="17"/>
  <c r="T1422" i="16" l="1"/>
  <c r="L1422" i="16"/>
  <c r="M1423" i="16" s="1"/>
  <c r="I1474" i="17"/>
  <c r="K1474" i="17" s="1"/>
  <c r="G1474" i="17"/>
  <c r="H1474" i="17"/>
  <c r="O1474" i="17"/>
  <c r="N1474" i="17"/>
  <c r="P1474" i="17"/>
  <c r="R1474" i="17" s="1"/>
  <c r="F1423" i="16" l="1"/>
  <c r="G1423" i="16" s="1"/>
  <c r="X1422" i="16"/>
  <c r="W1422" i="16"/>
  <c r="V1422" i="16"/>
  <c r="Y1422" i="16"/>
  <c r="J1474" i="17"/>
  <c r="L1474" i="17" s="1"/>
  <c r="Q1474" i="17"/>
  <c r="S1474" i="17" s="1"/>
  <c r="U1474" i="17"/>
  <c r="O1423" i="16"/>
  <c r="N1423" i="16"/>
  <c r="P1423" i="16"/>
  <c r="R1423" i="16" s="1"/>
  <c r="H1423" i="16" l="1"/>
  <c r="I1423" i="16"/>
  <c r="K1423" i="16" s="1"/>
  <c r="U1423" i="16" s="1"/>
  <c r="T1474" i="17"/>
  <c r="V1474" i="17" s="1"/>
  <c r="Y1474" i="17"/>
  <c r="X1474" i="17"/>
  <c r="M1475" i="17"/>
  <c r="W1474" i="17"/>
  <c r="F1475" i="17"/>
  <c r="Q1423" i="16"/>
  <c r="S1423" i="16" s="1"/>
  <c r="J1423" i="16" l="1"/>
  <c r="L1423" i="16" s="1"/>
  <c r="H1475" i="17"/>
  <c r="I1475" i="17"/>
  <c r="K1475" i="17" s="1"/>
  <c r="G1475" i="17"/>
  <c r="N1475" i="17"/>
  <c r="P1475" i="17"/>
  <c r="R1475" i="17" s="1"/>
  <c r="O1475" i="17"/>
  <c r="T1423" i="16" l="1"/>
  <c r="V1423" i="16" s="1"/>
  <c r="F1424" i="16"/>
  <c r="G1424" i="16" s="1"/>
  <c r="W1423" i="16"/>
  <c r="Y1423" i="16"/>
  <c r="X1423" i="16"/>
  <c r="M1424" i="16"/>
  <c r="O1424" i="16" s="1"/>
  <c r="J1475" i="17"/>
  <c r="L1475" i="17" s="1"/>
  <c r="Q1475" i="17"/>
  <c r="S1475" i="17" s="1"/>
  <c r="U1475" i="17"/>
  <c r="I1424" i="16" l="1"/>
  <c r="K1424" i="16" s="1"/>
  <c r="P1424" i="16"/>
  <c r="R1424" i="16" s="1"/>
  <c r="N1424" i="16"/>
  <c r="H1424" i="16"/>
  <c r="T1475" i="17"/>
  <c r="V1475" i="17" s="1"/>
  <c r="W1475" i="17"/>
  <c r="M1476" i="17"/>
  <c r="F1476" i="17"/>
  <c r="X1475" i="17"/>
  <c r="Y1475" i="17"/>
  <c r="J1424" i="16" l="1"/>
  <c r="L1424" i="16" s="1"/>
  <c r="U1424" i="16"/>
  <c r="Q1424" i="16"/>
  <c r="S1424" i="16" s="1"/>
  <c r="I1476" i="17"/>
  <c r="K1476" i="17" s="1"/>
  <c r="H1476" i="17"/>
  <c r="G1476" i="17"/>
  <c r="P1476" i="17"/>
  <c r="R1476" i="17" s="1"/>
  <c r="O1476" i="17"/>
  <c r="N1476" i="17"/>
  <c r="X1424" i="16" l="1"/>
  <c r="Y1424" i="16"/>
  <c r="W1424" i="16"/>
  <c r="F1425" i="16"/>
  <c r="H1425" i="16" s="1"/>
  <c r="T1424" i="16"/>
  <c r="V1424" i="16" s="1"/>
  <c r="M1425" i="16"/>
  <c r="P1425" i="16" s="1"/>
  <c r="R1425" i="16" s="1"/>
  <c r="Q1476" i="17"/>
  <c r="S1476" i="17" s="1"/>
  <c r="J1476" i="17"/>
  <c r="L1476" i="17" s="1"/>
  <c r="U1476" i="17"/>
  <c r="I1425" i="16" l="1"/>
  <c r="K1425" i="16" s="1"/>
  <c r="U1425" i="16" s="1"/>
  <c r="G1425" i="16"/>
  <c r="N1425" i="16"/>
  <c r="O1425" i="16"/>
  <c r="T1476" i="17"/>
  <c r="V1476" i="17" s="1"/>
  <c r="Y1476" i="17"/>
  <c r="W1476" i="17"/>
  <c r="M1477" i="17"/>
  <c r="X1476" i="17"/>
  <c r="F1477" i="17"/>
  <c r="J1425" i="16" l="1"/>
  <c r="L1425" i="16" s="1"/>
  <c r="Q1425" i="16"/>
  <c r="S1425" i="16" s="1"/>
  <c r="G1477" i="17"/>
  <c r="H1477" i="17"/>
  <c r="I1477" i="17"/>
  <c r="K1477" i="17" s="1"/>
  <c r="O1477" i="17"/>
  <c r="N1477" i="17"/>
  <c r="P1477" i="17"/>
  <c r="R1477" i="17" s="1"/>
  <c r="Y1425" i="16" l="1"/>
  <c r="F1426" i="16"/>
  <c r="H1426" i="16" s="1"/>
  <c r="M1426" i="16"/>
  <c r="N1426" i="16" s="1"/>
  <c r="X1425" i="16"/>
  <c r="W1425" i="16"/>
  <c r="T1425" i="16"/>
  <c r="V1425" i="16" s="1"/>
  <c r="J1477" i="17"/>
  <c r="L1477" i="17" s="1"/>
  <c r="Q1477" i="17"/>
  <c r="S1477" i="17" s="1"/>
  <c r="U1477" i="17"/>
  <c r="G1426" i="16" l="1"/>
  <c r="I1426" i="16"/>
  <c r="K1426" i="16" s="1"/>
  <c r="O1426" i="16"/>
  <c r="P1426" i="16"/>
  <c r="R1426" i="16" s="1"/>
  <c r="T1477" i="17"/>
  <c r="V1477" i="17" s="1"/>
  <c r="M1478" i="17"/>
  <c r="F1478" i="17"/>
  <c r="X1477" i="17"/>
  <c r="Y1477" i="17"/>
  <c r="W1477" i="17"/>
  <c r="J1426" i="16" l="1"/>
  <c r="L1426" i="16" s="1"/>
  <c r="U1426" i="16"/>
  <c r="Q1426" i="16"/>
  <c r="S1426" i="16" s="1"/>
  <c r="G1478" i="17"/>
  <c r="H1478" i="17"/>
  <c r="I1478" i="17"/>
  <c r="K1478" i="17" s="1"/>
  <c r="O1478" i="17"/>
  <c r="P1478" i="17"/>
  <c r="R1478" i="17" s="1"/>
  <c r="N1478" i="17"/>
  <c r="F1427" i="16" l="1"/>
  <c r="H1427" i="16" s="1"/>
  <c r="T1426" i="16"/>
  <c r="V1426" i="16" s="1"/>
  <c r="X1426" i="16"/>
  <c r="W1426" i="16"/>
  <c r="Y1426" i="16"/>
  <c r="M1427" i="16"/>
  <c r="P1427" i="16" s="1"/>
  <c r="R1427" i="16" s="1"/>
  <c r="J1478" i="17"/>
  <c r="L1478" i="17" s="1"/>
  <c r="Q1478" i="17"/>
  <c r="S1478" i="17" s="1"/>
  <c r="U1478" i="17"/>
  <c r="I1427" i="16" l="1"/>
  <c r="K1427" i="16" s="1"/>
  <c r="U1427" i="16" s="1"/>
  <c r="G1427" i="16"/>
  <c r="O1427" i="16"/>
  <c r="N1427" i="16"/>
  <c r="T1478" i="17"/>
  <c r="V1478" i="17" s="1"/>
  <c r="W1478" i="17"/>
  <c r="M1479" i="17"/>
  <c r="X1478" i="17"/>
  <c r="F1479" i="17"/>
  <c r="Y1478" i="17"/>
  <c r="J1427" i="16" l="1"/>
  <c r="L1427" i="16" s="1"/>
  <c r="Q1427" i="16"/>
  <c r="S1427" i="16" s="1"/>
  <c r="I1479" i="17"/>
  <c r="K1479" i="17" s="1"/>
  <c r="H1479" i="17"/>
  <c r="G1479" i="17"/>
  <c r="N1479" i="17"/>
  <c r="O1479" i="17"/>
  <c r="P1479" i="17"/>
  <c r="R1479" i="17" s="1"/>
  <c r="M1428" i="16" l="1"/>
  <c r="O1428" i="16" s="1"/>
  <c r="Y1427" i="16"/>
  <c r="W1427" i="16"/>
  <c r="F1428" i="16"/>
  <c r="I1428" i="16" s="1"/>
  <c r="K1428" i="16" s="1"/>
  <c r="X1427" i="16"/>
  <c r="T1427" i="16"/>
  <c r="V1427" i="16" s="1"/>
  <c r="J1479" i="17"/>
  <c r="L1479" i="17" s="1"/>
  <c r="Q1479" i="17"/>
  <c r="S1479" i="17" s="1"/>
  <c r="U1479" i="17"/>
  <c r="N1428" i="16" l="1"/>
  <c r="P1428" i="16"/>
  <c r="R1428" i="16" s="1"/>
  <c r="U1428" i="16" s="1"/>
  <c r="H1428" i="16"/>
  <c r="G1428" i="16"/>
  <c r="T1479" i="17"/>
  <c r="V1479" i="17" s="1"/>
  <c r="M1480" i="17"/>
  <c r="X1479" i="17"/>
  <c r="F1480" i="17"/>
  <c r="W1479" i="17"/>
  <c r="Y1479" i="17"/>
  <c r="Q1428" i="16" l="1"/>
  <c r="S1428" i="16" s="1"/>
  <c r="J1428" i="16"/>
  <c r="L1428" i="16" s="1"/>
  <c r="I1480" i="17"/>
  <c r="K1480" i="17" s="1"/>
  <c r="G1480" i="17"/>
  <c r="H1480" i="17"/>
  <c r="N1480" i="17"/>
  <c r="O1480" i="17"/>
  <c r="P1480" i="17"/>
  <c r="R1480" i="17" s="1"/>
  <c r="Y1428" i="16" l="1"/>
  <c r="W1428" i="16"/>
  <c r="X1428" i="16"/>
  <c r="M1429" i="16"/>
  <c r="O1429" i="16" s="1"/>
  <c r="F1429" i="16"/>
  <c r="I1429" i="16" s="1"/>
  <c r="K1429" i="16" s="1"/>
  <c r="T1428" i="16"/>
  <c r="V1428" i="16" s="1"/>
  <c r="J1480" i="17"/>
  <c r="L1480" i="17" s="1"/>
  <c r="Q1480" i="17"/>
  <c r="S1480" i="17" s="1"/>
  <c r="U1480" i="17"/>
  <c r="P1429" i="16" l="1"/>
  <c r="R1429" i="16" s="1"/>
  <c r="U1429" i="16" s="1"/>
  <c r="N1429" i="16"/>
  <c r="G1429" i="16"/>
  <c r="H1429" i="16"/>
  <c r="T1480" i="17"/>
  <c r="V1480" i="17" s="1"/>
  <c r="M1481" i="17"/>
  <c r="X1480" i="17"/>
  <c r="Y1480" i="17"/>
  <c r="F1481" i="17"/>
  <c r="W1480" i="17"/>
  <c r="Q1429" i="16" l="1"/>
  <c r="S1429" i="16" s="1"/>
  <c r="J1429" i="16"/>
  <c r="L1429" i="16" s="1"/>
  <c r="I1481" i="17"/>
  <c r="K1481" i="17" s="1"/>
  <c r="G1481" i="17"/>
  <c r="H1481" i="17"/>
  <c r="O1481" i="17"/>
  <c r="P1481" i="17"/>
  <c r="R1481" i="17" s="1"/>
  <c r="N1481" i="17"/>
  <c r="M1430" i="16" l="1"/>
  <c r="O1430" i="16" s="1"/>
  <c r="T1429" i="16"/>
  <c r="V1429" i="16" s="1"/>
  <c r="Y1429" i="16"/>
  <c r="X1429" i="16"/>
  <c r="W1429" i="16"/>
  <c r="F1430" i="16"/>
  <c r="H1430" i="16" s="1"/>
  <c r="J1481" i="17"/>
  <c r="L1481" i="17" s="1"/>
  <c r="Q1481" i="17"/>
  <c r="S1481" i="17" s="1"/>
  <c r="U1481" i="17"/>
  <c r="P1430" i="16" l="1"/>
  <c r="R1430" i="16" s="1"/>
  <c r="N1430" i="16"/>
  <c r="I1430" i="16"/>
  <c r="K1430" i="16" s="1"/>
  <c r="G1430" i="16"/>
  <c r="T1481" i="17"/>
  <c r="V1481" i="17" s="1"/>
  <c r="F1482" i="17"/>
  <c r="M1482" i="17"/>
  <c r="X1481" i="17"/>
  <c r="W1481" i="17"/>
  <c r="Y1481" i="17"/>
  <c r="Q1430" i="16" l="1"/>
  <c r="S1430" i="16" s="1"/>
  <c r="U1430" i="16"/>
  <c r="J1430" i="16"/>
  <c r="L1430" i="16" s="1"/>
  <c r="P1482" i="17"/>
  <c r="R1482" i="17" s="1"/>
  <c r="N1482" i="17"/>
  <c r="O1482" i="17"/>
  <c r="I1482" i="17"/>
  <c r="K1482" i="17" s="1"/>
  <c r="G1482" i="17"/>
  <c r="H1482" i="17"/>
  <c r="F1431" i="16" l="1"/>
  <c r="G1431" i="16" s="1"/>
  <c r="M1431" i="16"/>
  <c r="O1431" i="16" s="1"/>
  <c r="W1430" i="16"/>
  <c r="X1430" i="16"/>
  <c r="T1430" i="16"/>
  <c r="V1430" i="16" s="1"/>
  <c r="Y1430" i="16"/>
  <c r="U1482" i="17"/>
  <c r="J1482" i="17"/>
  <c r="L1482" i="17" s="1"/>
  <c r="Q1482" i="17"/>
  <c r="S1482" i="17" s="1"/>
  <c r="I1431" i="16" l="1"/>
  <c r="K1431" i="16" s="1"/>
  <c r="P1431" i="16"/>
  <c r="R1431" i="16" s="1"/>
  <c r="H1431" i="16"/>
  <c r="N1431" i="16"/>
  <c r="T1482" i="17"/>
  <c r="V1482" i="17" s="1"/>
  <c r="M1483" i="17"/>
  <c r="X1482" i="17"/>
  <c r="W1482" i="17"/>
  <c r="F1483" i="17"/>
  <c r="Y1482" i="17"/>
  <c r="J1431" i="16" l="1"/>
  <c r="L1431" i="16" s="1"/>
  <c r="U1431" i="16"/>
  <c r="Q1431" i="16"/>
  <c r="S1431" i="16" s="1"/>
  <c r="I1483" i="17"/>
  <c r="K1483" i="17" s="1"/>
  <c r="G1483" i="17"/>
  <c r="H1483" i="17"/>
  <c r="O1483" i="17"/>
  <c r="P1483" i="17"/>
  <c r="R1483" i="17" s="1"/>
  <c r="N1483" i="17"/>
  <c r="W1431" i="16" l="1"/>
  <c r="T1431" i="16"/>
  <c r="V1431" i="16" s="1"/>
  <c r="X1431" i="16"/>
  <c r="F1432" i="16"/>
  <c r="G1432" i="16" s="1"/>
  <c r="Y1431" i="16"/>
  <c r="M1432" i="16"/>
  <c r="N1432" i="16" s="1"/>
  <c r="J1483" i="17"/>
  <c r="L1483" i="17" s="1"/>
  <c r="Q1483" i="17"/>
  <c r="S1483" i="17" s="1"/>
  <c r="U1483" i="17"/>
  <c r="H1432" i="16" l="1"/>
  <c r="I1432" i="16"/>
  <c r="K1432" i="16" s="1"/>
  <c r="P1432" i="16"/>
  <c r="R1432" i="16" s="1"/>
  <c r="O1432" i="16"/>
  <c r="T1483" i="17"/>
  <c r="V1483" i="17" s="1"/>
  <c r="W1483" i="17"/>
  <c r="F1484" i="17"/>
  <c r="X1483" i="17"/>
  <c r="M1484" i="17"/>
  <c r="Y1483" i="17"/>
  <c r="J1432" i="16" l="1"/>
  <c r="L1432" i="16" s="1"/>
  <c r="Q1432" i="16"/>
  <c r="S1432" i="16" s="1"/>
  <c r="U1432" i="16"/>
  <c r="O1484" i="17"/>
  <c r="P1484" i="17"/>
  <c r="R1484" i="17" s="1"/>
  <c r="N1484" i="17"/>
  <c r="G1484" i="17"/>
  <c r="H1484" i="17"/>
  <c r="I1484" i="17"/>
  <c r="K1484" i="17" s="1"/>
  <c r="T1432" i="16" l="1"/>
  <c r="V1432" i="16" s="1"/>
  <c r="F1433" i="16"/>
  <c r="I1433" i="16" s="1"/>
  <c r="K1433" i="16" s="1"/>
  <c r="W1432" i="16"/>
  <c r="X1432" i="16"/>
  <c r="Y1432" i="16"/>
  <c r="M1433" i="16"/>
  <c r="O1433" i="16" s="1"/>
  <c r="U1484" i="17"/>
  <c r="Q1484" i="17"/>
  <c r="S1484" i="17" s="1"/>
  <c r="J1484" i="17"/>
  <c r="H1433" i="16" l="1"/>
  <c r="P1433" i="16"/>
  <c r="R1433" i="16" s="1"/>
  <c r="U1433" i="16" s="1"/>
  <c r="N1433" i="16"/>
  <c r="G1433" i="16"/>
  <c r="T1484" i="17"/>
  <c r="L1484" i="17"/>
  <c r="W1484" i="17" s="1"/>
  <c r="J1433" i="16" l="1"/>
  <c r="L1433" i="16" s="1"/>
  <c r="Q1433" i="16"/>
  <c r="S1433" i="16" s="1"/>
  <c r="M1485" i="17"/>
  <c r="O1485" i="17" s="1"/>
  <c r="X1484" i="17"/>
  <c r="F1485" i="17"/>
  <c r="I1485" i="17" s="1"/>
  <c r="K1485" i="17" s="1"/>
  <c r="Y1484" i="17"/>
  <c r="V1484" i="17"/>
  <c r="W1433" i="16" l="1"/>
  <c r="X1433" i="16"/>
  <c r="F1434" i="16"/>
  <c r="H1434" i="16" s="1"/>
  <c r="M1434" i="16"/>
  <c r="N1434" i="16" s="1"/>
  <c r="Y1433" i="16"/>
  <c r="T1433" i="16"/>
  <c r="V1433" i="16" s="1"/>
  <c r="N1485" i="17"/>
  <c r="P1485" i="17"/>
  <c r="R1485" i="17" s="1"/>
  <c r="U1485" i="17" s="1"/>
  <c r="H1485" i="17"/>
  <c r="G1485" i="17"/>
  <c r="I1434" i="16" l="1"/>
  <c r="K1434" i="16" s="1"/>
  <c r="G1434" i="16"/>
  <c r="P1434" i="16"/>
  <c r="R1434" i="16" s="1"/>
  <c r="O1434" i="16"/>
  <c r="Q1485" i="17"/>
  <c r="S1485" i="17" s="1"/>
  <c r="J1485" i="17"/>
  <c r="U1434" i="16" l="1"/>
  <c r="J1434" i="16"/>
  <c r="L1434" i="16" s="1"/>
  <c r="Q1434" i="16"/>
  <c r="T1485" i="17"/>
  <c r="L1485" i="17"/>
  <c r="T1434" i="16" l="1"/>
  <c r="S1434" i="16"/>
  <c r="V1485" i="17"/>
  <c r="W1485" i="17"/>
  <c r="M1486" i="17"/>
  <c r="P1486" i="17" s="1"/>
  <c r="R1486" i="17" s="1"/>
  <c r="X1485" i="17"/>
  <c r="Y1485" i="17"/>
  <c r="F1486" i="17"/>
  <c r="H1486" i="17" s="1"/>
  <c r="V1434" i="16" l="1"/>
  <c r="M1435" i="16"/>
  <c r="N1435" i="16" s="1"/>
  <c r="Y1434" i="16"/>
  <c r="W1434" i="16"/>
  <c r="F1435" i="16"/>
  <c r="H1435" i="16" s="1"/>
  <c r="X1434" i="16"/>
  <c r="O1486" i="17"/>
  <c r="N1486" i="17"/>
  <c r="G1486" i="17"/>
  <c r="I1486" i="17"/>
  <c r="K1486" i="17" s="1"/>
  <c r="U1486" i="17" s="1"/>
  <c r="O1435" i="16" l="1"/>
  <c r="P1435" i="16"/>
  <c r="R1435" i="16" s="1"/>
  <c r="I1435" i="16"/>
  <c r="K1435" i="16" s="1"/>
  <c r="G1435" i="16"/>
  <c r="Q1486" i="17"/>
  <c r="S1486" i="17" s="1"/>
  <c r="J1486" i="17"/>
  <c r="L1486" i="17" s="1"/>
  <c r="Q1435" i="16" l="1"/>
  <c r="S1435" i="16" s="1"/>
  <c r="U1435" i="16"/>
  <c r="J1435" i="16"/>
  <c r="L1435" i="16" s="1"/>
  <c r="X1486" i="17"/>
  <c r="W1486" i="17"/>
  <c r="Y1486" i="17"/>
  <c r="M1487" i="17"/>
  <c r="O1487" i="17" s="1"/>
  <c r="F1487" i="17"/>
  <c r="H1487" i="17" s="1"/>
  <c r="T1486" i="17"/>
  <c r="V1486" i="17" s="1"/>
  <c r="Y1435" i="16" l="1"/>
  <c r="T1435" i="16"/>
  <c r="V1435" i="16" s="1"/>
  <c r="P1487" i="17"/>
  <c r="R1487" i="17" s="1"/>
  <c r="W1435" i="16"/>
  <c r="N1487" i="17"/>
  <c r="I1487" i="17"/>
  <c r="K1487" i="17" s="1"/>
  <c r="G1487" i="17"/>
  <c r="X1435" i="16"/>
  <c r="F1436" i="16"/>
  <c r="H1436" i="16" s="1"/>
  <c r="M1436" i="16"/>
  <c r="O1436" i="16" s="1"/>
  <c r="U1487" i="17" l="1"/>
  <c r="Q1487" i="17"/>
  <c r="S1487" i="17" s="1"/>
  <c r="J1487" i="17"/>
  <c r="L1487" i="17" s="1"/>
  <c r="G1436" i="16"/>
  <c r="I1436" i="16"/>
  <c r="K1436" i="16" s="1"/>
  <c r="P1436" i="16"/>
  <c r="R1436" i="16" s="1"/>
  <c r="N1436" i="16"/>
  <c r="J1436" i="16" l="1"/>
  <c r="L1436" i="16" s="1"/>
  <c r="T1487" i="17"/>
  <c r="V1487" i="17" s="1"/>
  <c r="X1487" i="17"/>
  <c r="U1436" i="16"/>
  <c r="Q1436" i="16"/>
  <c r="S1436" i="16" s="1"/>
  <c r="Y1487" i="17"/>
  <c r="F1488" i="17"/>
  <c r="I1488" i="17" s="1"/>
  <c r="K1488" i="17" s="1"/>
  <c r="M1488" i="17"/>
  <c r="O1488" i="17" s="1"/>
  <c r="W1487" i="17"/>
  <c r="H1488" i="17" l="1"/>
  <c r="T1436" i="16"/>
  <c r="V1436" i="16" s="1"/>
  <c r="P1488" i="17"/>
  <c r="R1488" i="17" s="1"/>
  <c r="U1488" i="17" s="1"/>
  <c r="G1488" i="17"/>
  <c r="N1488" i="17"/>
  <c r="W1436" i="16"/>
  <c r="X1436" i="16"/>
  <c r="F1437" i="16"/>
  <c r="Y1436" i="16"/>
  <c r="M1437" i="16"/>
  <c r="J1488" i="17" l="1"/>
  <c r="L1488" i="17" s="1"/>
  <c r="Q1488" i="17"/>
  <c r="S1488" i="17" s="1"/>
  <c r="I1437" i="16"/>
  <c r="K1437" i="16" s="1"/>
  <c r="G1437" i="16"/>
  <c r="H1437" i="16"/>
  <c r="O1437" i="16"/>
  <c r="N1437" i="16"/>
  <c r="P1437" i="16"/>
  <c r="R1437" i="16" s="1"/>
  <c r="X1488" i="17" l="1"/>
  <c r="W1488" i="17"/>
  <c r="F1489" i="17"/>
  <c r="I1489" i="17" s="1"/>
  <c r="K1489" i="17" s="1"/>
  <c r="Y1488" i="17"/>
  <c r="M1489" i="17"/>
  <c r="O1489" i="17" s="1"/>
  <c r="T1488" i="17"/>
  <c r="V1488" i="17" s="1"/>
  <c r="Q1437" i="16"/>
  <c r="S1437" i="16" s="1"/>
  <c r="J1437" i="16"/>
  <c r="U1437" i="16"/>
  <c r="G1489" i="17" l="1"/>
  <c r="H1489" i="17"/>
  <c r="N1489" i="17"/>
  <c r="P1489" i="17"/>
  <c r="R1489" i="17" s="1"/>
  <c r="U1489" i="17" s="1"/>
  <c r="T1437" i="16"/>
  <c r="L1437" i="16"/>
  <c r="F1438" i="16" s="1"/>
  <c r="J1489" i="17" l="1"/>
  <c r="L1489" i="17" s="1"/>
  <c r="Q1489" i="17"/>
  <c r="S1489" i="17" s="1"/>
  <c r="W1437" i="16"/>
  <c r="Y1437" i="16"/>
  <c r="M1438" i="16"/>
  <c r="O1438" i="16" s="1"/>
  <c r="X1437" i="16"/>
  <c r="V1437" i="16"/>
  <c r="I1438" i="16"/>
  <c r="K1438" i="16" s="1"/>
  <c r="G1438" i="16"/>
  <c r="H1438" i="16"/>
  <c r="T1489" i="17" l="1"/>
  <c r="V1489" i="17" s="1"/>
  <c r="N1438" i="16"/>
  <c r="P1438" i="16"/>
  <c r="R1438" i="16" s="1"/>
  <c r="U1438" i="16" s="1"/>
  <c r="W1489" i="17"/>
  <c r="Y1489" i="17"/>
  <c r="X1489" i="17"/>
  <c r="F1490" i="17"/>
  <c r="M1490" i="17"/>
  <c r="J1438" i="16"/>
  <c r="L1438" i="16" s="1"/>
  <c r="Q1438" i="16" l="1"/>
  <c r="T1438" i="16" s="1"/>
  <c r="N1490" i="17"/>
  <c r="O1490" i="17"/>
  <c r="P1490" i="17"/>
  <c r="R1490" i="17" s="1"/>
  <c r="H1490" i="17"/>
  <c r="I1490" i="17"/>
  <c r="K1490" i="17" s="1"/>
  <c r="G1490" i="17"/>
  <c r="S1438" i="16" l="1"/>
  <c r="F1439" i="16" s="1"/>
  <c r="J1490" i="17"/>
  <c r="L1490" i="17" s="1"/>
  <c r="Q1490" i="17"/>
  <c r="S1490" i="17" s="1"/>
  <c r="U1490" i="17"/>
  <c r="V1438" i="16" l="1"/>
  <c r="Y1438" i="16"/>
  <c r="W1438" i="16"/>
  <c r="M1439" i="16"/>
  <c r="N1439" i="16" s="1"/>
  <c r="X1438" i="16"/>
  <c r="T1490" i="17"/>
  <c r="V1490" i="17" s="1"/>
  <c r="M1491" i="17"/>
  <c r="X1490" i="17"/>
  <c r="W1490" i="17"/>
  <c r="F1491" i="17"/>
  <c r="Y1490" i="17"/>
  <c r="I1439" i="16"/>
  <c r="K1439" i="16" s="1"/>
  <c r="G1439" i="16"/>
  <c r="H1439" i="16"/>
  <c r="P1439" i="16" l="1"/>
  <c r="R1439" i="16" s="1"/>
  <c r="U1439" i="16" s="1"/>
  <c r="O1439" i="16"/>
  <c r="G1491" i="17"/>
  <c r="H1491" i="17"/>
  <c r="I1491" i="17"/>
  <c r="K1491" i="17" s="1"/>
  <c r="O1491" i="17"/>
  <c r="P1491" i="17"/>
  <c r="R1491" i="17" s="1"/>
  <c r="N1491" i="17"/>
  <c r="J1439" i="16"/>
  <c r="Q1439" i="16" l="1"/>
  <c r="S1439" i="16" s="1"/>
  <c r="Q1491" i="17"/>
  <c r="S1491" i="17" s="1"/>
  <c r="U1491" i="17"/>
  <c r="J1491" i="17"/>
  <c r="L1439" i="16"/>
  <c r="T1439" i="16" l="1"/>
  <c r="V1439" i="16" s="1"/>
  <c r="T1491" i="17"/>
  <c r="L1491" i="17"/>
  <c r="F1440" i="16"/>
  <c r="X1439" i="16"/>
  <c r="M1440" i="16"/>
  <c r="Y1439" i="16"/>
  <c r="W1439" i="16"/>
  <c r="F1492" i="17" l="1"/>
  <c r="V1491" i="17"/>
  <c r="Y1491" i="17"/>
  <c r="W1491" i="17"/>
  <c r="X1491" i="17"/>
  <c r="M1492" i="17"/>
  <c r="N1440" i="16"/>
  <c r="O1440" i="16"/>
  <c r="P1440" i="16"/>
  <c r="R1440" i="16" s="1"/>
  <c r="I1440" i="16"/>
  <c r="K1440" i="16" s="1"/>
  <c r="G1440" i="16"/>
  <c r="H1440" i="16"/>
  <c r="P1492" i="17" l="1"/>
  <c r="R1492" i="17" s="1"/>
  <c r="N1492" i="17"/>
  <c r="O1492" i="17"/>
  <c r="I1492" i="17"/>
  <c r="K1492" i="17" s="1"/>
  <c r="G1492" i="17"/>
  <c r="H1492" i="17"/>
  <c r="Q1440" i="16"/>
  <c r="S1440" i="16" s="1"/>
  <c r="U1440" i="16"/>
  <c r="J1440" i="16"/>
  <c r="U1492" i="17" l="1"/>
  <c r="Q1492" i="17"/>
  <c r="S1492" i="17" s="1"/>
  <c r="J1492" i="17"/>
  <c r="T1440" i="16"/>
  <c r="L1440" i="16"/>
  <c r="L1492" i="17" l="1"/>
  <c r="T1492" i="17"/>
  <c r="F1441" i="16"/>
  <c r="W1440" i="16"/>
  <c r="X1440" i="16"/>
  <c r="Y1440" i="16"/>
  <c r="M1441" i="16"/>
  <c r="V1440" i="16"/>
  <c r="Y1492" i="17" l="1"/>
  <c r="F1493" i="17"/>
  <c r="W1492" i="17"/>
  <c r="M1493" i="17"/>
  <c r="X1492" i="17"/>
  <c r="V1492" i="17"/>
  <c r="O1441" i="16"/>
  <c r="N1441" i="16"/>
  <c r="P1441" i="16"/>
  <c r="R1441" i="16" s="1"/>
  <c r="H1441" i="16"/>
  <c r="I1441" i="16"/>
  <c r="K1441" i="16" s="1"/>
  <c r="G1441" i="16"/>
  <c r="P1493" i="17" l="1"/>
  <c r="R1493" i="17" s="1"/>
  <c r="O1493" i="17"/>
  <c r="N1493" i="17"/>
  <c r="H1493" i="17"/>
  <c r="I1493" i="17"/>
  <c r="K1493" i="17" s="1"/>
  <c r="G1493" i="17"/>
  <c r="Q1441" i="16"/>
  <c r="S1441" i="16" s="1"/>
  <c r="U1441" i="16"/>
  <c r="J1441" i="16"/>
  <c r="U1493" i="17" l="1"/>
  <c r="Q1493" i="17"/>
  <c r="S1493" i="17" s="1"/>
  <c r="J1493" i="17"/>
  <c r="T1441" i="16"/>
  <c r="L1441" i="16"/>
  <c r="L1493" i="17" l="1"/>
  <c r="T1493" i="17"/>
  <c r="X1441" i="16"/>
  <c r="M1442" i="16"/>
  <c r="Y1441" i="16"/>
  <c r="W1441" i="16"/>
  <c r="F1442" i="16"/>
  <c r="V1441" i="16"/>
  <c r="W1493" i="17" l="1"/>
  <c r="M1494" i="17"/>
  <c r="X1493" i="17"/>
  <c r="F1494" i="17"/>
  <c r="Y1493" i="17"/>
  <c r="V1493" i="17"/>
  <c r="N1442" i="16"/>
  <c r="O1442" i="16"/>
  <c r="P1442" i="16"/>
  <c r="R1442" i="16" s="1"/>
  <c r="G1442" i="16"/>
  <c r="H1442" i="16"/>
  <c r="I1442" i="16"/>
  <c r="K1442" i="16" s="1"/>
  <c r="I1494" i="17" l="1"/>
  <c r="K1494" i="17" s="1"/>
  <c r="G1494" i="17"/>
  <c r="H1494" i="17"/>
  <c r="O1494" i="17"/>
  <c r="P1494" i="17"/>
  <c r="R1494" i="17" s="1"/>
  <c r="N1494" i="17"/>
  <c r="U1442" i="16"/>
  <c r="J1442" i="16"/>
  <c r="L1442" i="16" s="1"/>
  <c r="Q1442" i="16"/>
  <c r="S1442" i="16" s="1"/>
  <c r="W1442" i="16" l="1"/>
  <c r="F1443" i="16"/>
  <c r="I1443" i="16" s="1"/>
  <c r="K1443" i="16" s="1"/>
  <c r="Q1494" i="17"/>
  <c r="S1494" i="17" s="1"/>
  <c r="J1494" i="17"/>
  <c r="L1494" i="17" s="1"/>
  <c r="U1494" i="17"/>
  <c r="Y1442" i="16"/>
  <c r="M1443" i="16"/>
  <c r="X1442" i="16"/>
  <c r="T1442" i="16"/>
  <c r="V1442" i="16" s="1"/>
  <c r="H1443" i="16" l="1"/>
  <c r="G1443" i="16"/>
  <c r="F1495" i="17"/>
  <c r="I1495" i="17" s="1"/>
  <c r="K1495" i="17" s="1"/>
  <c r="W1494" i="17"/>
  <c r="X1494" i="17"/>
  <c r="Y1494" i="17"/>
  <c r="M1495" i="17"/>
  <c r="P1495" i="17" s="1"/>
  <c r="R1495" i="17" s="1"/>
  <c r="T1494" i="17"/>
  <c r="V1494" i="17" s="1"/>
  <c r="P1443" i="16"/>
  <c r="R1443" i="16" s="1"/>
  <c r="U1443" i="16" s="1"/>
  <c r="N1443" i="16"/>
  <c r="O1443" i="16"/>
  <c r="J1443" i="16" l="1"/>
  <c r="L1443" i="16" s="1"/>
  <c r="N1495" i="17"/>
  <c r="O1495" i="17"/>
  <c r="H1495" i="17"/>
  <c r="G1495" i="17"/>
  <c r="U1495" i="17"/>
  <c r="Q1443" i="16"/>
  <c r="T1443" i="16" l="1"/>
  <c r="J1495" i="17"/>
  <c r="L1495" i="17" s="1"/>
  <c r="Q1495" i="17"/>
  <c r="S1495" i="17" s="1"/>
  <c r="S1443" i="16"/>
  <c r="W1443" i="16" s="1"/>
  <c r="Y1443" i="16" l="1"/>
  <c r="Y1495" i="17"/>
  <c r="W1495" i="17"/>
  <c r="X1495" i="17"/>
  <c r="F1496" i="17"/>
  <c r="H1496" i="17" s="1"/>
  <c r="T1495" i="17"/>
  <c r="V1495" i="17" s="1"/>
  <c r="M1496" i="17"/>
  <c r="N1496" i="17" s="1"/>
  <c r="X1443" i="16"/>
  <c r="M1444" i="16"/>
  <c r="N1444" i="16" s="1"/>
  <c r="F1444" i="16"/>
  <c r="V1443" i="16"/>
  <c r="G1496" i="17" l="1"/>
  <c r="O1444" i="16"/>
  <c r="I1496" i="17"/>
  <c r="K1496" i="17" s="1"/>
  <c r="P1496" i="17"/>
  <c r="R1496" i="17" s="1"/>
  <c r="O1496" i="17"/>
  <c r="P1444" i="16"/>
  <c r="R1444" i="16" s="1"/>
  <c r="G1444" i="16"/>
  <c r="H1444" i="16"/>
  <c r="I1444" i="16"/>
  <c r="K1444" i="16" s="1"/>
  <c r="U1496" i="17" l="1"/>
  <c r="J1496" i="17"/>
  <c r="L1496" i="17" s="1"/>
  <c r="Q1496" i="17"/>
  <c r="S1496" i="17" s="1"/>
  <c r="U1444" i="16"/>
  <c r="Q1444" i="16"/>
  <c r="S1444" i="16" s="1"/>
  <c r="J1444" i="16"/>
  <c r="T1496" i="17" l="1"/>
  <c r="V1496" i="17" s="1"/>
  <c r="W1496" i="17"/>
  <c r="F1497" i="17"/>
  <c r="M1497" i="17"/>
  <c r="X1496" i="17"/>
  <c r="Y1496" i="17"/>
  <c r="L1444" i="16"/>
  <c r="T1444" i="16"/>
  <c r="P1497" i="17" l="1"/>
  <c r="R1497" i="17" s="1"/>
  <c r="N1497" i="17"/>
  <c r="O1497" i="17"/>
  <c r="H1497" i="17"/>
  <c r="I1497" i="17"/>
  <c r="K1497" i="17" s="1"/>
  <c r="G1497" i="17"/>
  <c r="X1444" i="16"/>
  <c r="V1444" i="16"/>
  <c r="Y1444" i="16"/>
  <c r="M1445" i="16"/>
  <c r="W1444" i="16"/>
  <c r="F1445" i="16"/>
  <c r="U1497" i="17" l="1"/>
  <c r="J1497" i="17"/>
  <c r="L1497" i="17" s="1"/>
  <c r="Q1497" i="17"/>
  <c r="S1497" i="17" s="1"/>
  <c r="I1445" i="16"/>
  <c r="K1445" i="16" s="1"/>
  <c r="H1445" i="16"/>
  <c r="G1445" i="16"/>
  <c r="N1445" i="16"/>
  <c r="O1445" i="16"/>
  <c r="P1445" i="16"/>
  <c r="R1445" i="16" s="1"/>
  <c r="Y1497" i="17" l="1"/>
  <c r="F1498" i="17"/>
  <c r="H1498" i="17" s="1"/>
  <c r="W1497" i="17"/>
  <c r="M1498" i="17"/>
  <c r="O1498" i="17" s="1"/>
  <c r="X1497" i="17"/>
  <c r="T1497" i="17"/>
  <c r="V1497" i="17" s="1"/>
  <c r="J1445" i="16"/>
  <c r="L1445" i="16" s="1"/>
  <c r="Q1445" i="16"/>
  <c r="U1445" i="16"/>
  <c r="G1498" i="17" l="1"/>
  <c r="I1498" i="17"/>
  <c r="K1498" i="17" s="1"/>
  <c r="N1498" i="17"/>
  <c r="P1498" i="17"/>
  <c r="R1498" i="17" s="1"/>
  <c r="S1445" i="16"/>
  <c r="T1445" i="16"/>
  <c r="J1498" i="17" l="1"/>
  <c r="L1498" i="17" s="1"/>
  <c r="U1498" i="17"/>
  <c r="Q1498" i="17"/>
  <c r="S1498" i="17" s="1"/>
  <c r="V1445" i="16"/>
  <c r="X1445" i="16"/>
  <c r="F1446" i="16"/>
  <c r="W1445" i="16"/>
  <c r="M1446" i="16"/>
  <c r="Y1445" i="16"/>
  <c r="F1499" i="17" l="1"/>
  <c r="H1499" i="17" s="1"/>
  <c r="W1498" i="17"/>
  <c r="X1498" i="17"/>
  <c r="Y1498" i="17"/>
  <c r="M1499" i="17"/>
  <c r="N1499" i="17" s="1"/>
  <c r="T1498" i="17"/>
  <c r="V1498" i="17" s="1"/>
  <c r="O1446" i="16"/>
  <c r="N1446" i="16"/>
  <c r="P1446" i="16"/>
  <c r="R1446" i="16" s="1"/>
  <c r="I1446" i="16"/>
  <c r="K1446" i="16" s="1"/>
  <c r="H1446" i="16"/>
  <c r="G1446" i="16"/>
  <c r="G1499" i="17" l="1"/>
  <c r="I1499" i="17"/>
  <c r="K1499" i="17" s="1"/>
  <c r="P1499" i="17"/>
  <c r="R1499" i="17" s="1"/>
  <c r="O1499" i="17"/>
  <c r="U1446" i="16"/>
  <c r="Q1446" i="16"/>
  <c r="S1446" i="16" s="1"/>
  <c r="J1446" i="16"/>
  <c r="J1499" i="17" l="1"/>
  <c r="L1499" i="17" s="1"/>
  <c r="U1499" i="17"/>
  <c r="Q1499" i="17"/>
  <c r="T1446" i="16"/>
  <c r="L1446" i="16"/>
  <c r="T1499" i="17" l="1"/>
  <c r="S1499" i="17"/>
  <c r="M1500" i="17" s="1"/>
  <c r="W1446" i="16"/>
  <c r="M1447" i="16"/>
  <c r="Y1446" i="16"/>
  <c r="X1446" i="16"/>
  <c r="F1447" i="16"/>
  <c r="V1446" i="16"/>
  <c r="W1499" i="17" l="1"/>
  <c r="Y1499" i="17"/>
  <c r="X1499" i="17"/>
  <c r="V1499" i="17"/>
  <c r="F1500" i="17"/>
  <c r="I1500" i="17" s="1"/>
  <c r="K1500" i="17" s="1"/>
  <c r="P1500" i="17"/>
  <c r="R1500" i="17" s="1"/>
  <c r="N1500" i="17"/>
  <c r="O1500" i="17"/>
  <c r="G1447" i="16"/>
  <c r="H1447" i="16"/>
  <c r="I1447" i="16"/>
  <c r="K1447" i="16" s="1"/>
  <c r="P1447" i="16"/>
  <c r="R1447" i="16" s="1"/>
  <c r="N1447" i="16"/>
  <c r="O1447" i="16"/>
  <c r="H1500" i="17" l="1"/>
  <c r="G1500" i="17"/>
  <c r="J1447" i="16"/>
  <c r="L1447" i="16" s="1"/>
  <c r="Q1500" i="17"/>
  <c r="S1500" i="17" s="1"/>
  <c r="U1500" i="17"/>
  <c r="Q1447" i="16"/>
  <c r="S1447" i="16" s="1"/>
  <c r="U1447" i="16"/>
  <c r="J1500" i="17" l="1"/>
  <c r="L1500" i="17" s="1"/>
  <c r="M1501" i="17" s="1"/>
  <c r="F1448" i="16"/>
  <c r="W1447" i="16"/>
  <c r="M1448" i="16"/>
  <c r="X1447" i="16"/>
  <c r="Y1447" i="16"/>
  <c r="T1447" i="16"/>
  <c r="V1447" i="16" s="1"/>
  <c r="F1501" i="17" l="1"/>
  <c r="G1501" i="17" s="1"/>
  <c r="W1500" i="17"/>
  <c r="Y1500" i="17"/>
  <c r="X1500" i="17"/>
  <c r="T1500" i="17"/>
  <c r="V1500" i="17" s="1"/>
  <c r="P1501" i="17"/>
  <c r="R1501" i="17" s="1"/>
  <c r="N1501" i="17"/>
  <c r="O1501" i="17"/>
  <c r="H1448" i="16"/>
  <c r="G1448" i="16"/>
  <c r="I1448" i="16"/>
  <c r="K1448" i="16" s="1"/>
  <c r="O1448" i="16"/>
  <c r="P1448" i="16"/>
  <c r="R1448" i="16" s="1"/>
  <c r="N1448" i="16"/>
  <c r="I1501" i="17" l="1"/>
  <c r="K1501" i="17" s="1"/>
  <c r="U1501" i="17" s="1"/>
  <c r="H1501" i="17"/>
  <c r="Q1448" i="16"/>
  <c r="S1448" i="16" s="1"/>
  <c r="Q1501" i="17"/>
  <c r="S1501" i="17" s="1"/>
  <c r="J1448" i="16"/>
  <c r="U1448" i="16"/>
  <c r="J1501" i="17" l="1"/>
  <c r="L1501" i="17" s="1"/>
  <c r="Y1501" i="17" s="1"/>
  <c r="T1448" i="16"/>
  <c r="L1448" i="16"/>
  <c r="X1448" i="16" s="1"/>
  <c r="F1502" i="17" l="1"/>
  <c r="H1502" i="17" s="1"/>
  <c r="M1502" i="17"/>
  <c r="P1502" i="17" s="1"/>
  <c r="R1502" i="17" s="1"/>
  <c r="X1501" i="17"/>
  <c r="W1501" i="17"/>
  <c r="T1501" i="17"/>
  <c r="V1501" i="17" s="1"/>
  <c r="V1448" i="16"/>
  <c r="M1449" i="16"/>
  <c r="P1449" i="16" s="1"/>
  <c r="R1449" i="16" s="1"/>
  <c r="F1449" i="16"/>
  <c r="H1449" i="16" s="1"/>
  <c r="Y1448" i="16"/>
  <c r="W1448" i="16"/>
  <c r="G1502" i="17" l="1"/>
  <c r="I1502" i="17"/>
  <c r="K1502" i="17" s="1"/>
  <c r="U1502" i="17" s="1"/>
  <c r="O1502" i="17"/>
  <c r="N1502" i="17"/>
  <c r="N1449" i="16"/>
  <c r="O1449" i="16"/>
  <c r="G1449" i="16"/>
  <c r="I1449" i="16"/>
  <c r="K1449" i="16" s="1"/>
  <c r="U1449" i="16" s="1"/>
  <c r="J1502" i="17" l="1"/>
  <c r="L1502" i="17" s="1"/>
  <c r="Q1502" i="17"/>
  <c r="S1502" i="17" s="1"/>
  <c r="Q1449" i="16"/>
  <c r="S1449" i="16" s="1"/>
  <c r="J1449" i="16"/>
  <c r="L1449" i="16" s="1"/>
  <c r="X1502" i="17" l="1"/>
  <c r="T1502" i="17"/>
  <c r="V1502" i="17" s="1"/>
  <c r="X1449" i="16"/>
  <c r="T1449" i="16"/>
  <c r="V1449" i="16" s="1"/>
  <c r="W1502" i="17"/>
  <c r="F1503" i="17"/>
  <c r="I1503" i="17" s="1"/>
  <c r="K1503" i="17" s="1"/>
  <c r="M1503" i="17"/>
  <c r="P1503" i="17" s="1"/>
  <c r="R1503" i="17" s="1"/>
  <c r="Y1502" i="17"/>
  <c r="W1449" i="16"/>
  <c r="F1450" i="16"/>
  <c r="Y1449" i="16"/>
  <c r="M1450" i="16"/>
  <c r="H1503" i="17" l="1"/>
  <c r="G1503" i="17"/>
  <c r="O1503" i="17"/>
  <c r="N1503" i="17"/>
  <c r="U1503" i="17"/>
  <c r="P1450" i="16"/>
  <c r="R1450" i="16" s="1"/>
  <c r="O1450" i="16"/>
  <c r="N1450" i="16"/>
  <c r="G1450" i="16"/>
  <c r="I1450" i="16"/>
  <c r="K1450" i="16" s="1"/>
  <c r="H1450" i="16"/>
  <c r="J1503" i="17" l="1"/>
  <c r="L1503" i="17" s="1"/>
  <c r="U1450" i="16"/>
  <c r="Q1503" i="17"/>
  <c r="S1503" i="17" s="1"/>
  <c r="Q1450" i="16"/>
  <c r="S1450" i="16" s="1"/>
  <c r="J1450" i="16"/>
  <c r="L1450" i="16" s="1"/>
  <c r="T1503" i="17" l="1"/>
  <c r="V1503" i="17" s="1"/>
  <c r="T1450" i="16"/>
  <c r="V1450" i="16" s="1"/>
  <c r="X1450" i="16"/>
  <c r="W1450" i="16"/>
  <c r="F1451" i="16"/>
  <c r="G1451" i="16" s="1"/>
  <c r="Y1450" i="16"/>
  <c r="M1451" i="16"/>
  <c r="N1451" i="16" s="1"/>
  <c r="W1503" i="17"/>
  <c r="M1504" i="17"/>
  <c r="X1503" i="17"/>
  <c r="Y1503" i="17"/>
  <c r="F1504" i="17"/>
  <c r="H1451" i="16" l="1"/>
  <c r="I1451" i="16"/>
  <c r="K1451" i="16" s="1"/>
  <c r="P1451" i="16"/>
  <c r="R1451" i="16" s="1"/>
  <c r="O1451" i="16"/>
  <c r="P1504" i="17"/>
  <c r="R1504" i="17" s="1"/>
  <c r="N1504" i="17"/>
  <c r="O1504" i="17"/>
  <c r="G1504" i="17"/>
  <c r="H1504" i="17"/>
  <c r="I1504" i="17"/>
  <c r="K1504" i="17" s="1"/>
  <c r="J1451" i="16" l="1"/>
  <c r="L1451" i="16" s="1"/>
  <c r="U1451" i="16"/>
  <c r="Q1451" i="16"/>
  <c r="S1451" i="16" s="1"/>
  <c r="Q1504" i="17"/>
  <c r="S1504" i="17" s="1"/>
  <c r="U1504" i="17"/>
  <c r="J1504" i="17"/>
  <c r="T1451" i="16" l="1"/>
  <c r="V1451" i="16" s="1"/>
  <c r="T1504" i="17"/>
  <c r="L1504" i="17"/>
  <c r="M1452" i="16"/>
  <c r="Y1451" i="16"/>
  <c r="W1451" i="16"/>
  <c r="X1451" i="16"/>
  <c r="F1452" i="16"/>
  <c r="M1505" i="17" l="1"/>
  <c r="X1504" i="17"/>
  <c r="Y1504" i="17"/>
  <c r="W1504" i="17"/>
  <c r="F1505" i="17"/>
  <c r="V1504" i="17"/>
  <c r="G1452" i="16"/>
  <c r="H1452" i="16"/>
  <c r="I1452" i="16"/>
  <c r="K1452" i="16" s="1"/>
  <c r="N1452" i="16"/>
  <c r="O1452" i="16"/>
  <c r="P1452" i="16"/>
  <c r="R1452" i="16" s="1"/>
  <c r="J1452" i="16" l="1"/>
  <c r="L1452" i="16" s="1"/>
  <c r="Q1452" i="16"/>
  <c r="S1452" i="16" s="1"/>
  <c r="G1505" i="17"/>
  <c r="H1505" i="17"/>
  <c r="I1505" i="17"/>
  <c r="K1505" i="17" s="1"/>
  <c r="N1505" i="17"/>
  <c r="O1505" i="17"/>
  <c r="P1505" i="17"/>
  <c r="R1505" i="17" s="1"/>
  <c r="U1452" i="16"/>
  <c r="J1505" i="17" l="1"/>
  <c r="L1505" i="17" s="1"/>
  <c r="Q1505" i="17"/>
  <c r="S1505" i="17" s="1"/>
  <c r="T1452" i="16"/>
  <c r="V1452" i="16" s="1"/>
  <c r="U1505" i="17"/>
  <c r="W1452" i="16"/>
  <c r="M1453" i="16"/>
  <c r="F1453" i="16"/>
  <c r="X1452" i="16"/>
  <c r="Y1452" i="16"/>
  <c r="T1505" i="17" l="1"/>
  <c r="V1505" i="17" s="1"/>
  <c r="W1505" i="17"/>
  <c r="Y1505" i="17"/>
  <c r="F1506" i="17"/>
  <c r="X1505" i="17"/>
  <c r="M1506" i="17"/>
  <c r="G1453" i="16"/>
  <c r="H1453" i="16"/>
  <c r="I1453" i="16"/>
  <c r="K1453" i="16" s="1"/>
  <c r="P1453" i="16"/>
  <c r="R1453" i="16" s="1"/>
  <c r="O1453" i="16"/>
  <c r="N1453" i="16"/>
  <c r="Q1453" i="16" l="1"/>
  <c r="S1453" i="16" s="1"/>
  <c r="J1453" i="16"/>
  <c r="L1453" i="16" s="1"/>
  <c r="N1506" i="17"/>
  <c r="O1506" i="17"/>
  <c r="P1506" i="17"/>
  <c r="R1506" i="17" s="1"/>
  <c r="I1506" i="17"/>
  <c r="K1506" i="17" s="1"/>
  <c r="G1506" i="17"/>
  <c r="H1506" i="17"/>
  <c r="U1453" i="16"/>
  <c r="F1454" i="16" l="1"/>
  <c r="I1454" i="16" s="1"/>
  <c r="K1454" i="16" s="1"/>
  <c r="W1453" i="16"/>
  <c r="M1454" i="16"/>
  <c r="N1454" i="16" s="1"/>
  <c r="Q1506" i="17"/>
  <c r="S1506" i="17" s="1"/>
  <c r="T1453" i="16"/>
  <c r="V1453" i="16" s="1"/>
  <c r="Y1453" i="16"/>
  <c r="X1453" i="16"/>
  <c r="J1506" i="17"/>
  <c r="U1506" i="17"/>
  <c r="T1506" i="17" l="1"/>
  <c r="P1454" i="16"/>
  <c r="R1454" i="16" s="1"/>
  <c r="U1454" i="16" s="1"/>
  <c r="G1454" i="16"/>
  <c r="H1454" i="16"/>
  <c r="O1454" i="16"/>
  <c r="L1506" i="17"/>
  <c r="M1507" i="17" s="1"/>
  <c r="Q1454" i="16" l="1"/>
  <c r="S1454" i="16" s="1"/>
  <c r="J1454" i="16"/>
  <c r="W1506" i="17"/>
  <c r="V1506" i="17"/>
  <c r="X1506" i="17"/>
  <c r="F1507" i="17"/>
  <c r="G1507" i="17" s="1"/>
  <c r="Y1506" i="17"/>
  <c r="P1507" i="17"/>
  <c r="R1507" i="17" s="1"/>
  <c r="N1507" i="17"/>
  <c r="O1507" i="17"/>
  <c r="T1454" i="16" l="1"/>
  <c r="L1454" i="16"/>
  <c r="M1455" i="16" s="1"/>
  <c r="H1507" i="17"/>
  <c r="I1507" i="17"/>
  <c r="K1507" i="17" s="1"/>
  <c r="U1507" i="17" s="1"/>
  <c r="Q1507" i="17"/>
  <c r="S1507" i="17" s="1"/>
  <c r="F1455" i="16" l="1"/>
  <c r="G1455" i="16" s="1"/>
  <c r="Y1454" i="16"/>
  <c r="X1454" i="16"/>
  <c r="W1454" i="16"/>
  <c r="V1454" i="16"/>
  <c r="J1507" i="17"/>
  <c r="L1507" i="17" s="1"/>
  <c r="P1455" i="16"/>
  <c r="R1455" i="16" s="1"/>
  <c r="O1455" i="16"/>
  <c r="N1455" i="16"/>
  <c r="H1455" i="16" l="1"/>
  <c r="I1455" i="16"/>
  <c r="K1455" i="16" s="1"/>
  <c r="U1455" i="16" s="1"/>
  <c r="Q1455" i="16"/>
  <c r="S1455" i="16" s="1"/>
  <c r="F1508" i="17"/>
  <c r="G1508" i="17" s="1"/>
  <c r="X1507" i="17"/>
  <c r="W1507" i="17"/>
  <c r="M1508" i="17"/>
  <c r="O1508" i="17" s="1"/>
  <c r="Y1507" i="17"/>
  <c r="T1507" i="17"/>
  <c r="V1507" i="17" s="1"/>
  <c r="J1455" i="16" l="1"/>
  <c r="T1455" i="16" s="1"/>
  <c r="H1508" i="17"/>
  <c r="N1508" i="17"/>
  <c r="P1508" i="17"/>
  <c r="R1508" i="17" s="1"/>
  <c r="I1508" i="17"/>
  <c r="K1508" i="17" s="1"/>
  <c r="L1455" i="16" l="1"/>
  <c r="X1455" i="16" s="1"/>
  <c r="Q1508" i="17"/>
  <c r="S1508" i="17" s="1"/>
  <c r="U1508" i="17"/>
  <c r="J1508" i="17"/>
  <c r="L1508" i="17" s="1"/>
  <c r="W1455" i="16" l="1"/>
  <c r="Y1455" i="16"/>
  <c r="M1456" i="16"/>
  <c r="P1456" i="16" s="1"/>
  <c r="R1456" i="16" s="1"/>
  <c r="F1456" i="16"/>
  <c r="G1456" i="16" s="1"/>
  <c r="V1455" i="16"/>
  <c r="W1508" i="17"/>
  <c r="X1508" i="17"/>
  <c r="M1509" i="17"/>
  <c r="N1509" i="17" s="1"/>
  <c r="Y1508" i="17"/>
  <c r="F1509" i="17"/>
  <c r="H1509" i="17" s="1"/>
  <c r="T1508" i="17"/>
  <c r="V1508" i="17" s="1"/>
  <c r="N1456" i="16" l="1"/>
  <c r="O1456" i="16"/>
  <c r="I1456" i="16"/>
  <c r="K1456" i="16" s="1"/>
  <c r="U1456" i="16" s="1"/>
  <c r="H1456" i="16"/>
  <c r="P1509" i="17"/>
  <c r="R1509" i="17" s="1"/>
  <c r="O1509" i="17"/>
  <c r="G1509" i="17"/>
  <c r="I1509" i="17"/>
  <c r="K1509" i="17" s="1"/>
  <c r="Q1456" i="16" l="1"/>
  <c r="S1456" i="16" s="1"/>
  <c r="J1456" i="16"/>
  <c r="L1456" i="16" s="1"/>
  <c r="Q1509" i="17"/>
  <c r="S1509" i="17" s="1"/>
  <c r="U1509" i="17"/>
  <c r="J1509" i="17"/>
  <c r="X1456" i="16" l="1"/>
  <c r="M1457" i="16"/>
  <c r="P1457" i="16" s="1"/>
  <c r="R1457" i="16" s="1"/>
  <c r="F1457" i="16"/>
  <c r="H1457" i="16" s="1"/>
  <c r="W1456" i="16"/>
  <c r="Y1456" i="16"/>
  <c r="T1456" i="16"/>
  <c r="V1456" i="16" s="1"/>
  <c r="T1509" i="17"/>
  <c r="L1509" i="17"/>
  <c r="F1510" i="17" s="1"/>
  <c r="N1457" i="16" l="1"/>
  <c r="I1457" i="16"/>
  <c r="K1457" i="16" s="1"/>
  <c r="U1457" i="16" s="1"/>
  <c r="O1457" i="16"/>
  <c r="G1457" i="16"/>
  <c r="V1509" i="17"/>
  <c r="Y1509" i="17"/>
  <c r="W1509" i="17"/>
  <c r="X1509" i="17"/>
  <c r="M1510" i="17"/>
  <c r="O1510" i="17" s="1"/>
  <c r="G1510" i="17"/>
  <c r="H1510" i="17"/>
  <c r="I1510" i="17"/>
  <c r="K1510" i="17" s="1"/>
  <c r="Q1457" i="16" l="1"/>
  <c r="S1457" i="16" s="1"/>
  <c r="J1457" i="16"/>
  <c r="L1457" i="16" s="1"/>
  <c r="N1510" i="17"/>
  <c r="P1510" i="17"/>
  <c r="R1510" i="17" s="1"/>
  <c r="U1510" i="17" s="1"/>
  <c r="J1510" i="17"/>
  <c r="X1457" i="16" l="1"/>
  <c r="M1458" i="16"/>
  <c r="O1458" i="16" s="1"/>
  <c r="W1457" i="16"/>
  <c r="T1457" i="16"/>
  <c r="V1457" i="16" s="1"/>
  <c r="F1458" i="16"/>
  <c r="I1458" i="16" s="1"/>
  <c r="K1458" i="16" s="1"/>
  <c r="Y1457" i="16"/>
  <c r="Q1510" i="17"/>
  <c r="S1510" i="17" s="1"/>
  <c r="L1510" i="17"/>
  <c r="P1458" i="16" l="1"/>
  <c r="R1458" i="16" s="1"/>
  <c r="U1458" i="16" s="1"/>
  <c r="N1458" i="16"/>
  <c r="H1458" i="16"/>
  <c r="G1458" i="16"/>
  <c r="T1510" i="17"/>
  <c r="V1510" i="17" s="1"/>
  <c r="X1510" i="17"/>
  <c r="W1510" i="17"/>
  <c r="Y1510" i="17"/>
  <c r="M1511" i="17"/>
  <c r="F1511" i="17"/>
  <c r="Q1458" i="16" l="1"/>
  <c r="S1458" i="16" s="1"/>
  <c r="J1458" i="16"/>
  <c r="L1458" i="16" s="1"/>
  <c r="N1511" i="17"/>
  <c r="O1511" i="17"/>
  <c r="P1511" i="17"/>
  <c r="R1511" i="17" s="1"/>
  <c r="H1511" i="17"/>
  <c r="G1511" i="17"/>
  <c r="I1511" i="17"/>
  <c r="K1511" i="17" s="1"/>
  <c r="F1459" i="16" l="1"/>
  <c r="H1459" i="16" s="1"/>
  <c r="Y1458" i="16"/>
  <c r="M1459" i="16"/>
  <c r="O1459" i="16" s="1"/>
  <c r="W1458" i="16"/>
  <c r="X1458" i="16"/>
  <c r="T1458" i="16"/>
  <c r="V1458" i="16" s="1"/>
  <c r="U1511" i="17"/>
  <c r="J1511" i="17"/>
  <c r="Q1511" i="17"/>
  <c r="S1511" i="17" s="1"/>
  <c r="I1459" i="16" l="1"/>
  <c r="K1459" i="16" s="1"/>
  <c r="G1459" i="16"/>
  <c r="P1459" i="16"/>
  <c r="R1459" i="16" s="1"/>
  <c r="N1459" i="16"/>
  <c r="T1511" i="17"/>
  <c r="L1511" i="17"/>
  <c r="J1459" i="16" l="1"/>
  <c r="L1459" i="16" s="1"/>
  <c r="U1459" i="16"/>
  <c r="Q1459" i="16"/>
  <c r="S1459" i="16" s="1"/>
  <c r="Y1511" i="17"/>
  <c r="W1511" i="17"/>
  <c r="F1512" i="17"/>
  <c r="M1512" i="17"/>
  <c r="X1511" i="17"/>
  <c r="V1511" i="17"/>
  <c r="T1459" i="16" l="1"/>
  <c r="V1459" i="16" s="1"/>
  <c r="X1459" i="16"/>
  <c r="W1459" i="16"/>
  <c r="F1460" i="16"/>
  <c r="Y1459" i="16"/>
  <c r="M1460" i="16"/>
  <c r="P1512" i="17"/>
  <c r="R1512" i="17" s="1"/>
  <c r="N1512" i="17"/>
  <c r="O1512" i="17"/>
  <c r="G1512" i="17"/>
  <c r="H1512" i="17"/>
  <c r="I1512" i="17"/>
  <c r="K1512" i="17" s="1"/>
  <c r="G1460" i="16" l="1"/>
  <c r="I1460" i="16"/>
  <c r="K1460" i="16" s="1"/>
  <c r="H1460" i="16"/>
  <c r="O1460" i="16"/>
  <c r="P1460" i="16"/>
  <c r="R1460" i="16" s="1"/>
  <c r="N1460" i="16"/>
  <c r="U1512" i="17"/>
  <c r="Q1512" i="17"/>
  <c r="S1512" i="17" s="1"/>
  <c r="J1512" i="17"/>
  <c r="J1460" i="16" l="1"/>
  <c r="L1460" i="16" s="1"/>
  <c r="Q1460" i="16"/>
  <c r="S1460" i="16" s="1"/>
  <c r="U1460" i="16"/>
  <c r="T1512" i="17"/>
  <c r="L1512" i="17"/>
  <c r="T1460" i="16" l="1"/>
  <c r="V1460" i="16" s="1"/>
  <c r="X1460" i="16"/>
  <c r="F1461" i="16"/>
  <c r="M1461" i="16"/>
  <c r="W1460" i="16"/>
  <c r="Y1460" i="16"/>
  <c r="V1512" i="17"/>
  <c r="W1512" i="17"/>
  <c r="Y1512" i="17"/>
  <c r="M1513" i="17"/>
  <c r="P1513" i="17" s="1"/>
  <c r="R1513" i="17" s="1"/>
  <c r="X1512" i="17"/>
  <c r="F1513" i="17"/>
  <c r="G1513" i="17" s="1"/>
  <c r="O1461" i="16" l="1"/>
  <c r="N1461" i="16"/>
  <c r="P1461" i="16"/>
  <c r="R1461" i="16" s="1"/>
  <c r="H1461" i="16"/>
  <c r="G1461" i="16"/>
  <c r="I1461" i="16"/>
  <c r="K1461" i="16" s="1"/>
  <c r="N1513" i="17"/>
  <c r="O1513" i="17"/>
  <c r="H1513" i="17"/>
  <c r="I1513" i="17"/>
  <c r="K1513" i="17" s="1"/>
  <c r="U1513" i="17" s="1"/>
  <c r="Q1461" i="16" l="1"/>
  <c r="S1461" i="16" s="1"/>
  <c r="U1461" i="16"/>
  <c r="J1461" i="16"/>
  <c r="L1461" i="16" s="1"/>
  <c r="J1513" i="17"/>
  <c r="L1513" i="17" s="1"/>
  <c r="Q1513" i="17"/>
  <c r="S1513" i="17" s="1"/>
  <c r="M1462" i="16" l="1"/>
  <c r="O1462" i="16" s="1"/>
  <c r="T1461" i="16"/>
  <c r="V1461" i="16" s="1"/>
  <c r="W1461" i="16"/>
  <c r="Y1461" i="16"/>
  <c r="X1461" i="16"/>
  <c r="F1462" i="16"/>
  <c r="T1513" i="17"/>
  <c r="V1513" i="17" s="1"/>
  <c r="Y1513" i="17"/>
  <c r="X1513" i="17"/>
  <c r="M1514" i="17"/>
  <c r="W1513" i="17"/>
  <c r="F1514" i="17"/>
  <c r="P1462" i="16" l="1"/>
  <c r="R1462" i="16" s="1"/>
  <c r="N1462" i="16"/>
  <c r="I1462" i="16"/>
  <c r="K1462" i="16" s="1"/>
  <c r="H1462" i="16"/>
  <c r="G1462" i="16"/>
  <c r="P1514" i="17"/>
  <c r="R1514" i="17" s="1"/>
  <c r="N1514" i="17"/>
  <c r="O1514" i="17"/>
  <c r="G1514" i="17"/>
  <c r="H1514" i="17"/>
  <c r="I1514" i="17"/>
  <c r="K1514" i="17" s="1"/>
  <c r="Q1462" i="16" l="1"/>
  <c r="S1462" i="16" s="1"/>
  <c r="U1462" i="16"/>
  <c r="J1462" i="16"/>
  <c r="U1514" i="17"/>
  <c r="Q1514" i="17"/>
  <c r="S1514" i="17" s="1"/>
  <c r="J1514" i="17"/>
  <c r="T1462" i="16" l="1"/>
  <c r="L1462" i="16"/>
  <c r="T1514" i="17"/>
  <c r="L1514" i="17"/>
  <c r="V1462" i="16" l="1"/>
  <c r="M1463" i="16"/>
  <c r="O1463" i="16" s="1"/>
  <c r="X1462" i="16"/>
  <c r="Y1462" i="16"/>
  <c r="W1462" i="16"/>
  <c r="F1463" i="16"/>
  <c r="V1514" i="17"/>
  <c r="M1515" i="17"/>
  <c r="O1515" i="17" s="1"/>
  <c r="W1514" i="17"/>
  <c r="F1515" i="17"/>
  <c r="H1515" i="17" s="1"/>
  <c r="Y1514" i="17"/>
  <c r="X1514" i="17"/>
  <c r="N1463" i="16" l="1"/>
  <c r="P1463" i="16"/>
  <c r="N1515" i="17"/>
  <c r="H1463" i="16"/>
  <c r="G1463" i="16"/>
  <c r="I1463" i="16"/>
  <c r="K1463" i="16" s="1"/>
  <c r="P1515" i="17"/>
  <c r="R1515" i="17" s="1"/>
  <c r="I1515" i="17"/>
  <c r="K1515" i="17" s="1"/>
  <c r="G1515" i="17"/>
  <c r="J1515" i="17" l="1"/>
  <c r="L1515" i="17" s="1"/>
  <c r="R1463" i="16"/>
  <c r="U1463" i="16" s="1"/>
  <c r="Q1463" i="16"/>
  <c r="Q1515" i="17"/>
  <c r="S1515" i="17" s="1"/>
  <c r="J1463" i="16"/>
  <c r="L1463" i="16" s="1"/>
  <c r="U1515" i="17"/>
  <c r="W1515" i="17" l="1"/>
  <c r="S1463" i="16"/>
  <c r="M1464" i="16" s="1"/>
  <c r="T1463" i="16"/>
  <c r="F1516" i="17"/>
  <c r="I1516" i="17" s="1"/>
  <c r="K1516" i="17" s="1"/>
  <c r="Y1515" i="17"/>
  <c r="X1515" i="17"/>
  <c r="T1515" i="17"/>
  <c r="V1515" i="17" s="1"/>
  <c r="M1516" i="17"/>
  <c r="N1516" i="17" s="1"/>
  <c r="F1464" i="16" l="1"/>
  <c r="G1464" i="16" s="1"/>
  <c r="V1463" i="16"/>
  <c r="Y1463" i="16"/>
  <c r="X1463" i="16"/>
  <c r="W1463" i="16"/>
  <c r="H1516" i="17"/>
  <c r="G1516" i="17"/>
  <c r="P1516" i="17"/>
  <c r="R1516" i="17" s="1"/>
  <c r="U1516" i="17" s="1"/>
  <c r="O1516" i="17"/>
  <c r="O1464" i="16"/>
  <c r="P1464" i="16"/>
  <c r="R1464" i="16" s="1"/>
  <c r="N1464" i="16"/>
  <c r="J1516" i="17" l="1"/>
  <c r="L1516" i="17" s="1"/>
  <c r="H1464" i="16"/>
  <c r="I1464" i="16"/>
  <c r="K1464" i="16" s="1"/>
  <c r="U1464" i="16" s="1"/>
  <c r="Q1516" i="17"/>
  <c r="S1516" i="17" s="1"/>
  <c r="Q1464" i="16"/>
  <c r="S1464" i="16" s="1"/>
  <c r="W1516" i="17" l="1"/>
  <c r="J1464" i="16"/>
  <c r="L1464" i="16" s="1"/>
  <c r="F1517" i="17"/>
  <c r="I1517" i="17" s="1"/>
  <c r="K1517" i="17" s="1"/>
  <c r="M1517" i="17"/>
  <c r="P1517" i="17" s="1"/>
  <c r="R1517" i="17" s="1"/>
  <c r="Y1516" i="17"/>
  <c r="T1516" i="17"/>
  <c r="V1516" i="17" s="1"/>
  <c r="X1516" i="17"/>
  <c r="T1464" i="16" l="1"/>
  <c r="V1464" i="16" s="1"/>
  <c r="N1517" i="17"/>
  <c r="H1517" i="17"/>
  <c r="G1517" i="17"/>
  <c r="O1517" i="17"/>
  <c r="F1465" i="16"/>
  <c r="X1464" i="16"/>
  <c r="Y1464" i="16"/>
  <c r="W1464" i="16"/>
  <c r="M1465" i="16"/>
  <c r="U1517" i="17"/>
  <c r="Q1517" i="17" l="1"/>
  <c r="S1517" i="17" s="1"/>
  <c r="J1517" i="17"/>
  <c r="L1517" i="17" s="1"/>
  <c r="P1465" i="16"/>
  <c r="R1465" i="16" s="1"/>
  <c r="O1465" i="16"/>
  <c r="N1465" i="16"/>
  <c r="H1465" i="16"/>
  <c r="G1465" i="16"/>
  <c r="I1465" i="16"/>
  <c r="K1465" i="16" s="1"/>
  <c r="M1518" i="17" l="1"/>
  <c r="P1518" i="17" s="1"/>
  <c r="R1518" i="17" s="1"/>
  <c r="T1517" i="17"/>
  <c r="V1517" i="17" s="1"/>
  <c r="Q1465" i="16"/>
  <c r="S1465" i="16" s="1"/>
  <c r="W1517" i="17"/>
  <c r="U1465" i="16"/>
  <c r="J1465" i="16"/>
  <c r="F1518" i="17"/>
  <c r="G1518" i="17" s="1"/>
  <c r="X1517" i="17"/>
  <c r="Y1517" i="17"/>
  <c r="N1518" i="17" l="1"/>
  <c r="O1518" i="17"/>
  <c r="T1465" i="16"/>
  <c r="L1465" i="16"/>
  <c r="H1518" i="17"/>
  <c r="I1518" i="17"/>
  <c r="K1518" i="17" s="1"/>
  <c r="U1518" i="17" s="1"/>
  <c r="Q1518" i="17" l="1"/>
  <c r="S1518" i="17" s="1"/>
  <c r="V1465" i="16"/>
  <c r="J1518" i="17"/>
  <c r="L1518" i="17" s="1"/>
  <c r="X1465" i="16"/>
  <c r="W1465" i="16"/>
  <c r="F1466" i="16"/>
  <c r="H1466" i="16" s="1"/>
  <c r="Y1465" i="16"/>
  <c r="M1466" i="16"/>
  <c r="O1466" i="16" s="1"/>
  <c r="T1518" i="17" l="1"/>
  <c r="V1518" i="17" s="1"/>
  <c r="N1466" i="16"/>
  <c r="M1519" i="17"/>
  <c r="P1519" i="17" s="1"/>
  <c r="R1519" i="17" s="1"/>
  <c r="Y1518" i="17"/>
  <c r="X1518" i="17"/>
  <c r="F1519" i="17"/>
  <c r="G1519" i="17" s="1"/>
  <c r="W1518" i="17"/>
  <c r="I1466" i="16"/>
  <c r="K1466" i="16" s="1"/>
  <c r="G1466" i="16"/>
  <c r="P1466" i="16"/>
  <c r="R1466" i="16" s="1"/>
  <c r="I1519" i="17" l="1"/>
  <c r="K1519" i="17" s="1"/>
  <c r="U1519" i="17" s="1"/>
  <c r="J1466" i="16"/>
  <c r="L1466" i="16" s="1"/>
  <c r="N1519" i="17"/>
  <c r="O1519" i="17"/>
  <c r="H1519" i="17"/>
  <c r="U1466" i="16"/>
  <c r="Q1466" i="16"/>
  <c r="S1466" i="16" s="1"/>
  <c r="J1519" i="17" l="1"/>
  <c r="L1519" i="17" s="1"/>
  <c r="Q1519" i="17"/>
  <c r="S1519" i="17" s="1"/>
  <c r="M1467" i="16"/>
  <c r="O1467" i="16" s="1"/>
  <c r="W1466" i="16"/>
  <c r="Y1466" i="16"/>
  <c r="X1466" i="16"/>
  <c r="F1467" i="16"/>
  <c r="I1467" i="16" s="1"/>
  <c r="K1467" i="16" s="1"/>
  <c r="T1466" i="16"/>
  <c r="V1466" i="16" s="1"/>
  <c r="T1519" i="17" l="1"/>
  <c r="V1519" i="17" s="1"/>
  <c r="N1467" i="16"/>
  <c r="P1467" i="16"/>
  <c r="R1467" i="16" s="1"/>
  <c r="U1467" i="16" s="1"/>
  <c r="H1467" i="16"/>
  <c r="G1467" i="16"/>
  <c r="M1520" i="17"/>
  <c r="P1520" i="17" s="1"/>
  <c r="R1520" i="17" s="1"/>
  <c r="Y1519" i="17"/>
  <c r="W1519" i="17"/>
  <c r="F1520" i="17"/>
  <c r="G1520" i="17" s="1"/>
  <c r="X1519" i="17"/>
  <c r="Q1467" i="16" l="1"/>
  <c r="S1467" i="16" s="1"/>
  <c r="J1467" i="16"/>
  <c r="L1467" i="16" s="1"/>
  <c r="O1520" i="17"/>
  <c r="N1520" i="17"/>
  <c r="H1520" i="17"/>
  <c r="I1520" i="17"/>
  <c r="K1520" i="17" s="1"/>
  <c r="U1520" i="17" s="1"/>
  <c r="Y1467" i="16" l="1"/>
  <c r="F1468" i="16"/>
  <c r="G1468" i="16" s="1"/>
  <c r="X1467" i="16"/>
  <c r="W1467" i="16"/>
  <c r="M1468" i="16"/>
  <c r="P1468" i="16" s="1"/>
  <c r="R1468" i="16" s="1"/>
  <c r="T1467" i="16"/>
  <c r="V1467" i="16" s="1"/>
  <c r="Q1520" i="17"/>
  <c r="S1520" i="17" s="1"/>
  <c r="J1520" i="17"/>
  <c r="L1520" i="17" s="1"/>
  <c r="H1468" i="16" l="1"/>
  <c r="I1468" i="16"/>
  <c r="K1468" i="16" s="1"/>
  <c r="U1468" i="16" s="1"/>
  <c r="N1468" i="16"/>
  <c r="O1468" i="16"/>
  <c r="M1521" i="17"/>
  <c r="O1521" i="17" s="1"/>
  <c r="T1520" i="17"/>
  <c r="V1520" i="17" s="1"/>
  <c r="X1520" i="17"/>
  <c r="Y1520" i="17"/>
  <c r="W1520" i="17"/>
  <c r="F1521" i="17"/>
  <c r="H1521" i="17" s="1"/>
  <c r="J1468" i="16" l="1"/>
  <c r="L1468" i="16" s="1"/>
  <c r="Q1468" i="16"/>
  <c r="S1468" i="16" s="1"/>
  <c r="N1521" i="17"/>
  <c r="P1521" i="17"/>
  <c r="R1521" i="17" s="1"/>
  <c r="I1521" i="17"/>
  <c r="K1521" i="17" s="1"/>
  <c r="G1521" i="17"/>
  <c r="X1468" i="16" l="1"/>
  <c r="W1468" i="16"/>
  <c r="Y1468" i="16"/>
  <c r="M1469" i="16"/>
  <c r="O1469" i="16" s="1"/>
  <c r="F1469" i="16"/>
  <c r="H1469" i="16" s="1"/>
  <c r="Q1521" i="17"/>
  <c r="S1521" i="17" s="1"/>
  <c r="U1521" i="17"/>
  <c r="T1468" i="16"/>
  <c r="V1468" i="16" s="1"/>
  <c r="J1521" i="17"/>
  <c r="L1521" i="17" s="1"/>
  <c r="I1469" i="16" l="1"/>
  <c r="K1469" i="16" s="1"/>
  <c r="P1469" i="16"/>
  <c r="R1469" i="16" s="1"/>
  <c r="N1469" i="16"/>
  <c r="G1469" i="16"/>
  <c r="Y1521" i="17"/>
  <c r="T1521" i="17"/>
  <c r="V1521" i="17" s="1"/>
  <c r="X1521" i="17"/>
  <c r="W1521" i="17"/>
  <c r="F1522" i="17"/>
  <c r="I1522" i="17" s="1"/>
  <c r="K1522" i="17" s="1"/>
  <c r="M1522" i="17"/>
  <c r="P1522" i="17" s="1"/>
  <c r="R1522" i="17" s="1"/>
  <c r="Q1469" i="16" l="1"/>
  <c r="S1469" i="16" s="1"/>
  <c r="U1469" i="16"/>
  <c r="J1469" i="16"/>
  <c r="L1469" i="16" s="1"/>
  <c r="O1522" i="17"/>
  <c r="N1522" i="17"/>
  <c r="H1522" i="17"/>
  <c r="G1522" i="17"/>
  <c r="U1522" i="17"/>
  <c r="J1522" i="17" l="1"/>
  <c r="L1522" i="17" s="1"/>
  <c r="T1469" i="16"/>
  <c r="V1469" i="16" s="1"/>
  <c r="X1469" i="16"/>
  <c r="Q1522" i="17"/>
  <c r="S1522" i="17" s="1"/>
  <c r="Y1469" i="16"/>
  <c r="F1470" i="16"/>
  <c r="G1470" i="16" s="1"/>
  <c r="W1469" i="16"/>
  <c r="M1470" i="16"/>
  <c r="N1470" i="16" s="1"/>
  <c r="F1523" i="17" l="1"/>
  <c r="I1523" i="17" s="1"/>
  <c r="K1523" i="17" s="1"/>
  <c r="M1523" i="17"/>
  <c r="P1523" i="17" s="1"/>
  <c r="R1523" i="17" s="1"/>
  <c r="Y1522" i="17"/>
  <c r="X1522" i="17"/>
  <c r="W1522" i="17"/>
  <c r="T1522" i="17"/>
  <c r="V1522" i="17" s="1"/>
  <c r="I1470" i="16"/>
  <c r="K1470" i="16" s="1"/>
  <c r="H1470" i="16"/>
  <c r="P1470" i="16"/>
  <c r="R1470" i="16" s="1"/>
  <c r="O1470" i="16"/>
  <c r="H1523" i="17" l="1"/>
  <c r="G1523" i="17"/>
  <c r="N1523" i="17"/>
  <c r="O1523" i="17"/>
  <c r="U1470" i="16"/>
  <c r="Q1470" i="16"/>
  <c r="S1470" i="16" s="1"/>
  <c r="J1470" i="16"/>
  <c r="L1470" i="16" s="1"/>
  <c r="U1523" i="17"/>
  <c r="J1523" i="17" l="1"/>
  <c r="L1523" i="17" s="1"/>
  <c r="Q1523" i="17"/>
  <c r="S1523" i="17" s="1"/>
  <c r="T1470" i="16"/>
  <c r="V1470" i="16" s="1"/>
  <c r="W1470" i="16"/>
  <c r="Y1470" i="16"/>
  <c r="F1471" i="16"/>
  <c r="M1471" i="16"/>
  <c r="X1470" i="16"/>
  <c r="W1523" i="17" l="1"/>
  <c r="Y1523" i="17"/>
  <c r="F1524" i="17"/>
  <c r="H1524" i="17" s="1"/>
  <c r="X1523" i="17"/>
  <c r="T1523" i="17"/>
  <c r="V1523" i="17" s="1"/>
  <c r="M1524" i="17"/>
  <c r="N1524" i="17" s="1"/>
  <c r="P1471" i="16"/>
  <c r="R1471" i="16" s="1"/>
  <c r="N1471" i="16"/>
  <c r="O1471" i="16"/>
  <c r="H1471" i="16"/>
  <c r="G1471" i="16"/>
  <c r="I1471" i="16"/>
  <c r="K1471" i="16" s="1"/>
  <c r="G1524" i="17" l="1"/>
  <c r="I1524" i="17"/>
  <c r="K1524" i="17" s="1"/>
  <c r="O1524" i="17"/>
  <c r="P1524" i="17"/>
  <c r="R1524" i="17" s="1"/>
  <c r="U1471" i="16"/>
  <c r="Q1471" i="16"/>
  <c r="S1471" i="16" s="1"/>
  <c r="J1471" i="16"/>
  <c r="J1524" i="17" l="1"/>
  <c r="L1524" i="17" s="1"/>
  <c r="U1524" i="17"/>
  <c r="Q1524" i="17"/>
  <c r="S1524" i="17" s="1"/>
  <c r="T1471" i="16"/>
  <c r="L1471" i="16"/>
  <c r="W1471" i="16" s="1"/>
  <c r="F1525" i="17" l="1"/>
  <c r="H1525" i="17" s="1"/>
  <c r="W1524" i="17"/>
  <c r="M1525" i="17"/>
  <c r="P1525" i="17" s="1"/>
  <c r="R1525" i="17" s="1"/>
  <c r="T1524" i="17"/>
  <c r="V1524" i="17" s="1"/>
  <c r="Y1524" i="17"/>
  <c r="X1524" i="17"/>
  <c r="Y1471" i="16"/>
  <c r="F1472" i="16"/>
  <c r="G1472" i="16" s="1"/>
  <c r="M1472" i="16"/>
  <c r="P1472" i="16" s="1"/>
  <c r="R1472" i="16" s="1"/>
  <c r="X1471" i="16"/>
  <c r="V1471" i="16"/>
  <c r="G1525" i="17" l="1"/>
  <c r="I1525" i="17"/>
  <c r="K1525" i="17" s="1"/>
  <c r="U1525" i="17" s="1"/>
  <c r="N1525" i="17"/>
  <c r="O1525" i="17"/>
  <c r="H1472" i="16"/>
  <c r="I1472" i="16"/>
  <c r="K1472" i="16" s="1"/>
  <c r="U1472" i="16" s="1"/>
  <c r="N1472" i="16"/>
  <c r="O1472" i="16"/>
  <c r="J1525" i="17" l="1"/>
  <c r="L1525" i="17" s="1"/>
  <c r="Q1525" i="17"/>
  <c r="S1525" i="17" s="1"/>
  <c r="Q1472" i="16"/>
  <c r="S1472" i="16" s="1"/>
  <c r="J1472" i="16"/>
  <c r="Y1525" i="17" l="1"/>
  <c r="W1525" i="17"/>
  <c r="M1526" i="17"/>
  <c r="N1526" i="17" s="1"/>
  <c r="X1525" i="17"/>
  <c r="F1526" i="17"/>
  <c r="H1526" i="17" s="1"/>
  <c r="T1525" i="17"/>
  <c r="V1525" i="17" s="1"/>
  <c r="T1472" i="16"/>
  <c r="L1472" i="16"/>
  <c r="W1472" i="16" s="1"/>
  <c r="O1526" i="17" l="1"/>
  <c r="P1526" i="17"/>
  <c r="R1526" i="17" s="1"/>
  <c r="I1526" i="17"/>
  <c r="K1526" i="17" s="1"/>
  <c r="G1526" i="17"/>
  <c r="Y1472" i="16"/>
  <c r="X1472" i="16"/>
  <c r="V1472" i="16"/>
  <c r="F1473" i="16"/>
  <c r="G1473" i="16" s="1"/>
  <c r="M1473" i="16"/>
  <c r="J1526" i="17" l="1"/>
  <c r="L1526" i="17" s="1"/>
  <c r="Q1526" i="17"/>
  <c r="S1526" i="17" s="1"/>
  <c r="U1526" i="17"/>
  <c r="I1473" i="16"/>
  <c r="K1473" i="16" s="1"/>
  <c r="H1473" i="16"/>
  <c r="O1473" i="16"/>
  <c r="N1473" i="16"/>
  <c r="P1473" i="16"/>
  <c r="R1473" i="16" s="1"/>
  <c r="T1526" i="17" l="1"/>
  <c r="V1526" i="17" s="1"/>
  <c r="M1527" i="17"/>
  <c r="N1527" i="17" s="1"/>
  <c r="Y1526" i="17"/>
  <c r="W1526" i="17"/>
  <c r="X1526" i="17"/>
  <c r="F1527" i="17"/>
  <c r="I1527" i="17" s="1"/>
  <c r="K1527" i="17" s="1"/>
  <c r="U1473" i="16"/>
  <c r="J1473" i="16"/>
  <c r="L1473" i="16" s="1"/>
  <c r="Q1473" i="16"/>
  <c r="S1473" i="16" s="1"/>
  <c r="P1527" i="17" l="1"/>
  <c r="R1527" i="17" s="1"/>
  <c r="U1527" i="17" s="1"/>
  <c r="O1527" i="17"/>
  <c r="H1527" i="17"/>
  <c r="G1527" i="17"/>
  <c r="M1474" i="16"/>
  <c r="O1474" i="16" s="1"/>
  <c r="F1474" i="16"/>
  <c r="G1474" i="16" s="1"/>
  <c r="Y1473" i="16"/>
  <c r="W1473" i="16"/>
  <c r="X1473" i="16"/>
  <c r="T1473" i="16"/>
  <c r="V1473" i="16" s="1"/>
  <c r="Q1527" i="17" l="1"/>
  <c r="S1527" i="17" s="1"/>
  <c r="J1527" i="17"/>
  <c r="L1527" i="17" s="1"/>
  <c r="N1474" i="16"/>
  <c r="P1474" i="16"/>
  <c r="R1474" i="16" s="1"/>
  <c r="I1474" i="16"/>
  <c r="K1474" i="16" s="1"/>
  <c r="H1474" i="16"/>
  <c r="W1527" i="17" l="1"/>
  <c r="Y1527" i="17"/>
  <c r="F1528" i="17"/>
  <c r="G1528" i="17" s="1"/>
  <c r="X1527" i="17"/>
  <c r="M1528" i="17"/>
  <c r="O1528" i="17" s="1"/>
  <c r="T1527" i="17"/>
  <c r="V1527" i="17" s="1"/>
  <c r="U1474" i="16"/>
  <c r="Q1474" i="16"/>
  <c r="S1474" i="16" s="1"/>
  <c r="J1474" i="16"/>
  <c r="L1474" i="16" s="1"/>
  <c r="I1528" i="17" l="1"/>
  <c r="K1528" i="17" s="1"/>
  <c r="H1528" i="17"/>
  <c r="N1528" i="17"/>
  <c r="P1528" i="17"/>
  <c r="R1528" i="17" s="1"/>
  <c r="T1474" i="16"/>
  <c r="V1474" i="16" s="1"/>
  <c r="X1474" i="16"/>
  <c r="F1475" i="16"/>
  <c r="H1475" i="16" s="1"/>
  <c r="M1475" i="16"/>
  <c r="N1475" i="16" s="1"/>
  <c r="Y1474" i="16"/>
  <c r="W1474" i="16"/>
  <c r="U1528" i="17" l="1"/>
  <c r="J1528" i="17"/>
  <c r="L1528" i="17" s="1"/>
  <c r="Q1528" i="17"/>
  <c r="S1528" i="17" s="1"/>
  <c r="G1475" i="16"/>
  <c r="I1475" i="16"/>
  <c r="K1475" i="16" s="1"/>
  <c r="P1475" i="16"/>
  <c r="R1475" i="16" s="1"/>
  <c r="O1475" i="16"/>
  <c r="M1529" i="17" l="1"/>
  <c r="N1529" i="17" s="1"/>
  <c r="W1528" i="17"/>
  <c r="Y1528" i="17"/>
  <c r="F1529" i="17"/>
  <c r="G1529" i="17" s="1"/>
  <c r="X1528" i="17"/>
  <c r="T1528" i="17"/>
  <c r="V1528" i="17" s="1"/>
  <c r="Q1475" i="16"/>
  <c r="S1475" i="16" s="1"/>
  <c r="J1475" i="16"/>
  <c r="L1475" i="16" s="1"/>
  <c r="U1475" i="16"/>
  <c r="O1529" i="17" l="1"/>
  <c r="P1529" i="17"/>
  <c r="R1529" i="17" s="1"/>
  <c r="I1529" i="17"/>
  <c r="K1529" i="17" s="1"/>
  <c r="H1529" i="17"/>
  <c r="X1475" i="16"/>
  <c r="T1475" i="16"/>
  <c r="V1475" i="16" s="1"/>
  <c r="M1476" i="16"/>
  <c r="N1476" i="16" s="1"/>
  <c r="F1476" i="16"/>
  <c r="I1476" i="16" s="1"/>
  <c r="K1476" i="16" s="1"/>
  <c r="Y1475" i="16"/>
  <c r="W1475" i="16"/>
  <c r="Q1529" i="17" l="1"/>
  <c r="S1529" i="17" s="1"/>
  <c r="U1529" i="17"/>
  <c r="J1529" i="17"/>
  <c r="O1476" i="16"/>
  <c r="P1476" i="16"/>
  <c r="R1476" i="16" s="1"/>
  <c r="U1476" i="16" s="1"/>
  <c r="G1476" i="16"/>
  <c r="H1476" i="16"/>
  <c r="T1529" i="17" l="1"/>
  <c r="L1529" i="17"/>
  <c r="W1529" i="17" s="1"/>
  <c r="Q1476" i="16"/>
  <c r="S1476" i="16" s="1"/>
  <c r="J1476" i="16"/>
  <c r="L1476" i="16" s="1"/>
  <c r="V1529" i="17" l="1"/>
  <c r="M1530" i="17"/>
  <c r="P1530" i="17" s="1"/>
  <c r="R1530" i="17" s="1"/>
  <c r="Y1529" i="17"/>
  <c r="X1529" i="17"/>
  <c r="F1530" i="17"/>
  <c r="I1530" i="17" s="1"/>
  <c r="K1530" i="17" s="1"/>
  <c r="T1476" i="16"/>
  <c r="V1476" i="16" s="1"/>
  <c r="W1476" i="16"/>
  <c r="X1476" i="16"/>
  <c r="Y1476" i="16"/>
  <c r="F1477" i="16"/>
  <c r="I1477" i="16" s="1"/>
  <c r="K1477" i="16" s="1"/>
  <c r="M1477" i="16"/>
  <c r="O1477" i="16" s="1"/>
  <c r="O1530" i="17" l="1"/>
  <c r="N1530" i="17"/>
  <c r="H1530" i="17"/>
  <c r="G1530" i="17"/>
  <c r="N1477" i="16"/>
  <c r="P1477" i="16"/>
  <c r="R1477" i="16" s="1"/>
  <c r="U1477" i="16" s="1"/>
  <c r="H1477" i="16"/>
  <c r="G1477" i="16"/>
  <c r="U1530" i="17"/>
  <c r="J1530" i="17" l="1"/>
  <c r="L1530" i="17" s="1"/>
  <c r="Q1530" i="17"/>
  <c r="S1530" i="17" s="1"/>
  <c r="J1477" i="16"/>
  <c r="L1477" i="16" s="1"/>
  <c r="Q1477" i="16"/>
  <c r="S1477" i="16" s="1"/>
  <c r="T1530" i="17" l="1"/>
  <c r="W1477" i="16"/>
  <c r="X1477" i="16"/>
  <c r="M1478" i="16"/>
  <c r="O1478" i="16" s="1"/>
  <c r="Y1477" i="16"/>
  <c r="F1478" i="16"/>
  <c r="I1478" i="16" s="1"/>
  <c r="K1478" i="16" s="1"/>
  <c r="T1477" i="16"/>
  <c r="V1477" i="16" s="1"/>
  <c r="Y1530" i="17"/>
  <c r="F1531" i="17"/>
  <c r="M1531" i="17"/>
  <c r="W1530" i="17"/>
  <c r="X1530" i="17"/>
  <c r="V1530" i="17"/>
  <c r="P1478" i="16" l="1"/>
  <c r="R1478" i="16" s="1"/>
  <c r="U1478" i="16" s="1"/>
  <c r="N1478" i="16"/>
  <c r="G1478" i="16"/>
  <c r="H1478" i="16"/>
  <c r="P1531" i="17"/>
  <c r="R1531" i="17" s="1"/>
  <c r="N1531" i="17"/>
  <c r="O1531" i="17"/>
  <c r="G1531" i="17"/>
  <c r="I1531" i="17"/>
  <c r="K1531" i="17" s="1"/>
  <c r="H1531" i="17"/>
  <c r="Q1478" i="16" l="1"/>
  <c r="S1478" i="16" s="1"/>
  <c r="J1478" i="16"/>
  <c r="L1478" i="16" s="1"/>
  <c r="U1531" i="17"/>
  <c r="J1531" i="17"/>
  <c r="Q1531" i="17"/>
  <c r="S1531" i="17" s="1"/>
  <c r="T1478" i="16" l="1"/>
  <c r="V1478" i="16" s="1"/>
  <c r="F1479" i="16"/>
  <c r="M1479" i="16"/>
  <c r="Y1478" i="16"/>
  <c r="W1478" i="16"/>
  <c r="X1478" i="16"/>
  <c r="T1531" i="17"/>
  <c r="L1531" i="17"/>
  <c r="P1479" i="16" l="1"/>
  <c r="R1479" i="16" s="1"/>
  <c r="N1479" i="16"/>
  <c r="O1479" i="16"/>
  <c r="H1479" i="16"/>
  <c r="I1479" i="16"/>
  <c r="K1479" i="16" s="1"/>
  <c r="G1479" i="16"/>
  <c r="W1531" i="17"/>
  <c r="Y1531" i="17"/>
  <c r="M1532" i="17"/>
  <c r="F1532" i="17"/>
  <c r="X1531" i="17"/>
  <c r="V1531" i="17"/>
  <c r="U1479" i="16" l="1"/>
  <c r="J1479" i="16"/>
  <c r="Q1479" i="16"/>
  <c r="S1479" i="16" s="1"/>
  <c r="H1532" i="17"/>
  <c r="I1532" i="17"/>
  <c r="K1532" i="17" s="1"/>
  <c r="G1532" i="17"/>
  <c r="O1532" i="17"/>
  <c r="P1532" i="17"/>
  <c r="R1532" i="17" s="1"/>
  <c r="N1532" i="17"/>
  <c r="T1479" i="16" l="1"/>
  <c r="L1479" i="16"/>
  <c r="Q1532" i="17"/>
  <c r="S1532" i="17" s="1"/>
  <c r="J1532" i="17"/>
  <c r="U1532" i="17"/>
  <c r="Y1479" i="16" l="1"/>
  <c r="V1479" i="16"/>
  <c r="F1480" i="16"/>
  <c r="M1480" i="16"/>
  <c r="X1479" i="16"/>
  <c r="W1479" i="16"/>
  <c r="T1532" i="17"/>
  <c r="L1532" i="17"/>
  <c r="O1480" i="16" l="1"/>
  <c r="N1480" i="16"/>
  <c r="P1480" i="16"/>
  <c r="R1480" i="16" s="1"/>
  <c r="G1480" i="16"/>
  <c r="H1480" i="16"/>
  <c r="I1480" i="16"/>
  <c r="K1480" i="16" s="1"/>
  <c r="F1533" i="17"/>
  <c r="X1532" i="17"/>
  <c r="M1533" i="17"/>
  <c r="Y1532" i="17"/>
  <c r="W1532" i="17"/>
  <c r="V1532" i="17"/>
  <c r="U1480" i="16" l="1"/>
  <c r="Q1480" i="16"/>
  <c r="S1480" i="16" s="1"/>
  <c r="J1480" i="16"/>
  <c r="N1533" i="17"/>
  <c r="O1533" i="17"/>
  <c r="P1533" i="17"/>
  <c r="R1533" i="17" s="1"/>
  <c r="I1533" i="17"/>
  <c r="K1533" i="17" s="1"/>
  <c r="G1533" i="17"/>
  <c r="H1533" i="17"/>
  <c r="L1480" i="16" l="1"/>
  <c r="T1480" i="16"/>
  <c r="Q1533" i="17"/>
  <c r="S1533" i="17" s="1"/>
  <c r="U1533" i="17"/>
  <c r="J1533" i="17"/>
  <c r="L1533" i="17" s="1"/>
  <c r="F1481" i="16" l="1"/>
  <c r="Y1480" i="16"/>
  <c r="X1480" i="16"/>
  <c r="M1481" i="16"/>
  <c r="V1480" i="16"/>
  <c r="W1480" i="16"/>
  <c r="Y1533" i="17"/>
  <c r="T1533" i="17"/>
  <c r="V1533" i="17" s="1"/>
  <c r="W1533" i="17"/>
  <c r="X1533" i="17"/>
  <c r="F1534" i="17"/>
  <c r="M1534" i="17"/>
  <c r="O1481" i="16" l="1"/>
  <c r="P1481" i="16"/>
  <c r="R1481" i="16" s="1"/>
  <c r="N1481" i="16"/>
  <c r="H1481" i="16"/>
  <c r="G1481" i="16"/>
  <c r="I1481" i="16"/>
  <c r="K1481" i="16" s="1"/>
  <c r="G1534" i="17"/>
  <c r="H1534" i="17"/>
  <c r="I1534" i="17"/>
  <c r="K1534" i="17" s="1"/>
  <c r="P1534" i="17"/>
  <c r="R1534" i="17" s="1"/>
  <c r="N1534" i="17"/>
  <c r="O1534" i="17"/>
  <c r="Q1481" i="16" l="1"/>
  <c r="S1481" i="16" s="1"/>
  <c r="J1481" i="16"/>
  <c r="U1481" i="16"/>
  <c r="Q1534" i="17"/>
  <c r="S1534" i="17" s="1"/>
  <c r="J1534" i="17"/>
  <c r="L1534" i="17" s="1"/>
  <c r="U1534" i="17"/>
  <c r="T1481" i="16" l="1"/>
  <c r="L1481" i="16"/>
  <c r="F1535" i="17"/>
  <c r="I1535" i="17" s="1"/>
  <c r="K1535" i="17" s="1"/>
  <c r="Y1534" i="17"/>
  <c r="X1534" i="17"/>
  <c r="M1535" i="17"/>
  <c r="P1535" i="17" s="1"/>
  <c r="R1535" i="17" s="1"/>
  <c r="W1534" i="17"/>
  <c r="T1534" i="17"/>
  <c r="V1534" i="17" s="1"/>
  <c r="V1481" i="16" l="1"/>
  <c r="M1482" i="16"/>
  <c r="P1482" i="16" s="1"/>
  <c r="R1482" i="16" s="1"/>
  <c r="Y1481" i="16"/>
  <c r="F1482" i="16"/>
  <c r="H1482" i="16" s="1"/>
  <c r="W1481" i="16"/>
  <c r="X1481" i="16"/>
  <c r="G1535" i="17"/>
  <c r="H1535" i="17"/>
  <c r="O1535" i="17"/>
  <c r="N1535" i="17"/>
  <c r="U1535" i="17"/>
  <c r="N1482" i="16" l="1"/>
  <c r="O1482" i="16"/>
  <c r="I1482" i="16"/>
  <c r="K1482" i="16" s="1"/>
  <c r="U1482" i="16" s="1"/>
  <c r="G1482" i="16"/>
  <c r="J1535" i="17"/>
  <c r="L1535" i="17" s="1"/>
  <c r="Q1535" i="17"/>
  <c r="S1535" i="17" s="1"/>
  <c r="J1482" i="16" l="1"/>
  <c r="L1482" i="16" s="1"/>
  <c r="Q1482" i="16"/>
  <c r="T1535" i="17"/>
  <c r="V1535" i="17" s="1"/>
  <c r="Y1535" i="17"/>
  <c r="W1535" i="17"/>
  <c r="F1536" i="17"/>
  <c r="I1536" i="17" s="1"/>
  <c r="K1536" i="17" s="1"/>
  <c r="M1536" i="17"/>
  <c r="O1536" i="17" s="1"/>
  <c r="X1535" i="17"/>
  <c r="T1482" i="16" l="1"/>
  <c r="S1482" i="16"/>
  <c r="X1482" i="16" s="1"/>
  <c r="G1536" i="17"/>
  <c r="P1536" i="17"/>
  <c r="R1536" i="17" s="1"/>
  <c r="U1536" i="17" s="1"/>
  <c r="N1536" i="17"/>
  <c r="H1536" i="17"/>
  <c r="V1482" i="16" l="1"/>
  <c r="M1483" i="16"/>
  <c r="O1483" i="16" s="1"/>
  <c r="F1483" i="16"/>
  <c r="H1483" i="16" s="1"/>
  <c r="W1482" i="16"/>
  <c r="Y1482" i="16"/>
  <c r="J1536" i="17"/>
  <c r="L1536" i="17" s="1"/>
  <c r="Q1536" i="17"/>
  <c r="S1536" i="17" s="1"/>
  <c r="N1483" i="16" l="1"/>
  <c r="P1483" i="16"/>
  <c r="R1483" i="16" s="1"/>
  <c r="G1483" i="16"/>
  <c r="I1483" i="16"/>
  <c r="K1483" i="16" s="1"/>
  <c r="X1536" i="17"/>
  <c r="W1536" i="17"/>
  <c r="M1537" i="17"/>
  <c r="N1537" i="17" s="1"/>
  <c r="F1537" i="17"/>
  <c r="I1537" i="17" s="1"/>
  <c r="K1537" i="17" s="1"/>
  <c r="Y1536" i="17"/>
  <c r="T1536" i="17"/>
  <c r="V1536" i="17" s="1"/>
  <c r="Q1483" i="16" l="1"/>
  <c r="S1483" i="16" s="1"/>
  <c r="U1483" i="16"/>
  <c r="J1483" i="16"/>
  <c r="O1537" i="17"/>
  <c r="P1537" i="17"/>
  <c r="R1537" i="17" s="1"/>
  <c r="U1537" i="17" s="1"/>
  <c r="H1537" i="17"/>
  <c r="G1537" i="17"/>
  <c r="T1483" i="16" l="1"/>
  <c r="L1483" i="16"/>
  <c r="M1484" i="16" s="1"/>
  <c r="O1484" i="16" s="1"/>
  <c r="Q1537" i="17"/>
  <c r="S1537" i="17" s="1"/>
  <c r="J1537" i="17"/>
  <c r="L1537" i="17" s="1"/>
  <c r="Y1483" i="16" l="1"/>
  <c r="X1483" i="16"/>
  <c r="N1484" i="16"/>
  <c r="F1484" i="16"/>
  <c r="I1484" i="16" s="1"/>
  <c r="K1484" i="16" s="1"/>
  <c r="W1483" i="16"/>
  <c r="V1483" i="16"/>
  <c r="P1484" i="16"/>
  <c r="R1484" i="16" s="1"/>
  <c r="X1537" i="17"/>
  <c r="W1537" i="17"/>
  <c r="T1537" i="17"/>
  <c r="V1537" i="17" s="1"/>
  <c r="M1538" i="17"/>
  <c r="N1538" i="17" s="1"/>
  <c r="Y1537" i="17"/>
  <c r="F1538" i="17"/>
  <c r="I1538" i="17" s="1"/>
  <c r="K1538" i="17" s="1"/>
  <c r="Q1484" i="16" l="1"/>
  <c r="S1484" i="16" s="1"/>
  <c r="G1484" i="16"/>
  <c r="H1484" i="16"/>
  <c r="U1484" i="16"/>
  <c r="P1538" i="17"/>
  <c r="R1538" i="17" s="1"/>
  <c r="U1538" i="17" s="1"/>
  <c r="O1538" i="17"/>
  <c r="H1538" i="17"/>
  <c r="G1538" i="17"/>
  <c r="J1484" i="16" l="1"/>
  <c r="L1484" i="16" s="1"/>
  <c r="Y1484" i="16" s="1"/>
  <c r="Q1538" i="17"/>
  <c r="S1538" i="17" s="1"/>
  <c r="J1538" i="17"/>
  <c r="X1484" i="16" l="1"/>
  <c r="F1485" i="16"/>
  <c r="I1485" i="16" s="1"/>
  <c r="K1485" i="16" s="1"/>
  <c r="W1484" i="16"/>
  <c r="M1485" i="16"/>
  <c r="P1485" i="16" s="1"/>
  <c r="R1485" i="16" s="1"/>
  <c r="T1484" i="16"/>
  <c r="V1484" i="16" s="1"/>
  <c r="T1538" i="17"/>
  <c r="L1538" i="17"/>
  <c r="H1485" i="16" l="1"/>
  <c r="O1485" i="16"/>
  <c r="N1485" i="16"/>
  <c r="G1485" i="16"/>
  <c r="V1538" i="17"/>
  <c r="Y1538" i="17"/>
  <c r="X1538" i="17"/>
  <c r="M1539" i="17"/>
  <c r="P1539" i="17" s="1"/>
  <c r="R1539" i="17" s="1"/>
  <c r="F1539" i="17"/>
  <c r="I1539" i="17" s="1"/>
  <c r="K1539" i="17" s="1"/>
  <c r="W1538" i="17"/>
  <c r="U1485" i="16"/>
  <c r="J1485" i="16" l="1"/>
  <c r="L1485" i="16" s="1"/>
  <c r="Q1485" i="16"/>
  <c r="O1539" i="17"/>
  <c r="G1539" i="17"/>
  <c r="H1539" i="17"/>
  <c r="N1539" i="17"/>
  <c r="U1539" i="17"/>
  <c r="T1485" i="16" l="1"/>
  <c r="S1485" i="16"/>
  <c r="X1485" i="16" s="1"/>
  <c r="J1539" i="17"/>
  <c r="L1539" i="17" s="1"/>
  <c r="Q1539" i="17"/>
  <c r="S1539" i="17" s="1"/>
  <c r="W1485" i="16" l="1"/>
  <c r="Y1485" i="16"/>
  <c r="V1485" i="16"/>
  <c r="M1486" i="16"/>
  <c r="N1486" i="16" s="1"/>
  <c r="F1486" i="16"/>
  <c r="G1486" i="16" s="1"/>
  <c r="T1539" i="17"/>
  <c r="V1539" i="17" s="1"/>
  <c r="X1539" i="17"/>
  <c r="W1539" i="17"/>
  <c r="Y1539" i="17"/>
  <c r="M1540" i="17"/>
  <c r="F1540" i="17"/>
  <c r="O1486" i="16" l="1"/>
  <c r="P1486" i="16"/>
  <c r="R1486" i="16" s="1"/>
  <c r="H1486" i="16"/>
  <c r="I1486" i="16"/>
  <c r="K1486" i="16" s="1"/>
  <c r="H1540" i="17"/>
  <c r="I1540" i="17"/>
  <c r="K1540" i="17" s="1"/>
  <c r="G1540" i="17"/>
  <c r="N1540" i="17"/>
  <c r="O1540" i="17"/>
  <c r="P1540" i="17"/>
  <c r="R1540" i="17" s="1"/>
  <c r="U1486" i="16" l="1"/>
  <c r="Q1486" i="16"/>
  <c r="S1486" i="16" s="1"/>
  <c r="J1486" i="16"/>
  <c r="L1486" i="16" s="1"/>
  <c r="J1540" i="17"/>
  <c r="L1540" i="17" s="1"/>
  <c r="Q1540" i="17"/>
  <c r="S1540" i="17" s="1"/>
  <c r="U1540" i="17"/>
  <c r="X1486" i="16" l="1"/>
  <c r="W1486" i="16"/>
  <c r="M1487" i="16"/>
  <c r="P1487" i="16" s="1"/>
  <c r="R1487" i="16" s="1"/>
  <c r="Y1486" i="16"/>
  <c r="F1487" i="16"/>
  <c r="I1487" i="16" s="1"/>
  <c r="K1487" i="16" s="1"/>
  <c r="T1486" i="16"/>
  <c r="V1486" i="16" s="1"/>
  <c r="W1540" i="17"/>
  <c r="Y1540" i="17"/>
  <c r="F1541" i="17"/>
  <c r="G1541" i="17" s="1"/>
  <c r="T1540" i="17"/>
  <c r="V1540" i="17" s="1"/>
  <c r="X1540" i="17"/>
  <c r="M1541" i="17"/>
  <c r="N1541" i="17" s="1"/>
  <c r="N1487" i="16" l="1"/>
  <c r="O1487" i="16"/>
  <c r="G1487" i="16"/>
  <c r="H1487" i="16"/>
  <c r="U1487" i="16"/>
  <c r="I1541" i="17"/>
  <c r="K1541" i="17" s="1"/>
  <c r="H1541" i="17"/>
  <c r="P1541" i="17"/>
  <c r="R1541" i="17" s="1"/>
  <c r="O1541" i="17"/>
  <c r="J1487" i="16" l="1"/>
  <c r="L1487" i="16" s="1"/>
  <c r="Q1487" i="16"/>
  <c r="S1487" i="16" s="1"/>
  <c r="U1541" i="17"/>
  <c r="J1541" i="17"/>
  <c r="L1541" i="17" s="1"/>
  <c r="Q1541" i="17"/>
  <c r="S1541" i="17" s="1"/>
  <c r="Y1487" i="16" l="1"/>
  <c r="W1487" i="16"/>
  <c r="X1487" i="16"/>
  <c r="F1488" i="16"/>
  <c r="I1488" i="16" s="1"/>
  <c r="K1488" i="16" s="1"/>
  <c r="M1488" i="16"/>
  <c r="P1488" i="16" s="1"/>
  <c r="R1488" i="16" s="1"/>
  <c r="T1487" i="16"/>
  <c r="V1487" i="16" s="1"/>
  <c r="T1541" i="17"/>
  <c r="V1541" i="17" s="1"/>
  <c r="X1541" i="17"/>
  <c r="W1541" i="17"/>
  <c r="M1542" i="17"/>
  <c r="Y1541" i="17"/>
  <c r="F1542" i="17"/>
  <c r="N1488" i="16" l="1"/>
  <c r="H1488" i="16"/>
  <c r="G1488" i="16"/>
  <c r="O1488" i="16"/>
  <c r="U1488" i="16"/>
  <c r="N1542" i="17"/>
  <c r="O1542" i="17"/>
  <c r="P1542" i="17"/>
  <c r="R1542" i="17" s="1"/>
  <c r="G1542" i="17"/>
  <c r="I1542" i="17"/>
  <c r="K1542" i="17" s="1"/>
  <c r="H1542" i="17"/>
  <c r="J1488" i="16" l="1"/>
  <c r="L1488" i="16" s="1"/>
  <c r="Q1488" i="16"/>
  <c r="S1488" i="16" s="1"/>
  <c r="Q1542" i="17"/>
  <c r="S1542" i="17" s="1"/>
  <c r="J1542" i="17"/>
  <c r="U1542" i="17"/>
  <c r="T1488" i="16" l="1"/>
  <c r="V1488" i="16" s="1"/>
  <c r="X1488" i="16"/>
  <c r="Y1488" i="16"/>
  <c r="M1489" i="16"/>
  <c r="W1488" i="16"/>
  <c r="F1489" i="16"/>
  <c r="T1542" i="17"/>
  <c r="L1542" i="17"/>
  <c r="N1489" i="16" l="1"/>
  <c r="O1489" i="16"/>
  <c r="P1489" i="16"/>
  <c r="R1489" i="16" s="1"/>
  <c r="G1489" i="16"/>
  <c r="I1489" i="16"/>
  <c r="K1489" i="16" s="1"/>
  <c r="H1489" i="16"/>
  <c r="M1543" i="17"/>
  <c r="X1542" i="17"/>
  <c r="Y1542" i="17"/>
  <c r="F1543" i="17"/>
  <c r="W1542" i="17"/>
  <c r="V1542" i="17"/>
  <c r="U1489" i="16" l="1"/>
  <c r="Q1489" i="16"/>
  <c r="S1489" i="16" s="1"/>
  <c r="J1489" i="16"/>
  <c r="G1543" i="17"/>
  <c r="H1543" i="17"/>
  <c r="I1543" i="17"/>
  <c r="K1543" i="17" s="1"/>
  <c r="P1543" i="17"/>
  <c r="R1543" i="17" s="1"/>
  <c r="N1543" i="17"/>
  <c r="O1543" i="17"/>
  <c r="T1489" i="16" l="1"/>
  <c r="L1489" i="16"/>
  <c r="J1543" i="17"/>
  <c r="L1543" i="17" s="1"/>
  <c r="Q1543" i="17"/>
  <c r="U1543" i="17"/>
  <c r="M1490" i="16" l="1"/>
  <c r="X1489" i="16"/>
  <c r="V1489" i="16"/>
  <c r="Y1489" i="16"/>
  <c r="F1490" i="16"/>
  <c r="W1489" i="16"/>
  <c r="T1543" i="17"/>
  <c r="S1543" i="17"/>
  <c r="W1543" i="17" s="1"/>
  <c r="I1490" i="16" l="1"/>
  <c r="K1490" i="16" s="1"/>
  <c r="H1490" i="16"/>
  <c r="G1490" i="16"/>
  <c r="O1490" i="16"/>
  <c r="N1490" i="16"/>
  <c r="P1490" i="16"/>
  <c r="R1490" i="16" s="1"/>
  <c r="Y1543" i="17"/>
  <c r="V1543" i="17"/>
  <c r="M1544" i="17"/>
  <c r="O1544" i="17" s="1"/>
  <c r="F1544" i="17"/>
  <c r="G1544" i="17" s="1"/>
  <c r="X1543" i="17"/>
  <c r="J1490" i="16" l="1"/>
  <c r="L1490" i="16" s="1"/>
  <c r="Q1490" i="16"/>
  <c r="U1490" i="16"/>
  <c r="N1544" i="17"/>
  <c r="P1544" i="17"/>
  <c r="R1544" i="17" s="1"/>
  <c r="H1544" i="17"/>
  <c r="I1544" i="17"/>
  <c r="K1544" i="17" s="1"/>
  <c r="T1490" i="16" l="1"/>
  <c r="S1490" i="16"/>
  <c r="U1544" i="17"/>
  <c r="Q1544" i="17"/>
  <c r="S1544" i="17" s="1"/>
  <c r="J1544" i="17"/>
  <c r="L1544" i="17" s="1"/>
  <c r="V1490" i="16" l="1"/>
  <c r="W1490" i="16"/>
  <c r="M1491" i="16"/>
  <c r="X1490" i="16"/>
  <c r="F1491" i="16"/>
  <c r="Y1490" i="16"/>
  <c r="Y1544" i="17"/>
  <c r="M1545" i="17"/>
  <c r="O1545" i="17" s="1"/>
  <c r="X1544" i="17"/>
  <c r="W1544" i="17"/>
  <c r="F1545" i="17"/>
  <c r="H1545" i="17" s="1"/>
  <c r="T1544" i="17"/>
  <c r="V1544" i="17" s="1"/>
  <c r="I1491" i="16" l="1"/>
  <c r="K1491" i="16" s="1"/>
  <c r="H1491" i="16"/>
  <c r="G1491" i="16"/>
  <c r="N1491" i="16"/>
  <c r="O1491" i="16"/>
  <c r="P1491" i="16"/>
  <c r="R1491" i="16" s="1"/>
  <c r="G1545" i="17"/>
  <c r="P1545" i="17"/>
  <c r="R1545" i="17" s="1"/>
  <c r="N1545" i="17"/>
  <c r="I1545" i="17"/>
  <c r="K1545" i="17" s="1"/>
  <c r="J1491" i="16" l="1"/>
  <c r="L1491" i="16" s="1"/>
  <c r="U1491" i="16"/>
  <c r="Q1491" i="16"/>
  <c r="S1491" i="16" s="1"/>
  <c r="U1545" i="17"/>
  <c r="Q1545" i="17"/>
  <c r="S1545" i="17" s="1"/>
  <c r="J1545" i="17"/>
  <c r="L1545" i="17" s="1"/>
  <c r="T1491" i="16" l="1"/>
  <c r="V1491" i="16" s="1"/>
  <c r="F1492" i="16"/>
  <c r="X1491" i="16"/>
  <c r="M1492" i="16"/>
  <c r="Y1491" i="16"/>
  <c r="W1491" i="16"/>
  <c r="X1545" i="17"/>
  <c r="M1546" i="17"/>
  <c r="N1546" i="17" s="1"/>
  <c r="F1546" i="17"/>
  <c r="I1546" i="17" s="1"/>
  <c r="K1546" i="17" s="1"/>
  <c r="Y1545" i="17"/>
  <c r="W1545" i="17"/>
  <c r="T1545" i="17"/>
  <c r="V1545" i="17" s="1"/>
  <c r="O1492" i="16" l="1"/>
  <c r="N1492" i="16"/>
  <c r="P1492" i="16"/>
  <c r="R1492" i="16" s="1"/>
  <c r="G1492" i="16"/>
  <c r="H1492" i="16"/>
  <c r="I1492" i="16"/>
  <c r="K1492" i="16" s="1"/>
  <c r="H1546" i="17"/>
  <c r="G1546" i="17"/>
  <c r="P1546" i="17"/>
  <c r="R1546" i="17" s="1"/>
  <c r="U1546" i="17" s="1"/>
  <c r="O1546" i="17"/>
  <c r="Q1546" i="17" l="1"/>
  <c r="S1546" i="17" s="1"/>
  <c r="U1492" i="16"/>
  <c r="Q1492" i="16"/>
  <c r="S1492" i="16" s="1"/>
  <c r="J1546" i="17"/>
  <c r="L1546" i="17" s="1"/>
  <c r="J1492" i="16"/>
  <c r="M1547" i="17" l="1"/>
  <c r="O1547" i="17" s="1"/>
  <c r="T1492" i="16"/>
  <c r="F1547" i="17"/>
  <c r="I1547" i="17" s="1"/>
  <c r="K1547" i="17" s="1"/>
  <c r="W1546" i="17"/>
  <c r="Y1546" i="17"/>
  <c r="X1546" i="17"/>
  <c r="T1546" i="17"/>
  <c r="V1546" i="17" s="1"/>
  <c r="L1492" i="16"/>
  <c r="N1547" i="17" l="1"/>
  <c r="P1547" i="17"/>
  <c r="R1547" i="17" s="1"/>
  <c r="U1547" i="17" s="1"/>
  <c r="G1547" i="17"/>
  <c r="H1547" i="17"/>
  <c r="F1493" i="16"/>
  <c r="W1492" i="16"/>
  <c r="M1493" i="16"/>
  <c r="X1492" i="16"/>
  <c r="Y1492" i="16"/>
  <c r="V1492" i="16"/>
  <c r="Q1547" i="17" l="1"/>
  <c r="S1547" i="17" s="1"/>
  <c r="J1547" i="17"/>
  <c r="N1493" i="16"/>
  <c r="P1493" i="16"/>
  <c r="R1493" i="16" s="1"/>
  <c r="O1493" i="16"/>
  <c r="G1493" i="16"/>
  <c r="H1493" i="16"/>
  <c r="I1493" i="16"/>
  <c r="K1493" i="16" s="1"/>
  <c r="T1547" i="17" l="1"/>
  <c r="J1493" i="16"/>
  <c r="L1493" i="16" s="1"/>
  <c r="L1547" i="17"/>
  <c r="W1547" i="17" s="1"/>
  <c r="Q1493" i="16"/>
  <c r="S1493" i="16" s="1"/>
  <c r="U1493" i="16"/>
  <c r="V1547" i="17" l="1"/>
  <c r="F1548" i="17"/>
  <c r="H1548" i="17" s="1"/>
  <c r="X1547" i="17"/>
  <c r="M1548" i="17"/>
  <c r="N1548" i="17" s="1"/>
  <c r="Y1547" i="17"/>
  <c r="T1493" i="16"/>
  <c r="V1493" i="16" s="1"/>
  <c r="Y1493" i="16"/>
  <c r="W1493" i="16"/>
  <c r="X1493" i="16"/>
  <c r="F1494" i="16"/>
  <c r="M1494" i="16"/>
  <c r="G1548" i="17" l="1"/>
  <c r="I1548" i="17"/>
  <c r="K1548" i="17" s="1"/>
  <c r="P1548" i="17"/>
  <c r="R1548" i="17" s="1"/>
  <c r="O1548" i="17"/>
  <c r="G1494" i="16"/>
  <c r="I1494" i="16"/>
  <c r="K1494" i="16" s="1"/>
  <c r="H1494" i="16"/>
  <c r="O1494" i="16"/>
  <c r="P1494" i="16"/>
  <c r="R1494" i="16" s="1"/>
  <c r="N1494" i="16"/>
  <c r="J1548" i="17" l="1"/>
  <c r="L1548" i="17" s="1"/>
  <c r="Q1548" i="17"/>
  <c r="S1548" i="17" s="1"/>
  <c r="U1548" i="17"/>
  <c r="J1494" i="16"/>
  <c r="L1494" i="16" s="1"/>
  <c r="Q1494" i="16"/>
  <c r="S1494" i="16" s="1"/>
  <c r="U1494" i="16"/>
  <c r="T1548" i="17" l="1"/>
  <c r="V1548" i="17" s="1"/>
  <c r="Y1494" i="16"/>
  <c r="F1495" i="16"/>
  <c r="I1495" i="16" s="1"/>
  <c r="K1495" i="16" s="1"/>
  <c r="W1494" i="16"/>
  <c r="M1495" i="16"/>
  <c r="N1495" i="16" s="1"/>
  <c r="X1494" i="16"/>
  <c r="T1494" i="16"/>
  <c r="V1494" i="16" s="1"/>
  <c r="W1548" i="17"/>
  <c r="Y1548" i="17"/>
  <c r="X1548" i="17"/>
  <c r="M1549" i="17"/>
  <c r="N1549" i="17" s="1"/>
  <c r="F1549" i="17"/>
  <c r="G1549" i="17" s="1"/>
  <c r="H1495" i="16" l="1"/>
  <c r="G1495" i="16"/>
  <c r="P1495" i="16"/>
  <c r="R1495" i="16" s="1"/>
  <c r="U1495" i="16" s="1"/>
  <c r="O1495" i="16"/>
  <c r="H1549" i="17"/>
  <c r="O1549" i="17"/>
  <c r="I1549" i="17"/>
  <c r="K1549" i="17" s="1"/>
  <c r="P1549" i="17"/>
  <c r="R1549" i="17" s="1"/>
  <c r="J1495" i="16" l="1"/>
  <c r="L1495" i="16" s="1"/>
  <c r="Q1495" i="16"/>
  <c r="S1495" i="16" s="1"/>
  <c r="J1549" i="17"/>
  <c r="L1549" i="17" s="1"/>
  <c r="Q1549" i="17"/>
  <c r="S1549" i="17" s="1"/>
  <c r="U1549" i="17"/>
  <c r="T1495" i="16" l="1"/>
  <c r="V1495" i="16" s="1"/>
  <c r="W1549" i="17"/>
  <c r="F1550" i="17"/>
  <c r="G1550" i="17" s="1"/>
  <c r="M1550" i="17"/>
  <c r="P1550" i="17" s="1"/>
  <c r="R1550" i="17" s="1"/>
  <c r="Y1549" i="17"/>
  <c r="T1549" i="17"/>
  <c r="V1549" i="17" s="1"/>
  <c r="X1549" i="17"/>
  <c r="M1496" i="16"/>
  <c r="F1496" i="16"/>
  <c r="Y1495" i="16"/>
  <c r="X1495" i="16"/>
  <c r="W1495" i="16"/>
  <c r="O1550" i="17" l="1"/>
  <c r="I1550" i="17"/>
  <c r="K1550" i="17" s="1"/>
  <c r="U1550" i="17" s="1"/>
  <c r="H1550" i="17"/>
  <c r="N1550" i="17"/>
  <c r="G1496" i="16"/>
  <c r="I1496" i="16"/>
  <c r="K1496" i="16" s="1"/>
  <c r="H1496" i="16"/>
  <c r="P1496" i="16"/>
  <c r="R1496" i="16" s="1"/>
  <c r="N1496" i="16"/>
  <c r="O1496" i="16"/>
  <c r="Q1550" i="17" l="1"/>
  <c r="S1550" i="17" s="1"/>
  <c r="J1550" i="17"/>
  <c r="L1550" i="17" s="1"/>
  <c r="J1496" i="16"/>
  <c r="L1496" i="16" s="1"/>
  <c r="U1496" i="16"/>
  <c r="Q1496" i="16"/>
  <c r="T1550" i="17" l="1"/>
  <c r="V1550" i="17" s="1"/>
  <c r="X1550" i="17"/>
  <c r="Y1550" i="17"/>
  <c r="M1551" i="17"/>
  <c r="P1551" i="17" s="1"/>
  <c r="R1551" i="17" s="1"/>
  <c r="F1551" i="17"/>
  <c r="W1550" i="17"/>
  <c r="T1496" i="16"/>
  <c r="S1496" i="16"/>
  <c r="X1496" i="16" s="1"/>
  <c r="O1551" i="17" l="1"/>
  <c r="N1551" i="17"/>
  <c r="W1496" i="16"/>
  <c r="Y1496" i="16"/>
  <c r="H1551" i="17"/>
  <c r="I1551" i="17"/>
  <c r="K1551" i="17" s="1"/>
  <c r="U1551" i="17" s="1"/>
  <c r="G1551" i="17"/>
  <c r="M1497" i="16"/>
  <c r="P1497" i="16" s="1"/>
  <c r="R1497" i="16" s="1"/>
  <c r="F1497" i="16"/>
  <c r="H1497" i="16" s="1"/>
  <c r="V1496" i="16"/>
  <c r="Q1551" i="17" l="1"/>
  <c r="S1551" i="17" s="1"/>
  <c r="J1551" i="17"/>
  <c r="N1497" i="16"/>
  <c r="O1497" i="16"/>
  <c r="G1497" i="16"/>
  <c r="I1497" i="16"/>
  <c r="K1497" i="16" s="1"/>
  <c r="U1497" i="16" s="1"/>
  <c r="T1551" i="17" l="1"/>
  <c r="Q1497" i="16"/>
  <c r="S1497" i="16" s="1"/>
  <c r="L1551" i="17"/>
  <c r="J1497" i="16"/>
  <c r="L1497" i="16" s="1"/>
  <c r="V1551" i="17" l="1"/>
  <c r="F1552" i="17"/>
  <c r="I1552" i="17" s="1"/>
  <c r="K1552" i="17" s="1"/>
  <c r="W1551" i="17"/>
  <c r="X1551" i="17"/>
  <c r="M1552" i="17"/>
  <c r="O1552" i="17" s="1"/>
  <c r="Y1551" i="17"/>
  <c r="W1497" i="16"/>
  <c r="T1497" i="16"/>
  <c r="V1497" i="16" s="1"/>
  <c r="Y1497" i="16"/>
  <c r="M1498" i="16"/>
  <c r="O1498" i="16" s="1"/>
  <c r="X1497" i="16"/>
  <c r="F1498" i="16"/>
  <c r="H1552" i="17" l="1"/>
  <c r="G1552" i="17"/>
  <c r="N1552" i="17"/>
  <c r="P1552" i="17"/>
  <c r="R1552" i="17" s="1"/>
  <c r="U1552" i="17" s="1"/>
  <c r="N1498" i="16"/>
  <c r="P1498" i="16"/>
  <c r="R1498" i="16" s="1"/>
  <c r="H1498" i="16"/>
  <c r="I1498" i="16"/>
  <c r="K1498" i="16" s="1"/>
  <c r="G1498" i="16"/>
  <c r="J1552" i="17" l="1"/>
  <c r="L1552" i="17" s="1"/>
  <c r="Q1552" i="17"/>
  <c r="S1552" i="17" s="1"/>
  <c r="Q1498" i="16"/>
  <c r="S1498" i="16" s="1"/>
  <c r="U1498" i="16"/>
  <c r="J1498" i="16"/>
  <c r="Y1552" i="17" l="1"/>
  <c r="T1552" i="17"/>
  <c r="V1552" i="17" s="1"/>
  <c r="W1552" i="17"/>
  <c r="X1552" i="17"/>
  <c r="F1553" i="17"/>
  <c r="G1553" i="17" s="1"/>
  <c r="M1553" i="17"/>
  <c r="N1553" i="17" s="1"/>
  <c r="T1498" i="16"/>
  <c r="L1498" i="16"/>
  <c r="X1498" i="16" s="1"/>
  <c r="H1553" i="17" l="1"/>
  <c r="I1553" i="17"/>
  <c r="K1553" i="17" s="1"/>
  <c r="P1553" i="17"/>
  <c r="R1553" i="17" s="1"/>
  <c r="O1553" i="17"/>
  <c r="V1498" i="16"/>
  <c r="W1498" i="16"/>
  <c r="Y1498" i="16"/>
  <c r="F1499" i="16"/>
  <c r="I1499" i="16" s="1"/>
  <c r="K1499" i="16" s="1"/>
  <c r="M1499" i="16"/>
  <c r="N1499" i="16" s="1"/>
  <c r="Q1553" i="17" l="1"/>
  <c r="S1553" i="17" s="1"/>
  <c r="U1553" i="17"/>
  <c r="J1553" i="17"/>
  <c r="L1553" i="17" s="1"/>
  <c r="O1499" i="16"/>
  <c r="P1499" i="16"/>
  <c r="R1499" i="16" s="1"/>
  <c r="U1499" i="16" s="1"/>
  <c r="H1499" i="16"/>
  <c r="G1499" i="16"/>
  <c r="X1553" i="17" l="1"/>
  <c r="J1499" i="16"/>
  <c r="L1499" i="16" s="1"/>
  <c r="F1554" i="17"/>
  <c r="G1554" i="17" s="1"/>
  <c r="M1554" i="17"/>
  <c r="P1554" i="17" s="1"/>
  <c r="R1554" i="17" s="1"/>
  <c r="W1553" i="17"/>
  <c r="Y1553" i="17"/>
  <c r="T1553" i="17"/>
  <c r="V1553" i="17" s="1"/>
  <c r="Q1499" i="16"/>
  <c r="S1499" i="16" s="1"/>
  <c r="H1554" i="17" l="1"/>
  <c r="I1554" i="17"/>
  <c r="K1554" i="17" s="1"/>
  <c r="U1554" i="17" s="1"/>
  <c r="O1554" i="17"/>
  <c r="N1554" i="17"/>
  <c r="T1499" i="16"/>
  <c r="V1499" i="16" s="1"/>
  <c r="F1500" i="16"/>
  <c r="M1500" i="16"/>
  <c r="X1499" i="16"/>
  <c r="W1499" i="16"/>
  <c r="Y1499" i="16"/>
  <c r="J1554" i="17" l="1"/>
  <c r="L1554" i="17" s="1"/>
  <c r="Q1554" i="17"/>
  <c r="S1554" i="17" s="1"/>
  <c r="P1500" i="16"/>
  <c r="R1500" i="16" s="1"/>
  <c r="N1500" i="16"/>
  <c r="O1500" i="16"/>
  <c r="I1500" i="16"/>
  <c r="K1500" i="16" s="1"/>
  <c r="H1500" i="16"/>
  <c r="G1500" i="16"/>
  <c r="T1554" i="17" l="1"/>
  <c r="V1554" i="17" s="1"/>
  <c r="U1500" i="16"/>
  <c r="Y1554" i="17"/>
  <c r="W1554" i="17"/>
  <c r="M1555" i="17"/>
  <c r="X1554" i="17"/>
  <c r="F1555" i="17"/>
  <c r="Q1500" i="16"/>
  <c r="S1500" i="16" s="1"/>
  <c r="J1500" i="16"/>
  <c r="G1555" i="17" l="1"/>
  <c r="H1555" i="17"/>
  <c r="I1555" i="17"/>
  <c r="K1555" i="17" s="1"/>
  <c r="O1555" i="17"/>
  <c r="P1555" i="17"/>
  <c r="R1555" i="17" s="1"/>
  <c r="N1555" i="17"/>
  <c r="T1500" i="16"/>
  <c r="L1500" i="16"/>
  <c r="Q1555" i="17" l="1"/>
  <c r="S1555" i="17" s="1"/>
  <c r="J1555" i="17"/>
  <c r="U1555" i="17"/>
  <c r="W1500" i="16"/>
  <c r="X1500" i="16"/>
  <c r="F1501" i="16"/>
  <c r="Y1500" i="16"/>
  <c r="M1501" i="16"/>
  <c r="V1500" i="16"/>
  <c r="T1555" i="17" l="1"/>
  <c r="L1555" i="17"/>
  <c r="I1501" i="16"/>
  <c r="K1501" i="16" s="1"/>
  <c r="H1501" i="16"/>
  <c r="G1501" i="16"/>
  <c r="P1501" i="16"/>
  <c r="R1501" i="16" s="1"/>
  <c r="N1501" i="16"/>
  <c r="O1501" i="16"/>
  <c r="V1555" i="17" l="1"/>
  <c r="F1556" i="17"/>
  <c r="I1556" i="17" s="1"/>
  <c r="K1556" i="17" s="1"/>
  <c r="W1555" i="17"/>
  <c r="Y1555" i="17"/>
  <c r="M1556" i="17"/>
  <c r="N1556" i="17" s="1"/>
  <c r="X1555" i="17"/>
  <c r="Q1501" i="16"/>
  <c r="S1501" i="16" s="1"/>
  <c r="J1501" i="16"/>
  <c r="L1501" i="16" s="1"/>
  <c r="U1501" i="16"/>
  <c r="H1556" i="17" l="1"/>
  <c r="G1556" i="17"/>
  <c r="P1556" i="17"/>
  <c r="R1556" i="17" s="1"/>
  <c r="U1556" i="17" s="1"/>
  <c r="O1556" i="17"/>
  <c r="T1501" i="16"/>
  <c r="V1501" i="16" s="1"/>
  <c r="Y1501" i="16"/>
  <c r="X1501" i="16"/>
  <c r="W1501" i="16"/>
  <c r="F1502" i="16"/>
  <c r="M1502" i="16"/>
  <c r="J1556" i="17" l="1"/>
  <c r="L1556" i="17" s="1"/>
  <c r="Q1556" i="17"/>
  <c r="S1556" i="17" s="1"/>
  <c r="I1502" i="16"/>
  <c r="K1502" i="16" s="1"/>
  <c r="G1502" i="16"/>
  <c r="H1502" i="16"/>
  <c r="O1502" i="16"/>
  <c r="P1502" i="16"/>
  <c r="R1502" i="16" s="1"/>
  <c r="N1502" i="16"/>
  <c r="T1556" i="17" l="1"/>
  <c r="V1556" i="17" s="1"/>
  <c r="X1556" i="17"/>
  <c r="M1557" i="17"/>
  <c r="W1556" i="17"/>
  <c r="Y1556" i="17"/>
  <c r="F1557" i="17"/>
  <c r="Q1502" i="16"/>
  <c r="S1502" i="16" s="1"/>
  <c r="J1502" i="16"/>
  <c r="U1502" i="16"/>
  <c r="P1557" i="17" l="1"/>
  <c r="R1557" i="17" s="1"/>
  <c r="N1557" i="17"/>
  <c r="O1557" i="17"/>
  <c r="G1557" i="17"/>
  <c r="I1557" i="17"/>
  <c r="K1557" i="17" s="1"/>
  <c r="H1557" i="17"/>
  <c r="T1502" i="16"/>
  <c r="L1502" i="16"/>
  <c r="M1503" i="16" s="1"/>
  <c r="U1557" i="17" l="1"/>
  <c r="F1503" i="16"/>
  <c r="H1503" i="16" s="1"/>
  <c r="V1502" i="16"/>
  <c r="Q1557" i="17"/>
  <c r="S1557" i="17" s="1"/>
  <c r="J1557" i="17"/>
  <c r="X1502" i="16"/>
  <c r="W1502" i="16"/>
  <c r="Y1502" i="16"/>
  <c r="N1503" i="16"/>
  <c r="O1503" i="16"/>
  <c r="P1503" i="16"/>
  <c r="R1503" i="16" s="1"/>
  <c r="G1503" i="16" l="1"/>
  <c r="I1503" i="16"/>
  <c r="K1503" i="16" s="1"/>
  <c r="U1503" i="16" s="1"/>
  <c r="T1557" i="17"/>
  <c r="L1557" i="17"/>
  <c r="W1557" i="17" s="1"/>
  <c r="Q1503" i="16"/>
  <c r="J1503" i="16" l="1"/>
  <c r="L1503" i="16" s="1"/>
  <c r="M1558" i="17"/>
  <c r="N1558" i="17" s="1"/>
  <c r="V1557" i="17"/>
  <c r="F1558" i="17"/>
  <c r="H1558" i="17" s="1"/>
  <c r="X1557" i="17"/>
  <c r="Y1557" i="17"/>
  <c r="S1503" i="16"/>
  <c r="T1503" i="16" l="1"/>
  <c r="V1503" i="16" s="1"/>
  <c r="W1503" i="16"/>
  <c r="P1558" i="17"/>
  <c r="R1558" i="17" s="1"/>
  <c r="O1558" i="17"/>
  <c r="I1558" i="17"/>
  <c r="K1558" i="17" s="1"/>
  <c r="G1558" i="17"/>
  <c r="M1504" i="16"/>
  <c r="O1504" i="16" s="1"/>
  <c r="Y1503" i="16"/>
  <c r="X1503" i="16"/>
  <c r="F1504" i="16"/>
  <c r="G1504" i="16" s="1"/>
  <c r="Q1558" i="17" l="1"/>
  <c r="S1558" i="17" s="1"/>
  <c r="U1558" i="17"/>
  <c r="J1558" i="17"/>
  <c r="L1558" i="17" s="1"/>
  <c r="N1504" i="16"/>
  <c r="I1504" i="16"/>
  <c r="K1504" i="16" s="1"/>
  <c r="H1504" i="16"/>
  <c r="P1504" i="16"/>
  <c r="R1504" i="16" s="1"/>
  <c r="T1558" i="17" l="1"/>
  <c r="V1558" i="17" s="1"/>
  <c r="Q1504" i="16"/>
  <c r="S1504" i="16" s="1"/>
  <c r="J1504" i="16"/>
  <c r="L1504" i="16" s="1"/>
  <c r="U1504" i="16"/>
  <c r="W1558" i="17"/>
  <c r="F1559" i="17"/>
  <c r="Y1558" i="17"/>
  <c r="M1559" i="17"/>
  <c r="X1558" i="17"/>
  <c r="T1504" i="16" l="1"/>
  <c r="V1504" i="16" s="1"/>
  <c r="M1505" i="16"/>
  <c r="O1505" i="16" s="1"/>
  <c r="Y1504" i="16"/>
  <c r="X1504" i="16"/>
  <c r="W1504" i="16"/>
  <c r="F1505" i="16"/>
  <c r="H1505" i="16" s="1"/>
  <c r="I1559" i="17"/>
  <c r="K1559" i="17" s="1"/>
  <c r="G1559" i="17"/>
  <c r="H1559" i="17"/>
  <c r="N1559" i="17"/>
  <c r="O1559" i="17"/>
  <c r="P1559" i="17"/>
  <c r="R1559" i="17" s="1"/>
  <c r="P1505" i="16" l="1"/>
  <c r="R1505" i="16" s="1"/>
  <c r="I1505" i="16"/>
  <c r="K1505" i="16" s="1"/>
  <c r="G1505" i="16"/>
  <c r="N1505" i="16"/>
  <c r="J1559" i="17"/>
  <c r="L1559" i="17" s="1"/>
  <c r="Q1559" i="17"/>
  <c r="U1559" i="17"/>
  <c r="Q1505" i="16" l="1"/>
  <c r="S1505" i="16" s="1"/>
  <c r="U1505" i="16"/>
  <c r="J1505" i="16"/>
  <c r="T1559" i="17"/>
  <c r="S1559" i="17"/>
  <c r="X1559" i="17" s="1"/>
  <c r="T1505" i="16" l="1"/>
  <c r="L1505" i="16"/>
  <c r="M1506" i="16" s="1"/>
  <c r="V1559" i="17"/>
  <c r="Y1559" i="17"/>
  <c r="M1560" i="17"/>
  <c r="N1560" i="17" s="1"/>
  <c r="F1560" i="17"/>
  <c r="W1559" i="17"/>
  <c r="X1505" i="16" l="1"/>
  <c r="V1505" i="16"/>
  <c r="W1505" i="16"/>
  <c r="F1506" i="16"/>
  <c r="G1506" i="16" s="1"/>
  <c r="Y1505" i="16"/>
  <c r="O1560" i="17"/>
  <c r="P1560" i="17"/>
  <c r="R1560" i="17" s="1"/>
  <c r="H1560" i="17"/>
  <c r="I1560" i="17"/>
  <c r="K1560" i="17" s="1"/>
  <c r="G1560" i="17"/>
  <c r="P1506" i="16"/>
  <c r="R1506" i="16" s="1"/>
  <c r="O1506" i="16"/>
  <c r="N1506" i="16"/>
  <c r="I1506" i="16" l="1"/>
  <c r="K1506" i="16" s="1"/>
  <c r="U1506" i="16" s="1"/>
  <c r="H1506" i="16"/>
  <c r="Q1560" i="17"/>
  <c r="S1560" i="17" s="1"/>
  <c r="J1560" i="17"/>
  <c r="U1560" i="17"/>
  <c r="Q1506" i="16"/>
  <c r="S1506" i="16" s="1"/>
  <c r="J1506" i="16" l="1"/>
  <c r="L1506" i="16" s="1"/>
  <c r="Y1506" i="16" s="1"/>
  <c r="T1560" i="17"/>
  <c r="L1560" i="17"/>
  <c r="M1561" i="17" s="1"/>
  <c r="W1506" i="16" l="1"/>
  <c r="F1507" i="16"/>
  <c r="G1507" i="16" s="1"/>
  <c r="T1506" i="16"/>
  <c r="V1506" i="16" s="1"/>
  <c r="M1507" i="16"/>
  <c r="N1507" i="16" s="1"/>
  <c r="X1506" i="16"/>
  <c r="V1560" i="17"/>
  <c r="W1560" i="17"/>
  <c r="X1560" i="17"/>
  <c r="F1561" i="17"/>
  <c r="H1561" i="17" s="1"/>
  <c r="Y1560" i="17"/>
  <c r="P1561" i="17"/>
  <c r="R1561" i="17" s="1"/>
  <c r="O1561" i="17"/>
  <c r="N1561" i="17"/>
  <c r="P1507" i="16" l="1"/>
  <c r="R1507" i="16" s="1"/>
  <c r="O1507" i="16"/>
  <c r="H1507" i="16"/>
  <c r="I1507" i="16"/>
  <c r="K1507" i="16" s="1"/>
  <c r="I1561" i="17"/>
  <c r="K1561" i="17" s="1"/>
  <c r="U1561" i="17" s="1"/>
  <c r="G1561" i="17"/>
  <c r="Q1561" i="17"/>
  <c r="S1561" i="17" s="1"/>
  <c r="J1507" i="16" l="1"/>
  <c r="L1507" i="16" s="1"/>
  <c r="Q1507" i="16"/>
  <c r="S1507" i="16" s="1"/>
  <c r="U1507" i="16"/>
  <c r="J1561" i="17"/>
  <c r="L1561" i="17" s="1"/>
  <c r="T1507" i="16" l="1"/>
  <c r="V1507" i="16" s="1"/>
  <c r="F1508" i="16"/>
  <c r="H1508" i="16" s="1"/>
  <c r="M1508" i="16"/>
  <c r="O1508" i="16" s="1"/>
  <c r="Y1507" i="16"/>
  <c r="W1507" i="16"/>
  <c r="X1507" i="16"/>
  <c r="T1561" i="17"/>
  <c r="V1561" i="17" s="1"/>
  <c r="F1562" i="17"/>
  <c r="W1561" i="17"/>
  <c r="Y1561" i="17"/>
  <c r="X1561" i="17"/>
  <c r="M1562" i="17"/>
  <c r="I1508" i="16" l="1"/>
  <c r="K1508" i="16" s="1"/>
  <c r="G1508" i="16"/>
  <c r="P1508" i="16"/>
  <c r="R1508" i="16" s="1"/>
  <c r="N1508" i="16"/>
  <c r="P1562" i="17"/>
  <c r="R1562" i="17" s="1"/>
  <c r="O1562" i="17"/>
  <c r="N1562" i="17"/>
  <c r="H1562" i="17"/>
  <c r="G1562" i="17"/>
  <c r="I1562" i="17"/>
  <c r="K1562" i="17" s="1"/>
  <c r="J1508" i="16" l="1"/>
  <c r="L1508" i="16" s="1"/>
  <c r="U1508" i="16"/>
  <c r="Q1508" i="16"/>
  <c r="S1508" i="16" s="1"/>
  <c r="Q1562" i="17"/>
  <c r="S1562" i="17" s="1"/>
  <c r="U1562" i="17"/>
  <c r="J1562" i="17"/>
  <c r="T1508" i="16" l="1"/>
  <c r="V1508" i="16" s="1"/>
  <c r="T1562" i="17"/>
  <c r="L1562" i="17"/>
  <c r="X1562" i="17" s="1"/>
  <c r="F1509" i="16"/>
  <c r="M1509" i="16"/>
  <c r="Y1508" i="16"/>
  <c r="X1508" i="16"/>
  <c r="W1508" i="16"/>
  <c r="W1562" i="17" l="1"/>
  <c r="Y1562" i="17"/>
  <c r="F1563" i="17"/>
  <c r="V1562" i="17"/>
  <c r="M1563" i="17"/>
  <c r="O1509" i="16"/>
  <c r="N1509" i="16"/>
  <c r="P1509" i="16"/>
  <c r="R1509" i="16" s="1"/>
  <c r="H1509" i="16"/>
  <c r="I1509" i="16"/>
  <c r="K1509" i="16" s="1"/>
  <c r="G1509" i="16"/>
  <c r="N1563" i="17" l="1"/>
  <c r="O1563" i="17"/>
  <c r="P1563" i="17"/>
  <c r="R1563" i="17" s="1"/>
  <c r="G1563" i="17"/>
  <c r="H1563" i="17"/>
  <c r="I1563" i="17"/>
  <c r="K1563" i="17" s="1"/>
  <c r="J1509" i="16"/>
  <c r="L1509" i="16" s="1"/>
  <c r="U1509" i="16"/>
  <c r="Q1509" i="16"/>
  <c r="U1563" i="17" l="1"/>
  <c r="Q1563" i="17"/>
  <c r="S1563" i="17" s="1"/>
  <c r="J1563" i="17"/>
  <c r="T1509" i="16"/>
  <c r="S1509" i="16"/>
  <c r="T1563" i="17" l="1"/>
  <c r="V1509" i="16"/>
  <c r="W1509" i="16"/>
  <c r="L1563" i="17"/>
  <c r="X1563" i="17" s="1"/>
  <c r="F1510" i="16"/>
  <c r="G1510" i="16" s="1"/>
  <c r="Y1509" i="16"/>
  <c r="X1509" i="16"/>
  <c r="M1510" i="16"/>
  <c r="N1510" i="16" s="1"/>
  <c r="W1563" i="17" l="1"/>
  <c r="M1564" i="17"/>
  <c r="P1564" i="17" s="1"/>
  <c r="R1564" i="17" s="1"/>
  <c r="V1563" i="17"/>
  <c r="F1564" i="17"/>
  <c r="H1564" i="17" s="1"/>
  <c r="Y1563" i="17"/>
  <c r="H1510" i="16"/>
  <c r="I1510" i="16"/>
  <c r="K1510" i="16" s="1"/>
  <c r="P1510" i="16"/>
  <c r="R1510" i="16" s="1"/>
  <c r="O1510" i="16"/>
  <c r="O1564" i="17" l="1"/>
  <c r="N1564" i="17"/>
  <c r="I1564" i="17"/>
  <c r="K1564" i="17" s="1"/>
  <c r="U1564" i="17" s="1"/>
  <c r="G1564" i="17"/>
  <c r="J1510" i="16"/>
  <c r="L1510" i="16" s="1"/>
  <c r="Q1510" i="16"/>
  <c r="S1510" i="16" s="1"/>
  <c r="U1510" i="16"/>
  <c r="Q1564" i="17" l="1"/>
  <c r="S1564" i="17" s="1"/>
  <c r="J1564" i="17"/>
  <c r="L1564" i="17" s="1"/>
  <c r="T1510" i="16"/>
  <c r="V1510" i="16" s="1"/>
  <c r="F1511" i="16"/>
  <c r="I1511" i="16" s="1"/>
  <c r="K1511" i="16" s="1"/>
  <c r="Y1510" i="16"/>
  <c r="X1510" i="16"/>
  <c r="M1511" i="16"/>
  <c r="W1510" i="16"/>
  <c r="W1564" i="17" l="1"/>
  <c r="M1565" i="17"/>
  <c r="N1565" i="17" s="1"/>
  <c r="Y1564" i="17"/>
  <c r="T1564" i="17"/>
  <c r="V1564" i="17" s="1"/>
  <c r="X1564" i="17"/>
  <c r="F1565" i="17"/>
  <c r="H1565" i="17" s="1"/>
  <c r="G1511" i="16"/>
  <c r="H1511" i="16"/>
  <c r="N1511" i="16"/>
  <c r="O1511" i="16"/>
  <c r="P1511" i="16"/>
  <c r="R1511" i="16" s="1"/>
  <c r="U1511" i="16" s="1"/>
  <c r="O1565" i="17" l="1"/>
  <c r="P1565" i="17"/>
  <c r="R1565" i="17" s="1"/>
  <c r="G1565" i="17"/>
  <c r="I1565" i="17"/>
  <c r="K1565" i="17" s="1"/>
  <c r="J1511" i="16"/>
  <c r="L1511" i="16" s="1"/>
  <c r="Q1511" i="16"/>
  <c r="U1565" i="17" l="1"/>
  <c r="Q1565" i="17"/>
  <c r="S1565" i="17" s="1"/>
  <c r="J1565" i="17"/>
  <c r="L1565" i="17" s="1"/>
  <c r="T1511" i="16"/>
  <c r="S1511" i="16"/>
  <c r="M1566" i="17" l="1"/>
  <c r="N1566" i="17" s="1"/>
  <c r="W1565" i="17"/>
  <c r="F1566" i="17"/>
  <c r="G1566" i="17" s="1"/>
  <c r="X1565" i="17"/>
  <c r="T1565" i="17"/>
  <c r="V1565" i="17" s="1"/>
  <c r="Y1565" i="17"/>
  <c r="W1511" i="16"/>
  <c r="M1512" i="16"/>
  <c r="V1511" i="16"/>
  <c r="Y1511" i="16"/>
  <c r="F1512" i="16"/>
  <c r="X1511" i="16"/>
  <c r="P1566" i="17" l="1"/>
  <c r="R1566" i="17" s="1"/>
  <c r="O1566" i="17"/>
  <c r="H1566" i="17"/>
  <c r="I1566" i="17"/>
  <c r="K1566" i="17" s="1"/>
  <c r="G1512" i="16"/>
  <c r="I1512" i="16"/>
  <c r="K1512" i="16" s="1"/>
  <c r="H1512" i="16"/>
  <c r="O1512" i="16"/>
  <c r="N1512" i="16"/>
  <c r="P1512" i="16"/>
  <c r="R1512" i="16" s="1"/>
  <c r="U1566" i="17" l="1"/>
  <c r="Q1566" i="17"/>
  <c r="S1566" i="17" s="1"/>
  <c r="J1566" i="17"/>
  <c r="L1566" i="17" s="1"/>
  <c r="J1512" i="16"/>
  <c r="L1512" i="16" s="1"/>
  <c r="Q1512" i="16"/>
  <c r="U1512" i="16"/>
  <c r="F1567" i="17" l="1"/>
  <c r="G1567" i="17" s="1"/>
  <c r="T1566" i="17"/>
  <c r="V1566" i="17" s="1"/>
  <c r="X1566" i="17"/>
  <c r="Y1566" i="17"/>
  <c r="M1567" i="17"/>
  <c r="O1567" i="17" s="1"/>
  <c r="W1566" i="17"/>
  <c r="T1512" i="16"/>
  <c r="S1512" i="16"/>
  <c r="X1512" i="16" s="1"/>
  <c r="H1567" i="17" l="1"/>
  <c r="I1567" i="17"/>
  <c r="K1567" i="17" s="1"/>
  <c r="P1567" i="17"/>
  <c r="R1567" i="17" s="1"/>
  <c r="N1567" i="17"/>
  <c r="M1513" i="16"/>
  <c r="O1513" i="16" s="1"/>
  <c r="F1513" i="16"/>
  <c r="I1513" i="16" s="1"/>
  <c r="K1513" i="16" s="1"/>
  <c r="V1512" i="16"/>
  <c r="Y1512" i="16"/>
  <c r="W1512" i="16"/>
  <c r="J1567" i="17" l="1"/>
  <c r="L1567" i="17" s="1"/>
  <c r="U1567" i="17"/>
  <c r="Q1567" i="17"/>
  <c r="S1567" i="17" s="1"/>
  <c r="N1513" i="16"/>
  <c r="P1513" i="16"/>
  <c r="R1513" i="16" s="1"/>
  <c r="U1513" i="16" s="1"/>
  <c r="H1513" i="16"/>
  <c r="G1513" i="16"/>
  <c r="X1567" i="17" l="1"/>
  <c r="W1567" i="17"/>
  <c r="Y1567" i="17"/>
  <c r="M1568" i="17"/>
  <c r="N1568" i="17" s="1"/>
  <c r="F1568" i="17"/>
  <c r="I1568" i="17" s="1"/>
  <c r="K1568" i="17" s="1"/>
  <c r="T1567" i="17"/>
  <c r="V1567" i="17" s="1"/>
  <c r="Q1513" i="16"/>
  <c r="S1513" i="16" s="1"/>
  <c r="J1513" i="16"/>
  <c r="L1513" i="16" s="1"/>
  <c r="O1568" i="17" l="1"/>
  <c r="H1568" i="17"/>
  <c r="G1568" i="17"/>
  <c r="P1568" i="17"/>
  <c r="F1514" i="16"/>
  <c r="G1514" i="16" s="1"/>
  <c r="Y1513" i="16"/>
  <c r="M1514" i="16"/>
  <c r="P1514" i="16" s="1"/>
  <c r="R1514" i="16" s="1"/>
  <c r="X1513" i="16"/>
  <c r="W1513" i="16"/>
  <c r="T1513" i="16"/>
  <c r="V1513" i="16" s="1"/>
  <c r="J1568" i="17" l="1"/>
  <c r="L1568" i="17" s="1"/>
  <c r="R1568" i="17"/>
  <c r="U1568" i="17" s="1"/>
  <c r="Q1568" i="17"/>
  <c r="N1514" i="16"/>
  <c r="I1514" i="16"/>
  <c r="K1514" i="16" s="1"/>
  <c r="U1514" i="16" s="1"/>
  <c r="H1514" i="16"/>
  <c r="O1514" i="16"/>
  <c r="S1568" i="17" l="1"/>
  <c r="F1569" i="17" s="1"/>
  <c r="G1569" i="17" s="1"/>
  <c r="T1568" i="17"/>
  <c r="Q1514" i="16"/>
  <c r="S1514" i="16" s="1"/>
  <c r="J1514" i="16"/>
  <c r="L1514" i="16" s="1"/>
  <c r="W1568" i="17" l="1"/>
  <c r="X1568" i="17"/>
  <c r="M1569" i="17"/>
  <c r="O1569" i="17" s="1"/>
  <c r="Y1568" i="17"/>
  <c r="V1568" i="17"/>
  <c r="H1569" i="17"/>
  <c r="I1569" i="17"/>
  <c r="K1569" i="17" s="1"/>
  <c r="X1514" i="16"/>
  <c r="M1515" i="16"/>
  <c r="P1515" i="16" s="1"/>
  <c r="R1515" i="16" s="1"/>
  <c r="Y1514" i="16"/>
  <c r="W1514" i="16"/>
  <c r="F1515" i="16"/>
  <c r="H1515" i="16" s="1"/>
  <c r="T1514" i="16"/>
  <c r="V1514" i="16" s="1"/>
  <c r="P1569" i="17" l="1"/>
  <c r="R1569" i="17" s="1"/>
  <c r="U1569" i="17" s="1"/>
  <c r="N1569" i="17"/>
  <c r="I1515" i="16"/>
  <c r="K1515" i="16" s="1"/>
  <c r="U1515" i="16" s="1"/>
  <c r="J1569" i="17"/>
  <c r="L1569" i="17" s="1"/>
  <c r="G1515" i="16"/>
  <c r="N1515" i="16"/>
  <c r="O1515" i="16"/>
  <c r="Q1569" i="17" l="1"/>
  <c r="S1569" i="17" s="1"/>
  <c r="W1569" i="17" s="1"/>
  <c r="J1515" i="16"/>
  <c r="L1515" i="16" s="1"/>
  <c r="Q1515" i="16"/>
  <c r="S1515" i="16" s="1"/>
  <c r="F1570" i="17" l="1"/>
  <c r="G1570" i="17" s="1"/>
  <c r="Y1569" i="17"/>
  <c r="X1569" i="17"/>
  <c r="M1570" i="17"/>
  <c r="O1570" i="17" s="1"/>
  <c r="T1569" i="17"/>
  <c r="V1569" i="17" s="1"/>
  <c r="X1515" i="16"/>
  <c r="W1515" i="16"/>
  <c r="Y1515" i="16"/>
  <c r="M1516" i="16"/>
  <c r="P1516" i="16" s="1"/>
  <c r="R1516" i="16" s="1"/>
  <c r="F1516" i="16"/>
  <c r="H1516" i="16" s="1"/>
  <c r="T1515" i="16"/>
  <c r="V1515" i="16" s="1"/>
  <c r="H1570" i="17" l="1"/>
  <c r="I1570" i="17"/>
  <c r="K1570" i="17" s="1"/>
  <c r="P1570" i="17"/>
  <c r="R1570" i="17" s="1"/>
  <c r="N1570" i="17"/>
  <c r="O1516" i="16"/>
  <c r="N1516" i="16"/>
  <c r="G1516" i="16"/>
  <c r="I1516" i="16"/>
  <c r="K1516" i="16" s="1"/>
  <c r="U1516" i="16" s="1"/>
  <c r="J1570" i="17" l="1"/>
  <c r="L1570" i="17" s="1"/>
  <c r="Q1570" i="17"/>
  <c r="S1570" i="17" s="1"/>
  <c r="U1570" i="17"/>
  <c r="Q1516" i="16"/>
  <c r="S1516" i="16" s="1"/>
  <c r="J1516" i="16"/>
  <c r="L1516" i="16" s="1"/>
  <c r="T1570" i="17" l="1"/>
  <c r="V1570" i="17" s="1"/>
  <c r="W1570" i="17"/>
  <c r="X1570" i="17"/>
  <c r="X1573" i="17" s="1"/>
  <c r="Y1570" i="17"/>
  <c r="W1516" i="16"/>
  <c r="T1516" i="16"/>
  <c r="V1516" i="16" s="1"/>
  <c r="F1517" i="16"/>
  <c r="I1517" i="16" s="1"/>
  <c r="K1517" i="16" s="1"/>
  <c r="M1517" i="16"/>
  <c r="N1517" i="16" s="1"/>
  <c r="X1516" i="16"/>
  <c r="Y1516" i="16"/>
  <c r="Y1573" i="17" l="1"/>
  <c r="E15" i="3" s="1"/>
  <c r="W1573" i="17"/>
  <c r="D15" i="3" s="1"/>
  <c r="P1517" i="16"/>
  <c r="R1517" i="16" s="1"/>
  <c r="U1517" i="16" s="1"/>
  <c r="G1517" i="16"/>
  <c r="H1517" i="16"/>
  <c r="O1517" i="16"/>
  <c r="Z4" i="18" l="1"/>
  <c r="Y4" i="18"/>
  <c r="Q1517" i="16"/>
  <c r="S1517" i="16" s="1"/>
  <c r="J1517" i="16"/>
  <c r="L1517" i="16" s="1"/>
  <c r="W1517" i="16" l="1"/>
  <c r="Y1517" i="16"/>
  <c r="F1518" i="16"/>
  <c r="G1518" i="16" s="1"/>
  <c r="T1517" i="16"/>
  <c r="V1517" i="16" s="1"/>
  <c r="M1518" i="16"/>
  <c r="P1518" i="16" s="1"/>
  <c r="R1518" i="16" s="1"/>
  <c r="X1517" i="16"/>
  <c r="I1518" i="16" l="1"/>
  <c r="K1518" i="16" s="1"/>
  <c r="U1518" i="16" s="1"/>
  <c r="H1518" i="16"/>
  <c r="O1518" i="16"/>
  <c r="N1518" i="16"/>
  <c r="J1518" i="16" l="1"/>
  <c r="L1518" i="16" s="1"/>
  <c r="Q1518" i="16"/>
  <c r="T1518" i="16" l="1"/>
  <c r="S1518" i="16"/>
  <c r="V1518" i="16" l="1"/>
  <c r="X1518" i="16"/>
  <c r="F1519" i="16"/>
  <c r="Y1518" i="16"/>
  <c r="M1519" i="16"/>
  <c r="W1518" i="16"/>
  <c r="N1519" i="16" l="1"/>
  <c r="O1519" i="16"/>
  <c r="P1519" i="16"/>
  <c r="R1519" i="16" s="1"/>
  <c r="H1519" i="16"/>
  <c r="I1519" i="16"/>
  <c r="K1519" i="16" s="1"/>
  <c r="G1519" i="16"/>
  <c r="J1519" i="16" l="1"/>
  <c r="L1519" i="16" s="1"/>
  <c r="Q1519" i="16"/>
  <c r="S1519" i="16" s="1"/>
  <c r="U1519" i="16"/>
  <c r="W1519" i="16" l="1"/>
  <c r="Y1519" i="16"/>
  <c r="T1519" i="16"/>
  <c r="V1519" i="16" s="1"/>
  <c r="M1520" i="16"/>
  <c r="P1520" i="16" s="1"/>
  <c r="R1520" i="16" s="1"/>
  <c r="F1520" i="16"/>
  <c r="H1520" i="16" s="1"/>
  <c r="X1519" i="16"/>
  <c r="N1520" i="16" l="1"/>
  <c r="O1520" i="16"/>
  <c r="G1520" i="16"/>
  <c r="I1520" i="16"/>
  <c r="K1520" i="16" s="1"/>
  <c r="U1520" i="16" s="1"/>
  <c r="Q1520" i="16" l="1"/>
  <c r="S1520" i="16" s="1"/>
  <c r="J1520" i="16"/>
  <c r="T1520" i="16" l="1"/>
  <c r="L1520" i="16"/>
  <c r="X1520" i="16" s="1"/>
  <c r="V1520" i="16" l="1"/>
  <c r="Y1520" i="16"/>
  <c r="M1521" i="16"/>
  <c r="N1521" i="16" s="1"/>
  <c r="F1521" i="16"/>
  <c r="G1521" i="16" s="1"/>
  <c r="W1520" i="16"/>
  <c r="P1521" i="16" l="1"/>
  <c r="R1521" i="16" s="1"/>
  <c r="O1521" i="16"/>
  <c r="I1521" i="16"/>
  <c r="K1521" i="16" s="1"/>
  <c r="H1521" i="16"/>
  <c r="J1521" i="16" l="1"/>
  <c r="L1521" i="16" s="1"/>
  <c r="Q1521" i="16"/>
  <c r="S1521" i="16" s="1"/>
  <c r="U1521" i="16"/>
  <c r="T1521" i="16" l="1"/>
  <c r="V1521" i="16" s="1"/>
  <c r="X1521" i="16"/>
  <c r="F1522" i="16"/>
  <c r="Y1521" i="16"/>
  <c r="M1522" i="16"/>
  <c r="W1521" i="16"/>
  <c r="O1522" i="16" l="1"/>
  <c r="P1522" i="16"/>
  <c r="R1522" i="16" s="1"/>
  <c r="N1522" i="16"/>
  <c r="I1522" i="16"/>
  <c r="K1522" i="16" s="1"/>
  <c r="H1522" i="16"/>
  <c r="G1522" i="16"/>
  <c r="Q1522" i="16" l="1"/>
  <c r="S1522" i="16" s="1"/>
  <c r="U1522" i="16"/>
  <c r="J1522" i="16"/>
  <c r="T1522" i="16" l="1"/>
  <c r="L1522" i="16"/>
  <c r="X1522" i="16" l="1"/>
  <c r="W1522" i="16"/>
  <c r="F1523" i="16"/>
  <c r="Y1522" i="16"/>
  <c r="M1523" i="16"/>
  <c r="V1522" i="16"/>
  <c r="H1523" i="16" l="1"/>
  <c r="I1523" i="16"/>
  <c r="K1523" i="16" s="1"/>
  <c r="G1523" i="16"/>
  <c r="O1523" i="16"/>
  <c r="N1523" i="16"/>
  <c r="P1523" i="16"/>
  <c r="R1523" i="16" s="1"/>
  <c r="J1523" i="16" l="1"/>
  <c r="L1523" i="16" s="1"/>
  <c r="U1523" i="16"/>
  <c r="Q1523" i="16"/>
  <c r="T1523" i="16" l="1"/>
  <c r="S1523" i="16"/>
  <c r="X1523" i="16" s="1"/>
  <c r="W1523" i="16" l="1"/>
  <c r="F1524" i="16"/>
  <c r="H1524" i="16" s="1"/>
  <c r="V1523" i="16"/>
  <c r="M1524" i="16"/>
  <c r="O1524" i="16" s="1"/>
  <c r="Y1523" i="16"/>
  <c r="G1524" i="16" l="1"/>
  <c r="I1524" i="16"/>
  <c r="K1524" i="16" s="1"/>
  <c r="N1524" i="16"/>
  <c r="P1524" i="16"/>
  <c r="R1524" i="16" s="1"/>
  <c r="U1524" i="16" l="1"/>
  <c r="J1524" i="16"/>
  <c r="L1524" i="16" s="1"/>
  <c r="Q1524" i="16"/>
  <c r="S1524" i="16" s="1"/>
  <c r="T1524" i="16" l="1"/>
  <c r="V1524" i="16" s="1"/>
  <c r="W1524" i="16"/>
  <c r="X1524" i="16"/>
  <c r="M1525" i="16"/>
  <c r="Y1524" i="16"/>
  <c r="F1525" i="16"/>
  <c r="N1525" i="16" l="1"/>
  <c r="O1525" i="16"/>
  <c r="P1525" i="16"/>
  <c r="R1525" i="16" s="1"/>
  <c r="I1525" i="16"/>
  <c r="K1525" i="16" s="1"/>
  <c r="G1525" i="16"/>
  <c r="H1525" i="16"/>
  <c r="U1525" i="16" l="1"/>
  <c r="J1525" i="16"/>
  <c r="Q1525" i="16"/>
  <c r="S1525" i="16" s="1"/>
  <c r="T1525" i="16" l="1"/>
  <c r="L1525" i="16"/>
  <c r="Y1525" i="16" l="1"/>
  <c r="W1525" i="16"/>
  <c r="F1526" i="16"/>
  <c r="X1525" i="16"/>
  <c r="M1526" i="16"/>
  <c r="V1525" i="16"/>
  <c r="N1526" i="16" l="1"/>
  <c r="O1526" i="16"/>
  <c r="P1526" i="16"/>
  <c r="R1526" i="16" s="1"/>
  <c r="I1526" i="16"/>
  <c r="K1526" i="16" s="1"/>
  <c r="H1526" i="16"/>
  <c r="G1526" i="16"/>
  <c r="Q1526" i="16" l="1"/>
  <c r="S1526" i="16" s="1"/>
  <c r="J1526" i="16"/>
  <c r="U1526" i="16"/>
  <c r="T1526" i="16" l="1"/>
  <c r="L1526" i="16"/>
  <c r="X1526" i="16" s="1"/>
  <c r="V1526" i="16" l="1"/>
  <c r="M1527" i="16"/>
  <c r="N1527" i="16" s="1"/>
  <c r="W1526" i="16"/>
  <c r="F1527" i="16"/>
  <c r="H1527" i="16" s="1"/>
  <c r="Y1526" i="16"/>
  <c r="P1527" i="16" l="1"/>
  <c r="R1527" i="16" s="1"/>
  <c r="O1527" i="16"/>
  <c r="I1527" i="16"/>
  <c r="K1527" i="16" s="1"/>
  <c r="G1527" i="16"/>
  <c r="U1527" i="16" l="1"/>
  <c r="Q1527" i="16"/>
  <c r="S1527" i="16" s="1"/>
  <c r="J1527" i="16"/>
  <c r="L1527" i="16" s="1"/>
  <c r="X1527" i="16" l="1"/>
  <c r="M1528" i="16"/>
  <c r="N1528" i="16" s="1"/>
  <c r="T1527" i="16"/>
  <c r="V1527" i="16" s="1"/>
  <c r="W1527" i="16"/>
  <c r="F1528" i="16"/>
  <c r="G1528" i="16" s="1"/>
  <c r="Y1527" i="16"/>
  <c r="P1528" i="16" l="1"/>
  <c r="R1528" i="16" s="1"/>
  <c r="O1528" i="16"/>
  <c r="H1528" i="16"/>
  <c r="I1528" i="16"/>
  <c r="K1528" i="16" s="1"/>
  <c r="U1528" i="16" l="1"/>
  <c r="Q1528" i="16"/>
  <c r="S1528" i="16" s="1"/>
  <c r="J1528" i="16"/>
  <c r="T1528" i="16" l="1"/>
  <c r="L1528" i="16"/>
  <c r="V1528" i="16" l="1"/>
  <c r="Y1528" i="16"/>
  <c r="M1529" i="16"/>
  <c r="X1528" i="16"/>
  <c r="W1528" i="16"/>
  <c r="F1529" i="16"/>
  <c r="I1529" i="16" l="1"/>
  <c r="K1529" i="16" s="1"/>
  <c r="G1529" i="16"/>
  <c r="H1529" i="16"/>
  <c r="O1529" i="16"/>
  <c r="N1529" i="16"/>
  <c r="P1529" i="16"/>
  <c r="R1529" i="16" s="1"/>
  <c r="J1529" i="16" l="1"/>
  <c r="L1529" i="16" s="1"/>
  <c r="Q1529" i="16"/>
  <c r="S1529" i="16" s="1"/>
  <c r="U1529" i="16"/>
  <c r="Y1529" i="16" l="1"/>
  <c r="F1530" i="16"/>
  <c r="G1530" i="16" s="1"/>
  <c r="W1529" i="16"/>
  <c r="M1530" i="16"/>
  <c r="O1530" i="16" s="1"/>
  <c r="X1529" i="16"/>
  <c r="T1529" i="16"/>
  <c r="V1529" i="16" s="1"/>
  <c r="H1530" i="16" l="1"/>
  <c r="I1530" i="16"/>
  <c r="K1530" i="16" s="1"/>
  <c r="N1530" i="16"/>
  <c r="P1530" i="16"/>
  <c r="R1530" i="16" s="1"/>
  <c r="J1530" i="16" l="1"/>
  <c r="L1530" i="16" s="1"/>
  <c r="Q1530" i="16"/>
  <c r="U1530" i="16"/>
  <c r="T1530" i="16" l="1"/>
  <c r="S1530" i="16"/>
  <c r="X1530" i="16" s="1"/>
  <c r="W1530" i="16" l="1"/>
  <c r="V1530" i="16"/>
  <c r="M1531" i="16"/>
  <c r="P1531" i="16" s="1"/>
  <c r="R1531" i="16" s="1"/>
  <c r="F1531" i="16"/>
  <c r="I1531" i="16" s="1"/>
  <c r="K1531" i="16" s="1"/>
  <c r="Y1530" i="16"/>
  <c r="O1531" i="16" l="1"/>
  <c r="N1531" i="16"/>
  <c r="H1531" i="16"/>
  <c r="G1531" i="16"/>
  <c r="U1531" i="16"/>
  <c r="J1531" i="16" l="1"/>
  <c r="L1531" i="16" s="1"/>
  <c r="Q1531" i="16"/>
  <c r="S1531" i="16" s="1"/>
  <c r="W1531" i="16" l="1"/>
  <c r="X1531" i="16"/>
  <c r="F1532" i="16"/>
  <c r="I1532" i="16" s="1"/>
  <c r="K1532" i="16" s="1"/>
  <c r="Y1531" i="16"/>
  <c r="M1532" i="16"/>
  <c r="N1532" i="16" s="1"/>
  <c r="T1531" i="16"/>
  <c r="V1531" i="16" s="1"/>
  <c r="G1532" i="16" l="1"/>
  <c r="H1532" i="16"/>
  <c r="O1532" i="16"/>
  <c r="P1532" i="16"/>
  <c r="R1532" i="16" s="1"/>
  <c r="U1532" i="16" s="1"/>
  <c r="J1532" i="16" l="1"/>
  <c r="L1532" i="16" s="1"/>
  <c r="Q1532" i="16"/>
  <c r="S1532" i="16" s="1"/>
  <c r="Y1532" i="16" l="1"/>
  <c r="W1532" i="16"/>
  <c r="M1533" i="16"/>
  <c r="N1533" i="16" s="1"/>
  <c r="F1533" i="16"/>
  <c r="G1533" i="16" s="1"/>
  <c r="X1532" i="16"/>
  <c r="T1532" i="16"/>
  <c r="V1532" i="16" s="1"/>
  <c r="H1533" i="16" l="1"/>
  <c r="P1533" i="16"/>
  <c r="R1533" i="16" s="1"/>
  <c r="O1533" i="16"/>
  <c r="I1533" i="16"/>
  <c r="K1533" i="16" s="1"/>
  <c r="Q1533" i="16" l="1"/>
  <c r="S1533" i="16" s="1"/>
  <c r="U1533" i="16"/>
  <c r="J1533" i="16"/>
  <c r="L1533" i="16" s="1"/>
  <c r="F1534" i="16" l="1"/>
  <c r="H1534" i="16" s="1"/>
  <c r="X1533" i="16"/>
  <c r="W1533" i="16"/>
  <c r="Y1533" i="16"/>
  <c r="M1534" i="16"/>
  <c r="O1534" i="16" s="1"/>
  <c r="T1533" i="16"/>
  <c r="V1533" i="16" s="1"/>
  <c r="G1534" i="16" l="1"/>
  <c r="I1534" i="16"/>
  <c r="K1534" i="16" s="1"/>
  <c r="N1534" i="16"/>
  <c r="P1534" i="16"/>
  <c r="R1534" i="16" s="1"/>
  <c r="U1534" i="16" l="1"/>
  <c r="J1534" i="16"/>
  <c r="L1534" i="16" s="1"/>
  <c r="Q1534" i="16"/>
  <c r="S1534" i="16" s="1"/>
  <c r="T1534" i="16" l="1"/>
  <c r="V1534" i="16" s="1"/>
  <c r="W1534" i="16"/>
  <c r="M1535" i="16"/>
  <c r="X1534" i="16"/>
  <c r="F1535" i="16"/>
  <c r="Y1534" i="16"/>
  <c r="G1535" i="16" l="1"/>
  <c r="I1535" i="16"/>
  <c r="K1535" i="16" s="1"/>
  <c r="H1535" i="16"/>
  <c r="P1535" i="16"/>
  <c r="R1535" i="16" s="1"/>
  <c r="O1535" i="16"/>
  <c r="N1535" i="16"/>
  <c r="J1535" i="16" l="1"/>
  <c r="L1535" i="16" s="1"/>
  <c r="U1535" i="16"/>
  <c r="Q1535" i="16"/>
  <c r="T1535" i="16" l="1"/>
  <c r="S1535" i="16"/>
  <c r="V1535" i="16" l="1"/>
  <c r="F1536" i="16"/>
  <c r="I1536" i="16" s="1"/>
  <c r="K1536" i="16" s="1"/>
  <c r="W1535" i="16"/>
  <c r="M1536" i="16"/>
  <c r="O1536" i="16" s="1"/>
  <c r="Y1535" i="16"/>
  <c r="X1535" i="16"/>
  <c r="H1536" i="16" l="1"/>
  <c r="G1536" i="16"/>
  <c r="P1536" i="16"/>
  <c r="R1536" i="16" s="1"/>
  <c r="U1536" i="16" s="1"/>
  <c r="N1536" i="16"/>
  <c r="Q1536" i="16" l="1"/>
  <c r="S1536" i="16" s="1"/>
  <c r="J1536" i="16"/>
  <c r="T1536" i="16" l="1"/>
  <c r="L1536" i="16"/>
  <c r="X1536" i="16" s="1"/>
  <c r="V1536" i="16" l="1"/>
  <c r="Y1536" i="16"/>
  <c r="W1536" i="16"/>
  <c r="M1537" i="16"/>
  <c r="P1537" i="16" s="1"/>
  <c r="R1537" i="16" s="1"/>
  <c r="F1537" i="16"/>
  <c r="G1537" i="16" s="1"/>
  <c r="O1537" i="16" l="1"/>
  <c r="N1537" i="16"/>
  <c r="H1537" i="16"/>
  <c r="I1537" i="16"/>
  <c r="K1537" i="16" s="1"/>
  <c r="U1537" i="16" s="1"/>
  <c r="Q1537" i="16" l="1"/>
  <c r="S1537" i="16" s="1"/>
  <c r="J1537" i="16"/>
  <c r="T1537" i="16" l="1"/>
  <c r="L1537" i="16"/>
  <c r="W1537" i="16" s="1"/>
  <c r="M1538" i="16" l="1"/>
  <c r="P1538" i="16" s="1"/>
  <c r="R1538" i="16" s="1"/>
  <c r="V1537" i="16"/>
  <c r="Y1537" i="16"/>
  <c r="X1537" i="16"/>
  <c r="F1538" i="16"/>
  <c r="H1538" i="16" s="1"/>
  <c r="N1538" i="16" l="1"/>
  <c r="O1538" i="16"/>
  <c r="I1538" i="16"/>
  <c r="K1538" i="16" s="1"/>
  <c r="U1538" i="16" s="1"/>
  <c r="G1538" i="16"/>
  <c r="Q1538" i="16" l="1"/>
  <c r="S1538" i="16" s="1"/>
  <c r="J1538" i="16"/>
  <c r="L1538" i="16" s="1"/>
  <c r="X1538" i="16" l="1"/>
  <c r="T1538" i="16"/>
  <c r="V1538" i="16" s="1"/>
  <c r="F1539" i="16"/>
  <c r="G1539" i="16" s="1"/>
  <c r="Y1538" i="16"/>
  <c r="M1539" i="16"/>
  <c r="P1539" i="16" s="1"/>
  <c r="R1539" i="16" s="1"/>
  <c r="W1538" i="16"/>
  <c r="I1539" i="16" l="1"/>
  <c r="K1539" i="16" s="1"/>
  <c r="U1539" i="16" s="1"/>
  <c r="H1539" i="16"/>
  <c r="O1539" i="16"/>
  <c r="N1539" i="16"/>
  <c r="J1539" i="16" l="1"/>
  <c r="L1539" i="16" s="1"/>
  <c r="Q1539" i="16"/>
  <c r="S1539" i="16" s="1"/>
  <c r="Y1539" i="16" l="1"/>
  <c r="T1539" i="16"/>
  <c r="V1539" i="16" s="1"/>
  <c r="W1539" i="16"/>
  <c r="X1539" i="16"/>
  <c r="M1540" i="16"/>
  <c r="P1540" i="16" s="1"/>
  <c r="R1540" i="16" s="1"/>
  <c r="F1540" i="16"/>
  <c r="H1540" i="16" s="1"/>
  <c r="O1540" i="16" l="1"/>
  <c r="G1540" i="16"/>
  <c r="N1540" i="16"/>
  <c r="I1540" i="16"/>
  <c r="K1540" i="16" s="1"/>
  <c r="U1540" i="16" s="1"/>
  <c r="J1540" i="16" l="1"/>
  <c r="L1540" i="16" s="1"/>
  <c r="Q1540" i="16"/>
  <c r="S1540" i="16" s="1"/>
  <c r="T1540" i="16" l="1"/>
  <c r="V1540" i="16" s="1"/>
  <c r="Y1540" i="16"/>
  <c r="X1540" i="16"/>
  <c r="W1540" i="16"/>
  <c r="M1541" i="16"/>
  <c r="F1541" i="16"/>
  <c r="I1541" i="16" l="1"/>
  <c r="K1541" i="16" s="1"/>
  <c r="H1541" i="16"/>
  <c r="G1541" i="16"/>
  <c r="N1541" i="16"/>
  <c r="O1541" i="16"/>
  <c r="P1541" i="16"/>
  <c r="R1541" i="16" s="1"/>
  <c r="Q1541" i="16" l="1"/>
  <c r="S1541" i="16" s="1"/>
  <c r="J1541" i="16"/>
  <c r="U1541" i="16"/>
  <c r="T1541" i="16" l="1"/>
  <c r="L1541" i="16"/>
  <c r="W1541" i="16" l="1"/>
  <c r="Y1541" i="16"/>
  <c r="F1542" i="16"/>
  <c r="M1542" i="16"/>
  <c r="X1541" i="16"/>
  <c r="V1541" i="16"/>
  <c r="O1542" i="16" l="1"/>
  <c r="N1542" i="16"/>
  <c r="P1542" i="16"/>
  <c r="G1542" i="16"/>
  <c r="I1542" i="16"/>
  <c r="K1542" i="16" s="1"/>
  <c r="H1542" i="16"/>
  <c r="Q1542" i="16" l="1"/>
  <c r="J1542" i="16"/>
  <c r="R1542" i="16"/>
  <c r="S1542" i="16" l="1"/>
  <c r="T1542" i="16"/>
  <c r="L1542" i="16"/>
  <c r="U1542" i="16"/>
  <c r="F1543" i="16" l="1"/>
  <c r="G1543" i="16" s="1"/>
  <c r="V1542" i="16"/>
  <c r="Y1542" i="16"/>
  <c r="M1543" i="16"/>
  <c r="P1543" i="16" s="1"/>
  <c r="R1543" i="16" s="1"/>
  <c r="W1542" i="16"/>
  <c r="X1542" i="16"/>
  <c r="I1543" i="16" l="1"/>
  <c r="K1543" i="16" s="1"/>
  <c r="U1543" i="16" s="1"/>
  <c r="H1543" i="16"/>
  <c r="N1543" i="16"/>
  <c r="O1543" i="16"/>
  <c r="J1543" i="16" l="1"/>
  <c r="L1543" i="16" s="1"/>
  <c r="Q1543" i="16"/>
  <c r="T1543" i="16" l="1"/>
  <c r="S1543" i="16"/>
  <c r="V1543" i="16" l="1"/>
  <c r="F1544" i="16"/>
  <c r="H1544" i="16" s="1"/>
  <c r="M1544" i="16"/>
  <c r="N1544" i="16" s="1"/>
  <c r="X1543" i="16"/>
  <c r="Y1543" i="16"/>
  <c r="W1543" i="16"/>
  <c r="G1544" i="16" l="1"/>
  <c r="P1544" i="16"/>
  <c r="R1544" i="16" s="1"/>
  <c r="O1544" i="16"/>
  <c r="I1544" i="16"/>
  <c r="K1544" i="16" s="1"/>
  <c r="U1544" i="16" l="1"/>
  <c r="Q1544" i="16"/>
  <c r="S1544" i="16" s="1"/>
  <c r="J1544" i="16"/>
  <c r="T1544" i="16" l="1"/>
  <c r="L1544" i="16"/>
  <c r="W1544" i="16" s="1"/>
  <c r="Y1544" i="16" l="1"/>
  <c r="V1544" i="16"/>
  <c r="X1544" i="16"/>
  <c r="F1545" i="16"/>
  <c r="H1545" i="16" s="1"/>
  <c r="M1545" i="16"/>
  <c r="N1545" i="16" s="1"/>
  <c r="I1545" i="16" l="1"/>
  <c r="K1545" i="16" s="1"/>
  <c r="G1545" i="16"/>
  <c r="O1545" i="16"/>
  <c r="P1545" i="16"/>
  <c r="R1545" i="16" s="1"/>
  <c r="J1545" i="16" l="1"/>
  <c r="L1545" i="16" s="1"/>
  <c r="U1545" i="16"/>
  <c r="Q1545" i="16"/>
  <c r="S1545" i="16" s="1"/>
  <c r="T1545" i="16" l="1"/>
  <c r="V1545" i="16" s="1"/>
  <c r="F1546" i="16"/>
  <c r="I1546" i="16" s="1"/>
  <c r="K1546" i="16" s="1"/>
  <c r="X1545" i="16"/>
  <c r="Y1545" i="16"/>
  <c r="M1546" i="16"/>
  <c r="N1546" i="16" s="1"/>
  <c r="W1545" i="16"/>
  <c r="G1546" i="16" l="1"/>
  <c r="O1546" i="16"/>
  <c r="P1546" i="16"/>
  <c r="R1546" i="16" s="1"/>
  <c r="U1546" i="16" s="1"/>
  <c r="H1546" i="16"/>
  <c r="J1546" i="16" l="1"/>
  <c r="L1546" i="16" s="1"/>
  <c r="Q1546" i="16"/>
  <c r="S1546" i="16" s="1"/>
  <c r="M1547" i="16" l="1"/>
  <c r="O1547" i="16" s="1"/>
  <c r="T1546" i="16"/>
  <c r="V1546" i="16" s="1"/>
  <c r="F1547" i="16"/>
  <c r="I1547" i="16" s="1"/>
  <c r="K1547" i="16" s="1"/>
  <c r="W1546" i="16"/>
  <c r="X1546" i="16"/>
  <c r="Y1546" i="16"/>
  <c r="P1547" i="16" l="1"/>
  <c r="R1547" i="16" s="1"/>
  <c r="U1547" i="16" s="1"/>
  <c r="N1547" i="16"/>
  <c r="H1547" i="16"/>
  <c r="G1547" i="16"/>
  <c r="Q1547" i="16" l="1"/>
  <c r="S1547" i="16" s="1"/>
  <c r="J1547" i="16"/>
  <c r="T1547" i="16" l="1"/>
  <c r="L1547" i="16"/>
  <c r="X1547" i="16" s="1"/>
  <c r="Y1547" i="16" l="1"/>
  <c r="V1547" i="16"/>
  <c r="M1548" i="16"/>
  <c r="O1548" i="16" s="1"/>
  <c r="W1547" i="16"/>
  <c r="F1548" i="16"/>
  <c r="I1548" i="16" s="1"/>
  <c r="K1548" i="16" s="1"/>
  <c r="P1548" i="16" l="1"/>
  <c r="R1548" i="16" s="1"/>
  <c r="U1548" i="16" s="1"/>
  <c r="N1548" i="16"/>
  <c r="G1548" i="16"/>
  <c r="H1548" i="16"/>
  <c r="Q1548" i="16" l="1"/>
  <c r="S1548" i="16" s="1"/>
  <c r="J1548" i="16"/>
  <c r="L1548" i="16" s="1"/>
  <c r="Y1548" i="16" l="1"/>
  <c r="M1549" i="16"/>
  <c r="O1549" i="16" s="1"/>
  <c r="X1548" i="16"/>
  <c r="T1548" i="16"/>
  <c r="V1548" i="16" s="1"/>
  <c r="F1549" i="16"/>
  <c r="I1549" i="16" s="1"/>
  <c r="K1549" i="16" s="1"/>
  <c r="W1548" i="16"/>
  <c r="P1549" i="16" l="1"/>
  <c r="R1549" i="16" s="1"/>
  <c r="U1549" i="16" s="1"/>
  <c r="N1549" i="16"/>
  <c r="H1549" i="16"/>
  <c r="G1549" i="16"/>
  <c r="Q1549" i="16" l="1"/>
  <c r="S1549" i="16" s="1"/>
  <c r="J1549" i="16"/>
  <c r="L1549" i="16" s="1"/>
  <c r="T1549" i="16" l="1"/>
  <c r="V1549" i="16" s="1"/>
  <c r="M1550" i="16"/>
  <c r="X1549" i="16"/>
  <c r="F1550" i="16"/>
  <c r="Y1549" i="16"/>
  <c r="W1549" i="16"/>
  <c r="G1550" i="16" l="1"/>
  <c r="H1550" i="16"/>
  <c r="I1550" i="16"/>
  <c r="P1550" i="16"/>
  <c r="R1550" i="16" s="1"/>
  <c r="O1550" i="16"/>
  <c r="N1550" i="16"/>
  <c r="J1550" i="16" l="1"/>
  <c r="Q1550" i="16"/>
  <c r="K1550" i="16"/>
  <c r="T1550" i="16" l="1"/>
  <c r="S1550" i="16"/>
  <c r="L1550" i="16"/>
  <c r="U1550" i="16"/>
  <c r="V1550" i="16" l="1"/>
  <c r="Y1550" i="16"/>
  <c r="W1550" i="16"/>
  <c r="F1551" i="16"/>
  <c r="M1551" i="16"/>
  <c r="X1550" i="16"/>
  <c r="N1551" i="16" l="1"/>
  <c r="O1551" i="16"/>
  <c r="P1551" i="16"/>
  <c r="R1551" i="16" s="1"/>
  <c r="H1551" i="16"/>
  <c r="G1551" i="16"/>
  <c r="I1551" i="16"/>
  <c r="K1551" i="16" s="1"/>
  <c r="J1551" i="16" l="1"/>
  <c r="L1551" i="16" s="1"/>
  <c r="Q1551" i="16"/>
  <c r="S1551" i="16" s="1"/>
  <c r="U1551" i="16"/>
  <c r="T1551" i="16" l="1"/>
  <c r="V1551" i="16" s="1"/>
  <c r="M1552" i="16"/>
  <c r="Y1551" i="16"/>
  <c r="F1552" i="16"/>
  <c r="W1551" i="16"/>
  <c r="X1551" i="16"/>
  <c r="G1552" i="16" l="1"/>
  <c r="I1552" i="16"/>
  <c r="K1552" i="16" s="1"/>
  <c r="H1552" i="16"/>
  <c r="P1552" i="16"/>
  <c r="R1552" i="16" s="1"/>
  <c r="O1552" i="16"/>
  <c r="N1552" i="16"/>
  <c r="J1552" i="16" l="1"/>
  <c r="L1552" i="16" s="1"/>
  <c r="Q1552" i="16"/>
  <c r="S1552" i="16" s="1"/>
  <c r="U1552" i="16"/>
  <c r="W1552" i="16" l="1"/>
  <c r="M1553" i="16"/>
  <c r="N1553" i="16" s="1"/>
  <c r="Y1552" i="16"/>
  <c r="X1552" i="16"/>
  <c r="F1553" i="16"/>
  <c r="I1553" i="16" s="1"/>
  <c r="K1553" i="16" s="1"/>
  <c r="T1552" i="16"/>
  <c r="V1552" i="16" s="1"/>
  <c r="P1553" i="16" l="1"/>
  <c r="R1553" i="16" s="1"/>
  <c r="U1553" i="16" s="1"/>
  <c r="O1553" i="16"/>
  <c r="G1553" i="16"/>
  <c r="H1553" i="16"/>
  <c r="Q1553" i="16" l="1"/>
  <c r="S1553" i="16" s="1"/>
  <c r="J1553" i="16"/>
  <c r="L1553" i="16" s="1"/>
  <c r="X1553" i="16" l="1"/>
  <c r="T1553" i="16"/>
  <c r="V1553" i="16" s="1"/>
  <c r="Y1553" i="16"/>
  <c r="W1553" i="16"/>
  <c r="F1554" i="16"/>
  <c r="M1554" i="16"/>
  <c r="H1554" i="16" l="1"/>
  <c r="I1554" i="16"/>
  <c r="K1554" i="16" s="1"/>
  <c r="G1554" i="16"/>
  <c r="P1554" i="16"/>
  <c r="R1554" i="16" s="1"/>
  <c r="O1554" i="16"/>
  <c r="N1554" i="16"/>
  <c r="J1554" i="16" l="1"/>
  <c r="L1554" i="16" s="1"/>
  <c r="U1554" i="16"/>
  <c r="Q1554" i="16"/>
  <c r="T1554" i="16" l="1"/>
  <c r="S1554" i="16"/>
  <c r="F1555" i="16" s="1"/>
  <c r="G1555" i="16" s="1"/>
  <c r="W1554" i="16" l="1"/>
  <c r="X1554" i="16"/>
  <c r="M1555" i="16"/>
  <c r="P1555" i="16" s="1"/>
  <c r="R1555" i="16" s="1"/>
  <c r="H1555" i="16"/>
  <c r="I1555" i="16"/>
  <c r="K1555" i="16" s="1"/>
  <c r="Y1554" i="16"/>
  <c r="V1554" i="16"/>
  <c r="J1555" i="16" l="1"/>
  <c r="L1555" i="16" s="1"/>
  <c r="U1555" i="16"/>
  <c r="O1555" i="16"/>
  <c r="N1555" i="16"/>
  <c r="Q1555" i="16" l="1"/>
  <c r="S1555" i="16" s="1"/>
  <c r="X1555" i="16" s="1"/>
  <c r="M1556" i="16" l="1"/>
  <c r="N1556" i="16" s="1"/>
  <c r="Y1555" i="16"/>
  <c r="W1555" i="16"/>
  <c r="F1556" i="16"/>
  <c r="G1556" i="16" s="1"/>
  <c r="T1555" i="16"/>
  <c r="V1555" i="16" s="1"/>
  <c r="P1556" i="16" l="1"/>
  <c r="R1556" i="16" s="1"/>
  <c r="O1556" i="16"/>
  <c r="H1556" i="16"/>
  <c r="I1556" i="16"/>
  <c r="K1556" i="16" s="1"/>
  <c r="Q1556" i="16" l="1"/>
  <c r="S1556" i="16" s="1"/>
  <c r="U1556" i="16"/>
  <c r="J1556" i="16"/>
  <c r="L1556" i="16" s="1"/>
  <c r="W1556" i="16" l="1"/>
  <c r="F1557" i="16"/>
  <c r="G1557" i="16" s="1"/>
  <c r="M1557" i="16"/>
  <c r="P1557" i="16" s="1"/>
  <c r="R1557" i="16" s="1"/>
  <c r="X1556" i="16"/>
  <c r="Y1556" i="16"/>
  <c r="T1556" i="16"/>
  <c r="V1556" i="16" s="1"/>
  <c r="I1557" i="16" l="1"/>
  <c r="K1557" i="16" s="1"/>
  <c r="U1557" i="16" s="1"/>
  <c r="N1557" i="16"/>
  <c r="H1557" i="16"/>
  <c r="O1557" i="16"/>
  <c r="J1557" i="16" l="1"/>
  <c r="L1557" i="16" s="1"/>
  <c r="Q1557" i="16"/>
  <c r="S1557" i="16" s="1"/>
  <c r="T1557" i="16" l="1"/>
  <c r="V1557" i="16" s="1"/>
  <c r="M1558" i="16"/>
  <c r="Y1557" i="16"/>
  <c r="W1557" i="16"/>
  <c r="X1557" i="16"/>
  <c r="F1558" i="16"/>
  <c r="I1558" i="16" l="1"/>
  <c r="K1558" i="16" s="1"/>
  <c r="H1558" i="16"/>
  <c r="G1558" i="16"/>
  <c r="P1558" i="16"/>
  <c r="R1558" i="16" s="1"/>
  <c r="N1558" i="16"/>
  <c r="O1558" i="16"/>
  <c r="J1558" i="16" l="1"/>
  <c r="L1558" i="16" s="1"/>
  <c r="Q1558" i="16"/>
  <c r="S1558" i="16" s="1"/>
  <c r="U1558" i="16"/>
  <c r="M1559" i="16" l="1"/>
  <c r="O1559" i="16" s="1"/>
  <c r="W1558" i="16"/>
  <c r="F1559" i="16"/>
  <c r="G1559" i="16" s="1"/>
  <c r="T1558" i="16"/>
  <c r="V1558" i="16" s="1"/>
  <c r="Y1558" i="16"/>
  <c r="X1558" i="16"/>
  <c r="N1559" i="16" l="1"/>
  <c r="I1559" i="16"/>
  <c r="K1559" i="16" s="1"/>
  <c r="P1559" i="16"/>
  <c r="R1559" i="16" s="1"/>
  <c r="H1559" i="16"/>
  <c r="J1559" i="16" l="1"/>
  <c r="L1559" i="16" s="1"/>
  <c r="Q1559" i="16"/>
  <c r="S1559" i="16" s="1"/>
  <c r="U1559" i="16"/>
  <c r="T1559" i="16" l="1"/>
  <c r="V1559" i="16" s="1"/>
  <c r="F1560" i="16"/>
  <c r="Y1559" i="16"/>
  <c r="W1559" i="16"/>
  <c r="X1559" i="16"/>
  <c r="M1560" i="16"/>
  <c r="P1560" i="16" l="1"/>
  <c r="R1560" i="16" s="1"/>
  <c r="O1560" i="16"/>
  <c r="N1560" i="16"/>
  <c r="I1560" i="16"/>
  <c r="K1560" i="16" s="1"/>
  <c r="G1560" i="16"/>
  <c r="H1560" i="16"/>
  <c r="J1560" i="16" l="1"/>
  <c r="L1560" i="16" s="1"/>
  <c r="U1560" i="16"/>
  <c r="Q1560" i="16"/>
  <c r="S1560" i="16" s="1"/>
  <c r="T1560" i="16" l="1"/>
  <c r="V1560" i="16" s="1"/>
  <c r="X1560" i="16"/>
  <c r="M1561" i="16"/>
  <c r="F1561" i="16"/>
  <c r="W1560" i="16"/>
  <c r="Y1560" i="16"/>
  <c r="I1561" i="16" l="1"/>
  <c r="K1561" i="16" s="1"/>
  <c r="G1561" i="16"/>
  <c r="H1561" i="16"/>
  <c r="O1561" i="16"/>
  <c r="N1561" i="16"/>
  <c r="P1561" i="16"/>
  <c r="R1561" i="16" s="1"/>
  <c r="Q1561" i="16" l="1"/>
  <c r="S1561" i="16" s="1"/>
  <c r="U1561" i="16"/>
  <c r="J1561" i="16"/>
  <c r="T1561" i="16" l="1"/>
  <c r="L1561" i="16"/>
  <c r="X1561" i="16" l="1"/>
  <c r="F1562" i="16"/>
  <c r="M1562" i="16"/>
  <c r="Y1561" i="16"/>
  <c r="W1561" i="16"/>
  <c r="V1561" i="16"/>
  <c r="O1562" i="16" l="1"/>
  <c r="P1562" i="16"/>
  <c r="R1562" i="16" s="1"/>
  <c r="N1562" i="16"/>
  <c r="G1562" i="16"/>
  <c r="H1562" i="16"/>
  <c r="I1562" i="16"/>
  <c r="K1562" i="16" s="1"/>
  <c r="Q1562" i="16" l="1"/>
  <c r="S1562" i="16" s="1"/>
  <c r="U1562" i="16"/>
  <c r="J1562" i="16"/>
  <c r="L1562" i="16" s="1"/>
  <c r="W1562" i="16" l="1"/>
  <c r="T1562" i="16"/>
  <c r="V1562" i="16" s="1"/>
  <c r="F1563" i="16"/>
  <c r="G1563" i="16" s="1"/>
  <c r="Y1562" i="16"/>
  <c r="M1563" i="16"/>
  <c r="X1562" i="16"/>
  <c r="I1563" i="16" l="1"/>
  <c r="K1563" i="16" s="1"/>
  <c r="H1563" i="16"/>
  <c r="N1563" i="16"/>
  <c r="O1563" i="16"/>
  <c r="P1563" i="16"/>
  <c r="R1563" i="16" s="1"/>
  <c r="U1563" i="16" l="1"/>
  <c r="J1563" i="16"/>
  <c r="L1563" i="16" s="1"/>
  <c r="Q1563" i="16"/>
  <c r="T1563" i="16" l="1"/>
  <c r="S1563" i="16"/>
  <c r="W1563" i="16" l="1"/>
  <c r="F1564" i="16"/>
  <c r="Y1563" i="16"/>
  <c r="M1564" i="16"/>
  <c r="X1563" i="16"/>
  <c r="V1563" i="16"/>
  <c r="O1564" i="16" l="1"/>
  <c r="P1564" i="16"/>
  <c r="R1564" i="16" s="1"/>
  <c r="N1564" i="16"/>
  <c r="H1564" i="16"/>
  <c r="G1564" i="16"/>
  <c r="I1564" i="16"/>
  <c r="K1564" i="16" s="1"/>
  <c r="Q1564" i="16" l="1"/>
  <c r="S1564" i="16" s="1"/>
  <c r="J1564" i="16"/>
  <c r="U1564" i="16"/>
  <c r="T1564" i="16" l="1"/>
  <c r="L1564" i="16"/>
  <c r="M1565" i="16" s="1"/>
  <c r="V1564" i="16" l="1"/>
  <c r="F1565" i="16"/>
  <c r="H1565" i="16" s="1"/>
  <c r="X1564" i="16"/>
  <c r="Y1564" i="16"/>
  <c r="W1564" i="16"/>
  <c r="O1565" i="16"/>
  <c r="N1565" i="16"/>
  <c r="P1565" i="16"/>
  <c r="R1565" i="16" s="1"/>
  <c r="G1565" i="16" l="1"/>
  <c r="I1565" i="16"/>
  <c r="K1565" i="16" s="1"/>
  <c r="U1565" i="16" s="1"/>
  <c r="Q1565" i="16"/>
  <c r="S1565" i="16" s="1"/>
  <c r="J1565" i="16" l="1"/>
  <c r="L1565" i="16" s="1"/>
  <c r="X1565" i="16" s="1"/>
  <c r="M1566" i="16" l="1"/>
  <c r="P1566" i="16" s="1"/>
  <c r="R1566" i="16" s="1"/>
  <c r="W1565" i="16"/>
  <c r="T1565" i="16"/>
  <c r="V1565" i="16" s="1"/>
  <c r="F1566" i="16"/>
  <c r="H1566" i="16" s="1"/>
  <c r="Y1565" i="16"/>
  <c r="N1566" i="16" l="1"/>
  <c r="O1566" i="16"/>
  <c r="I1566" i="16"/>
  <c r="K1566" i="16" s="1"/>
  <c r="U1566" i="16" s="1"/>
  <c r="G1566" i="16"/>
  <c r="Q1566" i="16" l="1"/>
  <c r="S1566" i="16" s="1"/>
  <c r="J1566" i="16"/>
  <c r="L1566" i="16" s="1"/>
  <c r="W1566" i="16" l="1"/>
  <c r="T1566" i="16"/>
  <c r="V1566" i="16" s="1"/>
  <c r="M1567" i="16"/>
  <c r="N1567" i="16" s="1"/>
  <c r="F1567" i="16"/>
  <c r="H1567" i="16" s="1"/>
  <c r="Y1566" i="16"/>
  <c r="X1566" i="16"/>
  <c r="O1567" i="16" l="1"/>
  <c r="P1567" i="16"/>
  <c r="R1567" i="16" s="1"/>
  <c r="I1567" i="16"/>
  <c r="K1567" i="16" s="1"/>
  <c r="G1567" i="16"/>
  <c r="J1567" i="16" l="1"/>
  <c r="L1567" i="16" s="1"/>
  <c r="U1567" i="16"/>
  <c r="Q1567" i="16"/>
  <c r="S1567" i="16" s="1"/>
  <c r="T1567" i="16" l="1"/>
  <c r="V1567" i="16" s="1"/>
  <c r="Y1567" i="16"/>
  <c r="X1567" i="16"/>
  <c r="M1568" i="16"/>
  <c r="W1567" i="16"/>
  <c r="F1568" i="16"/>
  <c r="O1568" i="16" l="1"/>
  <c r="N1568" i="16"/>
  <c r="P1568" i="16"/>
  <c r="R1568" i="16" s="1"/>
  <c r="H1568" i="16"/>
  <c r="I1568" i="16"/>
  <c r="K1568" i="16" s="1"/>
  <c r="G1568" i="16"/>
  <c r="Q1568" i="16" l="1"/>
  <c r="S1568" i="16" s="1"/>
  <c r="U1568" i="16"/>
  <c r="J1568" i="16"/>
  <c r="T1568" i="16" l="1"/>
  <c r="L1568" i="16"/>
  <c r="W1568" i="16" l="1"/>
  <c r="Y1568" i="16"/>
  <c r="F1569" i="16"/>
  <c r="X1568" i="16"/>
  <c r="M1569" i="16"/>
  <c r="V1568" i="16"/>
  <c r="N1569" i="16" l="1"/>
  <c r="O1569" i="16"/>
  <c r="P1569" i="16"/>
  <c r="R1569" i="16" s="1"/>
  <c r="G1569" i="16"/>
  <c r="I1569" i="16"/>
  <c r="K1569" i="16" s="1"/>
  <c r="H1569" i="16"/>
  <c r="Q1569" i="16" l="1"/>
  <c r="S1569" i="16" s="1"/>
  <c r="U1569" i="16"/>
  <c r="J1569" i="16"/>
  <c r="T1569" i="16" l="1"/>
  <c r="L1569" i="16"/>
  <c r="Y1569" i="16" l="1"/>
  <c r="F1570" i="16"/>
  <c r="M1570" i="16"/>
  <c r="X1569" i="16"/>
  <c r="W1569" i="16"/>
  <c r="V1569" i="16"/>
  <c r="O1570" i="16" l="1"/>
  <c r="P1570" i="16"/>
  <c r="R1570" i="16" s="1"/>
  <c r="N1570" i="16"/>
  <c r="I1570" i="16"/>
  <c r="K1570" i="16" s="1"/>
  <c r="H1570" i="16"/>
  <c r="G1570" i="16"/>
  <c r="J1570" i="16" l="1"/>
  <c r="L1570" i="16" s="1"/>
  <c r="Q1570" i="16"/>
  <c r="S1570" i="16" s="1"/>
  <c r="U1570" i="16"/>
  <c r="T1570" i="16" l="1"/>
  <c r="Y1570" i="16"/>
  <c r="Y1573" i="16" s="1"/>
  <c r="W1570" i="16"/>
  <c r="W1573" i="16" s="1"/>
  <c r="X1570" i="16"/>
  <c r="X1573" i="16" s="1"/>
  <c r="V1570" i="16"/>
  <c r="D14" i="3" l="1"/>
  <c r="D16" i="3" s="1"/>
  <c r="X4" i="18"/>
  <c r="AB4" i="18" s="1"/>
  <c r="E14" i="3"/>
  <c r="E16" i="3" s="1"/>
  <c r="W4" i="18"/>
  <c r="AA4" i="18" s="1"/>
  <c r="D30" i="3" l="1"/>
  <c r="D23" i="3"/>
  <c r="D19" i="3"/>
  <c r="D26" i="3" s="1"/>
  <c r="B42" i="8"/>
  <c r="E42" i="8"/>
  <c r="G42" i="8" s="1"/>
  <c r="Q4" i="18"/>
  <c r="H42" i="8" l="1"/>
  <c r="C42" i="8"/>
</calcChain>
</file>

<file path=xl/comments1.xml><?xml version="1.0" encoding="utf-8"?>
<comments xmlns="http://schemas.openxmlformats.org/spreadsheetml/2006/main">
  <authors>
    <author>Andrew Briggs</author>
  </authors>
  <commentList>
    <comment ref="B3" authorId="0" shapeId="0">
      <text>
        <r>
          <rPr>
            <sz val="8"/>
            <color indexed="81"/>
            <rFont val="Tahoma"/>
            <family val="2"/>
          </rPr>
          <t xml:space="preserve">Note that this is the cell that is linked to the 'form' on the &lt;Analysis&gt; sheet where male (returns value 1) or female (returns value 2) is chosen
</t>
        </r>
      </text>
    </comment>
    <comment ref="D3" authorId="0" shapeId="0">
      <text>
        <r>
          <rPr>
            <sz val="8"/>
            <color indexed="81"/>
            <rFont val="Tahoma"/>
            <family val="2"/>
          </rPr>
          <t>'Switch' to control deterministic versus probabilistic analysis:
        0 = deterministic
        1 = probabilistic</t>
        </r>
      </text>
    </comment>
    <comment ref="D6" authorId="0" shapeId="0">
      <text>
        <r>
          <rPr>
            <sz val="8"/>
            <color indexed="81"/>
            <rFont val="Tahoma"/>
            <family val="2"/>
          </rPr>
          <t>Assume that distributions evaluated at the mean in deterministic analysis: therefore this column also represents the mean for probabilistic analysis</t>
        </r>
      </text>
    </comment>
    <comment ref="D37" authorId="0" shapeId="0">
      <text>
        <r>
          <rPr>
            <sz val="8"/>
            <color indexed="81"/>
            <rFont val="Tahoma"/>
            <family val="2"/>
          </rPr>
          <t>Note that the cost of the primary procedure is excluded: since both arms have this procedure it is assumed to net out of the incremental analysis.  However, if the model was to be used to estimate lifetime costs of THR it would be important to include.</t>
        </r>
      </text>
    </comment>
    <comment ref="N37" authorId="0" shapeId="0">
      <text>
        <r>
          <rPr>
            <sz val="8"/>
            <color indexed="81"/>
            <rFont val="Tahoma"/>
            <family val="2"/>
          </rPr>
          <t>Note that the cost of the primary procedure is excluded: since both arms have this procedure it is assumed to net out of the incremental analysis.  However, if the model was to be used to estimate lifetime costs of THR it would be important to include.</t>
        </r>
      </text>
    </comment>
    <comment ref="D39" authorId="0" shapeId="0">
      <text>
        <r>
          <rPr>
            <sz val="8"/>
            <color indexed="81"/>
            <rFont val="Tahoma"/>
            <family val="2"/>
          </rPr>
          <t>There are assumed to be no ongoing monitoring costs for successful THR.  However, this parameter is included in case users want to change this assumption.</t>
        </r>
      </text>
    </comment>
    <comment ref="N39" authorId="0" shapeId="0">
      <text>
        <r>
          <rPr>
            <sz val="8"/>
            <color indexed="81"/>
            <rFont val="Tahoma"/>
            <family val="2"/>
          </rPr>
          <t>There are assumed to be no ongoing monitoring costs for successful THR.  However, this parameter is included in case users want to change this assumption.</t>
        </r>
      </text>
    </comment>
  </commentList>
</comments>
</file>

<file path=xl/comments2.xml><?xml version="1.0" encoding="utf-8"?>
<comments xmlns="http://schemas.openxmlformats.org/spreadsheetml/2006/main">
  <authors>
    <author>Andrew Briggs</author>
  </authors>
  <commentList>
    <comment ref="L10" authorId="0" shapeId="0">
      <text>
        <r>
          <rPr>
            <b/>
            <sz val="8"/>
            <color indexed="81"/>
            <rFont val="Tahoma"/>
            <family val="2"/>
          </rPr>
          <t>Important:</t>
        </r>
        <r>
          <rPr>
            <sz val="8"/>
            <color indexed="81"/>
            <rFont val="Tahoma"/>
            <family val="2"/>
          </rPr>
          <t xml:space="preserve">
Remember to run the PSA each time the age/sex characteristics are changed</t>
        </r>
      </text>
    </comment>
  </commentList>
</comments>
</file>

<file path=xl/comments3.xml><?xml version="1.0" encoding="utf-8"?>
<comments xmlns="http://schemas.openxmlformats.org/spreadsheetml/2006/main">
  <authors>
    <author>Andrew Briggs</author>
  </authors>
  <commentList>
    <comment ref="G1" authorId="0" shapeId="0">
      <text>
        <r>
          <rPr>
            <sz val="8"/>
            <color indexed="81"/>
            <rFont val="Tahoma"/>
            <family val="2"/>
          </rPr>
          <t>Taken from "Health Statistics Quarterly 09", published Spring 1999 by the Office of National Statistics (www.statistics.gov.uk)</t>
        </r>
      </text>
    </comment>
  </commentList>
</comments>
</file>

<file path=xl/sharedStrings.xml><?xml version="1.0" encoding="utf-8"?>
<sst xmlns="http://schemas.openxmlformats.org/spreadsheetml/2006/main" count="495" uniqueCount="249">
  <si>
    <t>States of the model in the represented by the ovals, transitions between states represented by the arrows</t>
  </si>
  <si>
    <r>
      <t xml:space="preserve">State utility variables shown in </t>
    </r>
    <r>
      <rPr>
        <b/>
        <sz val="10"/>
        <color indexed="17"/>
        <rFont val="Arial"/>
        <family val="2"/>
      </rPr>
      <t>green</t>
    </r>
  </si>
  <si>
    <r>
      <t xml:space="preserve">See </t>
    </r>
    <r>
      <rPr>
        <b/>
        <i/>
        <sz val="10"/>
        <rFont val="Arial"/>
        <family val="2"/>
      </rPr>
      <t>&lt;Parameters&gt;</t>
    </r>
    <r>
      <rPr>
        <sz val="10"/>
        <rFont val="Arial"/>
        <family val="2"/>
      </rPr>
      <t xml:space="preserve"> page for definitions</t>
    </r>
  </si>
  <si>
    <r>
      <t xml:space="preserve">All transisition probability variables shown in </t>
    </r>
    <r>
      <rPr>
        <b/>
        <sz val="10"/>
        <color indexed="56"/>
        <rFont val="Arial"/>
        <family val="2"/>
      </rPr>
      <t xml:space="preserve">blue </t>
    </r>
    <r>
      <rPr>
        <b/>
        <sz val="10"/>
        <rFont val="Arial"/>
        <family val="2"/>
      </rPr>
      <t>and</t>
    </r>
    <r>
      <rPr>
        <b/>
        <sz val="10"/>
        <color indexed="56"/>
        <rFont val="Arial"/>
        <family val="2"/>
      </rPr>
      <t xml:space="preserve"> </t>
    </r>
    <r>
      <rPr>
        <b/>
        <sz val="10"/>
        <color rgb="FFFF0000"/>
        <rFont val="Arial"/>
        <family val="2"/>
      </rPr>
      <t>red</t>
    </r>
  </si>
  <si>
    <r>
      <t xml:space="preserve">State cost variables shown in </t>
    </r>
    <r>
      <rPr>
        <sz val="11"/>
        <color theme="5"/>
        <rFont val="Calibri"/>
        <family val="2"/>
        <scheme val="minor"/>
      </rPr>
      <t>orange</t>
    </r>
  </si>
  <si>
    <t>per QALY</t>
  </si>
  <si>
    <t>WTP</t>
  </si>
  <si>
    <t>INMB:</t>
  </si>
  <si>
    <t>ICERs:</t>
  </si>
  <si>
    <t>difference</t>
  </si>
  <si>
    <t>QALYs</t>
  </si>
  <si>
    <t>Cost</t>
  </si>
  <si>
    <t>Prosthesis</t>
  </si>
  <si>
    <t>(enter value between 40 and 90 years)</t>
  </si>
  <si>
    <t>Patient age</t>
  </si>
  <si>
    <t>Step 2: Enter age of patient</t>
  </si>
  <si>
    <t>Step 1: Choose male or female</t>
  </si>
  <si>
    <t>Life-years</t>
  </si>
  <si>
    <t>Check</t>
  </si>
  <si>
    <t>Death risk</t>
  </si>
  <si>
    <t>Cycle</t>
  </si>
  <si>
    <t>Model for Usual Care</t>
  </si>
  <si>
    <t>age</t>
  </si>
  <si>
    <t>male</t>
  </si>
  <si>
    <t>Parameters</t>
  </si>
  <si>
    <t>Name</t>
  </si>
  <si>
    <t>Description</t>
  </si>
  <si>
    <t>Average age of all patients at receipt of primary implant</t>
  </si>
  <si>
    <t>Sex indicator (0 for female, 1 for male)</t>
  </si>
  <si>
    <t>cDR</t>
  </si>
  <si>
    <t>Cost discount rate</t>
  </si>
  <si>
    <t>oDR</t>
  </si>
  <si>
    <t>Outcome discount rate</t>
  </si>
  <si>
    <t>Resource cost parameters</t>
  </si>
  <si>
    <t>Utility of Markov states per cycle</t>
  </si>
  <si>
    <t>UC</t>
  </si>
  <si>
    <t>PH+UC</t>
  </si>
  <si>
    <t>PH+UCvUC</t>
  </si>
  <si>
    <t>Female</t>
  </si>
  <si>
    <t>Death Probability from Social Security</t>
  </si>
  <si>
    <t>AGE</t>
  </si>
  <si>
    <t>MALE</t>
  </si>
  <si>
    <t>Death Prob</t>
  </si>
  <si>
    <t># of lives</t>
  </si>
  <si>
    <t>Life Exp</t>
  </si>
  <si>
    <t>Death prob</t>
  </si>
  <si>
    <t>Life exp</t>
  </si>
  <si>
    <t>Source</t>
  </si>
  <si>
    <t>https://www.ssa.gov/oact/STATS/table4c6.html</t>
  </si>
  <si>
    <t>OC Burst</t>
  </si>
  <si>
    <t>OC Death</t>
  </si>
  <si>
    <t>Asthma Death</t>
  </si>
  <si>
    <t>amrHOEX</t>
  </si>
  <si>
    <t>Outcome</t>
  </si>
  <si>
    <t>ER ex</t>
  </si>
  <si>
    <t>HO ex</t>
  </si>
  <si>
    <t>prob 1 yr</t>
  </si>
  <si>
    <t>Rate p-wk</t>
  </si>
  <si>
    <t>2wk prob</t>
  </si>
  <si>
    <t>year</t>
  </si>
  <si>
    <t>wks</t>
  </si>
  <si>
    <t>Probability of OC Burst per 2 week</t>
  </si>
  <si>
    <t>Probability of Emergency Room Visit per 2 week</t>
  </si>
  <si>
    <t>Probability of Asthma Hospitalization per 2 week</t>
  </si>
  <si>
    <t>Modelling the Probabilities for Asthma Exacerbation Events</t>
  </si>
  <si>
    <t>30 day prob</t>
  </si>
  <si>
    <t>Transition time</t>
  </si>
  <si>
    <t>Weeks</t>
  </si>
  <si>
    <t>amr</t>
  </si>
  <si>
    <t>Rate per person-year</t>
  </si>
  <si>
    <t>Asthma Related Mortality Rate per 100 person year</t>
  </si>
  <si>
    <t>Reference</t>
  </si>
  <si>
    <t>de Vries et al. 2010</t>
  </si>
  <si>
    <t>amrrate</t>
  </si>
  <si>
    <t>Additional risk of death given asthma hospitalization</t>
  </si>
  <si>
    <t>Additional risk of death given emergency department visit</t>
  </si>
  <si>
    <t>Additional risk of death given OC burst</t>
  </si>
  <si>
    <t>Mortality</t>
  </si>
  <si>
    <t>Exacerbations</t>
  </si>
  <si>
    <r>
      <t>Transition probability variables</t>
    </r>
    <r>
      <rPr>
        <sz val="11"/>
        <color indexed="18"/>
        <rFont val="Arial"/>
        <family val="2"/>
      </rPr>
      <t xml:space="preserve"> (see diagram on page </t>
    </r>
    <r>
      <rPr>
        <b/>
        <i/>
        <sz val="11"/>
        <color indexed="18"/>
        <rFont val="Arial"/>
        <family val="2"/>
      </rPr>
      <t>&lt;Model Figure&gt;</t>
    </r>
    <r>
      <rPr>
        <sz val="11"/>
        <color indexed="18"/>
        <rFont val="Arial"/>
        <family val="2"/>
      </rPr>
      <t xml:space="preserve"> for details)</t>
    </r>
  </si>
  <si>
    <t>cNES</t>
  </si>
  <si>
    <t>uNES</t>
  </si>
  <si>
    <t xml:space="preserve">Utility score for Non Exacerbation State (Chronic Asthma) </t>
  </si>
  <si>
    <t>uOCEX</t>
  </si>
  <si>
    <t>uEREX</t>
  </si>
  <si>
    <t>Utility score for OC Burst</t>
  </si>
  <si>
    <t>Utility score for ER visit</t>
  </si>
  <si>
    <t>uHOEX</t>
  </si>
  <si>
    <t>Utility score for Hospitalization</t>
  </si>
  <si>
    <t>cOSEX</t>
  </si>
  <si>
    <t>cEREX</t>
  </si>
  <si>
    <t>cHOEX</t>
  </si>
  <si>
    <t>Mild exacerbation unit cost</t>
  </si>
  <si>
    <t>Emergency room unit cost</t>
  </si>
  <si>
    <t>Hospitalization stay unit cost</t>
  </si>
  <si>
    <t>One time cost of PH system registration</t>
  </si>
  <si>
    <t>cPH1</t>
  </si>
  <si>
    <t>cPHr</t>
  </si>
  <si>
    <t>Cost of PH system per 2 weeks (recurrent)</t>
  </si>
  <si>
    <t>Price et al.</t>
  </si>
  <si>
    <t>UC Denver Source</t>
  </si>
  <si>
    <t>Ayres et al.</t>
  </si>
  <si>
    <t>MarketScan</t>
  </si>
  <si>
    <t>Uncontrolled Asthma Probability</t>
  </si>
  <si>
    <t>Controlled Asthma Probability</t>
  </si>
  <si>
    <t>rrOSEXuc</t>
  </si>
  <si>
    <t>rrEREXuc</t>
  </si>
  <si>
    <t>rrHOEXuc</t>
  </si>
  <si>
    <t>rrOSEXc</t>
  </si>
  <si>
    <t>rrEREXc</t>
  </si>
  <si>
    <t>rrHOEXc</t>
  </si>
  <si>
    <t>Unadj Mean per 4 month</t>
  </si>
  <si>
    <t>month</t>
  </si>
  <si>
    <t>Decision Tree Portion</t>
  </si>
  <si>
    <t>Unadj Mean/Rate per 4 month</t>
  </si>
  <si>
    <t>PH + UC</t>
  </si>
  <si>
    <t>Uncontrolled Dr. Campbell Source 2009</t>
  </si>
  <si>
    <t>Uncontrolled 2014 source</t>
  </si>
  <si>
    <t>Controlled 2014 source Kaiser</t>
  </si>
  <si>
    <t>Probability of OC Burst per 2 week for controlled asthma</t>
  </si>
  <si>
    <t xml:space="preserve">Probability of Emergency Room Visit per 2 week for controlled asthma </t>
  </si>
  <si>
    <t>Probability of Asthma Hospitalization per 2 week for controlled asthma</t>
  </si>
  <si>
    <t>Sullivan et al 2014</t>
  </si>
  <si>
    <t>pCAPH</t>
  </si>
  <si>
    <t>pCAUC</t>
  </si>
  <si>
    <t>Initially Uncontrolled</t>
  </si>
  <si>
    <t>Controlled</t>
  </si>
  <si>
    <t>Uncontrolled</t>
  </si>
  <si>
    <t>Model for Level 2 Markov Chain</t>
  </si>
  <si>
    <t>Diagrammatic representation of the 2 Level Markov Model</t>
  </si>
  <si>
    <t>pUAPH</t>
  </si>
  <si>
    <t>pUAUC</t>
  </si>
  <si>
    <t>Merchant et al.</t>
  </si>
  <si>
    <t>Usual Care Control and Uncontrolled Level 2 Markov Chain</t>
  </si>
  <si>
    <t>PH System Control and Uncontrolled Level 2 Markov Chain</t>
  </si>
  <si>
    <t>in cont UC</t>
  </si>
  <si>
    <t>in cont PH</t>
  </si>
  <si>
    <t>Usual Care</t>
  </si>
  <si>
    <t>Rate per py</t>
  </si>
  <si>
    <t>pEXUC</t>
  </si>
  <si>
    <t>UC OC</t>
  </si>
  <si>
    <t>UC ER</t>
  </si>
  <si>
    <t>UC HO</t>
  </si>
  <si>
    <t>C OC</t>
  </si>
  <si>
    <t>C ER</t>
  </si>
  <si>
    <t xml:space="preserve"> C HO</t>
  </si>
  <si>
    <t>UC NE</t>
  </si>
  <si>
    <t>amrc</t>
  </si>
  <si>
    <t>Probability of Asthma-related Mortality for 2 weeks for Controlled Patients</t>
  </si>
  <si>
    <t>Probability of Asthma-related Mortality for 2 weeks for Uncontrolled Patients</t>
  </si>
  <si>
    <t>Probability of Controlled Asthma using PH system at 2 wks</t>
  </si>
  <si>
    <t>Probability of Controlled Asthma under Usual Care at 2 wks</t>
  </si>
  <si>
    <t>Probability of Uncontrolled Asthma using PH system at  2 wks as initially controlled</t>
  </si>
  <si>
    <t>Probability of Uncontrolled Asthma under Usual Care at 2 wks as initially controlled</t>
  </si>
  <si>
    <t>Male</t>
  </si>
  <si>
    <t>Death rate 1 yr</t>
  </si>
  <si>
    <t>DR 1 wk</t>
  </si>
  <si>
    <t>DP 2 wks</t>
  </si>
  <si>
    <t>UC OC Death</t>
  </si>
  <si>
    <t>UC A death</t>
  </si>
  <si>
    <t>C NE</t>
  </si>
  <si>
    <t>C A death</t>
  </si>
  <si>
    <t>C OC Death</t>
  </si>
  <si>
    <t>yrs</t>
  </si>
  <si>
    <t>Propeller Health</t>
  </si>
  <si>
    <t>Level 2</t>
  </si>
  <si>
    <t>Level 1</t>
  </si>
  <si>
    <t>weeks</t>
  </si>
  <si>
    <t>2 weeks</t>
  </si>
  <si>
    <t>Cost-effectiveness of Propeller Health System</t>
  </si>
  <si>
    <t>Usual care pharmacotherapy per 2 weeks</t>
  </si>
  <si>
    <t>Results (probabilistic)</t>
  </si>
  <si>
    <t>Note that parameters coloured red are linked to the</t>
  </si>
  <si>
    <t>probabilistic sensitivity analysis</t>
  </si>
  <si>
    <t>Probabilistic?</t>
  </si>
  <si>
    <t>Note that parameters coloured green are endogenous</t>
  </si>
  <si>
    <t>and so cannot be varied in the sensitivity analysis</t>
  </si>
  <si>
    <t>Probabilistic Sensitivity Analysis only</t>
  </si>
  <si>
    <t>All other parameters are left deterministic</t>
  </si>
  <si>
    <t>'live' value</t>
  </si>
  <si>
    <t>probabilistic</t>
  </si>
  <si>
    <t>deterministic</t>
  </si>
  <si>
    <t>standard error</t>
  </si>
  <si>
    <t>distribution</t>
  </si>
  <si>
    <t>alpha</t>
  </si>
  <si>
    <t>beta</t>
  </si>
  <si>
    <t>Results (deterministic)</t>
  </si>
  <si>
    <t>Beta</t>
  </si>
  <si>
    <t>Gamma</t>
  </si>
  <si>
    <t>Sullivan et al. 2009</t>
  </si>
  <si>
    <t>Chen</t>
  </si>
  <si>
    <t>*</t>
  </si>
  <si>
    <t>STOCHASTIC PARAMETERS</t>
  </si>
  <si>
    <t>COST-EFFECTIVENESS RESULTS</t>
  </si>
  <si>
    <t>cRatio</t>
  </si>
  <si>
    <t>Transition probabiliites</t>
  </si>
  <si>
    <t>State costs</t>
  </si>
  <si>
    <t>Utilities for health states</t>
  </si>
  <si>
    <t>Incremental</t>
  </si>
  <si>
    <t>Net monetary benefits</t>
  </si>
  <si>
    <t>Cost-effective?</t>
  </si>
  <si>
    <t>Acceptability curves</t>
  </si>
  <si>
    <t>rrNP2</t>
  </si>
  <si>
    <t>rrr</t>
  </si>
  <si>
    <t>Trial</t>
  </si>
  <si>
    <t>PHcost</t>
  </si>
  <si>
    <t>PHlys</t>
  </si>
  <si>
    <t>PHqalys</t>
  </si>
  <si>
    <t>Level 1 Probabilities</t>
  </si>
  <si>
    <t>Level 1 probabilities</t>
  </si>
  <si>
    <t>cNEX</t>
  </si>
  <si>
    <t>uNEX</t>
  </si>
  <si>
    <t>uOSEX</t>
  </si>
  <si>
    <t>PH(inc)</t>
  </si>
  <si>
    <t>Sub-group analysis results</t>
  </si>
  <si>
    <t>Females</t>
  </si>
  <si>
    <t>Males</t>
  </si>
  <si>
    <t>Age</t>
  </si>
  <si>
    <t>CEACs</t>
  </si>
  <si>
    <t>SE</t>
  </si>
  <si>
    <t>One Way Sensitivity Analysis</t>
  </si>
  <si>
    <t>Lower</t>
  </si>
  <si>
    <t>Upper</t>
  </si>
  <si>
    <t>Mean</t>
  </si>
  <si>
    <t>P</t>
  </si>
  <si>
    <t>ICER</t>
  </si>
  <si>
    <t>QAL2Ws</t>
  </si>
  <si>
    <t>QA2W</t>
  </si>
  <si>
    <t>/ QA2W</t>
  </si>
  <si>
    <t>QALY</t>
  </si>
  <si>
    <t>Cost 2WK</t>
  </si>
  <si>
    <t>Life-2WKs</t>
  </si>
  <si>
    <t>Cost of Non Exacerbation State</t>
  </si>
  <si>
    <t>Asthma Related Mortality Rate</t>
  </si>
  <si>
    <t>Cost of Hospitalization</t>
  </si>
  <si>
    <t>Utility of Non Exacerbation State</t>
  </si>
  <si>
    <t>Cost of Oral Corticosteroiod Burst</t>
  </si>
  <si>
    <t>Probability of Oral Corticosteroid Burst in Controlled Asthma State</t>
  </si>
  <si>
    <t>Utility of Oral Corticosteroid Burst</t>
  </si>
  <si>
    <t>Probability of OC Burst per 2 week for Uncontrolled Asthma</t>
  </si>
  <si>
    <t>Probability of Emergency Room Visit per 2 week for UC Asthma</t>
  </si>
  <si>
    <t>Probability of Asthma Hospitalization per 2 week for UC asthma</t>
  </si>
  <si>
    <t>2 Wk Cost</t>
  </si>
  <si>
    <t>UCqal2w</t>
  </si>
  <si>
    <t>UCl2wk</t>
  </si>
  <si>
    <t>UCcost2wk</t>
  </si>
  <si>
    <t>UC qaly</t>
  </si>
  <si>
    <t>UC cost yr</t>
  </si>
  <si>
    <t>UC lyrs</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</si>
</sst>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43" formatCode="_(* #,##0.00_);_(* \(#,##0.00\);_(* &quot;-&quot;??_);_(@_)"/>
    <numFmt numFmtId="164" formatCode="_-&quot;£&quot;* #,##0.00_-;\-&quot;£&quot;* #,##0.00_-;_-&quot;£&quot;* &quot;-&quot;??_-;_-@_-"/>
    <numFmt numFmtId="165" formatCode="_-* #,##0.00_-;\-* #,##0.00_-;_-* &quot;-&quot;??_-;_-@_-"/>
    <numFmt numFmtId="166" formatCode="0.000"/>
    <numFmt numFmtId="167" formatCode="0.00000"/>
    <numFmt numFmtId="168" formatCode="0.0000"/>
    <numFmt numFmtId="169" formatCode="_-* #,##0_-;\-* #,##0_-;_-* &quot;-&quot;??_-;_-@_-"/>
    <numFmt numFmtId="170" formatCode="_-&quot;£&quot;* #,##0_-;\-&quot;£&quot;* #,##0_-;_-&quot;£&quot;* &quot;-&quot;??_-;_-@_-"/>
    <numFmt numFmtId="171" formatCode="0.0%"/>
    <numFmt numFmtId="172" formatCode="&quot;£&quot;#,##0"/>
    <numFmt numFmtId="173" formatCode="&quot;$&quot;#,##0"/>
    <numFmt numFmtId="174" formatCode="&quot;$&quot;#,##0.00"/>
    <numFmt numFmtId="175" formatCode="0.0000%"/>
    <numFmt numFmtId="176" formatCode="#,##0.00000"/>
    <numFmt numFmtId="177" formatCode="0.00_ ;\-0.00\ "/>
  </numFmts>
  <fonts count="39" x14ac:knownFonts="1">
    <font>
      <sz val="11"/>
      <color theme="1"/>
      <name val="Calibri"/>
      <family val="2"/>
      <scheme val="minor"/>
    </font>
    <font>
      <sz val="10"/>
      <name val="Arial"/>
      <family val="2"/>
    </font>
    <font>
      <b/>
      <i/>
      <sz val="10"/>
      <name val="Arial"/>
      <family val="2"/>
    </font>
    <font>
      <b/>
      <sz val="12"/>
      <color indexed="18"/>
      <name val="Arial"/>
      <family val="2"/>
    </font>
    <font>
      <i/>
      <sz val="10"/>
      <color indexed="18"/>
      <name val="Arial"/>
      <family val="2"/>
    </font>
    <font>
      <b/>
      <sz val="10"/>
      <color indexed="17"/>
      <name val="Arial"/>
      <family val="2"/>
    </font>
    <font>
      <b/>
      <sz val="12"/>
      <color indexed="32"/>
      <name val="Arial"/>
      <family val="2"/>
    </font>
    <font>
      <b/>
      <sz val="10"/>
      <color indexed="56"/>
      <name val="Arial"/>
      <family val="2"/>
    </font>
    <font>
      <b/>
      <sz val="10"/>
      <name val="Arial"/>
      <family val="2"/>
    </font>
    <font>
      <b/>
      <sz val="12"/>
      <name val="Arial"/>
      <family val="2"/>
    </font>
    <font>
      <b/>
      <sz val="10"/>
      <color indexed="9"/>
      <name val="Arial"/>
      <family val="2"/>
    </font>
    <font>
      <sz val="10"/>
      <name val="Arial"/>
      <family val="2"/>
    </font>
    <font>
      <sz val="8"/>
      <name val="Arial"/>
      <family val="2"/>
    </font>
    <font>
      <i/>
      <sz val="8"/>
      <name val="Arial"/>
      <family val="2"/>
    </font>
    <font>
      <sz val="8"/>
      <color indexed="81"/>
      <name val="Tahoma"/>
      <family val="2"/>
    </font>
    <font>
      <b/>
      <sz val="10"/>
      <color rgb="FFFF0000"/>
      <name val="Arial"/>
      <family val="2"/>
    </font>
    <font>
      <sz val="11"/>
      <color theme="5"/>
      <name val="Calibri"/>
      <family val="2"/>
      <scheme val="minor"/>
    </font>
    <font>
      <sz val="10"/>
      <color indexed="9"/>
      <name val="Arial"/>
      <family val="2"/>
    </font>
    <font>
      <sz val="8"/>
      <color rgb="FF000000"/>
      <name val="Tahoma"/>
      <family val="2"/>
    </font>
    <font>
      <b/>
      <sz val="10"/>
      <color indexed="32"/>
      <name val="Arial"/>
      <family val="2"/>
    </font>
    <font>
      <sz val="10"/>
      <color indexed="8"/>
      <name val="Arial"/>
      <family val="2"/>
    </font>
    <font>
      <b/>
      <sz val="10"/>
      <color indexed="18"/>
      <name val="Arial"/>
      <family val="2"/>
    </font>
    <font>
      <sz val="10"/>
      <color indexed="19"/>
      <name val="Arial"/>
      <family val="2"/>
    </font>
    <font>
      <sz val="10"/>
      <color indexed="16"/>
      <name val="Arial"/>
      <family val="2"/>
    </font>
    <font>
      <sz val="10"/>
      <color indexed="10"/>
      <name val="Arial"/>
      <family val="2"/>
    </font>
    <font>
      <sz val="14"/>
      <color rgb="FF212121"/>
      <name val="Segoe UI"/>
      <family val="2"/>
    </font>
    <font>
      <sz val="10"/>
      <color rgb="FF0070C0"/>
      <name val="Arial"/>
      <family val="2"/>
    </font>
    <font>
      <sz val="10"/>
      <color rgb="FF00B050"/>
      <name val="Arial"/>
      <family val="2"/>
    </font>
    <font>
      <b/>
      <sz val="11"/>
      <color indexed="18"/>
      <name val="Arial"/>
      <family val="2"/>
    </font>
    <font>
      <sz val="11"/>
      <color indexed="18"/>
      <name val="Arial"/>
      <family val="2"/>
    </font>
    <font>
      <b/>
      <i/>
      <sz val="11"/>
      <color indexed="18"/>
      <name val="Arial"/>
      <family val="2"/>
    </font>
    <font>
      <b/>
      <sz val="11"/>
      <color theme="1"/>
      <name val="Calibri"/>
      <family val="2"/>
      <scheme val="minor"/>
    </font>
    <font>
      <b/>
      <sz val="8"/>
      <color indexed="81"/>
      <name val="Tahoma"/>
      <family val="2"/>
    </font>
    <font>
      <b/>
      <sz val="10"/>
      <color indexed="16"/>
      <name val="Arial"/>
      <family val="2"/>
    </font>
    <font>
      <sz val="10"/>
      <color indexed="17"/>
      <name val="Arial"/>
      <family val="2"/>
    </font>
    <font>
      <sz val="10"/>
      <color indexed="18"/>
      <name val="Arial"/>
      <family val="2"/>
    </font>
    <font>
      <sz val="10"/>
      <color rgb="FF000000"/>
      <name val="Arial"/>
      <family val="2"/>
    </font>
    <font>
      <sz val="10"/>
      <color indexed="22"/>
      <name val="Arial"/>
      <family val="2"/>
    </font>
    <font>
      <sz val="11"/>
      <color rgb="FF000000"/>
      <name val="Calibri"/>
      <family val="2"/>
    </font>
  </fonts>
  <fills count="17">
    <fill>
      <patternFill patternType="none"/>
    </fill>
    <fill>
      <patternFill patternType="gray125"/>
    </fill>
    <fill>
      <patternFill patternType="solid">
        <fgColor indexed="45"/>
        <bgColor indexed="64"/>
      </patternFill>
    </fill>
    <fill>
      <patternFill patternType="solid">
        <fgColor indexed="17"/>
        <bgColor indexed="64"/>
      </patternFill>
    </fill>
    <fill>
      <patternFill patternType="solid">
        <fgColor indexed="42"/>
        <bgColor indexed="64"/>
      </patternFill>
    </fill>
    <fill>
      <patternFill patternType="solid">
        <fgColor indexed="9"/>
        <bgColor indexed="64"/>
      </patternFill>
    </fill>
    <fill>
      <patternFill patternType="solid">
        <fgColor indexed="16"/>
        <bgColor indexed="64"/>
      </patternFill>
    </fill>
    <fill>
      <patternFill patternType="solid">
        <fgColor indexed="18"/>
        <bgColor indexed="64"/>
      </patternFill>
    </fill>
    <fill>
      <patternFill patternType="solid">
        <fgColor indexed="44"/>
        <bgColor indexed="64"/>
      </patternFill>
    </fill>
    <fill>
      <patternFill patternType="solid">
        <fgColor indexed="43"/>
        <bgColor indexed="64"/>
      </patternFill>
    </fill>
    <fill>
      <patternFill patternType="solid">
        <fgColor rgb="FFFFFFFF"/>
        <bgColor indexed="64"/>
      </patternFill>
    </fill>
    <fill>
      <patternFill patternType="solid">
        <fgColor rgb="FFEEEFEF"/>
        <bgColor indexed="64"/>
      </patternFill>
    </fill>
    <fill>
      <patternFill patternType="solid">
        <fgColor indexed="47"/>
        <bgColor indexed="64"/>
      </patternFill>
    </fill>
    <fill>
      <patternFill patternType="solid">
        <fgColor rgb="FF92D050"/>
        <bgColor indexed="64"/>
      </patternFill>
    </fill>
    <fill>
      <patternFill patternType="solid">
        <fgColor rgb="FFFFC000"/>
        <bgColor indexed="64"/>
      </patternFill>
    </fill>
    <fill>
      <patternFill patternType="solid">
        <fgColor indexed="22"/>
        <bgColor indexed="64"/>
      </patternFill>
    </fill>
    <fill>
      <patternFill patternType="solid">
        <fgColor theme="0"/>
        <bgColor indexed="64"/>
      </patternFill>
    </fill>
  </fills>
  <borders count="7">
    <border>
      <left/>
      <right/>
      <top/>
      <bottom/>
      <diagonal/>
    </border>
    <border>
      <left/>
      <right/>
      <top/>
      <bottom style="thin">
        <color indexed="64"/>
      </bottom>
      <diagonal/>
    </border>
    <border>
      <left style="thin">
        <color indexed="17"/>
      </left>
      <right style="thin">
        <color indexed="17"/>
      </right>
      <top style="thin">
        <color indexed="17"/>
      </top>
      <bottom style="thin">
        <color indexed="17"/>
      </bottom>
      <diagonal/>
    </border>
    <border>
      <left style="thin">
        <color indexed="22"/>
      </left>
      <right style="thin">
        <color indexed="22"/>
      </right>
      <top style="thin">
        <color indexed="22"/>
      </top>
      <bottom style="thin">
        <color indexed="22"/>
      </bottom>
      <diagonal/>
    </border>
    <border>
      <left style="medium">
        <color indexed="16"/>
      </left>
      <right/>
      <top style="medium">
        <color indexed="16"/>
      </top>
      <bottom style="medium">
        <color indexed="16"/>
      </bottom>
      <diagonal/>
    </border>
    <border>
      <left/>
      <right style="medium">
        <color indexed="16"/>
      </right>
      <top style="medium">
        <color indexed="16"/>
      </top>
      <bottom style="medium">
        <color indexed="16"/>
      </bottom>
      <diagonal/>
    </border>
    <border>
      <left/>
      <right/>
      <top/>
      <bottom style="thin">
        <color indexed="32"/>
      </bottom>
      <diagonal/>
    </border>
  </borders>
  <cellStyleXfs count="11">
    <xf numFmtId="0" fontId="0" fillId="0" borderId="0"/>
    <xf numFmtId="0" fontId="1" fillId="0" borderId="0"/>
    <xf numFmtId="165" fontId="1" fillId="0" borderId="0" applyFont="0" applyFill="0" applyBorder="0" applyAlignment="0" applyProtection="0"/>
    <xf numFmtId="164" fontId="1" fillId="0" borderId="0" applyFont="0" applyFill="0" applyBorder="0" applyAlignment="0" applyProtection="0"/>
    <xf numFmtId="2" fontId="1" fillId="0" borderId="0" applyFont="0" applyFill="0" applyBorder="0" applyAlignment="0" applyProtection="0"/>
    <xf numFmtId="9" fontId="1" fillId="0" borderId="0" applyFont="0" applyFill="0" applyBorder="0" applyAlignment="0" applyProtection="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43" fontId="1" fillId="0" borderId="0" applyFont="0" applyFill="0" applyBorder="0" applyAlignment="0" applyProtection="0"/>
  </cellStyleXfs>
  <cellXfs count="176">
    <xf numFmtId="0" fontId="0" fillId="0" borderId="0" xfId="0"/>
    <xf numFmtId="0" fontId="3" fillId="0" borderId="0" xfId="1" applyFont="1"/>
    <xf numFmtId="0" fontId="4" fillId="0" borderId="0" xfId="1" applyFont="1"/>
    <xf numFmtId="0" fontId="1" fillId="0" borderId="0" xfId="0" applyFont="1"/>
    <xf numFmtId="0" fontId="11" fillId="0" borderId="0" xfId="6"/>
    <xf numFmtId="0" fontId="11" fillId="8" borderId="0" xfId="6" applyFill="1" applyBorder="1"/>
    <xf numFmtId="170" fontId="0" fillId="8" borderId="0" xfId="7" applyNumberFormat="1" applyFont="1" applyFill="1" applyBorder="1"/>
    <xf numFmtId="0" fontId="11" fillId="8" borderId="0" xfId="6" applyFill="1" applyBorder="1" applyAlignment="1">
      <alignment horizontal="right"/>
    </xf>
    <xf numFmtId="2" fontId="11" fillId="8" borderId="0" xfId="6" applyNumberFormat="1" applyFill="1" applyBorder="1" applyAlignment="1">
      <alignment horizontal="right"/>
    </xf>
    <xf numFmtId="170" fontId="0" fillId="8" borderId="0" xfId="7" applyNumberFormat="1" applyFont="1" applyFill="1" applyBorder="1" applyAlignment="1">
      <alignment horizontal="right"/>
    </xf>
    <xf numFmtId="2" fontId="11" fillId="8" borderId="0" xfId="6" applyNumberFormat="1" applyFill="1" applyBorder="1"/>
    <xf numFmtId="2" fontId="11" fillId="9" borderId="3" xfId="6" applyNumberFormat="1" applyFill="1" applyBorder="1" applyAlignment="1">
      <alignment horizontal="right"/>
    </xf>
    <xf numFmtId="0" fontId="11" fillId="7" borderId="0" xfId="6" applyFill="1" applyBorder="1"/>
    <xf numFmtId="0" fontId="10" fillId="7" borderId="0" xfId="6" applyFont="1" applyFill="1" applyBorder="1"/>
    <xf numFmtId="0" fontId="11" fillId="4" borderId="0" xfId="6" applyFill="1" applyBorder="1"/>
    <xf numFmtId="0" fontId="11" fillId="2" borderId="0" xfId="6" applyFill="1" applyBorder="1"/>
    <xf numFmtId="0" fontId="13" fillId="4" borderId="0" xfId="6" applyFont="1" applyFill="1" applyBorder="1"/>
    <xf numFmtId="0" fontId="12" fillId="4" borderId="0" xfId="6" applyFont="1" applyFill="1" applyBorder="1"/>
    <xf numFmtId="0" fontId="11" fillId="5" borderId="2" xfId="6" applyFill="1" applyBorder="1"/>
    <xf numFmtId="0" fontId="11" fillId="3" borderId="0" xfId="6" applyFill="1" applyBorder="1"/>
    <xf numFmtId="0" fontId="10" fillId="3" borderId="0" xfId="6" applyFont="1" applyFill="1" applyBorder="1"/>
    <xf numFmtId="0" fontId="10" fillId="6" borderId="0" xfId="6" applyFont="1" applyFill="1" applyBorder="1"/>
    <xf numFmtId="0" fontId="9" fillId="0" borderId="0" xfId="6" applyFont="1"/>
    <xf numFmtId="0" fontId="8" fillId="0" borderId="0" xfId="6" applyFont="1"/>
    <xf numFmtId="167" fontId="11" fillId="0" borderId="0" xfId="6" applyNumberFormat="1"/>
    <xf numFmtId="0" fontId="8" fillId="0" borderId="0" xfId="6" applyFont="1" applyAlignment="1">
      <alignment horizontal="left"/>
    </xf>
    <xf numFmtId="0" fontId="17" fillId="0" borderId="0" xfId="6" applyFont="1" applyFill="1" applyBorder="1"/>
    <xf numFmtId="0" fontId="8" fillId="0" borderId="0" xfId="6" applyFont="1" applyAlignment="1">
      <alignment horizontal="right"/>
    </xf>
    <xf numFmtId="0" fontId="8" fillId="0" borderId="0" xfId="6" applyFont="1" applyAlignment="1">
      <alignment horizontal="center"/>
    </xf>
    <xf numFmtId="10" fontId="0" fillId="0" borderId="0" xfId="8" applyNumberFormat="1" applyFont="1"/>
    <xf numFmtId="169" fontId="11" fillId="0" borderId="0" xfId="6" applyNumberFormat="1"/>
    <xf numFmtId="165" fontId="11" fillId="9" borderId="3" xfId="6" applyNumberFormat="1" applyFill="1" applyBorder="1" applyAlignment="1">
      <alignment horizontal="right"/>
    </xf>
    <xf numFmtId="1" fontId="11" fillId="9" borderId="3" xfId="6" applyNumberFormat="1" applyFill="1" applyBorder="1"/>
    <xf numFmtId="169" fontId="0" fillId="9" borderId="3" xfId="9" applyNumberFormat="1" applyFont="1" applyFill="1" applyBorder="1"/>
    <xf numFmtId="169" fontId="0" fillId="0" borderId="0" xfId="9" applyNumberFormat="1" applyFont="1"/>
    <xf numFmtId="1" fontId="11" fillId="0" borderId="0" xfId="6" applyNumberFormat="1"/>
    <xf numFmtId="10" fontId="11" fillId="0" borderId="0" xfId="6" applyNumberFormat="1"/>
    <xf numFmtId="10" fontId="8" fillId="0" borderId="0" xfId="8" applyNumberFormat="1" applyFont="1"/>
    <xf numFmtId="0" fontId="11" fillId="0" borderId="1" xfId="6" applyBorder="1" applyAlignment="1">
      <alignment horizontal="centerContinuous"/>
    </xf>
    <xf numFmtId="0" fontId="8" fillId="0" borderId="1" xfId="6" applyFont="1" applyBorder="1" applyAlignment="1">
      <alignment horizontal="centerContinuous"/>
    </xf>
    <xf numFmtId="10" fontId="0" fillId="0" borderId="0" xfId="8" applyNumberFormat="1" applyFont="1" applyBorder="1"/>
    <xf numFmtId="0" fontId="6" fillId="0" borderId="0" xfId="6" applyFont="1"/>
    <xf numFmtId="0" fontId="9" fillId="0" borderId="0" xfId="1" applyFont="1"/>
    <xf numFmtId="168" fontId="9" fillId="0" borderId="0" xfId="1" applyNumberFormat="1" applyFont="1"/>
    <xf numFmtId="0" fontId="1" fillId="0" borderId="0" xfId="1" applyFont="1"/>
    <xf numFmtId="0" fontId="8" fillId="0" borderId="0" xfId="1" applyFont="1"/>
    <xf numFmtId="168" fontId="8" fillId="0" borderId="0" xfId="1" applyNumberFormat="1" applyFont="1"/>
    <xf numFmtId="0" fontId="1" fillId="0" borderId="0" xfId="1"/>
    <xf numFmtId="168" fontId="1" fillId="0" borderId="0" xfId="1" applyNumberFormat="1"/>
    <xf numFmtId="1" fontId="20" fillId="0" borderId="0" xfId="2" applyNumberFormat="1" applyFont="1"/>
    <xf numFmtId="0" fontId="21" fillId="0" borderId="0" xfId="1" applyFont="1"/>
    <xf numFmtId="0" fontId="17" fillId="0" borderId="0" xfId="1" applyFont="1" applyFill="1" applyBorder="1"/>
    <xf numFmtId="0" fontId="1" fillId="0" borderId="0" xfId="1" applyFill="1"/>
    <xf numFmtId="0" fontId="20" fillId="0" borderId="0" xfId="1" applyFont="1"/>
    <xf numFmtId="0" fontId="17" fillId="0" borderId="0" xfId="1" applyFont="1" applyFill="1" applyBorder="1" applyAlignment="1">
      <alignment horizontal="center"/>
    </xf>
    <xf numFmtId="171" fontId="0" fillId="0" borderId="0" xfId="5" applyNumberFormat="1" applyFont="1"/>
    <xf numFmtId="0" fontId="22" fillId="0" borderId="0" xfId="1" applyFont="1"/>
    <xf numFmtId="0" fontId="23" fillId="0" borderId="0" xfId="1" applyFont="1" applyFill="1" applyBorder="1"/>
    <xf numFmtId="0" fontId="23" fillId="0" borderId="0" xfId="1" applyFont="1" applyFill="1"/>
    <xf numFmtId="0" fontId="23" fillId="0" borderId="0" xfId="1" applyFont="1"/>
    <xf numFmtId="10" fontId="1" fillId="0" borderId="0" xfId="5" applyNumberFormat="1" applyFont="1"/>
    <xf numFmtId="2" fontId="1" fillId="9" borderId="3" xfId="1" applyNumberFormat="1" applyFont="1" applyFill="1" applyBorder="1" applyAlignment="1">
      <alignment horizontal="right"/>
    </xf>
    <xf numFmtId="0" fontId="1" fillId="0" borderId="0" xfId="1" applyFont="1" applyFill="1" applyBorder="1"/>
    <xf numFmtId="0" fontId="1" fillId="0" borderId="0" xfId="1" applyFont="1" applyFill="1" applyBorder="1" applyAlignment="1">
      <alignment horizontal="center"/>
    </xf>
    <xf numFmtId="0" fontId="1" fillId="0" borderId="0" xfId="1" applyFont="1" applyBorder="1" applyAlignment="1">
      <alignment horizontal="centerContinuous"/>
    </xf>
    <xf numFmtId="0" fontId="1" fillId="0" borderId="0" xfId="1" applyFont="1" applyFill="1" applyBorder="1" applyAlignment="1">
      <alignment horizontal="centerContinuous"/>
    </xf>
    <xf numFmtId="0" fontId="1" fillId="0" borderId="0" xfId="1" applyFill="1" applyBorder="1"/>
    <xf numFmtId="0" fontId="1" fillId="0" borderId="0" xfId="1" applyBorder="1"/>
    <xf numFmtId="170" fontId="0" fillId="0" borderId="0" xfId="3" applyNumberFormat="1" applyFont="1"/>
    <xf numFmtId="172" fontId="1" fillId="0" borderId="0" xfId="1" applyNumberFormat="1"/>
    <xf numFmtId="170" fontId="24" fillId="0" borderId="0" xfId="1" applyNumberFormat="1" applyFont="1" applyFill="1" applyBorder="1"/>
    <xf numFmtId="0" fontId="23" fillId="0" borderId="0" xfId="1" applyFont="1" applyBorder="1" applyAlignment="1">
      <alignment horizontal="centerContinuous"/>
    </xf>
    <xf numFmtId="0" fontId="23" fillId="0" borderId="0" xfId="1" applyFont="1" applyFill="1" applyBorder="1" applyAlignment="1">
      <alignment horizontal="centerContinuous"/>
    </xf>
    <xf numFmtId="170" fontId="1" fillId="0" borderId="0" xfId="3" applyNumberFormat="1" applyFont="1"/>
    <xf numFmtId="0" fontId="22" fillId="0" borderId="0" xfId="1" applyFont="1" applyBorder="1" applyAlignment="1">
      <alignment horizontal="centerContinuous"/>
    </xf>
    <xf numFmtId="0" fontId="1" fillId="0" borderId="0" xfId="1" applyFill="1" applyBorder="1" applyAlignment="1">
      <alignment horizontal="centerContinuous"/>
    </xf>
    <xf numFmtId="0" fontId="1" fillId="0" borderId="0" xfId="1" applyBorder="1" applyAlignment="1">
      <alignment horizontal="centerContinuous"/>
    </xf>
    <xf numFmtId="0" fontId="1" fillId="8" borderId="0" xfId="6" applyFont="1" applyFill="1" applyBorder="1"/>
    <xf numFmtId="0" fontId="1" fillId="0" borderId="0" xfId="6" applyFont="1"/>
    <xf numFmtId="0" fontId="25" fillId="11" borderId="0" xfId="0" applyFont="1" applyFill="1" applyAlignment="1">
      <alignment horizontal="center" vertical="center" wrapText="1"/>
    </xf>
    <xf numFmtId="0" fontId="25" fillId="11" borderId="0" xfId="0" applyFont="1" applyFill="1" applyAlignment="1">
      <alignment horizontal="right" vertical="center" wrapText="1"/>
    </xf>
    <xf numFmtId="3" fontId="25" fillId="11" borderId="0" xfId="0" applyNumberFormat="1" applyFont="1" applyFill="1" applyAlignment="1">
      <alignment horizontal="right" vertical="center" wrapText="1"/>
    </xf>
    <xf numFmtId="0" fontId="25" fillId="10" borderId="0" xfId="0" applyFont="1" applyFill="1" applyAlignment="1">
      <alignment horizontal="center" vertical="center" wrapText="1"/>
    </xf>
    <xf numFmtId="0" fontId="25" fillId="10" borderId="0" xfId="0" applyFont="1" applyFill="1" applyAlignment="1">
      <alignment horizontal="right" vertical="center" wrapText="1"/>
    </xf>
    <xf numFmtId="3" fontId="25" fillId="10" borderId="0" xfId="0" applyNumberFormat="1" applyFont="1" applyFill="1" applyAlignment="1">
      <alignment horizontal="right" vertical="center" wrapText="1"/>
    </xf>
    <xf numFmtId="166" fontId="26" fillId="0" borderId="0" xfId="1" applyNumberFormat="1" applyFont="1"/>
    <xf numFmtId="0" fontId="27" fillId="0" borderId="0" xfId="1" applyFont="1"/>
    <xf numFmtId="168" fontId="1" fillId="9" borderId="3" xfId="1" applyNumberFormat="1" applyFont="1" applyFill="1" applyBorder="1" applyAlignment="1">
      <alignment horizontal="right"/>
    </xf>
    <xf numFmtId="0" fontId="28" fillId="0" borderId="0" xfId="1" applyFont="1"/>
    <xf numFmtId="2" fontId="1" fillId="9" borderId="0" xfId="1" applyNumberFormat="1" applyFont="1" applyFill="1" applyBorder="1" applyAlignment="1">
      <alignment horizontal="right"/>
    </xf>
    <xf numFmtId="173" fontId="1" fillId="0" borderId="0" xfId="5" applyNumberFormat="1" applyFont="1"/>
    <xf numFmtId="173" fontId="1" fillId="9" borderId="3" xfId="1" applyNumberFormat="1" applyFont="1" applyFill="1" applyBorder="1" applyAlignment="1">
      <alignment horizontal="right"/>
    </xf>
    <xf numFmtId="173" fontId="1" fillId="0" borderId="0" xfId="3" applyNumberFormat="1" applyFont="1"/>
    <xf numFmtId="0" fontId="1" fillId="0" borderId="0" xfId="1" applyFont="1" applyBorder="1" applyAlignment="1">
      <alignment horizontal="left"/>
    </xf>
    <xf numFmtId="0" fontId="1" fillId="0" borderId="0" xfId="1" applyFont="1" applyBorder="1" applyAlignment="1"/>
    <xf numFmtId="0" fontId="1" fillId="0" borderId="0" xfId="1" applyBorder="1" applyAlignment="1">
      <alignment horizontal="left"/>
    </xf>
    <xf numFmtId="43" fontId="0" fillId="0" borderId="0" xfId="9" applyNumberFormat="1" applyFont="1"/>
    <xf numFmtId="43" fontId="0" fillId="9" borderId="3" xfId="9" applyNumberFormat="1" applyFont="1" applyFill="1" applyBorder="1"/>
    <xf numFmtId="0" fontId="1" fillId="0" borderId="0" xfId="6" applyNumberFormat="1" applyFont="1"/>
    <xf numFmtId="0" fontId="1" fillId="0" borderId="0" xfId="6" applyFont="1" applyAlignment="1">
      <alignment horizontal="right"/>
    </xf>
    <xf numFmtId="2" fontId="1" fillId="0" borderId="0" xfId="1" applyNumberFormat="1"/>
    <xf numFmtId="174" fontId="0" fillId="9" borderId="3" xfId="7" applyNumberFormat="1" applyFont="1" applyFill="1" applyBorder="1"/>
    <xf numFmtId="174" fontId="1" fillId="0" borderId="0" xfId="6" applyNumberFormat="1" applyFont="1" applyAlignment="1">
      <alignment horizontal="right"/>
    </xf>
    <xf numFmtId="174" fontId="11" fillId="9" borderId="3" xfId="6" applyNumberFormat="1" applyFill="1" applyBorder="1" applyAlignment="1">
      <alignment horizontal="right"/>
    </xf>
    <xf numFmtId="43" fontId="11" fillId="0" borderId="0" xfId="6" applyNumberFormat="1"/>
    <xf numFmtId="2" fontId="1" fillId="0" borderId="0" xfId="6" applyNumberFormat="1" applyFont="1"/>
    <xf numFmtId="175" fontId="0" fillId="9" borderId="3" xfId="8" applyNumberFormat="1" applyFont="1" applyFill="1" applyBorder="1"/>
    <xf numFmtId="43" fontId="1" fillId="0" borderId="0" xfId="6" applyNumberFormat="1" applyFont="1"/>
    <xf numFmtId="176" fontId="11" fillId="9" borderId="3" xfId="6" applyNumberFormat="1" applyFill="1" applyBorder="1"/>
    <xf numFmtId="16" fontId="31" fillId="0" borderId="0" xfId="0" applyNumberFormat="1" applyFont="1"/>
    <xf numFmtId="173" fontId="0" fillId="9" borderId="3" xfId="7" applyNumberFormat="1" applyFont="1" applyFill="1" applyBorder="1" applyAlignment="1">
      <alignment horizontal="right"/>
    </xf>
    <xf numFmtId="0" fontId="10" fillId="7" borderId="0" xfId="0" applyFont="1" applyFill="1" applyBorder="1"/>
    <xf numFmtId="0" fontId="0" fillId="7" borderId="0" xfId="0" applyFill="1" applyBorder="1"/>
    <xf numFmtId="0" fontId="0" fillId="8" borderId="0" xfId="0" applyFill="1" applyBorder="1"/>
    <xf numFmtId="0" fontId="0" fillId="8" borderId="0" xfId="0" applyFill="1" applyBorder="1" applyAlignment="1">
      <alignment horizontal="right"/>
    </xf>
    <xf numFmtId="170" fontId="0" fillId="9" borderId="3" xfId="3" applyNumberFormat="1" applyFont="1" applyFill="1" applyBorder="1" applyAlignment="1">
      <alignment horizontal="right"/>
    </xf>
    <xf numFmtId="2" fontId="0" fillId="9" borderId="3" xfId="0" applyNumberFormat="1" applyFill="1" applyBorder="1" applyAlignment="1">
      <alignment horizontal="right"/>
    </xf>
    <xf numFmtId="2" fontId="0" fillId="8" borderId="0" xfId="0" applyNumberFormat="1" applyFill="1" applyBorder="1"/>
    <xf numFmtId="170" fontId="0" fillId="8" borderId="0" xfId="3" applyNumberFormat="1" applyFont="1" applyFill="1" applyBorder="1" applyAlignment="1">
      <alignment horizontal="right"/>
    </xf>
    <xf numFmtId="2" fontId="0" fillId="8" borderId="0" xfId="0" applyNumberFormat="1" applyFill="1" applyBorder="1" applyAlignment="1">
      <alignment horizontal="right"/>
    </xf>
    <xf numFmtId="0" fontId="6" fillId="0" borderId="0" xfId="0" applyFont="1"/>
    <xf numFmtId="0" fontId="0" fillId="0" borderId="0" xfId="0" applyAlignment="1">
      <alignment horizontal="center"/>
    </xf>
    <xf numFmtId="0" fontId="0" fillId="12" borderId="0" xfId="0" applyFill="1"/>
    <xf numFmtId="0" fontId="23" fillId="12" borderId="0" xfId="0" applyFont="1" applyFill="1" applyBorder="1" applyAlignment="1">
      <alignment horizontal="center"/>
    </xf>
    <xf numFmtId="0" fontId="19" fillId="0" borderId="0" xfId="0" applyFont="1"/>
    <xf numFmtId="0" fontId="1" fillId="0" borderId="0" xfId="0" applyFont="1" applyAlignment="1">
      <alignment horizontal="center"/>
    </xf>
    <xf numFmtId="0" fontId="1" fillId="12" borderId="0" xfId="0" applyFont="1" applyFill="1"/>
    <xf numFmtId="0" fontId="33" fillId="5" borderId="4" xfId="0" applyFont="1" applyFill="1" applyBorder="1" applyAlignment="1">
      <alignment horizontal="center"/>
    </xf>
    <xf numFmtId="0" fontId="10" fillId="6" borderId="4" xfId="0" applyFont="1" applyFill="1" applyBorder="1" applyAlignment="1">
      <alignment horizontal="left"/>
    </xf>
    <xf numFmtId="0" fontId="10" fillId="6" borderId="5" xfId="0" applyFont="1" applyFill="1" applyBorder="1" applyAlignment="1">
      <alignment horizontal="center"/>
    </xf>
    <xf numFmtId="0" fontId="34" fillId="12" borderId="0" xfId="0" applyFont="1" applyFill="1" applyBorder="1" applyAlignment="1">
      <alignment horizontal="center"/>
    </xf>
    <xf numFmtId="0" fontId="20" fillId="12" borderId="0" xfId="0" applyFont="1" applyFill="1" applyBorder="1" applyAlignment="1">
      <alignment horizontal="center"/>
    </xf>
    <xf numFmtId="0" fontId="4" fillId="0" borderId="0" xfId="0" applyFont="1" applyAlignment="1">
      <alignment horizontal="center"/>
    </xf>
    <xf numFmtId="0" fontId="21" fillId="0" borderId="0" xfId="0" applyFont="1"/>
    <xf numFmtId="0" fontId="1" fillId="0" borderId="0" xfId="1" applyFont="1" applyBorder="1" applyAlignment="1">
      <alignment horizontal="right"/>
    </xf>
    <xf numFmtId="167" fontId="1" fillId="0" borderId="0" xfId="1" applyNumberFormat="1" applyFont="1"/>
    <xf numFmtId="0" fontId="36" fillId="0" borderId="0" xfId="0" applyFont="1" applyAlignment="1">
      <alignment vertical="center"/>
    </xf>
    <xf numFmtId="2" fontId="1" fillId="0" borderId="0" xfId="1" applyNumberFormat="1" applyFont="1" applyFill="1" applyBorder="1" applyAlignment="1">
      <alignment horizontal="right"/>
    </xf>
    <xf numFmtId="2" fontId="1" fillId="0" borderId="0" xfId="1" applyNumberFormat="1" applyFont="1" applyAlignment="1">
      <alignment horizontal="right"/>
    </xf>
    <xf numFmtId="0" fontId="1" fillId="0" borderId="0" xfId="1" applyFont="1" applyFill="1" applyBorder="1" applyAlignment="1">
      <alignment horizontal="right"/>
    </xf>
    <xf numFmtId="168" fontId="1" fillId="0" borderId="0" xfId="1" applyNumberFormat="1" applyFont="1" applyFill="1" applyBorder="1"/>
    <xf numFmtId="168" fontId="17" fillId="0" borderId="0" xfId="1" applyNumberFormat="1" applyFont="1" applyFill="1" applyBorder="1"/>
    <xf numFmtId="168" fontId="24" fillId="0" borderId="0" xfId="1" applyNumberFormat="1" applyFont="1" applyFill="1" applyBorder="1"/>
    <xf numFmtId="168" fontId="1" fillId="14" borderId="0" xfId="1" applyNumberFormat="1" applyFont="1" applyFill="1" applyBorder="1"/>
    <xf numFmtId="168" fontId="1" fillId="14" borderId="0" xfId="1" applyNumberFormat="1" applyFont="1" applyFill="1"/>
    <xf numFmtId="168" fontId="1" fillId="13" borderId="0" xfId="1" applyNumberFormat="1" applyFont="1" applyFill="1"/>
    <xf numFmtId="0" fontId="1" fillId="15" borderId="0" xfId="1" applyFill="1"/>
    <xf numFmtId="2" fontId="35" fillId="0" borderId="0" xfId="1" applyNumberFormat="1" applyFont="1"/>
    <xf numFmtId="165" fontId="0" fillId="0" borderId="0" xfId="2" applyFont="1"/>
    <xf numFmtId="177" fontId="0" fillId="0" borderId="0" xfId="2" applyNumberFormat="1" applyFont="1"/>
    <xf numFmtId="1" fontId="1" fillId="0" borderId="0" xfId="1" applyNumberFormat="1"/>
    <xf numFmtId="0" fontId="37" fillId="15" borderId="0" xfId="1" applyFont="1" applyFill="1"/>
    <xf numFmtId="2" fontId="4" fillId="0" borderId="0" xfId="1" applyNumberFormat="1" applyFont="1"/>
    <xf numFmtId="177" fontId="21" fillId="0" borderId="0" xfId="2" applyNumberFormat="1" applyFont="1"/>
    <xf numFmtId="1" fontId="0" fillId="0" borderId="0" xfId="2" applyNumberFormat="1" applyFont="1"/>
    <xf numFmtId="0" fontId="20" fillId="15" borderId="0" xfId="1" applyFont="1" applyFill="1"/>
    <xf numFmtId="2" fontId="20" fillId="0" borderId="0" xfId="5" applyNumberFormat="1" applyFont="1"/>
    <xf numFmtId="2" fontId="20" fillId="0" borderId="0" xfId="1" applyNumberFormat="1" applyFont="1"/>
    <xf numFmtId="165" fontId="20" fillId="0" borderId="0" xfId="2" applyFont="1"/>
    <xf numFmtId="2" fontId="1" fillId="9" borderId="3" xfId="1" applyNumberFormat="1" applyFill="1" applyBorder="1"/>
    <xf numFmtId="165" fontId="0" fillId="9" borderId="3" xfId="2" applyFont="1" applyFill="1" applyBorder="1"/>
    <xf numFmtId="177" fontId="0" fillId="9" borderId="3" xfId="2" applyNumberFormat="1" applyFont="1" applyFill="1" applyBorder="1"/>
    <xf numFmtId="0" fontId="1" fillId="9" borderId="3" xfId="1" applyFill="1" applyBorder="1"/>
    <xf numFmtId="1" fontId="1" fillId="9" borderId="3" xfId="1" applyNumberFormat="1" applyFill="1" applyBorder="1"/>
    <xf numFmtId="0" fontId="8" fillId="0" borderId="0" xfId="1" applyFont="1" applyBorder="1"/>
    <xf numFmtId="0" fontId="0" fillId="9" borderId="3" xfId="0" applyFill="1" applyBorder="1"/>
    <xf numFmtId="1" fontId="1" fillId="16" borderId="3" xfId="1" applyNumberFormat="1" applyFill="1" applyBorder="1"/>
    <xf numFmtId="168" fontId="1" fillId="13" borderId="0" xfId="1" applyNumberFormat="1" applyFont="1" applyFill="1" applyBorder="1"/>
    <xf numFmtId="168" fontId="1" fillId="0" borderId="0" xfId="1" applyNumberFormat="1" applyFill="1"/>
    <xf numFmtId="168" fontId="1" fillId="13" borderId="0" xfId="1" applyNumberFormat="1" applyFill="1"/>
    <xf numFmtId="0" fontId="31" fillId="0" borderId="0" xfId="0" applyFont="1"/>
    <xf numFmtId="0" fontId="1" fillId="8" borderId="0" xfId="6" applyFont="1" applyFill="1" applyBorder="1" applyAlignment="1">
      <alignment horizontal="right"/>
    </xf>
    <xf numFmtId="174" fontId="0" fillId="9" borderId="3" xfId="7" applyNumberFormat="1" applyFont="1" applyFill="1" applyBorder="1" applyAlignment="1">
      <alignment horizontal="right"/>
    </xf>
    <xf numFmtId="2" fontId="1" fillId="0" borderId="3" xfId="1" applyNumberFormat="1" applyFont="1" applyFill="1" applyBorder="1" applyAlignment="1">
      <alignment horizontal="right"/>
    </xf>
    <xf numFmtId="0" fontId="35" fillId="0" borderId="6" xfId="0" applyFont="1" applyBorder="1" applyAlignment="1">
      <alignment horizontal="center"/>
    </xf>
    <xf numFmtId="0" fontId="8" fillId="0" borderId="1" xfId="1" applyFont="1" applyBorder="1" applyAlignment="1">
      <alignment horizontal="center"/>
    </xf>
  </cellXfs>
  <cellStyles count="11">
    <cellStyle name="Comma 2" xfId="2"/>
    <cellStyle name="Comma 3" xfId="9"/>
    <cellStyle name="Comma 4" xfId="10"/>
    <cellStyle name="Currency 2" xfId="3"/>
    <cellStyle name="Currency 3" xfId="7"/>
    <cellStyle name="Fixed" xfId="4"/>
    <cellStyle name="Normal" xfId="0" builtinId="0"/>
    <cellStyle name="Normal 2" xfId="1"/>
    <cellStyle name="Normal 3" xfId="6"/>
    <cellStyle name="Percent 2" xfId="5"/>
    <cellStyle name="Percent 3" xf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hartsheet" Target="chartsheets/sheet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chartsheet" Target="chartsheets/sheet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5" Type="http://schemas.openxmlformats.org/officeDocument/2006/relationships/worksheet" Target="worksheets/sheet5.xml"/><Relationship Id="rId15" Type="http://schemas.openxmlformats.org/officeDocument/2006/relationships/worksheet" Target="worksheets/sheet1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Tornado Diagram</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'Uni Sens'!$L$7</c:f>
              <c:strCache>
                <c:ptCount val="1"/>
                <c:pt idx="0">
                  <c:v>Lower</c:v>
                </c:pt>
              </c:strCache>
            </c:strRef>
          </c:tx>
          <c:spPr>
            <a:solidFill>
              <a:schemeClr val="accent1"/>
            </a:solidFill>
            <a:ln>
              <a:noFill/>
            </a:ln>
            <a:effectLst/>
          </c:spPr>
          <c:invertIfNegative val="0"/>
          <c:cat>
            <c:strRef>
              <c:extLst>
                <c:ext xmlns:c15="http://schemas.microsoft.com/office/drawing/2012/chart" uri="{02D57815-91ED-43cb-92C2-25804820EDAC}">
                  <c15:fullRef>
                    <c15:sqref>'Uni Sens'!$K$8:$K$44</c15:sqref>
                  </c15:fullRef>
                </c:ext>
              </c:extLst>
              <c:f>'Uni Sens'!$K$8:$K$31</c:f>
              <c:strCache>
                <c:ptCount val="23"/>
                <c:pt idx="0">
                  <c:v>Utility score for Hospitalization</c:v>
                </c:pt>
                <c:pt idx="1">
                  <c:v>Utility score for ER visit</c:v>
                </c:pt>
                <c:pt idx="2">
                  <c:v>Probability of Emergency Room Visit per 2 week for UC Asthma</c:v>
                </c:pt>
                <c:pt idx="3">
                  <c:v>Probability of Asthma Hospitalization per 2 week for UC asthma</c:v>
                </c:pt>
                <c:pt idx="4">
                  <c:v>Probability of Emergency Room Visit per 2 week for controlled asthma </c:v>
                </c:pt>
                <c:pt idx="5">
                  <c:v>Probability of Asthma Hospitalization per 2 week for controlled asthma</c:v>
                </c:pt>
                <c:pt idx="6">
                  <c:v>Additional risk of death given asthma hospitalization</c:v>
                </c:pt>
                <c:pt idx="7">
                  <c:v>Probability of OC Burst per 2 week for Uncontrolled Asthma</c:v>
                </c:pt>
                <c:pt idx="8">
                  <c:v>Probability of Controlled Asthma using PH system at 2 wks</c:v>
                </c:pt>
                <c:pt idx="9">
                  <c:v>One time cost of PH system registration</c:v>
                </c:pt>
                <c:pt idx="10">
                  <c:v>Emergency room unit cost</c:v>
                </c:pt>
                <c:pt idx="11">
                  <c:v>Probability of Controlled Asthma under Usual Care at 2 wks</c:v>
                </c:pt>
                <c:pt idx="12">
                  <c:v>Probability of Uncontrolled Asthma under Usual Care at 2 wks as initially controlled</c:v>
                </c:pt>
                <c:pt idx="13">
                  <c:v>Cost of PH system per 2 weeks (recurrent)</c:v>
                </c:pt>
                <c:pt idx="14">
                  <c:v>Probability of Uncontrolled Asthma using PH system at  2 wks as initially controlled</c:v>
                </c:pt>
                <c:pt idx="15">
                  <c:v>Probability of Asthma-related Mortality for 2 weeks for Controlled Patients</c:v>
                </c:pt>
                <c:pt idx="16">
                  <c:v>Utility of Oral Corticosteroid Burst</c:v>
                </c:pt>
                <c:pt idx="17">
                  <c:v>Probability of Oral Corticosteroid Burst in Controlled Asthma State</c:v>
                </c:pt>
                <c:pt idx="18">
                  <c:v>Cost of Oral Corticosteroiod Burst</c:v>
                </c:pt>
                <c:pt idx="19">
                  <c:v>Utility of Non Exacerbation State</c:v>
                </c:pt>
                <c:pt idx="20">
                  <c:v>Cost of Hospitalization</c:v>
                </c:pt>
                <c:pt idx="21">
                  <c:v>Asthma Related Mortality Rate</c:v>
                </c:pt>
                <c:pt idx="22">
                  <c:v>Cost of Non Exacerbation State</c:v>
                </c:pt>
              </c:strCache>
            </c:strRef>
          </c:cat>
          <c:val>
            <c:numRef>
              <c:extLst>
                <c:ext xmlns:c15="http://schemas.microsoft.com/office/drawing/2012/chart" uri="{02D57815-91ED-43cb-92C2-25804820EDAC}">
                  <c15:fullRef>
                    <c15:sqref>'Uni Sens'!$L$8:$L$44</c15:sqref>
                  </c15:fullRef>
                </c:ext>
              </c:extLst>
              <c:f>'Uni Sens'!$L$8:$L$31</c:f>
              <c:numCache>
                <c:formatCode>General</c:formatCode>
                <c:ptCount val="24"/>
                <c:pt idx="0">
                  <c:v>7156.8483995050919</c:v>
                </c:pt>
                <c:pt idx="1">
                  <c:v>7158.388781278798</c:v>
                </c:pt>
                <c:pt idx="2">
                  <c:v>7152.303844811524</c:v>
                </c:pt>
                <c:pt idx="3">
                  <c:v>7152.303844811524</c:v>
                </c:pt>
                <c:pt idx="4">
                  <c:v>7152.303844811524</c:v>
                </c:pt>
                <c:pt idx="5">
                  <c:v>7152.303844811524</c:v>
                </c:pt>
                <c:pt idx="6">
                  <c:v>7150.0168554670618</c:v>
                </c:pt>
                <c:pt idx="7">
                  <c:v>7148.7115681458781</c:v>
                </c:pt>
                <c:pt idx="8">
                  <c:v>7108.6115359525738</c:v>
                </c:pt>
                <c:pt idx="9">
                  <c:v>7009.5887727790978</c:v>
                </c:pt>
                <c:pt idx="10">
                  <c:v>6988.4037081472306</c:v>
                </c:pt>
                <c:pt idx="11">
                  <c:v>7094.830987228408</c:v>
                </c:pt>
                <c:pt idx="12">
                  <c:v>7379.5958329481928</c:v>
                </c:pt>
                <c:pt idx="13">
                  <c:v>6989.5936904055952</c:v>
                </c:pt>
                <c:pt idx="14">
                  <c:v>7288.5036780823739</c:v>
                </c:pt>
                <c:pt idx="15">
                  <c:v>7133.7289704903205</c:v>
                </c:pt>
                <c:pt idx="16">
                  <c:v>7465.8745923567758</c:v>
                </c:pt>
                <c:pt idx="17">
                  <c:v>7036.3370365500796</c:v>
                </c:pt>
                <c:pt idx="18">
                  <c:v>6815.0624654536641</c:v>
                </c:pt>
                <c:pt idx="19">
                  <c:v>13165.575293896196</c:v>
                </c:pt>
                <c:pt idx="20">
                  <c:v>6656.5559074170969</c:v>
                </c:pt>
                <c:pt idx="21">
                  <c:v>7502.6588255719744</c:v>
                </c:pt>
                <c:pt idx="22">
                  <c:v>4093.5337060827683</c:v>
                </c:pt>
              </c:numCache>
            </c:numRef>
          </c:val>
        </c:ser>
        <c:ser>
          <c:idx val="1"/>
          <c:order val="1"/>
          <c:tx>
            <c:strRef>
              <c:f>'Uni Sens'!$M$7</c:f>
              <c:strCache>
                <c:ptCount val="1"/>
                <c:pt idx="0">
                  <c:v>Upper</c:v>
                </c:pt>
              </c:strCache>
            </c:strRef>
          </c:tx>
          <c:spPr>
            <a:solidFill>
              <a:schemeClr val="accent2"/>
            </a:solidFill>
            <a:ln>
              <a:noFill/>
            </a:ln>
            <a:effectLst/>
          </c:spPr>
          <c:invertIfNegative val="0"/>
          <c:cat>
            <c:strRef>
              <c:extLst>
                <c:ext xmlns:c15="http://schemas.microsoft.com/office/drawing/2012/chart" uri="{02D57815-91ED-43cb-92C2-25804820EDAC}">
                  <c15:fullRef>
                    <c15:sqref>'Uni Sens'!$K$8:$K$44</c15:sqref>
                  </c15:fullRef>
                </c:ext>
              </c:extLst>
              <c:f>'Uni Sens'!$K$8:$K$31</c:f>
              <c:strCache>
                <c:ptCount val="23"/>
                <c:pt idx="0">
                  <c:v>Utility score for Hospitalization</c:v>
                </c:pt>
                <c:pt idx="1">
                  <c:v>Utility score for ER visit</c:v>
                </c:pt>
                <c:pt idx="2">
                  <c:v>Probability of Emergency Room Visit per 2 week for UC Asthma</c:v>
                </c:pt>
                <c:pt idx="3">
                  <c:v>Probability of Asthma Hospitalization per 2 week for UC asthma</c:v>
                </c:pt>
                <c:pt idx="4">
                  <c:v>Probability of Emergency Room Visit per 2 week for controlled asthma </c:v>
                </c:pt>
                <c:pt idx="5">
                  <c:v>Probability of Asthma Hospitalization per 2 week for controlled asthma</c:v>
                </c:pt>
                <c:pt idx="6">
                  <c:v>Additional risk of death given asthma hospitalization</c:v>
                </c:pt>
                <c:pt idx="7">
                  <c:v>Probability of OC Burst per 2 week for Uncontrolled Asthma</c:v>
                </c:pt>
                <c:pt idx="8">
                  <c:v>Probability of Controlled Asthma using PH system at 2 wks</c:v>
                </c:pt>
                <c:pt idx="9">
                  <c:v>One time cost of PH system registration</c:v>
                </c:pt>
                <c:pt idx="10">
                  <c:v>Emergency room unit cost</c:v>
                </c:pt>
                <c:pt idx="11">
                  <c:v>Probability of Controlled Asthma under Usual Care at 2 wks</c:v>
                </c:pt>
                <c:pt idx="12">
                  <c:v>Probability of Uncontrolled Asthma under Usual Care at 2 wks as initially controlled</c:v>
                </c:pt>
                <c:pt idx="13">
                  <c:v>Cost of PH system per 2 weeks (recurrent)</c:v>
                </c:pt>
                <c:pt idx="14">
                  <c:v>Probability of Uncontrolled Asthma using PH system at  2 wks as initially controlled</c:v>
                </c:pt>
                <c:pt idx="15">
                  <c:v>Probability of Asthma-related Mortality for 2 weeks for Controlled Patients</c:v>
                </c:pt>
                <c:pt idx="16">
                  <c:v>Utility of Oral Corticosteroid Burst</c:v>
                </c:pt>
                <c:pt idx="17">
                  <c:v>Probability of Oral Corticosteroid Burst in Controlled Asthma State</c:v>
                </c:pt>
                <c:pt idx="18">
                  <c:v>Cost of Oral Corticosteroiod Burst</c:v>
                </c:pt>
                <c:pt idx="19">
                  <c:v>Utility of Non Exacerbation State</c:v>
                </c:pt>
                <c:pt idx="20">
                  <c:v>Cost of Hospitalization</c:v>
                </c:pt>
                <c:pt idx="21">
                  <c:v>Asthma Related Mortality Rate</c:v>
                </c:pt>
                <c:pt idx="22">
                  <c:v>Cost of Non Exacerbation State</c:v>
                </c:pt>
              </c:strCache>
            </c:strRef>
          </c:cat>
          <c:val>
            <c:numRef>
              <c:extLst>
                <c:ext xmlns:c15="http://schemas.microsoft.com/office/drawing/2012/chart" uri="{02D57815-91ED-43cb-92C2-25804820EDAC}">
                  <c15:fullRef>
                    <c15:sqref>'Uni Sens'!$M$8:$M$44</c15:sqref>
                  </c15:fullRef>
                </c:ext>
              </c:extLst>
              <c:f>'Uni Sens'!$M$8:$M$31</c:f>
              <c:numCache>
                <c:formatCode>General</c:formatCode>
                <c:ptCount val="24"/>
                <c:pt idx="0">
                  <c:v>7145.9219847663444</c:v>
                </c:pt>
                <c:pt idx="1">
                  <c:v>7146.4962273979254</c:v>
                </c:pt>
                <c:pt idx="2">
                  <c:v>7156.5287842722128</c:v>
                </c:pt>
                <c:pt idx="3">
                  <c:v>7156.5287842722128</c:v>
                </c:pt>
                <c:pt idx="4">
                  <c:v>7156.5287842722128</c:v>
                </c:pt>
                <c:pt idx="5">
                  <c:v>7156.5287842722128</c:v>
                </c:pt>
                <c:pt idx="6">
                  <c:v>7195.3107191706949</c:v>
                </c:pt>
                <c:pt idx="7">
                  <c:v>7204.3222777340734</c:v>
                </c:pt>
                <c:pt idx="8">
                  <c:v>7312.9912017110546</c:v>
                </c:pt>
                <c:pt idx="9">
                  <c:v>7009.5887727790978</c:v>
                </c:pt>
                <c:pt idx="10">
                  <c:v>7390.91993615314</c:v>
                </c:pt>
                <c:pt idx="11">
                  <c:v>7322.1438238409846</c:v>
                </c:pt>
                <c:pt idx="12">
                  <c:v>6942.4558435815406</c:v>
                </c:pt>
                <c:pt idx="13">
                  <c:v>7369.5002555041638</c:v>
                </c:pt>
                <c:pt idx="14">
                  <c:v>6918.4973984623894</c:v>
                </c:pt>
                <c:pt idx="15">
                  <c:v>7398.3771827337514</c:v>
                </c:pt>
                <c:pt idx="16">
                  <c:v>6921.3650273481289</c:v>
                </c:pt>
                <c:pt idx="17">
                  <c:v>8143.890423748775</c:v>
                </c:pt>
                <c:pt idx="18">
                  <c:v>10511.062304638561</c:v>
                </c:pt>
                <c:pt idx="19">
                  <c:v>5445.3317393844882</c:v>
                </c:pt>
                <c:pt idx="20">
                  <c:v>13364.180349297725</c:v>
                </c:pt>
                <c:pt idx="21">
                  <c:v>476.69650210668692</c:v>
                </c:pt>
                <c:pt idx="22">
                  <c:v>12706.971744318058</c:v>
                </c:pt>
              </c:numCache>
            </c:numRef>
          </c:val>
        </c:ser>
        <c:dLbls>
          <c:showLegendKey val="0"/>
          <c:showVal val="0"/>
          <c:showCatName val="0"/>
          <c:showSerName val="0"/>
          <c:showPercent val="0"/>
          <c:showBubbleSize val="0"/>
        </c:dLbls>
        <c:gapWidth val="106"/>
        <c:overlap val="100"/>
        <c:axId val="634337360"/>
        <c:axId val="634343344"/>
      </c:barChart>
      <c:catAx>
        <c:axId val="634337360"/>
        <c:scaling>
          <c:orientation val="minMax"/>
        </c:scaling>
        <c:delete val="0"/>
        <c:axPos val="r"/>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4343344"/>
        <c:crossesAt val="7152.7690000000002"/>
        <c:auto val="1"/>
        <c:lblAlgn val="ctr"/>
        <c:lblOffset val="100"/>
        <c:noMultiLvlLbl val="0"/>
      </c:catAx>
      <c:valAx>
        <c:axId val="634343344"/>
        <c:scaling>
          <c:orientation val="maxMin"/>
          <c:max val="14000"/>
        </c:scaling>
        <c:delete val="0"/>
        <c:axPos val="b"/>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43373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827201783723523"/>
          <c:y val="0.11947626841243862"/>
          <c:w val="0.72575250836120397"/>
          <c:h val="0.70867430441898527"/>
        </c:manualLayout>
      </c:layout>
      <c:scatterChart>
        <c:scatterStyle val="lineMarker"/>
        <c:varyColors val="0"/>
        <c:ser>
          <c:idx val="1"/>
          <c:order val="0"/>
          <c:tx>
            <c:v>PHinc</c:v>
          </c:tx>
          <c:spPr>
            <a:ln w="19050">
              <a:noFill/>
            </a:ln>
          </c:spPr>
          <c:marker>
            <c:symbol val="circle"/>
            <c:size val="5"/>
            <c:spPr>
              <a:solidFill>
                <a:srgbClr val="FFFFFF"/>
              </a:solidFill>
              <a:ln>
                <a:solidFill>
                  <a:srgbClr val="008000"/>
                </a:solidFill>
                <a:prstDash val="solid"/>
              </a:ln>
            </c:spPr>
          </c:marker>
          <c:xVal>
            <c:numRef>
              <c:f>Simulation!$AA$6:$AA$1005</c:f>
              <c:numCache>
                <c:formatCode>0.00_ ;\-0.00\ </c:formatCode>
                <c:ptCount val="1000"/>
                <c:pt idx="0">
                  <c:v>7.5560933686032783E-2</c:v>
                </c:pt>
                <c:pt idx="1">
                  <c:v>4.0346442325555287E-2</c:v>
                </c:pt>
                <c:pt idx="2">
                  <c:v>4.7907612937995836E-2</c:v>
                </c:pt>
                <c:pt idx="3">
                  <c:v>6.4664077854265756E-2</c:v>
                </c:pt>
                <c:pt idx="4">
                  <c:v>4.2010653991187752E-2</c:v>
                </c:pt>
                <c:pt idx="5">
                  <c:v>3.6574967723833396E-2</c:v>
                </c:pt>
                <c:pt idx="6">
                  <c:v>3.9879904121827181E-2</c:v>
                </c:pt>
                <c:pt idx="7">
                  <c:v>3.797012032647018E-2</c:v>
                </c:pt>
                <c:pt idx="8">
                  <c:v>2.7213868383643813E-2</c:v>
                </c:pt>
                <c:pt idx="9">
                  <c:v>3.146828836592519E-2</c:v>
                </c:pt>
                <c:pt idx="10">
                  <c:v>3.6713043047452487E-2</c:v>
                </c:pt>
                <c:pt idx="11">
                  <c:v>2.9579494542565143E-2</c:v>
                </c:pt>
                <c:pt idx="12">
                  <c:v>6.5426198259116219E-2</c:v>
                </c:pt>
                <c:pt idx="13">
                  <c:v>5.0736315095063489E-2</c:v>
                </c:pt>
                <c:pt idx="14">
                  <c:v>3.2050627073942906E-2</c:v>
                </c:pt>
                <c:pt idx="15">
                  <c:v>3.440125553304263E-2</c:v>
                </c:pt>
                <c:pt idx="16">
                  <c:v>2.3461764980421407E-2</c:v>
                </c:pt>
                <c:pt idx="17">
                  <c:v>4.0050017279018135E-2</c:v>
                </c:pt>
                <c:pt idx="18">
                  <c:v>2.0507707263762498E-2</c:v>
                </c:pt>
                <c:pt idx="19">
                  <c:v>7.1171279533562171E-2</c:v>
                </c:pt>
                <c:pt idx="20">
                  <c:v>6.6925409840521866E-2</c:v>
                </c:pt>
                <c:pt idx="21">
                  <c:v>3.9796497268929087E-2</c:v>
                </c:pt>
                <c:pt idx="22">
                  <c:v>8.5358401743357959E-2</c:v>
                </c:pt>
                <c:pt idx="23">
                  <c:v>5.6257017902508366E-2</c:v>
                </c:pt>
                <c:pt idx="24">
                  <c:v>5.9956334620318685E-2</c:v>
                </c:pt>
                <c:pt idx="25">
                  <c:v>4.404561811035812E-2</c:v>
                </c:pt>
                <c:pt idx="26">
                  <c:v>4.1505877664247848E-2</c:v>
                </c:pt>
                <c:pt idx="27">
                  <c:v>2.2931928758085363E-2</c:v>
                </c:pt>
                <c:pt idx="28">
                  <c:v>5.2812645879512843E-2</c:v>
                </c:pt>
                <c:pt idx="29">
                  <c:v>4.1663505212957475E-2</c:v>
                </c:pt>
                <c:pt idx="30">
                  <c:v>5.5485082170754652E-2</c:v>
                </c:pt>
                <c:pt idx="31">
                  <c:v>6.9203375384999433E-2</c:v>
                </c:pt>
                <c:pt idx="32">
                  <c:v>3.5618745092408588E-2</c:v>
                </c:pt>
                <c:pt idx="33">
                  <c:v>6.3533910818481587E-2</c:v>
                </c:pt>
                <c:pt idx="34">
                  <c:v>6.7874679069541699E-2</c:v>
                </c:pt>
                <c:pt idx="35">
                  <c:v>3.9752400054481996E-2</c:v>
                </c:pt>
                <c:pt idx="36">
                  <c:v>5.5346802791857996E-2</c:v>
                </c:pt>
                <c:pt idx="37">
                  <c:v>4.5648466235967078E-2</c:v>
                </c:pt>
                <c:pt idx="38">
                  <c:v>3.3889933981566145E-2</c:v>
                </c:pt>
                <c:pt idx="39">
                  <c:v>4.2373437737944997E-2</c:v>
                </c:pt>
                <c:pt idx="40">
                  <c:v>3.1517138785360999E-2</c:v>
                </c:pt>
                <c:pt idx="41">
                  <c:v>1.3530841484895362E-2</c:v>
                </c:pt>
                <c:pt idx="42">
                  <c:v>9.4728834088432023E-2</c:v>
                </c:pt>
                <c:pt idx="43">
                  <c:v>3.8030796053527993E-2</c:v>
                </c:pt>
                <c:pt idx="44">
                  <c:v>4.4482621726924521E-2</c:v>
                </c:pt>
                <c:pt idx="45">
                  <c:v>5.8734469291561453E-2</c:v>
                </c:pt>
                <c:pt idx="46">
                  <c:v>3.6717635176620078E-2</c:v>
                </c:pt>
                <c:pt idx="47">
                  <c:v>2.2211309404736923E-2</c:v>
                </c:pt>
                <c:pt idx="48">
                  <c:v>3.0293530549696968E-2</c:v>
                </c:pt>
                <c:pt idx="49">
                  <c:v>3.8978162801406313E-3</c:v>
                </c:pt>
                <c:pt idx="50">
                  <c:v>3.0238795065100632E-2</c:v>
                </c:pt>
                <c:pt idx="51">
                  <c:v>3.2661586780859508E-2</c:v>
                </c:pt>
                <c:pt idx="52">
                  <c:v>6.2515516168978991E-2</c:v>
                </c:pt>
                <c:pt idx="53">
                  <c:v>2.0011792344735824E-2</c:v>
                </c:pt>
                <c:pt idx="54">
                  <c:v>1.7366509468020652E-2</c:v>
                </c:pt>
                <c:pt idx="55">
                  <c:v>5.3761435390528689E-2</c:v>
                </c:pt>
                <c:pt idx="56">
                  <c:v>2.3592128165327964E-2</c:v>
                </c:pt>
                <c:pt idx="57">
                  <c:v>4.8295369026568835E-2</c:v>
                </c:pt>
                <c:pt idx="58">
                  <c:v>1.7505888475261244E-2</c:v>
                </c:pt>
                <c:pt idx="59">
                  <c:v>3.6005907813491334E-2</c:v>
                </c:pt>
                <c:pt idx="60">
                  <c:v>3.1872474417752983E-2</c:v>
                </c:pt>
                <c:pt idx="61">
                  <c:v>3.5195106464122716E-2</c:v>
                </c:pt>
                <c:pt idx="62">
                  <c:v>5.100950384427172E-2</c:v>
                </c:pt>
                <c:pt idx="63">
                  <c:v>3.8331202968501898E-2</c:v>
                </c:pt>
                <c:pt idx="64">
                  <c:v>3.9068292493647405E-2</c:v>
                </c:pt>
                <c:pt idx="65">
                  <c:v>3.0997514911735635E-2</c:v>
                </c:pt>
                <c:pt idx="66">
                  <c:v>3.4049830736771369E-2</c:v>
                </c:pt>
                <c:pt idx="67">
                  <c:v>5.8883630390525354E-2</c:v>
                </c:pt>
                <c:pt idx="68">
                  <c:v>4.4747054665418062E-2</c:v>
                </c:pt>
                <c:pt idx="69">
                  <c:v>3.8366953595350139E-2</c:v>
                </c:pt>
                <c:pt idx="70">
                  <c:v>7.8954138575701549E-2</c:v>
                </c:pt>
                <c:pt idx="71">
                  <c:v>1.825616955025211E-2</c:v>
                </c:pt>
                <c:pt idx="72">
                  <c:v>0.13028031377819183</c:v>
                </c:pt>
                <c:pt idx="73">
                  <c:v>3.8606729321974953E-2</c:v>
                </c:pt>
                <c:pt idx="74">
                  <c:v>2.6995262717822044E-2</c:v>
                </c:pt>
                <c:pt idx="75">
                  <c:v>4.7841233011023832E-2</c:v>
                </c:pt>
                <c:pt idx="76">
                  <c:v>3.5115095260929152E-2</c:v>
                </c:pt>
                <c:pt idx="77">
                  <c:v>4.0932542991438225E-2</c:v>
                </c:pt>
                <c:pt idx="78">
                  <c:v>9.1853339587261829E-2</c:v>
                </c:pt>
                <c:pt idx="79">
                  <c:v>4.4894215534776905E-2</c:v>
                </c:pt>
                <c:pt idx="80">
                  <c:v>3.8035103336255816E-2</c:v>
                </c:pt>
                <c:pt idx="81">
                  <c:v>6.2883577364967636E-2</c:v>
                </c:pt>
                <c:pt idx="82">
                  <c:v>4.3791670433231289E-2</c:v>
                </c:pt>
                <c:pt idx="83">
                  <c:v>5.7150905597996626E-2</c:v>
                </c:pt>
                <c:pt idx="84">
                  <c:v>2.3491025291026091E-2</c:v>
                </c:pt>
                <c:pt idx="85">
                  <c:v>5.8350850279396127E-2</c:v>
                </c:pt>
                <c:pt idx="86">
                  <c:v>2.3828599093823399E-2</c:v>
                </c:pt>
                <c:pt idx="87">
                  <c:v>4.5758172163504085E-2</c:v>
                </c:pt>
                <c:pt idx="88">
                  <c:v>4.6999299092876257E-2</c:v>
                </c:pt>
                <c:pt idx="89">
                  <c:v>4.6752457299707117E-2</c:v>
                </c:pt>
                <c:pt idx="90">
                  <c:v>6.202259753381334E-2</c:v>
                </c:pt>
                <c:pt idx="91">
                  <c:v>3.6739061981521104E-2</c:v>
                </c:pt>
                <c:pt idx="92">
                  <c:v>4.1824544932261176E-2</c:v>
                </c:pt>
                <c:pt idx="93">
                  <c:v>5.1838517810761431E-2</c:v>
                </c:pt>
                <c:pt idx="94">
                  <c:v>2.8548814138339651E-2</c:v>
                </c:pt>
                <c:pt idx="95">
                  <c:v>7.1559467289258549E-2</c:v>
                </c:pt>
                <c:pt idx="96">
                  <c:v>8.2977475856171878E-2</c:v>
                </c:pt>
                <c:pt idx="97">
                  <c:v>5.5160476266030045E-2</c:v>
                </c:pt>
                <c:pt idx="98">
                  <c:v>6.0821960882895709E-2</c:v>
                </c:pt>
                <c:pt idx="99">
                  <c:v>1.3357950899738569E-2</c:v>
                </c:pt>
                <c:pt idx="100">
                  <c:v>4.3963716638401706E-2</c:v>
                </c:pt>
                <c:pt idx="101">
                  <c:v>6.042803222803883E-2</c:v>
                </c:pt>
                <c:pt idx="102">
                  <c:v>4.901064879612882E-2</c:v>
                </c:pt>
                <c:pt idx="103">
                  <c:v>3.0504813063380709E-2</c:v>
                </c:pt>
                <c:pt idx="104">
                  <c:v>5.1031314394789362E-2</c:v>
                </c:pt>
                <c:pt idx="105">
                  <c:v>4.638972841454958E-2</c:v>
                </c:pt>
                <c:pt idx="106">
                  <c:v>3.8400282527824459E-2</c:v>
                </c:pt>
                <c:pt idx="107">
                  <c:v>4.6445975664568095E-2</c:v>
                </c:pt>
                <c:pt idx="108">
                  <c:v>3.6980700271312728E-2</c:v>
                </c:pt>
                <c:pt idx="109">
                  <c:v>1.3445586481639182E-2</c:v>
                </c:pt>
                <c:pt idx="110">
                  <c:v>5.8384454646178696E-2</c:v>
                </c:pt>
                <c:pt idx="111">
                  <c:v>3.6221496811791098E-2</c:v>
                </c:pt>
                <c:pt idx="112">
                  <c:v>3.6123658468932618E-2</c:v>
                </c:pt>
                <c:pt idx="113">
                  <c:v>5.8304733447167578E-2</c:v>
                </c:pt>
                <c:pt idx="114">
                  <c:v>4.5020063187196868E-2</c:v>
                </c:pt>
                <c:pt idx="115">
                  <c:v>7.3122101967873832E-2</c:v>
                </c:pt>
                <c:pt idx="116">
                  <c:v>1.9132995447380452E-2</c:v>
                </c:pt>
                <c:pt idx="117">
                  <c:v>2.0727118791153742E-2</c:v>
                </c:pt>
                <c:pt idx="118">
                  <c:v>4.7349903925365311E-2</c:v>
                </c:pt>
                <c:pt idx="119">
                  <c:v>3.6843946594935062E-2</c:v>
                </c:pt>
                <c:pt idx="120">
                  <c:v>4.032991052460666E-2</c:v>
                </c:pt>
                <c:pt idx="121">
                  <c:v>2.0403850647024768E-2</c:v>
                </c:pt>
                <c:pt idx="122">
                  <c:v>4.390005763690219E-2</c:v>
                </c:pt>
                <c:pt idx="123">
                  <c:v>5.6474580299578747E-2</c:v>
                </c:pt>
                <c:pt idx="124">
                  <c:v>4.5441544112447829E-2</c:v>
                </c:pt>
                <c:pt idx="125">
                  <c:v>6.177384648177231E-2</c:v>
                </c:pt>
                <c:pt idx="126">
                  <c:v>5.6437043138494403E-2</c:v>
                </c:pt>
                <c:pt idx="127">
                  <c:v>3.9186089088062204E-2</c:v>
                </c:pt>
                <c:pt idx="128">
                  <c:v>4.6898444103266712E-2</c:v>
                </c:pt>
                <c:pt idx="129">
                  <c:v>5.2476774058739295E-2</c:v>
                </c:pt>
                <c:pt idx="130">
                  <c:v>4.8580877338766371E-2</c:v>
                </c:pt>
                <c:pt idx="131">
                  <c:v>4.3009145198558585E-2</c:v>
                </c:pt>
                <c:pt idx="132">
                  <c:v>6.228370094401825E-2</c:v>
                </c:pt>
                <c:pt idx="133">
                  <c:v>7.9137310030862551E-2</c:v>
                </c:pt>
                <c:pt idx="134">
                  <c:v>3.2605259137595155E-2</c:v>
                </c:pt>
                <c:pt idx="135">
                  <c:v>2.5705018763865439E-2</c:v>
                </c:pt>
                <c:pt idx="136">
                  <c:v>3.8618590987598012E-2</c:v>
                </c:pt>
                <c:pt idx="137">
                  <c:v>3.2612060327309678E-2</c:v>
                </c:pt>
                <c:pt idx="138">
                  <c:v>2.8575154307855399E-2</c:v>
                </c:pt>
                <c:pt idx="139">
                  <c:v>5.7660178575650534E-2</c:v>
                </c:pt>
                <c:pt idx="140">
                  <c:v>5.5259626561479536E-2</c:v>
                </c:pt>
                <c:pt idx="141">
                  <c:v>2.2625544540082032E-2</c:v>
                </c:pt>
                <c:pt idx="142">
                  <c:v>6.7607626217386141E-2</c:v>
                </c:pt>
                <c:pt idx="143">
                  <c:v>3.7535725783843787E-2</c:v>
                </c:pt>
                <c:pt idx="144">
                  <c:v>8.4279936959841706E-2</c:v>
                </c:pt>
                <c:pt idx="145">
                  <c:v>4.7170271545285303E-2</c:v>
                </c:pt>
                <c:pt idx="146">
                  <c:v>4.8823943934291236E-2</c:v>
                </c:pt>
                <c:pt idx="147">
                  <c:v>6.3492858090237192E-2</c:v>
                </c:pt>
                <c:pt idx="148">
                  <c:v>2.5995007076534904E-2</c:v>
                </c:pt>
                <c:pt idx="149">
                  <c:v>4.5883313081299448E-2</c:v>
                </c:pt>
                <c:pt idx="150">
                  <c:v>2.32832633224902E-2</c:v>
                </c:pt>
                <c:pt idx="151">
                  <c:v>2.6050829575309464E-2</c:v>
                </c:pt>
                <c:pt idx="152">
                  <c:v>4.3026306495134392E-2</c:v>
                </c:pt>
                <c:pt idx="153">
                  <c:v>1.94867549805533E-2</c:v>
                </c:pt>
                <c:pt idx="154">
                  <c:v>5.2045628254678178E-2</c:v>
                </c:pt>
                <c:pt idx="155">
                  <c:v>3.9036296410476012E-2</c:v>
                </c:pt>
                <c:pt idx="156">
                  <c:v>2.4695465689291041E-2</c:v>
                </c:pt>
                <c:pt idx="157">
                  <c:v>2.8228724505440894E-2</c:v>
                </c:pt>
                <c:pt idx="158">
                  <c:v>4.8580054922814142E-2</c:v>
                </c:pt>
                <c:pt idx="159">
                  <c:v>4.40743791273146E-2</c:v>
                </c:pt>
                <c:pt idx="160">
                  <c:v>9.0522669754285801E-2</c:v>
                </c:pt>
                <c:pt idx="161">
                  <c:v>5.8672287921300637E-2</c:v>
                </c:pt>
                <c:pt idx="162">
                  <c:v>7.2131370811566953E-2</c:v>
                </c:pt>
                <c:pt idx="163">
                  <c:v>3.3030555791100369E-2</c:v>
                </c:pt>
                <c:pt idx="164">
                  <c:v>5.6945669257009612E-2</c:v>
                </c:pt>
                <c:pt idx="165">
                  <c:v>4.8416549160426925E-2</c:v>
                </c:pt>
                <c:pt idx="166">
                  <c:v>9.6536397182855893E-3</c:v>
                </c:pt>
                <c:pt idx="167">
                  <c:v>2.5835068557142904E-2</c:v>
                </c:pt>
                <c:pt idx="168">
                  <c:v>3.5011992024076122E-2</c:v>
                </c:pt>
                <c:pt idx="169">
                  <c:v>4.4554846698476425E-2</c:v>
                </c:pt>
                <c:pt idx="170">
                  <c:v>3.2435645307213434E-2</c:v>
                </c:pt>
                <c:pt idx="171">
                  <c:v>4.7183050365321222E-2</c:v>
                </c:pt>
                <c:pt idx="172">
                  <c:v>4.0310381089732061E-2</c:v>
                </c:pt>
                <c:pt idx="173">
                  <c:v>4.5156718156393438E-2</c:v>
                </c:pt>
                <c:pt idx="174">
                  <c:v>2.2582179939821145E-2</c:v>
                </c:pt>
                <c:pt idx="175">
                  <c:v>3.4435457568781302E-2</c:v>
                </c:pt>
                <c:pt idx="176">
                  <c:v>6.0135871895187876E-2</c:v>
                </c:pt>
                <c:pt idx="177">
                  <c:v>2.1968697831702855E-2</c:v>
                </c:pt>
                <c:pt idx="178">
                  <c:v>3.5265045224413427E-2</c:v>
                </c:pt>
                <c:pt idx="179">
                  <c:v>4.4686053887621924E-2</c:v>
                </c:pt>
                <c:pt idx="180">
                  <c:v>5.6600027037848832E-2</c:v>
                </c:pt>
                <c:pt idx="181">
                  <c:v>3.3039248497855667E-2</c:v>
                </c:pt>
                <c:pt idx="182">
                  <c:v>5.8681966504229521E-2</c:v>
                </c:pt>
                <c:pt idx="183">
                  <c:v>3.0714893874041138E-2</c:v>
                </c:pt>
                <c:pt idx="184">
                  <c:v>2.9641500630178896E-2</c:v>
                </c:pt>
                <c:pt idx="185">
                  <c:v>4.9242686276031122E-2</c:v>
                </c:pt>
                <c:pt idx="186">
                  <c:v>7.7877912257305226E-2</c:v>
                </c:pt>
                <c:pt idx="187">
                  <c:v>5.0840104367299688E-2</c:v>
                </c:pt>
                <c:pt idx="188">
                  <c:v>3.1481603905087141E-2</c:v>
                </c:pt>
                <c:pt idx="189">
                  <c:v>3.445008959632645E-2</c:v>
                </c:pt>
                <c:pt idx="190">
                  <c:v>4.0228541835592324E-2</c:v>
                </c:pt>
                <c:pt idx="191">
                  <c:v>4.5884630971420037E-2</c:v>
                </c:pt>
                <c:pt idx="192">
                  <c:v>5.5896979687018344E-2</c:v>
                </c:pt>
                <c:pt idx="193">
                  <c:v>2.8452414096751255E-2</c:v>
                </c:pt>
                <c:pt idx="194">
                  <c:v>3.5447121816678973E-2</c:v>
                </c:pt>
                <c:pt idx="195">
                  <c:v>3.7562452541067159E-2</c:v>
                </c:pt>
                <c:pt idx="196">
                  <c:v>4.9550849376094774E-2</c:v>
                </c:pt>
                <c:pt idx="197">
                  <c:v>9.9684326900760567E-2</c:v>
                </c:pt>
                <c:pt idx="198">
                  <c:v>3.676012391695771E-2</c:v>
                </c:pt>
                <c:pt idx="199">
                  <c:v>2.3744657646068035E-2</c:v>
                </c:pt>
                <c:pt idx="200">
                  <c:v>5.2313300249112515E-2</c:v>
                </c:pt>
                <c:pt idx="201">
                  <c:v>1.5865141244262304E-2</c:v>
                </c:pt>
                <c:pt idx="202">
                  <c:v>3.857980574698594E-2</c:v>
                </c:pt>
                <c:pt idx="203">
                  <c:v>5.6661489602236159E-2</c:v>
                </c:pt>
                <c:pt idx="204">
                  <c:v>4.6599608776105583E-2</c:v>
                </c:pt>
                <c:pt idx="205">
                  <c:v>3.0036836731987648E-2</c:v>
                </c:pt>
                <c:pt idx="206">
                  <c:v>3.3905059426258433E-2</c:v>
                </c:pt>
                <c:pt idx="207">
                  <c:v>3.9127853606522933E-2</c:v>
                </c:pt>
                <c:pt idx="208">
                  <c:v>3.649462939750947E-2</c:v>
                </c:pt>
                <c:pt idx="209">
                  <c:v>3.6538863353367645E-2</c:v>
                </c:pt>
                <c:pt idx="210">
                  <c:v>2.7907211241736007E-2</c:v>
                </c:pt>
                <c:pt idx="211">
                  <c:v>5.5370271786770786E-2</c:v>
                </c:pt>
                <c:pt idx="212">
                  <c:v>3.3167034564206332E-2</c:v>
                </c:pt>
                <c:pt idx="213">
                  <c:v>5.2546699554824272E-2</c:v>
                </c:pt>
                <c:pt idx="214">
                  <c:v>5.6979048564400614E-2</c:v>
                </c:pt>
                <c:pt idx="215">
                  <c:v>3.9645571714578054E-2</c:v>
                </c:pt>
                <c:pt idx="216">
                  <c:v>4.657079147171217E-2</c:v>
                </c:pt>
                <c:pt idx="217">
                  <c:v>1.8360891267050761E-2</c:v>
                </c:pt>
                <c:pt idx="218">
                  <c:v>3.2072294965027837E-2</c:v>
                </c:pt>
                <c:pt idx="219">
                  <c:v>3.6533487811261978E-2</c:v>
                </c:pt>
                <c:pt idx="220">
                  <c:v>2.3609117723335515E-2</c:v>
                </c:pt>
                <c:pt idx="221">
                  <c:v>6.0709812374691197E-2</c:v>
                </c:pt>
                <c:pt idx="222">
                  <c:v>4.4430613917773698E-2</c:v>
                </c:pt>
                <c:pt idx="223">
                  <c:v>3.5082776021010176E-2</c:v>
                </c:pt>
                <c:pt idx="224">
                  <c:v>3.8066071073144414E-2</c:v>
                </c:pt>
                <c:pt idx="225">
                  <c:v>5.9751177666015565E-2</c:v>
                </c:pt>
                <c:pt idx="226">
                  <c:v>6.1514637149109319E-2</c:v>
                </c:pt>
                <c:pt idx="227">
                  <c:v>4.6121476529426886E-2</c:v>
                </c:pt>
                <c:pt idx="228">
                  <c:v>3.2335796581389076E-2</c:v>
                </c:pt>
                <c:pt idx="229">
                  <c:v>2.4784953875226279E-2</c:v>
                </c:pt>
                <c:pt idx="230">
                  <c:v>3.436089203586512E-2</c:v>
                </c:pt>
                <c:pt idx="231">
                  <c:v>5.9969971509769238E-2</c:v>
                </c:pt>
                <c:pt idx="232">
                  <c:v>2.056902151746165E-2</c:v>
                </c:pt>
                <c:pt idx="233">
                  <c:v>6.97362350546058E-2</c:v>
                </c:pt>
                <c:pt idx="234">
                  <c:v>5.1366357448639377E-2</c:v>
                </c:pt>
                <c:pt idx="235">
                  <c:v>4.8106813918794344E-2</c:v>
                </c:pt>
                <c:pt idx="236">
                  <c:v>2.0806917320379981E-2</c:v>
                </c:pt>
                <c:pt idx="237">
                  <c:v>6.5217881516023368E-2</c:v>
                </c:pt>
                <c:pt idx="238">
                  <c:v>3.4117020994255398E-2</c:v>
                </c:pt>
                <c:pt idx="239">
                  <c:v>5.8047266159194422E-2</c:v>
                </c:pt>
                <c:pt idx="240">
                  <c:v>3.2018124772948298E-2</c:v>
                </c:pt>
                <c:pt idx="241">
                  <c:v>5.1013413075322589E-2</c:v>
                </c:pt>
                <c:pt idx="242">
                  <c:v>4.8874437665926251E-2</c:v>
                </c:pt>
                <c:pt idx="243">
                  <c:v>5.8853004084362226E-2</c:v>
                </c:pt>
                <c:pt idx="244">
                  <c:v>2.0317616428954466E-2</c:v>
                </c:pt>
                <c:pt idx="245">
                  <c:v>1.6630521671894272E-2</c:v>
                </c:pt>
                <c:pt idx="246">
                  <c:v>6.2564863634230861E-2</c:v>
                </c:pt>
                <c:pt idx="247">
                  <c:v>8.7069218729546094E-2</c:v>
                </c:pt>
                <c:pt idx="248">
                  <c:v>4.402947091374898E-2</c:v>
                </c:pt>
                <c:pt idx="249">
                  <c:v>1.1566818551832725E-2</c:v>
                </c:pt>
                <c:pt idx="250">
                  <c:v>3.4343890430161395E-2</c:v>
                </c:pt>
                <c:pt idx="251">
                  <c:v>5.0884022887917268E-2</c:v>
                </c:pt>
                <c:pt idx="252">
                  <c:v>3.911131912001764E-2</c:v>
                </c:pt>
                <c:pt idx="253">
                  <c:v>2.5695931142678319E-2</c:v>
                </c:pt>
                <c:pt idx="254">
                  <c:v>3.9058605644196831E-2</c:v>
                </c:pt>
                <c:pt idx="255">
                  <c:v>6.4080060748416656E-2</c:v>
                </c:pt>
                <c:pt idx="256">
                  <c:v>2.1475136035933318E-2</c:v>
                </c:pt>
                <c:pt idx="257">
                  <c:v>4.4256980632626508E-2</c:v>
                </c:pt>
                <c:pt idx="258">
                  <c:v>2.9569484305079996E-2</c:v>
                </c:pt>
                <c:pt idx="259">
                  <c:v>3.1625823990948376E-2</c:v>
                </c:pt>
                <c:pt idx="260">
                  <c:v>4.972084153773082E-2</c:v>
                </c:pt>
                <c:pt idx="261">
                  <c:v>4.8262395607487463E-2</c:v>
                </c:pt>
                <c:pt idx="262">
                  <c:v>3.8736801675081978E-2</c:v>
                </c:pt>
                <c:pt idx="263">
                  <c:v>3.4279108539234215E-2</c:v>
                </c:pt>
                <c:pt idx="264">
                  <c:v>2.2010709196663925E-2</c:v>
                </c:pt>
                <c:pt idx="265">
                  <c:v>5.6310662905509901E-2</c:v>
                </c:pt>
                <c:pt idx="266">
                  <c:v>3.142610336956686E-2</c:v>
                </c:pt>
                <c:pt idx="267">
                  <c:v>2.512304238391927E-2</c:v>
                </c:pt>
                <c:pt idx="268">
                  <c:v>4.1241031482361024E-2</c:v>
                </c:pt>
                <c:pt idx="269">
                  <c:v>4.9862813311571941E-2</c:v>
                </c:pt>
                <c:pt idx="270">
                  <c:v>3.4832516842186578E-2</c:v>
                </c:pt>
                <c:pt idx="271">
                  <c:v>3.6728628249463213E-2</c:v>
                </c:pt>
                <c:pt idx="272">
                  <c:v>4.3564659046108289E-2</c:v>
                </c:pt>
                <c:pt idx="273">
                  <c:v>4.2025674768911614E-2</c:v>
                </c:pt>
                <c:pt idx="274">
                  <c:v>4.7546671792057182E-2</c:v>
                </c:pt>
                <c:pt idx="275">
                  <c:v>2.6250063722356387E-2</c:v>
                </c:pt>
                <c:pt idx="276">
                  <c:v>7.0361989611917863E-2</c:v>
                </c:pt>
                <c:pt idx="277">
                  <c:v>5.4265633466730634E-2</c:v>
                </c:pt>
                <c:pt idx="278">
                  <c:v>4.4375610279839606E-2</c:v>
                </c:pt>
                <c:pt idx="279">
                  <c:v>3.6572243311475461E-2</c:v>
                </c:pt>
                <c:pt idx="280">
                  <c:v>0.10031363860112386</c:v>
                </c:pt>
                <c:pt idx="281">
                  <c:v>7.4611196495373733E-2</c:v>
                </c:pt>
                <c:pt idx="282">
                  <c:v>6.1953604172888532E-2</c:v>
                </c:pt>
                <c:pt idx="283">
                  <c:v>3.7054336519801723E-2</c:v>
                </c:pt>
                <c:pt idx="284">
                  <c:v>4.736056692052415E-2</c:v>
                </c:pt>
                <c:pt idx="285">
                  <c:v>3.2577720901159068E-2</c:v>
                </c:pt>
                <c:pt idx="286">
                  <c:v>3.2760872079416359E-2</c:v>
                </c:pt>
                <c:pt idx="287">
                  <c:v>1.6042180005198858E-2</c:v>
                </c:pt>
                <c:pt idx="288">
                  <c:v>1.1720416470419437E-2</c:v>
                </c:pt>
                <c:pt idx="289">
                  <c:v>3.2707933921624743E-2</c:v>
                </c:pt>
                <c:pt idx="290">
                  <c:v>6.3116768234522169E-2</c:v>
                </c:pt>
                <c:pt idx="291">
                  <c:v>6.7133995640494604E-2</c:v>
                </c:pt>
                <c:pt idx="292">
                  <c:v>5.0386075764523142E-2</c:v>
                </c:pt>
                <c:pt idx="293">
                  <c:v>4.3366906870753397E-2</c:v>
                </c:pt>
                <c:pt idx="294">
                  <c:v>3.7926722156344184E-2</c:v>
                </c:pt>
                <c:pt idx="295">
                  <c:v>2.1111380292545334E-2</c:v>
                </c:pt>
                <c:pt idx="296">
                  <c:v>4.2335074750813106E-2</c:v>
                </c:pt>
                <c:pt idx="297">
                  <c:v>6.5945176555302965E-2</c:v>
                </c:pt>
                <c:pt idx="298">
                  <c:v>4.9377736970999564E-2</c:v>
                </c:pt>
                <c:pt idx="299">
                  <c:v>5.4792742198245037E-2</c:v>
                </c:pt>
                <c:pt idx="300">
                  <c:v>5.3341546750194979E-2</c:v>
                </c:pt>
                <c:pt idx="301">
                  <c:v>5.3807419910347321E-2</c:v>
                </c:pt>
                <c:pt idx="302">
                  <c:v>3.8284427604518001E-2</c:v>
                </c:pt>
                <c:pt idx="303">
                  <c:v>3.7441077188566041E-2</c:v>
                </c:pt>
                <c:pt idx="304">
                  <c:v>3.7099364419637126E-2</c:v>
                </c:pt>
                <c:pt idx="305">
                  <c:v>8.3386255775662832E-2</c:v>
                </c:pt>
                <c:pt idx="306">
                  <c:v>2.9774559932549849E-2</c:v>
                </c:pt>
                <c:pt idx="307">
                  <c:v>6.3751895585586027E-2</c:v>
                </c:pt>
                <c:pt idx="308">
                  <c:v>4.5132190987171583E-2</c:v>
                </c:pt>
                <c:pt idx="309">
                  <c:v>7.1098757337306751E-2</c:v>
                </c:pt>
                <c:pt idx="310">
                  <c:v>4.974344688331378E-2</c:v>
                </c:pt>
                <c:pt idx="311">
                  <c:v>4.469295513890259E-2</c:v>
                </c:pt>
                <c:pt idx="312">
                  <c:v>5.7290077940447048E-2</c:v>
                </c:pt>
                <c:pt idx="313">
                  <c:v>4.9168165878253234E-2</c:v>
                </c:pt>
                <c:pt idx="314">
                  <c:v>3.4489602991405022E-2</c:v>
                </c:pt>
                <c:pt idx="315">
                  <c:v>5.019294166330468E-2</c:v>
                </c:pt>
                <c:pt idx="316">
                  <c:v>5.0227073331042149E-2</c:v>
                </c:pt>
                <c:pt idx="317">
                  <c:v>3.5567851305387421E-2</c:v>
                </c:pt>
                <c:pt idx="318">
                  <c:v>4.977921132336327E-2</c:v>
                </c:pt>
                <c:pt idx="319">
                  <c:v>3.7395542238499502E-2</c:v>
                </c:pt>
                <c:pt idx="320">
                  <c:v>3.4014541398970977E-2</c:v>
                </c:pt>
                <c:pt idx="321">
                  <c:v>4.3049481570225367E-2</c:v>
                </c:pt>
                <c:pt idx="322">
                  <c:v>3.7574993189837258E-2</c:v>
                </c:pt>
                <c:pt idx="323">
                  <c:v>4.1443490928481097E-2</c:v>
                </c:pt>
                <c:pt idx="324">
                  <c:v>3.4252457090291344E-2</c:v>
                </c:pt>
                <c:pt idx="325">
                  <c:v>7.3808576323397546E-3</c:v>
                </c:pt>
                <c:pt idx="326">
                  <c:v>3.667507796478553E-2</c:v>
                </c:pt>
                <c:pt idx="327">
                  <c:v>5.2094608719816193E-2</c:v>
                </c:pt>
                <c:pt idx="328">
                  <c:v>3.7054017237080572E-2</c:v>
                </c:pt>
                <c:pt idx="329">
                  <c:v>1.9944561147010376E-2</c:v>
                </c:pt>
                <c:pt idx="330">
                  <c:v>4.9132423657155755E-2</c:v>
                </c:pt>
                <c:pt idx="331">
                  <c:v>4.260685666077535E-2</c:v>
                </c:pt>
                <c:pt idx="332">
                  <c:v>3.9060016642226358E-2</c:v>
                </c:pt>
                <c:pt idx="333">
                  <c:v>6.569122308910913E-2</c:v>
                </c:pt>
                <c:pt idx="334">
                  <c:v>2.8197581412806372E-2</c:v>
                </c:pt>
                <c:pt idx="335">
                  <c:v>3.4528708416120324E-2</c:v>
                </c:pt>
                <c:pt idx="336">
                  <c:v>3.7158404769881415E-2</c:v>
                </c:pt>
                <c:pt idx="337">
                  <c:v>4.2219113077202053E-2</c:v>
                </c:pt>
                <c:pt idx="338">
                  <c:v>4.0621771420346064E-2</c:v>
                </c:pt>
                <c:pt idx="339">
                  <c:v>7.0639764170921993E-2</c:v>
                </c:pt>
                <c:pt idx="340">
                  <c:v>2.6365401106179576E-2</c:v>
                </c:pt>
                <c:pt idx="341">
                  <c:v>3.2247611010124189E-2</c:v>
                </c:pt>
                <c:pt idx="342">
                  <c:v>3.959569733165047E-2</c:v>
                </c:pt>
                <c:pt idx="343">
                  <c:v>2.5690185742208271E-2</c:v>
                </c:pt>
                <c:pt idx="344">
                  <c:v>5.1287601720943599E-2</c:v>
                </c:pt>
                <c:pt idx="345">
                  <c:v>5.1730026633498127E-2</c:v>
                </c:pt>
                <c:pt idx="346">
                  <c:v>2.9215487799630679E-2</c:v>
                </c:pt>
                <c:pt idx="347">
                  <c:v>4.7231402790290034E-2</c:v>
                </c:pt>
                <c:pt idx="348">
                  <c:v>5.0855554088304444E-2</c:v>
                </c:pt>
                <c:pt idx="349">
                  <c:v>4.2883264879435501E-2</c:v>
                </c:pt>
                <c:pt idx="350">
                  <c:v>1.3732594189320935E-2</c:v>
                </c:pt>
                <c:pt idx="351">
                  <c:v>1.5124635152581334E-2</c:v>
                </c:pt>
                <c:pt idx="352">
                  <c:v>4.4016940245692027E-2</c:v>
                </c:pt>
                <c:pt idx="353">
                  <c:v>4.2879215216261812E-2</c:v>
                </c:pt>
                <c:pt idx="354">
                  <c:v>3.0964546684316474E-2</c:v>
                </c:pt>
                <c:pt idx="355">
                  <c:v>3.8067706558461367E-2</c:v>
                </c:pt>
                <c:pt idx="356">
                  <c:v>4.619337549517688E-2</c:v>
                </c:pt>
                <c:pt idx="357">
                  <c:v>9.5186232713420083E-2</c:v>
                </c:pt>
                <c:pt idx="358">
                  <c:v>5.1603087457204211E-2</c:v>
                </c:pt>
                <c:pt idx="359">
                  <c:v>5.6056072257250733E-2</c:v>
                </c:pt>
                <c:pt idx="360">
                  <c:v>5.2673568895876599E-2</c:v>
                </c:pt>
                <c:pt idx="361">
                  <c:v>4.335436681792082E-2</c:v>
                </c:pt>
                <c:pt idx="362">
                  <c:v>3.105279610888978E-2</c:v>
                </c:pt>
                <c:pt idx="363">
                  <c:v>1.828586323995296E-2</c:v>
                </c:pt>
                <c:pt idx="364">
                  <c:v>5.5630551532326322E-2</c:v>
                </c:pt>
                <c:pt idx="365">
                  <c:v>5.1677358542443486E-2</c:v>
                </c:pt>
                <c:pt idx="366">
                  <c:v>2.4199749494504985E-2</c:v>
                </c:pt>
                <c:pt idx="367">
                  <c:v>8.0823303489532705E-2</c:v>
                </c:pt>
                <c:pt idx="368">
                  <c:v>2.1833666181310107E-2</c:v>
                </c:pt>
                <c:pt idx="369">
                  <c:v>6.911161925917142E-2</c:v>
                </c:pt>
                <c:pt idx="370">
                  <c:v>3.1203696847207141E-2</c:v>
                </c:pt>
                <c:pt idx="371">
                  <c:v>7.8185583593455732E-2</c:v>
                </c:pt>
                <c:pt idx="372">
                  <c:v>6.3725793218546656E-2</c:v>
                </c:pt>
                <c:pt idx="373">
                  <c:v>4.3477244478548727E-2</c:v>
                </c:pt>
                <c:pt idx="374">
                  <c:v>3.5020650019484734E-2</c:v>
                </c:pt>
                <c:pt idx="375">
                  <c:v>4.6496992520264513E-2</c:v>
                </c:pt>
                <c:pt idx="376">
                  <c:v>2.9888060695695273E-2</c:v>
                </c:pt>
                <c:pt idx="377">
                  <c:v>6.4084575322331361E-2</c:v>
                </c:pt>
                <c:pt idx="378">
                  <c:v>3.7604986114738281E-2</c:v>
                </c:pt>
                <c:pt idx="379">
                  <c:v>3.3337449519200035E-2</c:v>
                </c:pt>
                <c:pt idx="380">
                  <c:v>5.3588901560715385E-2</c:v>
                </c:pt>
                <c:pt idx="381">
                  <c:v>4.3227405208932979E-2</c:v>
                </c:pt>
                <c:pt idx="382">
                  <c:v>0.10151481365148385</c:v>
                </c:pt>
                <c:pt idx="383">
                  <c:v>5.8486021362536889E-2</c:v>
                </c:pt>
                <c:pt idx="384">
                  <c:v>3.433535098753282E-2</c:v>
                </c:pt>
                <c:pt idx="385">
                  <c:v>3.8777496474033057E-2</c:v>
                </c:pt>
                <c:pt idx="386">
                  <c:v>1.3983990928151613E-2</c:v>
                </c:pt>
                <c:pt idx="387">
                  <c:v>3.3653210759297281E-2</c:v>
                </c:pt>
                <c:pt idx="388">
                  <c:v>3.3294365020235972E-2</c:v>
                </c:pt>
                <c:pt idx="389">
                  <c:v>5.0609971284112376E-2</c:v>
                </c:pt>
                <c:pt idx="390">
                  <c:v>6.7144785217891467E-2</c:v>
                </c:pt>
                <c:pt idx="391">
                  <c:v>3.7788656925609843E-2</c:v>
                </c:pt>
                <c:pt idx="392">
                  <c:v>3.2514354381156352E-2</c:v>
                </c:pt>
                <c:pt idx="393">
                  <c:v>1.7801133724445251E-2</c:v>
                </c:pt>
                <c:pt idx="394">
                  <c:v>3.805616319239391E-2</c:v>
                </c:pt>
                <c:pt idx="395">
                  <c:v>1.4273152488486929E-2</c:v>
                </c:pt>
                <c:pt idx="396">
                  <c:v>7.2756873952465995E-2</c:v>
                </c:pt>
                <c:pt idx="397">
                  <c:v>5.6897396458520433E-2</c:v>
                </c:pt>
                <c:pt idx="398">
                  <c:v>3.4189606693711738E-2</c:v>
                </c:pt>
                <c:pt idx="399">
                  <c:v>3.717183665852275E-2</c:v>
                </c:pt>
                <c:pt idx="400">
                  <c:v>5.230354822318084E-2</c:v>
                </c:pt>
                <c:pt idx="401">
                  <c:v>3.0951259730477076E-2</c:v>
                </c:pt>
                <c:pt idx="402">
                  <c:v>7.0965956813870079E-2</c:v>
                </c:pt>
                <c:pt idx="403">
                  <c:v>1.8834948426890818E-2</c:v>
                </c:pt>
                <c:pt idx="404">
                  <c:v>4.3563996682904005E-2</c:v>
                </c:pt>
                <c:pt idx="405">
                  <c:v>5.2855211773968236E-2</c:v>
                </c:pt>
                <c:pt idx="406">
                  <c:v>5.7685714751681161E-2</c:v>
                </c:pt>
                <c:pt idx="407">
                  <c:v>4.9485691798068387E-2</c:v>
                </c:pt>
                <c:pt idx="408">
                  <c:v>4.194922826708769E-2</c:v>
                </c:pt>
                <c:pt idx="409">
                  <c:v>4.2747341460263044E-2</c:v>
                </c:pt>
                <c:pt idx="410">
                  <c:v>3.3576896165779857E-2</c:v>
                </c:pt>
                <c:pt idx="411">
                  <c:v>2.9889080201087381E-2</c:v>
                </c:pt>
                <c:pt idx="412">
                  <c:v>3.1891677155893916E-2</c:v>
                </c:pt>
                <c:pt idx="413">
                  <c:v>4.5802415367001359E-2</c:v>
                </c:pt>
                <c:pt idx="414">
                  <c:v>5.7575386985801558E-2</c:v>
                </c:pt>
                <c:pt idx="415">
                  <c:v>1.8285562770323338E-2</c:v>
                </c:pt>
                <c:pt idx="416">
                  <c:v>4.9035636451611353E-2</c:v>
                </c:pt>
                <c:pt idx="417">
                  <c:v>3.0935938826498699E-2</c:v>
                </c:pt>
                <c:pt idx="418">
                  <c:v>2.7454047527330161E-2</c:v>
                </c:pt>
                <c:pt idx="419">
                  <c:v>3.2356179967280241E-2</c:v>
                </c:pt>
                <c:pt idx="420">
                  <c:v>5.2863161468888364E-2</c:v>
                </c:pt>
                <c:pt idx="421">
                  <c:v>3.8920071804252387E-2</c:v>
                </c:pt>
                <c:pt idx="422">
                  <c:v>3.7578201237005615E-2</c:v>
                </c:pt>
                <c:pt idx="423">
                  <c:v>4.5542021291725021E-2</c:v>
                </c:pt>
                <c:pt idx="424">
                  <c:v>6.306755429472588E-2</c:v>
                </c:pt>
                <c:pt idx="425">
                  <c:v>2.4477576017980951E-2</c:v>
                </c:pt>
                <c:pt idx="426">
                  <c:v>4.3627496621843065E-2</c:v>
                </c:pt>
                <c:pt idx="427">
                  <c:v>3.1216671503941029E-2</c:v>
                </c:pt>
                <c:pt idx="428">
                  <c:v>2.8387239394495722E-2</c:v>
                </c:pt>
                <c:pt idx="429">
                  <c:v>3.6211044050492802E-2</c:v>
                </c:pt>
                <c:pt idx="430">
                  <c:v>4.4621305300216463E-2</c:v>
                </c:pt>
                <c:pt idx="431">
                  <c:v>4.6425998982325467E-2</c:v>
                </c:pt>
                <c:pt idx="432">
                  <c:v>4.1475695462130702E-2</c:v>
                </c:pt>
                <c:pt idx="433">
                  <c:v>3.9199131763064443E-2</c:v>
                </c:pt>
                <c:pt idx="434">
                  <c:v>3.5015837755150159E-2</c:v>
                </c:pt>
                <c:pt idx="435">
                  <c:v>4.6875124292297343E-2</c:v>
                </c:pt>
                <c:pt idx="436">
                  <c:v>5.2596696003629262E-2</c:v>
                </c:pt>
                <c:pt idx="437">
                  <c:v>4.1250492538191352E-2</c:v>
                </c:pt>
                <c:pt idx="438">
                  <c:v>2.8335613929739267E-2</c:v>
                </c:pt>
                <c:pt idx="439">
                  <c:v>4.372082530400867E-2</c:v>
                </c:pt>
                <c:pt idx="440">
                  <c:v>3.7027462008403234E-2</c:v>
                </c:pt>
                <c:pt idx="441">
                  <c:v>6.2587468750939124E-2</c:v>
                </c:pt>
                <c:pt idx="442">
                  <c:v>4.4960443744535894E-2</c:v>
                </c:pt>
                <c:pt idx="443">
                  <c:v>3.1751761151848967E-2</c:v>
                </c:pt>
                <c:pt idx="444">
                  <c:v>2.8231533918887664E-2</c:v>
                </c:pt>
                <c:pt idx="445">
                  <c:v>7.1120477016837214E-2</c:v>
                </c:pt>
                <c:pt idx="446">
                  <c:v>5.2656708674396313E-2</c:v>
                </c:pt>
                <c:pt idx="447">
                  <c:v>3.1566446922523639E-2</c:v>
                </c:pt>
                <c:pt idx="448">
                  <c:v>7.5080727450545837E-2</c:v>
                </c:pt>
                <c:pt idx="449">
                  <c:v>4.9722468929012109E-2</c:v>
                </c:pt>
                <c:pt idx="450">
                  <c:v>3.2709632242349684E-2</c:v>
                </c:pt>
                <c:pt idx="451">
                  <c:v>2.956124482226663E-2</c:v>
                </c:pt>
                <c:pt idx="452">
                  <c:v>2.730416065107022E-2</c:v>
                </c:pt>
                <c:pt idx="453">
                  <c:v>3.5389358058228737E-2</c:v>
                </c:pt>
                <c:pt idx="454">
                  <c:v>2.8499961137519847E-2</c:v>
                </c:pt>
                <c:pt idx="455">
                  <c:v>6.0534259109068955E-2</c:v>
                </c:pt>
                <c:pt idx="456">
                  <c:v>4.7350933199588496E-2</c:v>
                </c:pt>
                <c:pt idx="457">
                  <c:v>5.9711768062749471E-2</c:v>
                </c:pt>
                <c:pt idx="458">
                  <c:v>4.3840275524214434E-2</c:v>
                </c:pt>
                <c:pt idx="459">
                  <c:v>3.4062838547656682E-2</c:v>
                </c:pt>
                <c:pt idx="460">
                  <c:v>2.9293557638439438E-2</c:v>
                </c:pt>
                <c:pt idx="461">
                  <c:v>4.4195603444348919E-2</c:v>
                </c:pt>
                <c:pt idx="462">
                  <c:v>4.0708075407813737E-2</c:v>
                </c:pt>
                <c:pt idx="463">
                  <c:v>2.6605666795729732E-2</c:v>
                </c:pt>
                <c:pt idx="464">
                  <c:v>3.3893263623664183E-2</c:v>
                </c:pt>
                <c:pt idx="465">
                  <c:v>6.0072479082018404E-2</c:v>
                </c:pt>
                <c:pt idx="466">
                  <c:v>5.5592605660972794E-2</c:v>
                </c:pt>
                <c:pt idx="467">
                  <c:v>2.5510661205652596E-2</c:v>
                </c:pt>
                <c:pt idx="468">
                  <c:v>5.3918084994718285E-2</c:v>
                </c:pt>
                <c:pt idx="469">
                  <c:v>3.2690193713650118E-2</c:v>
                </c:pt>
                <c:pt idx="470">
                  <c:v>3.5778569663225568E-2</c:v>
                </c:pt>
                <c:pt idx="471">
                  <c:v>4.6241209304088926E-2</c:v>
                </c:pt>
                <c:pt idx="472">
                  <c:v>6.0712775969227195E-2</c:v>
                </c:pt>
                <c:pt idx="473">
                  <c:v>5.7327899513850866E-2</c:v>
                </c:pt>
                <c:pt idx="474">
                  <c:v>6.6397974138432403E-2</c:v>
                </c:pt>
                <c:pt idx="475">
                  <c:v>5.0565985419931181E-2</c:v>
                </c:pt>
                <c:pt idx="476">
                  <c:v>9.3625278100621045E-2</c:v>
                </c:pt>
                <c:pt idx="477">
                  <c:v>5.1576856894818945E-2</c:v>
                </c:pt>
                <c:pt idx="478">
                  <c:v>3.4310120739483807E-2</c:v>
                </c:pt>
                <c:pt idx="479">
                  <c:v>3.9324026614597329E-2</c:v>
                </c:pt>
                <c:pt idx="480">
                  <c:v>4.0712365801079287E-2</c:v>
                </c:pt>
                <c:pt idx="481">
                  <c:v>3.8976863931265981E-2</c:v>
                </c:pt>
                <c:pt idx="482">
                  <c:v>1.9596708385790862E-2</c:v>
                </c:pt>
                <c:pt idx="483">
                  <c:v>2.5649811411975421E-2</c:v>
                </c:pt>
                <c:pt idx="484">
                  <c:v>3.7843633123125997E-2</c:v>
                </c:pt>
                <c:pt idx="485">
                  <c:v>5.028260018768016E-2</c:v>
                </c:pt>
                <c:pt idx="486">
                  <c:v>7.6403337090470202E-2</c:v>
                </c:pt>
                <c:pt idx="487">
                  <c:v>3.6814731345454987E-2</c:v>
                </c:pt>
                <c:pt idx="488">
                  <c:v>5.6181491060021571E-2</c:v>
                </c:pt>
                <c:pt idx="489">
                  <c:v>3.838574329980915E-2</c:v>
                </c:pt>
                <c:pt idx="490">
                  <c:v>7.7882774313952297E-2</c:v>
                </c:pt>
                <c:pt idx="491">
                  <c:v>5.2600906074784959E-2</c:v>
                </c:pt>
                <c:pt idx="492">
                  <c:v>3.8274646619598229E-2</c:v>
                </c:pt>
                <c:pt idx="493">
                  <c:v>4.6859628238049567E-2</c:v>
                </c:pt>
                <c:pt idx="494">
                  <c:v>4.5915371734508881E-2</c:v>
                </c:pt>
                <c:pt idx="495">
                  <c:v>6.1407834125452254E-2</c:v>
                </c:pt>
                <c:pt idx="496">
                  <c:v>4.0739250019564466E-2</c:v>
                </c:pt>
                <c:pt idx="497">
                  <c:v>1.6708744370280471E-2</c:v>
                </c:pt>
                <c:pt idx="498">
                  <c:v>5.1169413990017176E-2</c:v>
                </c:pt>
                <c:pt idx="499">
                  <c:v>4.3728364554191046E-2</c:v>
                </c:pt>
                <c:pt idx="500">
                  <c:v>5.049119125023438E-2</c:v>
                </c:pt>
                <c:pt idx="501">
                  <c:v>4.3484931242337765E-2</c:v>
                </c:pt>
                <c:pt idx="502">
                  <c:v>3.6299711887142649E-2</c:v>
                </c:pt>
                <c:pt idx="503">
                  <c:v>3.9781253364481017E-2</c:v>
                </c:pt>
                <c:pt idx="504">
                  <c:v>9.9566675768816282E-3</c:v>
                </c:pt>
                <c:pt idx="505">
                  <c:v>2.9079278345157888E-2</c:v>
                </c:pt>
                <c:pt idx="506">
                  <c:v>3.5779041483685603E-2</c:v>
                </c:pt>
                <c:pt idx="507">
                  <c:v>2.4325417354928547E-2</c:v>
                </c:pt>
                <c:pt idx="508">
                  <c:v>4.8097694188975026E-2</c:v>
                </c:pt>
                <c:pt idx="509">
                  <c:v>5.83704047887732E-2</c:v>
                </c:pt>
                <c:pt idx="510">
                  <c:v>0.10286096075401829</c:v>
                </c:pt>
                <c:pt idx="511">
                  <c:v>4.4329903342809729E-2</c:v>
                </c:pt>
                <c:pt idx="512">
                  <c:v>7.0393464511921522E-2</c:v>
                </c:pt>
                <c:pt idx="513">
                  <c:v>3.0117485065797922E-2</c:v>
                </c:pt>
                <c:pt idx="514">
                  <c:v>1.7101038761907716E-2</c:v>
                </c:pt>
                <c:pt idx="515">
                  <c:v>6.4879565538545236E-2</c:v>
                </c:pt>
                <c:pt idx="516">
                  <c:v>2.9207427442466738E-2</c:v>
                </c:pt>
                <c:pt idx="517">
                  <c:v>4.3208917692318494E-2</c:v>
                </c:pt>
                <c:pt idx="518">
                  <c:v>6.0058414252019077E-2</c:v>
                </c:pt>
                <c:pt idx="519">
                  <c:v>4.4033924710589645E-2</c:v>
                </c:pt>
                <c:pt idx="520">
                  <c:v>4.9608805986990134E-2</c:v>
                </c:pt>
                <c:pt idx="521">
                  <c:v>4.9206346849581806E-2</c:v>
                </c:pt>
                <c:pt idx="522">
                  <c:v>3.9462072846726315E-2</c:v>
                </c:pt>
                <c:pt idx="523">
                  <c:v>5.6352675204703218E-2</c:v>
                </c:pt>
                <c:pt idx="524">
                  <c:v>3.2620451877759749E-2</c:v>
                </c:pt>
                <c:pt idx="525">
                  <c:v>3.2517234962206487E-2</c:v>
                </c:pt>
                <c:pt idx="526">
                  <c:v>5.0675939215306443E-2</c:v>
                </c:pt>
                <c:pt idx="527">
                  <c:v>5.279490785133234E-2</c:v>
                </c:pt>
                <c:pt idx="528">
                  <c:v>2.5633611459458194E-2</c:v>
                </c:pt>
                <c:pt idx="529">
                  <c:v>4.6591447954206444E-2</c:v>
                </c:pt>
                <c:pt idx="530">
                  <c:v>5.9175020737127326E-2</c:v>
                </c:pt>
                <c:pt idx="531">
                  <c:v>5.1024734210733058E-2</c:v>
                </c:pt>
                <c:pt idx="532">
                  <c:v>6.5879174667603735E-2</c:v>
                </c:pt>
                <c:pt idx="533">
                  <c:v>5.5306102737201712E-2</c:v>
                </c:pt>
                <c:pt idx="534">
                  <c:v>4.5329379880143961E-2</c:v>
                </c:pt>
                <c:pt idx="535">
                  <c:v>8.4570722925299435E-2</c:v>
                </c:pt>
                <c:pt idx="536">
                  <c:v>4.3018793912594333E-2</c:v>
                </c:pt>
                <c:pt idx="537">
                  <c:v>4.8059214078554291E-2</c:v>
                </c:pt>
                <c:pt idx="538">
                  <c:v>7.2178608285403456E-2</c:v>
                </c:pt>
                <c:pt idx="539">
                  <c:v>3.1880998591613974E-2</c:v>
                </c:pt>
                <c:pt idx="540">
                  <c:v>5.8783386037996266E-2</c:v>
                </c:pt>
                <c:pt idx="541">
                  <c:v>5.022604415512788E-2</c:v>
                </c:pt>
                <c:pt idx="542">
                  <c:v>3.1462076963752139E-2</c:v>
                </c:pt>
                <c:pt idx="543">
                  <c:v>5.6295139173657915E-2</c:v>
                </c:pt>
                <c:pt idx="544">
                  <c:v>9.052719156776412E-2</c:v>
                </c:pt>
                <c:pt idx="545">
                  <c:v>2.4926617695076203E-2</c:v>
                </c:pt>
                <c:pt idx="546">
                  <c:v>2.7879430758776635E-2</c:v>
                </c:pt>
                <c:pt idx="547">
                  <c:v>4.1511825433012461E-2</c:v>
                </c:pt>
                <c:pt idx="548">
                  <c:v>2.7469825801352599E-2</c:v>
                </c:pt>
                <c:pt idx="549">
                  <c:v>1.8824292576001156E-2</c:v>
                </c:pt>
                <c:pt idx="550">
                  <c:v>4.8287790323906066E-2</c:v>
                </c:pt>
                <c:pt idx="551">
                  <c:v>5.6587670413723146E-2</c:v>
                </c:pt>
                <c:pt idx="552">
                  <c:v>4.7095195867090212E-2</c:v>
                </c:pt>
                <c:pt idx="553">
                  <c:v>3.4866658044405696E-2</c:v>
                </c:pt>
                <c:pt idx="554">
                  <c:v>5.0358810389788289E-2</c:v>
                </c:pt>
                <c:pt idx="555">
                  <c:v>3.3469272361489999E-2</c:v>
                </c:pt>
                <c:pt idx="556">
                  <c:v>6.7957917420240932E-2</c:v>
                </c:pt>
                <c:pt idx="557">
                  <c:v>6.5347960223647306E-2</c:v>
                </c:pt>
                <c:pt idx="558">
                  <c:v>6.9433314094821341E-2</c:v>
                </c:pt>
                <c:pt idx="559">
                  <c:v>3.7926395711943783E-2</c:v>
                </c:pt>
                <c:pt idx="560">
                  <c:v>1.8971237358559989E-2</c:v>
                </c:pt>
                <c:pt idx="561">
                  <c:v>3.4410936294424488E-2</c:v>
                </c:pt>
                <c:pt idx="562">
                  <c:v>7.7362113045381875E-2</c:v>
                </c:pt>
                <c:pt idx="563">
                  <c:v>4.1657510591749158E-2</c:v>
                </c:pt>
                <c:pt idx="564">
                  <c:v>6.0610995212668328E-2</c:v>
                </c:pt>
                <c:pt idx="565">
                  <c:v>4.4289579980031135E-2</c:v>
                </c:pt>
                <c:pt idx="566">
                  <c:v>4.3118005338190102E-2</c:v>
                </c:pt>
                <c:pt idx="567">
                  <c:v>3.0113271438628075E-2</c:v>
                </c:pt>
                <c:pt idx="568">
                  <c:v>2.7021363493181738E-2</c:v>
                </c:pt>
                <c:pt idx="569">
                  <c:v>6.1725511612062078E-2</c:v>
                </c:pt>
                <c:pt idx="570">
                  <c:v>1.5676504450400586E-2</c:v>
                </c:pt>
                <c:pt idx="571">
                  <c:v>1.4729771923132517E-2</c:v>
                </c:pt>
                <c:pt idx="572">
                  <c:v>7.6146077257179812E-2</c:v>
                </c:pt>
                <c:pt idx="573">
                  <c:v>6.4378360554901093E-2</c:v>
                </c:pt>
                <c:pt idx="574">
                  <c:v>4.4796353845718784E-2</c:v>
                </c:pt>
                <c:pt idx="575">
                  <c:v>5.8526132024121935E-2</c:v>
                </c:pt>
                <c:pt idx="576">
                  <c:v>2.2306848169600713E-2</c:v>
                </c:pt>
                <c:pt idx="577">
                  <c:v>5.1570854101642638E-2</c:v>
                </c:pt>
                <c:pt idx="578">
                  <c:v>3.8623306933233792E-2</c:v>
                </c:pt>
                <c:pt idx="579">
                  <c:v>4.8509078079058909E-2</c:v>
                </c:pt>
                <c:pt idx="580">
                  <c:v>1.7284929507150437E-2</c:v>
                </c:pt>
                <c:pt idx="581">
                  <c:v>3.6485133203939313E-2</c:v>
                </c:pt>
                <c:pt idx="582">
                  <c:v>4.9699710582167711E-2</c:v>
                </c:pt>
                <c:pt idx="583">
                  <c:v>3.9039615129720318E-2</c:v>
                </c:pt>
                <c:pt idx="584">
                  <c:v>2.86368681196425E-2</c:v>
                </c:pt>
                <c:pt idx="585">
                  <c:v>4.922546379780357E-2</c:v>
                </c:pt>
                <c:pt idx="586">
                  <c:v>4.5421184924752112E-2</c:v>
                </c:pt>
                <c:pt idx="587">
                  <c:v>7.8640957902344155E-2</c:v>
                </c:pt>
                <c:pt idx="588">
                  <c:v>1.6289808220900426E-2</c:v>
                </c:pt>
                <c:pt idx="589">
                  <c:v>3.743723256789977E-2</c:v>
                </c:pt>
                <c:pt idx="590">
                  <c:v>5.169899834651126E-2</c:v>
                </c:pt>
                <c:pt idx="591">
                  <c:v>5.5358487913945709E-2</c:v>
                </c:pt>
                <c:pt idx="592">
                  <c:v>3.433174159828134E-2</c:v>
                </c:pt>
                <c:pt idx="593">
                  <c:v>8.8820937917045484E-2</c:v>
                </c:pt>
                <c:pt idx="594">
                  <c:v>3.8169396648457976E-2</c:v>
                </c:pt>
                <c:pt idx="595">
                  <c:v>2.3612599010796487E-2</c:v>
                </c:pt>
                <c:pt idx="596">
                  <c:v>7.4362939062837086E-2</c:v>
                </c:pt>
                <c:pt idx="597">
                  <c:v>6.9178556048930417E-2</c:v>
                </c:pt>
                <c:pt idx="598">
                  <c:v>3.1190125072797059E-2</c:v>
                </c:pt>
                <c:pt idx="599">
                  <c:v>5.8052221845940721E-2</c:v>
                </c:pt>
                <c:pt idx="600">
                  <c:v>2.4971543674329411E-2</c:v>
                </c:pt>
                <c:pt idx="601">
                  <c:v>3.2754093238914095E-2</c:v>
                </c:pt>
                <c:pt idx="602">
                  <c:v>4.6128479408857004E-2</c:v>
                </c:pt>
                <c:pt idx="603">
                  <c:v>1.435868759066139E-2</c:v>
                </c:pt>
                <c:pt idx="604">
                  <c:v>5.2572532103559055E-2</c:v>
                </c:pt>
                <c:pt idx="605">
                  <c:v>4.8790349246672804E-2</c:v>
                </c:pt>
                <c:pt idx="606">
                  <c:v>4.4530064053379448E-2</c:v>
                </c:pt>
                <c:pt idx="607">
                  <c:v>5.2937012209577361E-2</c:v>
                </c:pt>
                <c:pt idx="608">
                  <c:v>2.53935616118941E-2</c:v>
                </c:pt>
                <c:pt idx="609">
                  <c:v>4.3284970052360094E-2</c:v>
                </c:pt>
                <c:pt idx="610">
                  <c:v>6.1472039674066892E-2</c:v>
                </c:pt>
                <c:pt idx="611">
                  <c:v>4.8577793373720368E-2</c:v>
                </c:pt>
                <c:pt idx="612">
                  <c:v>2.6158145510317254E-2</c:v>
                </c:pt>
                <c:pt idx="613">
                  <c:v>5.8020377088297437E-2</c:v>
                </c:pt>
                <c:pt idx="614">
                  <c:v>4.4209712173364224E-2</c:v>
                </c:pt>
                <c:pt idx="615">
                  <c:v>4.1021339728841255E-2</c:v>
                </c:pt>
                <c:pt idx="616">
                  <c:v>2.721234213569268E-2</c:v>
                </c:pt>
                <c:pt idx="617">
                  <c:v>2.1489478063307033E-2</c:v>
                </c:pt>
                <c:pt idx="618">
                  <c:v>6.1818390467996309E-2</c:v>
                </c:pt>
                <c:pt idx="619">
                  <c:v>3.0106342657161278E-2</c:v>
                </c:pt>
                <c:pt idx="620">
                  <c:v>3.3600175731457682E-2</c:v>
                </c:pt>
                <c:pt idx="621">
                  <c:v>4.1755262662338311E-2</c:v>
                </c:pt>
                <c:pt idx="622">
                  <c:v>4.5637189897966834E-2</c:v>
                </c:pt>
                <c:pt idx="623">
                  <c:v>4.6362094661045461E-2</c:v>
                </c:pt>
                <c:pt idx="624">
                  <c:v>4.4561806986708419E-2</c:v>
                </c:pt>
                <c:pt idx="625">
                  <c:v>2.2095623805281406E-2</c:v>
                </c:pt>
                <c:pt idx="626">
                  <c:v>4.6893249709572871E-2</c:v>
                </c:pt>
                <c:pt idx="627">
                  <c:v>3.5246642434287878E-2</c:v>
                </c:pt>
                <c:pt idx="628">
                  <c:v>3.7697307745585107E-2</c:v>
                </c:pt>
                <c:pt idx="629">
                  <c:v>3.5303258150275241E-2</c:v>
                </c:pt>
                <c:pt idx="630">
                  <c:v>5.5999212113041708E-2</c:v>
                </c:pt>
                <c:pt idx="631">
                  <c:v>3.6832364228128966E-2</c:v>
                </c:pt>
                <c:pt idx="632">
                  <c:v>3.8016005941782893E-2</c:v>
                </c:pt>
                <c:pt idx="633">
                  <c:v>5.9572626531883444E-2</c:v>
                </c:pt>
                <c:pt idx="634">
                  <c:v>4.4635792757018677E-2</c:v>
                </c:pt>
                <c:pt idx="635">
                  <c:v>5.8406678500617204E-2</c:v>
                </c:pt>
                <c:pt idx="636">
                  <c:v>4.2045664071236999E-2</c:v>
                </c:pt>
                <c:pt idx="637">
                  <c:v>5.3253984650577735E-2</c:v>
                </c:pt>
                <c:pt idx="638">
                  <c:v>4.512770577496461E-2</c:v>
                </c:pt>
                <c:pt idx="639">
                  <c:v>6.5550233597932106E-2</c:v>
                </c:pt>
                <c:pt idx="640">
                  <c:v>5.4546736177098154E-2</c:v>
                </c:pt>
                <c:pt idx="641">
                  <c:v>3.8461648636019419E-2</c:v>
                </c:pt>
                <c:pt idx="642">
                  <c:v>3.4575605313230895E-2</c:v>
                </c:pt>
                <c:pt idx="643">
                  <c:v>6.3692031581929598E-2</c:v>
                </c:pt>
                <c:pt idx="644">
                  <c:v>1.9347786545964141E-2</c:v>
                </c:pt>
                <c:pt idx="645">
                  <c:v>3.1206946770769406E-2</c:v>
                </c:pt>
                <c:pt idx="646">
                  <c:v>5.1998378982842652E-2</c:v>
                </c:pt>
                <c:pt idx="647">
                  <c:v>3.9254344971469735E-2</c:v>
                </c:pt>
                <c:pt idx="648">
                  <c:v>3.1922300869934972E-2</c:v>
                </c:pt>
                <c:pt idx="649">
                  <c:v>4.8572227218626196E-2</c:v>
                </c:pt>
                <c:pt idx="650">
                  <c:v>4.700712597436052E-2</c:v>
                </c:pt>
                <c:pt idx="651">
                  <c:v>4.2004216910534353E-2</c:v>
                </c:pt>
                <c:pt idx="652">
                  <c:v>2.9749050527922094E-2</c:v>
                </c:pt>
                <c:pt idx="653">
                  <c:v>2.8774509212119881E-2</c:v>
                </c:pt>
                <c:pt idx="654">
                  <c:v>6.9258879340202029E-2</c:v>
                </c:pt>
                <c:pt idx="655">
                  <c:v>2.7927473990127183E-2</c:v>
                </c:pt>
                <c:pt idx="656">
                  <c:v>2.6533651548181325E-2</c:v>
                </c:pt>
                <c:pt idx="657">
                  <c:v>3.8739836875510747E-2</c:v>
                </c:pt>
                <c:pt idx="658">
                  <c:v>3.7005203851839141E-2</c:v>
                </c:pt>
                <c:pt idx="659">
                  <c:v>4.0307893931636585E-2</c:v>
                </c:pt>
                <c:pt idx="660">
                  <c:v>3.5388788935355464E-2</c:v>
                </c:pt>
                <c:pt idx="661">
                  <c:v>5.7068821202861386E-2</c:v>
                </c:pt>
                <c:pt idx="662">
                  <c:v>3.3961202335730079E-2</c:v>
                </c:pt>
                <c:pt idx="663">
                  <c:v>1.8124542946331701E-2</c:v>
                </c:pt>
                <c:pt idx="664">
                  <c:v>4.2408586311514895E-2</c:v>
                </c:pt>
                <c:pt idx="665">
                  <c:v>6.2376396957319002E-2</c:v>
                </c:pt>
                <c:pt idx="666">
                  <c:v>6.1645740536796723E-2</c:v>
                </c:pt>
                <c:pt idx="667">
                  <c:v>3.0363171678532197E-2</c:v>
                </c:pt>
                <c:pt idx="668">
                  <c:v>3.7975193462225221E-2</c:v>
                </c:pt>
                <c:pt idx="669">
                  <c:v>1.7675387801023845E-2</c:v>
                </c:pt>
                <c:pt idx="670">
                  <c:v>7.7229553617511826E-2</c:v>
                </c:pt>
                <c:pt idx="671">
                  <c:v>6.1455722037289107E-2</c:v>
                </c:pt>
                <c:pt idx="672">
                  <c:v>4.5468282463652088E-2</c:v>
                </c:pt>
                <c:pt idx="673">
                  <c:v>1.0973987748789327E-2</c:v>
                </c:pt>
                <c:pt idx="674">
                  <c:v>3.5545371985607588E-2</c:v>
                </c:pt>
                <c:pt idx="675">
                  <c:v>3.0412766695629756E-2</c:v>
                </c:pt>
                <c:pt idx="676">
                  <c:v>2.9045879743197389E-2</c:v>
                </c:pt>
                <c:pt idx="677">
                  <c:v>3.4568865952490313E-2</c:v>
                </c:pt>
                <c:pt idx="678">
                  <c:v>3.9674180417852867E-2</c:v>
                </c:pt>
                <c:pt idx="679">
                  <c:v>-4.9912469942832161E-3</c:v>
                </c:pt>
                <c:pt idx="680">
                  <c:v>3.7869894352645872E-2</c:v>
                </c:pt>
                <c:pt idx="681">
                  <c:v>7.5970308588191315E-2</c:v>
                </c:pt>
                <c:pt idx="682">
                  <c:v>6.7651699380681052E-2</c:v>
                </c:pt>
                <c:pt idx="683">
                  <c:v>3.7482378630087965E-2</c:v>
                </c:pt>
                <c:pt idx="684">
                  <c:v>4.3631131658532496E-2</c:v>
                </c:pt>
                <c:pt idx="685">
                  <c:v>2.2815163813161732E-2</c:v>
                </c:pt>
                <c:pt idx="686">
                  <c:v>2.6224273679218868E-2</c:v>
                </c:pt>
                <c:pt idx="687">
                  <c:v>5.6735648436424313E-2</c:v>
                </c:pt>
                <c:pt idx="688">
                  <c:v>4.7194114507080442E-2</c:v>
                </c:pt>
                <c:pt idx="689">
                  <c:v>3.9187149411908706E-2</c:v>
                </c:pt>
                <c:pt idx="690">
                  <c:v>4.1949007058793342E-2</c:v>
                </c:pt>
                <c:pt idx="691">
                  <c:v>5.6456938061707262E-2</c:v>
                </c:pt>
                <c:pt idx="692">
                  <c:v>1.4099652974962851E-2</c:v>
                </c:pt>
                <c:pt idx="693">
                  <c:v>3.6785898764440716E-2</c:v>
                </c:pt>
                <c:pt idx="694">
                  <c:v>5.149311164110415E-2</c:v>
                </c:pt>
                <c:pt idx="695">
                  <c:v>3.6118392967450674E-2</c:v>
                </c:pt>
                <c:pt idx="696">
                  <c:v>2.8524376084311243E-2</c:v>
                </c:pt>
                <c:pt idx="697">
                  <c:v>5.3453938625693809E-2</c:v>
                </c:pt>
                <c:pt idx="698">
                  <c:v>5.2998969253746253E-2</c:v>
                </c:pt>
                <c:pt idx="699">
                  <c:v>4.7574664128095634E-2</c:v>
                </c:pt>
                <c:pt idx="700">
                  <c:v>4.6256055108727878E-2</c:v>
                </c:pt>
                <c:pt idx="701">
                  <c:v>5.074749051627947E-2</c:v>
                </c:pt>
                <c:pt idx="702">
                  <c:v>5.4468265006045513E-2</c:v>
                </c:pt>
                <c:pt idx="703">
                  <c:v>3.1562660424370392E-2</c:v>
                </c:pt>
                <c:pt idx="704">
                  <c:v>5.9057246061030355E-2</c:v>
                </c:pt>
                <c:pt idx="705">
                  <c:v>5.1173861656010899E-2</c:v>
                </c:pt>
                <c:pt idx="706">
                  <c:v>4.9833760959392848E-2</c:v>
                </c:pt>
                <c:pt idx="707">
                  <c:v>4.9587611111252983E-2</c:v>
                </c:pt>
                <c:pt idx="708">
                  <c:v>7.5110278813069087E-2</c:v>
                </c:pt>
                <c:pt idx="709">
                  <c:v>2.4022456551946902E-2</c:v>
                </c:pt>
                <c:pt idx="710">
                  <c:v>3.9756263329664421E-2</c:v>
                </c:pt>
                <c:pt idx="711">
                  <c:v>3.8996453888024973E-2</c:v>
                </c:pt>
                <c:pt idx="712">
                  <c:v>5.3416565354375223E-2</c:v>
                </c:pt>
                <c:pt idx="713">
                  <c:v>4.5983190691698539E-2</c:v>
                </c:pt>
                <c:pt idx="714">
                  <c:v>3.7666947260655448E-2</c:v>
                </c:pt>
                <c:pt idx="715">
                  <c:v>5.9028553238999137E-2</c:v>
                </c:pt>
                <c:pt idx="716">
                  <c:v>4.7624747632337261E-2</c:v>
                </c:pt>
                <c:pt idx="717">
                  <c:v>6.5781006036946366E-2</c:v>
                </c:pt>
                <c:pt idx="718">
                  <c:v>5.6502611160187399E-2</c:v>
                </c:pt>
                <c:pt idx="719">
                  <c:v>2.2013423647885944E-2</c:v>
                </c:pt>
                <c:pt idx="720">
                  <c:v>7.2127162988735449E-2</c:v>
                </c:pt>
                <c:pt idx="721">
                  <c:v>4.741315051296624E-2</c:v>
                </c:pt>
                <c:pt idx="722">
                  <c:v>4.0387519275657979E-2</c:v>
                </c:pt>
                <c:pt idx="723">
                  <c:v>2.2617567174409103E-2</c:v>
                </c:pt>
                <c:pt idx="724">
                  <c:v>4.3778488509770952E-2</c:v>
                </c:pt>
                <c:pt idx="725">
                  <c:v>2.242080173873795E-2</c:v>
                </c:pt>
                <c:pt idx="726">
                  <c:v>5.7590856623134457E-2</c:v>
                </c:pt>
                <c:pt idx="727">
                  <c:v>3.3283809771322836E-2</c:v>
                </c:pt>
                <c:pt idx="728">
                  <c:v>3.8903446026662181E-2</c:v>
                </c:pt>
                <c:pt idx="729">
                  <c:v>2.4844675325869758E-2</c:v>
                </c:pt>
                <c:pt idx="730">
                  <c:v>1.9326068912290495E-2</c:v>
                </c:pt>
                <c:pt idx="731">
                  <c:v>2.8806578702029739E-2</c:v>
                </c:pt>
                <c:pt idx="732">
                  <c:v>4.5356839042135277E-2</c:v>
                </c:pt>
                <c:pt idx="733">
                  <c:v>2.9870792524006262E-2</c:v>
                </c:pt>
                <c:pt idx="734">
                  <c:v>3.9333729202196466E-2</c:v>
                </c:pt>
                <c:pt idx="735">
                  <c:v>1.7552262077190406E-2</c:v>
                </c:pt>
                <c:pt idx="736">
                  <c:v>2.4688388257297689E-2</c:v>
                </c:pt>
                <c:pt idx="737">
                  <c:v>4.3306364062658531E-2</c:v>
                </c:pt>
                <c:pt idx="738">
                  <c:v>5.1586430030232222E-2</c:v>
                </c:pt>
                <c:pt idx="739">
                  <c:v>3.4664983661832238E-2</c:v>
                </c:pt>
                <c:pt idx="740">
                  <c:v>4.6086526783930992E-2</c:v>
                </c:pt>
                <c:pt idx="741">
                  <c:v>1.6794154420535889E-2</c:v>
                </c:pt>
                <c:pt idx="742">
                  <c:v>3.0957166378426493E-2</c:v>
                </c:pt>
                <c:pt idx="743">
                  <c:v>5.0639439136455522E-2</c:v>
                </c:pt>
                <c:pt idx="744">
                  <c:v>2.9150180424084127E-2</c:v>
                </c:pt>
                <c:pt idx="745">
                  <c:v>2.2622933694096403E-2</c:v>
                </c:pt>
                <c:pt idx="746">
                  <c:v>4.0294135423273758E-2</c:v>
                </c:pt>
                <c:pt idx="747">
                  <c:v>3.7395526875574348E-2</c:v>
                </c:pt>
                <c:pt idx="748">
                  <c:v>3.6476316220802829E-2</c:v>
                </c:pt>
                <c:pt idx="749">
                  <c:v>2.8857947378408966E-2</c:v>
                </c:pt>
                <c:pt idx="750">
                  <c:v>3.6811536551514479E-2</c:v>
                </c:pt>
                <c:pt idx="751">
                  <c:v>4.9959505610928545E-2</c:v>
                </c:pt>
                <c:pt idx="752">
                  <c:v>4.4670957934005884E-2</c:v>
                </c:pt>
                <c:pt idx="753">
                  <c:v>3.318928056674153E-2</c:v>
                </c:pt>
                <c:pt idx="754">
                  <c:v>7.3423928816916728E-2</c:v>
                </c:pt>
                <c:pt idx="755">
                  <c:v>3.6423618641018507E-2</c:v>
                </c:pt>
                <c:pt idx="756">
                  <c:v>8.3066988278238441E-2</c:v>
                </c:pt>
                <c:pt idx="757">
                  <c:v>2.8019495744411316E-2</c:v>
                </c:pt>
                <c:pt idx="758">
                  <c:v>3.9857740086972626E-2</c:v>
                </c:pt>
                <c:pt idx="759">
                  <c:v>3.4799762148749025E-2</c:v>
                </c:pt>
                <c:pt idx="760">
                  <c:v>6.356497283524476E-2</c:v>
                </c:pt>
                <c:pt idx="761">
                  <c:v>6.8621215618167142E-2</c:v>
                </c:pt>
                <c:pt idx="762">
                  <c:v>5.7115361107095808E-2</c:v>
                </c:pt>
                <c:pt idx="763">
                  <c:v>4.2753738844881539E-2</c:v>
                </c:pt>
                <c:pt idx="764">
                  <c:v>3.1908501269859002E-2</c:v>
                </c:pt>
                <c:pt idx="765">
                  <c:v>4.7923555992568367E-2</c:v>
                </c:pt>
                <c:pt idx="766">
                  <c:v>4.0141284070326577E-2</c:v>
                </c:pt>
                <c:pt idx="767">
                  <c:v>3.8269483129584003E-2</c:v>
                </c:pt>
                <c:pt idx="768">
                  <c:v>2.1117175366637042E-2</c:v>
                </c:pt>
                <c:pt idx="769">
                  <c:v>9.4395749131495066E-2</c:v>
                </c:pt>
                <c:pt idx="770">
                  <c:v>5.5622019270984424E-2</c:v>
                </c:pt>
                <c:pt idx="771">
                  <c:v>3.5356965042813826E-2</c:v>
                </c:pt>
                <c:pt idx="772">
                  <c:v>2.7380968572453313E-2</c:v>
                </c:pt>
                <c:pt idx="773">
                  <c:v>2.7041831929642157E-2</c:v>
                </c:pt>
                <c:pt idx="774">
                  <c:v>6.6924070336474628E-2</c:v>
                </c:pt>
                <c:pt idx="775">
                  <c:v>3.6847703975334767E-2</c:v>
                </c:pt>
                <c:pt idx="776">
                  <c:v>2.1641731683695653E-2</c:v>
                </c:pt>
                <c:pt idx="777">
                  <c:v>3.4283279486212237E-2</c:v>
                </c:pt>
                <c:pt idx="778">
                  <c:v>3.062449060518091E-2</c:v>
                </c:pt>
                <c:pt idx="779">
                  <c:v>2.1563886842498547E-2</c:v>
                </c:pt>
                <c:pt idx="780">
                  <c:v>7.0269458971969456E-2</c:v>
                </c:pt>
                <c:pt idx="781">
                  <c:v>4.1059229834587541E-2</c:v>
                </c:pt>
                <c:pt idx="782">
                  <c:v>2.1705189734293029E-2</c:v>
                </c:pt>
                <c:pt idx="783">
                  <c:v>3.4523769961719353E-2</c:v>
                </c:pt>
                <c:pt idx="784">
                  <c:v>2.9712888856520792E-2</c:v>
                </c:pt>
                <c:pt idx="785">
                  <c:v>2.9278967400776068E-2</c:v>
                </c:pt>
                <c:pt idx="786">
                  <c:v>6.7585745436211653E-2</c:v>
                </c:pt>
                <c:pt idx="787">
                  <c:v>4.581246831582142E-2</c:v>
                </c:pt>
                <c:pt idx="788">
                  <c:v>4.6578022398076513E-2</c:v>
                </c:pt>
                <c:pt idx="789">
                  <c:v>8.9224616480645835E-2</c:v>
                </c:pt>
                <c:pt idx="790">
                  <c:v>3.2576363718467505E-2</c:v>
                </c:pt>
                <c:pt idx="791">
                  <c:v>2.8668999977364606E-2</c:v>
                </c:pt>
                <c:pt idx="792">
                  <c:v>2.9312024179704466E-2</c:v>
                </c:pt>
                <c:pt idx="793">
                  <c:v>7.9997144386863894E-2</c:v>
                </c:pt>
                <c:pt idx="794">
                  <c:v>2.8592822678826124E-2</c:v>
                </c:pt>
                <c:pt idx="795">
                  <c:v>5.501357161471887E-2</c:v>
                </c:pt>
                <c:pt idx="796">
                  <c:v>3.218998130554418E-2</c:v>
                </c:pt>
                <c:pt idx="797">
                  <c:v>3.5426776809496019E-2</c:v>
                </c:pt>
                <c:pt idx="798">
                  <c:v>4.0203559091759544E-2</c:v>
                </c:pt>
                <c:pt idx="799">
                  <c:v>4.7901458499710614E-2</c:v>
                </c:pt>
                <c:pt idx="800">
                  <c:v>3.6820688199410867E-2</c:v>
                </c:pt>
                <c:pt idx="801">
                  <c:v>2.3411341033149569E-2</c:v>
                </c:pt>
                <c:pt idx="802">
                  <c:v>3.2000974450291153E-2</c:v>
                </c:pt>
                <c:pt idx="803">
                  <c:v>4.159268228428914E-2</c:v>
                </c:pt>
                <c:pt idx="804">
                  <c:v>5.2142926926153521E-2</c:v>
                </c:pt>
                <c:pt idx="805">
                  <c:v>5.0809273602796523E-2</c:v>
                </c:pt>
                <c:pt idx="806">
                  <c:v>3.1493252788759918E-2</c:v>
                </c:pt>
                <c:pt idx="807">
                  <c:v>2.3288995204282514E-2</c:v>
                </c:pt>
                <c:pt idx="808">
                  <c:v>3.1240781275789331E-2</c:v>
                </c:pt>
                <c:pt idx="809">
                  <c:v>1.8230507513200322E-2</c:v>
                </c:pt>
                <c:pt idx="810">
                  <c:v>2.5775083211822647E-2</c:v>
                </c:pt>
                <c:pt idx="811">
                  <c:v>3.8566885550910257E-2</c:v>
                </c:pt>
                <c:pt idx="812">
                  <c:v>6.7353162202206107E-2</c:v>
                </c:pt>
                <c:pt idx="813">
                  <c:v>8.6087909064769264E-2</c:v>
                </c:pt>
                <c:pt idx="814">
                  <c:v>4.482574173151832E-2</c:v>
                </c:pt>
                <c:pt idx="815">
                  <c:v>7.4930880759010776E-2</c:v>
                </c:pt>
                <c:pt idx="816">
                  <c:v>4.5973765850105153E-2</c:v>
                </c:pt>
                <c:pt idx="817">
                  <c:v>2.3834974419198574E-2</c:v>
                </c:pt>
                <c:pt idx="818">
                  <c:v>7.9951626713423707E-2</c:v>
                </c:pt>
                <c:pt idx="819">
                  <c:v>3.3743174201083193E-2</c:v>
                </c:pt>
                <c:pt idx="820">
                  <c:v>6.0836629061670422E-2</c:v>
                </c:pt>
                <c:pt idx="821">
                  <c:v>5.4543652801315901E-2</c:v>
                </c:pt>
                <c:pt idx="822">
                  <c:v>4.4252351232554332E-2</c:v>
                </c:pt>
                <c:pt idx="823">
                  <c:v>1.5782654390939399E-2</c:v>
                </c:pt>
                <c:pt idx="824">
                  <c:v>8.0704146778103336E-2</c:v>
                </c:pt>
                <c:pt idx="825">
                  <c:v>3.5463392027205387E-2</c:v>
                </c:pt>
                <c:pt idx="826">
                  <c:v>3.4346078138579372E-2</c:v>
                </c:pt>
                <c:pt idx="827">
                  <c:v>7.6094876111152843E-2</c:v>
                </c:pt>
                <c:pt idx="828">
                  <c:v>3.1109568487863726E-2</c:v>
                </c:pt>
                <c:pt idx="829">
                  <c:v>2.5954821102846637E-2</c:v>
                </c:pt>
                <c:pt idx="830">
                  <c:v>7.0244138667296951E-2</c:v>
                </c:pt>
                <c:pt idx="831">
                  <c:v>4.5047690611639268E-2</c:v>
                </c:pt>
                <c:pt idx="832">
                  <c:v>3.4798918838848891E-2</c:v>
                </c:pt>
                <c:pt idx="833">
                  <c:v>4.2294687207936832E-2</c:v>
                </c:pt>
                <c:pt idx="834">
                  <c:v>4.3261803474830884E-2</c:v>
                </c:pt>
                <c:pt idx="835">
                  <c:v>1.8488932165581673E-2</c:v>
                </c:pt>
                <c:pt idx="836">
                  <c:v>4.0131483127725076E-2</c:v>
                </c:pt>
                <c:pt idx="837">
                  <c:v>4.6230488928605595E-2</c:v>
                </c:pt>
                <c:pt idx="838">
                  <c:v>4.439982320429614E-2</c:v>
                </c:pt>
                <c:pt idx="839">
                  <c:v>2.1125357362512531E-2</c:v>
                </c:pt>
                <c:pt idx="840">
                  <c:v>2.1256266618859598E-2</c:v>
                </c:pt>
                <c:pt idx="841">
                  <c:v>5.971644335885351E-2</c:v>
                </c:pt>
                <c:pt idx="842">
                  <c:v>3.4511107576252087E-2</c:v>
                </c:pt>
                <c:pt idx="843">
                  <c:v>5.6231227854434351E-2</c:v>
                </c:pt>
                <c:pt idx="844">
                  <c:v>4.8360400954413407E-2</c:v>
                </c:pt>
                <c:pt idx="845">
                  <c:v>3.0676783318495993E-2</c:v>
                </c:pt>
                <c:pt idx="846">
                  <c:v>2.9790513607890645E-2</c:v>
                </c:pt>
                <c:pt idx="847">
                  <c:v>3.7283197060268947E-2</c:v>
                </c:pt>
                <c:pt idx="848">
                  <c:v>3.005457930137112E-2</c:v>
                </c:pt>
                <c:pt idx="849">
                  <c:v>8.9597878349316318E-2</c:v>
                </c:pt>
                <c:pt idx="850">
                  <c:v>7.0966829038511037E-2</c:v>
                </c:pt>
                <c:pt idx="851">
                  <c:v>1.1504063550864529E-2</c:v>
                </c:pt>
                <c:pt idx="852">
                  <c:v>3.5358293032722088E-2</c:v>
                </c:pt>
                <c:pt idx="853">
                  <c:v>4.1498084519812295E-2</c:v>
                </c:pt>
                <c:pt idx="854">
                  <c:v>5.5342563430814451E-2</c:v>
                </c:pt>
                <c:pt idx="855">
                  <c:v>5.9463992177853697E-2</c:v>
                </c:pt>
                <c:pt idx="856">
                  <c:v>4.0999076674514967E-2</c:v>
                </c:pt>
                <c:pt idx="857">
                  <c:v>4.0619004284984328E-2</c:v>
                </c:pt>
                <c:pt idx="858">
                  <c:v>3.340630889537799E-2</c:v>
                </c:pt>
                <c:pt idx="859">
                  <c:v>3.8741836453569434E-2</c:v>
                </c:pt>
                <c:pt idx="860">
                  <c:v>2.8420036659063896E-2</c:v>
                </c:pt>
                <c:pt idx="861">
                  <c:v>3.8245917310367972E-2</c:v>
                </c:pt>
                <c:pt idx="862">
                  <c:v>4.3445693903612081E-2</c:v>
                </c:pt>
                <c:pt idx="863">
                  <c:v>4.0395095885884302E-2</c:v>
                </c:pt>
                <c:pt idx="864">
                  <c:v>4.4724947667125647E-2</c:v>
                </c:pt>
                <c:pt idx="865">
                  <c:v>5.7230010903476014E-2</c:v>
                </c:pt>
                <c:pt idx="866">
                  <c:v>6.6591894553145181E-2</c:v>
                </c:pt>
                <c:pt idx="867">
                  <c:v>2.4666251911080295E-2</c:v>
                </c:pt>
                <c:pt idx="868">
                  <c:v>3.0103508014418523E-2</c:v>
                </c:pt>
                <c:pt idx="869">
                  <c:v>3.6229086287530521E-2</c:v>
                </c:pt>
                <c:pt idx="870">
                  <c:v>2.4206257695279731E-2</c:v>
                </c:pt>
                <c:pt idx="871">
                  <c:v>4.1772102908417708E-2</c:v>
                </c:pt>
                <c:pt idx="872">
                  <c:v>2.212963358429576E-2</c:v>
                </c:pt>
                <c:pt idx="873">
                  <c:v>4.299090205861944E-2</c:v>
                </c:pt>
                <c:pt idx="874">
                  <c:v>2.8327758812149995E-2</c:v>
                </c:pt>
                <c:pt idx="875">
                  <c:v>4.0931753854966502E-2</c:v>
                </c:pt>
                <c:pt idx="876">
                  <c:v>2.6446304125881781E-2</c:v>
                </c:pt>
                <c:pt idx="877">
                  <c:v>4.1712118123335529E-2</c:v>
                </c:pt>
                <c:pt idx="878">
                  <c:v>2.779113680106704E-2</c:v>
                </c:pt>
                <c:pt idx="879">
                  <c:v>0.10956605156644628</c:v>
                </c:pt>
                <c:pt idx="880">
                  <c:v>4.7698938108570843E-2</c:v>
                </c:pt>
                <c:pt idx="881">
                  <c:v>3.2991438826535102E-2</c:v>
                </c:pt>
                <c:pt idx="882">
                  <c:v>3.1918063388479467E-2</c:v>
                </c:pt>
                <c:pt idx="883">
                  <c:v>4.7239198370528257E-2</c:v>
                </c:pt>
                <c:pt idx="884">
                  <c:v>5.0539014425854845E-2</c:v>
                </c:pt>
                <c:pt idx="885">
                  <c:v>3.051989623251572E-2</c:v>
                </c:pt>
                <c:pt idx="886">
                  <c:v>3.5039138501353762E-2</c:v>
                </c:pt>
                <c:pt idx="887">
                  <c:v>4.3180064808661101E-2</c:v>
                </c:pt>
                <c:pt idx="888">
                  <c:v>3.7246697022792929E-2</c:v>
                </c:pt>
                <c:pt idx="889">
                  <c:v>1.6417709449411788E-2</c:v>
                </c:pt>
                <c:pt idx="890">
                  <c:v>6.3605839086417149E-2</c:v>
                </c:pt>
                <c:pt idx="891">
                  <c:v>4.9728422921559101E-2</c:v>
                </c:pt>
                <c:pt idx="892">
                  <c:v>3.9178663461123975E-2</c:v>
                </c:pt>
                <c:pt idx="893">
                  <c:v>3.826205067662336E-2</c:v>
                </c:pt>
                <c:pt idx="894">
                  <c:v>2.2562111219828651E-2</c:v>
                </c:pt>
                <c:pt idx="895">
                  <c:v>6.020867275048758E-2</c:v>
                </c:pt>
                <c:pt idx="896">
                  <c:v>4.4549232100514757E-2</c:v>
                </c:pt>
                <c:pt idx="897">
                  <c:v>4.0642138822944318E-2</c:v>
                </c:pt>
                <c:pt idx="898">
                  <c:v>2.2721546791364844E-2</c:v>
                </c:pt>
                <c:pt idx="899">
                  <c:v>3.0602913876391469E-2</c:v>
                </c:pt>
                <c:pt idx="900">
                  <c:v>2.7038551119945353E-2</c:v>
                </c:pt>
                <c:pt idx="901">
                  <c:v>3.4948337963792042E-2</c:v>
                </c:pt>
                <c:pt idx="902">
                  <c:v>5.1319470978635096E-2</c:v>
                </c:pt>
                <c:pt idx="903">
                  <c:v>3.7520492954630669E-2</c:v>
                </c:pt>
                <c:pt idx="904">
                  <c:v>5.5798190699860584E-2</c:v>
                </c:pt>
                <c:pt idx="905">
                  <c:v>6.3436755133473355E-2</c:v>
                </c:pt>
                <c:pt idx="906">
                  <c:v>2.0234123388190639E-2</c:v>
                </c:pt>
                <c:pt idx="907">
                  <c:v>3.8018261301024481E-2</c:v>
                </c:pt>
                <c:pt idx="908">
                  <c:v>3.8253755148698332E-2</c:v>
                </c:pt>
                <c:pt idx="909">
                  <c:v>5.0423895293452148E-2</c:v>
                </c:pt>
                <c:pt idx="910">
                  <c:v>2.1048682229832139E-2</c:v>
                </c:pt>
                <c:pt idx="911">
                  <c:v>5.2973706120786446E-2</c:v>
                </c:pt>
                <c:pt idx="912">
                  <c:v>5.3869816950173899E-2</c:v>
                </c:pt>
                <c:pt idx="913">
                  <c:v>6.0816442452159336E-2</c:v>
                </c:pt>
                <c:pt idx="914">
                  <c:v>1.2472543971613348E-2</c:v>
                </c:pt>
                <c:pt idx="915">
                  <c:v>3.5179058964137866E-2</c:v>
                </c:pt>
                <c:pt idx="916">
                  <c:v>7.2798416590417858E-2</c:v>
                </c:pt>
                <c:pt idx="917">
                  <c:v>7.7240941911162153E-2</c:v>
                </c:pt>
                <c:pt idx="918">
                  <c:v>4.4027682962884285E-2</c:v>
                </c:pt>
                <c:pt idx="919">
                  <c:v>2.1656493817362232E-2</c:v>
                </c:pt>
                <c:pt idx="920">
                  <c:v>5.2313998068589385E-2</c:v>
                </c:pt>
                <c:pt idx="921">
                  <c:v>5.6072728733008503E-2</c:v>
                </c:pt>
                <c:pt idx="922">
                  <c:v>3.7325299708472315E-2</c:v>
                </c:pt>
                <c:pt idx="923">
                  <c:v>5.6949983596647158E-2</c:v>
                </c:pt>
                <c:pt idx="924">
                  <c:v>3.0803804643618093E-2</c:v>
                </c:pt>
                <c:pt idx="925">
                  <c:v>6.6125377016318154E-2</c:v>
                </c:pt>
                <c:pt idx="926">
                  <c:v>7.2598541492487456E-2</c:v>
                </c:pt>
                <c:pt idx="927">
                  <c:v>3.1943823280345285E-2</c:v>
                </c:pt>
                <c:pt idx="928">
                  <c:v>1.6187111284297728E-2</c:v>
                </c:pt>
                <c:pt idx="929">
                  <c:v>2.2647412234702458E-2</c:v>
                </c:pt>
                <c:pt idx="930">
                  <c:v>3.7164913682095957E-2</c:v>
                </c:pt>
                <c:pt idx="931">
                  <c:v>5.146719223346885E-2</c:v>
                </c:pt>
                <c:pt idx="932">
                  <c:v>2.6362551264702105E-2</c:v>
                </c:pt>
                <c:pt idx="933">
                  <c:v>4.9915919476976711E-2</c:v>
                </c:pt>
                <c:pt idx="934">
                  <c:v>6.6782665910047001E-2</c:v>
                </c:pt>
                <c:pt idx="935">
                  <c:v>3.7128760118321225E-2</c:v>
                </c:pt>
                <c:pt idx="936">
                  <c:v>2.1645067762953829E-2</c:v>
                </c:pt>
                <c:pt idx="937">
                  <c:v>3.7252373996386368E-2</c:v>
                </c:pt>
                <c:pt idx="938">
                  <c:v>5.6126789692003243E-2</c:v>
                </c:pt>
                <c:pt idx="939">
                  <c:v>5.1231887217817018E-2</c:v>
                </c:pt>
                <c:pt idx="940">
                  <c:v>3.4593848462536769E-2</c:v>
                </c:pt>
                <c:pt idx="941">
                  <c:v>6.5166896105722572E-2</c:v>
                </c:pt>
                <c:pt idx="942">
                  <c:v>4.4775644809861959E-2</c:v>
                </c:pt>
                <c:pt idx="943">
                  <c:v>3.1361514787811018E-2</c:v>
                </c:pt>
                <c:pt idx="944">
                  <c:v>3.6013918025327385E-2</c:v>
                </c:pt>
                <c:pt idx="945">
                  <c:v>3.1278005283601473E-2</c:v>
                </c:pt>
                <c:pt idx="946">
                  <c:v>4.1362564194550089E-2</c:v>
                </c:pt>
                <c:pt idx="947">
                  <c:v>3.151589460347104E-2</c:v>
                </c:pt>
                <c:pt idx="948">
                  <c:v>5.0439218041667289E-2</c:v>
                </c:pt>
                <c:pt idx="949">
                  <c:v>6.0842792653103217E-2</c:v>
                </c:pt>
                <c:pt idx="950">
                  <c:v>6.3077513346359027E-2</c:v>
                </c:pt>
                <c:pt idx="951">
                  <c:v>2.9272130648656969E-2</c:v>
                </c:pt>
                <c:pt idx="952">
                  <c:v>4.8054475597194113E-2</c:v>
                </c:pt>
                <c:pt idx="953">
                  <c:v>2.5663187407513277E-2</c:v>
                </c:pt>
                <c:pt idx="954">
                  <c:v>3.6426493604805543E-2</c:v>
                </c:pt>
                <c:pt idx="955">
                  <c:v>2.7376619931519741E-2</c:v>
                </c:pt>
                <c:pt idx="956">
                  <c:v>4.1202403961058565E-2</c:v>
                </c:pt>
                <c:pt idx="957">
                  <c:v>2.2584985627723597E-2</c:v>
                </c:pt>
                <c:pt idx="958">
                  <c:v>3.3373860870346661E-2</c:v>
                </c:pt>
                <c:pt idx="959">
                  <c:v>4.22366701835859E-2</c:v>
                </c:pt>
                <c:pt idx="960">
                  <c:v>3.7722009691567138E-2</c:v>
                </c:pt>
                <c:pt idx="961">
                  <c:v>3.3156248903971175E-2</c:v>
                </c:pt>
                <c:pt idx="962">
                  <c:v>4.530608984928719E-2</c:v>
                </c:pt>
                <c:pt idx="963">
                  <c:v>4.6907613332004772E-2</c:v>
                </c:pt>
                <c:pt idx="964">
                  <c:v>4.481112443955837E-2</c:v>
                </c:pt>
                <c:pt idx="965">
                  <c:v>4.2014687615289148E-2</c:v>
                </c:pt>
                <c:pt idx="966">
                  <c:v>3.6179065439711167E-2</c:v>
                </c:pt>
                <c:pt idx="967">
                  <c:v>6.0685558987277233E-2</c:v>
                </c:pt>
                <c:pt idx="968">
                  <c:v>5.8753788922246031E-2</c:v>
                </c:pt>
                <c:pt idx="969">
                  <c:v>2.1129127741406961E-2</c:v>
                </c:pt>
                <c:pt idx="970">
                  <c:v>3.6245177933899697E-2</c:v>
                </c:pt>
                <c:pt idx="971">
                  <c:v>5.0681034658506263E-2</c:v>
                </c:pt>
                <c:pt idx="972">
                  <c:v>4.384695929715221E-2</c:v>
                </c:pt>
                <c:pt idx="973">
                  <c:v>4.4717776166184109E-2</c:v>
                </c:pt>
                <c:pt idx="974">
                  <c:v>5.6097554132392702E-2</c:v>
                </c:pt>
                <c:pt idx="975">
                  <c:v>5.2943266875626449E-2</c:v>
                </c:pt>
                <c:pt idx="976">
                  <c:v>4.4849208684375697E-2</c:v>
                </c:pt>
                <c:pt idx="977">
                  <c:v>4.499509094913634E-2</c:v>
                </c:pt>
                <c:pt idx="978">
                  <c:v>6.1608663245246831E-2</c:v>
                </c:pt>
                <c:pt idx="979">
                  <c:v>3.5074013892577582E-2</c:v>
                </c:pt>
                <c:pt idx="980">
                  <c:v>0.11737517695670618</c:v>
                </c:pt>
                <c:pt idx="981">
                  <c:v>4.7464250828989307E-2</c:v>
                </c:pt>
                <c:pt idx="982">
                  <c:v>3.9150029151056032E-2</c:v>
                </c:pt>
                <c:pt idx="983">
                  <c:v>1.1951228520961976E-2</c:v>
                </c:pt>
                <c:pt idx="984">
                  <c:v>3.4168297272509918E-2</c:v>
                </c:pt>
                <c:pt idx="985">
                  <c:v>1.1360987957672819E-2</c:v>
                </c:pt>
                <c:pt idx="986">
                  <c:v>2.3967072393418221E-2</c:v>
                </c:pt>
                <c:pt idx="987">
                  <c:v>2.9294158763148559E-2</c:v>
                </c:pt>
                <c:pt idx="988">
                  <c:v>4.0378739128588137E-2</c:v>
                </c:pt>
                <c:pt idx="989">
                  <c:v>5.2834375355654828E-3</c:v>
                </c:pt>
                <c:pt idx="990">
                  <c:v>6.5950607362797342E-2</c:v>
                </c:pt>
                <c:pt idx="991">
                  <c:v>4.930978149706533E-2</c:v>
                </c:pt>
                <c:pt idx="992">
                  <c:v>2.8508553717975005E-2</c:v>
                </c:pt>
                <c:pt idx="993">
                  <c:v>6.1641386451135816E-2</c:v>
                </c:pt>
                <c:pt idx="994">
                  <c:v>8.172684580413403E-2</c:v>
                </c:pt>
                <c:pt idx="995">
                  <c:v>2.782524368487671E-2</c:v>
                </c:pt>
                <c:pt idx="996">
                  <c:v>5.7025995251603234E-2</c:v>
                </c:pt>
                <c:pt idx="997">
                  <c:v>5.7747758455885645E-2</c:v>
                </c:pt>
                <c:pt idx="998">
                  <c:v>6.2902895787075863E-4</c:v>
                </c:pt>
                <c:pt idx="999">
                  <c:v>4.1871023859521017E-2</c:v>
                </c:pt>
              </c:numCache>
            </c:numRef>
          </c:xVal>
          <c:yVal>
            <c:numRef>
              <c:f>Simulation!$AB$6:$AB$1005</c:f>
              <c:numCache>
                <c:formatCode>0.00_ ;\-0.00\ </c:formatCode>
                <c:ptCount val="1000"/>
                <c:pt idx="0">
                  <c:v>84.879044842480539</c:v>
                </c:pt>
                <c:pt idx="1">
                  <c:v>79.395293036918702</c:v>
                </c:pt>
                <c:pt idx="2">
                  <c:v>110.82720533846054</c:v>
                </c:pt>
                <c:pt idx="3">
                  <c:v>106.29350258868112</c:v>
                </c:pt>
                <c:pt idx="4">
                  <c:v>124.57504472073981</c:v>
                </c:pt>
                <c:pt idx="5">
                  <c:v>135.88498459383021</c:v>
                </c:pt>
                <c:pt idx="6">
                  <c:v>47.184228823422814</c:v>
                </c:pt>
                <c:pt idx="7">
                  <c:v>111.47406641372908</c:v>
                </c:pt>
                <c:pt idx="8">
                  <c:v>112.71624455267971</c:v>
                </c:pt>
                <c:pt idx="9">
                  <c:v>93.919119240667612</c:v>
                </c:pt>
                <c:pt idx="10">
                  <c:v>89.718154523589476</c:v>
                </c:pt>
                <c:pt idx="11">
                  <c:v>143.11502398565375</c:v>
                </c:pt>
                <c:pt idx="12">
                  <c:v>56.366637995427368</c:v>
                </c:pt>
                <c:pt idx="13">
                  <c:v>49.435169500024131</c:v>
                </c:pt>
                <c:pt idx="14">
                  <c:v>93.56426879990795</c:v>
                </c:pt>
                <c:pt idx="15">
                  <c:v>122.88411574055181</c:v>
                </c:pt>
                <c:pt idx="16">
                  <c:v>129.94348811334964</c:v>
                </c:pt>
                <c:pt idx="17">
                  <c:v>133.83899147771382</c:v>
                </c:pt>
                <c:pt idx="18">
                  <c:v>144.59058149972168</c:v>
                </c:pt>
                <c:pt idx="19">
                  <c:v>70.898325336384346</c:v>
                </c:pt>
                <c:pt idx="20">
                  <c:v>-1.9782722151767302</c:v>
                </c:pt>
                <c:pt idx="21">
                  <c:v>60.214927509799281</c:v>
                </c:pt>
                <c:pt idx="22">
                  <c:v>-59.411485617539824</c:v>
                </c:pt>
                <c:pt idx="23">
                  <c:v>93.20760941525316</c:v>
                </c:pt>
                <c:pt idx="24">
                  <c:v>105.66407964672965</c:v>
                </c:pt>
                <c:pt idx="25">
                  <c:v>93.614273591241613</c:v>
                </c:pt>
                <c:pt idx="26">
                  <c:v>156.11499362145651</c:v>
                </c:pt>
                <c:pt idx="27">
                  <c:v>132.51722256268329</c:v>
                </c:pt>
                <c:pt idx="28">
                  <c:v>90.466709413061608</c:v>
                </c:pt>
                <c:pt idx="29">
                  <c:v>120.09993043344417</c:v>
                </c:pt>
                <c:pt idx="30">
                  <c:v>77.590601631495019</c:v>
                </c:pt>
                <c:pt idx="31">
                  <c:v>118.72585003325014</c:v>
                </c:pt>
                <c:pt idx="32">
                  <c:v>111.51725347956409</c:v>
                </c:pt>
                <c:pt idx="33">
                  <c:v>96.025271638955189</c:v>
                </c:pt>
                <c:pt idx="34">
                  <c:v>75.854125727594578</c:v>
                </c:pt>
                <c:pt idx="35">
                  <c:v>78.22674331934445</c:v>
                </c:pt>
                <c:pt idx="36">
                  <c:v>89.399315311429007</c:v>
                </c:pt>
                <c:pt idx="37">
                  <c:v>75.667042166875035</c:v>
                </c:pt>
                <c:pt idx="38">
                  <c:v>91.253509485192808</c:v>
                </c:pt>
                <c:pt idx="39">
                  <c:v>130.23946473751687</c:v>
                </c:pt>
                <c:pt idx="40">
                  <c:v>129.84297207464999</c:v>
                </c:pt>
                <c:pt idx="41">
                  <c:v>141.91629530461285</c:v>
                </c:pt>
                <c:pt idx="42">
                  <c:v>32.660859391772192</c:v>
                </c:pt>
                <c:pt idx="43">
                  <c:v>144.81430827845747</c:v>
                </c:pt>
                <c:pt idx="44">
                  <c:v>116.50210506434496</c:v>
                </c:pt>
                <c:pt idx="45">
                  <c:v>65.178002905988478</c:v>
                </c:pt>
                <c:pt idx="46">
                  <c:v>77.963467275855237</c:v>
                </c:pt>
                <c:pt idx="47">
                  <c:v>124.18456711995157</c:v>
                </c:pt>
                <c:pt idx="48">
                  <c:v>128.54987935388937</c:v>
                </c:pt>
                <c:pt idx="49">
                  <c:v>104.8921813506845</c:v>
                </c:pt>
                <c:pt idx="50">
                  <c:v>113.80725885341633</c:v>
                </c:pt>
                <c:pt idx="51">
                  <c:v>126.30246347193702</c:v>
                </c:pt>
                <c:pt idx="52">
                  <c:v>95.745881985451092</c:v>
                </c:pt>
                <c:pt idx="53">
                  <c:v>73.511786017999498</c:v>
                </c:pt>
                <c:pt idx="54">
                  <c:v>139.52422555666573</c:v>
                </c:pt>
                <c:pt idx="55">
                  <c:v>68.37411483886433</c:v>
                </c:pt>
                <c:pt idx="56">
                  <c:v>111.08803505676508</c:v>
                </c:pt>
                <c:pt idx="57">
                  <c:v>80.478417829939303</c:v>
                </c:pt>
                <c:pt idx="58">
                  <c:v>128.00165414622131</c:v>
                </c:pt>
                <c:pt idx="59">
                  <c:v>87.025492695505363</c:v>
                </c:pt>
                <c:pt idx="60">
                  <c:v>79.10538512652488</c:v>
                </c:pt>
                <c:pt idx="61">
                  <c:v>83.729000689368831</c:v>
                </c:pt>
                <c:pt idx="62">
                  <c:v>83.707121696900799</c:v>
                </c:pt>
                <c:pt idx="63">
                  <c:v>58.793504470006496</c:v>
                </c:pt>
                <c:pt idx="64">
                  <c:v>112.23886187028904</c:v>
                </c:pt>
                <c:pt idx="65">
                  <c:v>106.47383426820357</c:v>
                </c:pt>
                <c:pt idx="66">
                  <c:v>126.55229248825685</c:v>
                </c:pt>
                <c:pt idx="67">
                  <c:v>112.92653206529104</c:v>
                </c:pt>
                <c:pt idx="68">
                  <c:v>135.89656478318028</c:v>
                </c:pt>
                <c:pt idx="69">
                  <c:v>107.14034885658862</c:v>
                </c:pt>
                <c:pt idx="70">
                  <c:v>63.890238053795201</c:v>
                </c:pt>
                <c:pt idx="71">
                  <c:v>106.75414429990406</c:v>
                </c:pt>
                <c:pt idx="72">
                  <c:v>33.01426429461992</c:v>
                </c:pt>
                <c:pt idx="73">
                  <c:v>80.971835264720426</c:v>
                </c:pt>
                <c:pt idx="74">
                  <c:v>123.06602506531095</c:v>
                </c:pt>
                <c:pt idx="75">
                  <c:v>100.22734272982825</c:v>
                </c:pt>
                <c:pt idx="76">
                  <c:v>114.64187110934859</c:v>
                </c:pt>
                <c:pt idx="77">
                  <c:v>138.92916422489145</c:v>
                </c:pt>
                <c:pt idx="78">
                  <c:v>86.076845330646506</c:v>
                </c:pt>
                <c:pt idx="79">
                  <c:v>131.51637667952559</c:v>
                </c:pt>
                <c:pt idx="80">
                  <c:v>111.94920410414164</c:v>
                </c:pt>
                <c:pt idx="81">
                  <c:v>46.622097448640034</c:v>
                </c:pt>
                <c:pt idx="82">
                  <c:v>142.14435511470475</c:v>
                </c:pt>
                <c:pt idx="83">
                  <c:v>100.49627628566668</c:v>
                </c:pt>
                <c:pt idx="84">
                  <c:v>130.93360749951967</c:v>
                </c:pt>
                <c:pt idx="85">
                  <c:v>75.780808255808893</c:v>
                </c:pt>
                <c:pt idx="86">
                  <c:v>122.18256520274065</c:v>
                </c:pt>
                <c:pt idx="87">
                  <c:v>110.92762908349999</c:v>
                </c:pt>
                <c:pt idx="88">
                  <c:v>92.429194196854496</c:v>
                </c:pt>
                <c:pt idx="89">
                  <c:v>101.16021052696527</c:v>
                </c:pt>
                <c:pt idx="90">
                  <c:v>78.620079234646141</c:v>
                </c:pt>
                <c:pt idx="91">
                  <c:v>122.37159700698351</c:v>
                </c:pt>
                <c:pt idx="92">
                  <c:v>108.14488671557717</c:v>
                </c:pt>
                <c:pt idx="93">
                  <c:v>72.757834610780947</c:v>
                </c:pt>
                <c:pt idx="94">
                  <c:v>97.358019993787877</c:v>
                </c:pt>
                <c:pt idx="95">
                  <c:v>95.935489882266097</c:v>
                </c:pt>
                <c:pt idx="96">
                  <c:v>127.03177404279108</c:v>
                </c:pt>
                <c:pt idx="97">
                  <c:v>79.59448980682464</c:v>
                </c:pt>
                <c:pt idx="98">
                  <c:v>52.827736031035556</c:v>
                </c:pt>
                <c:pt idx="99">
                  <c:v>124.10556775402733</c:v>
                </c:pt>
                <c:pt idx="100">
                  <c:v>59.636771789458862</c:v>
                </c:pt>
                <c:pt idx="101">
                  <c:v>126.02587403746872</c:v>
                </c:pt>
                <c:pt idx="102">
                  <c:v>131.5326973975009</c:v>
                </c:pt>
                <c:pt idx="103">
                  <c:v>97.74047496548144</c:v>
                </c:pt>
                <c:pt idx="104">
                  <c:v>74.741910439855587</c:v>
                </c:pt>
                <c:pt idx="105">
                  <c:v>71.43102419615218</c:v>
                </c:pt>
                <c:pt idx="106">
                  <c:v>124.91285899998314</c:v>
                </c:pt>
                <c:pt idx="107">
                  <c:v>110.50914544301941</c:v>
                </c:pt>
                <c:pt idx="108">
                  <c:v>73.159913216658197</c:v>
                </c:pt>
                <c:pt idx="109">
                  <c:v>124.04396532215668</c:v>
                </c:pt>
                <c:pt idx="110">
                  <c:v>87.87775219968546</c:v>
                </c:pt>
                <c:pt idx="111">
                  <c:v>84.357550810449084</c:v>
                </c:pt>
                <c:pt idx="112">
                  <c:v>86.094912278458253</c:v>
                </c:pt>
                <c:pt idx="113">
                  <c:v>95.594281500804641</c:v>
                </c:pt>
                <c:pt idx="114">
                  <c:v>111.98605911112168</c:v>
                </c:pt>
                <c:pt idx="115">
                  <c:v>80.934150502934926</c:v>
                </c:pt>
                <c:pt idx="116">
                  <c:v>159.31763887446328</c:v>
                </c:pt>
                <c:pt idx="117">
                  <c:v>143.20252027315468</c:v>
                </c:pt>
                <c:pt idx="118">
                  <c:v>103.83914944466414</c:v>
                </c:pt>
                <c:pt idx="119">
                  <c:v>95.306824860540473</c:v>
                </c:pt>
                <c:pt idx="120">
                  <c:v>86.381607056360053</c:v>
                </c:pt>
                <c:pt idx="121">
                  <c:v>107.38532318130069</c:v>
                </c:pt>
                <c:pt idx="122">
                  <c:v>81.404002432660832</c:v>
                </c:pt>
                <c:pt idx="123">
                  <c:v>111.26522806412549</c:v>
                </c:pt>
                <c:pt idx="124">
                  <c:v>65.56618968658006</c:v>
                </c:pt>
                <c:pt idx="125">
                  <c:v>93.211881371006371</c:v>
                </c:pt>
                <c:pt idx="126">
                  <c:v>128.35665124757963</c:v>
                </c:pt>
                <c:pt idx="127">
                  <c:v>129.44418612378831</c:v>
                </c:pt>
                <c:pt idx="128">
                  <c:v>110.20062634903923</c:v>
                </c:pt>
                <c:pt idx="129">
                  <c:v>126.27909080013211</c:v>
                </c:pt>
                <c:pt idx="130">
                  <c:v>103.76143738058011</c:v>
                </c:pt>
                <c:pt idx="131">
                  <c:v>132.02427788487063</c:v>
                </c:pt>
                <c:pt idx="132">
                  <c:v>28.919310223028333</c:v>
                </c:pt>
                <c:pt idx="133">
                  <c:v>-6.8101874479141316</c:v>
                </c:pt>
                <c:pt idx="134">
                  <c:v>123.09192198021174</c:v>
                </c:pt>
                <c:pt idx="135">
                  <c:v>117.01817726415624</c:v>
                </c:pt>
                <c:pt idx="136">
                  <c:v>139.8513209163122</c:v>
                </c:pt>
                <c:pt idx="137">
                  <c:v>91.511755736531768</c:v>
                </c:pt>
                <c:pt idx="138">
                  <c:v>128.07392638342185</c:v>
                </c:pt>
                <c:pt idx="139">
                  <c:v>119.4137246577377</c:v>
                </c:pt>
                <c:pt idx="140">
                  <c:v>117.24883826588479</c:v>
                </c:pt>
                <c:pt idx="141">
                  <c:v>103.09828339042542</c:v>
                </c:pt>
                <c:pt idx="142">
                  <c:v>127.87775444100993</c:v>
                </c:pt>
                <c:pt idx="143">
                  <c:v>91.492788989606993</c:v>
                </c:pt>
                <c:pt idx="144">
                  <c:v>33.421598557153743</c:v>
                </c:pt>
                <c:pt idx="145">
                  <c:v>89.090840069747742</c:v>
                </c:pt>
                <c:pt idx="146">
                  <c:v>74.763025287963387</c:v>
                </c:pt>
                <c:pt idx="147">
                  <c:v>65.79231271598951</c:v>
                </c:pt>
                <c:pt idx="148">
                  <c:v>106.30422684146822</c:v>
                </c:pt>
                <c:pt idx="149">
                  <c:v>53.525200883391904</c:v>
                </c:pt>
                <c:pt idx="150">
                  <c:v>148.20168179225078</c:v>
                </c:pt>
                <c:pt idx="151">
                  <c:v>111.85945040368506</c:v>
                </c:pt>
                <c:pt idx="152">
                  <c:v>44.189109938785464</c:v>
                </c:pt>
                <c:pt idx="153">
                  <c:v>146.38905906891148</c:v>
                </c:pt>
                <c:pt idx="154">
                  <c:v>94.822914467370083</c:v>
                </c:pt>
                <c:pt idx="155">
                  <c:v>104.29027363238276</c:v>
                </c:pt>
                <c:pt idx="156">
                  <c:v>133.0150069691216</c:v>
                </c:pt>
                <c:pt idx="157">
                  <c:v>119.20962488939273</c:v>
                </c:pt>
                <c:pt idx="158">
                  <c:v>127.80512193987022</c:v>
                </c:pt>
                <c:pt idx="159">
                  <c:v>102.42002449729603</c:v>
                </c:pt>
                <c:pt idx="160">
                  <c:v>120.32420991388619</c:v>
                </c:pt>
                <c:pt idx="161">
                  <c:v>90.397005456514648</c:v>
                </c:pt>
                <c:pt idx="162">
                  <c:v>91.409548572558265</c:v>
                </c:pt>
                <c:pt idx="163">
                  <c:v>143.79019522184609</c:v>
                </c:pt>
                <c:pt idx="164">
                  <c:v>145.51258295161665</c:v>
                </c:pt>
                <c:pt idx="165">
                  <c:v>103.70573437401288</c:v>
                </c:pt>
                <c:pt idx="166">
                  <c:v>177.648287700526</c:v>
                </c:pt>
                <c:pt idx="167">
                  <c:v>149.77281333151393</c:v>
                </c:pt>
                <c:pt idx="168">
                  <c:v>132.37533472287208</c:v>
                </c:pt>
                <c:pt idx="169">
                  <c:v>65.438559607890397</c:v>
                </c:pt>
                <c:pt idx="170">
                  <c:v>116.88725723534043</c:v>
                </c:pt>
                <c:pt idx="171">
                  <c:v>110.01790543269692</c:v>
                </c:pt>
                <c:pt idx="172">
                  <c:v>130.87666064544152</c:v>
                </c:pt>
                <c:pt idx="173">
                  <c:v>68.921959621762426</c:v>
                </c:pt>
                <c:pt idx="174">
                  <c:v>119.51892299630964</c:v>
                </c:pt>
                <c:pt idx="175">
                  <c:v>149.35330253852504</c:v>
                </c:pt>
                <c:pt idx="176">
                  <c:v>82.50043344459948</c:v>
                </c:pt>
                <c:pt idx="177">
                  <c:v>97.977252652160587</c:v>
                </c:pt>
                <c:pt idx="178">
                  <c:v>106.23699510100096</c:v>
                </c:pt>
                <c:pt idx="179">
                  <c:v>122.58617906217239</c:v>
                </c:pt>
                <c:pt idx="180">
                  <c:v>77.772123084520445</c:v>
                </c:pt>
                <c:pt idx="181">
                  <c:v>141.65808883296359</c:v>
                </c:pt>
                <c:pt idx="182">
                  <c:v>63.121727564803905</c:v>
                </c:pt>
                <c:pt idx="183">
                  <c:v>120.27545659179276</c:v>
                </c:pt>
                <c:pt idx="184">
                  <c:v>146.65121819914106</c:v>
                </c:pt>
                <c:pt idx="185">
                  <c:v>91.83790470408826</c:v>
                </c:pt>
                <c:pt idx="186">
                  <c:v>-7.9110495635579809</c:v>
                </c:pt>
                <c:pt idx="187">
                  <c:v>94.835313675770863</c:v>
                </c:pt>
                <c:pt idx="188">
                  <c:v>150.78447227100605</c:v>
                </c:pt>
                <c:pt idx="189">
                  <c:v>119.97356630190416</c:v>
                </c:pt>
                <c:pt idx="190">
                  <c:v>59.203330909735655</c:v>
                </c:pt>
                <c:pt idx="191">
                  <c:v>105.9437438112069</c:v>
                </c:pt>
                <c:pt idx="192">
                  <c:v>141.48785893210373</c:v>
                </c:pt>
                <c:pt idx="193">
                  <c:v>132.14885487661928</c:v>
                </c:pt>
                <c:pt idx="194">
                  <c:v>127.53262848911703</c:v>
                </c:pt>
                <c:pt idx="195">
                  <c:v>125.14951050421763</c:v>
                </c:pt>
                <c:pt idx="196">
                  <c:v>124.75925046835954</c:v>
                </c:pt>
                <c:pt idx="197">
                  <c:v>112.54731701052714</c:v>
                </c:pt>
                <c:pt idx="198">
                  <c:v>100.79181533286373</c:v>
                </c:pt>
                <c:pt idx="199">
                  <c:v>111.41644980430317</c:v>
                </c:pt>
                <c:pt idx="200">
                  <c:v>44.317741924450047</c:v>
                </c:pt>
                <c:pt idx="201">
                  <c:v>140.8077684876497</c:v>
                </c:pt>
                <c:pt idx="202">
                  <c:v>76.713067699467729</c:v>
                </c:pt>
                <c:pt idx="203">
                  <c:v>104.20572531672337</c:v>
                </c:pt>
                <c:pt idx="204">
                  <c:v>88.246462220023886</c:v>
                </c:pt>
                <c:pt idx="205">
                  <c:v>124.89906591812979</c:v>
                </c:pt>
                <c:pt idx="206">
                  <c:v>128.07025322936153</c:v>
                </c:pt>
                <c:pt idx="207">
                  <c:v>112.93184835292624</c:v>
                </c:pt>
                <c:pt idx="208">
                  <c:v>80.288531425863084</c:v>
                </c:pt>
                <c:pt idx="209">
                  <c:v>127.36045471286701</c:v>
                </c:pt>
                <c:pt idx="210">
                  <c:v>116.92974383644025</c:v>
                </c:pt>
                <c:pt idx="211">
                  <c:v>112.40187361251583</c:v>
                </c:pt>
                <c:pt idx="212">
                  <c:v>152.64402665901247</c:v>
                </c:pt>
                <c:pt idx="213">
                  <c:v>114.05614369485158</c:v>
                </c:pt>
                <c:pt idx="214">
                  <c:v>27.038107401093725</c:v>
                </c:pt>
                <c:pt idx="215">
                  <c:v>121.28125306762109</c:v>
                </c:pt>
                <c:pt idx="216">
                  <c:v>123.52559926010485</c:v>
                </c:pt>
                <c:pt idx="217">
                  <c:v>144.1552100153479</c:v>
                </c:pt>
                <c:pt idx="218">
                  <c:v>109.85833502684216</c:v>
                </c:pt>
                <c:pt idx="219">
                  <c:v>74.662649487750969</c:v>
                </c:pt>
                <c:pt idx="220">
                  <c:v>97.345026479804119</c:v>
                </c:pt>
                <c:pt idx="221">
                  <c:v>104.83814140242794</c:v>
                </c:pt>
                <c:pt idx="222">
                  <c:v>137.05957772470737</c:v>
                </c:pt>
                <c:pt idx="223">
                  <c:v>117.34347234691563</c:v>
                </c:pt>
                <c:pt idx="224">
                  <c:v>136.23504640372488</c:v>
                </c:pt>
                <c:pt idx="225">
                  <c:v>79.75491108044298</c:v>
                </c:pt>
                <c:pt idx="226">
                  <c:v>84.92307947250265</c:v>
                </c:pt>
                <c:pt idx="227">
                  <c:v>111.56728504336388</c:v>
                </c:pt>
                <c:pt idx="228">
                  <c:v>125.91406414459817</c:v>
                </c:pt>
                <c:pt idx="229">
                  <c:v>133.94910770047966</c:v>
                </c:pt>
                <c:pt idx="230">
                  <c:v>111.20223030229369</c:v>
                </c:pt>
                <c:pt idx="231">
                  <c:v>99.15698339436716</c:v>
                </c:pt>
                <c:pt idx="232">
                  <c:v>122.97396556457181</c:v>
                </c:pt>
                <c:pt idx="233">
                  <c:v>73.795826843390159</c:v>
                </c:pt>
                <c:pt idx="234">
                  <c:v>93.975491305159267</c:v>
                </c:pt>
                <c:pt idx="235">
                  <c:v>79.875135633119953</c:v>
                </c:pt>
                <c:pt idx="236">
                  <c:v>130.99228373278697</c:v>
                </c:pt>
                <c:pt idx="237">
                  <c:v>50.95013959155358</c:v>
                </c:pt>
                <c:pt idx="238">
                  <c:v>141.88636093512582</c:v>
                </c:pt>
                <c:pt idx="239">
                  <c:v>84.137618780274124</c:v>
                </c:pt>
                <c:pt idx="240">
                  <c:v>121.08183460762353</c:v>
                </c:pt>
                <c:pt idx="241">
                  <c:v>120.34494460334076</c:v>
                </c:pt>
                <c:pt idx="242">
                  <c:v>62.469522987124151</c:v>
                </c:pt>
                <c:pt idx="243">
                  <c:v>102.98632620327396</c:v>
                </c:pt>
                <c:pt idx="244">
                  <c:v>114.24602612340846</c:v>
                </c:pt>
                <c:pt idx="245">
                  <c:v>147.12905762863249</c:v>
                </c:pt>
                <c:pt idx="246">
                  <c:v>104.37469988472509</c:v>
                </c:pt>
                <c:pt idx="247">
                  <c:v>-14.28770643414498</c:v>
                </c:pt>
                <c:pt idx="248">
                  <c:v>95.943489431172111</c:v>
                </c:pt>
                <c:pt idx="249">
                  <c:v>94.244822262656385</c:v>
                </c:pt>
                <c:pt idx="250">
                  <c:v>116.58599126323185</c:v>
                </c:pt>
                <c:pt idx="251">
                  <c:v>40.04022242028384</c:v>
                </c:pt>
                <c:pt idx="252">
                  <c:v>122.43989362255837</c:v>
                </c:pt>
                <c:pt idx="253">
                  <c:v>120.36520168343532</c:v>
                </c:pt>
                <c:pt idx="254">
                  <c:v>147.26933964093593</c:v>
                </c:pt>
                <c:pt idx="255">
                  <c:v>110.30212737539352</c:v>
                </c:pt>
                <c:pt idx="256">
                  <c:v>119.86948010724717</c:v>
                </c:pt>
                <c:pt idx="257">
                  <c:v>115.40895564944248</c:v>
                </c:pt>
                <c:pt idx="258">
                  <c:v>112.82778816357074</c:v>
                </c:pt>
                <c:pt idx="259">
                  <c:v>136.71260685737155</c:v>
                </c:pt>
                <c:pt idx="260">
                  <c:v>78.47671261283142</c:v>
                </c:pt>
                <c:pt idx="261">
                  <c:v>122.83313406166411</c:v>
                </c:pt>
                <c:pt idx="262">
                  <c:v>87.221125062200258</c:v>
                </c:pt>
                <c:pt idx="263">
                  <c:v>122.85215066845717</c:v>
                </c:pt>
                <c:pt idx="264">
                  <c:v>140.66413857947595</c:v>
                </c:pt>
                <c:pt idx="265">
                  <c:v>87.041949776673619</c:v>
                </c:pt>
                <c:pt idx="266">
                  <c:v>104.1427197121634</c:v>
                </c:pt>
                <c:pt idx="267">
                  <c:v>121.43874534980608</c:v>
                </c:pt>
                <c:pt idx="268">
                  <c:v>38.229482423252648</c:v>
                </c:pt>
                <c:pt idx="269">
                  <c:v>-39.239549877738909</c:v>
                </c:pt>
                <c:pt idx="270">
                  <c:v>75.275342618819536</c:v>
                </c:pt>
                <c:pt idx="271">
                  <c:v>85.991054157722715</c:v>
                </c:pt>
                <c:pt idx="272">
                  <c:v>105.40217923696127</c:v>
                </c:pt>
                <c:pt idx="273">
                  <c:v>61.97790239436074</c:v>
                </c:pt>
                <c:pt idx="274">
                  <c:v>93.443370055598166</c:v>
                </c:pt>
                <c:pt idx="275">
                  <c:v>118.73906514026044</c:v>
                </c:pt>
                <c:pt idx="276">
                  <c:v>50.981941471166806</c:v>
                </c:pt>
                <c:pt idx="277">
                  <c:v>51.664889987609513</c:v>
                </c:pt>
                <c:pt idx="278">
                  <c:v>78.66244825030742</c:v>
                </c:pt>
                <c:pt idx="279">
                  <c:v>52.318255141997042</c:v>
                </c:pt>
                <c:pt idx="280">
                  <c:v>82.157720832945643</c:v>
                </c:pt>
                <c:pt idx="281">
                  <c:v>121.32428681303554</c:v>
                </c:pt>
                <c:pt idx="282">
                  <c:v>142.68746098737489</c:v>
                </c:pt>
                <c:pt idx="283">
                  <c:v>123.68050690229069</c:v>
                </c:pt>
                <c:pt idx="284">
                  <c:v>76.935756456113836</c:v>
                </c:pt>
                <c:pt idx="285">
                  <c:v>125.6949587275127</c:v>
                </c:pt>
                <c:pt idx="286">
                  <c:v>141.63198883133794</c:v>
                </c:pt>
                <c:pt idx="287">
                  <c:v>169.87169796452014</c:v>
                </c:pt>
                <c:pt idx="288">
                  <c:v>114.55138260818507</c:v>
                </c:pt>
                <c:pt idx="289">
                  <c:v>125.73707851352299</c:v>
                </c:pt>
                <c:pt idx="290">
                  <c:v>54.466210754890426</c:v>
                </c:pt>
                <c:pt idx="291">
                  <c:v>109.80379231969721</c:v>
                </c:pt>
                <c:pt idx="292">
                  <c:v>76.398862677233524</c:v>
                </c:pt>
                <c:pt idx="293">
                  <c:v>79.739623376607597</c:v>
                </c:pt>
                <c:pt idx="294">
                  <c:v>35.179422835351488</c:v>
                </c:pt>
                <c:pt idx="295">
                  <c:v>122.27352961251773</c:v>
                </c:pt>
                <c:pt idx="296">
                  <c:v>84.057283623069566</c:v>
                </c:pt>
                <c:pt idx="297">
                  <c:v>105.50528382224627</c:v>
                </c:pt>
                <c:pt idx="298">
                  <c:v>107.1745441566564</c:v>
                </c:pt>
                <c:pt idx="299">
                  <c:v>69.305828056157111</c:v>
                </c:pt>
                <c:pt idx="300">
                  <c:v>71.349970951849741</c:v>
                </c:pt>
                <c:pt idx="301">
                  <c:v>111.51406266096865</c:v>
                </c:pt>
                <c:pt idx="302">
                  <c:v>67.407674741424785</c:v>
                </c:pt>
                <c:pt idx="303">
                  <c:v>79.321242585899085</c:v>
                </c:pt>
                <c:pt idx="304">
                  <c:v>125.23438260111726</c:v>
                </c:pt>
                <c:pt idx="305">
                  <c:v>27.136584513080379</c:v>
                </c:pt>
                <c:pt idx="306">
                  <c:v>105.05592019069303</c:v>
                </c:pt>
                <c:pt idx="307">
                  <c:v>49.284178462836735</c:v>
                </c:pt>
                <c:pt idx="308">
                  <c:v>93.593767507265511</c:v>
                </c:pt>
                <c:pt idx="309">
                  <c:v>148.21350339117765</c:v>
                </c:pt>
                <c:pt idx="310">
                  <c:v>63.338628405927011</c:v>
                </c:pt>
                <c:pt idx="311">
                  <c:v>77.87386917243191</c:v>
                </c:pt>
                <c:pt idx="312">
                  <c:v>98.083439672707527</c:v>
                </c:pt>
                <c:pt idx="313">
                  <c:v>91.392685913914647</c:v>
                </c:pt>
                <c:pt idx="314">
                  <c:v>124.47522286557819</c:v>
                </c:pt>
                <c:pt idx="315">
                  <c:v>48.066027887261498</c:v>
                </c:pt>
                <c:pt idx="316">
                  <c:v>131.48317131181966</c:v>
                </c:pt>
                <c:pt idx="317">
                  <c:v>58.058787593979446</c:v>
                </c:pt>
                <c:pt idx="318">
                  <c:v>121.67287136118716</c:v>
                </c:pt>
                <c:pt idx="319">
                  <c:v>94.237061495481726</c:v>
                </c:pt>
                <c:pt idx="320">
                  <c:v>106.75237919148844</c:v>
                </c:pt>
                <c:pt idx="321">
                  <c:v>110.40596964327426</c:v>
                </c:pt>
                <c:pt idx="322">
                  <c:v>138.01193549324893</c:v>
                </c:pt>
                <c:pt idx="323">
                  <c:v>127.93054409410689</c:v>
                </c:pt>
                <c:pt idx="324">
                  <c:v>95.505338235893191</c:v>
                </c:pt>
                <c:pt idx="325">
                  <c:v>95.417184098526718</c:v>
                </c:pt>
                <c:pt idx="326">
                  <c:v>102.27659465979553</c:v>
                </c:pt>
                <c:pt idx="327">
                  <c:v>117.8034685098774</c:v>
                </c:pt>
                <c:pt idx="328">
                  <c:v>108.09140524932371</c:v>
                </c:pt>
                <c:pt idx="329">
                  <c:v>113.85155463391243</c:v>
                </c:pt>
                <c:pt idx="330">
                  <c:v>109.17577537875638</c:v>
                </c:pt>
                <c:pt idx="331">
                  <c:v>42.01715005588926</c:v>
                </c:pt>
                <c:pt idx="332">
                  <c:v>133.01444819912928</c:v>
                </c:pt>
                <c:pt idx="333">
                  <c:v>102.73811491956639</c:v>
                </c:pt>
                <c:pt idx="334">
                  <c:v>105.32049813957894</c:v>
                </c:pt>
                <c:pt idx="335">
                  <c:v>71.921741114706833</c:v>
                </c:pt>
                <c:pt idx="336">
                  <c:v>143.21338249474246</c:v>
                </c:pt>
                <c:pt idx="337">
                  <c:v>81.326330590634939</c:v>
                </c:pt>
                <c:pt idx="338">
                  <c:v>60.580338255353126</c:v>
                </c:pt>
                <c:pt idx="339">
                  <c:v>122.3627198303808</c:v>
                </c:pt>
                <c:pt idx="340">
                  <c:v>104.28484324990757</c:v>
                </c:pt>
                <c:pt idx="341">
                  <c:v>111.20071940528936</c:v>
                </c:pt>
                <c:pt idx="342">
                  <c:v>135.247540370504</c:v>
                </c:pt>
                <c:pt idx="343">
                  <c:v>100.63636908516446</c:v>
                </c:pt>
                <c:pt idx="344">
                  <c:v>72.95124554662732</c:v>
                </c:pt>
                <c:pt idx="345">
                  <c:v>102.81261368151758</c:v>
                </c:pt>
                <c:pt idx="346">
                  <c:v>93.337606850996281</c:v>
                </c:pt>
                <c:pt idx="347">
                  <c:v>109.43871160890177</c:v>
                </c:pt>
                <c:pt idx="348">
                  <c:v>101.92535678446359</c:v>
                </c:pt>
                <c:pt idx="349">
                  <c:v>85.832705020304047</c:v>
                </c:pt>
                <c:pt idx="350">
                  <c:v>130.80215090560552</c:v>
                </c:pt>
                <c:pt idx="351">
                  <c:v>137.91534082419048</c:v>
                </c:pt>
                <c:pt idx="352">
                  <c:v>89.205864638367359</c:v>
                </c:pt>
                <c:pt idx="353">
                  <c:v>84.075314412336184</c:v>
                </c:pt>
                <c:pt idx="354">
                  <c:v>75.262269979296207</c:v>
                </c:pt>
                <c:pt idx="355">
                  <c:v>104.61313247123832</c:v>
                </c:pt>
                <c:pt idx="356">
                  <c:v>45.089882419464743</c:v>
                </c:pt>
                <c:pt idx="357">
                  <c:v>64.952255027640945</c:v>
                </c:pt>
                <c:pt idx="358">
                  <c:v>112.77017700931702</c:v>
                </c:pt>
                <c:pt idx="359">
                  <c:v>56.209706459229437</c:v>
                </c:pt>
                <c:pt idx="360">
                  <c:v>112.38318133692326</c:v>
                </c:pt>
                <c:pt idx="361">
                  <c:v>62.349683393581699</c:v>
                </c:pt>
                <c:pt idx="362">
                  <c:v>113.33827750652847</c:v>
                </c:pt>
                <c:pt idx="363">
                  <c:v>105.86540093570545</c:v>
                </c:pt>
                <c:pt idx="364">
                  <c:v>132.60748528231767</c:v>
                </c:pt>
                <c:pt idx="365">
                  <c:v>105.36616984790896</c:v>
                </c:pt>
                <c:pt idx="366">
                  <c:v>144.06038254217282</c:v>
                </c:pt>
                <c:pt idx="367">
                  <c:v>92.461261766397172</c:v>
                </c:pt>
                <c:pt idx="368">
                  <c:v>137.89486859122957</c:v>
                </c:pt>
                <c:pt idx="369">
                  <c:v>133.70009707330621</c:v>
                </c:pt>
                <c:pt idx="370">
                  <c:v>136.76313363139599</c:v>
                </c:pt>
                <c:pt idx="371">
                  <c:v>71.159935337344336</c:v>
                </c:pt>
                <c:pt idx="372">
                  <c:v>85.677668634294378</c:v>
                </c:pt>
                <c:pt idx="373">
                  <c:v>120.72284931228558</c:v>
                </c:pt>
                <c:pt idx="374">
                  <c:v>144.01698524381663</c:v>
                </c:pt>
                <c:pt idx="375">
                  <c:v>124.72400011502862</c:v>
                </c:pt>
                <c:pt idx="376">
                  <c:v>134.31817434124275</c:v>
                </c:pt>
                <c:pt idx="377">
                  <c:v>82.257609068112174</c:v>
                </c:pt>
                <c:pt idx="378">
                  <c:v>112.62050162048013</c:v>
                </c:pt>
                <c:pt idx="379">
                  <c:v>85.869577052493696</c:v>
                </c:pt>
                <c:pt idx="380">
                  <c:v>106.55432278831182</c:v>
                </c:pt>
                <c:pt idx="381">
                  <c:v>145.6758143785068</c:v>
                </c:pt>
                <c:pt idx="382">
                  <c:v>-3.094009605979636</c:v>
                </c:pt>
                <c:pt idx="383">
                  <c:v>135.62597727369001</c:v>
                </c:pt>
                <c:pt idx="384">
                  <c:v>99.830617560780354</c:v>
                </c:pt>
                <c:pt idx="385">
                  <c:v>88.009935047389945</c:v>
                </c:pt>
                <c:pt idx="386">
                  <c:v>133.55945525151742</c:v>
                </c:pt>
                <c:pt idx="387">
                  <c:v>120.24297953253131</c:v>
                </c:pt>
                <c:pt idx="388">
                  <c:v>110.13753568188696</c:v>
                </c:pt>
                <c:pt idx="389">
                  <c:v>104.14318762106336</c:v>
                </c:pt>
                <c:pt idx="390">
                  <c:v>94.666076808246146</c:v>
                </c:pt>
                <c:pt idx="391">
                  <c:v>91.354807220335488</c:v>
                </c:pt>
                <c:pt idx="392">
                  <c:v>132.69057139244671</c:v>
                </c:pt>
                <c:pt idx="393">
                  <c:v>138.63824809842538</c:v>
                </c:pt>
                <c:pt idx="394">
                  <c:v>88.871766521352242</c:v>
                </c:pt>
                <c:pt idx="395">
                  <c:v>139.0339193951188</c:v>
                </c:pt>
                <c:pt idx="396">
                  <c:v>27.465750708287828</c:v>
                </c:pt>
                <c:pt idx="397">
                  <c:v>125.14351480561487</c:v>
                </c:pt>
                <c:pt idx="398">
                  <c:v>117.07979993083484</c:v>
                </c:pt>
                <c:pt idx="399">
                  <c:v>-4.5132871091173001</c:v>
                </c:pt>
                <c:pt idx="400">
                  <c:v>103.84436509753459</c:v>
                </c:pt>
                <c:pt idx="401">
                  <c:v>82.913403930985055</c:v>
                </c:pt>
                <c:pt idx="402">
                  <c:v>86.720554760278617</c:v>
                </c:pt>
                <c:pt idx="403">
                  <c:v>149.22556603750996</c:v>
                </c:pt>
                <c:pt idx="404">
                  <c:v>101.97456893156448</c:v>
                </c:pt>
                <c:pt idx="405">
                  <c:v>74.573516728013828</c:v>
                </c:pt>
                <c:pt idx="406">
                  <c:v>125.83869572740389</c:v>
                </c:pt>
                <c:pt idx="407">
                  <c:v>140.36160806387716</c:v>
                </c:pt>
                <c:pt idx="408">
                  <c:v>88.226322840963462</c:v>
                </c:pt>
                <c:pt idx="409">
                  <c:v>103.53448410109036</c:v>
                </c:pt>
                <c:pt idx="410">
                  <c:v>92.008639012325489</c:v>
                </c:pt>
                <c:pt idx="411">
                  <c:v>107.42489637420164</c:v>
                </c:pt>
                <c:pt idx="412">
                  <c:v>100.90424888073534</c:v>
                </c:pt>
                <c:pt idx="413">
                  <c:v>115.78072351609251</c:v>
                </c:pt>
                <c:pt idx="414">
                  <c:v>85.875786020659234</c:v>
                </c:pt>
                <c:pt idx="415">
                  <c:v>113.52462736867767</c:v>
                </c:pt>
                <c:pt idx="416">
                  <c:v>111.88456430480937</c:v>
                </c:pt>
                <c:pt idx="417">
                  <c:v>119.28821765492268</c:v>
                </c:pt>
                <c:pt idx="418">
                  <c:v>106.64827310043773</c:v>
                </c:pt>
                <c:pt idx="419">
                  <c:v>114.10754424015158</c:v>
                </c:pt>
                <c:pt idx="420">
                  <c:v>78.225497439975015</c:v>
                </c:pt>
                <c:pt idx="421">
                  <c:v>104.54537117066343</c:v>
                </c:pt>
                <c:pt idx="422">
                  <c:v>105.50370028132477</c:v>
                </c:pt>
                <c:pt idx="423">
                  <c:v>149.59125140779588</c:v>
                </c:pt>
                <c:pt idx="424">
                  <c:v>60.873725142323224</c:v>
                </c:pt>
                <c:pt idx="425">
                  <c:v>115.48650354631025</c:v>
                </c:pt>
                <c:pt idx="426">
                  <c:v>56.235450289372352</c:v>
                </c:pt>
                <c:pt idx="427">
                  <c:v>95.401573350476838</c:v>
                </c:pt>
                <c:pt idx="428">
                  <c:v>140.13284836355854</c:v>
                </c:pt>
                <c:pt idx="429">
                  <c:v>131.53865898384726</c:v>
                </c:pt>
                <c:pt idx="430">
                  <c:v>63.849530955829664</c:v>
                </c:pt>
                <c:pt idx="431">
                  <c:v>122.64351778202359</c:v>
                </c:pt>
                <c:pt idx="432">
                  <c:v>94.04999423260972</c:v>
                </c:pt>
                <c:pt idx="433">
                  <c:v>131.2894624246141</c:v>
                </c:pt>
                <c:pt idx="434">
                  <c:v>109.29229201969019</c:v>
                </c:pt>
                <c:pt idx="435">
                  <c:v>97.751157677438528</c:v>
                </c:pt>
                <c:pt idx="436">
                  <c:v>111.74067601654895</c:v>
                </c:pt>
                <c:pt idx="437">
                  <c:v>142.75571462491934</c:v>
                </c:pt>
                <c:pt idx="438">
                  <c:v>116.38918718703917</c:v>
                </c:pt>
                <c:pt idx="439">
                  <c:v>118.2878089738345</c:v>
                </c:pt>
                <c:pt idx="440">
                  <c:v>102.72996652384347</c:v>
                </c:pt>
                <c:pt idx="441">
                  <c:v>39.550360753751193</c:v>
                </c:pt>
                <c:pt idx="442">
                  <c:v>78.691623739900137</c:v>
                </c:pt>
                <c:pt idx="443">
                  <c:v>85.696954384059836</c:v>
                </c:pt>
                <c:pt idx="444">
                  <c:v>129.50226694738046</c:v>
                </c:pt>
                <c:pt idx="445">
                  <c:v>87.485533171966495</c:v>
                </c:pt>
                <c:pt idx="446">
                  <c:v>74.959951932937656</c:v>
                </c:pt>
                <c:pt idx="447">
                  <c:v>142.39159401623454</c:v>
                </c:pt>
                <c:pt idx="448">
                  <c:v>20.041700007265717</c:v>
                </c:pt>
                <c:pt idx="449">
                  <c:v>130.92176808934255</c:v>
                </c:pt>
                <c:pt idx="450">
                  <c:v>125.02662128267082</c:v>
                </c:pt>
                <c:pt idx="451">
                  <c:v>122.62307640510812</c:v>
                </c:pt>
                <c:pt idx="452">
                  <c:v>125.75847851161848</c:v>
                </c:pt>
                <c:pt idx="453">
                  <c:v>129.95288068467562</c:v>
                </c:pt>
                <c:pt idx="454">
                  <c:v>160.36310298304198</c:v>
                </c:pt>
                <c:pt idx="455">
                  <c:v>40.076956725374316</c:v>
                </c:pt>
                <c:pt idx="456">
                  <c:v>116.58829241052882</c:v>
                </c:pt>
                <c:pt idx="457">
                  <c:v>87.927055230362384</c:v>
                </c:pt>
                <c:pt idx="458">
                  <c:v>27.193509373530674</c:v>
                </c:pt>
                <c:pt idx="459">
                  <c:v>25.843558666295735</c:v>
                </c:pt>
                <c:pt idx="460">
                  <c:v>143.88187984575973</c:v>
                </c:pt>
                <c:pt idx="461">
                  <c:v>84.462838739821336</c:v>
                </c:pt>
                <c:pt idx="462">
                  <c:v>127.10391313973759</c:v>
                </c:pt>
                <c:pt idx="463">
                  <c:v>113.72659726841749</c:v>
                </c:pt>
                <c:pt idx="464">
                  <c:v>148.32463833936089</c:v>
                </c:pt>
                <c:pt idx="465">
                  <c:v>111.75969235039167</c:v>
                </c:pt>
                <c:pt idx="466">
                  <c:v>79.508650515632894</c:v>
                </c:pt>
                <c:pt idx="467">
                  <c:v>120.34276860039392</c:v>
                </c:pt>
                <c:pt idx="468">
                  <c:v>103.03721060684535</c:v>
                </c:pt>
                <c:pt idx="469">
                  <c:v>48.749096059794965</c:v>
                </c:pt>
                <c:pt idx="470">
                  <c:v>138.58201824153088</c:v>
                </c:pt>
                <c:pt idx="471">
                  <c:v>73.26640542348423</c:v>
                </c:pt>
                <c:pt idx="472">
                  <c:v>49.541126228386702</c:v>
                </c:pt>
                <c:pt idx="473">
                  <c:v>120.64666934704178</c:v>
                </c:pt>
                <c:pt idx="474">
                  <c:v>40.615410839345259</c:v>
                </c:pt>
                <c:pt idx="475">
                  <c:v>129.62402036004096</c:v>
                </c:pt>
                <c:pt idx="476">
                  <c:v>88.868307636848613</c:v>
                </c:pt>
                <c:pt idx="477">
                  <c:v>75.064878888950716</c:v>
                </c:pt>
                <c:pt idx="478">
                  <c:v>113.09385340598169</c:v>
                </c:pt>
                <c:pt idx="479">
                  <c:v>125.89776101534216</c:v>
                </c:pt>
                <c:pt idx="480">
                  <c:v>98.778168150531485</c:v>
                </c:pt>
                <c:pt idx="481">
                  <c:v>144.95763923227662</c:v>
                </c:pt>
                <c:pt idx="482">
                  <c:v>136.43474798221013</c:v>
                </c:pt>
                <c:pt idx="483">
                  <c:v>95.416592318852167</c:v>
                </c:pt>
                <c:pt idx="484">
                  <c:v>91.037496718312354</c:v>
                </c:pt>
                <c:pt idx="485">
                  <c:v>99.786306868777388</c:v>
                </c:pt>
                <c:pt idx="486">
                  <c:v>51.418659245213234</c:v>
                </c:pt>
                <c:pt idx="487">
                  <c:v>116.19864105413774</c:v>
                </c:pt>
                <c:pt idx="488">
                  <c:v>59.562801308753478</c:v>
                </c:pt>
                <c:pt idx="489">
                  <c:v>83.91410828290077</c:v>
                </c:pt>
                <c:pt idx="490">
                  <c:v>32.184595840449674</c:v>
                </c:pt>
                <c:pt idx="491">
                  <c:v>94.001332306720656</c:v>
                </c:pt>
                <c:pt idx="492">
                  <c:v>130.16506934202039</c:v>
                </c:pt>
                <c:pt idx="493">
                  <c:v>97.543459407170872</c:v>
                </c:pt>
                <c:pt idx="494">
                  <c:v>101.72079712338336</c:v>
                </c:pt>
                <c:pt idx="495">
                  <c:v>53.198077771414432</c:v>
                </c:pt>
                <c:pt idx="496">
                  <c:v>96.010920826596475</c:v>
                </c:pt>
                <c:pt idx="497">
                  <c:v>141.2682407046052</c:v>
                </c:pt>
                <c:pt idx="498">
                  <c:v>84.545625914938455</c:v>
                </c:pt>
                <c:pt idx="499">
                  <c:v>106.12606627885043</c:v>
                </c:pt>
                <c:pt idx="500">
                  <c:v>93.288862804274856</c:v>
                </c:pt>
                <c:pt idx="501">
                  <c:v>54.318148493826243</c:v>
                </c:pt>
                <c:pt idx="502">
                  <c:v>86.794446420624354</c:v>
                </c:pt>
                <c:pt idx="503">
                  <c:v>111.29920359937569</c:v>
                </c:pt>
                <c:pt idx="504">
                  <c:v>98.775972113098192</c:v>
                </c:pt>
                <c:pt idx="505">
                  <c:v>124.28234390418822</c:v>
                </c:pt>
                <c:pt idx="506">
                  <c:v>143.2985489981545</c:v>
                </c:pt>
                <c:pt idx="507">
                  <c:v>109.54057556082813</c:v>
                </c:pt>
                <c:pt idx="508">
                  <c:v>70.655855670700475</c:v>
                </c:pt>
                <c:pt idx="509">
                  <c:v>125.46430231642756</c:v>
                </c:pt>
                <c:pt idx="510">
                  <c:v>68.586263049356717</c:v>
                </c:pt>
                <c:pt idx="511">
                  <c:v>139.87959302904716</c:v>
                </c:pt>
                <c:pt idx="512">
                  <c:v>100.11659855620627</c:v>
                </c:pt>
                <c:pt idx="513">
                  <c:v>81.739817258860739</c:v>
                </c:pt>
                <c:pt idx="514">
                  <c:v>145.29222883502587</c:v>
                </c:pt>
                <c:pt idx="515">
                  <c:v>93.279598952614947</c:v>
                </c:pt>
                <c:pt idx="516">
                  <c:v>123.49710677452617</c:v>
                </c:pt>
                <c:pt idx="517">
                  <c:v>110.77200256118402</c:v>
                </c:pt>
                <c:pt idx="518">
                  <c:v>74.71760885651554</c:v>
                </c:pt>
                <c:pt idx="519">
                  <c:v>136.66760403496062</c:v>
                </c:pt>
                <c:pt idx="520">
                  <c:v>79.528971725882457</c:v>
                </c:pt>
                <c:pt idx="521">
                  <c:v>113.66763416720335</c:v>
                </c:pt>
                <c:pt idx="522">
                  <c:v>124.71824521289437</c:v>
                </c:pt>
                <c:pt idx="523">
                  <c:v>32.39477843673717</c:v>
                </c:pt>
                <c:pt idx="524">
                  <c:v>142.28200146714403</c:v>
                </c:pt>
                <c:pt idx="525">
                  <c:v>149.90485219183972</c:v>
                </c:pt>
                <c:pt idx="526">
                  <c:v>62.010466883867252</c:v>
                </c:pt>
                <c:pt idx="527">
                  <c:v>134.69001710606619</c:v>
                </c:pt>
                <c:pt idx="528">
                  <c:v>128.84184850713507</c:v>
                </c:pt>
                <c:pt idx="529">
                  <c:v>100.56934300814493</c:v>
                </c:pt>
                <c:pt idx="530">
                  <c:v>118.87296629595062</c:v>
                </c:pt>
                <c:pt idx="531">
                  <c:v>78.587493167751177</c:v>
                </c:pt>
                <c:pt idx="532">
                  <c:v>70.987280696534867</c:v>
                </c:pt>
                <c:pt idx="533">
                  <c:v>117.86396440601254</c:v>
                </c:pt>
                <c:pt idx="534">
                  <c:v>81.603804829732439</c:v>
                </c:pt>
                <c:pt idx="535">
                  <c:v>68.204078388312041</c:v>
                </c:pt>
                <c:pt idx="536">
                  <c:v>106.46860695819714</c:v>
                </c:pt>
                <c:pt idx="537">
                  <c:v>18.880925315761829</c:v>
                </c:pt>
                <c:pt idx="538">
                  <c:v>72.371860188565961</c:v>
                </c:pt>
                <c:pt idx="539">
                  <c:v>125.89543584008891</c:v>
                </c:pt>
                <c:pt idx="540">
                  <c:v>41.112289938313666</c:v>
                </c:pt>
                <c:pt idx="541">
                  <c:v>99.110359449438477</c:v>
                </c:pt>
                <c:pt idx="542">
                  <c:v>116.86528845256953</c:v>
                </c:pt>
                <c:pt idx="543">
                  <c:v>85.18014870989748</c:v>
                </c:pt>
                <c:pt idx="544">
                  <c:v>69.316608390803935</c:v>
                </c:pt>
                <c:pt idx="545">
                  <c:v>126.99403538891187</c:v>
                </c:pt>
                <c:pt idx="546">
                  <c:v>96.504600139624245</c:v>
                </c:pt>
                <c:pt idx="547">
                  <c:v>95.58360340259901</c:v>
                </c:pt>
                <c:pt idx="548">
                  <c:v>43.356055463051575</c:v>
                </c:pt>
                <c:pt idx="549">
                  <c:v>112.58349763661647</c:v>
                </c:pt>
                <c:pt idx="550">
                  <c:v>139.5032966982389</c:v>
                </c:pt>
                <c:pt idx="551">
                  <c:v>121.54786229683793</c:v>
                </c:pt>
                <c:pt idx="552">
                  <c:v>85.66471721254652</c:v>
                </c:pt>
                <c:pt idx="553">
                  <c:v>67.065810516208444</c:v>
                </c:pt>
                <c:pt idx="554">
                  <c:v>124.43292607239329</c:v>
                </c:pt>
                <c:pt idx="555">
                  <c:v>102.74751329652963</c:v>
                </c:pt>
                <c:pt idx="556">
                  <c:v>129.50442123191647</c:v>
                </c:pt>
                <c:pt idx="557">
                  <c:v>8.5839625036072675</c:v>
                </c:pt>
                <c:pt idx="558">
                  <c:v>68.728566813862244</c:v>
                </c:pt>
                <c:pt idx="559">
                  <c:v>123.62512948985653</c:v>
                </c:pt>
                <c:pt idx="560">
                  <c:v>104.71205936143224</c:v>
                </c:pt>
                <c:pt idx="561">
                  <c:v>99.869517367291564</c:v>
                </c:pt>
                <c:pt idx="562">
                  <c:v>131.58138616771038</c:v>
                </c:pt>
                <c:pt idx="563">
                  <c:v>80.018300714333009</c:v>
                </c:pt>
                <c:pt idx="564">
                  <c:v>64.242226285588913</c:v>
                </c:pt>
                <c:pt idx="565">
                  <c:v>62.917622332571568</c:v>
                </c:pt>
                <c:pt idx="566">
                  <c:v>143.54419230366869</c:v>
                </c:pt>
                <c:pt idx="567">
                  <c:v>151.18901091988397</c:v>
                </c:pt>
                <c:pt idx="568">
                  <c:v>127.13105257923581</c:v>
                </c:pt>
                <c:pt idx="569">
                  <c:v>29.639561549546329</c:v>
                </c:pt>
                <c:pt idx="570">
                  <c:v>149.6106884979377</c:v>
                </c:pt>
                <c:pt idx="571">
                  <c:v>135.56466578708796</c:v>
                </c:pt>
                <c:pt idx="572">
                  <c:v>71.127458081332975</c:v>
                </c:pt>
                <c:pt idx="573">
                  <c:v>114.33438443758826</c:v>
                </c:pt>
                <c:pt idx="574">
                  <c:v>100.33279864569954</c:v>
                </c:pt>
                <c:pt idx="575">
                  <c:v>91.738533939866102</c:v>
                </c:pt>
                <c:pt idx="576">
                  <c:v>35.004491116080885</c:v>
                </c:pt>
                <c:pt idx="577">
                  <c:v>106.50409182702231</c:v>
                </c:pt>
                <c:pt idx="578">
                  <c:v>152.76196741163761</c:v>
                </c:pt>
                <c:pt idx="579">
                  <c:v>99.033768229626389</c:v>
                </c:pt>
                <c:pt idx="580">
                  <c:v>144.94041397011597</c:v>
                </c:pt>
                <c:pt idx="581">
                  <c:v>126.34638849110797</c:v>
                </c:pt>
                <c:pt idx="582">
                  <c:v>121.87768602257614</c:v>
                </c:pt>
                <c:pt idx="583">
                  <c:v>135.66055652256318</c:v>
                </c:pt>
                <c:pt idx="584">
                  <c:v>135.77576845316929</c:v>
                </c:pt>
                <c:pt idx="585">
                  <c:v>94.636962593406565</c:v>
                </c:pt>
                <c:pt idx="586">
                  <c:v>71.838749736953673</c:v>
                </c:pt>
                <c:pt idx="587">
                  <c:v>49.900192026727609</c:v>
                </c:pt>
                <c:pt idx="588">
                  <c:v>145.02790385254417</c:v>
                </c:pt>
                <c:pt idx="589">
                  <c:v>124.57749386646316</c:v>
                </c:pt>
                <c:pt idx="590">
                  <c:v>121.00665726974182</c:v>
                </c:pt>
                <c:pt idx="591">
                  <c:v>115.72596426927817</c:v>
                </c:pt>
                <c:pt idx="592">
                  <c:v>74.194694018636937</c:v>
                </c:pt>
                <c:pt idx="593">
                  <c:v>62.095470570113662</c:v>
                </c:pt>
                <c:pt idx="594">
                  <c:v>87.46716586841967</c:v>
                </c:pt>
                <c:pt idx="595">
                  <c:v>142.34205531404808</c:v>
                </c:pt>
                <c:pt idx="596">
                  <c:v>-43.95320816488163</c:v>
                </c:pt>
                <c:pt idx="597">
                  <c:v>62.1153872868897</c:v>
                </c:pt>
                <c:pt idx="598">
                  <c:v>130.73252833256197</c:v>
                </c:pt>
                <c:pt idx="599">
                  <c:v>83.676927411482552</c:v>
                </c:pt>
                <c:pt idx="600">
                  <c:v>142.65085077083455</c:v>
                </c:pt>
                <c:pt idx="601">
                  <c:v>133.35767618685298</c:v>
                </c:pt>
                <c:pt idx="602">
                  <c:v>129.72409389017326</c:v>
                </c:pt>
                <c:pt idx="603">
                  <c:v>140.09294819217189</c:v>
                </c:pt>
                <c:pt idx="604">
                  <c:v>109.49949143376637</c:v>
                </c:pt>
                <c:pt idx="605">
                  <c:v>86.923332133367808</c:v>
                </c:pt>
                <c:pt idx="606">
                  <c:v>75.489370890603482</c:v>
                </c:pt>
                <c:pt idx="607">
                  <c:v>70.783554358398533</c:v>
                </c:pt>
                <c:pt idx="608">
                  <c:v>126.63277340863362</c:v>
                </c:pt>
                <c:pt idx="609">
                  <c:v>92.982056030999274</c:v>
                </c:pt>
                <c:pt idx="610">
                  <c:v>79.717265903808425</c:v>
                </c:pt>
                <c:pt idx="611">
                  <c:v>95.160013923486702</c:v>
                </c:pt>
                <c:pt idx="612">
                  <c:v>64.889631740985692</c:v>
                </c:pt>
                <c:pt idx="613">
                  <c:v>77.883910061505389</c:v>
                </c:pt>
                <c:pt idx="614">
                  <c:v>107.19588314228838</c:v>
                </c:pt>
                <c:pt idx="615">
                  <c:v>103.44337424384582</c:v>
                </c:pt>
                <c:pt idx="616">
                  <c:v>102.39395780972063</c:v>
                </c:pt>
                <c:pt idx="617">
                  <c:v>72.70455150843884</c:v>
                </c:pt>
                <c:pt idx="618">
                  <c:v>128.50292969127077</c:v>
                </c:pt>
                <c:pt idx="619">
                  <c:v>88.519352854788394</c:v>
                </c:pt>
                <c:pt idx="620">
                  <c:v>108.40005180702747</c:v>
                </c:pt>
                <c:pt idx="621">
                  <c:v>107.0804444441203</c:v>
                </c:pt>
                <c:pt idx="622">
                  <c:v>93.972047197890959</c:v>
                </c:pt>
                <c:pt idx="623">
                  <c:v>82.61320289589446</c:v>
                </c:pt>
                <c:pt idx="624">
                  <c:v>131.28969597300221</c:v>
                </c:pt>
                <c:pt idx="625">
                  <c:v>87.298893293662218</c:v>
                </c:pt>
                <c:pt idx="626">
                  <c:v>117.75471978035904</c:v>
                </c:pt>
                <c:pt idx="627">
                  <c:v>130.47908296625241</c:v>
                </c:pt>
                <c:pt idx="628">
                  <c:v>32.756355327123288</c:v>
                </c:pt>
                <c:pt idx="629">
                  <c:v>99.148146755410721</c:v>
                </c:pt>
                <c:pt idx="630">
                  <c:v>108.01126232884133</c:v>
                </c:pt>
                <c:pt idx="631">
                  <c:v>134.27050873931972</c:v>
                </c:pt>
                <c:pt idx="632">
                  <c:v>110.16751509762145</c:v>
                </c:pt>
                <c:pt idx="633">
                  <c:v>124.79513701220048</c:v>
                </c:pt>
                <c:pt idx="634">
                  <c:v>4.7109554653452506</c:v>
                </c:pt>
                <c:pt idx="635">
                  <c:v>95.622512811288175</c:v>
                </c:pt>
                <c:pt idx="636">
                  <c:v>105.80639158273635</c:v>
                </c:pt>
                <c:pt idx="637">
                  <c:v>50.315738087404952</c:v>
                </c:pt>
                <c:pt idx="638">
                  <c:v>115.15667011894442</c:v>
                </c:pt>
                <c:pt idx="639">
                  <c:v>92.349710461798736</c:v>
                </c:pt>
                <c:pt idx="640">
                  <c:v>126.0907593757193</c:v>
                </c:pt>
                <c:pt idx="641">
                  <c:v>102.25914566096617</c:v>
                </c:pt>
                <c:pt idx="642">
                  <c:v>37.280038197754948</c:v>
                </c:pt>
                <c:pt idx="643">
                  <c:v>142.50976586014337</c:v>
                </c:pt>
                <c:pt idx="644">
                  <c:v>117.97904338190017</c:v>
                </c:pt>
                <c:pt idx="645">
                  <c:v>87.121136978994969</c:v>
                </c:pt>
                <c:pt idx="646">
                  <c:v>73.636607217287292</c:v>
                </c:pt>
                <c:pt idx="647">
                  <c:v>92.577852799796574</c:v>
                </c:pt>
                <c:pt idx="648">
                  <c:v>129.29716713575237</c:v>
                </c:pt>
                <c:pt idx="649">
                  <c:v>105.21927323722912</c:v>
                </c:pt>
                <c:pt idx="650">
                  <c:v>110.43700661923742</c:v>
                </c:pt>
                <c:pt idx="651">
                  <c:v>101.99088226963215</c:v>
                </c:pt>
                <c:pt idx="652">
                  <c:v>48.84053049013346</c:v>
                </c:pt>
                <c:pt idx="653">
                  <c:v>62.680370779686086</c:v>
                </c:pt>
                <c:pt idx="654">
                  <c:v>23.907840989043621</c:v>
                </c:pt>
                <c:pt idx="655">
                  <c:v>133.01215443008465</c:v>
                </c:pt>
                <c:pt idx="656">
                  <c:v>79.815445938493099</c:v>
                </c:pt>
                <c:pt idx="657">
                  <c:v>97.159841421080273</c:v>
                </c:pt>
                <c:pt idx="658">
                  <c:v>102.80469928183118</c:v>
                </c:pt>
                <c:pt idx="659">
                  <c:v>81.480482031052816</c:v>
                </c:pt>
                <c:pt idx="660">
                  <c:v>114.66121415112877</c:v>
                </c:pt>
                <c:pt idx="661">
                  <c:v>59.461334387673332</c:v>
                </c:pt>
                <c:pt idx="662">
                  <c:v>84.013332037336113</c:v>
                </c:pt>
                <c:pt idx="663">
                  <c:v>117.25839012608651</c:v>
                </c:pt>
                <c:pt idx="664">
                  <c:v>79.361910695180882</c:v>
                </c:pt>
                <c:pt idx="665">
                  <c:v>49.780194512687558</c:v>
                </c:pt>
                <c:pt idx="666">
                  <c:v>109.63268844344827</c:v>
                </c:pt>
                <c:pt idx="667">
                  <c:v>93.097011114556153</c:v>
                </c:pt>
                <c:pt idx="668">
                  <c:v>135.01535383296135</c:v>
                </c:pt>
                <c:pt idx="669">
                  <c:v>139.92974343571018</c:v>
                </c:pt>
                <c:pt idx="670">
                  <c:v>68.12536125452857</c:v>
                </c:pt>
                <c:pt idx="671">
                  <c:v>101.45950916854321</c:v>
                </c:pt>
                <c:pt idx="672">
                  <c:v>108.68394491397567</c:v>
                </c:pt>
                <c:pt idx="673">
                  <c:v>142.94278402181351</c:v>
                </c:pt>
                <c:pt idx="674">
                  <c:v>62.58434195251175</c:v>
                </c:pt>
                <c:pt idx="675">
                  <c:v>153.09397096918656</c:v>
                </c:pt>
                <c:pt idx="676">
                  <c:v>132.90793169262872</c:v>
                </c:pt>
                <c:pt idx="677">
                  <c:v>131.96563898674214</c:v>
                </c:pt>
                <c:pt idx="678">
                  <c:v>7.696023169742034</c:v>
                </c:pt>
                <c:pt idx="679">
                  <c:v>207.93278587736017</c:v>
                </c:pt>
                <c:pt idx="680">
                  <c:v>135.91680742342493</c:v>
                </c:pt>
                <c:pt idx="681">
                  <c:v>52.582997725801761</c:v>
                </c:pt>
                <c:pt idx="682">
                  <c:v>-8.880199770838999</c:v>
                </c:pt>
                <c:pt idx="683">
                  <c:v>125.24449013103299</c:v>
                </c:pt>
                <c:pt idx="684">
                  <c:v>116.73470627805426</c:v>
                </c:pt>
                <c:pt idx="685">
                  <c:v>125.02351794852859</c:v>
                </c:pt>
                <c:pt idx="686">
                  <c:v>114.27486791612182</c:v>
                </c:pt>
                <c:pt idx="687">
                  <c:v>25.060709793118349</c:v>
                </c:pt>
                <c:pt idx="688">
                  <c:v>98.591087998031867</c:v>
                </c:pt>
                <c:pt idx="689">
                  <c:v>104.96236863831831</c:v>
                </c:pt>
                <c:pt idx="690">
                  <c:v>80.539597521148835</c:v>
                </c:pt>
                <c:pt idx="691">
                  <c:v>129.7075100072301</c:v>
                </c:pt>
                <c:pt idx="692">
                  <c:v>165.8387366507236</c:v>
                </c:pt>
                <c:pt idx="693">
                  <c:v>136.35628585085442</c:v>
                </c:pt>
                <c:pt idx="694">
                  <c:v>62.855289176431143</c:v>
                </c:pt>
                <c:pt idx="695">
                  <c:v>59.880758627676869</c:v>
                </c:pt>
                <c:pt idx="696">
                  <c:v>152.3119757428845</c:v>
                </c:pt>
                <c:pt idx="697">
                  <c:v>30.389031076443644</c:v>
                </c:pt>
                <c:pt idx="698">
                  <c:v>103.64283322508305</c:v>
                </c:pt>
                <c:pt idx="699">
                  <c:v>82.845062534791168</c:v>
                </c:pt>
                <c:pt idx="700">
                  <c:v>84.465524151576574</c:v>
                </c:pt>
                <c:pt idx="701">
                  <c:v>96.521451151402005</c:v>
                </c:pt>
                <c:pt idx="702">
                  <c:v>46.208542387003718</c:v>
                </c:pt>
                <c:pt idx="703">
                  <c:v>107.26168520216243</c:v>
                </c:pt>
                <c:pt idx="704">
                  <c:v>85.676492620998374</c:v>
                </c:pt>
                <c:pt idx="705">
                  <c:v>48.976334607708282</c:v>
                </c:pt>
                <c:pt idx="706">
                  <c:v>146.02066521892476</c:v>
                </c:pt>
                <c:pt idx="707">
                  <c:v>71.277083602364655</c:v>
                </c:pt>
                <c:pt idx="708">
                  <c:v>24.446214370006601</c:v>
                </c:pt>
                <c:pt idx="709">
                  <c:v>118.49656829552254</c:v>
                </c:pt>
                <c:pt idx="710">
                  <c:v>112.01124718036391</c:v>
                </c:pt>
                <c:pt idx="711">
                  <c:v>78.731090624060812</c:v>
                </c:pt>
                <c:pt idx="712">
                  <c:v>-33.268528330034997</c:v>
                </c:pt>
                <c:pt idx="713">
                  <c:v>34.538288066919449</c:v>
                </c:pt>
                <c:pt idx="714">
                  <c:v>76.094636010620206</c:v>
                </c:pt>
                <c:pt idx="715">
                  <c:v>75.117615888416708</c:v>
                </c:pt>
                <c:pt idx="716">
                  <c:v>128.87054639069817</c:v>
                </c:pt>
                <c:pt idx="717">
                  <c:v>71.51129820300298</c:v>
                </c:pt>
                <c:pt idx="718">
                  <c:v>112.16408684412647</c:v>
                </c:pt>
                <c:pt idx="719">
                  <c:v>135.01496825357526</c:v>
                </c:pt>
                <c:pt idx="720">
                  <c:v>101.67817713653437</c:v>
                </c:pt>
                <c:pt idx="721">
                  <c:v>105.32974313805414</c:v>
                </c:pt>
                <c:pt idx="722">
                  <c:v>129.18148190344164</c:v>
                </c:pt>
                <c:pt idx="723">
                  <c:v>104.30267556333536</c:v>
                </c:pt>
                <c:pt idx="724">
                  <c:v>40.626634278215761</c:v>
                </c:pt>
                <c:pt idx="725">
                  <c:v>127.33637907783537</c:v>
                </c:pt>
                <c:pt idx="726">
                  <c:v>84.115424842907828</c:v>
                </c:pt>
                <c:pt idx="727">
                  <c:v>117.21825499462204</c:v>
                </c:pt>
                <c:pt idx="728">
                  <c:v>116.92688913062693</c:v>
                </c:pt>
                <c:pt idx="729">
                  <c:v>117.44880755784152</c:v>
                </c:pt>
                <c:pt idx="730">
                  <c:v>127.74970319140493</c:v>
                </c:pt>
                <c:pt idx="731">
                  <c:v>131.10013548489559</c:v>
                </c:pt>
                <c:pt idx="732">
                  <c:v>89.851825924639229</c:v>
                </c:pt>
                <c:pt idx="733">
                  <c:v>119.59059545523087</c:v>
                </c:pt>
                <c:pt idx="734">
                  <c:v>6.6934355325578281</c:v>
                </c:pt>
                <c:pt idx="735">
                  <c:v>114.79158388862902</c:v>
                </c:pt>
                <c:pt idx="736">
                  <c:v>72.91707968765138</c:v>
                </c:pt>
                <c:pt idx="737">
                  <c:v>98.779742716584622</c:v>
                </c:pt>
                <c:pt idx="738">
                  <c:v>99.056874060826999</c:v>
                </c:pt>
                <c:pt idx="739">
                  <c:v>131.57178862358819</c:v>
                </c:pt>
                <c:pt idx="740">
                  <c:v>-22.196545092786891</c:v>
                </c:pt>
                <c:pt idx="741">
                  <c:v>146.95144217605326</c:v>
                </c:pt>
                <c:pt idx="742">
                  <c:v>113.57280328571187</c:v>
                </c:pt>
                <c:pt idx="743">
                  <c:v>92.495102805694614</c:v>
                </c:pt>
                <c:pt idx="744">
                  <c:v>120.65034528264448</c:v>
                </c:pt>
                <c:pt idx="745">
                  <c:v>120.79265506645612</c:v>
                </c:pt>
                <c:pt idx="746">
                  <c:v>29.852307972508015</c:v>
                </c:pt>
                <c:pt idx="747">
                  <c:v>122.4341736798616</c:v>
                </c:pt>
                <c:pt idx="748">
                  <c:v>131.05465764254063</c:v>
                </c:pt>
                <c:pt idx="749">
                  <c:v>98.418378533993518</c:v>
                </c:pt>
                <c:pt idx="750">
                  <c:v>113.62600553518791</c:v>
                </c:pt>
                <c:pt idx="751">
                  <c:v>84.768242304207774</c:v>
                </c:pt>
                <c:pt idx="752">
                  <c:v>42.877470248903705</c:v>
                </c:pt>
                <c:pt idx="753">
                  <c:v>115.00171185227669</c:v>
                </c:pt>
                <c:pt idx="754">
                  <c:v>45.78787085093677</c:v>
                </c:pt>
                <c:pt idx="755">
                  <c:v>102.85085675030928</c:v>
                </c:pt>
                <c:pt idx="756">
                  <c:v>41.277705097096032</c:v>
                </c:pt>
                <c:pt idx="757">
                  <c:v>118.84024984297201</c:v>
                </c:pt>
                <c:pt idx="758">
                  <c:v>113.41283803131751</c:v>
                </c:pt>
                <c:pt idx="759">
                  <c:v>143.72218114200348</c:v>
                </c:pt>
                <c:pt idx="760">
                  <c:v>86.877381712013062</c:v>
                </c:pt>
                <c:pt idx="761">
                  <c:v>113.83819765894276</c:v>
                </c:pt>
                <c:pt idx="762">
                  <c:v>34.294747683107516</c:v>
                </c:pt>
                <c:pt idx="763">
                  <c:v>79.691690842599996</c:v>
                </c:pt>
                <c:pt idx="764">
                  <c:v>125.68851200771786</c:v>
                </c:pt>
                <c:pt idx="765">
                  <c:v>97.76475906079412</c:v>
                </c:pt>
                <c:pt idx="766">
                  <c:v>117.36467767549038</c:v>
                </c:pt>
                <c:pt idx="767">
                  <c:v>110.97955592752385</c:v>
                </c:pt>
                <c:pt idx="768">
                  <c:v>148.85037531074386</c:v>
                </c:pt>
                <c:pt idx="769">
                  <c:v>52.006391083919425</c:v>
                </c:pt>
                <c:pt idx="770">
                  <c:v>81.381868158103885</c:v>
                </c:pt>
                <c:pt idx="771">
                  <c:v>81.703777367518683</c:v>
                </c:pt>
                <c:pt idx="772">
                  <c:v>146.49267323187337</c:v>
                </c:pt>
                <c:pt idx="773">
                  <c:v>123.35312463940613</c:v>
                </c:pt>
                <c:pt idx="774">
                  <c:v>63.576184524972064</c:v>
                </c:pt>
                <c:pt idx="775">
                  <c:v>92.156547654332826</c:v>
                </c:pt>
                <c:pt idx="776">
                  <c:v>138.04349747589436</c:v>
                </c:pt>
                <c:pt idx="777">
                  <c:v>100.04507056198986</c:v>
                </c:pt>
                <c:pt idx="778">
                  <c:v>125.51087932655014</c:v>
                </c:pt>
                <c:pt idx="779">
                  <c:v>154.08204652435006</c:v>
                </c:pt>
                <c:pt idx="780">
                  <c:v>75.700697428898479</c:v>
                </c:pt>
                <c:pt idx="781">
                  <c:v>121.71849157241536</c:v>
                </c:pt>
                <c:pt idx="782">
                  <c:v>116.92802328848188</c:v>
                </c:pt>
                <c:pt idx="783">
                  <c:v>144.8482809315862</c:v>
                </c:pt>
                <c:pt idx="784">
                  <c:v>111.25024691613055</c:v>
                </c:pt>
                <c:pt idx="785">
                  <c:v>108.42728329542132</c:v>
                </c:pt>
                <c:pt idx="786">
                  <c:v>116.01860217483977</c:v>
                </c:pt>
                <c:pt idx="787">
                  <c:v>101.39578801274928</c:v>
                </c:pt>
                <c:pt idx="788">
                  <c:v>87.78635813746962</c:v>
                </c:pt>
                <c:pt idx="789">
                  <c:v>-39.25276688717986</c:v>
                </c:pt>
                <c:pt idx="790">
                  <c:v>52.357849670076462</c:v>
                </c:pt>
                <c:pt idx="791">
                  <c:v>48.206787146466354</c:v>
                </c:pt>
                <c:pt idx="792">
                  <c:v>97.434877993304781</c:v>
                </c:pt>
                <c:pt idx="793">
                  <c:v>107.1803194156696</c:v>
                </c:pt>
                <c:pt idx="794">
                  <c:v>115.06198741325784</c:v>
                </c:pt>
                <c:pt idx="795">
                  <c:v>128.60096688118341</c:v>
                </c:pt>
                <c:pt idx="796">
                  <c:v>101.73585309954058</c:v>
                </c:pt>
                <c:pt idx="797">
                  <c:v>125.47174535321642</c:v>
                </c:pt>
                <c:pt idx="798">
                  <c:v>117.90983997354857</c:v>
                </c:pt>
                <c:pt idx="799">
                  <c:v>91.310796735913414</c:v>
                </c:pt>
                <c:pt idx="800">
                  <c:v>67.039448568702369</c:v>
                </c:pt>
                <c:pt idx="801">
                  <c:v>104.84359139916211</c:v>
                </c:pt>
                <c:pt idx="802">
                  <c:v>16.16508820995864</c:v>
                </c:pt>
                <c:pt idx="803">
                  <c:v>59.223511753517869</c:v>
                </c:pt>
                <c:pt idx="804">
                  <c:v>130.7885702845121</c:v>
                </c:pt>
                <c:pt idx="805">
                  <c:v>96.831002694678318</c:v>
                </c:pt>
                <c:pt idx="806">
                  <c:v>106.85119334525996</c:v>
                </c:pt>
                <c:pt idx="807">
                  <c:v>99.13754216255461</c:v>
                </c:pt>
                <c:pt idx="808">
                  <c:v>98.405638466952666</c:v>
                </c:pt>
                <c:pt idx="809">
                  <c:v>146.85134369320764</c:v>
                </c:pt>
                <c:pt idx="810">
                  <c:v>63.700206680166843</c:v>
                </c:pt>
                <c:pt idx="811">
                  <c:v>140.50840223662033</c:v>
                </c:pt>
                <c:pt idx="812">
                  <c:v>61.722797464276368</c:v>
                </c:pt>
                <c:pt idx="813">
                  <c:v>64.594021169604844</c:v>
                </c:pt>
                <c:pt idx="814">
                  <c:v>112.63680645321108</c:v>
                </c:pt>
                <c:pt idx="815">
                  <c:v>95.199423062612766</c:v>
                </c:pt>
                <c:pt idx="816">
                  <c:v>95.928402587460823</c:v>
                </c:pt>
                <c:pt idx="817">
                  <c:v>86.14648440449173</c:v>
                </c:pt>
                <c:pt idx="818">
                  <c:v>55.611570545804852</c:v>
                </c:pt>
                <c:pt idx="819">
                  <c:v>96.998044862410211</c:v>
                </c:pt>
                <c:pt idx="820">
                  <c:v>104.65281196775783</c:v>
                </c:pt>
                <c:pt idx="821">
                  <c:v>5.2281066094553807</c:v>
                </c:pt>
                <c:pt idx="822">
                  <c:v>104.89663484579307</c:v>
                </c:pt>
                <c:pt idx="823">
                  <c:v>89.217324359156805</c:v>
                </c:pt>
                <c:pt idx="824">
                  <c:v>40.297150750403603</c:v>
                </c:pt>
                <c:pt idx="825">
                  <c:v>126.66339329847978</c:v>
                </c:pt>
                <c:pt idx="826">
                  <c:v>135.24871156532231</c:v>
                </c:pt>
                <c:pt idx="827">
                  <c:v>121.94966322312746</c:v>
                </c:pt>
                <c:pt idx="828">
                  <c:v>120.76774168853228</c:v>
                </c:pt>
                <c:pt idx="829">
                  <c:v>55.560182930548649</c:v>
                </c:pt>
                <c:pt idx="830">
                  <c:v>103.22732582983087</c:v>
                </c:pt>
                <c:pt idx="831">
                  <c:v>102.83916774630438</c:v>
                </c:pt>
                <c:pt idx="832">
                  <c:v>95.17058314372116</c:v>
                </c:pt>
                <c:pt idx="833">
                  <c:v>133.9848797111423</c:v>
                </c:pt>
                <c:pt idx="834">
                  <c:v>126.75844859419607</c:v>
                </c:pt>
                <c:pt idx="835">
                  <c:v>108.15656567989657</c:v>
                </c:pt>
                <c:pt idx="836">
                  <c:v>101.8167767537862</c:v>
                </c:pt>
                <c:pt idx="837">
                  <c:v>134.54722226261799</c:v>
                </c:pt>
                <c:pt idx="838">
                  <c:v>119.40647731797128</c:v>
                </c:pt>
                <c:pt idx="839">
                  <c:v>81.337890825182058</c:v>
                </c:pt>
                <c:pt idx="840">
                  <c:v>129.38451083997222</c:v>
                </c:pt>
                <c:pt idx="841">
                  <c:v>132.47811550230739</c:v>
                </c:pt>
                <c:pt idx="842">
                  <c:v>104.52449009401539</c:v>
                </c:pt>
                <c:pt idx="843">
                  <c:v>120.20456103069932</c:v>
                </c:pt>
                <c:pt idx="844">
                  <c:v>90.867246749014384</c:v>
                </c:pt>
                <c:pt idx="845">
                  <c:v>118.34014435966481</c:v>
                </c:pt>
                <c:pt idx="846">
                  <c:v>109.68259562226768</c:v>
                </c:pt>
                <c:pt idx="847">
                  <c:v>93.16652845997919</c:v>
                </c:pt>
                <c:pt idx="848">
                  <c:v>107.50343500008825</c:v>
                </c:pt>
                <c:pt idx="849">
                  <c:v>17.53664189295273</c:v>
                </c:pt>
                <c:pt idx="850">
                  <c:v>102.38571883634802</c:v>
                </c:pt>
                <c:pt idx="851">
                  <c:v>137.56433122528063</c:v>
                </c:pt>
                <c:pt idx="852">
                  <c:v>128.94860336960505</c:v>
                </c:pt>
                <c:pt idx="853">
                  <c:v>102.35312019963476</c:v>
                </c:pt>
                <c:pt idx="854">
                  <c:v>123.50403442258187</c:v>
                </c:pt>
                <c:pt idx="855">
                  <c:v>143.43592308262157</c:v>
                </c:pt>
                <c:pt idx="856">
                  <c:v>115.0149970634335</c:v>
                </c:pt>
                <c:pt idx="857">
                  <c:v>109.80560871667865</c:v>
                </c:pt>
                <c:pt idx="858">
                  <c:v>101.97216705518747</c:v>
                </c:pt>
                <c:pt idx="859">
                  <c:v>109.14308139319934</c:v>
                </c:pt>
                <c:pt idx="860">
                  <c:v>60.79659056379171</c:v>
                </c:pt>
                <c:pt idx="861">
                  <c:v>98.154927677190472</c:v>
                </c:pt>
                <c:pt idx="862">
                  <c:v>104.97407686703332</c:v>
                </c:pt>
                <c:pt idx="863">
                  <c:v>129.7982957510302</c:v>
                </c:pt>
                <c:pt idx="864">
                  <c:v>-13.012255106895623</c:v>
                </c:pt>
                <c:pt idx="865">
                  <c:v>84.873424727260385</c:v>
                </c:pt>
                <c:pt idx="866">
                  <c:v>77.8423569151023</c:v>
                </c:pt>
                <c:pt idx="867">
                  <c:v>138.4252741704077</c:v>
                </c:pt>
                <c:pt idx="868">
                  <c:v>104.46063728447865</c:v>
                </c:pt>
                <c:pt idx="869">
                  <c:v>76.935516654966705</c:v>
                </c:pt>
                <c:pt idx="870">
                  <c:v>130.44344261276609</c:v>
                </c:pt>
                <c:pt idx="871">
                  <c:v>97.218477706882936</c:v>
                </c:pt>
                <c:pt idx="872">
                  <c:v>131.56198116499479</c:v>
                </c:pt>
                <c:pt idx="873">
                  <c:v>112.77088653976239</c:v>
                </c:pt>
                <c:pt idx="874">
                  <c:v>117.1231350249285</c:v>
                </c:pt>
                <c:pt idx="875">
                  <c:v>84.071704693592892</c:v>
                </c:pt>
                <c:pt idx="876">
                  <c:v>83.584111037408093</c:v>
                </c:pt>
                <c:pt idx="877">
                  <c:v>121.70209086452513</c:v>
                </c:pt>
                <c:pt idx="878">
                  <c:v>130.88692326435518</c:v>
                </c:pt>
                <c:pt idx="879">
                  <c:v>39.02187011912963</c:v>
                </c:pt>
                <c:pt idx="880">
                  <c:v>68.046100147640232</c:v>
                </c:pt>
                <c:pt idx="881">
                  <c:v>113.12181982271693</c:v>
                </c:pt>
                <c:pt idx="882">
                  <c:v>-6.8384541119279447</c:v>
                </c:pt>
                <c:pt idx="883">
                  <c:v>86.749236370495964</c:v>
                </c:pt>
                <c:pt idx="884">
                  <c:v>93.651755408264137</c:v>
                </c:pt>
                <c:pt idx="885">
                  <c:v>80.802440262616074</c:v>
                </c:pt>
                <c:pt idx="886">
                  <c:v>72.373177765289142</c:v>
                </c:pt>
                <c:pt idx="887">
                  <c:v>59.336247701860202</c:v>
                </c:pt>
                <c:pt idx="888">
                  <c:v>90.024016237051342</c:v>
                </c:pt>
                <c:pt idx="889">
                  <c:v>118.87899845225502</c:v>
                </c:pt>
                <c:pt idx="890">
                  <c:v>92.999366784137806</c:v>
                </c:pt>
                <c:pt idx="891">
                  <c:v>100.52258112820124</c:v>
                </c:pt>
                <c:pt idx="892">
                  <c:v>90.775926751898282</c:v>
                </c:pt>
                <c:pt idx="893">
                  <c:v>123.38675368006886</c:v>
                </c:pt>
                <c:pt idx="894">
                  <c:v>135.70408255085147</c:v>
                </c:pt>
                <c:pt idx="895">
                  <c:v>106.18388598413162</c:v>
                </c:pt>
                <c:pt idx="896">
                  <c:v>112.13887584889125</c:v>
                </c:pt>
                <c:pt idx="897">
                  <c:v>130.01698258345749</c:v>
                </c:pt>
                <c:pt idx="898">
                  <c:v>54.487453283722402</c:v>
                </c:pt>
                <c:pt idx="899">
                  <c:v>64.366094733209138</c:v>
                </c:pt>
                <c:pt idx="900">
                  <c:v>131.61646525438653</c:v>
                </c:pt>
                <c:pt idx="901">
                  <c:v>124.61553798024249</c:v>
                </c:pt>
                <c:pt idx="902">
                  <c:v>113.86809720555266</c:v>
                </c:pt>
                <c:pt idx="903">
                  <c:v>125.82879405269006</c:v>
                </c:pt>
                <c:pt idx="904">
                  <c:v>60.155852357362164</c:v>
                </c:pt>
                <c:pt idx="905">
                  <c:v>83.394880954097516</c:v>
                </c:pt>
                <c:pt idx="906">
                  <c:v>155.59547384657816</c:v>
                </c:pt>
                <c:pt idx="907">
                  <c:v>119.8142969834592</c:v>
                </c:pt>
                <c:pt idx="908">
                  <c:v>113.27598778143465</c:v>
                </c:pt>
                <c:pt idx="909">
                  <c:v>81.556504948757492</c:v>
                </c:pt>
                <c:pt idx="910">
                  <c:v>105.96122238658256</c:v>
                </c:pt>
                <c:pt idx="911">
                  <c:v>66.815738199355906</c:v>
                </c:pt>
                <c:pt idx="912">
                  <c:v>107.28965174951628</c:v>
                </c:pt>
                <c:pt idx="913">
                  <c:v>79.098256350462862</c:v>
                </c:pt>
                <c:pt idx="914">
                  <c:v>143.31079707336653</c:v>
                </c:pt>
                <c:pt idx="915">
                  <c:v>131.14791316358054</c:v>
                </c:pt>
                <c:pt idx="916">
                  <c:v>69.153368045649358</c:v>
                </c:pt>
                <c:pt idx="917">
                  <c:v>18.824970768252456</c:v>
                </c:pt>
                <c:pt idx="918">
                  <c:v>117.80982025105538</c:v>
                </c:pt>
                <c:pt idx="919">
                  <c:v>134.00673536762378</c:v>
                </c:pt>
                <c:pt idx="920">
                  <c:v>85.951066149796475</c:v>
                </c:pt>
                <c:pt idx="921">
                  <c:v>124.22068021042219</c:v>
                </c:pt>
                <c:pt idx="922">
                  <c:v>92.793921804261117</c:v>
                </c:pt>
                <c:pt idx="923">
                  <c:v>107.7079798797588</c:v>
                </c:pt>
                <c:pt idx="924">
                  <c:v>117.27852858887172</c:v>
                </c:pt>
                <c:pt idx="925">
                  <c:v>1.9025629378644453</c:v>
                </c:pt>
                <c:pt idx="926">
                  <c:v>74.094921459107923</c:v>
                </c:pt>
                <c:pt idx="927">
                  <c:v>139.17658888938894</c:v>
                </c:pt>
                <c:pt idx="928">
                  <c:v>92.587468258019612</c:v>
                </c:pt>
                <c:pt idx="929">
                  <c:v>157.77624020105952</c:v>
                </c:pt>
                <c:pt idx="930">
                  <c:v>98.662881642845946</c:v>
                </c:pt>
                <c:pt idx="931">
                  <c:v>121.01784777577086</c:v>
                </c:pt>
                <c:pt idx="932">
                  <c:v>120.20415677297393</c:v>
                </c:pt>
                <c:pt idx="933">
                  <c:v>46.577219764916663</c:v>
                </c:pt>
                <c:pt idx="934">
                  <c:v>-39.992270372029566</c:v>
                </c:pt>
                <c:pt idx="935">
                  <c:v>121.07180491747522</c:v>
                </c:pt>
                <c:pt idx="936">
                  <c:v>143.94599345085692</c:v>
                </c:pt>
                <c:pt idx="937">
                  <c:v>117.4185386955765</c:v>
                </c:pt>
                <c:pt idx="938">
                  <c:v>67.462786247584859</c:v>
                </c:pt>
                <c:pt idx="939">
                  <c:v>104.36699996494667</c:v>
                </c:pt>
                <c:pt idx="940">
                  <c:v>94.81376528705664</c:v>
                </c:pt>
                <c:pt idx="941">
                  <c:v>100.24945505398443</c:v>
                </c:pt>
                <c:pt idx="942">
                  <c:v>100.89476981533386</c:v>
                </c:pt>
                <c:pt idx="943">
                  <c:v>149.98237201146503</c:v>
                </c:pt>
                <c:pt idx="944">
                  <c:v>98.724171683564009</c:v>
                </c:pt>
                <c:pt idx="945">
                  <c:v>131.05756450154308</c:v>
                </c:pt>
                <c:pt idx="946">
                  <c:v>119.41454313868979</c:v>
                </c:pt>
                <c:pt idx="947">
                  <c:v>141.48209478465111</c:v>
                </c:pt>
                <c:pt idx="948">
                  <c:v>0.51255873298953247</c:v>
                </c:pt>
                <c:pt idx="949">
                  <c:v>-18.667567532181579</c:v>
                </c:pt>
                <c:pt idx="950">
                  <c:v>117.45530340743557</c:v>
                </c:pt>
                <c:pt idx="951">
                  <c:v>115.19125958324395</c:v>
                </c:pt>
                <c:pt idx="952">
                  <c:v>54.300479942136235</c:v>
                </c:pt>
                <c:pt idx="953">
                  <c:v>123.62243524116406</c:v>
                </c:pt>
                <c:pt idx="954">
                  <c:v>120.12230116232018</c:v>
                </c:pt>
                <c:pt idx="955">
                  <c:v>80.365030789815592</c:v>
                </c:pt>
                <c:pt idx="956">
                  <c:v>77.85187732013469</c:v>
                </c:pt>
                <c:pt idx="957">
                  <c:v>107.21819542551918</c:v>
                </c:pt>
                <c:pt idx="958">
                  <c:v>149.79926502397211</c:v>
                </c:pt>
                <c:pt idx="959">
                  <c:v>66.463173569030232</c:v>
                </c:pt>
                <c:pt idx="960">
                  <c:v>92.171839737005939</c:v>
                </c:pt>
                <c:pt idx="961">
                  <c:v>102.29313073045557</c:v>
                </c:pt>
                <c:pt idx="962">
                  <c:v>128.06217216244397</c:v>
                </c:pt>
                <c:pt idx="963">
                  <c:v>114.4286141595291</c:v>
                </c:pt>
                <c:pt idx="964">
                  <c:v>23.734175258868277</c:v>
                </c:pt>
                <c:pt idx="965">
                  <c:v>91.105637297484122</c:v>
                </c:pt>
                <c:pt idx="966">
                  <c:v>126.1478355107937</c:v>
                </c:pt>
                <c:pt idx="967">
                  <c:v>95.467437856365223</c:v>
                </c:pt>
                <c:pt idx="968">
                  <c:v>51.539806487998021</c:v>
                </c:pt>
                <c:pt idx="969">
                  <c:v>108.55837275565261</c:v>
                </c:pt>
                <c:pt idx="970">
                  <c:v>118.81274151088513</c:v>
                </c:pt>
                <c:pt idx="971">
                  <c:v>101.38887620502072</c:v>
                </c:pt>
                <c:pt idx="972">
                  <c:v>131.63621456632916</c:v>
                </c:pt>
                <c:pt idx="973">
                  <c:v>101.83756236122463</c:v>
                </c:pt>
                <c:pt idx="974">
                  <c:v>84.957375476214452</c:v>
                </c:pt>
                <c:pt idx="975">
                  <c:v>109.41123264336966</c:v>
                </c:pt>
                <c:pt idx="976">
                  <c:v>99.935434859484531</c:v>
                </c:pt>
                <c:pt idx="977">
                  <c:v>90.307706717732742</c:v>
                </c:pt>
                <c:pt idx="978">
                  <c:v>38.260383172052116</c:v>
                </c:pt>
                <c:pt idx="979">
                  <c:v>105.47270243196334</c:v>
                </c:pt>
                <c:pt idx="980">
                  <c:v>38.711269632078597</c:v>
                </c:pt>
                <c:pt idx="981">
                  <c:v>147.88658897436642</c:v>
                </c:pt>
                <c:pt idx="982">
                  <c:v>135.96044228576022</c:v>
                </c:pt>
                <c:pt idx="983">
                  <c:v>148.0599280246887</c:v>
                </c:pt>
                <c:pt idx="984">
                  <c:v>74.610230987764794</c:v>
                </c:pt>
                <c:pt idx="985">
                  <c:v>163.55963160138663</c:v>
                </c:pt>
                <c:pt idx="986">
                  <c:v>118.74669394889565</c:v>
                </c:pt>
                <c:pt idx="987">
                  <c:v>143.54660996210799</c:v>
                </c:pt>
                <c:pt idx="988">
                  <c:v>107.04856339380478</c:v>
                </c:pt>
                <c:pt idx="989">
                  <c:v>176.9113613532445</c:v>
                </c:pt>
                <c:pt idx="990">
                  <c:v>107.58116566578605</c:v>
                </c:pt>
                <c:pt idx="991">
                  <c:v>111.8051553451802</c:v>
                </c:pt>
                <c:pt idx="992">
                  <c:v>94.117319630067868</c:v>
                </c:pt>
                <c:pt idx="993">
                  <c:v>97.653569996232648</c:v>
                </c:pt>
                <c:pt idx="994">
                  <c:v>39.894842040957315</c:v>
                </c:pt>
                <c:pt idx="995">
                  <c:v>103.96163832819059</c:v>
                </c:pt>
                <c:pt idx="996">
                  <c:v>16.664092200274808</c:v>
                </c:pt>
                <c:pt idx="997">
                  <c:v>39.487404887107914</c:v>
                </c:pt>
                <c:pt idx="998">
                  <c:v>184.11192269256759</c:v>
                </c:pt>
                <c:pt idx="999">
                  <c:v>126.5524001198059</c:v>
                </c:pt>
              </c:numCache>
            </c:numRef>
          </c:yVal>
          <c:smooth val="0"/>
        </c:ser>
        <c:dLbls>
          <c:showLegendKey val="0"/>
          <c:showVal val="0"/>
          <c:showCatName val="0"/>
          <c:showSerName val="0"/>
          <c:showPercent val="0"/>
          <c:showBubbleSize val="0"/>
        </c:dLbls>
        <c:axId val="540151216"/>
        <c:axId val="540147952"/>
      </c:scatterChart>
      <c:valAx>
        <c:axId val="540151216"/>
        <c:scaling>
          <c:orientation val="minMax"/>
        </c:scaling>
        <c:delete val="0"/>
        <c:axPos val="b"/>
        <c:title>
          <c:tx>
            <c:rich>
              <a:bodyPr/>
              <a:lstStyle/>
              <a:p>
                <a:pPr>
                  <a:defRPr sz="1850" b="1" i="0" u="none" strike="noStrike" baseline="0">
                    <a:solidFill>
                      <a:srgbClr val="000000"/>
                    </a:solidFill>
                    <a:latin typeface="Arial"/>
                    <a:ea typeface="Arial"/>
                    <a:cs typeface="Arial"/>
                  </a:defRPr>
                </a:pPr>
                <a:r>
                  <a:rPr lang="en-US"/>
                  <a:t>QALYs</a:t>
                </a:r>
              </a:p>
            </c:rich>
          </c:tx>
          <c:layout>
            <c:manualLayout>
              <c:xMode val="edge"/>
              <c:yMode val="edge"/>
              <c:x val="0.46042363433667782"/>
              <c:y val="0.90180032733224225"/>
            </c:manualLayout>
          </c:layout>
          <c:overlay val="0"/>
          <c:spPr>
            <a:noFill/>
            <a:ln w="25400">
              <a:noFill/>
            </a:ln>
          </c:spPr>
        </c:title>
        <c:numFmt formatCode="0.00" sourceLinked="0"/>
        <c:majorTickMark val="out"/>
        <c:minorTickMark val="none"/>
        <c:tickLblPos val="low"/>
        <c:spPr>
          <a:ln w="3175">
            <a:solidFill>
              <a:srgbClr val="000000"/>
            </a:solidFill>
            <a:prstDash val="solid"/>
          </a:ln>
        </c:spPr>
        <c:txPr>
          <a:bodyPr rot="0" vert="horz"/>
          <a:lstStyle/>
          <a:p>
            <a:pPr>
              <a:defRPr sz="1475" b="0" i="0" u="none" strike="noStrike" baseline="0">
                <a:solidFill>
                  <a:srgbClr val="000000"/>
                </a:solidFill>
                <a:latin typeface="Arial"/>
                <a:ea typeface="Arial"/>
                <a:cs typeface="Arial"/>
              </a:defRPr>
            </a:pPr>
            <a:endParaRPr lang="en-US"/>
          </a:p>
        </c:txPr>
        <c:crossAx val="540147952"/>
        <c:crossesAt val="0"/>
        <c:crossBetween val="midCat"/>
      </c:valAx>
      <c:valAx>
        <c:axId val="540147952"/>
        <c:scaling>
          <c:orientation val="minMax"/>
        </c:scaling>
        <c:delete val="0"/>
        <c:axPos val="l"/>
        <c:title>
          <c:tx>
            <c:rich>
              <a:bodyPr/>
              <a:lstStyle/>
              <a:p>
                <a:pPr>
                  <a:defRPr sz="1850" b="1" i="0" u="none" strike="noStrike" baseline="0">
                    <a:solidFill>
                      <a:srgbClr val="000000"/>
                    </a:solidFill>
                    <a:latin typeface="Arial"/>
                    <a:ea typeface="Arial"/>
                    <a:cs typeface="Arial"/>
                  </a:defRPr>
                </a:pPr>
                <a:r>
                  <a:rPr lang="en-US"/>
                  <a:t>Cost</a:t>
                </a:r>
              </a:p>
            </c:rich>
          </c:tx>
          <c:layout>
            <c:manualLayout>
              <c:xMode val="edge"/>
              <c:yMode val="edge"/>
              <c:x val="1.4492753623188406E-2"/>
              <c:y val="0.42225859247135844"/>
            </c:manualLayout>
          </c:layout>
          <c:overlay val="0"/>
          <c:spPr>
            <a:noFill/>
            <a:ln w="25400">
              <a:noFill/>
            </a:ln>
          </c:spPr>
        </c:title>
        <c:numFmt formatCode="&quot;$&quot;#,##0" sourceLinked="0"/>
        <c:majorTickMark val="out"/>
        <c:minorTickMark val="none"/>
        <c:tickLblPos val="low"/>
        <c:spPr>
          <a:ln w="3175">
            <a:solidFill>
              <a:srgbClr val="000000"/>
            </a:solidFill>
            <a:prstDash val="solid"/>
          </a:ln>
        </c:spPr>
        <c:txPr>
          <a:bodyPr rot="0" vert="horz"/>
          <a:lstStyle/>
          <a:p>
            <a:pPr>
              <a:defRPr sz="1475" b="0" i="0" u="none" strike="noStrike" baseline="0">
                <a:solidFill>
                  <a:srgbClr val="000000"/>
                </a:solidFill>
                <a:latin typeface="Arial"/>
                <a:ea typeface="Arial"/>
                <a:cs typeface="Arial"/>
              </a:defRPr>
            </a:pPr>
            <a:endParaRPr lang="en-US"/>
          </a:p>
        </c:txPr>
        <c:crossAx val="540151216"/>
        <c:crossesAt val="0"/>
        <c:crossBetween val="midCat"/>
      </c:valAx>
      <c:spPr>
        <a:noFill/>
        <a:ln w="25400">
          <a:noFill/>
        </a:ln>
      </c:spPr>
    </c:plotArea>
    <c:plotVisOnly val="1"/>
    <c:dispBlanksAs val="gap"/>
    <c:showDLblsOverMax val="0"/>
  </c:chart>
  <c:spPr>
    <a:noFill/>
    <a:ln w="6350">
      <a:noFill/>
    </a:ln>
  </c:spPr>
  <c:txPr>
    <a:bodyPr/>
    <a:lstStyle/>
    <a:p>
      <a:pPr>
        <a:defRPr sz="925" b="0" i="0" u="none" strike="noStrike" baseline="0">
          <a:solidFill>
            <a:srgbClr val="000000"/>
          </a:solidFill>
          <a:latin typeface="Arial"/>
          <a:ea typeface="Arial"/>
          <a:cs typeface="Arial"/>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77926421404682"/>
          <c:y val="4.4189852700491E-2"/>
          <c:w val="0.76142697881828314"/>
          <c:h val="0.78396072013093288"/>
        </c:manualLayout>
      </c:layout>
      <c:scatterChart>
        <c:scatterStyle val="lineMarker"/>
        <c:varyColors val="0"/>
        <c:ser>
          <c:idx val="0"/>
          <c:order val="0"/>
          <c:tx>
            <c:strRef>
              <c:f>Simulation!$AM$3</c:f>
              <c:strCache>
                <c:ptCount val="1"/>
                <c:pt idx="0">
                  <c:v>UC</c:v>
                </c:pt>
              </c:strCache>
            </c:strRef>
          </c:tx>
          <c:marker>
            <c:symbol val="none"/>
          </c:marker>
          <c:xVal>
            <c:numRef>
              <c:f>Simulation!$AL$6:$AL$63</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Simulation!$AM$6:$AM$63</c:f>
              <c:numCache>
                <c:formatCode>General</c:formatCode>
                <c:ptCount val="58"/>
                <c:pt idx="0">
                  <c:v>0.98299999999999998</c:v>
                </c:pt>
                <c:pt idx="1">
                  <c:v>0.98</c:v>
                </c:pt>
                <c:pt idx="2">
                  <c:v>0.97499999999999998</c:v>
                </c:pt>
                <c:pt idx="3">
                  <c:v>0.97099999999999997</c:v>
                </c:pt>
                <c:pt idx="4">
                  <c:v>0.96199999999999997</c:v>
                </c:pt>
                <c:pt idx="5">
                  <c:v>0.95399999999999996</c:v>
                </c:pt>
                <c:pt idx="6">
                  <c:v>0.94899999999999995</c:v>
                </c:pt>
                <c:pt idx="7">
                  <c:v>0.93300000000000005</c:v>
                </c:pt>
                <c:pt idx="8">
                  <c:v>0.92200000000000004</c:v>
                </c:pt>
                <c:pt idx="9">
                  <c:v>0.90800000000000003</c:v>
                </c:pt>
                <c:pt idx="10">
                  <c:v>0.88600000000000001</c:v>
                </c:pt>
                <c:pt idx="11">
                  <c:v>0.78400000000000003</c:v>
                </c:pt>
                <c:pt idx="12">
                  <c:v>0.64200000000000002</c:v>
                </c:pt>
                <c:pt idx="13">
                  <c:v>0.47699999999999998</c:v>
                </c:pt>
                <c:pt idx="14">
                  <c:v>0.36799999999999999</c:v>
                </c:pt>
                <c:pt idx="15">
                  <c:v>0.26900000000000002</c:v>
                </c:pt>
                <c:pt idx="16">
                  <c:v>0.193</c:v>
                </c:pt>
                <c:pt idx="17">
                  <c:v>0.14599999999999999</c:v>
                </c:pt>
                <c:pt idx="18">
                  <c:v>0.106</c:v>
                </c:pt>
                <c:pt idx="19">
                  <c:v>6.6000000000000003E-2</c:v>
                </c:pt>
                <c:pt idx="20">
                  <c:v>4.7E-2</c:v>
                </c:pt>
                <c:pt idx="21">
                  <c:v>3.5999999999999997E-2</c:v>
                </c:pt>
                <c:pt idx="22">
                  <c:v>2.5000000000000001E-2</c:v>
                </c:pt>
                <c:pt idx="23">
                  <c:v>1.4E-2</c:v>
                </c:pt>
                <c:pt idx="24">
                  <c:v>1.2E-2</c:v>
                </c:pt>
                <c:pt idx="25">
                  <c:v>8.9999999999999993E-3</c:v>
                </c:pt>
                <c:pt idx="26">
                  <c:v>7.0000000000000001E-3</c:v>
                </c:pt>
                <c:pt idx="27">
                  <c:v>6.0000000000000001E-3</c:v>
                </c:pt>
                <c:pt idx="28">
                  <c:v>5.0000000000000001E-3</c:v>
                </c:pt>
                <c:pt idx="29">
                  <c:v>5.0000000000000001E-3</c:v>
                </c:pt>
                <c:pt idx="30">
                  <c:v>5.0000000000000001E-3</c:v>
                </c:pt>
                <c:pt idx="31">
                  <c:v>5.0000000000000001E-3</c:v>
                </c:pt>
                <c:pt idx="32">
                  <c:v>4.0000000000000001E-3</c:v>
                </c:pt>
                <c:pt idx="33">
                  <c:v>4.0000000000000001E-3</c:v>
                </c:pt>
                <c:pt idx="34">
                  <c:v>4.0000000000000001E-3</c:v>
                </c:pt>
                <c:pt idx="35">
                  <c:v>4.0000000000000001E-3</c:v>
                </c:pt>
                <c:pt idx="36">
                  <c:v>4.0000000000000001E-3</c:v>
                </c:pt>
                <c:pt idx="37">
                  <c:v>4.0000000000000001E-3</c:v>
                </c:pt>
                <c:pt idx="38">
                  <c:v>4.0000000000000001E-3</c:v>
                </c:pt>
                <c:pt idx="39">
                  <c:v>4.0000000000000001E-3</c:v>
                </c:pt>
                <c:pt idx="40">
                  <c:v>3.0000000000000001E-3</c:v>
                </c:pt>
                <c:pt idx="41">
                  <c:v>3.0000000000000001E-3</c:v>
                </c:pt>
                <c:pt idx="42">
                  <c:v>3.0000000000000001E-3</c:v>
                </c:pt>
                <c:pt idx="43">
                  <c:v>3.0000000000000001E-3</c:v>
                </c:pt>
                <c:pt idx="44">
                  <c:v>2E-3</c:v>
                </c:pt>
                <c:pt idx="45">
                  <c:v>2E-3</c:v>
                </c:pt>
                <c:pt idx="46">
                  <c:v>2E-3</c:v>
                </c:pt>
                <c:pt idx="47">
                  <c:v>2E-3</c:v>
                </c:pt>
                <c:pt idx="48">
                  <c:v>2E-3</c:v>
                </c:pt>
                <c:pt idx="49">
                  <c:v>2E-3</c:v>
                </c:pt>
                <c:pt idx="50">
                  <c:v>2E-3</c:v>
                </c:pt>
                <c:pt idx="51">
                  <c:v>2E-3</c:v>
                </c:pt>
                <c:pt idx="52">
                  <c:v>2E-3</c:v>
                </c:pt>
                <c:pt idx="53">
                  <c:v>2E-3</c:v>
                </c:pt>
                <c:pt idx="54">
                  <c:v>2E-3</c:v>
                </c:pt>
                <c:pt idx="55">
                  <c:v>2E-3</c:v>
                </c:pt>
                <c:pt idx="56">
                  <c:v>2E-3</c:v>
                </c:pt>
                <c:pt idx="57">
                  <c:v>2E-3</c:v>
                </c:pt>
              </c:numCache>
            </c:numRef>
          </c:yVal>
          <c:smooth val="1"/>
        </c:ser>
        <c:ser>
          <c:idx val="1"/>
          <c:order val="1"/>
          <c:tx>
            <c:strRef>
              <c:f>Simulation!$AN$3</c:f>
              <c:strCache>
                <c:ptCount val="1"/>
                <c:pt idx="0">
                  <c:v>PH+UC</c:v>
                </c:pt>
              </c:strCache>
            </c:strRef>
          </c:tx>
          <c:marker>
            <c:symbol val="none"/>
          </c:marker>
          <c:xVal>
            <c:numRef>
              <c:f>Simulation!$AL$6:$AL$63</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Simulation!$AN$6:$AN$63</c:f>
              <c:numCache>
                <c:formatCode>General</c:formatCode>
                <c:ptCount val="58"/>
                <c:pt idx="0">
                  <c:v>1.7000000000000001E-2</c:v>
                </c:pt>
                <c:pt idx="1">
                  <c:v>0.02</c:v>
                </c:pt>
                <c:pt idx="2">
                  <c:v>2.5000000000000001E-2</c:v>
                </c:pt>
                <c:pt idx="3">
                  <c:v>2.9000000000000001E-2</c:v>
                </c:pt>
                <c:pt idx="4">
                  <c:v>3.7999999999999999E-2</c:v>
                </c:pt>
                <c:pt idx="5">
                  <c:v>4.5999999999999999E-2</c:v>
                </c:pt>
                <c:pt idx="6">
                  <c:v>5.0999999999999997E-2</c:v>
                </c:pt>
                <c:pt idx="7">
                  <c:v>6.7000000000000004E-2</c:v>
                </c:pt>
                <c:pt idx="8">
                  <c:v>7.8E-2</c:v>
                </c:pt>
                <c:pt idx="9">
                  <c:v>9.1999999999999998E-2</c:v>
                </c:pt>
                <c:pt idx="10">
                  <c:v>0.114</c:v>
                </c:pt>
                <c:pt idx="11">
                  <c:v>0.216</c:v>
                </c:pt>
                <c:pt idx="12">
                  <c:v>0.35799999999999998</c:v>
                </c:pt>
                <c:pt idx="13">
                  <c:v>0.52300000000000002</c:v>
                </c:pt>
                <c:pt idx="14">
                  <c:v>0.63200000000000001</c:v>
                </c:pt>
                <c:pt idx="15">
                  <c:v>0.73099999999999998</c:v>
                </c:pt>
                <c:pt idx="16">
                  <c:v>0.80700000000000005</c:v>
                </c:pt>
                <c:pt idx="17">
                  <c:v>0.85399999999999998</c:v>
                </c:pt>
                <c:pt idx="18">
                  <c:v>0.89400000000000002</c:v>
                </c:pt>
                <c:pt idx="19">
                  <c:v>0.93400000000000005</c:v>
                </c:pt>
                <c:pt idx="20">
                  <c:v>0.95299999999999996</c:v>
                </c:pt>
                <c:pt idx="21">
                  <c:v>0.96399999999999997</c:v>
                </c:pt>
                <c:pt idx="22">
                  <c:v>0.97499999999999998</c:v>
                </c:pt>
                <c:pt idx="23">
                  <c:v>0.98599999999999999</c:v>
                </c:pt>
                <c:pt idx="24">
                  <c:v>0.98799999999999999</c:v>
                </c:pt>
                <c:pt idx="25">
                  <c:v>0.99099999999999999</c:v>
                </c:pt>
                <c:pt idx="26">
                  <c:v>0.99299999999999999</c:v>
                </c:pt>
                <c:pt idx="27">
                  <c:v>0.99399999999999999</c:v>
                </c:pt>
                <c:pt idx="28">
                  <c:v>0.995</c:v>
                </c:pt>
                <c:pt idx="29">
                  <c:v>0.995</c:v>
                </c:pt>
                <c:pt idx="30">
                  <c:v>0.995</c:v>
                </c:pt>
                <c:pt idx="31">
                  <c:v>0.995</c:v>
                </c:pt>
                <c:pt idx="32">
                  <c:v>0.996</c:v>
                </c:pt>
                <c:pt idx="33">
                  <c:v>0.996</c:v>
                </c:pt>
                <c:pt idx="34">
                  <c:v>0.996</c:v>
                </c:pt>
                <c:pt idx="35">
                  <c:v>0.996</c:v>
                </c:pt>
                <c:pt idx="36">
                  <c:v>0.996</c:v>
                </c:pt>
                <c:pt idx="37">
                  <c:v>0.996</c:v>
                </c:pt>
                <c:pt idx="38">
                  <c:v>0.996</c:v>
                </c:pt>
                <c:pt idx="39">
                  <c:v>0.996</c:v>
                </c:pt>
                <c:pt idx="40">
                  <c:v>0.997</c:v>
                </c:pt>
                <c:pt idx="41">
                  <c:v>0.997</c:v>
                </c:pt>
                <c:pt idx="42">
                  <c:v>0.997</c:v>
                </c:pt>
                <c:pt idx="43">
                  <c:v>0.997</c:v>
                </c:pt>
                <c:pt idx="44">
                  <c:v>0.998</c:v>
                </c:pt>
                <c:pt idx="45">
                  <c:v>0.998</c:v>
                </c:pt>
                <c:pt idx="46">
                  <c:v>0.998</c:v>
                </c:pt>
                <c:pt idx="47">
                  <c:v>0.998</c:v>
                </c:pt>
                <c:pt idx="48">
                  <c:v>0.998</c:v>
                </c:pt>
                <c:pt idx="49">
                  <c:v>0.998</c:v>
                </c:pt>
                <c:pt idx="50">
                  <c:v>0.998</c:v>
                </c:pt>
                <c:pt idx="51">
                  <c:v>0.998</c:v>
                </c:pt>
                <c:pt idx="52">
                  <c:v>0.998</c:v>
                </c:pt>
                <c:pt idx="53">
                  <c:v>0.998</c:v>
                </c:pt>
                <c:pt idx="54">
                  <c:v>0.998</c:v>
                </c:pt>
                <c:pt idx="55">
                  <c:v>0.998</c:v>
                </c:pt>
                <c:pt idx="56">
                  <c:v>0.998</c:v>
                </c:pt>
                <c:pt idx="57">
                  <c:v>0.998</c:v>
                </c:pt>
              </c:numCache>
            </c:numRef>
          </c:yVal>
          <c:smooth val="1"/>
        </c:ser>
        <c:dLbls>
          <c:showLegendKey val="0"/>
          <c:showVal val="0"/>
          <c:showCatName val="0"/>
          <c:showSerName val="0"/>
          <c:showPercent val="0"/>
          <c:showBubbleSize val="0"/>
        </c:dLbls>
        <c:axId val="345052480"/>
        <c:axId val="345053568"/>
      </c:scatterChart>
      <c:valAx>
        <c:axId val="345052480"/>
        <c:scaling>
          <c:orientation val="minMax"/>
          <c:max val="50000"/>
        </c:scaling>
        <c:delete val="0"/>
        <c:axPos val="b"/>
        <c:title>
          <c:tx>
            <c:rich>
              <a:bodyPr/>
              <a:lstStyle/>
              <a:p>
                <a:pPr>
                  <a:defRPr sz="1850" b="1" i="0" u="none" strike="noStrike" baseline="0">
                    <a:solidFill>
                      <a:srgbClr val="000000"/>
                    </a:solidFill>
                    <a:latin typeface="Arial"/>
                    <a:ea typeface="Arial"/>
                    <a:cs typeface="Arial"/>
                  </a:defRPr>
                </a:pPr>
                <a:r>
                  <a:rPr lang="en-US"/>
                  <a:t>Value of ceiling ratio</a:t>
                </a:r>
              </a:p>
            </c:rich>
          </c:tx>
          <c:layout>
            <c:manualLayout>
              <c:xMode val="edge"/>
              <c:yMode val="edge"/>
              <c:x val="0.37346711259754739"/>
              <c:y val="0.90180032733224225"/>
            </c:manualLayout>
          </c:layout>
          <c:overlay val="0"/>
          <c:spPr>
            <a:noFill/>
            <a:ln w="25400">
              <a:noFill/>
            </a:ln>
          </c:spPr>
        </c:title>
        <c:numFmt formatCode="&quot;$&quot;#,##0" sourceLinked="0"/>
        <c:majorTickMark val="out"/>
        <c:minorTickMark val="none"/>
        <c:tickLblPos val="nextTo"/>
        <c:spPr>
          <a:ln w="3175">
            <a:solidFill>
              <a:srgbClr val="000000"/>
            </a:solidFill>
            <a:prstDash val="solid"/>
          </a:ln>
        </c:spPr>
        <c:txPr>
          <a:bodyPr rot="0" vert="horz"/>
          <a:lstStyle/>
          <a:p>
            <a:pPr>
              <a:defRPr sz="1475" b="0" i="0" u="none" strike="noStrike" baseline="0">
                <a:solidFill>
                  <a:srgbClr val="000000"/>
                </a:solidFill>
                <a:latin typeface="Arial"/>
                <a:ea typeface="Arial"/>
                <a:cs typeface="Arial"/>
              </a:defRPr>
            </a:pPr>
            <a:endParaRPr lang="en-US"/>
          </a:p>
        </c:txPr>
        <c:crossAx val="345053568"/>
        <c:crosses val="autoZero"/>
        <c:crossBetween val="midCat"/>
        <c:majorUnit val="10000"/>
        <c:minorUnit val="1000"/>
      </c:valAx>
      <c:valAx>
        <c:axId val="345053568"/>
        <c:scaling>
          <c:orientation val="minMax"/>
          <c:max val="1"/>
          <c:min val="0"/>
        </c:scaling>
        <c:delete val="0"/>
        <c:axPos val="l"/>
        <c:title>
          <c:tx>
            <c:rich>
              <a:bodyPr/>
              <a:lstStyle/>
              <a:p>
                <a:pPr>
                  <a:defRPr sz="1850" b="1" i="0" u="none" strike="noStrike" baseline="0">
                    <a:solidFill>
                      <a:srgbClr val="000000"/>
                    </a:solidFill>
                    <a:latin typeface="Arial"/>
                    <a:ea typeface="Arial"/>
                    <a:cs typeface="Arial"/>
                  </a:defRPr>
                </a:pPr>
                <a:r>
                  <a:rPr lang="en-US"/>
                  <a:t>Probability cost-effective</a:t>
                </a:r>
              </a:p>
            </c:rich>
          </c:tx>
          <c:layout>
            <c:manualLayout>
              <c:xMode val="edge"/>
              <c:yMode val="edge"/>
              <c:x val="1.4492753623188406E-2"/>
              <c:y val="0.18985270049099837"/>
            </c:manualLayout>
          </c:layout>
          <c:overlay val="0"/>
          <c:spPr>
            <a:noFill/>
            <a:ln w="25400">
              <a:noFill/>
            </a:ln>
          </c:spPr>
        </c:title>
        <c:numFmt formatCode="#,##0.00_ ;\-#,##0.00\ " sourceLinked="0"/>
        <c:majorTickMark val="out"/>
        <c:minorTickMark val="none"/>
        <c:tickLblPos val="low"/>
        <c:spPr>
          <a:ln w="3175">
            <a:solidFill>
              <a:srgbClr val="000000"/>
            </a:solidFill>
            <a:prstDash val="solid"/>
          </a:ln>
        </c:spPr>
        <c:txPr>
          <a:bodyPr rot="0" vert="horz"/>
          <a:lstStyle/>
          <a:p>
            <a:pPr>
              <a:defRPr sz="1475" b="0" i="0" u="none" strike="noStrike" baseline="0">
                <a:solidFill>
                  <a:srgbClr val="000000"/>
                </a:solidFill>
                <a:latin typeface="Arial"/>
                <a:ea typeface="Arial"/>
                <a:cs typeface="Arial"/>
              </a:defRPr>
            </a:pPr>
            <a:endParaRPr lang="en-US"/>
          </a:p>
        </c:txPr>
        <c:crossAx val="345052480"/>
        <c:crosses val="autoZero"/>
        <c:crossBetween val="midCat"/>
      </c:valAx>
      <c:spPr>
        <a:noFill/>
        <a:ln w="25400">
          <a:noFill/>
        </a:ln>
      </c:spPr>
    </c:plotArea>
    <c:legend>
      <c:legendPos val="r"/>
      <c:layout>
        <c:manualLayout>
          <c:xMode val="edge"/>
          <c:yMode val="edge"/>
          <c:x val="0.73021181716833894"/>
          <c:y val="0.13747954173486088"/>
          <c:w val="0.13377926421404682"/>
          <c:h val="9.0016366612111293E-2"/>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925"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3377926421404682"/>
          <c:y val="4.4189852700491E-2"/>
          <c:w val="0.76142697881828314"/>
          <c:h val="0.78396072013093288"/>
        </c:manualLayout>
      </c:layout>
      <c:scatterChart>
        <c:scatterStyle val="lineMarker"/>
        <c:varyColors val="0"/>
        <c:ser>
          <c:idx val="1"/>
          <c:order val="0"/>
          <c:tx>
            <c:strRef>
              <c:f>Simulation!$AN$3</c:f>
              <c:strCache>
                <c:ptCount val="1"/>
                <c:pt idx="0">
                  <c:v>PH+UC</c:v>
                </c:pt>
              </c:strCache>
            </c:strRef>
          </c:tx>
          <c:marker>
            <c:symbol val="none"/>
          </c:marker>
          <c:xVal>
            <c:numRef>
              <c:f>Simulation!$AL$6:$AL$63</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Simulation!$AN$6:$AN$63</c:f>
              <c:numCache>
                <c:formatCode>General</c:formatCode>
                <c:ptCount val="58"/>
                <c:pt idx="0">
                  <c:v>1.7000000000000001E-2</c:v>
                </c:pt>
                <c:pt idx="1">
                  <c:v>0.02</c:v>
                </c:pt>
                <c:pt idx="2">
                  <c:v>2.5000000000000001E-2</c:v>
                </c:pt>
                <c:pt idx="3">
                  <c:v>2.9000000000000001E-2</c:v>
                </c:pt>
                <c:pt idx="4">
                  <c:v>3.7999999999999999E-2</c:v>
                </c:pt>
                <c:pt idx="5">
                  <c:v>4.5999999999999999E-2</c:v>
                </c:pt>
                <c:pt idx="6">
                  <c:v>5.0999999999999997E-2</c:v>
                </c:pt>
                <c:pt idx="7">
                  <c:v>6.7000000000000004E-2</c:v>
                </c:pt>
                <c:pt idx="8">
                  <c:v>7.8E-2</c:v>
                </c:pt>
                <c:pt idx="9">
                  <c:v>9.1999999999999998E-2</c:v>
                </c:pt>
                <c:pt idx="10">
                  <c:v>0.114</c:v>
                </c:pt>
                <c:pt idx="11">
                  <c:v>0.216</c:v>
                </c:pt>
                <c:pt idx="12">
                  <c:v>0.35799999999999998</c:v>
                </c:pt>
                <c:pt idx="13">
                  <c:v>0.52300000000000002</c:v>
                </c:pt>
                <c:pt idx="14">
                  <c:v>0.63200000000000001</c:v>
                </c:pt>
                <c:pt idx="15">
                  <c:v>0.73099999999999998</c:v>
                </c:pt>
                <c:pt idx="16">
                  <c:v>0.80700000000000005</c:v>
                </c:pt>
                <c:pt idx="17">
                  <c:v>0.85399999999999998</c:v>
                </c:pt>
                <c:pt idx="18">
                  <c:v>0.89400000000000002</c:v>
                </c:pt>
                <c:pt idx="19">
                  <c:v>0.93400000000000005</c:v>
                </c:pt>
                <c:pt idx="20">
                  <c:v>0.95299999999999996</c:v>
                </c:pt>
                <c:pt idx="21">
                  <c:v>0.96399999999999997</c:v>
                </c:pt>
                <c:pt idx="22">
                  <c:v>0.97499999999999998</c:v>
                </c:pt>
                <c:pt idx="23">
                  <c:v>0.98599999999999999</c:v>
                </c:pt>
                <c:pt idx="24">
                  <c:v>0.98799999999999999</c:v>
                </c:pt>
                <c:pt idx="25">
                  <c:v>0.99099999999999999</c:v>
                </c:pt>
                <c:pt idx="26">
                  <c:v>0.99299999999999999</c:v>
                </c:pt>
                <c:pt idx="27">
                  <c:v>0.99399999999999999</c:v>
                </c:pt>
                <c:pt idx="28">
                  <c:v>0.995</c:v>
                </c:pt>
                <c:pt idx="29">
                  <c:v>0.995</c:v>
                </c:pt>
                <c:pt idx="30">
                  <c:v>0.995</c:v>
                </c:pt>
                <c:pt idx="31">
                  <c:v>0.995</c:v>
                </c:pt>
                <c:pt idx="32">
                  <c:v>0.996</c:v>
                </c:pt>
                <c:pt idx="33">
                  <c:v>0.996</c:v>
                </c:pt>
                <c:pt idx="34">
                  <c:v>0.996</c:v>
                </c:pt>
                <c:pt idx="35">
                  <c:v>0.996</c:v>
                </c:pt>
                <c:pt idx="36">
                  <c:v>0.996</c:v>
                </c:pt>
                <c:pt idx="37">
                  <c:v>0.996</c:v>
                </c:pt>
                <c:pt idx="38">
                  <c:v>0.996</c:v>
                </c:pt>
                <c:pt idx="39">
                  <c:v>0.996</c:v>
                </c:pt>
                <c:pt idx="40">
                  <c:v>0.997</c:v>
                </c:pt>
                <c:pt idx="41">
                  <c:v>0.997</c:v>
                </c:pt>
                <c:pt idx="42">
                  <c:v>0.997</c:v>
                </c:pt>
                <c:pt idx="43">
                  <c:v>0.997</c:v>
                </c:pt>
                <c:pt idx="44">
                  <c:v>0.998</c:v>
                </c:pt>
                <c:pt idx="45">
                  <c:v>0.998</c:v>
                </c:pt>
                <c:pt idx="46">
                  <c:v>0.998</c:v>
                </c:pt>
                <c:pt idx="47">
                  <c:v>0.998</c:v>
                </c:pt>
                <c:pt idx="48">
                  <c:v>0.998</c:v>
                </c:pt>
                <c:pt idx="49">
                  <c:v>0.998</c:v>
                </c:pt>
                <c:pt idx="50">
                  <c:v>0.998</c:v>
                </c:pt>
                <c:pt idx="51">
                  <c:v>0.998</c:v>
                </c:pt>
                <c:pt idx="52">
                  <c:v>0.998</c:v>
                </c:pt>
                <c:pt idx="53">
                  <c:v>0.998</c:v>
                </c:pt>
                <c:pt idx="54">
                  <c:v>0.998</c:v>
                </c:pt>
                <c:pt idx="55">
                  <c:v>0.998</c:v>
                </c:pt>
                <c:pt idx="56">
                  <c:v>0.998</c:v>
                </c:pt>
                <c:pt idx="57">
                  <c:v>0.998</c:v>
                </c:pt>
              </c:numCache>
            </c:numRef>
          </c:yVal>
          <c:smooth val="1"/>
        </c:ser>
        <c:dLbls>
          <c:showLegendKey val="0"/>
          <c:showVal val="0"/>
          <c:showCatName val="0"/>
          <c:showSerName val="0"/>
          <c:showPercent val="0"/>
          <c:showBubbleSize val="0"/>
        </c:dLbls>
        <c:axId val="434783056"/>
        <c:axId val="434787408"/>
      </c:scatterChart>
      <c:valAx>
        <c:axId val="434783056"/>
        <c:scaling>
          <c:orientation val="minMax"/>
          <c:max val="50000"/>
        </c:scaling>
        <c:delete val="0"/>
        <c:axPos val="b"/>
        <c:title>
          <c:tx>
            <c:rich>
              <a:bodyPr/>
              <a:lstStyle/>
              <a:p>
                <a:pPr>
                  <a:defRPr sz="1850" b="1" i="0" u="none" strike="noStrike" baseline="0">
                    <a:solidFill>
                      <a:srgbClr val="000000"/>
                    </a:solidFill>
                    <a:latin typeface="Arial"/>
                    <a:ea typeface="Arial"/>
                    <a:cs typeface="Arial"/>
                  </a:defRPr>
                </a:pPr>
                <a:r>
                  <a:rPr lang="en-US"/>
                  <a:t>Value of ceiling ratio</a:t>
                </a:r>
              </a:p>
            </c:rich>
          </c:tx>
          <c:layout>
            <c:manualLayout>
              <c:xMode val="edge"/>
              <c:yMode val="edge"/>
              <c:x val="0.37346711259754739"/>
              <c:y val="0.90180032733224225"/>
            </c:manualLayout>
          </c:layout>
          <c:overlay val="0"/>
          <c:spPr>
            <a:noFill/>
            <a:ln w="25400">
              <a:noFill/>
            </a:ln>
          </c:spPr>
        </c:title>
        <c:numFmt formatCode="&quot;$&quot;#,##0" sourceLinked="0"/>
        <c:majorTickMark val="out"/>
        <c:minorTickMark val="none"/>
        <c:tickLblPos val="nextTo"/>
        <c:spPr>
          <a:ln w="3175">
            <a:solidFill>
              <a:srgbClr val="000000"/>
            </a:solidFill>
            <a:prstDash val="solid"/>
          </a:ln>
        </c:spPr>
        <c:txPr>
          <a:bodyPr rot="0" vert="horz"/>
          <a:lstStyle/>
          <a:p>
            <a:pPr>
              <a:defRPr sz="1475" b="0" i="0" u="none" strike="noStrike" baseline="0">
                <a:solidFill>
                  <a:srgbClr val="000000"/>
                </a:solidFill>
                <a:latin typeface="Arial"/>
                <a:ea typeface="Arial"/>
                <a:cs typeface="Arial"/>
              </a:defRPr>
            </a:pPr>
            <a:endParaRPr lang="en-US"/>
          </a:p>
        </c:txPr>
        <c:crossAx val="434787408"/>
        <c:crosses val="autoZero"/>
        <c:crossBetween val="midCat"/>
        <c:majorUnit val="10000"/>
        <c:minorUnit val="1000"/>
      </c:valAx>
      <c:valAx>
        <c:axId val="434787408"/>
        <c:scaling>
          <c:orientation val="minMax"/>
          <c:max val="1"/>
          <c:min val="0"/>
        </c:scaling>
        <c:delete val="0"/>
        <c:axPos val="l"/>
        <c:title>
          <c:tx>
            <c:rich>
              <a:bodyPr/>
              <a:lstStyle/>
              <a:p>
                <a:pPr>
                  <a:defRPr sz="1850" b="1" i="0" u="none" strike="noStrike" baseline="0">
                    <a:solidFill>
                      <a:srgbClr val="000000"/>
                    </a:solidFill>
                    <a:latin typeface="Arial"/>
                    <a:ea typeface="Arial"/>
                    <a:cs typeface="Arial"/>
                  </a:defRPr>
                </a:pPr>
                <a:r>
                  <a:rPr lang="en-US"/>
                  <a:t>Probability cost-effective</a:t>
                </a:r>
              </a:p>
            </c:rich>
          </c:tx>
          <c:layout>
            <c:manualLayout>
              <c:xMode val="edge"/>
              <c:yMode val="edge"/>
              <c:x val="1.4492753623188406E-2"/>
              <c:y val="0.18985270049099837"/>
            </c:manualLayout>
          </c:layout>
          <c:overlay val="0"/>
          <c:spPr>
            <a:noFill/>
            <a:ln w="25400">
              <a:noFill/>
            </a:ln>
          </c:spPr>
        </c:title>
        <c:numFmt formatCode="#,##0.00_ ;\-#,##0.00\ " sourceLinked="0"/>
        <c:majorTickMark val="out"/>
        <c:minorTickMark val="none"/>
        <c:tickLblPos val="low"/>
        <c:spPr>
          <a:ln w="3175">
            <a:solidFill>
              <a:srgbClr val="000000"/>
            </a:solidFill>
            <a:prstDash val="solid"/>
          </a:ln>
        </c:spPr>
        <c:txPr>
          <a:bodyPr rot="0" vert="horz"/>
          <a:lstStyle/>
          <a:p>
            <a:pPr>
              <a:defRPr sz="1475" b="0" i="0" u="none" strike="noStrike" baseline="0">
                <a:solidFill>
                  <a:srgbClr val="000000"/>
                </a:solidFill>
                <a:latin typeface="Arial"/>
                <a:ea typeface="Arial"/>
                <a:cs typeface="Arial"/>
              </a:defRPr>
            </a:pPr>
            <a:endParaRPr lang="en-US"/>
          </a:p>
        </c:txPr>
        <c:crossAx val="434783056"/>
        <c:crosses val="autoZero"/>
        <c:crossBetween val="midCat"/>
      </c:valAx>
      <c:spPr>
        <a:noFill/>
        <a:ln w="25400">
          <a:noFill/>
        </a:ln>
      </c:spPr>
    </c:plotArea>
    <c:legend>
      <c:legendPos val="r"/>
      <c:layout>
        <c:manualLayout>
          <c:xMode val="edge"/>
          <c:yMode val="edge"/>
          <c:x val="0.73021181716833894"/>
          <c:y val="0.13747954173486088"/>
          <c:w val="0.13377926421404682"/>
          <c:h val="9.0016366612111293E-2"/>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925" b="0" i="0" u="none" strike="noStrike" baseline="0">
          <a:solidFill>
            <a:srgbClr val="000000"/>
          </a:solidFill>
          <a:latin typeface="Arial"/>
          <a:ea typeface="Arial"/>
          <a:cs typeface="Arial"/>
        </a:defRPr>
      </a:pPr>
      <a:endParaRPr lang="en-US"/>
    </a:p>
  </c:txPr>
  <c:userShapes r:id="rId1"/>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77926421404682"/>
          <c:y val="4.4189852700491E-2"/>
          <c:w val="0.76142697881828314"/>
          <c:h val="0.78396072013093288"/>
        </c:manualLayout>
      </c:layout>
      <c:scatterChart>
        <c:scatterStyle val="lineMarker"/>
        <c:varyColors val="0"/>
        <c:ser>
          <c:idx val="1"/>
          <c:order val="0"/>
          <c:tx>
            <c:v>Women aged 40</c:v>
          </c:tx>
          <c:spPr>
            <a:ln w="3175">
              <a:solidFill>
                <a:srgbClr val="FF0000"/>
              </a:solidFill>
              <a:prstDash val="solid"/>
            </a:ln>
          </c:spPr>
          <c:marker>
            <c:symbol val="none"/>
          </c:marker>
          <c:xVal>
            <c:numRef>
              <c:f>'Sub-group results'!$B$8:$B$65</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'[1]Sub-group results'!$D$8:$D$65</c:f>
              <c:numCache>
                <c:formatCode>General</c:formatCode>
                <c:ptCount val="58"/>
                <c:pt idx="0">
                  <c:v>0.79200000000000004</c:v>
                </c:pt>
                <c:pt idx="1">
                  <c:v>0.85899999999999999</c:v>
                </c:pt>
                <c:pt idx="2">
                  <c:v>0.91</c:v>
                </c:pt>
                <c:pt idx="3">
                  <c:v>0.94499999999999995</c:v>
                </c:pt>
                <c:pt idx="4">
                  <c:v>0.96199999999999997</c:v>
                </c:pt>
                <c:pt idx="5">
                  <c:v>0.97</c:v>
                </c:pt>
                <c:pt idx="6">
                  <c:v>0.97499999999999998</c:v>
                </c:pt>
                <c:pt idx="7">
                  <c:v>0.98099999999999998</c:v>
                </c:pt>
                <c:pt idx="8">
                  <c:v>0.98399999999999999</c:v>
                </c:pt>
                <c:pt idx="9">
                  <c:v>0.98599999999999999</c:v>
                </c:pt>
                <c:pt idx="10">
                  <c:v>0.98899999999999999</c:v>
                </c:pt>
                <c:pt idx="11">
                  <c:v>0.995</c:v>
                </c:pt>
                <c:pt idx="12">
                  <c:v>0.996</c:v>
                </c:pt>
                <c:pt idx="13">
                  <c:v>0.997</c:v>
                </c:pt>
                <c:pt idx="14">
                  <c:v>0.997</c:v>
                </c:pt>
                <c:pt idx="15">
                  <c:v>0.997</c:v>
                </c:pt>
                <c:pt idx="16">
                  <c:v>0.997</c:v>
                </c:pt>
                <c:pt idx="17">
                  <c:v>0.999</c:v>
                </c:pt>
                <c:pt idx="18">
                  <c:v>0.999</c:v>
                </c:pt>
                <c:pt idx="19">
                  <c:v>0.999</c:v>
                </c:pt>
                <c:pt idx="20">
                  <c:v>0.999</c:v>
                </c:pt>
                <c:pt idx="21">
                  <c:v>0.999</c:v>
                </c:pt>
                <c:pt idx="22">
                  <c:v>0.999</c:v>
                </c:pt>
                <c:pt idx="23">
                  <c:v>0.999</c:v>
                </c:pt>
                <c:pt idx="24">
                  <c:v>0.999</c:v>
                </c:pt>
                <c:pt idx="25">
                  <c:v>0.999</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numCache>
            </c:numRef>
          </c:yVal>
          <c:smooth val="1"/>
        </c:ser>
        <c:ser>
          <c:idx val="2"/>
          <c:order val="1"/>
          <c:tx>
            <c:v>Women aged 60</c:v>
          </c:tx>
          <c:spPr>
            <a:ln w="3175">
              <a:solidFill>
                <a:srgbClr val="3333CC"/>
              </a:solidFill>
              <a:prstDash val="solid"/>
            </a:ln>
          </c:spPr>
          <c:marker>
            <c:symbol val="none"/>
          </c:marker>
          <c:xVal>
            <c:numRef>
              <c:f>'Sub-group results'!$B$8:$B$65</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'Sub-group results'!$E$8:$E$65</c:f>
              <c:numCache>
                <c:formatCode>General</c:formatCode>
                <c:ptCount val="58"/>
                <c:pt idx="0">
                  <c:v>1.7000000000000001E-2</c:v>
                </c:pt>
                <c:pt idx="1">
                  <c:v>0.02</c:v>
                </c:pt>
                <c:pt idx="2">
                  <c:v>2.5000000000000001E-2</c:v>
                </c:pt>
                <c:pt idx="3">
                  <c:v>2.9000000000000001E-2</c:v>
                </c:pt>
                <c:pt idx="4">
                  <c:v>3.7999999999999999E-2</c:v>
                </c:pt>
                <c:pt idx="5">
                  <c:v>4.5999999999999999E-2</c:v>
                </c:pt>
                <c:pt idx="6">
                  <c:v>5.0999999999999997E-2</c:v>
                </c:pt>
                <c:pt idx="7">
                  <c:v>6.7000000000000004E-2</c:v>
                </c:pt>
                <c:pt idx="8">
                  <c:v>7.8E-2</c:v>
                </c:pt>
                <c:pt idx="9">
                  <c:v>9.1999999999999998E-2</c:v>
                </c:pt>
                <c:pt idx="10">
                  <c:v>0.114</c:v>
                </c:pt>
                <c:pt idx="11">
                  <c:v>0.216</c:v>
                </c:pt>
                <c:pt idx="12">
                  <c:v>0.35799999999999998</c:v>
                </c:pt>
                <c:pt idx="13">
                  <c:v>0.52300000000000002</c:v>
                </c:pt>
                <c:pt idx="14">
                  <c:v>0.63200000000000001</c:v>
                </c:pt>
                <c:pt idx="15">
                  <c:v>0.73099999999999998</c:v>
                </c:pt>
                <c:pt idx="16">
                  <c:v>0.80700000000000005</c:v>
                </c:pt>
                <c:pt idx="17">
                  <c:v>0.85399999999999998</c:v>
                </c:pt>
                <c:pt idx="18">
                  <c:v>0.89400000000000002</c:v>
                </c:pt>
                <c:pt idx="19">
                  <c:v>0.93400000000000005</c:v>
                </c:pt>
                <c:pt idx="20">
                  <c:v>0.95299999999999996</c:v>
                </c:pt>
                <c:pt idx="21">
                  <c:v>0.96399999999999997</c:v>
                </c:pt>
                <c:pt idx="22">
                  <c:v>0.97499999999999998</c:v>
                </c:pt>
                <c:pt idx="23">
                  <c:v>0.98599999999999999</c:v>
                </c:pt>
                <c:pt idx="24">
                  <c:v>0.98799999999999999</c:v>
                </c:pt>
                <c:pt idx="25">
                  <c:v>0.99099999999999999</c:v>
                </c:pt>
                <c:pt idx="26">
                  <c:v>0.99299999999999999</c:v>
                </c:pt>
                <c:pt idx="27">
                  <c:v>0.99399999999999999</c:v>
                </c:pt>
                <c:pt idx="28">
                  <c:v>0.995</c:v>
                </c:pt>
                <c:pt idx="29">
                  <c:v>0.995</c:v>
                </c:pt>
                <c:pt idx="30">
                  <c:v>0.995</c:v>
                </c:pt>
                <c:pt idx="31">
                  <c:v>0.995</c:v>
                </c:pt>
                <c:pt idx="32">
                  <c:v>0.996</c:v>
                </c:pt>
                <c:pt idx="33">
                  <c:v>0.996</c:v>
                </c:pt>
                <c:pt idx="34">
                  <c:v>0.996</c:v>
                </c:pt>
                <c:pt idx="35">
                  <c:v>0.996</c:v>
                </c:pt>
                <c:pt idx="36">
                  <c:v>0.996</c:v>
                </c:pt>
                <c:pt idx="37">
                  <c:v>0.996</c:v>
                </c:pt>
                <c:pt idx="38">
                  <c:v>0.996</c:v>
                </c:pt>
                <c:pt idx="39">
                  <c:v>0.996</c:v>
                </c:pt>
                <c:pt idx="40">
                  <c:v>0.997</c:v>
                </c:pt>
                <c:pt idx="41">
                  <c:v>0.997</c:v>
                </c:pt>
                <c:pt idx="42">
                  <c:v>0.997</c:v>
                </c:pt>
                <c:pt idx="43">
                  <c:v>0.997</c:v>
                </c:pt>
                <c:pt idx="44">
                  <c:v>0.998</c:v>
                </c:pt>
                <c:pt idx="45">
                  <c:v>0.998</c:v>
                </c:pt>
                <c:pt idx="46">
                  <c:v>0.998</c:v>
                </c:pt>
                <c:pt idx="47">
                  <c:v>0.998</c:v>
                </c:pt>
                <c:pt idx="48">
                  <c:v>0.998</c:v>
                </c:pt>
                <c:pt idx="49">
                  <c:v>0.998</c:v>
                </c:pt>
                <c:pt idx="50">
                  <c:v>0.998</c:v>
                </c:pt>
                <c:pt idx="51">
                  <c:v>0.998</c:v>
                </c:pt>
                <c:pt idx="52">
                  <c:v>0.998</c:v>
                </c:pt>
                <c:pt idx="53">
                  <c:v>0.998</c:v>
                </c:pt>
                <c:pt idx="54">
                  <c:v>0.998</c:v>
                </c:pt>
                <c:pt idx="55">
                  <c:v>0.998</c:v>
                </c:pt>
                <c:pt idx="56">
                  <c:v>0.998</c:v>
                </c:pt>
                <c:pt idx="57">
                  <c:v>0.998</c:v>
                </c:pt>
              </c:numCache>
            </c:numRef>
          </c:yVal>
          <c:smooth val="0"/>
        </c:ser>
        <c:ser>
          <c:idx val="3"/>
          <c:order val="2"/>
          <c:tx>
            <c:v>Women aged 80</c:v>
          </c:tx>
          <c:spPr>
            <a:ln w="3175">
              <a:solidFill>
                <a:srgbClr val="008000"/>
              </a:solidFill>
              <a:prstDash val="solid"/>
            </a:ln>
          </c:spPr>
          <c:marker>
            <c:symbol val="none"/>
          </c:marker>
          <c:xVal>
            <c:numRef>
              <c:f>'Sub-group results'!$B$8:$B$65</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'Sub-group results'!$F$8:$F$65</c:f>
              <c:numCache>
                <c:formatCode>General</c:formatCode>
                <c:ptCount val="58"/>
                <c:pt idx="0">
                  <c:v>1.7000000000000001E-2</c:v>
                </c:pt>
                <c:pt idx="1">
                  <c:v>0.02</c:v>
                </c:pt>
                <c:pt idx="2">
                  <c:v>2.5000000000000001E-2</c:v>
                </c:pt>
                <c:pt idx="3">
                  <c:v>2.9000000000000001E-2</c:v>
                </c:pt>
                <c:pt idx="4">
                  <c:v>3.7999999999999999E-2</c:v>
                </c:pt>
                <c:pt idx="5">
                  <c:v>4.5999999999999999E-2</c:v>
                </c:pt>
                <c:pt idx="6">
                  <c:v>5.0999999999999997E-2</c:v>
                </c:pt>
                <c:pt idx="7">
                  <c:v>6.7000000000000004E-2</c:v>
                </c:pt>
                <c:pt idx="8">
                  <c:v>7.8E-2</c:v>
                </c:pt>
                <c:pt idx="9">
                  <c:v>9.1999999999999998E-2</c:v>
                </c:pt>
                <c:pt idx="10">
                  <c:v>0.114</c:v>
                </c:pt>
                <c:pt idx="11">
                  <c:v>0.216</c:v>
                </c:pt>
                <c:pt idx="12">
                  <c:v>0.35799999999999998</c:v>
                </c:pt>
                <c:pt idx="13">
                  <c:v>0.52300000000000002</c:v>
                </c:pt>
                <c:pt idx="14">
                  <c:v>0.63200000000000001</c:v>
                </c:pt>
                <c:pt idx="15">
                  <c:v>0.73099999999999998</c:v>
                </c:pt>
                <c:pt idx="16">
                  <c:v>0.80700000000000005</c:v>
                </c:pt>
                <c:pt idx="17">
                  <c:v>0.85399999999999998</c:v>
                </c:pt>
                <c:pt idx="18">
                  <c:v>0.89400000000000002</c:v>
                </c:pt>
                <c:pt idx="19">
                  <c:v>0.93400000000000005</c:v>
                </c:pt>
                <c:pt idx="20">
                  <c:v>0.95299999999999996</c:v>
                </c:pt>
                <c:pt idx="21">
                  <c:v>0.96399999999999997</c:v>
                </c:pt>
                <c:pt idx="22">
                  <c:v>0.97499999999999998</c:v>
                </c:pt>
                <c:pt idx="23">
                  <c:v>0.98599999999999999</c:v>
                </c:pt>
                <c:pt idx="24">
                  <c:v>0.98799999999999999</c:v>
                </c:pt>
                <c:pt idx="25">
                  <c:v>0.99099999999999999</c:v>
                </c:pt>
                <c:pt idx="26">
                  <c:v>0.99299999999999999</c:v>
                </c:pt>
                <c:pt idx="27">
                  <c:v>0.99399999999999999</c:v>
                </c:pt>
                <c:pt idx="28">
                  <c:v>0.995</c:v>
                </c:pt>
                <c:pt idx="29">
                  <c:v>0.995</c:v>
                </c:pt>
                <c:pt idx="30">
                  <c:v>0.995</c:v>
                </c:pt>
                <c:pt idx="31">
                  <c:v>0.995</c:v>
                </c:pt>
                <c:pt idx="32">
                  <c:v>0.996</c:v>
                </c:pt>
                <c:pt idx="33">
                  <c:v>0.996</c:v>
                </c:pt>
                <c:pt idx="34">
                  <c:v>0.996</c:v>
                </c:pt>
                <c:pt idx="35">
                  <c:v>0.996</c:v>
                </c:pt>
                <c:pt idx="36">
                  <c:v>0.996</c:v>
                </c:pt>
                <c:pt idx="37">
                  <c:v>0.996</c:v>
                </c:pt>
                <c:pt idx="38">
                  <c:v>0.996</c:v>
                </c:pt>
                <c:pt idx="39">
                  <c:v>0.996</c:v>
                </c:pt>
                <c:pt idx="40">
                  <c:v>0.997</c:v>
                </c:pt>
                <c:pt idx="41">
                  <c:v>0.997</c:v>
                </c:pt>
                <c:pt idx="42">
                  <c:v>0.997</c:v>
                </c:pt>
                <c:pt idx="43">
                  <c:v>0.997</c:v>
                </c:pt>
                <c:pt idx="44">
                  <c:v>0.998</c:v>
                </c:pt>
                <c:pt idx="45">
                  <c:v>0.998</c:v>
                </c:pt>
                <c:pt idx="46">
                  <c:v>0.998</c:v>
                </c:pt>
                <c:pt idx="47">
                  <c:v>0.998</c:v>
                </c:pt>
                <c:pt idx="48">
                  <c:v>0.998</c:v>
                </c:pt>
                <c:pt idx="49">
                  <c:v>0.998</c:v>
                </c:pt>
                <c:pt idx="50">
                  <c:v>0.998</c:v>
                </c:pt>
                <c:pt idx="51">
                  <c:v>0.998</c:v>
                </c:pt>
                <c:pt idx="52">
                  <c:v>0.998</c:v>
                </c:pt>
                <c:pt idx="53">
                  <c:v>0.998</c:v>
                </c:pt>
                <c:pt idx="54">
                  <c:v>0.998</c:v>
                </c:pt>
                <c:pt idx="55">
                  <c:v>0.998</c:v>
                </c:pt>
                <c:pt idx="56">
                  <c:v>0.998</c:v>
                </c:pt>
                <c:pt idx="57">
                  <c:v>0.998</c:v>
                </c:pt>
              </c:numCache>
            </c:numRef>
          </c:yVal>
          <c:smooth val="1"/>
        </c:ser>
        <c:ser>
          <c:idx val="5"/>
          <c:order val="3"/>
          <c:tx>
            <c:v>Men aged 40</c:v>
          </c:tx>
          <c:spPr>
            <a:ln w="3175">
              <a:solidFill>
                <a:srgbClr val="FF0000"/>
              </a:solidFill>
              <a:prstDash val="sysDash"/>
            </a:ln>
          </c:spPr>
          <c:marker>
            <c:symbol val="none"/>
          </c:marker>
          <c:xVal>
            <c:numRef>
              <c:f>'Sub-group results'!$B$8:$B$65</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'Sub-group results'!$H$8:$H$65</c:f>
              <c:numCache>
                <c:formatCode>General</c:formatCode>
                <c:ptCount val="58"/>
                <c:pt idx="0">
                  <c:v>1.7000000000000001E-2</c:v>
                </c:pt>
                <c:pt idx="1">
                  <c:v>0.02</c:v>
                </c:pt>
                <c:pt idx="2">
                  <c:v>2.5000000000000001E-2</c:v>
                </c:pt>
                <c:pt idx="3">
                  <c:v>2.9000000000000001E-2</c:v>
                </c:pt>
                <c:pt idx="4">
                  <c:v>3.7999999999999999E-2</c:v>
                </c:pt>
                <c:pt idx="5">
                  <c:v>4.5999999999999999E-2</c:v>
                </c:pt>
                <c:pt idx="6">
                  <c:v>5.0999999999999997E-2</c:v>
                </c:pt>
                <c:pt idx="7">
                  <c:v>6.7000000000000004E-2</c:v>
                </c:pt>
                <c:pt idx="8">
                  <c:v>7.8E-2</c:v>
                </c:pt>
                <c:pt idx="9">
                  <c:v>9.1999999999999998E-2</c:v>
                </c:pt>
                <c:pt idx="10">
                  <c:v>0.114</c:v>
                </c:pt>
                <c:pt idx="11">
                  <c:v>0.216</c:v>
                </c:pt>
                <c:pt idx="12">
                  <c:v>0.35799999999999998</c:v>
                </c:pt>
                <c:pt idx="13">
                  <c:v>0.52300000000000002</c:v>
                </c:pt>
                <c:pt idx="14">
                  <c:v>0.63200000000000001</c:v>
                </c:pt>
                <c:pt idx="15">
                  <c:v>0.73099999999999998</c:v>
                </c:pt>
                <c:pt idx="16">
                  <c:v>0.80700000000000005</c:v>
                </c:pt>
                <c:pt idx="17">
                  <c:v>0.85399999999999998</c:v>
                </c:pt>
                <c:pt idx="18">
                  <c:v>0.89400000000000002</c:v>
                </c:pt>
                <c:pt idx="19">
                  <c:v>0.93400000000000005</c:v>
                </c:pt>
                <c:pt idx="20">
                  <c:v>0.95299999999999996</c:v>
                </c:pt>
                <c:pt idx="21">
                  <c:v>0.96399999999999997</c:v>
                </c:pt>
                <c:pt idx="22">
                  <c:v>0.97499999999999998</c:v>
                </c:pt>
                <c:pt idx="23">
                  <c:v>0.98599999999999999</c:v>
                </c:pt>
                <c:pt idx="24">
                  <c:v>0.98799999999999999</c:v>
                </c:pt>
                <c:pt idx="25">
                  <c:v>0.99099999999999999</c:v>
                </c:pt>
                <c:pt idx="26">
                  <c:v>0.99299999999999999</c:v>
                </c:pt>
                <c:pt idx="27">
                  <c:v>0.99399999999999999</c:v>
                </c:pt>
                <c:pt idx="28">
                  <c:v>0.995</c:v>
                </c:pt>
                <c:pt idx="29">
                  <c:v>0.995</c:v>
                </c:pt>
                <c:pt idx="30">
                  <c:v>0.995</c:v>
                </c:pt>
                <c:pt idx="31">
                  <c:v>0.995</c:v>
                </c:pt>
                <c:pt idx="32">
                  <c:v>0.996</c:v>
                </c:pt>
                <c:pt idx="33">
                  <c:v>0.996</c:v>
                </c:pt>
                <c:pt idx="34">
                  <c:v>0.996</c:v>
                </c:pt>
                <c:pt idx="35">
                  <c:v>0.996</c:v>
                </c:pt>
                <c:pt idx="36">
                  <c:v>0.996</c:v>
                </c:pt>
                <c:pt idx="37">
                  <c:v>0.996</c:v>
                </c:pt>
                <c:pt idx="38">
                  <c:v>0.996</c:v>
                </c:pt>
                <c:pt idx="39">
                  <c:v>0.996</c:v>
                </c:pt>
                <c:pt idx="40">
                  <c:v>0.997</c:v>
                </c:pt>
                <c:pt idx="41">
                  <c:v>0.997</c:v>
                </c:pt>
                <c:pt idx="42">
                  <c:v>0.997</c:v>
                </c:pt>
                <c:pt idx="43">
                  <c:v>0.997</c:v>
                </c:pt>
                <c:pt idx="44">
                  <c:v>0.998</c:v>
                </c:pt>
                <c:pt idx="45">
                  <c:v>0.998</c:v>
                </c:pt>
                <c:pt idx="46">
                  <c:v>0.998</c:v>
                </c:pt>
                <c:pt idx="47">
                  <c:v>0.998</c:v>
                </c:pt>
                <c:pt idx="48">
                  <c:v>0.998</c:v>
                </c:pt>
                <c:pt idx="49">
                  <c:v>0.998</c:v>
                </c:pt>
                <c:pt idx="50">
                  <c:v>0.998</c:v>
                </c:pt>
                <c:pt idx="51">
                  <c:v>0.998</c:v>
                </c:pt>
                <c:pt idx="52">
                  <c:v>0.998</c:v>
                </c:pt>
                <c:pt idx="53">
                  <c:v>0.998</c:v>
                </c:pt>
                <c:pt idx="54">
                  <c:v>0.998</c:v>
                </c:pt>
                <c:pt idx="55">
                  <c:v>0.998</c:v>
                </c:pt>
                <c:pt idx="56">
                  <c:v>0.998</c:v>
                </c:pt>
                <c:pt idx="57">
                  <c:v>0.998</c:v>
                </c:pt>
              </c:numCache>
            </c:numRef>
          </c:yVal>
          <c:smooth val="0"/>
        </c:ser>
        <c:ser>
          <c:idx val="6"/>
          <c:order val="4"/>
          <c:tx>
            <c:v>Men aged 60</c:v>
          </c:tx>
          <c:spPr>
            <a:ln w="3175">
              <a:solidFill>
                <a:srgbClr val="3333CC"/>
              </a:solidFill>
              <a:prstDash val="sysDash"/>
            </a:ln>
          </c:spPr>
          <c:marker>
            <c:symbol val="plus"/>
            <c:size val="3"/>
            <c:spPr>
              <a:noFill/>
              <a:ln>
                <a:solidFill>
                  <a:srgbClr val="008080"/>
                </a:solidFill>
                <a:prstDash val="solid"/>
              </a:ln>
            </c:spPr>
          </c:marker>
          <c:xVal>
            <c:numRef>
              <c:f>'Sub-group results'!$B$8:$B$65</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'Sub-group results'!$I$8:$I$65</c:f>
              <c:numCache>
                <c:formatCode>General</c:formatCode>
                <c:ptCount val="58"/>
                <c:pt idx="0">
                  <c:v>1.7000000000000001E-2</c:v>
                </c:pt>
                <c:pt idx="1">
                  <c:v>0.02</c:v>
                </c:pt>
                <c:pt idx="2">
                  <c:v>2.5000000000000001E-2</c:v>
                </c:pt>
                <c:pt idx="3">
                  <c:v>2.9000000000000001E-2</c:v>
                </c:pt>
                <c:pt idx="4">
                  <c:v>3.7999999999999999E-2</c:v>
                </c:pt>
                <c:pt idx="5">
                  <c:v>4.5999999999999999E-2</c:v>
                </c:pt>
                <c:pt idx="6">
                  <c:v>5.0999999999999997E-2</c:v>
                </c:pt>
                <c:pt idx="7">
                  <c:v>6.7000000000000004E-2</c:v>
                </c:pt>
                <c:pt idx="8">
                  <c:v>7.8E-2</c:v>
                </c:pt>
                <c:pt idx="9">
                  <c:v>9.1999999999999998E-2</c:v>
                </c:pt>
                <c:pt idx="10">
                  <c:v>0.114</c:v>
                </c:pt>
                <c:pt idx="11">
                  <c:v>0.216</c:v>
                </c:pt>
                <c:pt idx="12">
                  <c:v>0.35799999999999998</c:v>
                </c:pt>
                <c:pt idx="13">
                  <c:v>0.52300000000000002</c:v>
                </c:pt>
                <c:pt idx="14">
                  <c:v>0.63200000000000001</c:v>
                </c:pt>
                <c:pt idx="15">
                  <c:v>0.73099999999999998</c:v>
                </c:pt>
                <c:pt idx="16">
                  <c:v>0.80700000000000005</c:v>
                </c:pt>
                <c:pt idx="17">
                  <c:v>0.85399999999999998</c:v>
                </c:pt>
                <c:pt idx="18">
                  <c:v>0.89400000000000002</c:v>
                </c:pt>
                <c:pt idx="19">
                  <c:v>0.93400000000000005</c:v>
                </c:pt>
                <c:pt idx="20">
                  <c:v>0.95299999999999996</c:v>
                </c:pt>
                <c:pt idx="21">
                  <c:v>0.96399999999999997</c:v>
                </c:pt>
                <c:pt idx="22">
                  <c:v>0.97499999999999998</c:v>
                </c:pt>
                <c:pt idx="23">
                  <c:v>0.98599999999999999</c:v>
                </c:pt>
                <c:pt idx="24">
                  <c:v>0.98799999999999999</c:v>
                </c:pt>
                <c:pt idx="25">
                  <c:v>0.99099999999999999</c:v>
                </c:pt>
                <c:pt idx="26">
                  <c:v>0.99299999999999999</c:v>
                </c:pt>
                <c:pt idx="27">
                  <c:v>0.99399999999999999</c:v>
                </c:pt>
                <c:pt idx="28">
                  <c:v>0.995</c:v>
                </c:pt>
                <c:pt idx="29">
                  <c:v>0.995</c:v>
                </c:pt>
                <c:pt idx="30">
                  <c:v>0.995</c:v>
                </c:pt>
                <c:pt idx="31">
                  <c:v>0.995</c:v>
                </c:pt>
                <c:pt idx="32">
                  <c:v>0.996</c:v>
                </c:pt>
                <c:pt idx="33">
                  <c:v>0.996</c:v>
                </c:pt>
                <c:pt idx="34">
                  <c:v>0.996</c:v>
                </c:pt>
                <c:pt idx="35">
                  <c:v>0.996</c:v>
                </c:pt>
                <c:pt idx="36">
                  <c:v>0.996</c:v>
                </c:pt>
                <c:pt idx="37">
                  <c:v>0.996</c:v>
                </c:pt>
                <c:pt idx="38">
                  <c:v>0.996</c:v>
                </c:pt>
                <c:pt idx="39">
                  <c:v>0.996</c:v>
                </c:pt>
                <c:pt idx="40">
                  <c:v>0.997</c:v>
                </c:pt>
                <c:pt idx="41">
                  <c:v>0.997</c:v>
                </c:pt>
                <c:pt idx="42">
                  <c:v>0.997</c:v>
                </c:pt>
                <c:pt idx="43">
                  <c:v>0.997</c:v>
                </c:pt>
                <c:pt idx="44">
                  <c:v>0.998</c:v>
                </c:pt>
                <c:pt idx="45">
                  <c:v>0.998</c:v>
                </c:pt>
                <c:pt idx="46">
                  <c:v>0.998</c:v>
                </c:pt>
                <c:pt idx="47">
                  <c:v>0.998</c:v>
                </c:pt>
                <c:pt idx="48">
                  <c:v>0.998</c:v>
                </c:pt>
                <c:pt idx="49">
                  <c:v>0.998</c:v>
                </c:pt>
                <c:pt idx="50">
                  <c:v>0.998</c:v>
                </c:pt>
                <c:pt idx="51">
                  <c:v>0.998</c:v>
                </c:pt>
                <c:pt idx="52">
                  <c:v>0.998</c:v>
                </c:pt>
                <c:pt idx="53">
                  <c:v>0.998</c:v>
                </c:pt>
                <c:pt idx="54">
                  <c:v>0.998</c:v>
                </c:pt>
                <c:pt idx="55">
                  <c:v>0.998</c:v>
                </c:pt>
                <c:pt idx="56">
                  <c:v>0.998</c:v>
                </c:pt>
                <c:pt idx="57">
                  <c:v>0.998</c:v>
                </c:pt>
              </c:numCache>
            </c:numRef>
          </c:yVal>
          <c:smooth val="0"/>
        </c:ser>
        <c:ser>
          <c:idx val="7"/>
          <c:order val="5"/>
          <c:tx>
            <c:v>Men aged 80</c:v>
          </c:tx>
          <c:spPr>
            <a:ln w="3175">
              <a:solidFill>
                <a:srgbClr val="008000"/>
              </a:solidFill>
              <a:prstDash val="sysDash"/>
            </a:ln>
          </c:spPr>
          <c:marker>
            <c:symbol val="none"/>
          </c:marker>
          <c:xVal>
            <c:numRef>
              <c:f>'Sub-group results'!$B$8:$B$65</c:f>
              <c:numCache>
                <c:formatCode>General</c:formatCode>
                <c:ptCount val="58"/>
                <c:pt idx="0">
                  <c:v>0</c:v>
                </c:pt>
                <c:pt idx="1">
                  <c:v>100</c:v>
                </c:pt>
                <c:pt idx="2">
                  <c:v>200</c:v>
                </c:pt>
                <c:pt idx="3">
                  <c:v>300</c:v>
                </c:pt>
                <c:pt idx="4">
                  <c:v>400</c:v>
                </c:pt>
                <c:pt idx="5">
                  <c:v>500</c:v>
                </c:pt>
                <c:pt idx="6">
                  <c:v>600</c:v>
                </c:pt>
                <c:pt idx="7">
                  <c:v>700</c:v>
                </c:pt>
                <c:pt idx="8">
                  <c:v>800</c:v>
                </c:pt>
                <c:pt idx="9">
                  <c:v>900</c:v>
                </c:pt>
                <c:pt idx="10">
                  <c:v>1000</c:v>
                </c:pt>
                <c:pt idx="11">
                  <c:v>1500</c:v>
                </c:pt>
                <c:pt idx="12">
                  <c:v>2000</c:v>
                </c:pt>
                <c:pt idx="13">
                  <c:v>2500</c:v>
                </c:pt>
                <c:pt idx="14">
                  <c:v>3000</c:v>
                </c:pt>
                <c:pt idx="15">
                  <c:v>3500</c:v>
                </c:pt>
                <c:pt idx="16">
                  <c:v>4000</c:v>
                </c:pt>
                <c:pt idx="17">
                  <c:v>4500</c:v>
                </c:pt>
                <c:pt idx="18">
                  <c:v>5000</c:v>
                </c:pt>
                <c:pt idx="19">
                  <c:v>6000</c:v>
                </c:pt>
                <c:pt idx="20">
                  <c:v>7000</c:v>
                </c:pt>
                <c:pt idx="21">
                  <c:v>8000</c:v>
                </c:pt>
                <c:pt idx="22">
                  <c:v>9000</c:v>
                </c:pt>
                <c:pt idx="23">
                  <c:v>10000</c:v>
                </c:pt>
                <c:pt idx="24">
                  <c:v>11000</c:v>
                </c:pt>
                <c:pt idx="25">
                  <c:v>12000</c:v>
                </c:pt>
                <c:pt idx="26">
                  <c:v>13000</c:v>
                </c:pt>
                <c:pt idx="27">
                  <c:v>14000</c:v>
                </c:pt>
                <c:pt idx="28">
                  <c:v>15000</c:v>
                </c:pt>
                <c:pt idx="29">
                  <c:v>16000</c:v>
                </c:pt>
                <c:pt idx="30">
                  <c:v>17000</c:v>
                </c:pt>
                <c:pt idx="31">
                  <c:v>18000</c:v>
                </c:pt>
                <c:pt idx="32">
                  <c:v>19000</c:v>
                </c:pt>
                <c:pt idx="33">
                  <c:v>20000</c:v>
                </c:pt>
                <c:pt idx="34">
                  <c:v>21000</c:v>
                </c:pt>
                <c:pt idx="35">
                  <c:v>22000</c:v>
                </c:pt>
                <c:pt idx="36">
                  <c:v>23000</c:v>
                </c:pt>
                <c:pt idx="37">
                  <c:v>24000</c:v>
                </c:pt>
                <c:pt idx="38">
                  <c:v>25000</c:v>
                </c:pt>
                <c:pt idx="39">
                  <c:v>26000</c:v>
                </c:pt>
                <c:pt idx="40">
                  <c:v>27000</c:v>
                </c:pt>
                <c:pt idx="41">
                  <c:v>28000</c:v>
                </c:pt>
                <c:pt idx="42">
                  <c:v>29000</c:v>
                </c:pt>
                <c:pt idx="43">
                  <c:v>30000</c:v>
                </c:pt>
                <c:pt idx="44">
                  <c:v>35000</c:v>
                </c:pt>
                <c:pt idx="45">
                  <c:v>40000</c:v>
                </c:pt>
                <c:pt idx="46">
                  <c:v>45000</c:v>
                </c:pt>
                <c:pt idx="47">
                  <c:v>50000</c:v>
                </c:pt>
                <c:pt idx="48">
                  <c:v>55000</c:v>
                </c:pt>
                <c:pt idx="49">
                  <c:v>60000</c:v>
                </c:pt>
                <c:pt idx="50">
                  <c:v>65000</c:v>
                </c:pt>
                <c:pt idx="51">
                  <c:v>70000</c:v>
                </c:pt>
                <c:pt idx="52">
                  <c:v>75000</c:v>
                </c:pt>
                <c:pt idx="53">
                  <c:v>80000</c:v>
                </c:pt>
                <c:pt idx="54">
                  <c:v>85000</c:v>
                </c:pt>
                <c:pt idx="55">
                  <c:v>90000</c:v>
                </c:pt>
                <c:pt idx="56">
                  <c:v>95000</c:v>
                </c:pt>
                <c:pt idx="57">
                  <c:v>100000</c:v>
                </c:pt>
              </c:numCache>
            </c:numRef>
          </c:xVal>
          <c:yVal>
            <c:numRef>
              <c:f>'Sub-group results'!$J$8:$J$65</c:f>
              <c:numCache>
                <c:formatCode>General</c:formatCode>
                <c:ptCount val="58"/>
                <c:pt idx="0">
                  <c:v>1.7000000000000001E-2</c:v>
                </c:pt>
                <c:pt idx="1">
                  <c:v>0.02</c:v>
                </c:pt>
                <c:pt idx="2">
                  <c:v>2.5000000000000001E-2</c:v>
                </c:pt>
                <c:pt idx="3">
                  <c:v>2.9000000000000001E-2</c:v>
                </c:pt>
                <c:pt idx="4">
                  <c:v>3.7999999999999999E-2</c:v>
                </c:pt>
                <c:pt idx="5">
                  <c:v>4.5999999999999999E-2</c:v>
                </c:pt>
                <c:pt idx="6">
                  <c:v>5.0999999999999997E-2</c:v>
                </c:pt>
                <c:pt idx="7">
                  <c:v>6.7000000000000004E-2</c:v>
                </c:pt>
                <c:pt idx="8">
                  <c:v>7.8E-2</c:v>
                </c:pt>
                <c:pt idx="9">
                  <c:v>9.1999999999999998E-2</c:v>
                </c:pt>
                <c:pt idx="10">
                  <c:v>0.114</c:v>
                </c:pt>
                <c:pt idx="11">
                  <c:v>0.216</c:v>
                </c:pt>
                <c:pt idx="12">
                  <c:v>0.35799999999999998</c:v>
                </c:pt>
                <c:pt idx="13">
                  <c:v>0.52300000000000002</c:v>
                </c:pt>
                <c:pt idx="14">
                  <c:v>0.63200000000000001</c:v>
                </c:pt>
                <c:pt idx="15">
                  <c:v>0.73099999999999998</c:v>
                </c:pt>
                <c:pt idx="16">
                  <c:v>0.80700000000000005</c:v>
                </c:pt>
                <c:pt idx="17">
                  <c:v>0.85399999999999998</c:v>
                </c:pt>
                <c:pt idx="18">
                  <c:v>0.89400000000000002</c:v>
                </c:pt>
                <c:pt idx="19">
                  <c:v>0.93400000000000005</c:v>
                </c:pt>
                <c:pt idx="20">
                  <c:v>0.95299999999999996</c:v>
                </c:pt>
                <c:pt idx="21">
                  <c:v>0.96399999999999997</c:v>
                </c:pt>
                <c:pt idx="22">
                  <c:v>0.97499999999999998</c:v>
                </c:pt>
                <c:pt idx="23">
                  <c:v>0.98599999999999999</c:v>
                </c:pt>
                <c:pt idx="24">
                  <c:v>0.98799999999999999</c:v>
                </c:pt>
                <c:pt idx="25">
                  <c:v>0.99099999999999999</c:v>
                </c:pt>
                <c:pt idx="26">
                  <c:v>0.99299999999999999</c:v>
                </c:pt>
                <c:pt idx="27">
                  <c:v>0.99399999999999999</c:v>
                </c:pt>
                <c:pt idx="28">
                  <c:v>0.995</c:v>
                </c:pt>
                <c:pt idx="29">
                  <c:v>0.995</c:v>
                </c:pt>
                <c:pt idx="30">
                  <c:v>0.995</c:v>
                </c:pt>
                <c:pt idx="31">
                  <c:v>0.995</c:v>
                </c:pt>
                <c:pt idx="32">
                  <c:v>0.996</c:v>
                </c:pt>
                <c:pt idx="33">
                  <c:v>0.996</c:v>
                </c:pt>
                <c:pt idx="34">
                  <c:v>0.996</c:v>
                </c:pt>
                <c:pt idx="35">
                  <c:v>0.996</c:v>
                </c:pt>
                <c:pt idx="36">
                  <c:v>0.996</c:v>
                </c:pt>
                <c:pt idx="37">
                  <c:v>0.996</c:v>
                </c:pt>
                <c:pt idx="38">
                  <c:v>0.996</c:v>
                </c:pt>
                <c:pt idx="39">
                  <c:v>0.996</c:v>
                </c:pt>
                <c:pt idx="40">
                  <c:v>0.997</c:v>
                </c:pt>
                <c:pt idx="41">
                  <c:v>0.997</c:v>
                </c:pt>
                <c:pt idx="42">
                  <c:v>0.997</c:v>
                </c:pt>
                <c:pt idx="43">
                  <c:v>0.997</c:v>
                </c:pt>
                <c:pt idx="44">
                  <c:v>0.998</c:v>
                </c:pt>
                <c:pt idx="45">
                  <c:v>0.998</c:v>
                </c:pt>
                <c:pt idx="46">
                  <c:v>0.998</c:v>
                </c:pt>
                <c:pt idx="47">
                  <c:v>0.998</c:v>
                </c:pt>
                <c:pt idx="48">
                  <c:v>0.998</c:v>
                </c:pt>
                <c:pt idx="49">
                  <c:v>0.998</c:v>
                </c:pt>
                <c:pt idx="50">
                  <c:v>0.998</c:v>
                </c:pt>
                <c:pt idx="51">
                  <c:v>0.998</c:v>
                </c:pt>
                <c:pt idx="52">
                  <c:v>0.998</c:v>
                </c:pt>
                <c:pt idx="53">
                  <c:v>0.998</c:v>
                </c:pt>
                <c:pt idx="54">
                  <c:v>0.998</c:v>
                </c:pt>
                <c:pt idx="55">
                  <c:v>0.998</c:v>
                </c:pt>
                <c:pt idx="56">
                  <c:v>0.998</c:v>
                </c:pt>
                <c:pt idx="57">
                  <c:v>0.998</c:v>
                </c:pt>
              </c:numCache>
            </c:numRef>
          </c:yVal>
          <c:smooth val="0"/>
        </c:ser>
        <c:dLbls>
          <c:showLegendKey val="0"/>
          <c:showVal val="0"/>
          <c:showCatName val="0"/>
          <c:showSerName val="0"/>
          <c:showPercent val="0"/>
          <c:showBubbleSize val="0"/>
        </c:dLbls>
        <c:axId val="68620800"/>
        <c:axId val="68622432"/>
      </c:scatterChart>
      <c:valAx>
        <c:axId val="68620800"/>
        <c:scaling>
          <c:orientation val="minMax"/>
          <c:max val="50000"/>
        </c:scaling>
        <c:delete val="0"/>
        <c:axPos val="b"/>
        <c:title>
          <c:tx>
            <c:rich>
              <a:bodyPr/>
              <a:lstStyle/>
              <a:p>
                <a:pPr>
                  <a:defRPr sz="1850" b="1" i="0" u="none" strike="noStrike" baseline="0">
                    <a:solidFill>
                      <a:srgbClr val="000000"/>
                    </a:solidFill>
                    <a:latin typeface="Arial"/>
                    <a:ea typeface="Arial"/>
                    <a:cs typeface="Arial"/>
                  </a:defRPr>
                </a:pPr>
                <a:r>
                  <a:rPr lang="en-US"/>
                  <a:t>Value of ceiling ratio</a:t>
                </a:r>
              </a:p>
            </c:rich>
          </c:tx>
          <c:layout>
            <c:manualLayout>
              <c:xMode val="edge"/>
              <c:yMode val="edge"/>
              <c:x val="0.37346711259754739"/>
              <c:y val="0.90180032733224225"/>
            </c:manualLayout>
          </c:layout>
          <c:overlay val="0"/>
          <c:spPr>
            <a:noFill/>
            <a:ln w="25400">
              <a:noFill/>
            </a:ln>
          </c:spPr>
        </c:title>
        <c:numFmt formatCode="_-&quot;£&quot;* #,##0_-;\-&quot;£&quot;* #,##0_-;_-&quot;£&quot;* &quot;-&quot;??_-;_-@_-" sourceLinked="0"/>
        <c:majorTickMark val="out"/>
        <c:minorTickMark val="none"/>
        <c:tickLblPos val="nextTo"/>
        <c:spPr>
          <a:ln w="3175">
            <a:solidFill>
              <a:srgbClr val="000000"/>
            </a:solidFill>
            <a:prstDash val="solid"/>
          </a:ln>
        </c:spPr>
        <c:txPr>
          <a:bodyPr rot="0" vert="horz"/>
          <a:lstStyle/>
          <a:p>
            <a:pPr>
              <a:defRPr sz="1475" b="0" i="0" u="none" strike="noStrike" baseline="0">
                <a:solidFill>
                  <a:srgbClr val="000000"/>
                </a:solidFill>
                <a:latin typeface="Arial"/>
                <a:ea typeface="Arial"/>
                <a:cs typeface="Arial"/>
              </a:defRPr>
            </a:pPr>
            <a:endParaRPr lang="en-US"/>
          </a:p>
        </c:txPr>
        <c:crossAx val="68622432"/>
        <c:crosses val="autoZero"/>
        <c:crossBetween val="midCat"/>
        <c:majorUnit val="10000"/>
        <c:minorUnit val="1000"/>
      </c:valAx>
      <c:valAx>
        <c:axId val="68622432"/>
        <c:scaling>
          <c:orientation val="minMax"/>
          <c:max val="1"/>
          <c:min val="0"/>
        </c:scaling>
        <c:delete val="0"/>
        <c:axPos val="l"/>
        <c:title>
          <c:tx>
            <c:rich>
              <a:bodyPr/>
              <a:lstStyle/>
              <a:p>
                <a:pPr>
                  <a:defRPr sz="1850" b="1" i="0" u="none" strike="noStrike" baseline="0">
                    <a:solidFill>
                      <a:srgbClr val="000000"/>
                    </a:solidFill>
                    <a:latin typeface="Arial"/>
                    <a:ea typeface="Arial"/>
                    <a:cs typeface="Arial"/>
                  </a:defRPr>
                </a:pPr>
                <a:r>
                  <a:rPr lang="en-US"/>
                  <a:t>Probability cost-effective</a:t>
                </a:r>
              </a:p>
            </c:rich>
          </c:tx>
          <c:layout>
            <c:manualLayout>
              <c:xMode val="edge"/>
              <c:yMode val="edge"/>
              <c:x val="1.4492753623188406E-2"/>
              <c:y val="0.18985270049099837"/>
            </c:manualLayout>
          </c:layout>
          <c:overlay val="0"/>
          <c:spPr>
            <a:noFill/>
            <a:ln w="25400">
              <a:noFill/>
            </a:ln>
          </c:spPr>
        </c:title>
        <c:numFmt formatCode="#,##0.00_ ;\-#,##0.00\ " sourceLinked="0"/>
        <c:majorTickMark val="out"/>
        <c:minorTickMark val="none"/>
        <c:tickLblPos val="low"/>
        <c:spPr>
          <a:ln w="3175">
            <a:solidFill>
              <a:srgbClr val="000000"/>
            </a:solidFill>
            <a:prstDash val="solid"/>
          </a:ln>
        </c:spPr>
        <c:txPr>
          <a:bodyPr rot="0" vert="horz"/>
          <a:lstStyle/>
          <a:p>
            <a:pPr>
              <a:defRPr sz="1475" b="0" i="0" u="none" strike="noStrike" baseline="0">
                <a:solidFill>
                  <a:srgbClr val="000000"/>
                </a:solidFill>
                <a:latin typeface="Arial"/>
                <a:ea typeface="Arial"/>
                <a:cs typeface="Arial"/>
              </a:defRPr>
            </a:pPr>
            <a:endParaRPr lang="en-US"/>
          </a:p>
        </c:txPr>
        <c:crossAx val="68620800"/>
        <c:crosses val="autoZero"/>
        <c:crossBetween val="midCat"/>
      </c:valAx>
      <c:spPr>
        <a:noFill/>
        <a:ln w="25400">
          <a:noFill/>
        </a:ln>
      </c:spPr>
    </c:plotArea>
    <c:legend>
      <c:legendPos val="r"/>
      <c:layout>
        <c:manualLayout>
          <c:xMode val="edge"/>
          <c:yMode val="edge"/>
          <c:x val="0.67558528428093645"/>
          <c:y val="0.530278232405892"/>
          <c:w val="0.22185061315496099"/>
          <c:h val="0.26677577741407527"/>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gap"/>
    <c:showDLblsOverMax val="0"/>
  </c:chart>
  <c:spPr>
    <a:noFill/>
    <a:ln w="6350">
      <a:noFill/>
    </a:ln>
  </c:spPr>
  <c:txPr>
    <a:bodyPr/>
    <a:lstStyle/>
    <a:p>
      <a:pPr>
        <a:defRPr sz="925" b="0" i="0" u="none" strike="noStrike" baseline="0">
          <a:solidFill>
            <a:srgbClr val="000000"/>
          </a:solidFill>
          <a:latin typeface="Arial"/>
          <a:ea typeface="Arial"/>
          <a:cs typeface="Arial"/>
        </a:defRPr>
      </a:pPr>
      <a:endParaRPr lang="en-US"/>
    </a:p>
  </c:txPr>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chartsheets/sheet1.xml><?xml version="1.0" encoding="utf-8"?>
<chartsheet xmlns="http://schemas.openxmlformats.org/spreadsheetml/2006/main" xmlns:r="http://schemas.openxmlformats.org/officeDocument/2006/relationships">
  <sheetPr codeName="Chart2"/>
  <sheetViews>
    <sheetView zoomScale="55" workbookViewId="0"/>
  </sheetViews>
  <pageMargins left="0.75" right="0.75" top="1" bottom="1" header="0.5" footer="0.5"/>
  <pageSetup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Chart3"/>
  <sheetViews>
    <sheetView zoomScale="55" workbookViewId="0"/>
  </sheetViews>
  <pageMargins left="0.75" right="0.75" top="1" bottom="1" header="0.5" footer="0.5"/>
  <pageSetup orientation="landscape" r:id="rId1"/>
  <headerFooter alignWithMargins="0"/>
  <drawing r:id="rId2"/>
</chartsheet>
</file>

<file path=xl/chartsheets/sheet3.xml><?xml version="1.0" encoding="utf-8"?>
<chartsheet xmlns="http://schemas.openxmlformats.org/spreadsheetml/2006/main" xmlns:r="http://schemas.openxmlformats.org/officeDocument/2006/relationships">
  <sheetPr codeName="Chart4"/>
  <sheetViews>
    <sheetView zoomScale="55" workbookViewId="0"/>
  </sheetViews>
  <pageMargins left="0.75" right="0.75" top="1" bottom="1" header="0.5" footer="0.5"/>
  <pageSetup orientation="landscape" r:id="rId1"/>
  <headerFooter alignWithMargins="0"/>
  <drawing r:id="rId2"/>
</chartsheet>
</file>

<file path=xl/chartsheets/sheet4.xml><?xml version="1.0" encoding="utf-8"?>
<chartsheet xmlns="http://schemas.openxmlformats.org/spreadsheetml/2006/main" xmlns:r="http://schemas.openxmlformats.org/officeDocument/2006/relationships">
  <sheetPr codeName="Chart5"/>
  <sheetViews>
    <sheetView zoomScale="55" workbookViewId="0"/>
  </sheetViews>
  <pageMargins left="0.75" right="0.75" top="1" bottom="1" header="0.5" footer="0.5"/>
  <pageSetup orientation="landscape" r:id="rId1"/>
  <headerFooter alignWithMargins="0"/>
  <drawing r:id="rId2"/>
</chartsheet>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3]Parameters!$B$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133349</xdr:rowOff>
    </xdr:from>
    <xdr:to>
      <xdr:col>14</xdr:col>
      <xdr:colOff>62231</xdr:colOff>
      <xdr:row>14</xdr:row>
      <xdr:rowOff>22804</xdr:rowOff>
    </xdr:to>
    <xdr:grpSp>
      <xdr:nvGrpSpPr>
        <xdr:cNvPr id="120" name="Group 119"/>
        <xdr:cNvGrpSpPr/>
      </xdr:nvGrpSpPr>
      <xdr:grpSpPr>
        <a:xfrm>
          <a:off x="0" y="904008"/>
          <a:ext cx="8548140" cy="1794455"/>
          <a:chOff x="233051" y="1873171"/>
          <a:chExt cx="11958949" cy="2635909"/>
        </a:xfrm>
      </xdr:grpSpPr>
      <xdr:grpSp>
        <xdr:nvGrpSpPr>
          <xdr:cNvPr id="121" name="Group 120"/>
          <xdr:cNvGrpSpPr/>
        </xdr:nvGrpSpPr>
        <xdr:grpSpPr>
          <a:xfrm rot="10800000">
            <a:off x="4444545" y="3116360"/>
            <a:ext cx="637819" cy="414438"/>
            <a:chOff x="5468432" y="5743907"/>
            <a:chExt cx="800794" cy="738966"/>
          </a:xfrm>
        </xdr:grpSpPr>
        <xdr:sp macro="" textlink="">
          <xdr:nvSpPr>
            <xdr:cNvPr id="168" name="Oval 167"/>
            <xdr:cNvSpPr/>
          </xdr:nvSpPr>
          <xdr:spPr>
            <a:xfrm>
              <a:off x="5468432" y="5743907"/>
              <a:ext cx="800794" cy="738966"/>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200"/>
            </a:p>
          </xdr:txBody>
        </xdr:sp>
        <xdr:cxnSp macro="">
          <xdr:nvCxnSpPr>
            <xdr:cNvPr id="169" name="Straight Arrow Connector 168"/>
            <xdr:cNvCxnSpPr/>
          </xdr:nvCxnSpPr>
          <xdr:spPr>
            <a:xfrm rot="10800000" flipH="1">
              <a:off x="5577689" y="5764169"/>
              <a:ext cx="74645" cy="1026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70" name="Rectangle 169"/>
            <xdr:cNvSpPr/>
          </xdr:nvSpPr>
          <xdr:spPr>
            <a:xfrm>
              <a:off x="5652334" y="5743907"/>
              <a:ext cx="468548" cy="19969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200"/>
            </a:p>
          </xdr:txBody>
        </xdr:sp>
      </xdr:grpSp>
      <xdr:grpSp>
        <xdr:nvGrpSpPr>
          <xdr:cNvPr id="122" name="Group 121"/>
          <xdr:cNvGrpSpPr/>
        </xdr:nvGrpSpPr>
        <xdr:grpSpPr>
          <a:xfrm rot="10800000">
            <a:off x="949043" y="3127725"/>
            <a:ext cx="637819" cy="414438"/>
            <a:chOff x="5468432" y="5743907"/>
            <a:chExt cx="800794" cy="738966"/>
          </a:xfrm>
        </xdr:grpSpPr>
        <xdr:sp macro="" textlink="">
          <xdr:nvSpPr>
            <xdr:cNvPr id="165" name="Oval 164"/>
            <xdr:cNvSpPr/>
          </xdr:nvSpPr>
          <xdr:spPr>
            <a:xfrm>
              <a:off x="5468432" y="5743907"/>
              <a:ext cx="800794" cy="738966"/>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200"/>
            </a:p>
          </xdr:txBody>
        </xdr:sp>
        <xdr:cxnSp macro="">
          <xdr:nvCxnSpPr>
            <xdr:cNvPr id="166" name="Straight Arrow Connector 165"/>
            <xdr:cNvCxnSpPr/>
          </xdr:nvCxnSpPr>
          <xdr:spPr>
            <a:xfrm rot="10800000" flipH="1">
              <a:off x="5577689" y="5764169"/>
              <a:ext cx="74645" cy="1026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7" name="Rectangle 166"/>
            <xdr:cNvSpPr/>
          </xdr:nvSpPr>
          <xdr:spPr>
            <a:xfrm>
              <a:off x="5652334" y="5743907"/>
              <a:ext cx="468548" cy="19969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200"/>
            </a:p>
          </xdr:txBody>
        </xdr:sp>
      </xdr:grpSp>
      <xdr:sp macro="" textlink="">
        <xdr:nvSpPr>
          <xdr:cNvPr id="123" name="Oval 122"/>
          <xdr:cNvSpPr/>
        </xdr:nvSpPr>
        <xdr:spPr>
          <a:xfrm>
            <a:off x="3757271" y="3512213"/>
            <a:ext cx="2012366" cy="996867"/>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tx1"/>
                </a:solidFill>
              </a:rPr>
              <a:t>Controlled</a:t>
            </a:r>
          </a:p>
        </xdr:txBody>
      </xdr:sp>
      <xdr:sp macro="" textlink="">
        <xdr:nvSpPr>
          <xdr:cNvPr id="124" name="Oval 123"/>
          <xdr:cNvSpPr/>
        </xdr:nvSpPr>
        <xdr:spPr>
          <a:xfrm>
            <a:off x="262471" y="3530798"/>
            <a:ext cx="1982515" cy="959698"/>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tx1"/>
                </a:solidFill>
              </a:rPr>
              <a:t>Uncontrolled</a:t>
            </a:r>
          </a:p>
        </xdr:txBody>
      </xdr:sp>
      <xdr:sp macro="" textlink="">
        <xdr:nvSpPr>
          <xdr:cNvPr id="125" name="Rectangle 124"/>
          <xdr:cNvSpPr/>
        </xdr:nvSpPr>
        <xdr:spPr>
          <a:xfrm>
            <a:off x="2469345" y="1873171"/>
            <a:ext cx="1128584" cy="9631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tx1"/>
                </a:solidFill>
              </a:rPr>
              <a:t>PH + UC</a:t>
            </a:r>
          </a:p>
        </xdr:txBody>
      </xdr:sp>
      <xdr:cxnSp macro="">
        <xdr:nvCxnSpPr>
          <xdr:cNvPr id="126" name="Straight Arrow Connector 125"/>
          <xdr:cNvCxnSpPr>
            <a:stCxn id="125" idx="2"/>
          </xdr:cNvCxnSpPr>
        </xdr:nvCxnSpPr>
        <xdr:spPr>
          <a:xfrm flipH="1">
            <a:off x="1253729" y="2836296"/>
            <a:ext cx="1779909" cy="69450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27" name="Straight Arrow Connector 126"/>
          <xdr:cNvCxnSpPr>
            <a:stCxn id="125" idx="2"/>
            <a:endCxn id="123" idx="0"/>
          </xdr:cNvCxnSpPr>
        </xdr:nvCxnSpPr>
        <xdr:spPr>
          <a:xfrm>
            <a:off x="3033638" y="2836296"/>
            <a:ext cx="1729817" cy="67591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28" name="Straight Arrow Connector 127"/>
          <xdr:cNvCxnSpPr>
            <a:stCxn id="123" idx="2"/>
          </xdr:cNvCxnSpPr>
        </xdr:nvCxnSpPr>
        <xdr:spPr>
          <a:xfrm flipH="1">
            <a:off x="2244987" y="4010646"/>
            <a:ext cx="1512284"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grpSp>
        <xdr:nvGrpSpPr>
          <xdr:cNvPr id="129" name="Group 128"/>
          <xdr:cNvGrpSpPr/>
        </xdr:nvGrpSpPr>
        <xdr:grpSpPr>
          <a:xfrm rot="10800000">
            <a:off x="10675345" y="3116360"/>
            <a:ext cx="637819" cy="414438"/>
            <a:chOff x="5468432" y="5743907"/>
            <a:chExt cx="800794" cy="738966"/>
          </a:xfrm>
        </xdr:grpSpPr>
        <xdr:sp macro="" textlink="">
          <xdr:nvSpPr>
            <xdr:cNvPr id="162" name="Oval 161"/>
            <xdr:cNvSpPr/>
          </xdr:nvSpPr>
          <xdr:spPr>
            <a:xfrm>
              <a:off x="5468432" y="5743907"/>
              <a:ext cx="800794" cy="738966"/>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200"/>
            </a:p>
          </xdr:txBody>
        </xdr:sp>
        <xdr:cxnSp macro="">
          <xdr:nvCxnSpPr>
            <xdr:cNvPr id="163" name="Straight Arrow Connector 162"/>
            <xdr:cNvCxnSpPr/>
          </xdr:nvCxnSpPr>
          <xdr:spPr>
            <a:xfrm rot="10800000" flipH="1">
              <a:off x="5577689" y="5764169"/>
              <a:ext cx="74645" cy="1026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4" name="Rectangle 163"/>
            <xdr:cNvSpPr/>
          </xdr:nvSpPr>
          <xdr:spPr>
            <a:xfrm>
              <a:off x="5652334" y="5743907"/>
              <a:ext cx="468548" cy="19969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200"/>
            </a:p>
          </xdr:txBody>
        </xdr:sp>
      </xdr:grpSp>
      <xdr:grpSp>
        <xdr:nvGrpSpPr>
          <xdr:cNvPr id="132" name="Group 131"/>
          <xdr:cNvGrpSpPr/>
        </xdr:nvGrpSpPr>
        <xdr:grpSpPr>
          <a:xfrm rot="10800000">
            <a:off x="7179843" y="3127725"/>
            <a:ext cx="637819" cy="414438"/>
            <a:chOff x="5468432" y="5743907"/>
            <a:chExt cx="800794" cy="738966"/>
          </a:xfrm>
        </xdr:grpSpPr>
        <xdr:sp macro="" textlink="">
          <xdr:nvSpPr>
            <xdr:cNvPr id="159" name="Oval 158"/>
            <xdr:cNvSpPr/>
          </xdr:nvSpPr>
          <xdr:spPr>
            <a:xfrm>
              <a:off x="5468432" y="5743907"/>
              <a:ext cx="800794" cy="738966"/>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200"/>
            </a:p>
          </xdr:txBody>
        </xdr:sp>
        <xdr:cxnSp macro="">
          <xdr:nvCxnSpPr>
            <xdr:cNvPr id="160" name="Straight Arrow Connector 159"/>
            <xdr:cNvCxnSpPr/>
          </xdr:nvCxnSpPr>
          <xdr:spPr>
            <a:xfrm rot="10800000" flipH="1">
              <a:off x="5577689" y="5764169"/>
              <a:ext cx="74645" cy="1026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61" name="Rectangle 160"/>
            <xdr:cNvSpPr/>
          </xdr:nvSpPr>
          <xdr:spPr>
            <a:xfrm>
              <a:off x="5652334" y="5743907"/>
              <a:ext cx="468548" cy="19969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200"/>
            </a:p>
          </xdr:txBody>
        </xdr:sp>
      </xdr:grpSp>
      <xdr:sp macro="" textlink="">
        <xdr:nvSpPr>
          <xdr:cNvPr id="133" name="Oval 132"/>
          <xdr:cNvSpPr/>
        </xdr:nvSpPr>
        <xdr:spPr>
          <a:xfrm>
            <a:off x="9988071" y="3512213"/>
            <a:ext cx="2012366" cy="996867"/>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tx1"/>
                </a:solidFill>
              </a:rPr>
              <a:t>Controlled</a:t>
            </a:r>
          </a:p>
        </xdr:txBody>
      </xdr:sp>
      <xdr:sp macro="" textlink="">
        <xdr:nvSpPr>
          <xdr:cNvPr id="134" name="Oval 133"/>
          <xdr:cNvSpPr/>
        </xdr:nvSpPr>
        <xdr:spPr>
          <a:xfrm>
            <a:off x="6493271" y="3530798"/>
            <a:ext cx="1982515" cy="959698"/>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tx1"/>
                </a:solidFill>
              </a:rPr>
              <a:t>Uncontrolled</a:t>
            </a:r>
          </a:p>
        </xdr:txBody>
      </xdr:sp>
      <xdr:sp macro="" textlink="">
        <xdr:nvSpPr>
          <xdr:cNvPr id="135" name="Rectangle 134"/>
          <xdr:cNvSpPr/>
        </xdr:nvSpPr>
        <xdr:spPr>
          <a:xfrm>
            <a:off x="8700145" y="1873171"/>
            <a:ext cx="1128584" cy="9631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tx1"/>
                </a:solidFill>
              </a:rPr>
              <a:t>UC</a:t>
            </a:r>
          </a:p>
        </xdr:txBody>
      </xdr:sp>
      <xdr:cxnSp macro="">
        <xdr:nvCxnSpPr>
          <xdr:cNvPr id="136" name="Straight Arrow Connector 135"/>
          <xdr:cNvCxnSpPr>
            <a:stCxn id="135" idx="2"/>
            <a:endCxn id="134" idx="0"/>
          </xdr:cNvCxnSpPr>
        </xdr:nvCxnSpPr>
        <xdr:spPr>
          <a:xfrm flipH="1">
            <a:off x="7484529" y="2836296"/>
            <a:ext cx="1779908" cy="69450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7" name="Straight Arrow Connector 136"/>
          <xdr:cNvCxnSpPr>
            <a:stCxn id="135" idx="2"/>
            <a:endCxn id="133" idx="0"/>
          </xdr:cNvCxnSpPr>
        </xdr:nvCxnSpPr>
        <xdr:spPr>
          <a:xfrm>
            <a:off x="9264437" y="2836296"/>
            <a:ext cx="1729818" cy="67591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8" name="Straight Arrow Connector 137"/>
          <xdr:cNvCxnSpPr>
            <a:stCxn id="133" idx="2"/>
            <a:endCxn id="134" idx="6"/>
          </xdr:cNvCxnSpPr>
        </xdr:nvCxnSpPr>
        <xdr:spPr>
          <a:xfrm flipH="1">
            <a:off x="8475786" y="4010646"/>
            <a:ext cx="1512286" cy="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39" name="Text 42"/>
          <xdr:cNvSpPr txBox="1">
            <a:spLocks noChangeArrowheads="1"/>
          </xdr:cNvSpPr>
        </xdr:nvSpPr>
        <xdr:spPr bwMode="auto">
          <a:xfrm>
            <a:off x="3757271" y="2930031"/>
            <a:ext cx="522879" cy="162816"/>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pCAPH</a:t>
            </a:r>
          </a:p>
        </xdr:txBody>
      </xdr:sp>
      <xdr:sp macro="" textlink="">
        <xdr:nvSpPr>
          <xdr:cNvPr id="140" name="Text 42"/>
          <xdr:cNvSpPr txBox="1">
            <a:spLocks noChangeArrowheads="1"/>
          </xdr:cNvSpPr>
        </xdr:nvSpPr>
        <xdr:spPr bwMode="auto">
          <a:xfrm>
            <a:off x="9988071" y="2930031"/>
            <a:ext cx="522879" cy="162816"/>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pCAUC</a:t>
            </a:r>
          </a:p>
        </xdr:txBody>
      </xdr:sp>
      <xdr:sp macro="" textlink="">
        <xdr:nvSpPr>
          <xdr:cNvPr id="141" name="Text 42"/>
          <xdr:cNvSpPr txBox="1">
            <a:spLocks noChangeArrowheads="1"/>
          </xdr:cNvSpPr>
        </xdr:nvSpPr>
        <xdr:spPr bwMode="auto">
          <a:xfrm>
            <a:off x="1721298" y="2930031"/>
            <a:ext cx="522879" cy="162816"/>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1-pCAPH</a:t>
            </a:r>
          </a:p>
        </xdr:txBody>
      </xdr:sp>
      <xdr:sp macro="" textlink="">
        <xdr:nvSpPr>
          <xdr:cNvPr id="142" name="Text 42"/>
          <xdr:cNvSpPr txBox="1">
            <a:spLocks noChangeArrowheads="1"/>
          </xdr:cNvSpPr>
        </xdr:nvSpPr>
        <xdr:spPr bwMode="auto">
          <a:xfrm>
            <a:off x="8113044" y="2930031"/>
            <a:ext cx="522879" cy="162816"/>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1-pCAUC</a:t>
            </a:r>
          </a:p>
        </xdr:txBody>
      </xdr:sp>
      <xdr:sp macro="" textlink="">
        <xdr:nvSpPr>
          <xdr:cNvPr id="143" name="Text 42"/>
          <xdr:cNvSpPr txBox="1">
            <a:spLocks noChangeArrowheads="1"/>
          </xdr:cNvSpPr>
        </xdr:nvSpPr>
        <xdr:spPr bwMode="auto">
          <a:xfrm>
            <a:off x="8438705" y="4143892"/>
            <a:ext cx="522879" cy="162816"/>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pCAUC</a:t>
            </a:r>
          </a:p>
        </xdr:txBody>
      </xdr:sp>
      <xdr:sp macro="" textlink="">
        <xdr:nvSpPr>
          <xdr:cNvPr id="144" name="Text 42"/>
          <xdr:cNvSpPr txBox="1">
            <a:spLocks noChangeArrowheads="1"/>
          </xdr:cNvSpPr>
        </xdr:nvSpPr>
        <xdr:spPr bwMode="auto">
          <a:xfrm>
            <a:off x="2205771" y="4174753"/>
            <a:ext cx="522879" cy="162816"/>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pCAPH</a:t>
            </a:r>
          </a:p>
        </xdr:txBody>
      </xdr:sp>
      <xdr:sp macro="" textlink="">
        <xdr:nvSpPr>
          <xdr:cNvPr id="145" name="Text 42"/>
          <xdr:cNvSpPr txBox="1">
            <a:spLocks noChangeArrowheads="1"/>
          </xdr:cNvSpPr>
        </xdr:nvSpPr>
        <xdr:spPr bwMode="auto">
          <a:xfrm>
            <a:off x="842651" y="2917704"/>
            <a:ext cx="657189" cy="178492"/>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1-pCAPH</a:t>
            </a:r>
          </a:p>
        </xdr:txBody>
      </xdr:sp>
      <xdr:sp macro="" textlink="">
        <xdr:nvSpPr>
          <xdr:cNvPr id="146" name="Text 42"/>
          <xdr:cNvSpPr txBox="1">
            <a:spLocks noChangeArrowheads="1"/>
          </xdr:cNvSpPr>
        </xdr:nvSpPr>
        <xdr:spPr bwMode="auto">
          <a:xfrm>
            <a:off x="7121388" y="2896650"/>
            <a:ext cx="766457" cy="196197"/>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1-pCAUC</a:t>
            </a:r>
          </a:p>
        </xdr:txBody>
      </xdr:sp>
      <xdr:sp macro="" textlink="">
        <xdr:nvSpPr>
          <xdr:cNvPr id="147" name="Text 42"/>
          <xdr:cNvSpPr txBox="1">
            <a:spLocks noChangeArrowheads="1"/>
          </xdr:cNvSpPr>
        </xdr:nvSpPr>
        <xdr:spPr bwMode="auto">
          <a:xfrm>
            <a:off x="9465192" y="3832595"/>
            <a:ext cx="522879" cy="162816"/>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pUAUC</a:t>
            </a:r>
          </a:p>
        </xdr:txBody>
      </xdr:sp>
      <xdr:sp macro="" textlink="">
        <xdr:nvSpPr>
          <xdr:cNvPr id="148" name="Text 42"/>
          <xdr:cNvSpPr txBox="1">
            <a:spLocks noChangeArrowheads="1"/>
          </xdr:cNvSpPr>
        </xdr:nvSpPr>
        <xdr:spPr bwMode="auto">
          <a:xfrm>
            <a:off x="10457243" y="2817711"/>
            <a:ext cx="1734757" cy="165389"/>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1-pUAUC</a:t>
            </a:r>
          </a:p>
        </xdr:txBody>
      </xdr:sp>
      <xdr:sp macro="" textlink="">
        <xdr:nvSpPr>
          <xdr:cNvPr id="149" name="Text 42"/>
          <xdr:cNvSpPr txBox="1">
            <a:spLocks noChangeArrowheads="1"/>
          </xdr:cNvSpPr>
        </xdr:nvSpPr>
        <xdr:spPr bwMode="auto">
          <a:xfrm>
            <a:off x="4401565" y="2925541"/>
            <a:ext cx="695458" cy="16486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1-pUAPH</a:t>
            </a:r>
          </a:p>
        </xdr:txBody>
      </xdr:sp>
      <xdr:sp macro="" textlink="">
        <xdr:nvSpPr>
          <xdr:cNvPr id="150" name="Text 42"/>
          <xdr:cNvSpPr txBox="1">
            <a:spLocks noChangeArrowheads="1"/>
          </xdr:cNvSpPr>
        </xdr:nvSpPr>
        <xdr:spPr bwMode="auto">
          <a:xfrm>
            <a:off x="3061813" y="3832595"/>
            <a:ext cx="695458" cy="164865"/>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1-pUAPH</a:t>
            </a:r>
          </a:p>
        </xdr:txBody>
      </xdr:sp>
      <xdr:sp macro="" textlink="">
        <xdr:nvSpPr>
          <xdr:cNvPr id="151" name="Text 51"/>
          <xdr:cNvSpPr txBox="1">
            <a:spLocks noChangeArrowheads="1"/>
          </xdr:cNvSpPr>
        </xdr:nvSpPr>
        <xdr:spPr bwMode="auto">
          <a:xfrm>
            <a:off x="5406078" y="3178520"/>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b="0" i="0" u="none" strike="noStrike" baseline="0">
                <a:solidFill>
                  <a:schemeClr val="accent2"/>
                </a:solidFill>
                <a:latin typeface="Arial"/>
                <a:cs typeface="Arial"/>
              </a:rPr>
              <a:t>cCA</a:t>
            </a:r>
          </a:p>
        </xdr:txBody>
      </xdr:sp>
      <xdr:sp macro="" textlink="">
        <xdr:nvSpPr>
          <xdr:cNvPr id="152" name="Text 51"/>
          <xdr:cNvSpPr txBox="1">
            <a:spLocks noChangeArrowheads="1"/>
          </xdr:cNvSpPr>
        </xdr:nvSpPr>
        <xdr:spPr bwMode="auto">
          <a:xfrm>
            <a:off x="5406078" y="3338364"/>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a:solidFill>
                  <a:schemeClr val="accent6"/>
                </a:solidFill>
                <a:latin typeface="Arial"/>
                <a:cs typeface="Arial"/>
              </a:rPr>
              <a:t>uCA</a:t>
            </a:r>
            <a:endParaRPr lang="en-US" sz="500" b="0" i="0" u="none" strike="noStrike" baseline="0">
              <a:solidFill>
                <a:schemeClr val="accent6"/>
              </a:solidFill>
              <a:latin typeface="Arial"/>
              <a:cs typeface="Arial"/>
            </a:endParaRPr>
          </a:p>
        </xdr:txBody>
      </xdr:sp>
      <xdr:sp macro="" textlink="">
        <xdr:nvSpPr>
          <xdr:cNvPr id="153" name="Text 51"/>
          <xdr:cNvSpPr txBox="1">
            <a:spLocks noChangeArrowheads="1"/>
          </xdr:cNvSpPr>
        </xdr:nvSpPr>
        <xdr:spPr bwMode="auto">
          <a:xfrm>
            <a:off x="233051" y="3219122"/>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b="0" i="0" u="none" strike="noStrike" baseline="0">
                <a:solidFill>
                  <a:schemeClr val="accent2"/>
                </a:solidFill>
                <a:latin typeface="Arial"/>
                <a:cs typeface="Arial"/>
              </a:rPr>
              <a:t>cUCA</a:t>
            </a:r>
          </a:p>
        </xdr:txBody>
      </xdr:sp>
      <xdr:sp macro="" textlink="">
        <xdr:nvSpPr>
          <xdr:cNvPr id="154" name="Text 51"/>
          <xdr:cNvSpPr txBox="1">
            <a:spLocks noChangeArrowheads="1"/>
          </xdr:cNvSpPr>
        </xdr:nvSpPr>
        <xdr:spPr bwMode="auto">
          <a:xfrm>
            <a:off x="233051" y="3378966"/>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a:solidFill>
                  <a:schemeClr val="accent6"/>
                </a:solidFill>
                <a:latin typeface="Arial"/>
                <a:cs typeface="Arial"/>
              </a:rPr>
              <a:t>uUCA</a:t>
            </a:r>
            <a:endParaRPr lang="en-US" sz="500" b="0" i="0" u="none" strike="noStrike" baseline="0">
              <a:solidFill>
                <a:schemeClr val="accent6"/>
              </a:solidFill>
              <a:latin typeface="Arial"/>
              <a:cs typeface="Arial"/>
            </a:endParaRPr>
          </a:p>
        </xdr:txBody>
      </xdr:sp>
      <xdr:sp macro="" textlink="">
        <xdr:nvSpPr>
          <xdr:cNvPr id="155" name="Text 51"/>
          <xdr:cNvSpPr txBox="1">
            <a:spLocks noChangeArrowheads="1"/>
          </xdr:cNvSpPr>
        </xdr:nvSpPr>
        <xdr:spPr bwMode="auto">
          <a:xfrm>
            <a:off x="11437065" y="3171835"/>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b="0" i="0" u="none" strike="noStrike" baseline="0">
                <a:solidFill>
                  <a:schemeClr val="accent2"/>
                </a:solidFill>
                <a:latin typeface="Arial"/>
                <a:cs typeface="Arial"/>
              </a:rPr>
              <a:t>cCA</a:t>
            </a:r>
          </a:p>
        </xdr:txBody>
      </xdr:sp>
      <xdr:sp macro="" textlink="">
        <xdr:nvSpPr>
          <xdr:cNvPr id="156" name="Text 51"/>
          <xdr:cNvSpPr txBox="1">
            <a:spLocks noChangeArrowheads="1"/>
          </xdr:cNvSpPr>
        </xdr:nvSpPr>
        <xdr:spPr bwMode="auto">
          <a:xfrm>
            <a:off x="11437065" y="3331679"/>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a:solidFill>
                  <a:schemeClr val="accent6"/>
                </a:solidFill>
                <a:latin typeface="Arial"/>
                <a:cs typeface="Arial"/>
              </a:rPr>
              <a:t>uCA</a:t>
            </a:r>
            <a:endParaRPr lang="en-US" sz="500" b="0" i="0" u="none" strike="noStrike" baseline="0">
              <a:solidFill>
                <a:schemeClr val="accent6"/>
              </a:solidFill>
              <a:latin typeface="Arial"/>
              <a:cs typeface="Arial"/>
            </a:endParaRPr>
          </a:p>
        </xdr:txBody>
      </xdr:sp>
      <xdr:sp macro="" textlink="">
        <xdr:nvSpPr>
          <xdr:cNvPr id="157" name="Text 51"/>
          <xdr:cNvSpPr txBox="1">
            <a:spLocks noChangeArrowheads="1"/>
          </xdr:cNvSpPr>
        </xdr:nvSpPr>
        <xdr:spPr bwMode="auto">
          <a:xfrm>
            <a:off x="6492456" y="3164391"/>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b="0" i="0" u="none" strike="noStrike" baseline="0">
                <a:solidFill>
                  <a:schemeClr val="accent2"/>
                </a:solidFill>
                <a:latin typeface="Arial"/>
                <a:cs typeface="Arial"/>
              </a:rPr>
              <a:t>cUCA</a:t>
            </a:r>
          </a:p>
        </xdr:txBody>
      </xdr:sp>
      <xdr:sp macro="" textlink="">
        <xdr:nvSpPr>
          <xdr:cNvPr id="158" name="Text 51"/>
          <xdr:cNvSpPr txBox="1">
            <a:spLocks noChangeArrowheads="1"/>
          </xdr:cNvSpPr>
        </xdr:nvSpPr>
        <xdr:spPr bwMode="auto">
          <a:xfrm>
            <a:off x="6492456" y="3324235"/>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a:solidFill>
                  <a:schemeClr val="accent6"/>
                </a:solidFill>
                <a:latin typeface="Arial"/>
                <a:cs typeface="Arial"/>
              </a:rPr>
              <a:t>uUCA</a:t>
            </a:r>
            <a:endParaRPr lang="en-US" sz="500" b="0" i="0" u="none" strike="noStrike" baseline="0">
              <a:solidFill>
                <a:schemeClr val="accent6"/>
              </a:solidFill>
              <a:latin typeface="Arial"/>
              <a:cs typeface="Arial"/>
            </a:endParaRPr>
          </a:p>
        </xdr:txBody>
      </xdr:sp>
    </xdr:grpSp>
    <xdr:clientData/>
  </xdr:twoCellAnchor>
  <xdr:twoCellAnchor>
    <xdr:from>
      <xdr:col>0</xdr:col>
      <xdr:colOff>0</xdr:colOff>
      <xdr:row>15</xdr:row>
      <xdr:rowOff>161925</xdr:rowOff>
    </xdr:from>
    <xdr:to>
      <xdr:col>11</xdr:col>
      <xdr:colOff>582777</xdr:colOff>
      <xdr:row>35</xdr:row>
      <xdr:rowOff>140539</xdr:rowOff>
    </xdr:to>
    <xdr:grpSp>
      <xdr:nvGrpSpPr>
        <xdr:cNvPr id="171" name="Group 170"/>
        <xdr:cNvGrpSpPr/>
      </xdr:nvGrpSpPr>
      <xdr:grpSpPr>
        <a:xfrm>
          <a:off x="0" y="3028084"/>
          <a:ext cx="7250277" cy="3788614"/>
          <a:chOff x="845975" y="386145"/>
          <a:chExt cx="10447402" cy="5564642"/>
        </a:xfrm>
      </xdr:grpSpPr>
      <xdr:sp macro="" textlink="">
        <xdr:nvSpPr>
          <xdr:cNvPr id="172" name="Oval 171"/>
          <xdr:cNvSpPr/>
        </xdr:nvSpPr>
        <xdr:spPr>
          <a:xfrm>
            <a:off x="7237702" y="4715112"/>
            <a:ext cx="2051222" cy="12356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tx1"/>
                </a:solidFill>
              </a:rPr>
              <a:t>Asthma-Related mortality </a:t>
            </a:r>
          </a:p>
        </xdr:txBody>
      </xdr:sp>
      <xdr:sp macro="" textlink="">
        <xdr:nvSpPr>
          <xdr:cNvPr id="173" name="Oval 172"/>
          <xdr:cNvSpPr/>
        </xdr:nvSpPr>
        <xdr:spPr>
          <a:xfrm>
            <a:off x="4470052" y="4715112"/>
            <a:ext cx="2051222" cy="12356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tx1"/>
                </a:solidFill>
              </a:rPr>
              <a:t>Other-Cause mortality </a:t>
            </a:r>
          </a:p>
        </xdr:txBody>
      </xdr:sp>
      <xdr:sp macro="" textlink="">
        <xdr:nvSpPr>
          <xdr:cNvPr id="174" name="Oval 173"/>
          <xdr:cNvSpPr/>
        </xdr:nvSpPr>
        <xdr:spPr>
          <a:xfrm>
            <a:off x="845975" y="3290620"/>
            <a:ext cx="2051222" cy="123567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200">
                <a:solidFill>
                  <a:schemeClr val="tx1"/>
                </a:solidFill>
              </a:rPr>
              <a:t>Control or</a:t>
            </a:r>
          </a:p>
          <a:p>
            <a:pPr algn="ctr"/>
            <a:r>
              <a:rPr lang="en-US" sz="1200">
                <a:solidFill>
                  <a:schemeClr val="tx1"/>
                </a:solidFill>
              </a:rPr>
              <a:t>Uncontrolled</a:t>
            </a:r>
          </a:p>
        </xdr:txBody>
      </xdr:sp>
      <xdr:cxnSp macro="">
        <xdr:nvCxnSpPr>
          <xdr:cNvPr id="175" name="Straight Arrow Connector 174"/>
          <xdr:cNvCxnSpPr>
            <a:stCxn id="174" idx="7"/>
            <a:endCxn id="230" idx="3"/>
          </xdr:cNvCxnSpPr>
        </xdr:nvCxnSpPr>
        <xdr:spPr>
          <a:xfrm flipV="1">
            <a:off x="2596802" y="1680133"/>
            <a:ext cx="785602" cy="179144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3" name="Straight Arrow Connector 222"/>
          <xdr:cNvCxnSpPr>
            <a:stCxn id="174" idx="7"/>
            <a:endCxn id="231" idx="3"/>
          </xdr:cNvCxnSpPr>
        </xdr:nvCxnSpPr>
        <xdr:spPr>
          <a:xfrm flipV="1">
            <a:off x="2596802" y="1680133"/>
            <a:ext cx="3835457" cy="179144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4" name="Straight Arrow Connector 223"/>
          <xdr:cNvCxnSpPr>
            <a:stCxn id="174" idx="7"/>
            <a:endCxn id="232" idx="3"/>
          </xdr:cNvCxnSpPr>
        </xdr:nvCxnSpPr>
        <xdr:spPr>
          <a:xfrm flipV="1">
            <a:off x="2596802" y="1687395"/>
            <a:ext cx="6985668" cy="178418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5" name="Straight Arrow Connector 224"/>
          <xdr:cNvCxnSpPr>
            <a:stCxn id="230" idx="4"/>
            <a:endCxn id="173" idx="0"/>
          </xdr:cNvCxnSpPr>
        </xdr:nvCxnSpPr>
        <xdr:spPr>
          <a:xfrm>
            <a:off x="4046231" y="1840320"/>
            <a:ext cx="1449433" cy="287479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6" name="Straight Arrow Connector 225"/>
          <xdr:cNvCxnSpPr>
            <a:stCxn id="231" idx="4"/>
            <a:endCxn id="173" idx="0"/>
          </xdr:cNvCxnSpPr>
        </xdr:nvCxnSpPr>
        <xdr:spPr>
          <a:xfrm flipH="1">
            <a:off x="5495664" y="1840320"/>
            <a:ext cx="1617902" cy="287479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7" name="Straight Arrow Connector 226"/>
          <xdr:cNvCxnSpPr>
            <a:stCxn id="232" idx="4"/>
            <a:endCxn id="173" idx="0"/>
          </xdr:cNvCxnSpPr>
        </xdr:nvCxnSpPr>
        <xdr:spPr>
          <a:xfrm flipH="1">
            <a:off x="5495664" y="1841855"/>
            <a:ext cx="4795486" cy="287325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8" name="Straight Arrow Connector 227"/>
          <xdr:cNvCxnSpPr>
            <a:stCxn id="232" idx="4"/>
            <a:endCxn id="172" idx="0"/>
          </xdr:cNvCxnSpPr>
        </xdr:nvCxnSpPr>
        <xdr:spPr>
          <a:xfrm flipH="1">
            <a:off x="8263314" y="1841855"/>
            <a:ext cx="2027836" cy="287325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29" name="Straight Arrow Connector 228"/>
          <xdr:cNvCxnSpPr>
            <a:stCxn id="174" idx="5"/>
            <a:endCxn id="173" idx="0"/>
          </xdr:cNvCxnSpPr>
        </xdr:nvCxnSpPr>
        <xdr:spPr>
          <a:xfrm>
            <a:off x="2596802" y="4345334"/>
            <a:ext cx="2898862" cy="36977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0" name="Oval 229"/>
          <xdr:cNvSpPr/>
        </xdr:nvSpPr>
        <xdr:spPr>
          <a:xfrm>
            <a:off x="3107437" y="746497"/>
            <a:ext cx="1877589" cy="1093823"/>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100">
                <a:solidFill>
                  <a:schemeClr val="tx1"/>
                </a:solidFill>
              </a:rPr>
              <a:t>Oral Steroid Burst Exacerbation</a:t>
            </a:r>
          </a:p>
        </xdr:txBody>
      </xdr:sp>
      <xdr:sp macro="" textlink="">
        <xdr:nvSpPr>
          <xdr:cNvPr id="231" name="Oval 230"/>
          <xdr:cNvSpPr/>
        </xdr:nvSpPr>
        <xdr:spPr>
          <a:xfrm>
            <a:off x="6150054" y="746497"/>
            <a:ext cx="1927025" cy="1093823"/>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100">
                <a:solidFill>
                  <a:schemeClr val="tx1"/>
                </a:solidFill>
              </a:rPr>
              <a:t>Emergency Room Exacerbation</a:t>
            </a:r>
          </a:p>
        </xdr:txBody>
      </xdr:sp>
      <xdr:sp macro="" textlink="">
        <xdr:nvSpPr>
          <xdr:cNvPr id="232" name="Oval 231"/>
          <xdr:cNvSpPr/>
        </xdr:nvSpPr>
        <xdr:spPr>
          <a:xfrm>
            <a:off x="9288924" y="787140"/>
            <a:ext cx="2004453" cy="1054715"/>
          </a:xfrm>
          <a:prstGeom prst="ellipse">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100">
                <a:solidFill>
                  <a:schemeClr val="tx1"/>
                </a:solidFill>
              </a:rPr>
              <a:t>Hospitalization Exacerbation</a:t>
            </a:r>
          </a:p>
        </xdr:txBody>
      </xdr:sp>
      <xdr:cxnSp macro="">
        <xdr:nvCxnSpPr>
          <xdr:cNvPr id="233" name="Straight Arrow Connector 232"/>
          <xdr:cNvCxnSpPr>
            <a:stCxn id="230" idx="3"/>
            <a:endCxn id="174" idx="7"/>
          </xdr:cNvCxnSpPr>
        </xdr:nvCxnSpPr>
        <xdr:spPr>
          <a:xfrm flipH="1">
            <a:off x="2596802" y="1680133"/>
            <a:ext cx="785602" cy="1791448"/>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4" name="Straight Arrow Connector 233"/>
          <xdr:cNvCxnSpPr>
            <a:stCxn id="231" idx="3"/>
            <a:endCxn id="174" idx="7"/>
          </xdr:cNvCxnSpPr>
        </xdr:nvCxnSpPr>
        <xdr:spPr>
          <a:xfrm flipH="1">
            <a:off x="2596802" y="1680133"/>
            <a:ext cx="3835457" cy="1791448"/>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5" name="Straight Arrow Connector 234"/>
          <xdr:cNvCxnSpPr>
            <a:stCxn id="232" idx="3"/>
            <a:endCxn id="174" idx="7"/>
          </xdr:cNvCxnSpPr>
        </xdr:nvCxnSpPr>
        <xdr:spPr>
          <a:xfrm flipH="1">
            <a:off x="2596802" y="1687395"/>
            <a:ext cx="6985668" cy="1784186"/>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36" name="Text 42"/>
          <xdr:cNvSpPr txBox="1">
            <a:spLocks noChangeArrowheads="1"/>
          </xdr:cNvSpPr>
        </xdr:nvSpPr>
        <xdr:spPr bwMode="auto">
          <a:xfrm>
            <a:off x="3614938" y="4584104"/>
            <a:ext cx="519685"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mr[age]</a:t>
            </a:r>
          </a:p>
        </xdr:txBody>
      </xdr:sp>
      <xdr:sp macro="" textlink="">
        <xdr:nvSpPr>
          <xdr:cNvPr id="237" name="Text 42"/>
          <xdr:cNvSpPr txBox="1">
            <a:spLocks noChangeArrowheads="1"/>
          </xdr:cNvSpPr>
        </xdr:nvSpPr>
        <xdr:spPr bwMode="auto">
          <a:xfrm>
            <a:off x="9093366" y="3631915"/>
            <a:ext cx="1140294" cy="15301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a:solidFill>
                  <a:srgbClr val="3333CC"/>
                </a:solidFill>
                <a:latin typeface="Arial"/>
                <a:cs typeface="Arial"/>
              </a:rPr>
              <a:t>amrHOEX</a:t>
            </a:r>
            <a:endParaRPr lang="en-US" sz="500" b="0" i="0" u="none" strike="noStrike" baseline="0">
              <a:solidFill>
                <a:srgbClr val="3333CC"/>
              </a:solidFill>
              <a:latin typeface="Arial"/>
              <a:cs typeface="Arial"/>
            </a:endParaRPr>
          </a:p>
        </xdr:txBody>
      </xdr:sp>
      <xdr:sp macro="" textlink="">
        <xdr:nvSpPr>
          <xdr:cNvPr id="238" name="Text 42"/>
          <xdr:cNvSpPr txBox="1">
            <a:spLocks noChangeArrowheads="1"/>
          </xdr:cNvSpPr>
        </xdr:nvSpPr>
        <xdr:spPr bwMode="auto">
          <a:xfrm>
            <a:off x="2670431" y="1820532"/>
            <a:ext cx="519685"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a:solidFill>
                  <a:srgbClr val="3333CC"/>
                </a:solidFill>
                <a:latin typeface="Arial"/>
                <a:cs typeface="Arial"/>
              </a:rPr>
              <a:t>rrOSEX</a:t>
            </a:r>
            <a:endParaRPr lang="en-US" sz="500" b="0" i="0" u="none" strike="noStrike" baseline="0">
              <a:solidFill>
                <a:srgbClr val="3333CC"/>
              </a:solidFill>
              <a:latin typeface="Arial"/>
              <a:cs typeface="Arial"/>
            </a:endParaRPr>
          </a:p>
        </xdr:txBody>
      </xdr:sp>
      <xdr:sp macro="" textlink="">
        <xdr:nvSpPr>
          <xdr:cNvPr id="239" name="Text 42"/>
          <xdr:cNvSpPr txBox="1">
            <a:spLocks noChangeArrowheads="1"/>
          </xdr:cNvSpPr>
        </xdr:nvSpPr>
        <xdr:spPr bwMode="auto">
          <a:xfrm>
            <a:off x="5666015" y="2084249"/>
            <a:ext cx="519685"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a:solidFill>
                  <a:srgbClr val="3333CC"/>
                </a:solidFill>
                <a:latin typeface="Arial"/>
                <a:cs typeface="Arial"/>
              </a:rPr>
              <a:t>rrEREX</a:t>
            </a:r>
            <a:endParaRPr lang="en-US" sz="500" b="0" i="0" u="none" strike="noStrike" baseline="0">
              <a:solidFill>
                <a:srgbClr val="3333CC"/>
              </a:solidFill>
              <a:latin typeface="Arial"/>
              <a:cs typeface="Arial"/>
            </a:endParaRPr>
          </a:p>
        </xdr:txBody>
      </xdr:sp>
      <xdr:sp macro="" textlink="">
        <xdr:nvSpPr>
          <xdr:cNvPr id="240" name="Text 42"/>
          <xdr:cNvSpPr txBox="1">
            <a:spLocks noChangeArrowheads="1"/>
          </xdr:cNvSpPr>
        </xdr:nvSpPr>
        <xdr:spPr bwMode="auto">
          <a:xfrm>
            <a:off x="8347774" y="1680133"/>
            <a:ext cx="519685"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a:solidFill>
                  <a:srgbClr val="3333CC"/>
                </a:solidFill>
                <a:latin typeface="Arial"/>
                <a:cs typeface="Arial"/>
              </a:rPr>
              <a:t>rrHOEX</a:t>
            </a:r>
            <a:endParaRPr lang="en-US" sz="500" b="0" i="0" u="none" strike="noStrike" baseline="0">
              <a:solidFill>
                <a:srgbClr val="3333CC"/>
              </a:solidFill>
              <a:latin typeface="Arial"/>
              <a:cs typeface="Arial"/>
            </a:endParaRPr>
          </a:p>
        </xdr:txBody>
      </xdr:sp>
      <xdr:sp macro="" textlink="">
        <xdr:nvSpPr>
          <xdr:cNvPr id="241" name="Text 42"/>
          <xdr:cNvSpPr txBox="1">
            <a:spLocks noChangeArrowheads="1"/>
          </xdr:cNvSpPr>
        </xdr:nvSpPr>
        <xdr:spPr bwMode="auto">
          <a:xfrm>
            <a:off x="3199002" y="2181925"/>
            <a:ext cx="564506" cy="218797"/>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a:solidFill>
                  <a:srgbClr val="FF0000"/>
                </a:solidFill>
                <a:latin typeface="Arial"/>
                <a:cs typeface="Arial"/>
              </a:rPr>
              <a:t>1-mr[age]</a:t>
            </a:r>
            <a:endParaRPr lang="en-US" sz="500" b="0" i="0" u="none" strike="noStrike" baseline="0">
              <a:solidFill>
                <a:srgbClr val="FF0000"/>
              </a:solidFill>
              <a:latin typeface="Arial"/>
              <a:cs typeface="Arial"/>
            </a:endParaRPr>
          </a:p>
        </xdr:txBody>
      </xdr:sp>
      <xdr:sp macro="" textlink="">
        <xdr:nvSpPr>
          <xdr:cNvPr id="242" name="Text 51"/>
          <xdr:cNvSpPr txBox="1">
            <a:spLocks noChangeArrowheads="1"/>
          </xdr:cNvSpPr>
        </xdr:nvSpPr>
        <xdr:spPr bwMode="auto">
          <a:xfrm>
            <a:off x="1573186" y="4609939"/>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b="0" i="0" u="none" strike="noStrike" baseline="0">
                <a:solidFill>
                  <a:schemeClr val="accent2"/>
                </a:solidFill>
                <a:latin typeface="Arial"/>
                <a:cs typeface="Arial"/>
              </a:rPr>
              <a:t>cNES</a:t>
            </a:r>
          </a:p>
        </xdr:txBody>
      </xdr:sp>
      <xdr:sp macro="" textlink="">
        <xdr:nvSpPr>
          <xdr:cNvPr id="243" name="Text 51"/>
          <xdr:cNvSpPr txBox="1">
            <a:spLocks noChangeArrowheads="1"/>
          </xdr:cNvSpPr>
        </xdr:nvSpPr>
        <xdr:spPr bwMode="auto">
          <a:xfrm>
            <a:off x="3829823" y="528445"/>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b="0" i="0" u="none" strike="noStrike" baseline="0">
                <a:solidFill>
                  <a:schemeClr val="accent2"/>
                </a:solidFill>
                <a:latin typeface="Arial"/>
                <a:cs typeface="Arial"/>
              </a:rPr>
              <a:t>cOSEX</a:t>
            </a:r>
          </a:p>
        </xdr:txBody>
      </xdr:sp>
      <xdr:sp macro="" textlink="">
        <xdr:nvSpPr>
          <xdr:cNvPr id="244" name="Text 51"/>
          <xdr:cNvSpPr txBox="1">
            <a:spLocks noChangeArrowheads="1"/>
          </xdr:cNvSpPr>
        </xdr:nvSpPr>
        <xdr:spPr bwMode="auto">
          <a:xfrm>
            <a:off x="6808766" y="528445"/>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b="0" i="0" u="none" strike="noStrike" baseline="0">
                <a:solidFill>
                  <a:schemeClr val="accent2"/>
                </a:solidFill>
                <a:latin typeface="Arial"/>
                <a:cs typeface="Arial"/>
              </a:rPr>
              <a:t>cEREX</a:t>
            </a:r>
          </a:p>
        </xdr:txBody>
      </xdr:sp>
      <xdr:sp macro="" textlink="">
        <xdr:nvSpPr>
          <xdr:cNvPr id="245" name="Text 51"/>
          <xdr:cNvSpPr txBox="1">
            <a:spLocks noChangeArrowheads="1"/>
          </xdr:cNvSpPr>
        </xdr:nvSpPr>
        <xdr:spPr bwMode="auto">
          <a:xfrm>
            <a:off x="9986350" y="528445"/>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b="0" i="0" u="none" strike="noStrike" baseline="0">
                <a:solidFill>
                  <a:schemeClr val="accent2"/>
                </a:solidFill>
                <a:latin typeface="Arial"/>
                <a:cs typeface="Arial"/>
              </a:rPr>
              <a:t>cHOEX</a:t>
            </a:r>
          </a:p>
        </xdr:txBody>
      </xdr:sp>
      <xdr:sp macro="" textlink="">
        <xdr:nvSpPr>
          <xdr:cNvPr id="246" name="Text 51"/>
          <xdr:cNvSpPr txBox="1">
            <a:spLocks noChangeArrowheads="1"/>
          </xdr:cNvSpPr>
        </xdr:nvSpPr>
        <xdr:spPr bwMode="auto">
          <a:xfrm>
            <a:off x="1573186" y="4769783"/>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a:solidFill>
                  <a:schemeClr val="accent6"/>
                </a:solidFill>
                <a:latin typeface="Arial"/>
                <a:cs typeface="Arial"/>
              </a:rPr>
              <a:t>u</a:t>
            </a:r>
            <a:r>
              <a:rPr lang="en-US" sz="500" b="0" i="0" u="none" strike="noStrike" baseline="0">
                <a:solidFill>
                  <a:schemeClr val="accent6"/>
                </a:solidFill>
                <a:latin typeface="Arial"/>
                <a:cs typeface="Arial"/>
              </a:rPr>
              <a:t>NES</a:t>
            </a:r>
          </a:p>
        </xdr:txBody>
      </xdr:sp>
      <xdr:sp macro="" textlink="">
        <xdr:nvSpPr>
          <xdr:cNvPr id="247" name="Text 51"/>
          <xdr:cNvSpPr txBox="1">
            <a:spLocks noChangeArrowheads="1"/>
          </xdr:cNvSpPr>
        </xdr:nvSpPr>
        <xdr:spPr bwMode="auto">
          <a:xfrm>
            <a:off x="3829823" y="386145"/>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a:solidFill>
                  <a:schemeClr val="accent6"/>
                </a:solidFill>
                <a:latin typeface="Arial"/>
                <a:cs typeface="Arial"/>
              </a:rPr>
              <a:t>uOS</a:t>
            </a:r>
            <a:r>
              <a:rPr lang="en-US" sz="500" b="0" i="0" u="none" strike="noStrike" baseline="0">
                <a:solidFill>
                  <a:schemeClr val="accent6"/>
                </a:solidFill>
                <a:latin typeface="Arial"/>
                <a:cs typeface="Arial"/>
              </a:rPr>
              <a:t>EX</a:t>
            </a:r>
          </a:p>
        </xdr:txBody>
      </xdr:sp>
      <xdr:sp macro="" textlink="">
        <xdr:nvSpPr>
          <xdr:cNvPr id="248" name="Text 51"/>
          <xdr:cNvSpPr txBox="1">
            <a:spLocks noChangeArrowheads="1"/>
          </xdr:cNvSpPr>
        </xdr:nvSpPr>
        <xdr:spPr bwMode="auto">
          <a:xfrm>
            <a:off x="6808766" y="386145"/>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a:solidFill>
                  <a:schemeClr val="accent6"/>
                </a:solidFill>
                <a:latin typeface="Arial"/>
                <a:cs typeface="Arial"/>
              </a:rPr>
              <a:t>uER</a:t>
            </a:r>
            <a:r>
              <a:rPr lang="en-US" sz="500" b="0" i="0" u="none" strike="noStrike" baseline="0">
                <a:solidFill>
                  <a:schemeClr val="accent6"/>
                </a:solidFill>
                <a:latin typeface="Arial"/>
                <a:cs typeface="Arial"/>
              </a:rPr>
              <a:t>EX</a:t>
            </a:r>
          </a:p>
        </xdr:txBody>
      </xdr:sp>
      <xdr:sp macro="" textlink="">
        <xdr:nvSpPr>
          <xdr:cNvPr id="249" name="Text 51"/>
          <xdr:cNvSpPr txBox="1">
            <a:spLocks noChangeArrowheads="1"/>
          </xdr:cNvSpPr>
        </xdr:nvSpPr>
        <xdr:spPr bwMode="auto">
          <a:xfrm>
            <a:off x="9986350" y="386145"/>
            <a:ext cx="609600"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0"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rtl="0">
              <a:defRPr sz="1000"/>
            </a:pPr>
            <a:r>
              <a:rPr lang="en-US" sz="500">
                <a:solidFill>
                  <a:schemeClr val="accent6"/>
                </a:solidFill>
                <a:latin typeface="Arial"/>
                <a:cs typeface="Arial"/>
              </a:rPr>
              <a:t>uHO</a:t>
            </a:r>
            <a:r>
              <a:rPr lang="en-US" sz="500" b="0" i="0" u="none" strike="noStrike" baseline="0">
                <a:solidFill>
                  <a:schemeClr val="accent6"/>
                </a:solidFill>
                <a:latin typeface="Arial"/>
                <a:cs typeface="Arial"/>
              </a:rPr>
              <a:t>EX</a:t>
            </a:r>
          </a:p>
        </xdr:txBody>
      </xdr:sp>
      <xdr:sp macro="" textlink="">
        <xdr:nvSpPr>
          <xdr:cNvPr id="250" name="Text 42"/>
          <xdr:cNvSpPr txBox="1">
            <a:spLocks noChangeArrowheads="1"/>
          </xdr:cNvSpPr>
        </xdr:nvSpPr>
        <xdr:spPr bwMode="auto">
          <a:xfrm>
            <a:off x="4353463" y="3632533"/>
            <a:ext cx="519685"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mr[age]</a:t>
            </a:r>
          </a:p>
        </xdr:txBody>
      </xdr:sp>
      <xdr:sp macro="" textlink="">
        <xdr:nvSpPr>
          <xdr:cNvPr id="251" name="Text 42"/>
          <xdr:cNvSpPr txBox="1">
            <a:spLocks noChangeArrowheads="1"/>
          </xdr:cNvSpPr>
        </xdr:nvSpPr>
        <xdr:spPr bwMode="auto">
          <a:xfrm>
            <a:off x="5639806" y="3177548"/>
            <a:ext cx="519685"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mr[age]</a:t>
            </a:r>
          </a:p>
        </xdr:txBody>
      </xdr:sp>
      <xdr:sp macro="" textlink="">
        <xdr:nvSpPr>
          <xdr:cNvPr id="252" name="Text 42"/>
          <xdr:cNvSpPr txBox="1">
            <a:spLocks noChangeArrowheads="1"/>
          </xdr:cNvSpPr>
        </xdr:nvSpPr>
        <xdr:spPr bwMode="auto">
          <a:xfrm>
            <a:off x="6970980" y="3329948"/>
            <a:ext cx="519685" cy="15240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b="0" i="0" u="none" strike="noStrike" baseline="0">
                <a:solidFill>
                  <a:srgbClr val="3333CC"/>
                </a:solidFill>
                <a:latin typeface="Arial"/>
                <a:cs typeface="Arial"/>
              </a:rPr>
              <a:t>mr[age]</a:t>
            </a:r>
          </a:p>
        </xdr:txBody>
      </xdr:sp>
      <xdr:sp macro="" textlink="">
        <xdr:nvSpPr>
          <xdr:cNvPr id="253" name="Text 42"/>
          <xdr:cNvSpPr txBox="1">
            <a:spLocks noChangeArrowheads="1"/>
          </xdr:cNvSpPr>
        </xdr:nvSpPr>
        <xdr:spPr bwMode="auto">
          <a:xfrm>
            <a:off x="5223777" y="1730921"/>
            <a:ext cx="564506" cy="218797"/>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a:solidFill>
                  <a:srgbClr val="FF0000"/>
                </a:solidFill>
                <a:latin typeface="Arial"/>
                <a:cs typeface="Arial"/>
              </a:rPr>
              <a:t>1-mr[age]</a:t>
            </a:r>
            <a:endParaRPr lang="en-US" sz="500" b="0" i="0" u="none" strike="noStrike" baseline="0">
              <a:solidFill>
                <a:srgbClr val="FF0000"/>
              </a:solidFill>
              <a:latin typeface="Arial"/>
              <a:cs typeface="Arial"/>
            </a:endParaRPr>
          </a:p>
        </xdr:txBody>
      </xdr:sp>
      <xdr:sp macro="" textlink="">
        <xdr:nvSpPr>
          <xdr:cNvPr id="254" name="Text 42"/>
          <xdr:cNvSpPr txBox="1">
            <a:spLocks noChangeArrowheads="1"/>
          </xdr:cNvSpPr>
        </xdr:nvSpPr>
        <xdr:spPr bwMode="auto">
          <a:xfrm flipV="1">
            <a:off x="8183085" y="2096331"/>
            <a:ext cx="1105837" cy="19308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a:solidFill>
                  <a:srgbClr val="FF0000"/>
                </a:solidFill>
                <a:latin typeface="Arial"/>
                <a:cs typeface="Arial"/>
              </a:rPr>
              <a:t>1-mr[age]-(amrHOEX)</a:t>
            </a:r>
            <a:endParaRPr lang="en-US" sz="500" b="0" i="0" u="none" strike="noStrike" baseline="0">
              <a:solidFill>
                <a:srgbClr val="FF0000"/>
              </a:solidFill>
              <a:latin typeface="Arial"/>
              <a:cs typeface="Arial"/>
            </a:endParaRPr>
          </a:p>
        </xdr:txBody>
      </xdr:sp>
      <xdr:cxnSp macro="">
        <xdr:nvCxnSpPr>
          <xdr:cNvPr id="255" name="Straight Arrow Connector 254"/>
          <xdr:cNvCxnSpPr>
            <a:stCxn id="174" idx="5"/>
            <a:endCxn id="172" idx="1"/>
          </xdr:cNvCxnSpPr>
        </xdr:nvCxnSpPr>
        <xdr:spPr>
          <a:xfrm>
            <a:off x="2596802" y="4345334"/>
            <a:ext cx="4941295" cy="55074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56" name="Text 42"/>
          <xdr:cNvSpPr txBox="1">
            <a:spLocks noChangeArrowheads="1"/>
          </xdr:cNvSpPr>
        </xdr:nvSpPr>
        <xdr:spPr bwMode="auto">
          <a:xfrm>
            <a:off x="6489411" y="4526295"/>
            <a:ext cx="871427" cy="226710"/>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xdr:spPr>
        <xdr:txBody>
          <a:bodyPr wrap="square" lIns="27432" tIns="22860" rIns="27432" bIns="0" anchor="t" upright="1"/>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rtl="0">
              <a:defRPr sz="1000"/>
            </a:pPr>
            <a:r>
              <a:rPr lang="en-US" sz="500">
                <a:solidFill>
                  <a:srgbClr val="3333CC"/>
                </a:solidFill>
                <a:latin typeface="Arial"/>
                <a:cs typeface="Arial"/>
              </a:rPr>
              <a:t>amr/amrc</a:t>
            </a:r>
          </a:p>
          <a:p>
            <a:pPr algn="ctr" rtl="0">
              <a:defRPr sz="1000"/>
            </a:pPr>
            <a:endParaRPr lang="en-US" sz="500" b="0" i="0" u="none" strike="noStrike" baseline="0">
              <a:solidFill>
                <a:srgbClr val="3333CC"/>
              </a:solidFill>
              <a:latin typeface="Arial"/>
              <a:cs typeface="Arial"/>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95250</xdr:colOff>
      <xdr:row>3</xdr:row>
      <xdr:rowOff>57150</xdr:rowOff>
    </xdr:from>
    <xdr:to>
      <xdr:col>21</xdr:col>
      <xdr:colOff>342900</xdr:colOff>
      <xdr:row>35</xdr:row>
      <xdr:rowOff>57149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371475</xdr:colOff>
          <xdr:row>4</xdr:row>
          <xdr:rowOff>28575</xdr:rowOff>
        </xdr:from>
        <xdr:to>
          <xdr:col>3</xdr:col>
          <xdr:colOff>866775</xdr:colOff>
          <xdr:row>7</xdr:row>
          <xdr:rowOff>85725</xdr:rowOff>
        </xdr:to>
        <xdr:sp macro="" textlink="">
          <xdr:nvSpPr>
            <xdr:cNvPr id="2049" name="Group Box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495300</xdr:colOff>
          <xdr:row>4</xdr:row>
          <xdr:rowOff>66675</xdr:rowOff>
        </xdr:from>
        <xdr:to>
          <xdr:col>3</xdr:col>
          <xdr:colOff>295275</xdr:colOff>
          <xdr:row>5</xdr:row>
          <xdr:rowOff>114300</xdr:rowOff>
        </xdr:to>
        <xdr:sp macro="" textlink="">
          <xdr:nvSpPr>
            <xdr:cNvPr id="2050" name="Option Button 2" hidden="1">
              <a:extLst>
                <a:ext uri="{63B3BB69-23CF-44E3-9099-C40C66FF867C}">
                  <a14:compatExt spid="_x0000_s2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495300</xdr:colOff>
          <xdr:row>5</xdr:row>
          <xdr:rowOff>142875</xdr:rowOff>
        </xdr:from>
        <xdr:to>
          <xdr:col>3</xdr:col>
          <xdr:colOff>295275</xdr:colOff>
          <xdr:row>7</xdr:row>
          <xdr:rowOff>28575</xdr:rowOff>
        </xdr:to>
        <xdr:sp macro="" textlink="">
          <xdr:nvSpPr>
            <xdr:cNvPr id="2051" name="Option Button 3" hidden="1">
              <a:extLst>
                <a:ext uri="{63B3BB69-23CF-44E3-9099-C40C66FF867C}">
                  <a14:compatExt spid="_x0000_s2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Female</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504825</xdr:colOff>
          <xdr:row>9</xdr:row>
          <xdr:rowOff>47625</xdr:rowOff>
        </xdr:from>
        <xdr:to>
          <xdr:col>11</xdr:col>
          <xdr:colOff>466725</xdr:colOff>
          <xdr:row>10</xdr:row>
          <xdr:rowOff>123825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 PSA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76200</xdr:colOff>
          <xdr:row>3</xdr:row>
          <xdr:rowOff>0</xdr:rowOff>
        </xdr:from>
        <xdr:to>
          <xdr:col>13</xdr:col>
          <xdr:colOff>523875</xdr:colOff>
          <xdr:row>5</xdr:row>
          <xdr:rowOff>9525</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Subgroup</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absoluteAnchor>
    <xdr:pos x="0" y="0"/>
    <xdr:ext cx="8537864" cy="5818909"/>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8537864" cy="5818909"/>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0.43075</cdr:x>
      <cdr:y>0.51625</cdr:y>
    </cdr:from>
    <cdr:to>
      <cdr:x>0.4415</cdr:x>
      <cdr:y>0.55225</cdr:y>
    </cdr:to>
    <cdr:sp macro="" textlink="">
      <cdr:nvSpPr>
        <cdr:cNvPr id="9217" name="Text Box 1"/>
        <cdr:cNvSpPr txBox="1">
          <a:spLocks xmlns:a="http://schemas.openxmlformats.org/drawingml/2006/main" noChangeArrowheads="1"/>
        </cdr:cNvSpPr>
      </cdr:nvSpPr>
      <cdr:spPr bwMode="auto">
        <a:xfrm xmlns:a="http://schemas.openxmlformats.org/drawingml/2006/main">
          <a:off x="3680296" y="3004459"/>
          <a:ext cx="91847" cy="209512"/>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925" b="0" i="0" u="none" strike="noStrike" baseline="0">
              <a:solidFill>
                <a:srgbClr val="000000"/>
              </a:solidFill>
              <a:latin typeface="Arial"/>
              <a:cs typeface="Arial"/>
            </a:rPr>
            <a:t>  </a:t>
          </a:r>
        </a:p>
      </cdr:txBody>
    </cdr:sp>
  </cdr:relSizeAnchor>
</c:userShapes>
</file>

<file path=xl/drawings/drawing7.xml><?xml version="1.0" encoding="utf-8"?>
<xdr:wsDr xmlns:xdr="http://schemas.openxmlformats.org/drawingml/2006/spreadsheetDrawing" xmlns:a="http://schemas.openxmlformats.org/drawingml/2006/main">
  <xdr:absoluteAnchor>
    <xdr:pos x="0" y="0"/>
    <xdr:ext cx="8537864" cy="5818909"/>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0.43075</cdr:x>
      <cdr:y>0.51625</cdr:y>
    </cdr:from>
    <cdr:to>
      <cdr:x>0.4415</cdr:x>
      <cdr:y>0.55225</cdr:y>
    </cdr:to>
    <cdr:sp macro="" textlink="">
      <cdr:nvSpPr>
        <cdr:cNvPr id="9217" name="Text Box 1"/>
        <cdr:cNvSpPr txBox="1">
          <a:spLocks xmlns:a="http://schemas.openxmlformats.org/drawingml/2006/main" noChangeArrowheads="1"/>
        </cdr:cNvSpPr>
      </cdr:nvSpPr>
      <cdr:spPr bwMode="auto">
        <a:xfrm xmlns:a="http://schemas.openxmlformats.org/drawingml/2006/main">
          <a:off x="3680296" y="3004459"/>
          <a:ext cx="91847" cy="209512"/>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925" b="0" i="0" u="none" strike="noStrike" baseline="0">
              <a:solidFill>
                <a:srgbClr val="000000"/>
              </a:solidFill>
              <a:latin typeface="Arial"/>
              <a:cs typeface="Arial"/>
            </a:rPr>
            <a:t>  </a:t>
          </a:r>
        </a:p>
      </cdr:txBody>
    </cdr:sp>
  </cdr:relSizeAnchor>
</c:userShapes>
</file>

<file path=xl/drawings/drawing9.xml><?xml version="1.0" encoding="utf-8"?>
<xdr:wsDr xmlns:xdr="http://schemas.openxmlformats.org/drawingml/2006/spreadsheetDrawing" xmlns:a="http://schemas.openxmlformats.org/drawingml/2006/main">
  <xdr:absoluteAnchor>
    <xdr:pos x="0" y="0"/>
    <xdr:ext cx="8537864" cy="5818909"/>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0.43075</cdr:x>
      <cdr:y>0.51625</cdr:y>
    </cdr:from>
    <cdr:to>
      <cdr:x>0.4415</cdr:x>
      <cdr:y>0.55225</cdr:y>
    </cdr:to>
    <cdr:sp macro="" textlink="">
      <cdr:nvSpPr>
        <cdr:cNvPr id="48129" name="Text Box 1"/>
        <cdr:cNvSpPr txBox="1">
          <a:spLocks xmlns:a="http://schemas.openxmlformats.org/drawingml/2006/main" noChangeArrowheads="1"/>
        </cdr:cNvSpPr>
      </cdr:nvSpPr>
      <cdr:spPr bwMode="auto">
        <a:xfrm xmlns:a="http://schemas.openxmlformats.org/drawingml/2006/main">
          <a:off x="3680296" y="3004459"/>
          <a:ext cx="91847" cy="209512"/>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925" b="0" i="0" u="none" strike="noStrike" baseline="0">
              <a:solidFill>
                <a:srgbClr val="000000"/>
              </a:solidFill>
              <a:latin typeface="Arial"/>
              <a:cs typeface="Arial"/>
            </a:rPr>
            <a:t>  </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ck\Dropbox\Academic%20Coursework\FS2016\PHSC%207611%20CEA\wk10\Example_5.7c.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ERD_briggs_student.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Mod2_Example_3.5f.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Figure"/>
      <sheetName val="Analysis"/>
      <sheetName val="Parameters"/>
      <sheetName val="Life tables"/>
      <sheetName val="Hazard function"/>
      <sheetName val="Standard"/>
      <sheetName val="NP1"/>
      <sheetName val="inc CE plane"/>
      <sheetName val="Simulation"/>
      <sheetName val="CEA curve"/>
      <sheetName val="Sub-group results"/>
      <sheetName val="Sub-group CEACs"/>
      <sheetName val="Macros"/>
    </sheetNames>
    <sheetDataSet>
      <sheetData sheetId="0"/>
      <sheetData sheetId="1"/>
      <sheetData sheetId="2">
        <row r="8">
          <cell r="B8">
            <v>60</v>
          </cell>
        </row>
        <row r="9">
          <cell r="B9">
            <v>0</v>
          </cell>
        </row>
        <row r="11">
          <cell r="B11">
            <v>0.06</v>
          </cell>
        </row>
        <row r="12">
          <cell r="B12">
            <v>1.4999999999999999E-2</v>
          </cell>
        </row>
        <row r="16">
          <cell r="B16">
            <v>0.02</v>
          </cell>
        </row>
        <row r="17">
          <cell r="B17">
            <v>0.02</v>
          </cell>
        </row>
        <row r="18">
          <cell r="B18">
            <v>0.04</v>
          </cell>
        </row>
        <row r="22">
          <cell r="B22">
            <v>-5.4909350000000003</v>
          </cell>
        </row>
        <row r="23">
          <cell r="B23">
            <v>-3.6702199999999997E-2</v>
          </cell>
        </row>
        <row r="24">
          <cell r="B24">
            <v>0.768536</v>
          </cell>
        </row>
        <row r="25">
          <cell r="B25">
            <v>4.5597754184620288E-4</v>
          </cell>
        </row>
        <row r="26">
          <cell r="B26">
            <v>1.4536778596632325</v>
          </cell>
        </row>
        <row r="27">
          <cell r="B27">
            <v>0.26067678779517234</v>
          </cell>
        </row>
        <row r="32">
          <cell r="B32">
            <v>0</v>
          </cell>
        </row>
        <row r="33">
          <cell r="B33">
            <v>5294</v>
          </cell>
        </row>
        <row r="34">
          <cell r="B34">
            <v>0</v>
          </cell>
        </row>
        <row r="35">
          <cell r="B35">
            <v>394</v>
          </cell>
        </row>
        <row r="36">
          <cell r="B36">
            <v>579</v>
          </cell>
        </row>
        <row r="41">
          <cell r="B41">
            <v>0.85</v>
          </cell>
        </row>
        <row r="42">
          <cell r="B42">
            <v>0.75</v>
          </cell>
        </row>
        <row r="43">
          <cell r="B43">
            <v>0.3</v>
          </cell>
        </row>
      </sheetData>
      <sheetData sheetId="3">
        <row r="15">
          <cell r="C15">
            <v>35</v>
          </cell>
          <cell r="D15">
            <v>1.5100000000000001E-3</v>
          </cell>
          <cell r="E15">
            <v>9.8999999999999999E-4</v>
          </cell>
        </row>
        <row r="16">
          <cell r="C16">
            <v>45</v>
          </cell>
          <cell r="D16">
            <v>3.9300000000000003E-3</v>
          </cell>
          <cell r="E16">
            <v>2.5999999999999999E-3</v>
          </cell>
        </row>
        <row r="17">
          <cell r="C17">
            <v>55</v>
          </cell>
          <cell r="D17">
            <v>1.09E-2</v>
          </cell>
          <cell r="E17">
            <v>6.7000000000000002E-3</v>
          </cell>
        </row>
        <row r="18">
          <cell r="C18">
            <v>65</v>
          </cell>
          <cell r="D18">
            <v>3.1600000000000003E-2</v>
          </cell>
          <cell r="E18">
            <v>1.9300000000000001E-2</v>
          </cell>
        </row>
        <row r="19">
          <cell r="C19">
            <v>75</v>
          </cell>
          <cell r="D19">
            <v>8.0099999999999991E-2</v>
          </cell>
          <cell r="E19">
            <v>5.3499999999999999E-2</v>
          </cell>
        </row>
        <row r="20">
          <cell r="C20">
            <v>85</v>
          </cell>
          <cell r="D20">
            <v>0.18790000000000001</v>
          </cell>
          <cell r="E20">
            <v>0.15480000000000002</v>
          </cell>
        </row>
      </sheetData>
      <sheetData sheetId="4"/>
      <sheetData sheetId="5">
        <row r="6">
          <cell r="A6">
            <v>0</v>
          </cell>
        </row>
        <row r="7">
          <cell r="A7">
            <v>1</v>
          </cell>
          <cell r="C7">
            <v>4.5587359988585874E-4</v>
          </cell>
          <cell r="E7">
            <v>6.7000000000000002E-3</v>
          </cell>
        </row>
        <row r="8">
          <cell r="A8">
            <v>2</v>
          </cell>
          <cell r="C8">
            <v>7.9265538125916635E-4</v>
          </cell>
          <cell r="E8">
            <v>6.7000000000000002E-3</v>
          </cell>
        </row>
        <row r="9">
          <cell r="A9">
            <v>3</v>
          </cell>
          <cell r="C9">
            <v>1.0023202487118299E-3</v>
          </cell>
          <cell r="E9">
            <v>6.7000000000000002E-3</v>
          </cell>
        </row>
        <row r="10">
          <cell r="A10">
            <v>4</v>
          </cell>
          <cell r="C10">
            <v>1.1684809383689654E-3</v>
          </cell>
          <cell r="E10">
            <v>6.7000000000000002E-3</v>
          </cell>
        </row>
        <row r="11">
          <cell r="A11">
            <v>5</v>
          </cell>
          <cell r="C11">
            <v>1.309944799567142E-3</v>
          </cell>
          <cell r="E11">
            <v>1.9300000000000001E-2</v>
          </cell>
        </row>
        <row r="12">
          <cell r="A12">
            <v>6</v>
          </cell>
          <cell r="C12">
            <v>1.4349523261396602E-3</v>
          </cell>
          <cell r="E12">
            <v>1.9300000000000001E-2</v>
          </cell>
        </row>
        <row r="13">
          <cell r="A13">
            <v>7</v>
          </cell>
          <cell r="C13">
            <v>1.5479957647099862E-3</v>
          </cell>
          <cell r="E13">
            <v>1.9300000000000001E-2</v>
          </cell>
        </row>
        <row r="14">
          <cell r="A14">
            <v>8</v>
          </cell>
          <cell r="C14">
            <v>1.6518431162551028E-3</v>
          </cell>
          <cell r="E14">
            <v>1.9300000000000001E-2</v>
          </cell>
        </row>
        <row r="15">
          <cell r="A15">
            <v>9</v>
          </cell>
          <cell r="C15">
            <v>1.7483419148011103E-3</v>
          </cell>
          <cell r="E15">
            <v>1.9300000000000001E-2</v>
          </cell>
        </row>
        <row r="16">
          <cell r="A16">
            <v>10</v>
          </cell>
          <cell r="C16">
            <v>1.8387973086411158E-3</v>
          </cell>
          <cell r="E16">
            <v>1.9300000000000001E-2</v>
          </cell>
        </row>
        <row r="17">
          <cell r="A17">
            <v>11</v>
          </cell>
          <cell r="C17">
            <v>1.9241713306532571E-3</v>
          </cell>
          <cell r="E17">
            <v>1.9300000000000001E-2</v>
          </cell>
        </row>
        <row r="18">
          <cell r="A18">
            <v>12</v>
          </cell>
          <cell r="C18">
            <v>2.0051969719669938E-3</v>
          </cell>
          <cell r="E18">
            <v>1.9300000000000001E-2</v>
          </cell>
        </row>
        <row r="19">
          <cell r="A19">
            <v>13</v>
          </cell>
          <cell r="C19">
            <v>2.0824477370303685E-3</v>
          </cell>
          <cell r="E19">
            <v>1.9300000000000001E-2</v>
          </cell>
        </row>
        <row r="20">
          <cell r="A20">
            <v>14</v>
          </cell>
          <cell r="C20">
            <v>2.1563822245680431E-3</v>
          </cell>
          <cell r="E20">
            <v>1.9300000000000001E-2</v>
          </cell>
        </row>
        <row r="21">
          <cell r="A21">
            <v>15</v>
          </cell>
          <cell r="C21">
            <v>2.2273738841613877E-3</v>
          </cell>
          <cell r="E21">
            <v>5.3499999999999999E-2</v>
          </cell>
        </row>
        <row r="22">
          <cell r="A22">
            <v>16</v>
          </cell>
          <cell r="C22">
            <v>2.295731557633518E-3</v>
          </cell>
          <cell r="E22">
            <v>5.3499999999999999E-2</v>
          </cell>
        </row>
        <row r="23">
          <cell r="A23">
            <v>17</v>
          </cell>
          <cell r="C23">
            <v>2.361714067431353E-3</v>
          </cell>
          <cell r="E23">
            <v>5.3499999999999999E-2</v>
          </cell>
        </row>
        <row r="24">
          <cell r="A24">
            <v>18</v>
          </cell>
          <cell r="C24">
            <v>2.425540832006079E-3</v>
          </cell>
          <cell r="E24">
            <v>5.3499999999999999E-2</v>
          </cell>
        </row>
        <row r="25">
          <cell r="A25">
            <v>19</v>
          </cell>
          <cell r="C25">
            <v>2.4873997543983783E-3</v>
          </cell>
          <cell r="E25">
            <v>5.3499999999999999E-2</v>
          </cell>
        </row>
        <row r="26">
          <cell r="A26">
            <v>20</v>
          </cell>
          <cell r="C26">
            <v>2.5474531933036282E-3</v>
          </cell>
          <cell r="E26">
            <v>5.3499999999999999E-2</v>
          </cell>
        </row>
        <row r="27">
          <cell r="A27">
            <v>21</v>
          </cell>
          <cell r="C27">
            <v>2.6058425566612975E-3</v>
          </cell>
          <cell r="E27">
            <v>5.3499999999999999E-2</v>
          </cell>
        </row>
        <row r="28">
          <cell r="A28">
            <v>22</v>
          </cell>
          <cell r="C28">
            <v>2.6626918868932758E-3</v>
          </cell>
          <cell r="E28">
            <v>5.3499999999999999E-2</v>
          </cell>
        </row>
        <row r="29">
          <cell r="A29">
            <v>23</v>
          </cell>
          <cell r="C29">
            <v>2.7181106954937695E-3</v>
          </cell>
          <cell r="E29">
            <v>5.3499999999999999E-2</v>
          </cell>
        </row>
        <row r="30">
          <cell r="A30">
            <v>24</v>
          </cell>
          <cell r="C30">
            <v>2.7721962303374204E-3</v>
          </cell>
          <cell r="E30">
            <v>5.3499999999999999E-2</v>
          </cell>
        </row>
        <row r="31">
          <cell r="A31">
            <v>25</v>
          </cell>
          <cell r="C31">
            <v>2.8250353084126045E-3</v>
          </cell>
          <cell r="E31">
            <v>0.15480000000000002</v>
          </cell>
        </row>
        <row r="32">
          <cell r="A32">
            <v>26</v>
          </cell>
          <cell r="C32">
            <v>2.8767058115199973E-3</v>
          </cell>
          <cell r="E32">
            <v>0.15480000000000002</v>
          </cell>
        </row>
        <row r="33">
          <cell r="A33">
            <v>27</v>
          </cell>
          <cell r="C33">
            <v>2.9272779176283681E-3</v>
          </cell>
          <cell r="E33">
            <v>0.15480000000000002</v>
          </cell>
        </row>
        <row r="34">
          <cell r="A34">
            <v>28</v>
          </cell>
          <cell r="C34">
            <v>2.9768151227684836E-3</v>
          </cell>
          <cell r="E34">
            <v>0.15480000000000002</v>
          </cell>
        </row>
        <row r="35">
          <cell r="A35">
            <v>29</v>
          </cell>
          <cell r="C35">
            <v>3.0253750953738168E-3</v>
          </cell>
          <cell r="E35">
            <v>0.15480000000000002</v>
          </cell>
        </row>
        <row r="36">
          <cell r="A36">
            <v>30</v>
          </cell>
          <cell r="C36">
            <v>3.0730103954259569E-3</v>
          </cell>
          <cell r="E36">
            <v>0.15480000000000002</v>
          </cell>
        </row>
        <row r="37">
          <cell r="A37">
            <v>31</v>
          </cell>
          <cell r="C37">
            <v>3.1197690836320957E-3</v>
          </cell>
          <cell r="E37">
            <v>0.15480000000000002</v>
          </cell>
        </row>
        <row r="38">
          <cell r="A38">
            <v>32</v>
          </cell>
          <cell r="C38">
            <v>3.1656952404857108E-3</v>
          </cell>
          <cell r="E38">
            <v>0.15480000000000002</v>
          </cell>
        </row>
        <row r="39">
          <cell r="A39">
            <v>33</v>
          </cell>
          <cell r="C39">
            <v>3.2108294109639557E-3</v>
          </cell>
          <cell r="E39">
            <v>0.15480000000000002</v>
          </cell>
        </row>
        <row r="40">
          <cell r="A40">
            <v>34</v>
          </cell>
          <cell r="C40">
            <v>3.2552089874650081E-3</v>
          </cell>
          <cell r="E40">
            <v>0.15480000000000002</v>
          </cell>
        </row>
        <row r="41">
          <cell r="A41">
            <v>35</v>
          </cell>
          <cell r="C41">
            <v>3.2988685411393659E-3</v>
          </cell>
          <cell r="E41">
            <v>0.15480000000000002</v>
          </cell>
        </row>
        <row r="42">
          <cell r="A42">
            <v>36</v>
          </cell>
          <cell r="C42">
            <v>3.3418401098594952E-3</v>
          </cell>
          <cell r="E42">
            <v>0.15480000000000002</v>
          </cell>
        </row>
        <row r="43">
          <cell r="A43">
            <v>37</v>
          </cell>
          <cell r="C43">
            <v>3.3841534495534509E-3</v>
          </cell>
          <cell r="E43">
            <v>0.15480000000000002</v>
          </cell>
        </row>
        <row r="44">
          <cell r="A44">
            <v>38</v>
          </cell>
          <cell r="C44">
            <v>3.4258362544402621E-3</v>
          </cell>
          <cell r="E44">
            <v>0.15480000000000002</v>
          </cell>
        </row>
        <row r="45">
          <cell r="A45">
            <v>39</v>
          </cell>
          <cell r="C45">
            <v>3.4669143507320976E-3</v>
          </cell>
          <cell r="E45">
            <v>0.15480000000000002</v>
          </cell>
        </row>
        <row r="46">
          <cell r="A46">
            <v>40</v>
          </cell>
          <cell r="C46">
            <v>3.5074118676067245E-3</v>
          </cell>
          <cell r="E46">
            <v>0.15480000000000002</v>
          </cell>
        </row>
        <row r="47">
          <cell r="A47">
            <v>41</v>
          </cell>
          <cell r="C47">
            <v>3.5473513886211672E-3</v>
          </cell>
          <cell r="E47">
            <v>0.15480000000000002</v>
          </cell>
        </row>
        <row r="48">
          <cell r="A48">
            <v>42</v>
          </cell>
          <cell r="C48">
            <v>3.5867540862291047E-3</v>
          </cell>
          <cell r="E48">
            <v>0.15480000000000002</v>
          </cell>
        </row>
        <row r="49">
          <cell r="A49">
            <v>43</v>
          </cell>
          <cell r="C49">
            <v>3.6256398416483204E-3</v>
          </cell>
          <cell r="E49">
            <v>0.15480000000000002</v>
          </cell>
        </row>
        <row r="50">
          <cell r="A50">
            <v>44</v>
          </cell>
          <cell r="C50">
            <v>3.6640273519783495E-3</v>
          </cell>
          <cell r="E50">
            <v>0.15480000000000002</v>
          </cell>
        </row>
        <row r="51">
          <cell r="A51">
            <v>45</v>
          </cell>
          <cell r="C51">
            <v>3.701934226185033E-3</v>
          </cell>
          <cell r="E51">
            <v>0.15480000000000002</v>
          </cell>
        </row>
        <row r="52">
          <cell r="A52">
            <v>46</v>
          </cell>
          <cell r="C52">
            <v>3.7393770713346486E-3</v>
          </cell>
          <cell r="E52">
            <v>0.15480000000000002</v>
          </cell>
        </row>
        <row r="53">
          <cell r="A53">
            <v>47</v>
          </cell>
          <cell r="C53">
            <v>3.7763715702551215E-3</v>
          </cell>
          <cell r="E53">
            <v>0.15480000000000002</v>
          </cell>
        </row>
        <row r="54">
          <cell r="A54">
            <v>48</v>
          </cell>
          <cell r="C54">
            <v>3.8129325516462753E-3</v>
          </cell>
          <cell r="E54">
            <v>0.15480000000000002</v>
          </cell>
        </row>
        <row r="55">
          <cell r="A55">
            <v>49</v>
          </cell>
          <cell r="C55">
            <v>3.8490740535132018E-3</v>
          </cell>
          <cell r="E55">
            <v>0.15480000000000002</v>
          </cell>
        </row>
        <row r="56">
          <cell r="A56">
            <v>50</v>
          </cell>
          <cell r="C56">
            <v>3.8848093806849171E-3</v>
          </cell>
          <cell r="E56">
            <v>0.15480000000000002</v>
          </cell>
        </row>
        <row r="57">
          <cell r="A57">
            <v>51</v>
          </cell>
          <cell r="C57">
            <v>3.9201511570746694E-3</v>
          </cell>
          <cell r="E57">
            <v>0.15480000000000002</v>
          </cell>
        </row>
        <row r="58">
          <cell r="A58">
            <v>52</v>
          </cell>
          <cell r="C58">
            <v>3.9551113732601006E-3</v>
          </cell>
          <cell r="E58">
            <v>0.15480000000000002</v>
          </cell>
        </row>
        <row r="59">
          <cell r="A59">
            <v>53</v>
          </cell>
          <cell r="C59">
            <v>3.9897014298826416E-3</v>
          </cell>
          <cell r="E59">
            <v>0.15480000000000002</v>
          </cell>
        </row>
        <row r="60">
          <cell r="A60">
            <v>54</v>
          </cell>
          <cell r="C60">
            <v>4.0239321773068992E-3</v>
          </cell>
          <cell r="E60">
            <v>0.15480000000000002</v>
          </cell>
        </row>
        <row r="61">
          <cell r="A61">
            <v>55</v>
          </cell>
          <cell r="C61">
            <v>4.0578139519237277E-3</v>
          </cell>
          <cell r="E61">
            <v>0.15480000000000002</v>
          </cell>
        </row>
        <row r="62">
          <cell r="A62">
            <v>56</v>
          </cell>
          <cell r="C62">
            <v>4.0913566094415987E-3</v>
          </cell>
          <cell r="E62">
            <v>0.15480000000000002</v>
          </cell>
        </row>
        <row r="63">
          <cell r="A63">
            <v>57</v>
          </cell>
          <cell r="C63">
            <v>4.1245695554602557E-3</v>
          </cell>
          <cell r="E63">
            <v>0.15480000000000002</v>
          </cell>
        </row>
        <row r="64">
          <cell r="A64">
            <v>58</v>
          </cell>
          <cell r="C64">
            <v>4.1574617735983255E-3</v>
          </cell>
          <cell r="E64">
            <v>0.15480000000000002</v>
          </cell>
        </row>
        <row r="65">
          <cell r="A65">
            <v>59</v>
          </cell>
          <cell r="C65">
            <v>4.1900418514030369E-3</v>
          </cell>
          <cell r="E65">
            <v>0.15480000000000002</v>
          </cell>
        </row>
        <row r="66">
          <cell r="A66">
            <v>60</v>
          </cell>
          <cell r="C66">
            <v>4.2223180042564312E-3</v>
          </cell>
          <cell r="E66">
            <v>0.15480000000000002</v>
          </cell>
        </row>
        <row r="68">
          <cell r="M68">
            <v>512.43465834364304</v>
          </cell>
          <cell r="O68">
            <v>14.653189614825321</v>
          </cell>
        </row>
      </sheetData>
      <sheetData sheetId="6">
        <row r="7">
          <cell r="C7">
            <v>1.1885569701708398E-4</v>
          </cell>
        </row>
        <row r="8">
          <cell r="C8">
            <v>2.0668743107066234E-4</v>
          </cell>
        </row>
        <row r="9">
          <cell r="C9">
            <v>2.6137848896035099E-4</v>
          </cell>
        </row>
        <row r="10">
          <cell r="C10">
            <v>3.0472751472521153E-4</v>
          </cell>
        </row>
        <row r="11">
          <cell r="C11">
            <v>3.416376814695532E-4</v>
          </cell>
        </row>
        <row r="12">
          <cell r="C12">
            <v>3.7425734652041243E-4</v>
          </cell>
        </row>
        <row r="13">
          <cell r="C13">
            <v>4.0375768278766433E-4</v>
          </cell>
        </row>
        <row r="14">
          <cell r="C14">
            <v>4.3086034210093604E-4</v>
          </cell>
        </row>
        <row r="15">
          <cell r="C15">
            <v>4.560470035290809E-4</v>
          </cell>
        </row>
        <row r="16">
          <cell r="C16">
            <v>4.7965794112503346E-4</v>
          </cell>
        </row>
        <row r="17">
          <cell r="C17">
            <v>5.0194397499225829E-4</v>
          </cell>
        </row>
        <row r="18">
          <cell r="C18">
            <v>5.2309621117774263E-4</v>
          </cell>
        </row>
        <row r="19">
          <cell r="C19">
            <v>5.4326417530836668E-4</v>
          </cell>
        </row>
        <row r="20">
          <cell r="C20">
            <v>5.62567435304695E-4</v>
          </cell>
        </row>
        <row r="21">
          <cell r="C21">
            <v>5.8110335926397916E-4</v>
          </cell>
        </row>
        <row r="22">
          <cell r="C22">
            <v>5.9895247085905989E-4</v>
          </cell>
        </row>
        <row r="23">
          <cell r="C23">
            <v>6.1618225273118998E-4</v>
          </cell>
        </row>
        <row r="24">
          <cell r="C24">
            <v>6.3284991407686064E-4</v>
          </cell>
        </row>
        <row r="25">
          <cell r="C25">
            <v>6.4900444732896023E-4</v>
          </cell>
        </row>
        <row r="26">
          <cell r="C26">
            <v>6.646881849140529E-4</v>
          </cell>
        </row>
        <row r="27">
          <cell r="C27">
            <v>6.7993799688459422E-4</v>
          </cell>
        </row>
        <row r="28">
          <cell r="C28">
            <v>6.9478622565799508E-4</v>
          </cell>
        </row>
        <row r="29">
          <cell r="C29">
            <v>7.09261425051122E-4</v>
          </cell>
        </row>
        <row r="30">
          <cell r="C30">
            <v>7.2338895141477177E-4</v>
          </cell>
        </row>
        <row r="31">
          <cell r="C31">
            <v>7.3719144146722204E-4</v>
          </cell>
        </row>
        <row r="32">
          <cell r="C32">
            <v>7.5068920225673796E-4</v>
          </cell>
        </row>
        <row r="33">
          <cell r="C33">
            <v>7.6390053220509735E-4</v>
          </cell>
        </row>
        <row r="34">
          <cell r="C34">
            <v>7.7684198754024436E-4</v>
          </cell>
        </row>
        <row r="35">
          <cell r="C35">
            <v>7.895286050445538E-4</v>
          </cell>
        </row>
        <row r="36">
          <cell r="C36">
            <v>8.0197408955473559E-4</v>
          </cell>
        </row>
        <row r="37">
          <cell r="C37">
            <v>8.1419097279089581E-4</v>
          </cell>
        </row>
        <row r="38">
          <cell r="C38">
            <v>8.2619074868983677E-4</v>
          </cell>
        </row>
        <row r="39">
          <cell r="C39">
            <v>8.3798398935053253E-4</v>
          </cell>
        </row>
        <row r="40">
          <cell r="C40">
            <v>8.4958044487692952E-4</v>
          </cell>
        </row>
        <row r="41">
          <cell r="C41">
            <v>8.6098912976584341E-4</v>
          </cell>
        </row>
        <row r="42">
          <cell r="C42">
            <v>8.7221839799012102E-4</v>
          </cell>
        </row>
        <row r="43">
          <cell r="C43">
            <v>8.8327600852844412E-4</v>
          </cell>
        </row>
        <row r="44">
          <cell r="C44">
            <v>8.9416918278795166E-4</v>
          </cell>
        </row>
        <row r="45">
          <cell r="C45">
            <v>9.0490465510928431E-4</v>
          </cell>
        </row>
        <row r="46">
          <cell r="C46">
            <v>9.1548871734425941E-4</v>
          </cell>
        </row>
        <row r="47">
          <cell r="C47">
            <v>9.2592725833473555E-4</v>
          </cell>
        </row>
        <row r="48">
          <cell r="C48">
            <v>9.3622579898622327E-4</v>
          </cell>
        </row>
        <row r="49">
          <cell r="C49">
            <v>9.4638952352144035E-4</v>
          </cell>
        </row>
        <row r="50">
          <cell r="C50">
            <v>9.5642330740963732E-4</v>
          </cell>
        </row>
        <row r="51">
          <cell r="C51">
            <v>9.66331742393578E-4</v>
          </cell>
        </row>
        <row r="52">
          <cell r="C52">
            <v>9.761191589737761E-4</v>
          </cell>
        </row>
        <row r="53">
          <cell r="C53">
            <v>9.8578964665785307E-4</v>
          </cell>
        </row>
        <row r="54">
          <cell r="C54">
            <v>9.953470722412483E-4</v>
          </cell>
        </row>
        <row r="55">
          <cell r="C55">
            <v>1.0047950963462116E-3</v>
          </cell>
        </row>
        <row r="56">
          <cell r="C56">
            <v>1.0141371884196948E-3</v>
          </cell>
        </row>
        <row r="57">
          <cell r="C57">
            <v>1.0233766403596745E-3</v>
          </cell>
        </row>
        <row r="58">
          <cell r="C58">
            <v>1.0325165789211166E-3</v>
          </cell>
        </row>
        <row r="59">
          <cell r="C59">
            <v>1.0415599770320361E-3</v>
          </cell>
        </row>
        <row r="60">
          <cell r="C60">
            <v>1.0505096641344469E-3</v>
          </cell>
        </row>
        <row r="61">
          <cell r="C61">
            <v>1.0593683356502348E-3</v>
          </cell>
        </row>
        <row r="62">
          <cell r="C62">
            <v>1.0681385616616579E-3</v>
          </cell>
        </row>
        <row r="63">
          <cell r="C63">
            <v>1.076822794882748E-3</v>
          </cell>
        </row>
        <row r="64">
          <cell r="C64">
            <v>1.0854233779941103E-3</v>
          </cell>
        </row>
        <row r="65">
          <cell r="C65">
            <v>1.093942550398519E-3</v>
          </cell>
        </row>
        <row r="66">
          <cell r="C66">
            <v>1.1023824544542649E-3</v>
          </cell>
        </row>
        <row r="68">
          <cell r="M68">
            <v>610.31181775758273</v>
          </cell>
          <cell r="O68">
            <v>14.697709857306155</v>
          </cell>
        </row>
      </sheetData>
      <sheetData sheetId="8">
        <row r="1">
          <cell r="Z1">
            <v>100000</v>
          </cell>
        </row>
      </sheetData>
      <sheetData sheetId="10">
        <row r="8">
          <cell r="D8">
            <v>0.79200000000000004</v>
          </cell>
        </row>
        <row r="9">
          <cell r="D9">
            <v>0.85899999999999999</v>
          </cell>
        </row>
        <row r="10">
          <cell r="D10">
            <v>0.91</v>
          </cell>
        </row>
        <row r="11">
          <cell r="D11">
            <v>0.94499999999999995</v>
          </cell>
        </row>
        <row r="12">
          <cell r="D12">
            <v>0.96199999999999997</v>
          </cell>
        </row>
        <row r="13">
          <cell r="D13">
            <v>0.97</v>
          </cell>
        </row>
        <row r="14">
          <cell r="D14">
            <v>0.97499999999999998</v>
          </cell>
        </row>
        <row r="15">
          <cell r="D15">
            <v>0.98099999999999998</v>
          </cell>
        </row>
        <row r="16">
          <cell r="D16">
            <v>0.98399999999999999</v>
          </cell>
        </row>
        <row r="17">
          <cell r="D17">
            <v>0.98599999999999999</v>
          </cell>
        </row>
        <row r="18">
          <cell r="D18">
            <v>0.98899999999999999</v>
          </cell>
        </row>
        <row r="19">
          <cell r="D19">
            <v>0.995</v>
          </cell>
        </row>
        <row r="20">
          <cell r="D20">
            <v>0.996</v>
          </cell>
        </row>
        <row r="21">
          <cell r="D21">
            <v>0.997</v>
          </cell>
        </row>
        <row r="22">
          <cell r="D22">
            <v>0.997</v>
          </cell>
        </row>
        <row r="23">
          <cell r="D23">
            <v>0.997</v>
          </cell>
        </row>
        <row r="24">
          <cell r="D24">
            <v>0.997</v>
          </cell>
        </row>
        <row r="25">
          <cell r="D25">
            <v>0.999</v>
          </cell>
        </row>
        <row r="26">
          <cell r="D26">
            <v>0.999</v>
          </cell>
        </row>
        <row r="27">
          <cell r="D27">
            <v>0.999</v>
          </cell>
        </row>
        <row r="28">
          <cell r="D28">
            <v>0.999</v>
          </cell>
        </row>
        <row r="29">
          <cell r="D29">
            <v>0.999</v>
          </cell>
        </row>
        <row r="30">
          <cell r="D30">
            <v>0.999</v>
          </cell>
        </row>
        <row r="31">
          <cell r="D31">
            <v>0.999</v>
          </cell>
        </row>
        <row r="32">
          <cell r="D32">
            <v>0.999</v>
          </cell>
        </row>
        <row r="33">
          <cell r="D33">
            <v>0.999</v>
          </cell>
        </row>
        <row r="34">
          <cell r="D34">
            <v>1</v>
          </cell>
        </row>
        <row r="35">
          <cell r="D35">
            <v>1</v>
          </cell>
        </row>
        <row r="36">
          <cell r="D36">
            <v>1</v>
          </cell>
        </row>
        <row r="37">
          <cell r="D37">
            <v>1</v>
          </cell>
        </row>
        <row r="38">
          <cell r="D38">
            <v>1</v>
          </cell>
        </row>
        <row r="39">
          <cell r="D39">
            <v>1</v>
          </cell>
        </row>
        <row r="40">
          <cell r="D40">
            <v>1</v>
          </cell>
        </row>
        <row r="41">
          <cell r="D41">
            <v>1</v>
          </cell>
        </row>
        <row r="42">
          <cell r="D42">
            <v>1</v>
          </cell>
        </row>
        <row r="43">
          <cell r="D43">
            <v>1</v>
          </cell>
        </row>
        <row r="44">
          <cell r="D44">
            <v>1</v>
          </cell>
        </row>
        <row r="45">
          <cell r="D45">
            <v>1</v>
          </cell>
        </row>
        <row r="46">
          <cell r="D46">
            <v>1</v>
          </cell>
        </row>
        <row r="47">
          <cell r="D47">
            <v>1</v>
          </cell>
        </row>
        <row r="48">
          <cell r="D48">
            <v>1</v>
          </cell>
        </row>
        <row r="49">
          <cell r="D49">
            <v>1</v>
          </cell>
        </row>
        <row r="50">
          <cell r="D50">
            <v>1</v>
          </cell>
        </row>
        <row r="51">
          <cell r="D51">
            <v>1</v>
          </cell>
        </row>
        <row r="52">
          <cell r="D52">
            <v>1</v>
          </cell>
        </row>
        <row r="53">
          <cell r="D53">
            <v>1</v>
          </cell>
        </row>
        <row r="54">
          <cell r="D54">
            <v>1</v>
          </cell>
        </row>
        <row r="55">
          <cell r="D55">
            <v>1</v>
          </cell>
        </row>
        <row r="56">
          <cell r="D56">
            <v>1</v>
          </cell>
        </row>
        <row r="57">
          <cell r="D57">
            <v>1</v>
          </cell>
        </row>
        <row r="58">
          <cell r="D58">
            <v>1</v>
          </cell>
        </row>
        <row r="59">
          <cell r="D59">
            <v>1</v>
          </cell>
        </row>
        <row r="60">
          <cell r="D60">
            <v>1</v>
          </cell>
        </row>
        <row r="61">
          <cell r="D61">
            <v>1</v>
          </cell>
        </row>
        <row r="62">
          <cell r="D62">
            <v>1</v>
          </cell>
        </row>
        <row r="63">
          <cell r="D63">
            <v>1</v>
          </cell>
        </row>
        <row r="64">
          <cell r="D64">
            <v>1</v>
          </cell>
        </row>
        <row r="65">
          <cell r="D65">
            <v>1</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Parameters"/>
      <sheetName val="Results"/>
      <sheetName val="CE plane"/>
      <sheetName val="CEA curves"/>
      <sheetName val="MC Results"/>
      <sheetName val="A - PPI Heal &amp; Wait"/>
      <sheetName val="B - PPI Heal &amp; Maintain"/>
      <sheetName val="C - H2 Heal &amp; Maintain"/>
      <sheetName val="D - PA Heal &amp; Maintain PA"/>
      <sheetName val="E - PPI Heal &amp; Maintain H2"/>
      <sheetName val="F - PPI Heal &amp; Maintain LDPPI"/>
    </sheetNames>
    <sheetDataSet>
      <sheetData sheetId="0"/>
      <sheetData sheetId="1">
        <row r="3">
          <cell r="B3">
            <v>0</v>
          </cell>
        </row>
        <row r="18">
          <cell r="B18">
            <v>0.41737747957049187</v>
          </cell>
        </row>
        <row r="19">
          <cell r="B19">
            <v>0.41783866594397834</v>
          </cell>
        </row>
        <row r="20">
          <cell r="B20">
            <v>0.51569905341114508</v>
          </cell>
        </row>
        <row r="21">
          <cell r="B21">
            <v>0.8202464765668569</v>
          </cell>
        </row>
        <row r="22">
          <cell r="B22">
            <v>0.81143070731215539</v>
          </cell>
        </row>
        <row r="25">
          <cell r="B25">
            <v>0.66548042704626331</v>
          </cell>
        </row>
        <row r="26">
          <cell r="B26">
            <v>0.23076923076923078</v>
          </cell>
        </row>
        <row r="27">
          <cell r="B27">
            <v>0.38082191780821917</v>
          </cell>
        </row>
        <row r="28">
          <cell r="B28">
            <v>0.1245944192083063</v>
          </cell>
        </row>
        <row r="29">
          <cell r="B29">
            <v>0.25440528634361231</v>
          </cell>
        </row>
        <row r="30">
          <cell r="B30">
            <v>0.1245944192083063</v>
          </cell>
        </row>
        <row r="31">
          <cell r="B31">
            <v>0.23414634146341465</v>
          </cell>
        </row>
        <row r="32">
          <cell r="B32">
            <v>0.13397129186602871</v>
          </cell>
        </row>
        <row r="33">
          <cell r="B33">
            <v>0.17788461538461539</v>
          </cell>
        </row>
        <row r="34">
          <cell r="B34">
            <v>7.8008298755186722E-2</v>
          </cell>
        </row>
        <row r="35">
          <cell r="B35">
            <v>0.13050570962479607</v>
          </cell>
        </row>
        <row r="38">
          <cell r="B38">
            <v>2.2798800907753947</v>
          </cell>
        </row>
        <row r="41">
          <cell r="B41">
            <v>2.3855888533626253</v>
          </cell>
        </row>
        <row r="42">
          <cell r="B42">
            <v>2.3825237524627134</v>
          </cell>
        </row>
        <row r="43">
          <cell r="B43">
            <v>0.5</v>
          </cell>
        </row>
        <row r="44">
          <cell r="B44">
            <v>12</v>
          </cell>
        </row>
        <row r="45">
          <cell r="B45">
            <v>8</v>
          </cell>
        </row>
        <row r="46">
          <cell r="B46">
            <v>9.2713503359294922</v>
          </cell>
        </row>
        <row r="47">
          <cell r="B47">
            <v>6.1786727874549392</v>
          </cell>
        </row>
        <row r="48">
          <cell r="B48">
            <v>5.6900895076349727</v>
          </cell>
        </row>
        <row r="49">
          <cell r="B49">
            <v>3.8236170408277701</v>
          </cell>
        </row>
        <row r="50">
          <cell r="B50">
            <v>3.8910780939654703</v>
          </cell>
        </row>
        <row r="53">
          <cell r="B53">
            <v>4.1100000000000003</v>
          </cell>
        </row>
        <row r="54">
          <cell r="B54">
            <v>0.44</v>
          </cell>
        </row>
        <row r="55">
          <cell r="B55">
            <v>0.61</v>
          </cell>
        </row>
        <row r="56">
          <cell r="B56">
            <v>2.42</v>
          </cell>
        </row>
        <row r="57">
          <cell r="B57">
            <v>1.93</v>
          </cell>
        </row>
        <row r="58">
          <cell r="B58">
            <v>48.2</v>
          </cell>
        </row>
        <row r="59">
          <cell r="B59">
            <v>28.1</v>
          </cell>
        </row>
        <row r="60">
          <cell r="B60">
            <v>16.25</v>
          </cell>
        </row>
        <row r="61">
          <cell r="B61">
            <v>38.65</v>
          </cell>
        </row>
        <row r="62">
          <cell r="B62">
            <v>23.1</v>
          </cell>
        </row>
        <row r="63">
          <cell r="B63">
            <v>118.22</v>
          </cell>
        </row>
        <row r="64">
          <cell r="B64">
            <v>141.43</v>
          </cell>
        </row>
        <row r="65">
          <cell r="B65">
            <v>84.81</v>
          </cell>
        </row>
        <row r="66">
          <cell r="B66">
            <v>42.77</v>
          </cell>
        </row>
        <row r="67">
          <cell r="B67">
            <v>135.1</v>
          </cell>
        </row>
        <row r="68">
          <cell r="B68">
            <v>2462.6</v>
          </cell>
        </row>
        <row r="76">
          <cell r="B76">
            <v>3.5000000000000003E-2</v>
          </cell>
        </row>
        <row r="77">
          <cell r="B77">
            <v>0.1</v>
          </cell>
        </row>
        <row r="78">
          <cell r="B78">
            <v>7.0000000000000007E-2</v>
          </cell>
        </row>
        <row r="79">
          <cell r="B79">
            <v>2.5</v>
          </cell>
        </row>
        <row r="80">
          <cell r="B80">
            <v>1.5</v>
          </cell>
        </row>
        <row r="82">
          <cell r="B82">
            <v>0.01</v>
          </cell>
        </row>
        <row r="83">
          <cell r="B83">
            <v>0.01</v>
          </cell>
        </row>
        <row r="84">
          <cell r="B84">
            <v>0.6</v>
          </cell>
        </row>
        <row r="85">
          <cell r="B85">
            <v>0.08</v>
          </cell>
        </row>
        <row r="89">
          <cell r="B89">
            <v>0.85799999999999998</v>
          </cell>
        </row>
        <row r="92">
          <cell r="B92">
            <v>116.223</v>
          </cell>
        </row>
        <row r="93">
          <cell r="B93">
            <v>167.55799999999999</v>
          </cell>
        </row>
        <row r="96">
          <cell r="B96">
            <v>139.63</v>
          </cell>
        </row>
        <row r="97">
          <cell r="B97">
            <v>174.33199999999999</v>
          </cell>
        </row>
        <row r="98">
          <cell r="B98">
            <v>313.55100000000004</v>
          </cell>
        </row>
        <row r="99">
          <cell r="B99">
            <v>452.77</v>
          </cell>
        </row>
        <row r="100">
          <cell r="B100">
            <v>251.81099999999998</v>
          </cell>
        </row>
        <row r="101">
          <cell r="B101">
            <v>363.59</v>
          </cell>
        </row>
        <row r="102">
          <cell r="B102">
            <v>275.14999999999998</v>
          </cell>
        </row>
        <row r="103">
          <cell r="B103">
            <v>52.884</v>
          </cell>
        </row>
        <row r="105">
          <cell r="B105">
            <v>209.07000000000002</v>
          </cell>
        </row>
        <row r="106">
          <cell r="B106">
            <v>123.67</v>
          </cell>
        </row>
        <row r="107">
          <cell r="B107">
            <v>159.06299999999999</v>
          </cell>
        </row>
        <row r="108">
          <cell r="B108">
            <v>229.43799999999999</v>
          </cell>
        </row>
        <row r="109">
          <cell r="B109">
            <v>102.675</v>
          </cell>
        </row>
        <row r="110">
          <cell r="B110">
            <v>102.675</v>
          </cell>
        </row>
        <row r="111">
          <cell r="B111">
            <v>138.3194</v>
          </cell>
        </row>
        <row r="112">
          <cell r="B112">
            <v>186.19719999999998</v>
          </cell>
        </row>
      </sheetData>
      <sheetData sheetId="2"/>
      <sheetData sheetId="3" refreshError="1"/>
      <sheetData sheetId="4" refreshError="1"/>
      <sheetData sheetId="5">
        <row r="2">
          <cell r="U2">
            <v>5000</v>
          </cell>
        </row>
      </sheetData>
      <sheetData sheetId="6"/>
      <sheetData sheetId="7"/>
      <sheetData sheetId="8"/>
      <sheetData sheetId="9"/>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Figure"/>
      <sheetName val="Analysis"/>
      <sheetName val="Parameters"/>
      <sheetName val="Life tables"/>
      <sheetName val="Hazard function"/>
      <sheetName val="Standard"/>
      <sheetName val="NP1"/>
      <sheetName val="Macros"/>
    </sheetNames>
    <sheetDataSet>
      <sheetData sheetId="0"/>
      <sheetData sheetId="1"/>
      <sheetData sheetId="2">
        <row r="16">
          <cell r="B16">
            <v>0.02</v>
          </cell>
        </row>
        <row r="17">
          <cell r="B17">
            <v>0.02</v>
          </cell>
        </row>
        <row r="18">
          <cell r="B18">
            <v>0.04</v>
          </cell>
        </row>
        <row r="22">
          <cell r="B22">
            <v>-5.4909350000000003</v>
          </cell>
        </row>
        <row r="23">
          <cell r="B23">
            <v>-3.6702199999999997E-2</v>
          </cell>
        </row>
        <row r="24">
          <cell r="B24">
            <v>0.768536</v>
          </cell>
        </row>
      </sheetData>
      <sheetData sheetId="3"/>
      <sheetData sheetId="4"/>
      <sheetData sheetId="5">
        <row r="7">
          <cell r="C7">
            <v>4.5587359988585874E-4</v>
          </cell>
        </row>
        <row r="8">
          <cell r="C8">
            <v>7.9265538125916635E-4</v>
          </cell>
        </row>
        <row r="9">
          <cell r="C9">
            <v>1.0023202487118299E-3</v>
          </cell>
        </row>
        <row r="10">
          <cell r="C10">
            <v>1.1684809383689654E-3</v>
          </cell>
        </row>
        <row r="11">
          <cell r="C11">
            <v>1.309944799567142E-3</v>
          </cell>
        </row>
        <row r="12">
          <cell r="C12">
            <v>1.4349523261396602E-3</v>
          </cell>
        </row>
        <row r="13">
          <cell r="C13">
            <v>1.5479957647099862E-3</v>
          </cell>
        </row>
        <row r="14">
          <cell r="C14">
            <v>1.6518431162551028E-3</v>
          </cell>
        </row>
        <row r="15">
          <cell r="C15">
            <v>1.7483419148011103E-3</v>
          </cell>
        </row>
        <row r="16">
          <cell r="C16">
            <v>1.8387973086411158E-3</v>
          </cell>
        </row>
        <row r="17">
          <cell r="C17">
            <v>1.9241713306532571E-3</v>
          </cell>
        </row>
        <row r="18">
          <cell r="C18">
            <v>2.0051969719669938E-3</v>
          </cell>
        </row>
        <row r="19">
          <cell r="C19">
            <v>2.0824477370303685E-3</v>
          </cell>
        </row>
        <row r="20">
          <cell r="C20">
            <v>2.1563822245680431E-3</v>
          </cell>
        </row>
        <row r="21">
          <cell r="C21">
            <v>2.2273738841613877E-3</v>
          </cell>
        </row>
        <row r="22">
          <cell r="C22">
            <v>2.295731557633518E-3</v>
          </cell>
        </row>
        <row r="23">
          <cell r="C23">
            <v>2.361714067431353E-3</v>
          </cell>
        </row>
        <row r="24">
          <cell r="C24">
            <v>2.425540832006079E-3</v>
          </cell>
        </row>
        <row r="25">
          <cell r="C25">
            <v>2.4873997543983783E-3</v>
          </cell>
        </row>
        <row r="26">
          <cell r="C26">
            <v>2.5474531933036282E-3</v>
          </cell>
        </row>
        <row r="27">
          <cell r="C27">
            <v>2.6058425566612975E-3</v>
          </cell>
        </row>
        <row r="28">
          <cell r="C28">
            <v>2.6626918868932758E-3</v>
          </cell>
        </row>
        <row r="29">
          <cell r="C29">
            <v>2.7181106954937695E-3</v>
          </cell>
        </row>
        <row r="30">
          <cell r="C30">
            <v>2.7721962303374204E-3</v>
          </cell>
        </row>
        <row r="31">
          <cell r="C31">
            <v>2.8250353084126045E-3</v>
          </cell>
        </row>
        <row r="32">
          <cell r="C32">
            <v>2.8767058115199973E-3</v>
          </cell>
        </row>
        <row r="33">
          <cell r="C33">
            <v>2.9272779176283681E-3</v>
          </cell>
        </row>
        <row r="34">
          <cell r="C34">
            <v>2.9768151227684836E-3</v>
          </cell>
        </row>
        <row r="35">
          <cell r="C35">
            <v>3.0253750953738168E-3</v>
          </cell>
        </row>
        <row r="36">
          <cell r="C36">
            <v>3.0730103954259569E-3</v>
          </cell>
        </row>
        <row r="37">
          <cell r="C37">
            <v>3.1197690836320957E-3</v>
          </cell>
        </row>
        <row r="38">
          <cell r="C38">
            <v>3.1656952404857108E-3</v>
          </cell>
        </row>
        <row r="39">
          <cell r="C39">
            <v>3.2108294109639557E-3</v>
          </cell>
        </row>
        <row r="40">
          <cell r="C40">
            <v>3.2552089874650081E-3</v>
          </cell>
        </row>
        <row r="41">
          <cell r="C41">
            <v>3.2988685411393659E-3</v>
          </cell>
        </row>
        <row r="42">
          <cell r="C42">
            <v>3.3418401098594952E-3</v>
          </cell>
        </row>
        <row r="43">
          <cell r="C43">
            <v>3.3841534495534509E-3</v>
          </cell>
        </row>
        <row r="44">
          <cell r="C44">
            <v>3.4258362544402621E-3</v>
          </cell>
        </row>
        <row r="45">
          <cell r="C45">
            <v>3.4669143507320976E-3</v>
          </cell>
        </row>
        <row r="46">
          <cell r="C46">
            <v>3.5074118676067245E-3</v>
          </cell>
        </row>
        <row r="47">
          <cell r="C47">
            <v>3.5473513886211672E-3</v>
          </cell>
        </row>
        <row r="48">
          <cell r="C48">
            <v>3.5867540862291047E-3</v>
          </cell>
        </row>
        <row r="49">
          <cell r="C49">
            <v>3.6256398416483204E-3</v>
          </cell>
        </row>
        <row r="50">
          <cell r="C50">
            <v>3.6640273519783495E-3</v>
          </cell>
        </row>
        <row r="51">
          <cell r="C51">
            <v>3.701934226185033E-3</v>
          </cell>
        </row>
        <row r="52">
          <cell r="C52">
            <v>3.7393770713346486E-3</v>
          </cell>
        </row>
        <row r="53">
          <cell r="C53">
            <v>3.7763715702551215E-3</v>
          </cell>
        </row>
        <row r="54">
          <cell r="C54">
            <v>3.8129325516462753E-3</v>
          </cell>
        </row>
        <row r="55">
          <cell r="C55">
            <v>3.8490740535132018E-3</v>
          </cell>
        </row>
        <row r="56">
          <cell r="C56">
            <v>3.8848093806849171E-3</v>
          </cell>
        </row>
        <row r="57">
          <cell r="C57">
            <v>3.9201511570746694E-3</v>
          </cell>
        </row>
        <row r="58">
          <cell r="C58">
            <v>3.9551113732601006E-3</v>
          </cell>
        </row>
        <row r="59">
          <cell r="C59">
            <v>3.9897014298826416E-3</v>
          </cell>
        </row>
        <row r="60">
          <cell r="C60">
            <v>4.0239321773068992E-3</v>
          </cell>
        </row>
        <row r="61">
          <cell r="C61">
            <v>4.0578139519237277E-3</v>
          </cell>
        </row>
        <row r="62">
          <cell r="C62">
            <v>4.0913566094415987E-3</v>
          </cell>
        </row>
        <row r="63">
          <cell r="C63">
            <v>4.1245695554602557E-3</v>
          </cell>
        </row>
        <row r="64">
          <cell r="C64">
            <v>4.1574617735983255E-3</v>
          </cell>
        </row>
        <row r="65">
          <cell r="C65">
            <v>4.1900418514030369E-3</v>
          </cell>
        </row>
        <row r="66">
          <cell r="C66">
            <v>4.2223180042564312E-3</v>
          </cell>
        </row>
      </sheetData>
      <sheetData sheetId="6"/>
      <sheetData sheetId="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41"/>
  <sheetViews>
    <sheetView topLeftCell="A16" zoomScale="110" zoomScaleNormal="110" workbookViewId="0">
      <selection activeCell="C51" sqref="C51"/>
    </sheetView>
  </sheetViews>
  <sheetFormatPr defaultRowHeight="15" x14ac:dyDescent="0.25"/>
  <sheetData>
    <row r="1" spans="1:1" ht="15.75" x14ac:dyDescent="0.25">
      <c r="A1" s="1" t="s">
        <v>129</v>
      </c>
    </row>
    <row r="2" spans="1:1" x14ac:dyDescent="0.25">
      <c r="A2" s="2" t="s">
        <v>0</v>
      </c>
    </row>
    <row r="4" spans="1:1" x14ac:dyDescent="0.25">
      <c r="A4" s="2" t="s">
        <v>165</v>
      </c>
    </row>
    <row r="17" spans="1:1" x14ac:dyDescent="0.25">
      <c r="A17" s="2" t="s">
        <v>166</v>
      </c>
    </row>
    <row r="38" spans="1:1" x14ac:dyDescent="0.25">
      <c r="A38" t="s">
        <v>3</v>
      </c>
    </row>
    <row r="39" spans="1:1" x14ac:dyDescent="0.25">
      <c r="A39" t="s">
        <v>4</v>
      </c>
    </row>
    <row r="40" spans="1:1" x14ac:dyDescent="0.25">
      <c r="A40" t="s">
        <v>1</v>
      </c>
    </row>
    <row r="41" spans="1:1" x14ac:dyDescent="0.25">
      <c r="A41" s="3" t="s">
        <v>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44"/>
  <sheetViews>
    <sheetView zoomScaleNormal="100" workbookViewId="0">
      <selection activeCell="K23" sqref="K23"/>
    </sheetView>
  </sheetViews>
  <sheetFormatPr defaultRowHeight="15" x14ac:dyDescent="0.25"/>
  <cols>
    <col min="1" max="1" width="11.85546875" customWidth="1"/>
  </cols>
  <sheetData>
    <row r="1" spans="1:13" ht="15.75" x14ac:dyDescent="0.25">
      <c r="A1" s="42" t="s">
        <v>220</v>
      </c>
    </row>
    <row r="3" spans="1:13" x14ac:dyDescent="0.25">
      <c r="A3" s="170" t="s">
        <v>24</v>
      </c>
    </row>
    <row r="4" spans="1:13" x14ac:dyDescent="0.25">
      <c r="A4" s="50" t="s">
        <v>77</v>
      </c>
      <c r="D4" t="s">
        <v>224</v>
      </c>
      <c r="H4" t="s">
        <v>225</v>
      </c>
    </row>
    <row r="5" spans="1:13" x14ac:dyDescent="0.25">
      <c r="A5" s="50"/>
      <c r="D5" t="s">
        <v>221</v>
      </c>
      <c r="E5" t="s">
        <v>223</v>
      </c>
      <c r="F5" t="s">
        <v>222</v>
      </c>
      <c r="H5" t="s">
        <v>221</v>
      </c>
      <c r="I5" t="s">
        <v>223</v>
      </c>
      <c r="J5" t="s">
        <v>222</v>
      </c>
    </row>
    <row r="6" spans="1:13" x14ac:dyDescent="0.25">
      <c r="A6" s="60" t="s">
        <v>68</v>
      </c>
      <c r="D6">
        <f>E6/2</f>
        <v>2.7576043819272367E-3</v>
      </c>
      <c r="E6">
        <v>5.5152087638544733E-3</v>
      </c>
      <c r="F6">
        <v>0.2</v>
      </c>
      <c r="G6" s="60" t="s">
        <v>68</v>
      </c>
      <c r="H6">
        <v>7502.6588255719744</v>
      </c>
      <c r="I6">
        <v>7152.7689667771765</v>
      </c>
      <c r="J6">
        <v>476.69650210668692</v>
      </c>
    </row>
    <row r="7" spans="1:13" x14ac:dyDescent="0.25">
      <c r="A7" s="44" t="s">
        <v>52</v>
      </c>
      <c r="D7">
        <f>E7/2</f>
        <v>5.8254286601416294E-3</v>
      </c>
      <c r="E7">
        <v>1.1650857320283259E-2</v>
      </c>
      <c r="F7">
        <v>0.1</v>
      </c>
      <c r="G7" s="44" t="s">
        <v>52</v>
      </c>
      <c r="H7">
        <v>7150.0168554670618</v>
      </c>
      <c r="I7">
        <v>7152.7689667771765</v>
      </c>
      <c r="J7">
        <v>7195.3107191706949</v>
      </c>
      <c r="L7" t="s">
        <v>221</v>
      </c>
      <c r="M7" t="s">
        <v>222</v>
      </c>
    </row>
    <row r="8" spans="1:13" x14ac:dyDescent="0.25">
      <c r="A8" s="44"/>
      <c r="G8" s="44"/>
      <c r="K8" s="44" t="s">
        <v>88</v>
      </c>
      <c r="L8">
        <v>7156.8483995050919</v>
      </c>
      <c r="M8">
        <v>7145.9219847663444</v>
      </c>
    </row>
    <row r="9" spans="1:13" x14ac:dyDescent="0.25">
      <c r="A9" s="44"/>
      <c r="G9" s="44"/>
      <c r="K9" s="44" t="s">
        <v>86</v>
      </c>
      <c r="L9">
        <v>7158.388781278798</v>
      </c>
      <c r="M9">
        <v>7146.4962273979254</v>
      </c>
    </row>
    <row r="10" spans="1:13" x14ac:dyDescent="0.25">
      <c r="A10" s="44" t="s">
        <v>147</v>
      </c>
      <c r="D10">
        <f>E10/2</f>
        <v>7.670638124518403E-5</v>
      </c>
      <c r="E10">
        <v>1.5341276249036806E-4</v>
      </c>
      <c r="F10">
        <v>1E-3</v>
      </c>
      <c r="G10" s="44" t="s">
        <v>147</v>
      </c>
      <c r="H10">
        <v>7133.7289704903205</v>
      </c>
      <c r="I10">
        <v>7152.7689667771765</v>
      </c>
      <c r="J10">
        <v>7398.3771827337514</v>
      </c>
      <c r="K10" s="44" t="s">
        <v>240</v>
      </c>
      <c r="L10">
        <v>7152.303844811524</v>
      </c>
      <c r="M10">
        <v>7156.5287842722128</v>
      </c>
    </row>
    <row r="11" spans="1:13" x14ac:dyDescent="0.25">
      <c r="A11" s="47"/>
      <c r="K11" s="44" t="s">
        <v>241</v>
      </c>
      <c r="L11">
        <v>7152.303844811524</v>
      </c>
      <c r="M11">
        <v>7156.5287842722128</v>
      </c>
    </row>
    <row r="12" spans="1:13" x14ac:dyDescent="0.25">
      <c r="A12" s="50" t="s">
        <v>78</v>
      </c>
      <c r="K12" s="44" t="s">
        <v>120</v>
      </c>
      <c r="L12">
        <v>7152.303844811524</v>
      </c>
      <c r="M12">
        <v>7156.5287842722128</v>
      </c>
    </row>
    <row r="13" spans="1:13" x14ac:dyDescent="0.25">
      <c r="A13" s="50" t="s">
        <v>103</v>
      </c>
      <c r="K13" s="44" t="s">
        <v>121</v>
      </c>
      <c r="L13">
        <v>7152.303844811524</v>
      </c>
      <c r="M13">
        <v>7156.5287842722128</v>
      </c>
    </row>
    <row r="14" spans="1:13" x14ac:dyDescent="0.25">
      <c r="A14" s="60" t="s">
        <v>105</v>
      </c>
      <c r="D14">
        <f>E14/2</f>
        <v>5.0226046442345906E-2</v>
      </c>
      <c r="E14">
        <v>0.10045209288469181</v>
      </c>
      <c r="F14">
        <f t="shared" ref="F14:F19" si="0">E14*5</f>
        <v>0.50226046442345906</v>
      </c>
      <c r="G14" s="60" t="s">
        <v>105</v>
      </c>
      <c r="H14">
        <v>7148.7115681458781</v>
      </c>
      <c r="I14">
        <v>7152.7689667771801</v>
      </c>
      <c r="J14">
        <v>7204.3222777340734</v>
      </c>
      <c r="K14" s="44" t="s">
        <v>74</v>
      </c>
      <c r="L14">
        <v>7150.0168554670618</v>
      </c>
      <c r="M14">
        <v>7195.3107191706949</v>
      </c>
    </row>
    <row r="15" spans="1:13" x14ac:dyDescent="0.25">
      <c r="A15" s="60" t="s">
        <v>106</v>
      </c>
      <c r="D15">
        <f t="shared" ref="D15:D20" si="1">E15/2</f>
        <v>1.149361367590418E-3</v>
      </c>
      <c r="E15">
        <v>2.2987227351808359E-3</v>
      </c>
      <c r="F15">
        <f t="shared" si="0"/>
        <v>1.149361367590418E-2</v>
      </c>
      <c r="G15" s="60" t="s">
        <v>106</v>
      </c>
      <c r="H15">
        <v>7152.303844811524</v>
      </c>
      <c r="I15">
        <v>7152.7689667771801</v>
      </c>
      <c r="J15">
        <v>7156.5287842722128</v>
      </c>
      <c r="K15" s="44" t="s">
        <v>239</v>
      </c>
      <c r="L15">
        <v>7148.7115681458781</v>
      </c>
      <c r="M15">
        <v>7204.3222777340734</v>
      </c>
    </row>
    <row r="16" spans="1:13" x14ac:dyDescent="0.25">
      <c r="A16" s="44" t="s">
        <v>107</v>
      </c>
      <c r="D16">
        <f t="shared" si="1"/>
        <v>1.149361367590418E-3</v>
      </c>
      <c r="E16">
        <v>2.2987227351808359E-3</v>
      </c>
      <c r="F16">
        <f t="shared" si="0"/>
        <v>1.149361367590418E-2</v>
      </c>
      <c r="G16" s="44" t="s">
        <v>107</v>
      </c>
      <c r="H16">
        <v>7152.303844811524</v>
      </c>
      <c r="I16">
        <v>7152.7689667771801</v>
      </c>
      <c r="J16">
        <v>7156.5287842722128</v>
      </c>
      <c r="K16" s="44" t="s">
        <v>150</v>
      </c>
      <c r="L16">
        <v>7108.6115359525738</v>
      </c>
      <c r="M16">
        <v>7312.9912017110546</v>
      </c>
    </row>
    <row r="17" spans="1:13" x14ac:dyDescent="0.25">
      <c r="A17" s="50" t="s">
        <v>104</v>
      </c>
      <c r="K17" s="44" t="s">
        <v>95</v>
      </c>
      <c r="L17">
        <v>7009.5887727790978</v>
      </c>
      <c r="M17">
        <v>7009.5887727790978</v>
      </c>
    </row>
    <row r="18" spans="1:13" x14ac:dyDescent="0.25">
      <c r="A18" s="60" t="s">
        <v>108</v>
      </c>
      <c r="D18">
        <f t="shared" si="1"/>
        <v>4.8151083313743959E-2</v>
      </c>
      <c r="E18">
        <v>9.6302166627487917E-2</v>
      </c>
      <c r="F18">
        <f t="shared" si="0"/>
        <v>0.48151083313743959</v>
      </c>
      <c r="G18" s="60" t="s">
        <v>108</v>
      </c>
      <c r="H18">
        <v>7036.3370365500796</v>
      </c>
      <c r="I18">
        <v>7152.7689667771801</v>
      </c>
      <c r="J18">
        <v>8143.890423748775</v>
      </c>
      <c r="K18" s="44" t="s">
        <v>93</v>
      </c>
      <c r="L18">
        <v>6988.4037081472306</v>
      </c>
      <c r="M18">
        <v>7390.91993615314</v>
      </c>
    </row>
    <row r="19" spans="1:13" x14ac:dyDescent="0.25">
      <c r="A19" s="60" t="s">
        <v>109</v>
      </c>
      <c r="D19">
        <f t="shared" si="1"/>
        <v>1.149361367590418E-3</v>
      </c>
      <c r="E19">
        <v>2.2987227351808359E-3</v>
      </c>
      <c r="F19">
        <f t="shared" si="0"/>
        <v>1.149361367590418E-2</v>
      </c>
      <c r="G19" s="60" t="s">
        <v>109</v>
      </c>
      <c r="H19">
        <v>7152.303844811524</v>
      </c>
      <c r="I19">
        <v>7152.7689667771801</v>
      </c>
      <c r="J19">
        <v>7156.5287842722128</v>
      </c>
      <c r="K19" s="44" t="s">
        <v>151</v>
      </c>
      <c r="L19">
        <v>7094.830987228408</v>
      </c>
      <c r="M19">
        <v>7322.1438238409846</v>
      </c>
    </row>
    <row r="20" spans="1:13" x14ac:dyDescent="0.25">
      <c r="A20" s="44" t="s">
        <v>110</v>
      </c>
      <c r="D20">
        <f t="shared" si="1"/>
        <v>1.149361367590418E-3</v>
      </c>
      <c r="E20">
        <v>2.2987227351808359E-3</v>
      </c>
      <c r="F20">
        <f>E20*5</f>
        <v>1.149361367590418E-2</v>
      </c>
      <c r="G20" s="44" t="s">
        <v>110</v>
      </c>
      <c r="H20">
        <v>7152.303844811524</v>
      </c>
      <c r="I20">
        <v>7152.7689667771801</v>
      </c>
      <c r="J20">
        <v>7156.5287842722128</v>
      </c>
      <c r="K20" s="44" t="s">
        <v>153</v>
      </c>
      <c r="L20">
        <v>7379.5958329481928</v>
      </c>
      <c r="M20">
        <v>6942.4558435815406</v>
      </c>
    </row>
    <row r="21" spans="1:13" x14ac:dyDescent="0.25">
      <c r="A21" s="47"/>
      <c r="K21" s="44" t="s">
        <v>98</v>
      </c>
      <c r="L21">
        <v>6989.5936904055952</v>
      </c>
      <c r="M21">
        <v>7369.5002555041638</v>
      </c>
    </row>
    <row r="22" spans="1:13" x14ac:dyDescent="0.25">
      <c r="A22" s="50" t="s">
        <v>33</v>
      </c>
      <c r="K22" s="44" t="s">
        <v>152</v>
      </c>
      <c r="L22">
        <v>7288.5036780823739</v>
      </c>
      <c r="M22">
        <v>6918.4973984623894</v>
      </c>
    </row>
    <row r="23" spans="1:13" x14ac:dyDescent="0.25">
      <c r="A23" s="47"/>
      <c r="K23" s="44" t="s">
        <v>148</v>
      </c>
      <c r="L23">
        <v>7133.7289704903205</v>
      </c>
      <c r="M23">
        <v>7398.3771827337514</v>
      </c>
    </row>
    <row r="24" spans="1:13" x14ac:dyDescent="0.25">
      <c r="A24" s="44" t="s">
        <v>80</v>
      </c>
      <c r="D24">
        <f t="shared" ref="D24:D29" si="2">E24/2</f>
        <v>46.219140093857462</v>
      </c>
      <c r="E24">
        <v>92.438280187714923</v>
      </c>
      <c r="F24">
        <f>E24*2</f>
        <v>184.87656037542985</v>
      </c>
      <c r="G24" s="44" t="s">
        <v>80</v>
      </c>
      <c r="H24">
        <v>4093.5337060827683</v>
      </c>
      <c r="I24">
        <v>7152.7689667771801</v>
      </c>
      <c r="J24">
        <v>12706.971744318058</v>
      </c>
      <c r="K24" s="44" t="s">
        <v>238</v>
      </c>
      <c r="L24">
        <v>7465.8745923567758</v>
      </c>
      <c r="M24">
        <v>6921.3650273481289</v>
      </c>
    </row>
    <row r="25" spans="1:13" x14ac:dyDescent="0.25">
      <c r="A25" s="44" t="s">
        <v>89</v>
      </c>
      <c r="D25">
        <f t="shared" si="2"/>
        <v>60</v>
      </c>
      <c r="E25">
        <v>120</v>
      </c>
      <c r="F25">
        <f t="shared" ref="F25:F28" si="3">E25*10</f>
        <v>1200</v>
      </c>
      <c r="G25" s="44" t="s">
        <v>89</v>
      </c>
      <c r="H25">
        <v>6815.0624654536641</v>
      </c>
      <c r="I25">
        <v>7152.7689667771801</v>
      </c>
      <c r="J25">
        <v>10511.062304638561</v>
      </c>
      <c r="K25" s="60" t="s">
        <v>237</v>
      </c>
      <c r="L25">
        <v>7036.3370365500796</v>
      </c>
      <c r="M25">
        <v>8143.890423748775</v>
      </c>
    </row>
    <row r="26" spans="1:13" x14ac:dyDescent="0.25">
      <c r="A26" s="44" t="s">
        <v>90</v>
      </c>
      <c r="D26">
        <f t="shared" si="2"/>
        <v>274</v>
      </c>
      <c r="E26">
        <v>548</v>
      </c>
      <c r="F26">
        <f t="shared" si="3"/>
        <v>5480</v>
      </c>
      <c r="G26" s="44" t="s">
        <v>90</v>
      </c>
      <c r="H26">
        <v>6988.4037081472306</v>
      </c>
      <c r="I26">
        <v>7152.7689667771801</v>
      </c>
      <c r="J26">
        <v>7390.91993615314</v>
      </c>
      <c r="K26" s="44" t="s">
        <v>236</v>
      </c>
      <c r="L26">
        <v>6815.0624654536641</v>
      </c>
      <c r="M26">
        <v>10511.062304638561</v>
      </c>
    </row>
    <row r="27" spans="1:13" x14ac:dyDescent="0.25">
      <c r="A27" s="44" t="s">
        <v>91</v>
      </c>
      <c r="D27">
        <f t="shared" si="2"/>
        <v>4566</v>
      </c>
      <c r="E27">
        <v>9132</v>
      </c>
      <c r="F27">
        <f t="shared" si="3"/>
        <v>91320</v>
      </c>
      <c r="G27" s="44" t="s">
        <v>91</v>
      </c>
      <c r="H27">
        <v>6656.5559074170969</v>
      </c>
      <c r="I27">
        <v>7152.7689667771801</v>
      </c>
      <c r="J27">
        <v>13364.180349297725</v>
      </c>
      <c r="K27" s="44" t="s">
        <v>235</v>
      </c>
      <c r="L27">
        <v>13165.575293896196</v>
      </c>
      <c r="M27">
        <v>5445.3317393844882</v>
      </c>
    </row>
    <row r="28" spans="1:13" x14ac:dyDescent="0.25">
      <c r="A28" s="44" t="s">
        <v>96</v>
      </c>
      <c r="D28">
        <f t="shared" si="2"/>
        <v>50</v>
      </c>
      <c r="E28">
        <v>100</v>
      </c>
      <c r="F28">
        <f t="shared" si="3"/>
        <v>1000</v>
      </c>
      <c r="G28" s="44" t="s">
        <v>96</v>
      </c>
      <c r="H28">
        <v>7009.5887727790978</v>
      </c>
      <c r="I28">
        <v>7152.7689667771801</v>
      </c>
      <c r="J28">
        <v>7009.5887727790978</v>
      </c>
      <c r="K28" s="44" t="s">
        <v>234</v>
      </c>
      <c r="L28">
        <v>6656.5559074170969</v>
      </c>
      <c r="M28">
        <v>13364.180349297725</v>
      </c>
    </row>
    <row r="29" spans="1:13" x14ac:dyDescent="0.25">
      <c r="A29" s="44" t="s">
        <v>97</v>
      </c>
      <c r="D29">
        <f t="shared" si="2"/>
        <v>12.5</v>
      </c>
      <c r="E29">
        <v>25</v>
      </c>
      <c r="F29">
        <v>250</v>
      </c>
      <c r="G29" s="44" t="s">
        <v>97</v>
      </c>
      <c r="H29">
        <v>6989.5936904055952</v>
      </c>
      <c r="I29">
        <v>7152.7689667771801</v>
      </c>
      <c r="J29">
        <v>7369.5002555041638</v>
      </c>
      <c r="K29" s="60" t="s">
        <v>233</v>
      </c>
      <c r="L29">
        <v>7502.6588255719744</v>
      </c>
      <c r="M29">
        <v>476.69650210668692</v>
      </c>
    </row>
    <row r="30" spans="1:13" x14ac:dyDescent="0.25">
      <c r="A30" s="44"/>
      <c r="K30" s="44" t="s">
        <v>232</v>
      </c>
      <c r="L30">
        <v>4093.5337060827683</v>
      </c>
      <c r="M30">
        <v>12706.971744318058</v>
      </c>
    </row>
    <row r="31" spans="1:13" x14ac:dyDescent="0.25">
      <c r="A31" s="53"/>
    </row>
    <row r="32" spans="1:13" x14ac:dyDescent="0.25">
      <c r="A32" s="50" t="s">
        <v>34</v>
      </c>
    </row>
    <row r="33" spans="1:10" x14ac:dyDescent="0.25">
      <c r="A33" s="47"/>
    </row>
    <row r="34" spans="1:10" x14ac:dyDescent="0.25">
      <c r="A34" s="44" t="s">
        <v>81</v>
      </c>
      <c r="D34">
        <f t="shared" ref="D34:D37" si="4">E34/2</f>
        <v>0.33500000000000002</v>
      </c>
      <c r="E34">
        <v>0.67</v>
      </c>
      <c r="F34">
        <v>0.9</v>
      </c>
      <c r="G34" s="44" t="s">
        <v>81</v>
      </c>
      <c r="H34">
        <v>13165.575293896196</v>
      </c>
      <c r="I34">
        <v>7152.7689667771801</v>
      </c>
      <c r="J34">
        <v>5445.3317393844882</v>
      </c>
    </row>
    <row r="35" spans="1:10" x14ac:dyDescent="0.25">
      <c r="A35" s="44" t="s">
        <v>83</v>
      </c>
      <c r="D35">
        <f t="shared" si="4"/>
        <v>0.28599999999999998</v>
      </c>
      <c r="E35">
        <v>0.57199999999999995</v>
      </c>
      <c r="F35">
        <f t="shared" ref="F35" si="5">0.8</f>
        <v>0.8</v>
      </c>
      <c r="G35" s="44" t="s">
        <v>83</v>
      </c>
      <c r="H35">
        <v>7465.8745923567758</v>
      </c>
      <c r="I35">
        <v>7152.7689667771801</v>
      </c>
      <c r="J35">
        <v>6921.3650273481289</v>
      </c>
    </row>
    <row r="36" spans="1:10" x14ac:dyDescent="0.25">
      <c r="A36" s="44" t="s">
        <v>84</v>
      </c>
      <c r="D36">
        <f t="shared" si="4"/>
        <v>0.22450000000000001</v>
      </c>
      <c r="E36">
        <v>0.44900000000000001</v>
      </c>
      <c r="F36">
        <v>0.7</v>
      </c>
      <c r="G36" s="44" t="s">
        <v>84</v>
      </c>
      <c r="H36">
        <v>7158.388781278798</v>
      </c>
      <c r="I36">
        <v>7152.7689667771801</v>
      </c>
      <c r="J36">
        <v>7146.4962273979254</v>
      </c>
    </row>
    <row r="37" spans="1:10" x14ac:dyDescent="0.25">
      <c r="A37" s="44" t="s">
        <v>87</v>
      </c>
      <c r="D37">
        <f t="shared" si="4"/>
        <v>0.16300000000000001</v>
      </c>
      <c r="E37">
        <v>0.32600000000000001</v>
      </c>
      <c r="F37">
        <v>0.6</v>
      </c>
      <c r="G37" s="44" t="s">
        <v>87</v>
      </c>
      <c r="H37">
        <v>7156.8483995050919</v>
      </c>
      <c r="I37">
        <v>7152.7689667771801</v>
      </c>
      <c r="J37">
        <v>7145.9219847663444</v>
      </c>
    </row>
    <row r="38" spans="1:10" x14ac:dyDescent="0.25">
      <c r="A38" s="47"/>
    </row>
    <row r="39" spans="1:10" x14ac:dyDescent="0.25">
      <c r="A39" s="50" t="s">
        <v>208</v>
      </c>
    </row>
    <row r="40" spans="1:10" x14ac:dyDescent="0.25">
      <c r="A40" s="47"/>
    </row>
    <row r="41" spans="1:10" x14ac:dyDescent="0.25">
      <c r="A41" s="47" t="s">
        <v>123</v>
      </c>
      <c r="D41">
        <f t="shared" ref="D41:D44" si="6">E41/2</f>
        <v>1.8708831859441222E-2</v>
      </c>
      <c r="E41">
        <v>3.7417663718882443E-2</v>
      </c>
      <c r="F41">
        <f t="shared" ref="F41:F43" si="7">E41*10</f>
        <v>0.37417663718882443</v>
      </c>
      <c r="G41" s="47" t="s">
        <v>123</v>
      </c>
      <c r="H41">
        <v>7108.6115359525738</v>
      </c>
      <c r="I41">
        <v>7152.7689667771801</v>
      </c>
      <c r="J41">
        <v>7312.9912017110546</v>
      </c>
    </row>
    <row r="42" spans="1:10" x14ac:dyDescent="0.25">
      <c r="A42" s="47" t="s">
        <v>124</v>
      </c>
      <c r="D42">
        <f t="shared" si="6"/>
        <v>1.2748115854036957E-2</v>
      </c>
      <c r="E42">
        <v>2.5496231708073913E-2</v>
      </c>
      <c r="F42">
        <f t="shared" si="7"/>
        <v>0.25496231708073913</v>
      </c>
      <c r="G42" s="47" t="s">
        <v>124</v>
      </c>
      <c r="H42">
        <v>7094.830987228408</v>
      </c>
      <c r="I42">
        <v>7152.7689667771801</v>
      </c>
      <c r="J42">
        <v>7322.1438238409846</v>
      </c>
    </row>
    <row r="43" spans="1:10" x14ac:dyDescent="0.25">
      <c r="A43" s="47" t="s">
        <v>130</v>
      </c>
      <c r="D43">
        <f t="shared" si="6"/>
        <v>3.5607019138412799E-3</v>
      </c>
      <c r="E43">
        <v>7.1214038276825598E-3</v>
      </c>
      <c r="F43">
        <f t="shared" si="7"/>
        <v>7.1214038276825598E-2</v>
      </c>
      <c r="G43" s="47" t="s">
        <v>130</v>
      </c>
      <c r="H43">
        <v>7288.5036780823739</v>
      </c>
      <c r="I43">
        <v>7152.7689667771801</v>
      </c>
      <c r="J43">
        <v>6918.4973984623894</v>
      </c>
    </row>
    <row r="44" spans="1:10" x14ac:dyDescent="0.25">
      <c r="A44" s="47" t="s">
        <v>131</v>
      </c>
      <c r="D44">
        <f t="shared" si="6"/>
        <v>2.8841410019115887E-3</v>
      </c>
      <c r="E44">
        <v>5.7682820038231775E-3</v>
      </c>
      <c r="F44">
        <f>E44*10</f>
        <v>5.7682820038231775E-2</v>
      </c>
      <c r="G44" s="47" t="s">
        <v>131</v>
      </c>
      <c r="H44">
        <v>7379.5958329481928</v>
      </c>
      <c r="I44">
        <v>7152.7689667771801</v>
      </c>
      <c r="J44">
        <v>6942.4558435815406</v>
      </c>
    </row>
  </sheetData>
  <sortState ref="K8:M30">
    <sortCondition ref="M6:M28"/>
    <sortCondition ref="L6:L28"/>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P62"/>
  <sheetViews>
    <sheetView workbookViewId="0">
      <pane ySplit="6" topLeftCell="A7" activePane="bottomLeft" state="frozen"/>
      <selection pane="bottomLeft" activeCell="D43" sqref="D43"/>
    </sheetView>
  </sheetViews>
  <sheetFormatPr defaultRowHeight="12.75" x14ac:dyDescent="0.2"/>
  <cols>
    <col min="1" max="1" width="14.140625" style="47" customWidth="1"/>
    <col min="2" max="2" width="12.28515625" style="47" customWidth="1"/>
    <col min="3" max="3" width="18.28515625" style="47" customWidth="1"/>
    <col min="4" max="4" width="12.140625" style="47" customWidth="1"/>
    <col min="5" max="5" width="13.85546875" style="47" customWidth="1"/>
    <col min="6" max="6" width="12.85546875" style="47" customWidth="1"/>
    <col min="7" max="7" width="9.28515625" style="47" customWidth="1"/>
    <col min="8" max="8" width="13.28515625" style="47" customWidth="1"/>
    <col min="9" max="9" width="14.28515625" style="47" customWidth="1"/>
    <col min="10" max="10" width="2.28515625" style="47" customWidth="1"/>
    <col min="11" max="11" width="13.85546875" style="47" customWidth="1"/>
    <col min="12" max="12" width="9.7109375" style="47" customWidth="1"/>
    <col min="13" max="13" width="10.42578125" style="47" bestFit="1" customWidth="1"/>
    <col min="14" max="256" width="9.140625" style="47"/>
    <col min="257" max="257" width="14.140625" style="47" customWidth="1"/>
    <col min="258" max="258" width="11" style="47" customWidth="1"/>
    <col min="259" max="259" width="9.5703125" style="47" customWidth="1"/>
    <col min="260" max="260" width="9.140625" style="47"/>
    <col min="261" max="261" width="10.85546875" style="47" customWidth="1"/>
    <col min="262" max="262" width="9.140625" style="47"/>
    <col min="263" max="263" width="9.28515625" style="47" customWidth="1"/>
    <col min="264" max="264" width="11.42578125" style="47" bestFit="1" customWidth="1"/>
    <col min="265" max="265" width="9.140625" style="47"/>
    <col min="266" max="266" width="2.28515625" style="47" customWidth="1"/>
    <col min="267" max="267" width="9.140625" style="47"/>
    <col min="268" max="268" width="9.7109375" style="47" customWidth="1"/>
    <col min="269" max="269" width="10.42578125" style="47" bestFit="1" customWidth="1"/>
    <col min="270" max="512" width="9.140625" style="47"/>
    <col min="513" max="513" width="14.140625" style="47" customWidth="1"/>
    <col min="514" max="514" width="11" style="47" customWidth="1"/>
    <col min="515" max="515" width="9.5703125" style="47" customWidth="1"/>
    <col min="516" max="516" width="9.140625" style="47"/>
    <col min="517" max="517" width="10.85546875" style="47" customWidth="1"/>
    <col min="518" max="518" width="9.140625" style="47"/>
    <col min="519" max="519" width="9.28515625" style="47" customWidth="1"/>
    <col min="520" max="520" width="11.42578125" style="47" bestFit="1" customWidth="1"/>
    <col min="521" max="521" width="9.140625" style="47"/>
    <col min="522" max="522" width="2.28515625" style="47" customWidth="1"/>
    <col min="523" max="523" width="9.140625" style="47"/>
    <col min="524" max="524" width="9.7109375" style="47" customWidth="1"/>
    <col min="525" max="525" width="10.42578125" style="47" bestFit="1" customWidth="1"/>
    <col min="526" max="768" width="9.140625" style="47"/>
    <col min="769" max="769" width="14.140625" style="47" customWidth="1"/>
    <col min="770" max="770" width="11" style="47" customWidth="1"/>
    <col min="771" max="771" width="9.5703125" style="47" customWidth="1"/>
    <col min="772" max="772" width="9.140625" style="47"/>
    <col min="773" max="773" width="10.85546875" style="47" customWidth="1"/>
    <col min="774" max="774" width="9.140625" style="47"/>
    <col min="775" max="775" width="9.28515625" style="47" customWidth="1"/>
    <col min="776" max="776" width="11.42578125" style="47" bestFit="1" customWidth="1"/>
    <col min="777" max="777" width="9.140625" style="47"/>
    <col min="778" max="778" width="2.28515625" style="47" customWidth="1"/>
    <col min="779" max="779" width="9.140625" style="47"/>
    <col min="780" max="780" width="9.7109375" style="47" customWidth="1"/>
    <col min="781" max="781" width="10.42578125" style="47" bestFit="1" customWidth="1"/>
    <col min="782" max="1024" width="9.140625" style="47"/>
    <col min="1025" max="1025" width="14.140625" style="47" customWidth="1"/>
    <col min="1026" max="1026" width="11" style="47" customWidth="1"/>
    <col min="1027" max="1027" width="9.5703125" style="47" customWidth="1"/>
    <col min="1028" max="1028" width="9.140625" style="47"/>
    <col min="1029" max="1029" width="10.85546875" style="47" customWidth="1"/>
    <col min="1030" max="1030" width="9.140625" style="47"/>
    <col min="1031" max="1031" width="9.28515625" style="47" customWidth="1"/>
    <col min="1032" max="1032" width="11.42578125" style="47" bestFit="1" customWidth="1"/>
    <col min="1033" max="1033" width="9.140625" style="47"/>
    <col min="1034" max="1034" width="2.28515625" style="47" customWidth="1"/>
    <col min="1035" max="1035" width="9.140625" style="47"/>
    <col min="1036" max="1036" width="9.7109375" style="47" customWidth="1"/>
    <col min="1037" max="1037" width="10.42578125" style="47" bestFit="1" customWidth="1"/>
    <col min="1038" max="1280" width="9.140625" style="47"/>
    <col min="1281" max="1281" width="14.140625" style="47" customWidth="1"/>
    <col min="1282" max="1282" width="11" style="47" customWidth="1"/>
    <col min="1283" max="1283" width="9.5703125" style="47" customWidth="1"/>
    <col min="1284" max="1284" width="9.140625" style="47"/>
    <col min="1285" max="1285" width="10.85546875" style="47" customWidth="1"/>
    <col min="1286" max="1286" width="9.140625" style="47"/>
    <col min="1287" max="1287" width="9.28515625" style="47" customWidth="1"/>
    <col min="1288" max="1288" width="11.42578125" style="47" bestFit="1" customWidth="1"/>
    <col min="1289" max="1289" width="9.140625" style="47"/>
    <col min="1290" max="1290" width="2.28515625" style="47" customWidth="1"/>
    <col min="1291" max="1291" width="9.140625" style="47"/>
    <col min="1292" max="1292" width="9.7109375" style="47" customWidth="1"/>
    <col min="1293" max="1293" width="10.42578125" style="47" bestFit="1" customWidth="1"/>
    <col min="1294" max="1536" width="9.140625" style="47"/>
    <col min="1537" max="1537" width="14.140625" style="47" customWidth="1"/>
    <col min="1538" max="1538" width="11" style="47" customWidth="1"/>
    <col min="1539" max="1539" width="9.5703125" style="47" customWidth="1"/>
    <col min="1540" max="1540" width="9.140625" style="47"/>
    <col min="1541" max="1541" width="10.85546875" style="47" customWidth="1"/>
    <col min="1542" max="1542" width="9.140625" style="47"/>
    <col min="1543" max="1543" width="9.28515625" style="47" customWidth="1"/>
    <col min="1544" max="1544" width="11.42578125" style="47" bestFit="1" customWidth="1"/>
    <col min="1545" max="1545" width="9.140625" style="47"/>
    <col min="1546" max="1546" width="2.28515625" style="47" customWidth="1"/>
    <col min="1547" max="1547" width="9.140625" style="47"/>
    <col min="1548" max="1548" width="9.7109375" style="47" customWidth="1"/>
    <col min="1549" max="1549" width="10.42578125" style="47" bestFit="1" customWidth="1"/>
    <col min="1550" max="1792" width="9.140625" style="47"/>
    <col min="1793" max="1793" width="14.140625" style="47" customWidth="1"/>
    <col min="1794" max="1794" width="11" style="47" customWidth="1"/>
    <col min="1795" max="1795" width="9.5703125" style="47" customWidth="1"/>
    <col min="1796" max="1796" width="9.140625" style="47"/>
    <col min="1797" max="1797" width="10.85546875" style="47" customWidth="1"/>
    <col min="1798" max="1798" width="9.140625" style="47"/>
    <col min="1799" max="1799" width="9.28515625" style="47" customWidth="1"/>
    <col min="1800" max="1800" width="11.42578125" style="47" bestFit="1" customWidth="1"/>
    <col min="1801" max="1801" width="9.140625" style="47"/>
    <col min="1802" max="1802" width="2.28515625" style="47" customWidth="1"/>
    <col min="1803" max="1803" width="9.140625" style="47"/>
    <col min="1804" max="1804" width="9.7109375" style="47" customWidth="1"/>
    <col min="1805" max="1805" width="10.42578125" style="47" bestFit="1" customWidth="1"/>
    <col min="1806" max="2048" width="9.140625" style="47"/>
    <col min="2049" max="2049" width="14.140625" style="47" customWidth="1"/>
    <col min="2050" max="2050" width="11" style="47" customWidth="1"/>
    <col min="2051" max="2051" width="9.5703125" style="47" customWidth="1"/>
    <col min="2052" max="2052" width="9.140625" style="47"/>
    <col min="2053" max="2053" width="10.85546875" style="47" customWidth="1"/>
    <col min="2054" max="2054" width="9.140625" style="47"/>
    <col min="2055" max="2055" width="9.28515625" style="47" customWidth="1"/>
    <col min="2056" max="2056" width="11.42578125" style="47" bestFit="1" customWidth="1"/>
    <col min="2057" max="2057" width="9.140625" style="47"/>
    <col min="2058" max="2058" width="2.28515625" style="47" customWidth="1"/>
    <col min="2059" max="2059" width="9.140625" style="47"/>
    <col min="2060" max="2060" width="9.7109375" style="47" customWidth="1"/>
    <col min="2061" max="2061" width="10.42578125" style="47" bestFit="1" customWidth="1"/>
    <col min="2062" max="2304" width="9.140625" style="47"/>
    <col min="2305" max="2305" width="14.140625" style="47" customWidth="1"/>
    <col min="2306" max="2306" width="11" style="47" customWidth="1"/>
    <col min="2307" max="2307" width="9.5703125" style="47" customWidth="1"/>
    <col min="2308" max="2308" width="9.140625" style="47"/>
    <col min="2309" max="2309" width="10.85546875" style="47" customWidth="1"/>
    <col min="2310" max="2310" width="9.140625" style="47"/>
    <col min="2311" max="2311" width="9.28515625" style="47" customWidth="1"/>
    <col min="2312" max="2312" width="11.42578125" style="47" bestFit="1" customWidth="1"/>
    <col min="2313" max="2313" width="9.140625" style="47"/>
    <col min="2314" max="2314" width="2.28515625" style="47" customWidth="1"/>
    <col min="2315" max="2315" width="9.140625" style="47"/>
    <col min="2316" max="2316" width="9.7109375" style="47" customWidth="1"/>
    <col min="2317" max="2317" width="10.42578125" style="47" bestFit="1" customWidth="1"/>
    <col min="2318" max="2560" width="9.140625" style="47"/>
    <col min="2561" max="2561" width="14.140625" style="47" customWidth="1"/>
    <col min="2562" max="2562" width="11" style="47" customWidth="1"/>
    <col min="2563" max="2563" width="9.5703125" style="47" customWidth="1"/>
    <col min="2564" max="2564" width="9.140625" style="47"/>
    <col min="2565" max="2565" width="10.85546875" style="47" customWidth="1"/>
    <col min="2566" max="2566" width="9.140625" style="47"/>
    <col min="2567" max="2567" width="9.28515625" style="47" customWidth="1"/>
    <col min="2568" max="2568" width="11.42578125" style="47" bestFit="1" customWidth="1"/>
    <col min="2569" max="2569" width="9.140625" style="47"/>
    <col min="2570" max="2570" width="2.28515625" style="47" customWidth="1"/>
    <col min="2571" max="2571" width="9.140625" style="47"/>
    <col min="2572" max="2572" width="9.7109375" style="47" customWidth="1"/>
    <col min="2573" max="2573" width="10.42578125" style="47" bestFit="1" customWidth="1"/>
    <col min="2574" max="2816" width="9.140625" style="47"/>
    <col min="2817" max="2817" width="14.140625" style="47" customWidth="1"/>
    <col min="2818" max="2818" width="11" style="47" customWidth="1"/>
    <col min="2819" max="2819" width="9.5703125" style="47" customWidth="1"/>
    <col min="2820" max="2820" width="9.140625" style="47"/>
    <col min="2821" max="2821" width="10.85546875" style="47" customWidth="1"/>
    <col min="2822" max="2822" width="9.140625" style="47"/>
    <col min="2823" max="2823" width="9.28515625" style="47" customWidth="1"/>
    <col min="2824" max="2824" width="11.42578125" style="47" bestFit="1" customWidth="1"/>
    <col min="2825" max="2825" width="9.140625" style="47"/>
    <col min="2826" max="2826" width="2.28515625" style="47" customWidth="1"/>
    <col min="2827" max="2827" width="9.140625" style="47"/>
    <col min="2828" max="2828" width="9.7109375" style="47" customWidth="1"/>
    <col min="2829" max="2829" width="10.42578125" style="47" bestFit="1" customWidth="1"/>
    <col min="2830" max="3072" width="9.140625" style="47"/>
    <col min="3073" max="3073" width="14.140625" style="47" customWidth="1"/>
    <col min="3074" max="3074" width="11" style="47" customWidth="1"/>
    <col min="3075" max="3075" width="9.5703125" style="47" customWidth="1"/>
    <col min="3076" max="3076" width="9.140625" style="47"/>
    <col min="3077" max="3077" width="10.85546875" style="47" customWidth="1"/>
    <col min="3078" max="3078" width="9.140625" style="47"/>
    <col min="3079" max="3079" width="9.28515625" style="47" customWidth="1"/>
    <col min="3080" max="3080" width="11.42578125" style="47" bestFit="1" customWidth="1"/>
    <col min="3081" max="3081" width="9.140625" style="47"/>
    <col min="3082" max="3082" width="2.28515625" style="47" customWidth="1"/>
    <col min="3083" max="3083" width="9.140625" style="47"/>
    <col min="3084" max="3084" width="9.7109375" style="47" customWidth="1"/>
    <col min="3085" max="3085" width="10.42578125" style="47" bestFit="1" customWidth="1"/>
    <col min="3086" max="3328" width="9.140625" style="47"/>
    <col min="3329" max="3329" width="14.140625" style="47" customWidth="1"/>
    <col min="3330" max="3330" width="11" style="47" customWidth="1"/>
    <col min="3331" max="3331" width="9.5703125" style="47" customWidth="1"/>
    <col min="3332" max="3332" width="9.140625" style="47"/>
    <col min="3333" max="3333" width="10.85546875" style="47" customWidth="1"/>
    <col min="3334" max="3334" width="9.140625" style="47"/>
    <col min="3335" max="3335" width="9.28515625" style="47" customWidth="1"/>
    <col min="3336" max="3336" width="11.42578125" style="47" bestFit="1" customWidth="1"/>
    <col min="3337" max="3337" width="9.140625" style="47"/>
    <col min="3338" max="3338" width="2.28515625" style="47" customWidth="1"/>
    <col min="3339" max="3339" width="9.140625" style="47"/>
    <col min="3340" max="3340" width="9.7109375" style="47" customWidth="1"/>
    <col min="3341" max="3341" width="10.42578125" style="47" bestFit="1" customWidth="1"/>
    <col min="3342" max="3584" width="9.140625" style="47"/>
    <col min="3585" max="3585" width="14.140625" style="47" customWidth="1"/>
    <col min="3586" max="3586" width="11" style="47" customWidth="1"/>
    <col min="3587" max="3587" width="9.5703125" style="47" customWidth="1"/>
    <col min="3588" max="3588" width="9.140625" style="47"/>
    <col min="3589" max="3589" width="10.85546875" style="47" customWidth="1"/>
    <col min="3590" max="3590" width="9.140625" style="47"/>
    <col min="3591" max="3591" width="9.28515625" style="47" customWidth="1"/>
    <col min="3592" max="3592" width="11.42578125" style="47" bestFit="1" customWidth="1"/>
    <col min="3593" max="3593" width="9.140625" style="47"/>
    <col min="3594" max="3594" width="2.28515625" style="47" customWidth="1"/>
    <col min="3595" max="3595" width="9.140625" style="47"/>
    <col min="3596" max="3596" width="9.7109375" style="47" customWidth="1"/>
    <col min="3597" max="3597" width="10.42578125" style="47" bestFit="1" customWidth="1"/>
    <col min="3598" max="3840" width="9.140625" style="47"/>
    <col min="3841" max="3841" width="14.140625" style="47" customWidth="1"/>
    <col min="3842" max="3842" width="11" style="47" customWidth="1"/>
    <col min="3843" max="3843" width="9.5703125" style="47" customWidth="1"/>
    <col min="3844" max="3844" width="9.140625" style="47"/>
    <col min="3845" max="3845" width="10.85546875" style="47" customWidth="1"/>
    <col min="3846" max="3846" width="9.140625" style="47"/>
    <col min="3847" max="3847" width="9.28515625" style="47" customWidth="1"/>
    <col min="3848" max="3848" width="11.42578125" style="47" bestFit="1" customWidth="1"/>
    <col min="3849" max="3849" width="9.140625" style="47"/>
    <col min="3850" max="3850" width="2.28515625" style="47" customWidth="1"/>
    <col min="3851" max="3851" width="9.140625" style="47"/>
    <col min="3852" max="3852" width="9.7109375" style="47" customWidth="1"/>
    <col min="3853" max="3853" width="10.42578125" style="47" bestFit="1" customWidth="1"/>
    <col min="3854" max="4096" width="9.140625" style="47"/>
    <col min="4097" max="4097" width="14.140625" style="47" customWidth="1"/>
    <col min="4098" max="4098" width="11" style="47" customWidth="1"/>
    <col min="4099" max="4099" width="9.5703125" style="47" customWidth="1"/>
    <col min="4100" max="4100" width="9.140625" style="47"/>
    <col min="4101" max="4101" width="10.85546875" style="47" customWidth="1"/>
    <col min="4102" max="4102" width="9.140625" style="47"/>
    <col min="4103" max="4103" width="9.28515625" style="47" customWidth="1"/>
    <col min="4104" max="4104" width="11.42578125" style="47" bestFit="1" customWidth="1"/>
    <col min="4105" max="4105" width="9.140625" style="47"/>
    <col min="4106" max="4106" width="2.28515625" style="47" customWidth="1"/>
    <col min="4107" max="4107" width="9.140625" style="47"/>
    <col min="4108" max="4108" width="9.7109375" style="47" customWidth="1"/>
    <col min="4109" max="4109" width="10.42578125" style="47" bestFit="1" customWidth="1"/>
    <col min="4110" max="4352" width="9.140625" style="47"/>
    <col min="4353" max="4353" width="14.140625" style="47" customWidth="1"/>
    <col min="4354" max="4354" width="11" style="47" customWidth="1"/>
    <col min="4355" max="4355" width="9.5703125" style="47" customWidth="1"/>
    <col min="4356" max="4356" width="9.140625" style="47"/>
    <col min="4357" max="4357" width="10.85546875" style="47" customWidth="1"/>
    <col min="4358" max="4358" width="9.140625" style="47"/>
    <col min="4359" max="4359" width="9.28515625" style="47" customWidth="1"/>
    <col min="4360" max="4360" width="11.42578125" style="47" bestFit="1" customWidth="1"/>
    <col min="4361" max="4361" width="9.140625" style="47"/>
    <col min="4362" max="4362" width="2.28515625" style="47" customWidth="1"/>
    <col min="4363" max="4363" width="9.140625" style="47"/>
    <col min="4364" max="4364" width="9.7109375" style="47" customWidth="1"/>
    <col min="4365" max="4365" width="10.42578125" style="47" bestFit="1" customWidth="1"/>
    <col min="4366" max="4608" width="9.140625" style="47"/>
    <col min="4609" max="4609" width="14.140625" style="47" customWidth="1"/>
    <col min="4610" max="4610" width="11" style="47" customWidth="1"/>
    <col min="4611" max="4611" width="9.5703125" style="47" customWidth="1"/>
    <col min="4612" max="4612" width="9.140625" style="47"/>
    <col min="4613" max="4613" width="10.85546875" style="47" customWidth="1"/>
    <col min="4614" max="4614" width="9.140625" style="47"/>
    <col min="4615" max="4615" width="9.28515625" style="47" customWidth="1"/>
    <col min="4616" max="4616" width="11.42578125" style="47" bestFit="1" customWidth="1"/>
    <col min="4617" max="4617" width="9.140625" style="47"/>
    <col min="4618" max="4618" width="2.28515625" style="47" customWidth="1"/>
    <col min="4619" max="4619" width="9.140625" style="47"/>
    <col min="4620" max="4620" width="9.7109375" style="47" customWidth="1"/>
    <col min="4621" max="4621" width="10.42578125" style="47" bestFit="1" customWidth="1"/>
    <col min="4622" max="4864" width="9.140625" style="47"/>
    <col min="4865" max="4865" width="14.140625" style="47" customWidth="1"/>
    <col min="4866" max="4866" width="11" style="47" customWidth="1"/>
    <col min="4867" max="4867" width="9.5703125" style="47" customWidth="1"/>
    <col min="4868" max="4868" width="9.140625" style="47"/>
    <col min="4869" max="4869" width="10.85546875" style="47" customWidth="1"/>
    <col min="4870" max="4870" width="9.140625" style="47"/>
    <col min="4871" max="4871" width="9.28515625" style="47" customWidth="1"/>
    <col min="4872" max="4872" width="11.42578125" style="47" bestFit="1" customWidth="1"/>
    <col min="4873" max="4873" width="9.140625" style="47"/>
    <col min="4874" max="4874" width="2.28515625" style="47" customWidth="1"/>
    <col min="4875" max="4875" width="9.140625" style="47"/>
    <col min="4876" max="4876" width="9.7109375" style="47" customWidth="1"/>
    <col min="4877" max="4877" width="10.42578125" style="47" bestFit="1" customWidth="1"/>
    <col min="4878" max="5120" width="9.140625" style="47"/>
    <col min="5121" max="5121" width="14.140625" style="47" customWidth="1"/>
    <col min="5122" max="5122" width="11" style="47" customWidth="1"/>
    <col min="5123" max="5123" width="9.5703125" style="47" customWidth="1"/>
    <col min="5124" max="5124" width="9.140625" style="47"/>
    <col min="5125" max="5125" width="10.85546875" style="47" customWidth="1"/>
    <col min="5126" max="5126" width="9.140625" style="47"/>
    <col min="5127" max="5127" width="9.28515625" style="47" customWidth="1"/>
    <col min="5128" max="5128" width="11.42578125" style="47" bestFit="1" customWidth="1"/>
    <col min="5129" max="5129" width="9.140625" style="47"/>
    <col min="5130" max="5130" width="2.28515625" style="47" customWidth="1"/>
    <col min="5131" max="5131" width="9.140625" style="47"/>
    <col min="5132" max="5132" width="9.7109375" style="47" customWidth="1"/>
    <col min="5133" max="5133" width="10.42578125" style="47" bestFit="1" customWidth="1"/>
    <col min="5134" max="5376" width="9.140625" style="47"/>
    <col min="5377" max="5377" width="14.140625" style="47" customWidth="1"/>
    <col min="5378" max="5378" width="11" style="47" customWidth="1"/>
    <col min="5379" max="5379" width="9.5703125" style="47" customWidth="1"/>
    <col min="5380" max="5380" width="9.140625" style="47"/>
    <col min="5381" max="5381" width="10.85546875" style="47" customWidth="1"/>
    <col min="5382" max="5382" width="9.140625" style="47"/>
    <col min="5383" max="5383" width="9.28515625" style="47" customWidth="1"/>
    <col min="5384" max="5384" width="11.42578125" style="47" bestFit="1" customWidth="1"/>
    <col min="5385" max="5385" width="9.140625" style="47"/>
    <col min="5386" max="5386" width="2.28515625" style="47" customWidth="1"/>
    <col min="5387" max="5387" width="9.140625" style="47"/>
    <col min="5388" max="5388" width="9.7109375" style="47" customWidth="1"/>
    <col min="5389" max="5389" width="10.42578125" style="47" bestFit="1" customWidth="1"/>
    <col min="5390" max="5632" width="9.140625" style="47"/>
    <col min="5633" max="5633" width="14.140625" style="47" customWidth="1"/>
    <col min="5634" max="5634" width="11" style="47" customWidth="1"/>
    <col min="5635" max="5635" width="9.5703125" style="47" customWidth="1"/>
    <col min="5636" max="5636" width="9.140625" style="47"/>
    <col min="5637" max="5637" width="10.85546875" style="47" customWidth="1"/>
    <col min="5638" max="5638" width="9.140625" style="47"/>
    <col min="5639" max="5639" width="9.28515625" style="47" customWidth="1"/>
    <col min="5640" max="5640" width="11.42578125" style="47" bestFit="1" customWidth="1"/>
    <col min="5641" max="5641" width="9.140625" style="47"/>
    <col min="5642" max="5642" width="2.28515625" style="47" customWidth="1"/>
    <col min="5643" max="5643" width="9.140625" style="47"/>
    <col min="5644" max="5644" width="9.7109375" style="47" customWidth="1"/>
    <col min="5645" max="5645" width="10.42578125" style="47" bestFit="1" customWidth="1"/>
    <col min="5646" max="5888" width="9.140625" style="47"/>
    <col min="5889" max="5889" width="14.140625" style="47" customWidth="1"/>
    <col min="5890" max="5890" width="11" style="47" customWidth="1"/>
    <col min="5891" max="5891" width="9.5703125" style="47" customWidth="1"/>
    <col min="5892" max="5892" width="9.140625" style="47"/>
    <col min="5893" max="5893" width="10.85546875" style="47" customWidth="1"/>
    <col min="5894" max="5894" width="9.140625" style="47"/>
    <col min="5895" max="5895" width="9.28515625" style="47" customWidth="1"/>
    <col min="5896" max="5896" width="11.42578125" style="47" bestFit="1" customWidth="1"/>
    <col min="5897" max="5897" width="9.140625" style="47"/>
    <col min="5898" max="5898" width="2.28515625" style="47" customWidth="1"/>
    <col min="5899" max="5899" width="9.140625" style="47"/>
    <col min="5900" max="5900" width="9.7109375" style="47" customWidth="1"/>
    <col min="5901" max="5901" width="10.42578125" style="47" bestFit="1" customWidth="1"/>
    <col min="5902" max="6144" width="9.140625" style="47"/>
    <col min="6145" max="6145" width="14.140625" style="47" customWidth="1"/>
    <col min="6146" max="6146" width="11" style="47" customWidth="1"/>
    <col min="6147" max="6147" width="9.5703125" style="47" customWidth="1"/>
    <col min="6148" max="6148" width="9.140625" style="47"/>
    <col min="6149" max="6149" width="10.85546875" style="47" customWidth="1"/>
    <col min="6150" max="6150" width="9.140625" style="47"/>
    <col min="6151" max="6151" width="9.28515625" style="47" customWidth="1"/>
    <col min="6152" max="6152" width="11.42578125" style="47" bestFit="1" customWidth="1"/>
    <col min="6153" max="6153" width="9.140625" style="47"/>
    <col min="6154" max="6154" width="2.28515625" style="47" customWidth="1"/>
    <col min="6155" max="6155" width="9.140625" style="47"/>
    <col min="6156" max="6156" width="9.7109375" style="47" customWidth="1"/>
    <col min="6157" max="6157" width="10.42578125" style="47" bestFit="1" customWidth="1"/>
    <col min="6158" max="6400" width="9.140625" style="47"/>
    <col min="6401" max="6401" width="14.140625" style="47" customWidth="1"/>
    <col min="6402" max="6402" width="11" style="47" customWidth="1"/>
    <col min="6403" max="6403" width="9.5703125" style="47" customWidth="1"/>
    <col min="6404" max="6404" width="9.140625" style="47"/>
    <col min="6405" max="6405" width="10.85546875" style="47" customWidth="1"/>
    <col min="6406" max="6406" width="9.140625" style="47"/>
    <col min="6407" max="6407" width="9.28515625" style="47" customWidth="1"/>
    <col min="6408" max="6408" width="11.42578125" style="47" bestFit="1" customWidth="1"/>
    <col min="6409" max="6409" width="9.140625" style="47"/>
    <col min="6410" max="6410" width="2.28515625" style="47" customWidth="1"/>
    <col min="6411" max="6411" width="9.140625" style="47"/>
    <col min="6412" max="6412" width="9.7109375" style="47" customWidth="1"/>
    <col min="6413" max="6413" width="10.42578125" style="47" bestFit="1" customWidth="1"/>
    <col min="6414" max="6656" width="9.140625" style="47"/>
    <col min="6657" max="6657" width="14.140625" style="47" customWidth="1"/>
    <col min="6658" max="6658" width="11" style="47" customWidth="1"/>
    <col min="6659" max="6659" width="9.5703125" style="47" customWidth="1"/>
    <col min="6660" max="6660" width="9.140625" style="47"/>
    <col min="6661" max="6661" width="10.85546875" style="47" customWidth="1"/>
    <col min="6662" max="6662" width="9.140625" style="47"/>
    <col min="6663" max="6663" width="9.28515625" style="47" customWidth="1"/>
    <col min="6664" max="6664" width="11.42578125" style="47" bestFit="1" customWidth="1"/>
    <col min="6665" max="6665" width="9.140625" style="47"/>
    <col min="6666" max="6666" width="2.28515625" style="47" customWidth="1"/>
    <col min="6667" max="6667" width="9.140625" style="47"/>
    <col min="6668" max="6668" width="9.7109375" style="47" customWidth="1"/>
    <col min="6669" max="6669" width="10.42578125" style="47" bestFit="1" customWidth="1"/>
    <col min="6670" max="6912" width="9.140625" style="47"/>
    <col min="6913" max="6913" width="14.140625" style="47" customWidth="1"/>
    <col min="6914" max="6914" width="11" style="47" customWidth="1"/>
    <col min="6915" max="6915" width="9.5703125" style="47" customWidth="1"/>
    <col min="6916" max="6916" width="9.140625" style="47"/>
    <col min="6917" max="6917" width="10.85546875" style="47" customWidth="1"/>
    <col min="6918" max="6918" width="9.140625" style="47"/>
    <col min="6919" max="6919" width="9.28515625" style="47" customWidth="1"/>
    <col min="6920" max="6920" width="11.42578125" style="47" bestFit="1" customWidth="1"/>
    <col min="6921" max="6921" width="9.140625" style="47"/>
    <col min="6922" max="6922" width="2.28515625" style="47" customWidth="1"/>
    <col min="6923" max="6923" width="9.140625" style="47"/>
    <col min="6924" max="6924" width="9.7109375" style="47" customWidth="1"/>
    <col min="6925" max="6925" width="10.42578125" style="47" bestFit="1" customWidth="1"/>
    <col min="6926" max="7168" width="9.140625" style="47"/>
    <col min="7169" max="7169" width="14.140625" style="47" customWidth="1"/>
    <col min="7170" max="7170" width="11" style="47" customWidth="1"/>
    <col min="7171" max="7171" width="9.5703125" style="47" customWidth="1"/>
    <col min="7172" max="7172" width="9.140625" style="47"/>
    <col min="7173" max="7173" width="10.85546875" style="47" customWidth="1"/>
    <col min="7174" max="7174" width="9.140625" style="47"/>
    <col min="7175" max="7175" width="9.28515625" style="47" customWidth="1"/>
    <col min="7176" max="7176" width="11.42578125" style="47" bestFit="1" customWidth="1"/>
    <col min="7177" max="7177" width="9.140625" style="47"/>
    <col min="7178" max="7178" width="2.28515625" style="47" customWidth="1"/>
    <col min="7179" max="7179" width="9.140625" style="47"/>
    <col min="7180" max="7180" width="9.7109375" style="47" customWidth="1"/>
    <col min="7181" max="7181" width="10.42578125" style="47" bestFit="1" customWidth="1"/>
    <col min="7182" max="7424" width="9.140625" style="47"/>
    <col min="7425" max="7425" width="14.140625" style="47" customWidth="1"/>
    <col min="7426" max="7426" width="11" style="47" customWidth="1"/>
    <col min="7427" max="7427" width="9.5703125" style="47" customWidth="1"/>
    <col min="7428" max="7428" width="9.140625" style="47"/>
    <col min="7429" max="7429" width="10.85546875" style="47" customWidth="1"/>
    <col min="7430" max="7430" width="9.140625" style="47"/>
    <col min="7431" max="7431" width="9.28515625" style="47" customWidth="1"/>
    <col min="7432" max="7432" width="11.42578125" style="47" bestFit="1" customWidth="1"/>
    <col min="7433" max="7433" width="9.140625" style="47"/>
    <col min="7434" max="7434" width="2.28515625" style="47" customWidth="1"/>
    <col min="7435" max="7435" width="9.140625" style="47"/>
    <col min="7436" max="7436" width="9.7109375" style="47" customWidth="1"/>
    <col min="7437" max="7437" width="10.42578125" style="47" bestFit="1" customWidth="1"/>
    <col min="7438" max="7680" width="9.140625" style="47"/>
    <col min="7681" max="7681" width="14.140625" style="47" customWidth="1"/>
    <col min="7682" max="7682" width="11" style="47" customWidth="1"/>
    <col min="7683" max="7683" width="9.5703125" style="47" customWidth="1"/>
    <col min="7684" max="7684" width="9.140625" style="47"/>
    <col min="7685" max="7685" width="10.85546875" style="47" customWidth="1"/>
    <col min="7686" max="7686" width="9.140625" style="47"/>
    <col min="7687" max="7687" width="9.28515625" style="47" customWidth="1"/>
    <col min="7688" max="7688" width="11.42578125" style="47" bestFit="1" customWidth="1"/>
    <col min="7689" max="7689" width="9.140625" style="47"/>
    <col min="7690" max="7690" width="2.28515625" style="47" customWidth="1"/>
    <col min="7691" max="7691" width="9.140625" style="47"/>
    <col min="7692" max="7692" width="9.7109375" style="47" customWidth="1"/>
    <col min="7693" max="7693" width="10.42578125" style="47" bestFit="1" customWidth="1"/>
    <col min="7694" max="7936" width="9.140625" style="47"/>
    <col min="7937" max="7937" width="14.140625" style="47" customWidth="1"/>
    <col min="7938" max="7938" width="11" style="47" customWidth="1"/>
    <col min="7939" max="7939" width="9.5703125" style="47" customWidth="1"/>
    <col min="7940" max="7940" width="9.140625" style="47"/>
    <col min="7941" max="7941" width="10.85546875" style="47" customWidth="1"/>
    <col min="7942" max="7942" width="9.140625" style="47"/>
    <col min="7943" max="7943" width="9.28515625" style="47" customWidth="1"/>
    <col min="7944" max="7944" width="11.42578125" style="47" bestFit="1" customWidth="1"/>
    <col min="7945" max="7945" width="9.140625" style="47"/>
    <col min="7946" max="7946" width="2.28515625" style="47" customWidth="1"/>
    <col min="7947" max="7947" width="9.140625" style="47"/>
    <col min="7948" max="7948" width="9.7109375" style="47" customWidth="1"/>
    <col min="7949" max="7949" width="10.42578125" style="47" bestFit="1" customWidth="1"/>
    <col min="7950" max="8192" width="9.140625" style="47"/>
    <col min="8193" max="8193" width="14.140625" style="47" customWidth="1"/>
    <col min="8194" max="8194" width="11" style="47" customWidth="1"/>
    <col min="8195" max="8195" width="9.5703125" style="47" customWidth="1"/>
    <col min="8196" max="8196" width="9.140625" style="47"/>
    <col min="8197" max="8197" width="10.85546875" style="47" customWidth="1"/>
    <col min="8198" max="8198" width="9.140625" style="47"/>
    <col min="8199" max="8199" width="9.28515625" style="47" customWidth="1"/>
    <col min="8200" max="8200" width="11.42578125" style="47" bestFit="1" customWidth="1"/>
    <col min="8201" max="8201" width="9.140625" style="47"/>
    <col min="8202" max="8202" width="2.28515625" style="47" customWidth="1"/>
    <col min="8203" max="8203" width="9.140625" style="47"/>
    <col min="8204" max="8204" width="9.7109375" style="47" customWidth="1"/>
    <col min="8205" max="8205" width="10.42578125" style="47" bestFit="1" customWidth="1"/>
    <col min="8206" max="8448" width="9.140625" style="47"/>
    <col min="8449" max="8449" width="14.140625" style="47" customWidth="1"/>
    <col min="8450" max="8450" width="11" style="47" customWidth="1"/>
    <col min="8451" max="8451" width="9.5703125" style="47" customWidth="1"/>
    <col min="8452" max="8452" width="9.140625" style="47"/>
    <col min="8453" max="8453" width="10.85546875" style="47" customWidth="1"/>
    <col min="8454" max="8454" width="9.140625" style="47"/>
    <col min="8455" max="8455" width="9.28515625" style="47" customWidth="1"/>
    <col min="8456" max="8456" width="11.42578125" style="47" bestFit="1" customWidth="1"/>
    <col min="8457" max="8457" width="9.140625" style="47"/>
    <col min="8458" max="8458" width="2.28515625" style="47" customWidth="1"/>
    <col min="8459" max="8459" width="9.140625" style="47"/>
    <col min="8460" max="8460" width="9.7109375" style="47" customWidth="1"/>
    <col min="8461" max="8461" width="10.42578125" style="47" bestFit="1" customWidth="1"/>
    <col min="8462" max="8704" width="9.140625" style="47"/>
    <col min="8705" max="8705" width="14.140625" style="47" customWidth="1"/>
    <col min="8706" max="8706" width="11" style="47" customWidth="1"/>
    <col min="8707" max="8707" width="9.5703125" style="47" customWidth="1"/>
    <col min="8708" max="8708" width="9.140625" style="47"/>
    <col min="8709" max="8709" width="10.85546875" style="47" customWidth="1"/>
    <col min="8710" max="8710" width="9.140625" style="47"/>
    <col min="8711" max="8711" width="9.28515625" style="47" customWidth="1"/>
    <col min="8712" max="8712" width="11.42578125" style="47" bestFit="1" customWidth="1"/>
    <col min="8713" max="8713" width="9.140625" style="47"/>
    <col min="8714" max="8714" width="2.28515625" style="47" customWidth="1"/>
    <col min="8715" max="8715" width="9.140625" style="47"/>
    <col min="8716" max="8716" width="9.7109375" style="47" customWidth="1"/>
    <col min="8717" max="8717" width="10.42578125" style="47" bestFit="1" customWidth="1"/>
    <col min="8718" max="8960" width="9.140625" style="47"/>
    <col min="8961" max="8961" width="14.140625" style="47" customWidth="1"/>
    <col min="8962" max="8962" width="11" style="47" customWidth="1"/>
    <col min="8963" max="8963" width="9.5703125" style="47" customWidth="1"/>
    <col min="8964" max="8964" width="9.140625" style="47"/>
    <col min="8965" max="8965" width="10.85546875" style="47" customWidth="1"/>
    <col min="8966" max="8966" width="9.140625" style="47"/>
    <col min="8967" max="8967" width="9.28515625" style="47" customWidth="1"/>
    <col min="8968" max="8968" width="11.42578125" style="47" bestFit="1" customWidth="1"/>
    <col min="8969" max="8969" width="9.140625" style="47"/>
    <col min="8970" max="8970" width="2.28515625" style="47" customWidth="1"/>
    <col min="8971" max="8971" width="9.140625" style="47"/>
    <col min="8972" max="8972" width="9.7109375" style="47" customWidth="1"/>
    <col min="8973" max="8973" width="10.42578125" style="47" bestFit="1" customWidth="1"/>
    <col min="8974" max="9216" width="9.140625" style="47"/>
    <col min="9217" max="9217" width="14.140625" style="47" customWidth="1"/>
    <col min="9218" max="9218" width="11" style="47" customWidth="1"/>
    <col min="9219" max="9219" width="9.5703125" style="47" customWidth="1"/>
    <col min="9220" max="9220" width="9.140625" style="47"/>
    <col min="9221" max="9221" width="10.85546875" style="47" customWidth="1"/>
    <col min="9222" max="9222" width="9.140625" style="47"/>
    <col min="9223" max="9223" width="9.28515625" style="47" customWidth="1"/>
    <col min="9224" max="9224" width="11.42578125" style="47" bestFit="1" customWidth="1"/>
    <col min="9225" max="9225" width="9.140625" style="47"/>
    <col min="9226" max="9226" width="2.28515625" style="47" customWidth="1"/>
    <col min="9227" max="9227" width="9.140625" style="47"/>
    <col min="9228" max="9228" width="9.7109375" style="47" customWidth="1"/>
    <col min="9229" max="9229" width="10.42578125" style="47" bestFit="1" customWidth="1"/>
    <col min="9230" max="9472" width="9.140625" style="47"/>
    <col min="9473" max="9473" width="14.140625" style="47" customWidth="1"/>
    <col min="9474" max="9474" width="11" style="47" customWidth="1"/>
    <col min="9475" max="9475" width="9.5703125" style="47" customWidth="1"/>
    <col min="9476" max="9476" width="9.140625" style="47"/>
    <col min="9477" max="9477" width="10.85546875" style="47" customWidth="1"/>
    <col min="9478" max="9478" width="9.140625" style="47"/>
    <col min="9479" max="9479" width="9.28515625" style="47" customWidth="1"/>
    <col min="9480" max="9480" width="11.42578125" style="47" bestFit="1" customWidth="1"/>
    <col min="9481" max="9481" width="9.140625" style="47"/>
    <col min="9482" max="9482" width="2.28515625" style="47" customWidth="1"/>
    <col min="9483" max="9483" width="9.140625" style="47"/>
    <col min="9484" max="9484" width="9.7109375" style="47" customWidth="1"/>
    <col min="9485" max="9485" width="10.42578125" style="47" bestFit="1" customWidth="1"/>
    <col min="9486" max="9728" width="9.140625" style="47"/>
    <col min="9729" max="9729" width="14.140625" style="47" customWidth="1"/>
    <col min="9730" max="9730" width="11" style="47" customWidth="1"/>
    <col min="9731" max="9731" width="9.5703125" style="47" customWidth="1"/>
    <col min="9732" max="9732" width="9.140625" style="47"/>
    <col min="9733" max="9733" width="10.85546875" style="47" customWidth="1"/>
    <col min="9734" max="9734" width="9.140625" style="47"/>
    <col min="9735" max="9735" width="9.28515625" style="47" customWidth="1"/>
    <col min="9736" max="9736" width="11.42578125" style="47" bestFit="1" customWidth="1"/>
    <col min="9737" max="9737" width="9.140625" style="47"/>
    <col min="9738" max="9738" width="2.28515625" style="47" customWidth="1"/>
    <col min="9739" max="9739" width="9.140625" style="47"/>
    <col min="9740" max="9740" width="9.7109375" style="47" customWidth="1"/>
    <col min="9741" max="9741" width="10.42578125" style="47" bestFit="1" customWidth="1"/>
    <col min="9742" max="9984" width="9.140625" style="47"/>
    <col min="9985" max="9985" width="14.140625" style="47" customWidth="1"/>
    <col min="9986" max="9986" width="11" style="47" customWidth="1"/>
    <col min="9987" max="9987" width="9.5703125" style="47" customWidth="1"/>
    <col min="9988" max="9988" width="9.140625" style="47"/>
    <col min="9989" max="9989" width="10.85546875" style="47" customWidth="1"/>
    <col min="9990" max="9990" width="9.140625" style="47"/>
    <col min="9991" max="9991" width="9.28515625" style="47" customWidth="1"/>
    <col min="9992" max="9992" width="11.42578125" style="47" bestFit="1" customWidth="1"/>
    <col min="9993" max="9993" width="9.140625" style="47"/>
    <col min="9994" max="9994" width="2.28515625" style="47" customWidth="1"/>
    <col min="9995" max="9995" width="9.140625" style="47"/>
    <col min="9996" max="9996" width="9.7109375" style="47" customWidth="1"/>
    <col min="9997" max="9997" width="10.42578125" style="47" bestFit="1" customWidth="1"/>
    <col min="9998" max="10240" width="9.140625" style="47"/>
    <col min="10241" max="10241" width="14.140625" style="47" customWidth="1"/>
    <col min="10242" max="10242" width="11" style="47" customWidth="1"/>
    <col min="10243" max="10243" width="9.5703125" style="47" customWidth="1"/>
    <col min="10244" max="10244" width="9.140625" style="47"/>
    <col min="10245" max="10245" width="10.85546875" style="47" customWidth="1"/>
    <col min="10246" max="10246" width="9.140625" style="47"/>
    <col min="10247" max="10247" width="9.28515625" style="47" customWidth="1"/>
    <col min="10248" max="10248" width="11.42578125" style="47" bestFit="1" customWidth="1"/>
    <col min="10249" max="10249" width="9.140625" style="47"/>
    <col min="10250" max="10250" width="2.28515625" style="47" customWidth="1"/>
    <col min="10251" max="10251" width="9.140625" style="47"/>
    <col min="10252" max="10252" width="9.7109375" style="47" customWidth="1"/>
    <col min="10253" max="10253" width="10.42578125" style="47" bestFit="1" customWidth="1"/>
    <col min="10254" max="10496" width="9.140625" style="47"/>
    <col min="10497" max="10497" width="14.140625" style="47" customWidth="1"/>
    <col min="10498" max="10498" width="11" style="47" customWidth="1"/>
    <col min="10499" max="10499" width="9.5703125" style="47" customWidth="1"/>
    <col min="10500" max="10500" width="9.140625" style="47"/>
    <col min="10501" max="10501" width="10.85546875" style="47" customWidth="1"/>
    <col min="10502" max="10502" width="9.140625" style="47"/>
    <col min="10503" max="10503" width="9.28515625" style="47" customWidth="1"/>
    <col min="10504" max="10504" width="11.42578125" style="47" bestFit="1" customWidth="1"/>
    <col min="10505" max="10505" width="9.140625" style="47"/>
    <col min="10506" max="10506" width="2.28515625" style="47" customWidth="1"/>
    <col min="10507" max="10507" width="9.140625" style="47"/>
    <col min="10508" max="10508" width="9.7109375" style="47" customWidth="1"/>
    <col min="10509" max="10509" width="10.42578125" style="47" bestFit="1" customWidth="1"/>
    <col min="10510" max="10752" width="9.140625" style="47"/>
    <col min="10753" max="10753" width="14.140625" style="47" customWidth="1"/>
    <col min="10754" max="10754" width="11" style="47" customWidth="1"/>
    <col min="10755" max="10755" width="9.5703125" style="47" customWidth="1"/>
    <col min="10756" max="10756" width="9.140625" style="47"/>
    <col min="10757" max="10757" width="10.85546875" style="47" customWidth="1"/>
    <col min="10758" max="10758" width="9.140625" style="47"/>
    <col min="10759" max="10759" width="9.28515625" style="47" customWidth="1"/>
    <col min="10760" max="10760" width="11.42578125" style="47" bestFit="1" customWidth="1"/>
    <col min="10761" max="10761" width="9.140625" style="47"/>
    <col min="10762" max="10762" width="2.28515625" style="47" customWidth="1"/>
    <col min="10763" max="10763" width="9.140625" style="47"/>
    <col min="10764" max="10764" width="9.7109375" style="47" customWidth="1"/>
    <col min="10765" max="10765" width="10.42578125" style="47" bestFit="1" customWidth="1"/>
    <col min="10766" max="11008" width="9.140625" style="47"/>
    <col min="11009" max="11009" width="14.140625" style="47" customWidth="1"/>
    <col min="11010" max="11010" width="11" style="47" customWidth="1"/>
    <col min="11011" max="11011" width="9.5703125" style="47" customWidth="1"/>
    <col min="11012" max="11012" width="9.140625" style="47"/>
    <col min="11013" max="11013" width="10.85546875" style="47" customWidth="1"/>
    <col min="11014" max="11014" width="9.140625" style="47"/>
    <col min="11015" max="11015" width="9.28515625" style="47" customWidth="1"/>
    <col min="11016" max="11016" width="11.42578125" style="47" bestFit="1" customWidth="1"/>
    <col min="11017" max="11017" width="9.140625" style="47"/>
    <col min="11018" max="11018" width="2.28515625" style="47" customWidth="1"/>
    <col min="11019" max="11019" width="9.140625" style="47"/>
    <col min="11020" max="11020" width="9.7109375" style="47" customWidth="1"/>
    <col min="11021" max="11021" width="10.42578125" style="47" bestFit="1" customWidth="1"/>
    <col min="11022" max="11264" width="9.140625" style="47"/>
    <col min="11265" max="11265" width="14.140625" style="47" customWidth="1"/>
    <col min="11266" max="11266" width="11" style="47" customWidth="1"/>
    <col min="11267" max="11267" width="9.5703125" style="47" customWidth="1"/>
    <col min="11268" max="11268" width="9.140625" style="47"/>
    <col min="11269" max="11269" width="10.85546875" style="47" customWidth="1"/>
    <col min="11270" max="11270" width="9.140625" style="47"/>
    <col min="11271" max="11271" width="9.28515625" style="47" customWidth="1"/>
    <col min="11272" max="11272" width="11.42578125" style="47" bestFit="1" customWidth="1"/>
    <col min="11273" max="11273" width="9.140625" style="47"/>
    <col min="11274" max="11274" width="2.28515625" style="47" customWidth="1"/>
    <col min="11275" max="11275" width="9.140625" style="47"/>
    <col min="11276" max="11276" width="9.7109375" style="47" customWidth="1"/>
    <col min="11277" max="11277" width="10.42578125" style="47" bestFit="1" customWidth="1"/>
    <col min="11278" max="11520" width="9.140625" style="47"/>
    <col min="11521" max="11521" width="14.140625" style="47" customWidth="1"/>
    <col min="11522" max="11522" width="11" style="47" customWidth="1"/>
    <col min="11523" max="11523" width="9.5703125" style="47" customWidth="1"/>
    <col min="11524" max="11524" width="9.140625" style="47"/>
    <col min="11525" max="11525" width="10.85546875" style="47" customWidth="1"/>
    <col min="11526" max="11526" width="9.140625" style="47"/>
    <col min="11527" max="11527" width="9.28515625" style="47" customWidth="1"/>
    <col min="11528" max="11528" width="11.42578125" style="47" bestFit="1" customWidth="1"/>
    <col min="11529" max="11529" width="9.140625" style="47"/>
    <col min="11530" max="11530" width="2.28515625" style="47" customWidth="1"/>
    <col min="11531" max="11531" width="9.140625" style="47"/>
    <col min="11532" max="11532" width="9.7109375" style="47" customWidth="1"/>
    <col min="11533" max="11533" width="10.42578125" style="47" bestFit="1" customWidth="1"/>
    <col min="11534" max="11776" width="9.140625" style="47"/>
    <col min="11777" max="11777" width="14.140625" style="47" customWidth="1"/>
    <col min="11778" max="11778" width="11" style="47" customWidth="1"/>
    <col min="11779" max="11779" width="9.5703125" style="47" customWidth="1"/>
    <col min="11780" max="11780" width="9.140625" style="47"/>
    <col min="11781" max="11781" width="10.85546875" style="47" customWidth="1"/>
    <col min="11782" max="11782" width="9.140625" style="47"/>
    <col min="11783" max="11783" width="9.28515625" style="47" customWidth="1"/>
    <col min="11784" max="11784" width="11.42578125" style="47" bestFit="1" customWidth="1"/>
    <col min="11785" max="11785" width="9.140625" style="47"/>
    <col min="11786" max="11786" width="2.28515625" style="47" customWidth="1"/>
    <col min="11787" max="11787" width="9.140625" style="47"/>
    <col min="11788" max="11788" width="9.7109375" style="47" customWidth="1"/>
    <col min="11789" max="11789" width="10.42578125" style="47" bestFit="1" customWidth="1"/>
    <col min="11790" max="12032" width="9.140625" style="47"/>
    <col min="12033" max="12033" width="14.140625" style="47" customWidth="1"/>
    <col min="12034" max="12034" width="11" style="47" customWidth="1"/>
    <col min="12035" max="12035" width="9.5703125" style="47" customWidth="1"/>
    <col min="12036" max="12036" width="9.140625" style="47"/>
    <col min="12037" max="12037" width="10.85546875" style="47" customWidth="1"/>
    <col min="12038" max="12038" width="9.140625" style="47"/>
    <col min="12039" max="12039" width="9.28515625" style="47" customWidth="1"/>
    <col min="12040" max="12040" width="11.42578125" style="47" bestFit="1" customWidth="1"/>
    <col min="12041" max="12041" width="9.140625" style="47"/>
    <col min="12042" max="12042" width="2.28515625" style="47" customWidth="1"/>
    <col min="12043" max="12043" width="9.140625" style="47"/>
    <col min="12044" max="12044" width="9.7109375" style="47" customWidth="1"/>
    <col min="12045" max="12045" width="10.42578125" style="47" bestFit="1" customWidth="1"/>
    <col min="12046" max="12288" width="9.140625" style="47"/>
    <col min="12289" max="12289" width="14.140625" style="47" customWidth="1"/>
    <col min="12290" max="12290" width="11" style="47" customWidth="1"/>
    <col min="12291" max="12291" width="9.5703125" style="47" customWidth="1"/>
    <col min="12292" max="12292" width="9.140625" style="47"/>
    <col min="12293" max="12293" width="10.85546875" style="47" customWidth="1"/>
    <col min="12294" max="12294" width="9.140625" style="47"/>
    <col min="12295" max="12295" width="9.28515625" style="47" customWidth="1"/>
    <col min="12296" max="12296" width="11.42578125" style="47" bestFit="1" customWidth="1"/>
    <col min="12297" max="12297" width="9.140625" style="47"/>
    <col min="12298" max="12298" width="2.28515625" style="47" customWidth="1"/>
    <col min="12299" max="12299" width="9.140625" style="47"/>
    <col min="12300" max="12300" width="9.7109375" style="47" customWidth="1"/>
    <col min="12301" max="12301" width="10.42578125" style="47" bestFit="1" customWidth="1"/>
    <col min="12302" max="12544" width="9.140625" style="47"/>
    <col min="12545" max="12545" width="14.140625" style="47" customWidth="1"/>
    <col min="12546" max="12546" width="11" style="47" customWidth="1"/>
    <col min="12547" max="12547" width="9.5703125" style="47" customWidth="1"/>
    <col min="12548" max="12548" width="9.140625" style="47"/>
    <col min="12549" max="12549" width="10.85546875" style="47" customWidth="1"/>
    <col min="12550" max="12550" width="9.140625" style="47"/>
    <col min="12551" max="12551" width="9.28515625" style="47" customWidth="1"/>
    <col min="12552" max="12552" width="11.42578125" style="47" bestFit="1" customWidth="1"/>
    <col min="12553" max="12553" width="9.140625" style="47"/>
    <col min="12554" max="12554" width="2.28515625" style="47" customWidth="1"/>
    <col min="12555" max="12555" width="9.140625" style="47"/>
    <col min="12556" max="12556" width="9.7109375" style="47" customWidth="1"/>
    <col min="12557" max="12557" width="10.42578125" style="47" bestFit="1" customWidth="1"/>
    <col min="12558" max="12800" width="9.140625" style="47"/>
    <col min="12801" max="12801" width="14.140625" style="47" customWidth="1"/>
    <col min="12802" max="12802" width="11" style="47" customWidth="1"/>
    <col min="12803" max="12803" width="9.5703125" style="47" customWidth="1"/>
    <col min="12804" max="12804" width="9.140625" style="47"/>
    <col min="12805" max="12805" width="10.85546875" style="47" customWidth="1"/>
    <col min="12806" max="12806" width="9.140625" style="47"/>
    <col min="12807" max="12807" width="9.28515625" style="47" customWidth="1"/>
    <col min="12808" max="12808" width="11.42578125" style="47" bestFit="1" customWidth="1"/>
    <col min="12809" max="12809" width="9.140625" style="47"/>
    <col min="12810" max="12810" width="2.28515625" style="47" customWidth="1"/>
    <col min="12811" max="12811" width="9.140625" style="47"/>
    <col min="12812" max="12812" width="9.7109375" style="47" customWidth="1"/>
    <col min="12813" max="12813" width="10.42578125" style="47" bestFit="1" customWidth="1"/>
    <col min="12814" max="13056" width="9.140625" style="47"/>
    <col min="13057" max="13057" width="14.140625" style="47" customWidth="1"/>
    <col min="13058" max="13058" width="11" style="47" customWidth="1"/>
    <col min="13059" max="13059" width="9.5703125" style="47" customWidth="1"/>
    <col min="13060" max="13060" width="9.140625" style="47"/>
    <col min="13061" max="13061" width="10.85546875" style="47" customWidth="1"/>
    <col min="13062" max="13062" width="9.140625" style="47"/>
    <col min="13063" max="13063" width="9.28515625" style="47" customWidth="1"/>
    <col min="13064" max="13064" width="11.42578125" style="47" bestFit="1" customWidth="1"/>
    <col min="13065" max="13065" width="9.140625" style="47"/>
    <col min="13066" max="13066" width="2.28515625" style="47" customWidth="1"/>
    <col min="13067" max="13067" width="9.140625" style="47"/>
    <col min="13068" max="13068" width="9.7109375" style="47" customWidth="1"/>
    <col min="13069" max="13069" width="10.42578125" style="47" bestFit="1" customWidth="1"/>
    <col min="13070" max="13312" width="9.140625" style="47"/>
    <col min="13313" max="13313" width="14.140625" style="47" customWidth="1"/>
    <col min="13314" max="13314" width="11" style="47" customWidth="1"/>
    <col min="13315" max="13315" width="9.5703125" style="47" customWidth="1"/>
    <col min="13316" max="13316" width="9.140625" style="47"/>
    <col min="13317" max="13317" width="10.85546875" style="47" customWidth="1"/>
    <col min="13318" max="13318" width="9.140625" style="47"/>
    <col min="13319" max="13319" width="9.28515625" style="47" customWidth="1"/>
    <col min="13320" max="13320" width="11.42578125" style="47" bestFit="1" customWidth="1"/>
    <col min="13321" max="13321" width="9.140625" style="47"/>
    <col min="13322" max="13322" width="2.28515625" style="47" customWidth="1"/>
    <col min="13323" max="13323" width="9.140625" style="47"/>
    <col min="13324" max="13324" width="9.7109375" style="47" customWidth="1"/>
    <col min="13325" max="13325" width="10.42578125" style="47" bestFit="1" customWidth="1"/>
    <col min="13326" max="13568" width="9.140625" style="47"/>
    <col min="13569" max="13569" width="14.140625" style="47" customWidth="1"/>
    <col min="13570" max="13570" width="11" style="47" customWidth="1"/>
    <col min="13571" max="13571" width="9.5703125" style="47" customWidth="1"/>
    <col min="13572" max="13572" width="9.140625" style="47"/>
    <col min="13573" max="13573" width="10.85546875" style="47" customWidth="1"/>
    <col min="13574" max="13574" width="9.140625" style="47"/>
    <col min="13575" max="13575" width="9.28515625" style="47" customWidth="1"/>
    <col min="13576" max="13576" width="11.42578125" style="47" bestFit="1" customWidth="1"/>
    <col min="13577" max="13577" width="9.140625" style="47"/>
    <col min="13578" max="13578" width="2.28515625" style="47" customWidth="1"/>
    <col min="13579" max="13579" width="9.140625" style="47"/>
    <col min="13580" max="13580" width="9.7109375" style="47" customWidth="1"/>
    <col min="13581" max="13581" width="10.42578125" style="47" bestFit="1" customWidth="1"/>
    <col min="13582" max="13824" width="9.140625" style="47"/>
    <col min="13825" max="13825" width="14.140625" style="47" customWidth="1"/>
    <col min="13826" max="13826" width="11" style="47" customWidth="1"/>
    <col min="13827" max="13827" width="9.5703125" style="47" customWidth="1"/>
    <col min="13828" max="13828" width="9.140625" style="47"/>
    <col min="13829" max="13829" width="10.85546875" style="47" customWidth="1"/>
    <col min="13830" max="13830" width="9.140625" style="47"/>
    <col min="13831" max="13831" width="9.28515625" style="47" customWidth="1"/>
    <col min="13832" max="13832" width="11.42578125" style="47" bestFit="1" customWidth="1"/>
    <col min="13833" max="13833" width="9.140625" style="47"/>
    <col min="13834" max="13834" width="2.28515625" style="47" customWidth="1"/>
    <col min="13835" max="13835" width="9.140625" style="47"/>
    <col min="13836" max="13836" width="9.7109375" style="47" customWidth="1"/>
    <col min="13837" max="13837" width="10.42578125" style="47" bestFit="1" customWidth="1"/>
    <col min="13838" max="14080" width="9.140625" style="47"/>
    <col min="14081" max="14081" width="14.140625" style="47" customWidth="1"/>
    <col min="14082" max="14082" width="11" style="47" customWidth="1"/>
    <col min="14083" max="14083" width="9.5703125" style="47" customWidth="1"/>
    <col min="14084" max="14084" width="9.140625" style="47"/>
    <col min="14085" max="14085" width="10.85546875" style="47" customWidth="1"/>
    <col min="14086" max="14086" width="9.140625" style="47"/>
    <col min="14087" max="14087" width="9.28515625" style="47" customWidth="1"/>
    <col min="14088" max="14088" width="11.42578125" style="47" bestFit="1" customWidth="1"/>
    <col min="14089" max="14089" width="9.140625" style="47"/>
    <col min="14090" max="14090" width="2.28515625" style="47" customWidth="1"/>
    <col min="14091" max="14091" width="9.140625" style="47"/>
    <col min="14092" max="14092" width="9.7109375" style="47" customWidth="1"/>
    <col min="14093" max="14093" width="10.42578125" style="47" bestFit="1" customWidth="1"/>
    <col min="14094" max="14336" width="9.140625" style="47"/>
    <col min="14337" max="14337" width="14.140625" style="47" customWidth="1"/>
    <col min="14338" max="14338" width="11" style="47" customWidth="1"/>
    <col min="14339" max="14339" width="9.5703125" style="47" customWidth="1"/>
    <col min="14340" max="14340" width="9.140625" style="47"/>
    <col min="14341" max="14341" width="10.85546875" style="47" customWidth="1"/>
    <col min="14342" max="14342" width="9.140625" style="47"/>
    <col min="14343" max="14343" width="9.28515625" style="47" customWidth="1"/>
    <col min="14344" max="14344" width="11.42578125" style="47" bestFit="1" customWidth="1"/>
    <col min="14345" max="14345" width="9.140625" style="47"/>
    <col min="14346" max="14346" width="2.28515625" style="47" customWidth="1"/>
    <col min="14347" max="14347" width="9.140625" style="47"/>
    <col min="14348" max="14348" width="9.7109375" style="47" customWidth="1"/>
    <col min="14349" max="14349" width="10.42578125" style="47" bestFit="1" customWidth="1"/>
    <col min="14350" max="14592" width="9.140625" style="47"/>
    <col min="14593" max="14593" width="14.140625" style="47" customWidth="1"/>
    <col min="14594" max="14594" width="11" style="47" customWidth="1"/>
    <col min="14595" max="14595" width="9.5703125" style="47" customWidth="1"/>
    <col min="14596" max="14596" width="9.140625" style="47"/>
    <col min="14597" max="14597" width="10.85546875" style="47" customWidth="1"/>
    <col min="14598" max="14598" width="9.140625" style="47"/>
    <col min="14599" max="14599" width="9.28515625" style="47" customWidth="1"/>
    <col min="14600" max="14600" width="11.42578125" style="47" bestFit="1" customWidth="1"/>
    <col min="14601" max="14601" width="9.140625" style="47"/>
    <col min="14602" max="14602" width="2.28515625" style="47" customWidth="1"/>
    <col min="14603" max="14603" width="9.140625" style="47"/>
    <col min="14604" max="14604" width="9.7109375" style="47" customWidth="1"/>
    <col min="14605" max="14605" width="10.42578125" style="47" bestFit="1" customWidth="1"/>
    <col min="14606" max="14848" width="9.140625" style="47"/>
    <col min="14849" max="14849" width="14.140625" style="47" customWidth="1"/>
    <col min="14850" max="14850" width="11" style="47" customWidth="1"/>
    <col min="14851" max="14851" width="9.5703125" style="47" customWidth="1"/>
    <col min="14852" max="14852" width="9.140625" style="47"/>
    <col min="14853" max="14853" width="10.85546875" style="47" customWidth="1"/>
    <col min="14854" max="14854" width="9.140625" style="47"/>
    <col min="14855" max="14855" width="9.28515625" style="47" customWidth="1"/>
    <col min="14856" max="14856" width="11.42578125" style="47" bestFit="1" customWidth="1"/>
    <col min="14857" max="14857" width="9.140625" style="47"/>
    <col min="14858" max="14858" width="2.28515625" style="47" customWidth="1"/>
    <col min="14859" max="14859" width="9.140625" style="47"/>
    <col min="14860" max="14860" width="9.7109375" style="47" customWidth="1"/>
    <col min="14861" max="14861" width="10.42578125" style="47" bestFit="1" customWidth="1"/>
    <col min="14862" max="15104" width="9.140625" style="47"/>
    <col min="15105" max="15105" width="14.140625" style="47" customWidth="1"/>
    <col min="15106" max="15106" width="11" style="47" customWidth="1"/>
    <col min="15107" max="15107" width="9.5703125" style="47" customWidth="1"/>
    <col min="15108" max="15108" width="9.140625" style="47"/>
    <col min="15109" max="15109" width="10.85546875" style="47" customWidth="1"/>
    <col min="15110" max="15110" width="9.140625" style="47"/>
    <col min="15111" max="15111" width="9.28515625" style="47" customWidth="1"/>
    <col min="15112" max="15112" width="11.42578125" style="47" bestFit="1" customWidth="1"/>
    <col min="15113" max="15113" width="9.140625" style="47"/>
    <col min="15114" max="15114" width="2.28515625" style="47" customWidth="1"/>
    <col min="15115" max="15115" width="9.140625" style="47"/>
    <col min="15116" max="15116" width="9.7109375" style="47" customWidth="1"/>
    <col min="15117" max="15117" width="10.42578125" style="47" bestFit="1" customWidth="1"/>
    <col min="15118" max="15360" width="9.140625" style="47"/>
    <col min="15361" max="15361" width="14.140625" style="47" customWidth="1"/>
    <col min="15362" max="15362" width="11" style="47" customWidth="1"/>
    <col min="15363" max="15363" width="9.5703125" style="47" customWidth="1"/>
    <col min="15364" max="15364" width="9.140625" style="47"/>
    <col min="15365" max="15365" width="10.85546875" style="47" customWidth="1"/>
    <col min="15366" max="15366" width="9.140625" style="47"/>
    <col min="15367" max="15367" width="9.28515625" style="47" customWidth="1"/>
    <col min="15368" max="15368" width="11.42578125" style="47" bestFit="1" customWidth="1"/>
    <col min="15369" max="15369" width="9.140625" style="47"/>
    <col min="15370" max="15370" width="2.28515625" style="47" customWidth="1"/>
    <col min="15371" max="15371" width="9.140625" style="47"/>
    <col min="15372" max="15372" width="9.7109375" style="47" customWidth="1"/>
    <col min="15373" max="15373" width="10.42578125" style="47" bestFit="1" customWidth="1"/>
    <col min="15374" max="15616" width="9.140625" style="47"/>
    <col min="15617" max="15617" width="14.140625" style="47" customWidth="1"/>
    <col min="15618" max="15618" width="11" style="47" customWidth="1"/>
    <col min="15619" max="15619" width="9.5703125" style="47" customWidth="1"/>
    <col min="15620" max="15620" width="9.140625" style="47"/>
    <col min="15621" max="15621" width="10.85546875" style="47" customWidth="1"/>
    <col min="15622" max="15622" width="9.140625" style="47"/>
    <col min="15623" max="15623" width="9.28515625" style="47" customWidth="1"/>
    <col min="15624" max="15624" width="11.42578125" style="47" bestFit="1" customWidth="1"/>
    <col min="15625" max="15625" width="9.140625" style="47"/>
    <col min="15626" max="15626" width="2.28515625" style="47" customWidth="1"/>
    <col min="15627" max="15627" width="9.140625" style="47"/>
    <col min="15628" max="15628" width="9.7109375" style="47" customWidth="1"/>
    <col min="15629" max="15629" width="10.42578125" style="47" bestFit="1" customWidth="1"/>
    <col min="15630" max="15872" width="9.140625" style="47"/>
    <col min="15873" max="15873" width="14.140625" style="47" customWidth="1"/>
    <col min="15874" max="15874" width="11" style="47" customWidth="1"/>
    <col min="15875" max="15875" width="9.5703125" style="47" customWidth="1"/>
    <col min="15876" max="15876" width="9.140625" style="47"/>
    <col min="15877" max="15877" width="10.85546875" style="47" customWidth="1"/>
    <col min="15878" max="15878" width="9.140625" style="47"/>
    <col min="15879" max="15879" width="9.28515625" style="47" customWidth="1"/>
    <col min="15880" max="15880" width="11.42578125" style="47" bestFit="1" customWidth="1"/>
    <col min="15881" max="15881" width="9.140625" style="47"/>
    <col min="15882" max="15882" width="2.28515625" style="47" customWidth="1"/>
    <col min="15883" max="15883" width="9.140625" style="47"/>
    <col min="15884" max="15884" width="9.7109375" style="47" customWidth="1"/>
    <col min="15885" max="15885" width="10.42578125" style="47" bestFit="1" customWidth="1"/>
    <col min="15886" max="16128" width="9.140625" style="47"/>
    <col min="16129" max="16129" width="14.140625" style="47" customWidth="1"/>
    <col min="16130" max="16130" width="11" style="47" customWidth="1"/>
    <col min="16131" max="16131" width="9.5703125" style="47" customWidth="1"/>
    <col min="16132" max="16132" width="9.140625" style="47"/>
    <col min="16133" max="16133" width="10.85546875" style="47" customWidth="1"/>
    <col min="16134" max="16134" width="9.140625" style="47"/>
    <col min="16135" max="16135" width="9.28515625" style="47" customWidth="1"/>
    <col min="16136" max="16136" width="11.42578125" style="47" bestFit="1" customWidth="1"/>
    <col min="16137" max="16137" width="9.140625" style="47"/>
    <col min="16138" max="16138" width="2.28515625" style="47" customWidth="1"/>
    <col min="16139" max="16139" width="9.140625" style="47"/>
    <col min="16140" max="16140" width="9.7109375" style="47" customWidth="1"/>
    <col min="16141" max="16141" width="10.42578125" style="47" bestFit="1" customWidth="1"/>
    <col min="16142" max="16384" width="9.140625" style="47"/>
  </cols>
  <sheetData>
    <row r="1" spans="1:16" ht="15.75" x14ac:dyDescent="0.25">
      <c r="A1" s="120" t="s">
        <v>24</v>
      </c>
      <c r="B1"/>
      <c r="C1"/>
      <c r="D1"/>
      <c r="E1"/>
      <c r="F1" s="121"/>
      <c r="G1"/>
      <c r="H1"/>
      <c r="I1" s="122"/>
      <c r="J1" s="122"/>
      <c r="K1" s="123" t="s">
        <v>172</v>
      </c>
      <c r="L1" s="122"/>
      <c r="M1" s="122"/>
    </row>
    <row r="2" spans="1:16" s="44" customFormat="1" ht="13.5" thickBot="1" x14ac:dyDescent="0.25">
      <c r="A2" s="124"/>
      <c r="B2" s="3"/>
      <c r="C2" s="3"/>
      <c r="D2" s="3"/>
      <c r="E2" s="3"/>
      <c r="F2" s="125"/>
      <c r="G2" s="3"/>
      <c r="H2" s="3"/>
      <c r="I2" s="126"/>
      <c r="J2" s="126"/>
      <c r="K2" s="123" t="s">
        <v>173</v>
      </c>
      <c r="L2" s="126"/>
      <c r="M2" s="126"/>
    </row>
    <row r="3" spans="1:16" s="44" customFormat="1" ht="13.5" thickBot="1" x14ac:dyDescent="0.25">
      <c r="A3" s="124"/>
      <c r="B3" s="49">
        <v>1</v>
      </c>
      <c r="C3" s="3"/>
      <c r="D3" s="127">
        <v>0</v>
      </c>
      <c r="E3" s="128" t="s">
        <v>174</v>
      </c>
      <c r="F3" s="129"/>
      <c r="G3" s="3"/>
      <c r="H3" s="3"/>
      <c r="I3" s="126"/>
      <c r="J3" s="126"/>
      <c r="K3" s="130" t="s">
        <v>175</v>
      </c>
      <c r="L3" s="126"/>
      <c r="M3" s="126"/>
    </row>
    <row r="4" spans="1:16" s="44" customFormat="1" x14ac:dyDescent="0.2">
      <c r="A4" s="124"/>
      <c r="B4" s="3"/>
      <c r="C4" s="3"/>
      <c r="D4" s="3">
        <v>1</v>
      </c>
      <c r="E4" s="3"/>
      <c r="F4" s="125"/>
      <c r="G4" s="3"/>
      <c r="H4" s="3"/>
      <c r="I4" s="126"/>
      <c r="J4" s="126"/>
      <c r="K4" s="130" t="s">
        <v>176</v>
      </c>
      <c r="L4" s="126"/>
      <c r="M4" s="126"/>
    </row>
    <row r="5" spans="1:16" ht="15.75" x14ac:dyDescent="0.25">
      <c r="A5" s="120"/>
      <c r="B5"/>
      <c r="C5"/>
      <c r="D5" s="174" t="s">
        <v>177</v>
      </c>
      <c r="E5" s="174"/>
      <c r="F5" s="174"/>
      <c r="G5" s="174"/>
      <c r="H5" s="174"/>
      <c r="I5" s="122"/>
      <c r="J5" s="122"/>
      <c r="K5" s="131" t="s">
        <v>178</v>
      </c>
      <c r="L5" s="122"/>
      <c r="M5" s="122"/>
    </row>
    <row r="6" spans="1:16" ht="15" x14ac:dyDescent="0.25">
      <c r="A6" s="124" t="s">
        <v>25</v>
      </c>
      <c r="B6" s="132" t="s">
        <v>179</v>
      </c>
      <c r="C6" s="132" t="s">
        <v>180</v>
      </c>
      <c r="D6" s="132" t="s">
        <v>181</v>
      </c>
      <c r="E6" s="132" t="s">
        <v>182</v>
      </c>
      <c r="F6" s="132" t="s">
        <v>183</v>
      </c>
      <c r="G6" s="132" t="s">
        <v>184</v>
      </c>
      <c r="H6" s="132" t="s">
        <v>185</v>
      </c>
      <c r="I6" s="133" t="s">
        <v>26</v>
      </c>
      <c r="J6"/>
      <c r="K6"/>
      <c r="L6"/>
      <c r="M6"/>
      <c r="P6" s="133" t="s">
        <v>71</v>
      </c>
    </row>
    <row r="7" spans="1:16" x14ac:dyDescent="0.2">
      <c r="H7" s="51"/>
      <c r="I7" s="51"/>
      <c r="J7" s="51"/>
      <c r="K7" s="52"/>
    </row>
    <row r="8" spans="1:16" x14ac:dyDescent="0.2">
      <c r="A8" s="47" t="s">
        <v>22</v>
      </c>
      <c r="B8" s="49">
        <f>Analysis!I6</f>
        <v>40</v>
      </c>
      <c r="D8" s="51"/>
      <c r="E8" s="51"/>
      <c r="F8" s="51"/>
      <c r="G8" s="54"/>
      <c r="H8" s="51"/>
      <c r="I8" s="53" t="s">
        <v>27</v>
      </c>
      <c r="J8" s="51"/>
      <c r="K8" s="52"/>
    </row>
    <row r="9" spans="1:16" x14ac:dyDescent="0.2">
      <c r="A9" s="47" t="s">
        <v>23</v>
      </c>
      <c r="B9" s="49">
        <f>IF(B3=2,0,1)</f>
        <v>1</v>
      </c>
      <c r="D9" s="51"/>
      <c r="E9" s="51"/>
      <c r="F9" s="51"/>
      <c r="G9" s="54"/>
      <c r="I9" s="53" t="s">
        <v>28</v>
      </c>
    </row>
    <row r="10" spans="1:16" x14ac:dyDescent="0.2">
      <c r="B10" s="49"/>
      <c r="D10" s="51"/>
      <c r="E10" s="51"/>
      <c r="F10" s="51"/>
      <c r="G10" s="54">
        <v>1</v>
      </c>
      <c r="I10" s="53"/>
    </row>
    <row r="11" spans="1:16" ht="15" x14ac:dyDescent="0.25">
      <c r="A11" s="53" t="s">
        <v>29</v>
      </c>
      <c r="B11" s="55">
        <f>0.06/52.1429</f>
        <v>1.1506839857391899E-3</v>
      </c>
      <c r="F11" s="24"/>
      <c r="H11" s="51"/>
      <c r="I11" s="53" t="s">
        <v>30</v>
      </c>
      <c r="J11" s="51"/>
      <c r="K11" s="52"/>
    </row>
    <row r="12" spans="1:16" ht="15" x14ac:dyDescent="0.25">
      <c r="A12" s="53" t="s">
        <v>31</v>
      </c>
      <c r="B12" s="55">
        <f>0.015/52.1429</f>
        <v>2.8767099643479748E-4</v>
      </c>
      <c r="I12" s="53" t="s">
        <v>32</v>
      </c>
      <c r="J12" s="51"/>
      <c r="K12" s="52"/>
    </row>
    <row r="13" spans="1:16" ht="16.5" customHeight="1" x14ac:dyDescent="0.2">
      <c r="A13" s="47" t="s">
        <v>66</v>
      </c>
      <c r="B13" s="47">
        <v>2</v>
      </c>
      <c r="C13" s="56" t="s">
        <v>67</v>
      </c>
      <c r="D13" s="51"/>
      <c r="E13" s="51"/>
      <c r="F13" s="51"/>
      <c r="G13" s="54"/>
      <c r="I13" s="51"/>
      <c r="J13" s="51"/>
      <c r="K13" s="52"/>
    </row>
    <row r="14" spans="1:16" ht="16.5" customHeight="1" x14ac:dyDescent="0.2">
      <c r="C14" s="56"/>
      <c r="D14" s="51"/>
      <c r="E14" s="51"/>
      <c r="F14" s="51"/>
      <c r="G14" s="54"/>
      <c r="I14" s="51"/>
      <c r="J14" s="51"/>
      <c r="K14" s="52"/>
    </row>
    <row r="15" spans="1:16" ht="15" x14ac:dyDescent="0.25">
      <c r="A15" s="88" t="s">
        <v>79</v>
      </c>
      <c r="C15" s="56"/>
      <c r="D15" s="51"/>
      <c r="E15" s="51"/>
      <c r="F15" s="51"/>
      <c r="G15" s="54"/>
      <c r="I15" s="57"/>
      <c r="J15" s="57"/>
      <c r="K15" s="58"/>
      <c r="L15" s="59"/>
      <c r="M15" s="59"/>
    </row>
    <row r="16" spans="1:16" x14ac:dyDescent="0.2">
      <c r="A16" s="50" t="s">
        <v>77</v>
      </c>
      <c r="C16" s="56"/>
      <c r="D16" s="51"/>
      <c r="E16" s="51"/>
      <c r="F16" s="51"/>
      <c r="G16" s="54"/>
      <c r="I16" s="57"/>
      <c r="J16" s="57"/>
      <c r="K16" s="58"/>
      <c r="L16" s="59"/>
      <c r="M16" s="59"/>
    </row>
    <row r="17" spans="1:16" x14ac:dyDescent="0.2">
      <c r="A17" s="50"/>
      <c r="C17" s="56"/>
      <c r="D17" s="51"/>
      <c r="E17" s="51"/>
      <c r="F17" s="51"/>
      <c r="G17" s="54"/>
      <c r="I17" s="57"/>
      <c r="J17" s="57"/>
      <c r="K17" s="58"/>
      <c r="L17" s="59"/>
      <c r="M17" s="59"/>
    </row>
    <row r="18" spans="1:16" s="44" customFormat="1" x14ac:dyDescent="0.2">
      <c r="A18" s="60" t="s">
        <v>73</v>
      </c>
      <c r="B18" s="87">
        <f>IF($D$3=0,D18,C18)</f>
        <v>0.4</v>
      </c>
      <c r="D18" s="135">
        <v>0.4</v>
      </c>
      <c r="E18" s="140"/>
      <c r="F18" s="62" t="s">
        <v>187</v>
      </c>
      <c r="G18" s="63"/>
      <c r="I18" s="44" t="s">
        <v>70</v>
      </c>
      <c r="J18" s="64"/>
      <c r="K18" s="65"/>
      <c r="M18" s="64"/>
      <c r="P18" s="93" t="s">
        <v>72</v>
      </c>
    </row>
    <row r="19" spans="1:16" s="44" customFormat="1" x14ac:dyDescent="0.2">
      <c r="A19" s="60" t="s">
        <v>68</v>
      </c>
      <c r="B19" s="87">
        <f t="shared" ref="B19:B20" si="0">IF($D$3=0,D19,C19)</f>
        <v>5.5152087638544733E-3</v>
      </c>
      <c r="C19" s="44">
        <f ca="1">BETAINV(RAND(),G19,H19)</f>
        <v>5.2933362120790722E-3</v>
      </c>
      <c r="D19" s="135">
        <f>Probabilities!E8</f>
        <v>5.5152087638544733E-3</v>
      </c>
      <c r="E19" s="167">
        <f>Probabilities!G8</f>
        <v>1.2251683793604768E-3</v>
      </c>
      <c r="F19" s="62" t="s">
        <v>187</v>
      </c>
      <c r="G19" s="136">
        <f>D19*(D19*(1-D19)/(E19^2)-1)</f>
        <v>20.147057614360392</v>
      </c>
      <c r="H19" s="136">
        <f>D19*(1-D19)/(E19^2)-1-G19</f>
        <v>3632.8529423856398</v>
      </c>
      <c r="I19" s="44" t="s">
        <v>149</v>
      </c>
      <c r="J19" s="64"/>
      <c r="K19" s="64"/>
      <c r="L19" s="64"/>
      <c r="M19" s="64"/>
    </row>
    <row r="20" spans="1:16" s="44" customFormat="1" x14ac:dyDescent="0.2">
      <c r="A20" s="44" t="s">
        <v>52</v>
      </c>
      <c r="B20" s="87">
        <f t="shared" si="0"/>
        <v>1.1650857320283259E-2</v>
      </c>
      <c r="C20" s="44">
        <f t="shared" ref="C20:C23" ca="1" si="1">BETAINV(RAND(),G20,H20)</f>
        <v>1.2986659070456819E-2</v>
      </c>
      <c r="D20" s="135">
        <f>Probabilities!E7</f>
        <v>1.1650857320283259E-2</v>
      </c>
      <c r="E20" s="167">
        <f>Probabilities!G7</f>
        <v>1.7752105300022241E-3</v>
      </c>
      <c r="F20" s="62" t="s">
        <v>187</v>
      </c>
      <c r="G20" s="136">
        <f>D20*(D20*(1-D20)/(E20^2)-1)</f>
        <v>42.560581790994746</v>
      </c>
      <c r="H20" s="136">
        <f>D20*(1-D20)/(E20^2)-1-G20</f>
        <v>3610.4394182090055</v>
      </c>
      <c r="I20" s="44" t="s">
        <v>74</v>
      </c>
      <c r="J20" s="64"/>
      <c r="K20" s="64"/>
      <c r="L20" s="64"/>
      <c r="M20" s="64"/>
      <c r="P20" s="44" t="s">
        <v>189</v>
      </c>
    </row>
    <row r="21" spans="1:16" s="44" customFormat="1" x14ac:dyDescent="0.2">
      <c r="B21" s="87">
        <f>IF($D$3=0,D21,IFERROR(C21,0))</f>
        <v>0</v>
      </c>
      <c r="D21" s="135">
        <v>0</v>
      </c>
      <c r="E21" s="167"/>
      <c r="F21" s="62" t="s">
        <v>187</v>
      </c>
      <c r="G21" s="139"/>
      <c r="H21" s="134"/>
      <c r="I21" s="44" t="s">
        <v>76</v>
      </c>
      <c r="J21" s="64"/>
      <c r="K21" s="64"/>
      <c r="L21" s="64"/>
      <c r="M21" s="64"/>
    </row>
    <row r="22" spans="1:16" s="44" customFormat="1" x14ac:dyDescent="0.2">
      <c r="B22" s="87">
        <f t="shared" ref="B22:B23" si="2">IF($D$3=0,D22,IFERROR(C22,0))</f>
        <v>0</v>
      </c>
      <c r="D22" s="135">
        <v>0</v>
      </c>
      <c r="E22" s="167"/>
      <c r="F22" s="62" t="s">
        <v>187</v>
      </c>
      <c r="G22" s="139"/>
      <c r="H22" s="134"/>
      <c r="I22" s="44" t="s">
        <v>75</v>
      </c>
      <c r="J22" s="64"/>
      <c r="K22" s="64"/>
      <c r="L22" s="64"/>
      <c r="M22" s="64"/>
    </row>
    <row r="23" spans="1:16" s="44" customFormat="1" x14ac:dyDescent="0.2">
      <c r="A23" s="44" t="s">
        <v>147</v>
      </c>
      <c r="B23" s="87">
        <f t="shared" si="2"/>
        <v>1.5341276249036806E-4</v>
      </c>
      <c r="C23" s="44">
        <f t="shared" ca="1" si="1"/>
        <v>7.8243701170377378E-5</v>
      </c>
      <c r="D23" s="135">
        <f>Probabilities!E19</f>
        <v>1.5341276249036806E-4</v>
      </c>
      <c r="E23" s="167">
        <f>Probabilities!G19</f>
        <v>2.0488641239820149E-4</v>
      </c>
      <c r="F23" s="62" t="s">
        <v>187</v>
      </c>
      <c r="G23" s="136">
        <f>D23*(D23*(1-D23)/(E23^2)-1)</f>
        <v>0.56041682137731452</v>
      </c>
      <c r="H23" s="136">
        <f>D23*(1-D23)/(E23^2)-1-G23</f>
        <v>3652.4395831786228</v>
      </c>
      <c r="I23" s="44" t="s">
        <v>148</v>
      </c>
      <c r="J23" s="64"/>
      <c r="K23" s="64"/>
      <c r="L23" s="64"/>
      <c r="M23" s="64"/>
    </row>
    <row r="24" spans="1:16" ht="16.5" customHeight="1" x14ac:dyDescent="0.2">
      <c r="C24" s="56"/>
      <c r="D24" s="135"/>
      <c r="E24" s="141"/>
      <c r="F24" s="54"/>
      <c r="G24" s="54"/>
      <c r="H24" s="44"/>
      <c r="I24" s="51"/>
      <c r="J24" s="51"/>
      <c r="K24" s="52"/>
    </row>
    <row r="25" spans="1:16" x14ac:dyDescent="0.2">
      <c r="A25" s="50" t="s">
        <v>78</v>
      </c>
      <c r="C25" s="56"/>
      <c r="D25" s="51"/>
      <c r="E25" s="141"/>
      <c r="F25" s="51"/>
      <c r="G25" s="44"/>
      <c r="H25" s="44"/>
      <c r="I25" s="57"/>
      <c r="J25" s="57"/>
      <c r="K25" s="58"/>
      <c r="L25" s="59"/>
      <c r="M25" s="59"/>
    </row>
    <row r="26" spans="1:16" x14ac:dyDescent="0.2">
      <c r="A26" s="50" t="s">
        <v>103</v>
      </c>
      <c r="C26" s="56"/>
      <c r="D26" s="51"/>
      <c r="E26" s="141"/>
      <c r="F26" s="51"/>
      <c r="G26" s="54"/>
      <c r="H26" s="44"/>
      <c r="J26" s="57"/>
      <c r="K26" s="58"/>
      <c r="L26" s="59"/>
      <c r="M26" s="59"/>
    </row>
    <row r="27" spans="1:16" s="44" customFormat="1" x14ac:dyDescent="0.2">
      <c r="A27" s="60" t="s">
        <v>105</v>
      </c>
      <c r="B27" s="87">
        <f>IF($D$3=0,D27,C27)</f>
        <v>0.10045209288469181</v>
      </c>
      <c r="C27" s="44">
        <f ca="1">BETAINV(RAND(),G27,H27)</f>
        <v>0.10536312095948641</v>
      </c>
      <c r="D27" s="87">
        <f>Probabilities!E26</f>
        <v>0.10045209288469181</v>
      </c>
      <c r="E27" s="167">
        <f>Probabilities!G26</f>
        <v>6.7487106713574616E-3</v>
      </c>
      <c r="F27" s="62" t="s">
        <v>187</v>
      </c>
      <c r="G27" s="136">
        <f>D27*(D27*(1-D27)/(E27^2)-1)</f>
        <v>199.1965001903439</v>
      </c>
      <c r="H27" s="136">
        <f>D27*(1-D27)/(E27^2)-1-G27</f>
        <v>1783.8034998096564</v>
      </c>
      <c r="I27" s="44" t="s">
        <v>61</v>
      </c>
      <c r="J27" s="64"/>
      <c r="K27" s="65"/>
      <c r="M27" s="93"/>
      <c r="P27" s="93" t="s">
        <v>122</v>
      </c>
    </row>
    <row r="28" spans="1:16" s="44" customFormat="1" x14ac:dyDescent="0.2">
      <c r="A28" s="60" t="s">
        <v>106</v>
      </c>
      <c r="B28" s="87">
        <f t="shared" ref="B28:B29" si="3">IF($D$3=0,D28,C28)</f>
        <v>2.2987227351808359E-3</v>
      </c>
      <c r="C28" s="44">
        <f t="shared" ref="C28:C29" ca="1" si="4">BETAINV(RAND(),G28,H28)</f>
        <v>2.0734821970891111E-4</v>
      </c>
      <c r="D28" s="87">
        <f>Probabilities!E16</f>
        <v>2.2987227351808359E-3</v>
      </c>
      <c r="E28" s="167">
        <f>Probabilities!G27</f>
        <v>1.6955811348240799E-3</v>
      </c>
      <c r="F28" s="62" t="s">
        <v>187</v>
      </c>
      <c r="G28" s="136">
        <f t="shared" ref="G28:G33" si="5">D28*(D28*(1-D28)/(E28^2)-1)</f>
        <v>1.8314362112757403</v>
      </c>
      <c r="H28" s="136">
        <f t="shared" ref="H28:H33" si="6">D28*(1-D28)/(E28^2)-1-G28</f>
        <v>794.88762139688981</v>
      </c>
      <c r="I28" s="44" t="s">
        <v>62</v>
      </c>
      <c r="J28" s="64"/>
      <c r="K28" s="64"/>
      <c r="M28" s="93"/>
      <c r="P28" s="93" t="s">
        <v>122</v>
      </c>
    </row>
    <row r="29" spans="1:16" s="44" customFormat="1" x14ac:dyDescent="0.2">
      <c r="A29" s="44" t="s">
        <v>107</v>
      </c>
      <c r="B29" s="87">
        <f t="shared" si="3"/>
        <v>2.2987227351808359E-3</v>
      </c>
      <c r="C29" s="44">
        <f t="shared" ca="1" si="4"/>
        <v>1.9024013661371555E-3</v>
      </c>
      <c r="D29" s="87">
        <f>Probabilities!E17</f>
        <v>2.2987227351808359E-3</v>
      </c>
      <c r="E29" s="167">
        <f>Probabilities!G28</f>
        <v>1.0751590769789751E-3</v>
      </c>
      <c r="F29" s="62" t="s">
        <v>187</v>
      </c>
      <c r="G29" s="136">
        <f t="shared" si="5"/>
        <v>4.5583671838635977</v>
      </c>
      <c r="H29" s="136">
        <f t="shared" si="6"/>
        <v>1978.4416328161365</v>
      </c>
      <c r="I29" s="44" t="s">
        <v>63</v>
      </c>
      <c r="J29" s="64"/>
      <c r="K29" s="64"/>
      <c r="M29" s="93"/>
      <c r="P29" s="93" t="s">
        <v>122</v>
      </c>
    </row>
    <row r="30" spans="1:16" x14ac:dyDescent="0.2">
      <c r="A30" s="50" t="s">
        <v>104</v>
      </c>
      <c r="E30" s="168"/>
      <c r="G30" s="136"/>
      <c r="H30" s="136"/>
      <c r="J30" s="51"/>
      <c r="K30" s="66"/>
      <c r="M30" s="67"/>
      <c r="P30" s="67"/>
    </row>
    <row r="31" spans="1:16" ht="14.25" customHeight="1" x14ac:dyDescent="0.2">
      <c r="A31" s="60" t="s">
        <v>108</v>
      </c>
      <c r="B31" s="87">
        <f>IF($D$3=0,D31,C31)</f>
        <v>9.6302166627487917E-2</v>
      </c>
      <c r="C31" s="44">
        <f ca="1">BETAINV(RAND(),G31,H31)</f>
        <v>8.4858453485855939E-2</v>
      </c>
      <c r="D31" s="87">
        <f>Probabilities!E15</f>
        <v>9.6302166627487917E-2</v>
      </c>
      <c r="E31" s="167">
        <f>Probabilities!G15</f>
        <v>4.8802871720695189E-3</v>
      </c>
      <c r="F31" s="62" t="s">
        <v>187</v>
      </c>
      <c r="G31" s="136">
        <f t="shared" si="5"/>
        <v>351.79181469021336</v>
      </c>
      <c r="H31" s="136">
        <f t="shared" si="6"/>
        <v>3301.2081853097866</v>
      </c>
      <c r="I31" s="44" t="s">
        <v>119</v>
      </c>
      <c r="J31" s="64"/>
      <c r="K31" s="65"/>
      <c r="M31" s="67"/>
      <c r="P31" s="93" t="s">
        <v>122</v>
      </c>
    </row>
    <row r="32" spans="1:16" x14ac:dyDescent="0.2">
      <c r="A32" s="60" t="s">
        <v>109</v>
      </c>
      <c r="B32" s="87">
        <f t="shared" ref="B32:B33" si="7">IF($D$3=0,D32,C32)</f>
        <v>2.2987227351808359E-3</v>
      </c>
      <c r="C32" s="44">
        <f t="shared" ref="C32:C33" ca="1" si="8">BETAINV(RAND(),G32,H32)</f>
        <v>1.5485570381659547E-3</v>
      </c>
      <c r="D32" s="87">
        <f>Probabilities!E16</f>
        <v>2.2987227351808359E-3</v>
      </c>
      <c r="E32" s="167">
        <f>Probabilities!G16</f>
        <v>7.922446008992222E-4</v>
      </c>
      <c r="F32" s="62" t="s">
        <v>187</v>
      </c>
      <c r="G32" s="136">
        <f t="shared" si="5"/>
        <v>8.3972341516155939</v>
      </c>
      <c r="H32" s="136">
        <f t="shared" si="6"/>
        <v>3644.6027658483845</v>
      </c>
      <c r="I32" s="44" t="s">
        <v>120</v>
      </c>
      <c r="J32" s="64"/>
      <c r="K32" s="64"/>
      <c r="M32" s="67"/>
      <c r="P32" s="93" t="s">
        <v>122</v>
      </c>
    </row>
    <row r="33" spans="1:16" s="59" customFormat="1" x14ac:dyDescent="0.2">
      <c r="A33" s="44" t="s">
        <v>110</v>
      </c>
      <c r="B33" s="87">
        <f t="shared" si="7"/>
        <v>2.2987227351808359E-3</v>
      </c>
      <c r="C33" s="44">
        <f t="shared" ca="1" si="8"/>
        <v>3.4856615094558396E-3</v>
      </c>
      <c r="D33" s="87">
        <f>Probabilities!E17</f>
        <v>2.2987227351808359E-3</v>
      </c>
      <c r="E33" s="167">
        <f>Probabilities!G17</f>
        <v>7.922446008992222E-4</v>
      </c>
      <c r="F33" s="62" t="s">
        <v>187</v>
      </c>
      <c r="G33" s="136">
        <f t="shared" si="5"/>
        <v>8.3972341516155939</v>
      </c>
      <c r="H33" s="136">
        <f t="shared" si="6"/>
        <v>3644.6027658483845</v>
      </c>
      <c r="I33" s="44" t="s">
        <v>121</v>
      </c>
      <c r="J33" s="64"/>
      <c r="K33" s="64"/>
      <c r="M33" s="67"/>
      <c r="P33" s="93" t="s">
        <v>122</v>
      </c>
    </row>
    <row r="34" spans="1:16" x14ac:dyDescent="0.2">
      <c r="B34" s="69"/>
      <c r="E34" s="142"/>
      <c r="F34" s="51"/>
      <c r="G34" s="54"/>
      <c r="H34" s="44"/>
      <c r="I34" s="70"/>
    </row>
    <row r="35" spans="1:16" x14ac:dyDescent="0.2">
      <c r="A35" s="50" t="s">
        <v>33</v>
      </c>
      <c r="B35" s="69"/>
      <c r="E35" s="142"/>
      <c r="F35" s="51"/>
      <c r="G35" s="54"/>
      <c r="H35" s="71"/>
      <c r="I35" s="70"/>
      <c r="J35" s="71"/>
      <c r="K35" s="72"/>
      <c r="M35" s="71"/>
      <c r="P35" s="71"/>
    </row>
    <row r="36" spans="1:16" x14ac:dyDescent="0.2">
      <c r="E36" s="48" t="s">
        <v>191</v>
      </c>
      <c r="G36" s="44"/>
      <c r="H36" s="71"/>
      <c r="J36" s="71"/>
      <c r="K36" s="72"/>
      <c r="M36" s="71"/>
      <c r="P36" s="71"/>
    </row>
    <row r="37" spans="1:16" s="44" customFormat="1" x14ac:dyDescent="0.2">
      <c r="A37" s="44" t="s">
        <v>80</v>
      </c>
      <c r="B37" s="87">
        <f>IF($D$3=0,D37,C37)</f>
        <v>92.438280187714923</v>
      </c>
      <c r="C37" s="44">
        <f ca="1">GAMMAINV(RAND(),G37,H37)</f>
        <v>75.848105396849505</v>
      </c>
      <c r="D37" s="90">
        <f>2410/'Life tables'!I2 * 2</f>
        <v>92.438280187714923</v>
      </c>
      <c r="E37" s="143">
        <f>cNES*0.25</f>
        <v>23.109570046928731</v>
      </c>
      <c r="F37" s="62" t="s">
        <v>188</v>
      </c>
      <c r="G37" s="137">
        <f>(D37/E37)^2</f>
        <v>16</v>
      </c>
      <c r="H37" s="138">
        <f t="shared" ref="H37:H42" si="9">(E37^2)/D37</f>
        <v>5.7773925117321818</v>
      </c>
      <c r="I37" s="44" t="s">
        <v>170</v>
      </c>
      <c r="N37" s="90" t="e">
        <f>2410/'Life tables'!S2 * 2</f>
        <v>#DIV/0!</v>
      </c>
      <c r="P37" s="44" t="s">
        <v>101</v>
      </c>
    </row>
    <row r="38" spans="1:16" s="44" customFormat="1" x14ac:dyDescent="0.2">
      <c r="A38" s="44" t="s">
        <v>89</v>
      </c>
      <c r="B38" s="87">
        <f t="shared" ref="B38:B39" si="10">IF($D$3=0,D38,C38)</f>
        <v>120</v>
      </c>
      <c r="C38" s="44">
        <f t="shared" ref="C38:C42" ca="1" si="11">GAMMAINV(RAND(),G38,H38)</f>
        <v>116.84999869618997</v>
      </c>
      <c r="D38" s="91">
        <v>120</v>
      </c>
      <c r="E38" s="144">
        <v>12</v>
      </c>
      <c r="F38" s="62" t="s">
        <v>188</v>
      </c>
      <c r="G38" s="137">
        <f>(D38/E38)^2</f>
        <v>100</v>
      </c>
      <c r="H38" s="138">
        <f>(E38^2)/D38</f>
        <v>1.2</v>
      </c>
      <c r="I38" s="44" t="s">
        <v>92</v>
      </c>
      <c r="J38" s="64"/>
      <c r="K38" s="65"/>
      <c r="M38" s="64"/>
      <c r="N38" s="91">
        <v>120</v>
      </c>
      <c r="P38" s="93" t="s">
        <v>102</v>
      </c>
    </row>
    <row r="39" spans="1:16" s="44" customFormat="1" x14ac:dyDescent="0.2">
      <c r="A39" s="44" t="s">
        <v>90</v>
      </c>
      <c r="B39" s="87">
        <f t="shared" si="10"/>
        <v>548</v>
      </c>
      <c r="C39" s="44">
        <f t="shared" ca="1" si="11"/>
        <v>641.07988495196128</v>
      </c>
      <c r="D39" s="90">
        <v>548</v>
      </c>
      <c r="E39" s="144">
        <v>55</v>
      </c>
      <c r="F39" s="62" t="s">
        <v>188</v>
      </c>
      <c r="G39" s="137">
        <f t="shared" ref="G39:G42" si="12">(D39/E39)^2</f>
        <v>99.27404958677684</v>
      </c>
      <c r="H39" s="138">
        <f t="shared" si="9"/>
        <v>5.5200729927007295</v>
      </c>
      <c r="I39" s="44" t="s">
        <v>93</v>
      </c>
      <c r="J39" s="64"/>
      <c r="K39" s="65"/>
      <c r="M39" s="64"/>
      <c r="N39" s="90">
        <v>548</v>
      </c>
      <c r="P39" s="94" t="s">
        <v>102</v>
      </c>
    </row>
    <row r="40" spans="1:16" s="44" customFormat="1" x14ac:dyDescent="0.2">
      <c r="A40" s="44" t="s">
        <v>91</v>
      </c>
      <c r="B40" s="87">
        <f>IF($D$3=0,D40,C40)</f>
        <v>9132</v>
      </c>
      <c r="C40" s="44">
        <f t="shared" ca="1" si="11"/>
        <v>9984.625962583088</v>
      </c>
      <c r="D40" s="92">
        <v>9132</v>
      </c>
      <c r="E40" s="144">
        <v>913</v>
      </c>
      <c r="F40" s="62" t="s">
        <v>188</v>
      </c>
      <c r="G40" s="137">
        <f t="shared" si="12"/>
        <v>100.04381640871962</v>
      </c>
      <c r="H40" s="138">
        <f t="shared" si="9"/>
        <v>91.28000438020149</v>
      </c>
      <c r="I40" s="44" t="s">
        <v>94</v>
      </c>
      <c r="J40" s="64"/>
      <c r="K40" s="65"/>
      <c r="M40" s="64"/>
      <c r="N40" s="92">
        <v>9132</v>
      </c>
      <c r="P40" s="93" t="s">
        <v>102</v>
      </c>
    </row>
    <row r="41" spans="1:16" s="44" customFormat="1" x14ac:dyDescent="0.2">
      <c r="A41" s="44" t="s">
        <v>96</v>
      </c>
      <c r="B41" s="87">
        <f t="shared" ref="B41:B42" si="13">IF($D$3=0,D41,C41)</f>
        <v>100</v>
      </c>
      <c r="C41" s="44">
        <f t="shared" ca="1" si="11"/>
        <v>118.18422212030188</v>
      </c>
      <c r="D41" s="92">
        <v>100</v>
      </c>
      <c r="E41" s="143">
        <f>D41*0.25</f>
        <v>25</v>
      </c>
      <c r="F41" s="62" t="s">
        <v>188</v>
      </c>
      <c r="G41" s="137">
        <f t="shared" si="12"/>
        <v>16</v>
      </c>
      <c r="H41" s="138">
        <f t="shared" si="9"/>
        <v>6.25</v>
      </c>
      <c r="I41" s="44" t="s">
        <v>95</v>
      </c>
      <c r="J41" s="74"/>
      <c r="K41" s="75"/>
      <c r="M41" s="76"/>
      <c r="N41" s="92">
        <v>100</v>
      </c>
      <c r="P41" s="95" t="s">
        <v>100</v>
      </c>
    </row>
    <row r="42" spans="1:16" s="44" customFormat="1" x14ac:dyDescent="0.2">
      <c r="A42" s="44" t="s">
        <v>97</v>
      </c>
      <c r="B42" s="87">
        <f t="shared" si="13"/>
        <v>25</v>
      </c>
      <c r="C42" s="44">
        <f t="shared" ca="1" si="11"/>
        <v>21.042815710829565</v>
      </c>
      <c r="D42" s="92">
        <v>25</v>
      </c>
      <c r="E42" s="143">
        <f>D42*0.25</f>
        <v>6.25</v>
      </c>
      <c r="F42" s="62" t="s">
        <v>188</v>
      </c>
      <c r="G42" s="137">
        <f t="shared" si="12"/>
        <v>16</v>
      </c>
      <c r="H42" s="138">
        <f t="shared" si="9"/>
        <v>1.5625</v>
      </c>
      <c r="I42" s="44" t="s">
        <v>98</v>
      </c>
      <c r="J42" s="74"/>
      <c r="K42" s="75"/>
      <c r="M42" s="76"/>
      <c r="N42" s="92">
        <v>25</v>
      </c>
      <c r="P42" s="95" t="s">
        <v>100</v>
      </c>
    </row>
    <row r="43" spans="1:16" s="44" customFormat="1" x14ac:dyDescent="0.2">
      <c r="B43" s="73"/>
      <c r="E43" s="140"/>
      <c r="F43" s="62"/>
      <c r="G43" s="63"/>
      <c r="I43" s="62"/>
      <c r="J43" s="47"/>
      <c r="K43" s="47"/>
      <c r="M43" s="47"/>
      <c r="P43" s="47"/>
    </row>
    <row r="44" spans="1:16" ht="15" x14ac:dyDescent="0.25">
      <c r="A44" s="53"/>
      <c r="B44" s="68"/>
      <c r="C44" s="56"/>
      <c r="E44" s="141"/>
      <c r="F44" s="51"/>
      <c r="G44" s="54"/>
      <c r="H44" s="44"/>
      <c r="I44" s="51"/>
    </row>
    <row r="45" spans="1:16" x14ac:dyDescent="0.2">
      <c r="A45" s="50" t="s">
        <v>34</v>
      </c>
      <c r="E45" s="48"/>
      <c r="G45" s="44"/>
      <c r="H45" s="59"/>
      <c r="J45" s="59"/>
      <c r="K45" s="59"/>
      <c r="M45" s="59"/>
      <c r="P45" s="59"/>
    </row>
    <row r="46" spans="1:16" x14ac:dyDescent="0.2">
      <c r="E46" s="48"/>
      <c r="G46" s="44"/>
      <c r="H46" s="59"/>
      <c r="J46" s="59"/>
      <c r="K46" s="59"/>
      <c r="M46" s="59"/>
      <c r="P46" s="59"/>
    </row>
    <row r="47" spans="1:16" s="44" customFormat="1" x14ac:dyDescent="0.2">
      <c r="A47" s="44" t="s">
        <v>81</v>
      </c>
      <c r="B47" s="87">
        <f>IF($D$3=0,D47,C47)</f>
        <v>0.67</v>
      </c>
      <c r="C47" s="44">
        <f ca="1">BETAINV(RAND(),G47,H47)</f>
        <v>0.54912760262337368</v>
      </c>
      <c r="D47" s="61">
        <v>0.67</v>
      </c>
      <c r="E47" s="145">
        <v>0.15</v>
      </c>
      <c r="F47" s="62" t="s">
        <v>187</v>
      </c>
      <c r="G47" s="136">
        <f>D47*(D47*(1-D47)/(E47^2)-1)</f>
        <v>5.9138666666666664</v>
      </c>
      <c r="H47" s="136">
        <f>D47*(1-D47)/(E47^2)-1-G47</f>
        <v>2.9127999999999998</v>
      </c>
      <c r="I47" s="44" t="s">
        <v>82</v>
      </c>
      <c r="N47" s="173"/>
      <c r="P47" s="44" t="s">
        <v>190</v>
      </c>
    </row>
    <row r="48" spans="1:16" s="44" customFormat="1" x14ac:dyDescent="0.2">
      <c r="A48" s="44" t="s">
        <v>83</v>
      </c>
      <c r="B48" s="87">
        <f>IF($D$3=0,D48,C48)</f>
        <v>0.57199999999999995</v>
      </c>
      <c r="C48" s="44">
        <f t="shared" ref="C48:C50" ca="1" si="14">BETAINV(RAND(),G48,H48)</f>
        <v>0.99499707505212842</v>
      </c>
      <c r="D48" s="61">
        <v>0.57199999999999995</v>
      </c>
      <c r="E48" s="145">
        <v>0.36</v>
      </c>
      <c r="F48" s="62" t="s">
        <v>187</v>
      </c>
      <c r="G48" s="136">
        <f t="shared" ref="G48:G50" si="15">D48*(D48*(1-D48)/(E48^2)-1)</f>
        <v>0.50851506172839511</v>
      </c>
      <c r="H48" s="136">
        <f t="shared" ref="H48:H50" si="16">D48*(1-D48)/(E48^2)-1-G48</f>
        <v>0.38049728395061733</v>
      </c>
      <c r="I48" s="44" t="s">
        <v>85</v>
      </c>
      <c r="N48" s="173"/>
      <c r="P48" s="44" t="s">
        <v>99</v>
      </c>
    </row>
    <row r="49" spans="1:16" s="44" customFormat="1" x14ac:dyDescent="0.2">
      <c r="A49" s="44" t="s">
        <v>84</v>
      </c>
      <c r="B49" s="87">
        <f t="shared" ref="B49:B50" si="17">IF($D$3=0,D49,C49)</f>
        <v>0.44900000000000001</v>
      </c>
      <c r="C49" s="44">
        <f t="shared" ca="1" si="14"/>
        <v>0.16070834765972128</v>
      </c>
      <c r="D49" s="61">
        <v>0.44900000000000001</v>
      </c>
      <c r="E49" s="145">
        <v>0.37</v>
      </c>
      <c r="F49" s="62" t="s">
        <v>187</v>
      </c>
      <c r="G49" s="136">
        <f t="shared" si="15"/>
        <v>0.36241089116143166</v>
      </c>
      <c r="H49" s="136">
        <f t="shared" si="16"/>
        <v>0.44474031409788162</v>
      </c>
      <c r="I49" s="44" t="s">
        <v>86</v>
      </c>
      <c r="N49" s="173"/>
      <c r="P49" s="44" t="s">
        <v>99</v>
      </c>
    </row>
    <row r="50" spans="1:16" s="44" customFormat="1" x14ac:dyDescent="0.2">
      <c r="A50" s="44" t="s">
        <v>87</v>
      </c>
      <c r="B50" s="87">
        <f t="shared" si="17"/>
        <v>0.32600000000000001</v>
      </c>
      <c r="C50" s="44">
        <f t="shared" ca="1" si="14"/>
        <v>3.8157010595557913E-9</v>
      </c>
      <c r="D50" s="89">
        <v>0.32600000000000001</v>
      </c>
      <c r="E50" s="145">
        <v>0.39</v>
      </c>
      <c r="F50" s="62" t="s">
        <v>187</v>
      </c>
      <c r="G50" s="136">
        <f t="shared" si="15"/>
        <v>0.14494032873109786</v>
      </c>
      <c r="H50" s="136">
        <f t="shared" si="16"/>
        <v>0.29966190664036796</v>
      </c>
      <c r="I50" s="44" t="s">
        <v>88</v>
      </c>
      <c r="N50" s="137"/>
      <c r="P50" s="44" t="s">
        <v>99</v>
      </c>
    </row>
    <row r="51" spans="1:16" x14ac:dyDescent="0.2">
      <c r="E51" s="48"/>
      <c r="G51" s="44"/>
      <c r="H51" s="44"/>
    </row>
    <row r="52" spans="1:16" x14ac:dyDescent="0.2">
      <c r="A52" s="50" t="s">
        <v>208</v>
      </c>
      <c r="E52" s="48"/>
      <c r="G52" s="44"/>
      <c r="H52" s="44"/>
    </row>
    <row r="53" spans="1:16" x14ac:dyDescent="0.2">
      <c r="E53" s="48" t="s">
        <v>191</v>
      </c>
      <c r="G53" s="44"/>
      <c r="H53" s="44"/>
    </row>
    <row r="54" spans="1:16" x14ac:dyDescent="0.2">
      <c r="A54" s="47" t="s">
        <v>123</v>
      </c>
      <c r="B54" s="87">
        <f>IF($D$3=0,D54,C54)</f>
        <v>3.7417663718882443E-2</v>
      </c>
      <c r="C54" s="44">
        <f ca="1">BETAINV(RAND(),G54,H54)</f>
        <v>5.1863335103055186E-2</v>
      </c>
      <c r="D54" s="61">
        <f>Probabilities!E36</f>
        <v>3.7417663718882443E-2</v>
      </c>
      <c r="E54" s="169">
        <f>Probabilities!G35</f>
        <v>1.4828271811883488E-2</v>
      </c>
      <c r="F54" s="62" t="s">
        <v>187</v>
      </c>
      <c r="G54" s="136">
        <f>D54*(D54*(1-D54)/(E54^2)-1)</f>
        <v>6.0918720041927497</v>
      </c>
      <c r="H54" s="136">
        <f>D54*(1-D54)/(E54^2)-1-G54</f>
        <v>156.71551356538114</v>
      </c>
      <c r="I54" s="44" t="s">
        <v>150</v>
      </c>
      <c r="P54" s="47" t="s">
        <v>132</v>
      </c>
    </row>
    <row r="55" spans="1:16" x14ac:dyDescent="0.2">
      <c r="A55" s="47" t="s">
        <v>124</v>
      </c>
      <c r="B55" s="87">
        <f>IF($D$3=0,D55,C55)</f>
        <v>2.5496231708073913E-2</v>
      </c>
      <c r="C55" s="44">
        <f t="shared" ref="C55:C57" ca="1" si="18">BETAINV(RAND(),G55,H55)</f>
        <v>1.3675927740230758E-2</v>
      </c>
      <c r="D55" s="61">
        <f>Probabilities!E35</f>
        <v>2.5496231708073913E-2</v>
      </c>
      <c r="E55" s="169">
        <f>Probabilities!G36</f>
        <v>1.8433353220454196E-2</v>
      </c>
      <c r="F55" s="62" t="s">
        <v>187</v>
      </c>
      <c r="G55" s="136">
        <f t="shared" ref="G55:G57" si="19">D55*(D55*(1-D55)/(E55^2)-1)</f>
        <v>1.8388511073171214</v>
      </c>
      <c r="H55" s="136">
        <f t="shared" ref="H55:H57" si="20">D55*(1-D55)/(E55^2)-1-G55</f>
        <v>70.283615003422327</v>
      </c>
      <c r="I55" s="44" t="s">
        <v>151</v>
      </c>
      <c r="P55" s="47" t="s">
        <v>132</v>
      </c>
    </row>
    <row r="56" spans="1:16" x14ac:dyDescent="0.2">
      <c r="A56" s="47" t="s">
        <v>130</v>
      </c>
      <c r="B56" s="87">
        <f t="shared" ref="B56:B57" si="21">IF($D$3=0,D56,C56)</f>
        <v>7.1214038276825598E-3</v>
      </c>
      <c r="C56" s="44">
        <f t="shared" ca="1" si="18"/>
        <v>6.8379886966214549E-5</v>
      </c>
      <c r="D56" s="61">
        <f>Probabilities!E38</f>
        <v>7.1214038276825598E-3</v>
      </c>
      <c r="E56" s="169">
        <f>Probabilities!G37</f>
        <v>8.1190912566542726E-3</v>
      </c>
      <c r="F56" s="62" t="s">
        <v>187</v>
      </c>
      <c r="G56" s="136">
        <f t="shared" si="19"/>
        <v>0.75673641826519766</v>
      </c>
      <c r="H56" s="136">
        <f t="shared" si="20"/>
        <v>105.50551700480098</v>
      </c>
      <c r="I56" s="44" t="s">
        <v>152</v>
      </c>
      <c r="P56" s="47" t="s">
        <v>132</v>
      </c>
    </row>
    <row r="57" spans="1:16" x14ac:dyDescent="0.2">
      <c r="A57" s="47" t="s">
        <v>131</v>
      </c>
      <c r="B57" s="87">
        <f t="shared" si="21"/>
        <v>5.7682820038231775E-3</v>
      </c>
      <c r="C57" s="44">
        <f t="shared" ca="1" si="18"/>
        <v>3.5787051785623764E-4</v>
      </c>
      <c r="D57" s="61">
        <f>Probabilities!E37</f>
        <v>5.7682820038231775E-3</v>
      </c>
      <c r="E57" s="169">
        <f>Probabilities!G38</f>
        <v>8.7194563281276331E-3</v>
      </c>
      <c r="F57" s="62" t="s">
        <v>187</v>
      </c>
      <c r="G57" s="136">
        <f t="shared" si="19"/>
        <v>0.42934442729990424</v>
      </c>
      <c r="H57" s="136">
        <f t="shared" si="20"/>
        <v>74.002596836205882</v>
      </c>
      <c r="I57" s="44" t="s">
        <v>153</v>
      </c>
      <c r="P57" s="47" t="s">
        <v>132</v>
      </c>
    </row>
    <row r="59" spans="1:16" x14ac:dyDescent="0.2">
      <c r="N59" s="61">
        <f>Probabilities!O41</f>
        <v>0</v>
      </c>
    </row>
    <row r="60" spans="1:16" x14ac:dyDescent="0.2">
      <c r="N60" s="61">
        <f>Probabilities!O40</f>
        <v>0</v>
      </c>
    </row>
    <row r="61" spans="1:16" x14ac:dyDescent="0.2">
      <c r="N61" s="61">
        <f>Probabilities!O43</f>
        <v>0</v>
      </c>
    </row>
    <row r="62" spans="1:16" x14ac:dyDescent="0.2">
      <c r="N62" s="61">
        <f>Probabilities!O42</f>
        <v>0</v>
      </c>
    </row>
  </sheetData>
  <mergeCells count="1">
    <mergeCell ref="D5:H5"/>
  </mergeCells>
  <pageMargins left="0.74803149606299213" right="0.74803149606299213" top="0.54" bottom="0.56000000000000005" header="0.51181102362204722" footer="0.51181102362204722"/>
  <pageSetup paperSize="9" scale="66" orientation="landscape"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L31"/>
  <sheetViews>
    <sheetView workbookViewId="0">
      <selection activeCell="D14" sqref="D14"/>
    </sheetView>
  </sheetViews>
  <sheetFormatPr defaultRowHeight="12.75" x14ac:dyDescent="0.2"/>
  <cols>
    <col min="1" max="1" width="5.85546875" style="4" customWidth="1"/>
    <col min="2" max="2" width="4.7109375" style="4" customWidth="1"/>
    <col min="3" max="3" width="10.5703125" style="4" bestFit="1" customWidth="1"/>
    <col min="4" max="4" width="21.5703125" style="4" customWidth="1"/>
    <col min="5" max="5" width="9.140625" style="4"/>
    <col min="6" max="6" width="4" style="4" customWidth="1"/>
    <col min="7" max="7" width="5" style="4" customWidth="1"/>
    <col min="8" max="8" width="5.28515625" style="4" customWidth="1"/>
    <col min="9" max="9" width="9.140625" style="4"/>
    <col min="10" max="10" width="11.140625" style="4" bestFit="1" customWidth="1"/>
    <col min="11" max="11" width="9.140625" style="4"/>
    <col min="12" max="12" width="5.140625" style="4" customWidth="1"/>
    <col min="13" max="16384" width="9.140625" style="4"/>
  </cols>
  <sheetData>
    <row r="1" spans="1:12" ht="15.75" x14ac:dyDescent="0.25">
      <c r="A1" s="22" t="s">
        <v>169</v>
      </c>
    </row>
    <row r="4" spans="1:12" x14ac:dyDescent="0.2">
      <c r="B4" s="21" t="s">
        <v>16</v>
      </c>
      <c r="C4" s="21"/>
      <c r="D4" s="21"/>
      <c r="E4" s="21"/>
      <c r="F4" s="21"/>
      <c r="H4" s="20" t="s">
        <v>15</v>
      </c>
      <c r="I4" s="19"/>
      <c r="J4" s="19"/>
      <c r="K4" s="19"/>
      <c r="L4" s="19"/>
    </row>
    <row r="5" spans="1:12" x14ac:dyDescent="0.2">
      <c r="B5" s="15"/>
      <c r="C5" s="15"/>
      <c r="D5" s="15"/>
      <c r="E5" s="15"/>
      <c r="F5" s="15"/>
      <c r="H5" s="14"/>
      <c r="I5" s="14"/>
      <c r="J5" s="14"/>
      <c r="K5" s="14"/>
      <c r="L5" s="14"/>
    </row>
    <row r="6" spans="1:12" x14ac:dyDescent="0.2">
      <c r="B6" s="15"/>
      <c r="C6" s="15"/>
      <c r="D6" s="15"/>
      <c r="E6" s="15"/>
      <c r="F6" s="15"/>
      <c r="H6" s="14"/>
      <c r="I6" s="18">
        <v>40</v>
      </c>
      <c r="J6" s="17" t="s">
        <v>14</v>
      </c>
      <c r="K6" s="17"/>
      <c r="L6" s="14"/>
    </row>
    <row r="7" spans="1:12" x14ac:dyDescent="0.2">
      <c r="B7" s="15"/>
      <c r="C7" s="15"/>
      <c r="D7" s="15"/>
      <c r="E7" s="15"/>
      <c r="F7" s="15"/>
      <c r="H7" s="14"/>
      <c r="I7" s="16" t="s">
        <v>13</v>
      </c>
      <c r="J7" s="14"/>
      <c r="K7" s="14"/>
      <c r="L7" s="14"/>
    </row>
    <row r="8" spans="1:12" x14ac:dyDescent="0.2">
      <c r="B8" s="15"/>
      <c r="C8" s="15"/>
      <c r="D8" s="15"/>
      <c r="E8" s="15"/>
      <c r="F8" s="15"/>
      <c r="H8" s="14"/>
      <c r="I8" s="14"/>
      <c r="J8" s="14"/>
      <c r="K8" s="14"/>
      <c r="L8" s="14"/>
    </row>
    <row r="10" spans="1:12" ht="15" x14ac:dyDescent="0.25">
      <c r="B10" s="13" t="s">
        <v>186</v>
      </c>
      <c r="C10" s="12"/>
      <c r="D10" s="12"/>
      <c r="E10" s="12"/>
      <c r="F10" s="12"/>
      <c r="H10" s="111" t="s">
        <v>171</v>
      </c>
      <c r="I10" s="112"/>
      <c r="J10" s="112"/>
      <c r="K10" s="112"/>
      <c r="L10" s="112"/>
    </row>
    <row r="11" spans="1:12" ht="15" x14ac:dyDescent="0.25">
      <c r="B11" s="5"/>
      <c r="C11" s="5"/>
      <c r="D11" s="5"/>
      <c r="E11" s="5"/>
      <c r="F11" s="5"/>
      <c r="H11" s="113"/>
      <c r="I11" s="113"/>
      <c r="J11" s="113"/>
      <c r="K11" s="113"/>
      <c r="L11" s="113"/>
    </row>
    <row r="12" spans="1:12" ht="15" x14ac:dyDescent="0.25">
      <c r="B12" s="5"/>
      <c r="C12" s="7" t="s">
        <v>12</v>
      </c>
      <c r="D12" s="171" t="s">
        <v>242</v>
      </c>
      <c r="E12" s="171" t="s">
        <v>226</v>
      </c>
      <c r="F12" s="5"/>
      <c r="H12" s="113"/>
      <c r="I12" s="114" t="s">
        <v>12</v>
      </c>
      <c r="J12" s="114" t="s">
        <v>11</v>
      </c>
      <c r="K12" s="114" t="s">
        <v>226</v>
      </c>
      <c r="L12" s="113"/>
    </row>
    <row r="13" spans="1:12" ht="15" x14ac:dyDescent="0.25">
      <c r="B13" s="5"/>
      <c r="C13" s="5"/>
      <c r="D13" s="5"/>
      <c r="E13" s="5"/>
      <c r="F13" s="5"/>
      <c r="H13" s="113"/>
      <c r="I13" s="113"/>
      <c r="J13" s="113"/>
      <c r="K13" s="113"/>
      <c r="L13" s="113"/>
    </row>
    <row r="14" spans="1:12" ht="15" x14ac:dyDescent="0.25">
      <c r="B14" s="5"/>
      <c r="C14" s="77" t="s">
        <v>35</v>
      </c>
      <c r="D14" s="110">
        <f>'UC '!W1573</f>
        <v>64448.169787673651</v>
      </c>
      <c r="E14" s="11">
        <f>'UC '!Y1573</f>
        <v>303.27048394343723</v>
      </c>
      <c r="F14" s="10"/>
      <c r="H14" s="113"/>
      <c r="I14" s="77" t="s">
        <v>35</v>
      </c>
      <c r="J14" s="115">
        <f>Simulation!X1007</f>
        <v>514.48407096807921</v>
      </c>
      <c r="K14" s="116">
        <f>Simulation!W1007</f>
        <v>14.648219588074362</v>
      </c>
      <c r="L14" s="117"/>
    </row>
    <row r="15" spans="1:12" ht="15" x14ac:dyDescent="0.25">
      <c r="B15" s="5"/>
      <c r="C15" s="77" t="s">
        <v>36</v>
      </c>
      <c r="D15" s="110">
        <f>'PH + UC'!W1573</f>
        <v>69694.480052058774</v>
      </c>
      <c r="E15" s="11">
        <f>'PH + UC'!Y1573</f>
        <v>325.33152253629964</v>
      </c>
      <c r="F15" s="10"/>
      <c r="H15" s="113"/>
      <c r="I15" s="77" t="s">
        <v>36</v>
      </c>
      <c r="J15" s="115">
        <f>Simulation!Z1007</f>
        <v>613.95350688729684</v>
      </c>
      <c r="K15" s="116">
        <f>Simulation!Y1007</f>
        <v>14.691530267262705</v>
      </c>
      <c r="L15" s="117"/>
    </row>
    <row r="16" spans="1:12" ht="15" x14ac:dyDescent="0.25">
      <c r="B16" s="5"/>
      <c r="C16" s="5" t="s">
        <v>9</v>
      </c>
      <c r="D16" s="110">
        <f>D15-D14</f>
        <v>5246.3102643851234</v>
      </c>
      <c r="E16" s="11">
        <f>E15-E14</f>
        <v>22.061038592862417</v>
      </c>
      <c r="F16" s="10"/>
      <c r="H16" s="113"/>
      <c r="I16" s="5" t="s">
        <v>9</v>
      </c>
      <c r="J16" s="115">
        <f>J15-J14</f>
        <v>99.469435919217631</v>
      </c>
      <c r="K16" s="116">
        <f>K15-K14</f>
        <v>4.331067918834286E-2</v>
      </c>
      <c r="L16" s="117"/>
    </row>
    <row r="17" spans="2:12" ht="15" x14ac:dyDescent="0.25">
      <c r="B17" s="5"/>
      <c r="C17" s="5"/>
      <c r="D17" s="9"/>
      <c r="E17" s="8"/>
      <c r="F17" s="10"/>
      <c r="H17" s="113"/>
      <c r="I17" s="113"/>
      <c r="J17" s="118"/>
      <c r="K17" s="119"/>
      <c r="L17" s="117"/>
    </row>
    <row r="18" spans="2:12" ht="15" x14ac:dyDescent="0.25">
      <c r="B18" s="5"/>
      <c r="C18" s="5" t="s">
        <v>8</v>
      </c>
      <c r="D18" s="9"/>
      <c r="E18" s="8"/>
      <c r="F18" s="10"/>
      <c r="H18" s="5"/>
      <c r="I18" s="5" t="s">
        <v>8</v>
      </c>
      <c r="J18" s="9"/>
      <c r="K18" s="8"/>
      <c r="L18" s="10"/>
    </row>
    <row r="19" spans="2:12" ht="15" x14ac:dyDescent="0.25">
      <c r="B19" s="5"/>
      <c r="C19" s="77" t="s">
        <v>37</v>
      </c>
      <c r="D19" s="110">
        <f>D16/E16</f>
        <v>237.80885212188079</v>
      </c>
      <c r="E19" s="171" t="s">
        <v>228</v>
      </c>
      <c r="F19" s="5"/>
      <c r="H19" s="5"/>
      <c r="I19" s="77" t="s">
        <v>37</v>
      </c>
      <c r="J19" s="110">
        <f>J16/K16</f>
        <v>2296.6491817563092</v>
      </c>
      <c r="K19" s="171" t="s">
        <v>228</v>
      </c>
      <c r="L19" s="5"/>
    </row>
    <row r="20" spans="2:12" ht="15" x14ac:dyDescent="0.25">
      <c r="B20" s="5"/>
      <c r="C20" s="5"/>
      <c r="D20" s="6"/>
      <c r="E20" s="5"/>
      <c r="F20" s="5"/>
      <c r="H20" s="5"/>
      <c r="I20" s="5"/>
      <c r="J20" s="6"/>
      <c r="K20" s="5"/>
      <c r="L20" s="5"/>
    </row>
    <row r="21" spans="2:12" ht="15" x14ac:dyDescent="0.25">
      <c r="B21" s="5"/>
      <c r="C21" s="5" t="s">
        <v>7</v>
      </c>
      <c r="D21" s="9"/>
      <c r="E21" s="8"/>
      <c r="F21" s="5"/>
      <c r="H21" s="5"/>
      <c r="I21" s="5" t="s">
        <v>7</v>
      </c>
      <c r="J21" s="9"/>
      <c r="K21" s="8"/>
      <c r="L21" s="5"/>
    </row>
    <row r="22" spans="2:12" ht="15" x14ac:dyDescent="0.25">
      <c r="B22" s="5"/>
      <c r="C22" s="5" t="s">
        <v>6</v>
      </c>
      <c r="D22" s="110">
        <f>50000/'Life tables'!I2</f>
        <v>958.90332144932484</v>
      </c>
      <c r="E22" s="171" t="s">
        <v>228</v>
      </c>
      <c r="F22" s="5"/>
      <c r="H22" s="5"/>
      <c r="I22" s="5" t="s">
        <v>6</v>
      </c>
      <c r="J22" s="110">
        <v>50000</v>
      </c>
      <c r="K22" s="171" t="s">
        <v>228</v>
      </c>
      <c r="L22" s="5"/>
    </row>
    <row r="23" spans="2:12" ht="15" x14ac:dyDescent="0.25">
      <c r="B23" s="5"/>
      <c r="C23" s="77" t="s">
        <v>37</v>
      </c>
      <c r="D23" s="110">
        <f>D22*E16-D16</f>
        <v>15908.092916932386</v>
      </c>
      <c r="E23" s="171" t="s">
        <v>228</v>
      </c>
      <c r="F23" s="5"/>
      <c r="H23" s="5"/>
      <c r="I23" s="77" t="s">
        <v>37</v>
      </c>
      <c r="J23" s="110">
        <f>J22*K16-J16</f>
        <v>2066.0645234979252</v>
      </c>
      <c r="K23" s="171" t="s">
        <v>228</v>
      </c>
      <c r="L23" s="5"/>
    </row>
    <row r="24" spans="2:12" ht="15" x14ac:dyDescent="0.25">
      <c r="B24" s="5"/>
      <c r="C24" s="5"/>
      <c r="D24" s="6"/>
      <c r="E24" s="5"/>
      <c r="F24" s="5"/>
      <c r="H24" s="5"/>
      <c r="I24" s="5"/>
      <c r="J24" s="6"/>
      <c r="K24" s="5"/>
      <c r="L24" s="5"/>
    </row>
    <row r="25" spans="2:12" ht="15" x14ac:dyDescent="0.25">
      <c r="B25" s="5"/>
      <c r="C25" s="5" t="s">
        <v>8</v>
      </c>
      <c r="D25" s="9"/>
      <c r="E25" s="8"/>
      <c r="F25" s="10"/>
      <c r="H25" s="5"/>
      <c r="I25" s="5" t="s">
        <v>8</v>
      </c>
      <c r="J25" s="9"/>
      <c r="K25" s="8"/>
      <c r="L25" s="10"/>
    </row>
    <row r="26" spans="2:12" ht="15" x14ac:dyDescent="0.25">
      <c r="B26" s="5"/>
      <c r="C26" s="77" t="s">
        <v>37</v>
      </c>
      <c r="D26" s="172">
        <f>D19*'Life tables'!I2</f>
        <v>12400.043195306018</v>
      </c>
      <c r="E26" s="171" t="s">
        <v>229</v>
      </c>
      <c r="F26" s="5"/>
      <c r="H26" s="5"/>
      <c r="I26" s="77" t="s">
        <v>37</v>
      </c>
      <c r="J26" s="172">
        <f>J19*'Life tables'!I2</f>
        <v>119753.94861940105</v>
      </c>
      <c r="K26" s="171" t="s">
        <v>229</v>
      </c>
      <c r="L26" s="5"/>
    </row>
    <row r="27" spans="2:12" ht="15" x14ac:dyDescent="0.25">
      <c r="B27" s="5"/>
      <c r="C27" s="5"/>
      <c r="D27" s="6"/>
      <c r="E27" s="5"/>
      <c r="F27" s="5"/>
      <c r="H27" s="5"/>
      <c r="I27" s="5"/>
      <c r="J27" s="6"/>
      <c r="K27" s="5"/>
      <c r="L27" s="5"/>
    </row>
    <row r="28" spans="2:12" ht="15" x14ac:dyDescent="0.25">
      <c r="B28" s="5"/>
      <c r="C28" s="5" t="s">
        <v>7</v>
      </c>
      <c r="D28" s="9"/>
      <c r="E28" s="8"/>
      <c r="F28" s="5"/>
      <c r="H28" s="5"/>
      <c r="I28" s="5" t="s">
        <v>7</v>
      </c>
      <c r="J28" s="9"/>
      <c r="K28" s="8"/>
      <c r="L28" s="5"/>
    </row>
    <row r="29" spans="2:12" ht="15" x14ac:dyDescent="0.25">
      <c r="B29" s="5"/>
      <c r="C29" s="5" t="s">
        <v>6</v>
      </c>
      <c r="D29" s="110">
        <v>50000</v>
      </c>
      <c r="E29" s="171" t="s">
        <v>5</v>
      </c>
      <c r="F29" s="5"/>
      <c r="H29" s="5"/>
      <c r="I29" s="5" t="s">
        <v>6</v>
      </c>
      <c r="J29" s="110">
        <v>50000</v>
      </c>
      <c r="K29" s="171" t="s">
        <v>5</v>
      </c>
      <c r="L29" s="5"/>
    </row>
    <row r="30" spans="2:12" ht="15" x14ac:dyDescent="0.25">
      <c r="B30" s="5"/>
      <c r="C30" s="77" t="s">
        <v>37</v>
      </c>
      <c r="D30" s="172">
        <f>D29*E16-(D16*'Life tables'!I2)</f>
        <v>829494.09815831389</v>
      </c>
      <c r="E30" s="171" t="s">
        <v>5</v>
      </c>
      <c r="F30" s="5"/>
      <c r="H30" s="5"/>
      <c r="I30" s="77" t="s">
        <v>37</v>
      </c>
      <c r="J30" s="172">
        <f>J29*K16-(J16*'Life tables'!O2)</f>
        <v>2165.5339594171428</v>
      </c>
      <c r="K30" s="171" t="s">
        <v>5</v>
      </c>
      <c r="L30" s="5"/>
    </row>
    <row r="31" spans="2:12" ht="15" x14ac:dyDescent="0.25">
      <c r="B31" s="5"/>
      <c r="C31" s="5"/>
      <c r="D31" s="6"/>
      <c r="E31" s="5"/>
      <c r="F31" s="5"/>
      <c r="H31" s="5"/>
      <c r="I31" s="5"/>
      <c r="J31" s="6"/>
      <c r="K31" s="5"/>
      <c r="L31" s="5"/>
    </row>
  </sheetData>
  <conditionalFormatting sqref="I6">
    <cfRule type="cellIs" priority="1" stopIfTrue="1" operator="between">
      <formula>40</formula>
      <formula>90</formula>
    </cfRule>
  </conditionalFormatting>
  <dataValidations count="1">
    <dataValidation type="whole" allowBlank="1" showInputMessage="1" showErrorMessage="1" sqref="I6 JE6 TA6 ACW6 AMS6 AWO6 BGK6 BQG6 CAC6 CJY6 CTU6 DDQ6 DNM6 DXI6 EHE6 ERA6 FAW6 FKS6 FUO6 GEK6 GOG6 GYC6 HHY6 HRU6 IBQ6 ILM6 IVI6 JFE6 JPA6 JYW6 KIS6 KSO6 LCK6 LMG6 LWC6 MFY6 MPU6 MZQ6 NJM6 NTI6 ODE6 ONA6 OWW6 PGS6 PQO6 QAK6 QKG6 QUC6 RDY6 RNU6 RXQ6 SHM6 SRI6 TBE6 TLA6 TUW6 UES6 UOO6 UYK6 VIG6 VSC6 WBY6 WLU6 WVQ6 I65542 JE65542 TA65542 ACW65542 AMS65542 AWO65542 BGK65542 BQG65542 CAC65542 CJY65542 CTU65542 DDQ65542 DNM65542 DXI65542 EHE65542 ERA65542 FAW65542 FKS65542 FUO65542 GEK65542 GOG65542 GYC65542 HHY65542 HRU65542 IBQ65542 ILM65542 IVI65542 JFE65542 JPA65542 JYW65542 KIS65542 KSO65542 LCK65542 LMG65542 LWC65542 MFY65542 MPU65542 MZQ65542 NJM65542 NTI65542 ODE65542 ONA65542 OWW65542 PGS65542 PQO65542 QAK65542 QKG65542 QUC65542 RDY65542 RNU65542 RXQ65542 SHM65542 SRI65542 TBE65542 TLA65542 TUW65542 UES65542 UOO65542 UYK65542 VIG65542 VSC65542 WBY65542 WLU65542 WVQ65542 I131078 JE131078 TA131078 ACW131078 AMS131078 AWO131078 BGK131078 BQG131078 CAC131078 CJY131078 CTU131078 DDQ131078 DNM131078 DXI131078 EHE131078 ERA131078 FAW131078 FKS131078 FUO131078 GEK131078 GOG131078 GYC131078 HHY131078 HRU131078 IBQ131078 ILM131078 IVI131078 JFE131078 JPA131078 JYW131078 KIS131078 KSO131078 LCK131078 LMG131078 LWC131078 MFY131078 MPU131078 MZQ131078 NJM131078 NTI131078 ODE131078 ONA131078 OWW131078 PGS131078 PQO131078 QAK131078 QKG131078 QUC131078 RDY131078 RNU131078 RXQ131078 SHM131078 SRI131078 TBE131078 TLA131078 TUW131078 UES131078 UOO131078 UYK131078 VIG131078 VSC131078 WBY131078 WLU131078 WVQ131078 I196614 JE196614 TA196614 ACW196614 AMS196614 AWO196614 BGK196614 BQG196614 CAC196614 CJY196614 CTU196614 DDQ196614 DNM196614 DXI196614 EHE196614 ERA196614 FAW196614 FKS196614 FUO196614 GEK196614 GOG196614 GYC196614 HHY196614 HRU196614 IBQ196614 ILM196614 IVI196614 JFE196614 JPA196614 JYW196614 KIS196614 KSO196614 LCK196614 LMG196614 LWC196614 MFY196614 MPU196614 MZQ196614 NJM196614 NTI196614 ODE196614 ONA196614 OWW196614 PGS196614 PQO196614 QAK196614 QKG196614 QUC196614 RDY196614 RNU196614 RXQ196614 SHM196614 SRI196614 TBE196614 TLA196614 TUW196614 UES196614 UOO196614 UYK196614 VIG196614 VSC196614 WBY196614 WLU196614 WVQ196614 I262150 JE262150 TA262150 ACW262150 AMS262150 AWO262150 BGK262150 BQG262150 CAC262150 CJY262150 CTU262150 DDQ262150 DNM262150 DXI262150 EHE262150 ERA262150 FAW262150 FKS262150 FUO262150 GEK262150 GOG262150 GYC262150 HHY262150 HRU262150 IBQ262150 ILM262150 IVI262150 JFE262150 JPA262150 JYW262150 KIS262150 KSO262150 LCK262150 LMG262150 LWC262150 MFY262150 MPU262150 MZQ262150 NJM262150 NTI262150 ODE262150 ONA262150 OWW262150 PGS262150 PQO262150 QAK262150 QKG262150 QUC262150 RDY262150 RNU262150 RXQ262150 SHM262150 SRI262150 TBE262150 TLA262150 TUW262150 UES262150 UOO262150 UYK262150 VIG262150 VSC262150 WBY262150 WLU262150 WVQ262150 I327686 JE327686 TA327686 ACW327686 AMS327686 AWO327686 BGK327686 BQG327686 CAC327686 CJY327686 CTU327686 DDQ327686 DNM327686 DXI327686 EHE327686 ERA327686 FAW327686 FKS327686 FUO327686 GEK327686 GOG327686 GYC327686 HHY327686 HRU327686 IBQ327686 ILM327686 IVI327686 JFE327686 JPA327686 JYW327686 KIS327686 KSO327686 LCK327686 LMG327686 LWC327686 MFY327686 MPU327686 MZQ327686 NJM327686 NTI327686 ODE327686 ONA327686 OWW327686 PGS327686 PQO327686 QAK327686 QKG327686 QUC327686 RDY327686 RNU327686 RXQ327686 SHM327686 SRI327686 TBE327686 TLA327686 TUW327686 UES327686 UOO327686 UYK327686 VIG327686 VSC327686 WBY327686 WLU327686 WVQ327686 I393222 JE393222 TA393222 ACW393222 AMS393222 AWO393222 BGK393222 BQG393222 CAC393222 CJY393222 CTU393222 DDQ393222 DNM393222 DXI393222 EHE393222 ERA393222 FAW393222 FKS393222 FUO393222 GEK393222 GOG393222 GYC393222 HHY393222 HRU393222 IBQ393222 ILM393222 IVI393222 JFE393222 JPA393222 JYW393222 KIS393222 KSO393222 LCK393222 LMG393222 LWC393222 MFY393222 MPU393222 MZQ393222 NJM393222 NTI393222 ODE393222 ONA393222 OWW393222 PGS393222 PQO393222 QAK393222 QKG393222 QUC393222 RDY393222 RNU393222 RXQ393222 SHM393222 SRI393222 TBE393222 TLA393222 TUW393222 UES393222 UOO393222 UYK393222 VIG393222 VSC393222 WBY393222 WLU393222 WVQ393222 I458758 JE458758 TA458758 ACW458758 AMS458758 AWO458758 BGK458758 BQG458758 CAC458758 CJY458758 CTU458758 DDQ458758 DNM458758 DXI458758 EHE458758 ERA458758 FAW458758 FKS458758 FUO458758 GEK458758 GOG458758 GYC458758 HHY458758 HRU458758 IBQ458758 ILM458758 IVI458758 JFE458758 JPA458758 JYW458758 KIS458758 KSO458758 LCK458758 LMG458758 LWC458758 MFY458758 MPU458758 MZQ458758 NJM458758 NTI458758 ODE458758 ONA458758 OWW458758 PGS458758 PQO458758 QAK458758 QKG458758 QUC458758 RDY458758 RNU458758 RXQ458758 SHM458758 SRI458758 TBE458758 TLA458758 TUW458758 UES458758 UOO458758 UYK458758 VIG458758 VSC458758 WBY458758 WLU458758 WVQ458758 I524294 JE524294 TA524294 ACW524294 AMS524294 AWO524294 BGK524294 BQG524294 CAC524294 CJY524294 CTU524294 DDQ524294 DNM524294 DXI524294 EHE524294 ERA524294 FAW524294 FKS524294 FUO524294 GEK524294 GOG524294 GYC524294 HHY524294 HRU524294 IBQ524294 ILM524294 IVI524294 JFE524294 JPA524294 JYW524294 KIS524294 KSO524294 LCK524294 LMG524294 LWC524294 MFY524294 MPU524294 MZQ524294 NJM524294 NTI524294 ODE524294 ONA524294 OWW524294 PGS524294 PQO524294 QAK524294 QKG524294 QUC524294 RDY524294 RNU524294 RXQ524294 SHM524294 SRI524294 TBE524294 TLA524294 TUW524294 UES524294 UOO524294 UYK524294 VIG524294 VSC524294 WBY524294 WLU524294 WVQ524294 I589830 JE589830 TA589830 ACW589830 AMS589830 AWO589830 BGK589830 BQG589830 CAC589830 CJY589830 CTU589830 DDQ589830 DNM589830 DXI589830 EHE589830 ERA589830 FAW589830 FKS589830 FUO589830 GEK589830 GOG589830 GYC589830 HHY589830 HRU589830 IBQ589830 ILM589830 IVI589830 JFE589830 JPA589830 JYW589830 KIS589830 KSO589830 LCK589830 LMG589830 LWC589830 MFY589830 MPU589830 MZQ589830 NJM589830 NTI589830 ODE589830 ONA589830 OWW589830 PGS589830 PQO589830 QAK589830 QKG589830 QUC589830 RDY589830 RNU589830 RXQ589830 SHM589830 SRI589830 TBE589830 TLA589830 TUW589830 UES589830 UOO589830 UYK589830 VIG589830 VSC589830 WBY589830 WLU589830 WVQ589830 I655366 JE655366 TA655366 ACW655366 AMS655366 AWO655366 BGK655366 BQG655366 CAC655366 CJY655366 CTU655366 DDQ655366 DNM655366 DXI655366 EHE655366 ERA655366 FAW655366 FKS655366 FUO655366 GEK655366 GOG655366 GYC655366 HHY655366 HRU655366 IBQ655366 ILM655366 IVI655366 JFE655366 JPA655366 JYW655366 KIS655366 KSO655366 LCK655366 LMG655366 LWC655366 MFY655366 MPU655366 MZQ655366 NJM655366 NTI655366 ODE655366 ONA655366 OWW655366 PGS655366 PQO655366 QAK655366 QKG655366 QUC655366 RDY655366 RNU655366 RXQ655366 SHM655366 SRI655366 TBE655366 TLA655366 TUW655366 UES655366 UOO655366 UYK655366 VIG655366 VSC655366 WBY655366 WLU655366 WVQ655366 I720902 JE720902 TA720902 ACW720902 AMS720902 AWO720902 BGK720902 BQG720902 CAC720902 CJY720902 CTU720902 DDQ720902 DNM720902 DXI720902 EHE720902 ERA720902 FAW720902 FKS720902 FUO720902 GEK720902 GOG720902 GYC720902 HHY720902 HRU720902 IBQ720902 ILM720902 IVI720902 JFE720902 JPA720902 JYW720902 KIS720902 KSO720902 LCK720902 LMG720902 LWC720902 MFY720902 MPU720902 MZQ720902 NJM720902 NTI720902 ODE720902 ONA720902 OWW720902 PGS720902 PQO720902 QAK720902 QKG720902 QUC720902 RDY720902 RNU720902 RXQ720902 SHM720902 SRI720902 TBE720902 TLA720902 TUW720902 UES720902 UOO720902 UYK720902 VIG720902 VSC720902 WBY720902 WLU720902 WVQ720902 I786438 JE786438 TA786438 ACW786438 AMS786438 AWO786438 BGK786438 BQG786438 CAC786438 CJY786438 CTU786438 DDQ786438 DNM786438 DXI786438 EHE786438 ERA786438 FAW786438 FKS786438 FUO786438 GEK786438 GOG786438 GYC786438 HHY786438 HRU786438 IBQ786438 ILM786438 IVI786438 JFE786438 JPA786438 JYW786438 KIS786438 KSO786438 LCK786438 LMG786438 LWC786438 MFY786438 MPU786438 MZQ786438 NJM786438 NTI786438 ODE786438 ONA786438 OWW786438 PGS786438 PQO786438 QAK786438 QKG786438 QUC786438 RDY786438 RNU786438 RXQ786438 SHM786438 SRI786438 TBE786438 TLA786438 TUW786438 UES786438 UOO786438 UYK786438 VIG786438 VSC786438 WBY786438 WLU786438 WVQ786438 I851974 JE851974 TA851974 ACW851974 AMS851974 AWO851974 BGK851974 BQG851974 CAC851974 CJY851974 CTU851974 DDQ851974 DNM851974 DXI851974 EHE851974 ERA851974 FAW851974 FKS851974 FUO851974 GEK851974 GOG851974 GYC851974 HHY851974 HRU851974 IBQ851974 ILM851974 IVI851974 JFE851974 JPA851974 JYW851974 KIS851974 KSO851974 LCK851974 LMG851974 LWC851974 MFY851974 MPU851974 MZQ851974 NJM851974 NTI851974 ODE851974 ONA851974 OWW851974 PGS851974 PQO851974 QAK851974 QKG851974 QUC851974 RDY851974 RNU851974 RXQ851974 SHM851974 SRI851974 TBE851974 TLA851974 TUW851974 UES851974 UOO851974 UYK851974 VIG851974 VSC851974 WBY851974 WLU851974 WVQ851974 I917510 JE917510 TA917510 ACW917510 AMS917510 AWO917510 BGK917510 BQG917510 CAC917510 CJY917510 CTU917510 DDQ917510 DNM917510 DXI917510 EHE917510 ERA917510 FAW917510 FKS917510 FUO917510 GEK917510 GOG917510 GYC917510 HHY917510 HRU917510 IBQ917510 ILM917510 IVI917510 JFE917510 JPA917510 JYW917510 KIS917510 KSO917510 LCK917510 LMG917510 LWC917510 MFY917510 MPU917510 MZQ917510 NJM917510 NTI917510 ODE917510 ONA917510 OWW917510 PGS917510 PQO917510 QAK917510 QKG917510 QUC917510 RDY917510 RNU917510 RXQ917510 SHM917510 SRI917510 TBE917510 TLA917510 TUW917510 UES917510 UOO917510 UYK917510 VIG917510 VSC917510 WBY917510 WLU917510 WVQ917510 I983046 JE983046 TA983046 ACW983046 AMS983046 AWO983046 BGK983046 BQG983046 CAC983046 CJY983046 CTU983046 DDQ983046 DNM983046 DXI983046 EHE983046 ERA983046 FAW983046 FKS983046 FUO983046 GEK983046 GOG983046 GYC983046 HHY983046 HRU983046 IBQ983046 ILM983046 IVI983046 JFE983046 JPA983046 JYW983046 KIS983046 KSO983046 LCK983046 LMG983046 LWC983046 MFY983046 MPU983046 MZQ983046 NJM983046 NTI983046 ODE983046 ONA983046 OWW983046 PGS983046 PQO983046 QAK983046 QKG983046 QUC983046 RDY983046 RNU983046 RXQ983046 SHM983046 SRI983046 TBE983046 TLA983046 TUW983046 UES983046 UOO983046 UYK983046 VIG983046 VSC983046 WBY983046 WLU983046 WVQ983046">
      <formula1>40</formula1>
      <formula2>90</formula2>
    </dataValidation>
  </dataValidations>
  <pageMargins left="0.75" right="0.75" top="1" bottom="1"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49" r:id="rId4" name="Group Box 1">
              <controlPr defaultSize="0" autoFill="0" autoPict="0">
                <anchor moveWithCells="1">
                  <from>
                    <xdr:col>1</xdr:col>
                    <xdr:colOff>371475</xdr:colOff>
                    <xdr:row>4</xdr:row>
                    <xdr:rowOff>28575</xdr:rowOff>
                  </from>
                  <to>
                    <xdr:col>3</xdr:col>
                    <xdr:colOff>866775</xdr:colOff>
                    <xdr:row>7</xdr:row>
                    <xdr:rowOff>85725</xdr:rowOff>
                  </to>
                </anchor>
              </controlPr>
            </control>
          </mc:Choice>
        </mc:AlternateContent>
        <mc:AlternateContent xmlns:mc="http://schemas.openxmlformats.org/markup-compatibility/2006">
          <mc:Choice Requires="x14">
            <control shapeId="2050" r:id="rId5" name="Option Button 2">
              <controlPr defaultSize="0" autoFill="0" autoLine="0" autoPict="0" macro="[0]!OptionButton2_Click">
                <anchor moveWithCells="1">
                  <from>
                    <xdr:col>1</xdr:col>
                    <xdr:colOff>495300</xdr:colOff>
                    <xdr:row>4</xdr:row>
                    <xdr:rowOff>66675</xdr:rowOff>
                  </from>
                  <to>
                    <xdr:col>3</xdr:col>
                    <xdr:colOff>295275</xdr:colOff>
                    <xdr:row>5</xdr:row>
                    <xdr:rowOff>114300</xdr:rowOff>
                  </to>
                </anchor>
              </controlPr>
            </control>
          </mc:Choice>
        </mc:AlternateContent>
        <mc:AlternateContent xmlns:mc="http://schemas.openxmlformats.org/markup-compatibility/2006">
          <mc:Choice Requires="x14">
            <control shapeId="2051" r:id="rId6" name="Option Button 3">
              <controlPr defaultSize="0" autoFill="0" autoLine="0" autoPict="0" macro="[0]!OptionButton3_Click">
                <anchor moveWithCells="1">
                  <from>
                    <xdr:col>1</xdr:col>
                    <xdr:colOff>495300</xdr:colOff>
                    <xdr:row>5</xdr:row>
                    <xdr:rowOff>142875</xdr:rowOff>
                  </from>
                  <to>
                    <xdr:col>3</xdr:col>
                    <xdr:colOff>295275</xdr:colOff>
                    <xdr:row>7</xdr:row>
                    <xdr:rowOff>28575</xdr:rowOff>
                  </to>
                </anchor>
              </controlPr>
            </control>
          </mc:Choice>
        </mc:AlternateContent>
        <mc:AlternateContent xmlns:mc="http://schemas.openxmlformats.org/markup-compatibility/2006">
          <mc:Choice Requires="x14">
            <control shapeId="2052" r:id="rId7" name="Button 4">
              <controlPr defaultSize="0" print="0" autoFill="0" autoPict="0" macro="[0]!PSArun">
                <anchor moveWithCells="1" sizeWithCells="1">
                  <from>
                    <xdr:col>9</xdr:col>
                    <xdr:colOff>504825</xdr:colOff>
                    <xdr:row>9</xdr:row>
                    <xdr:rowOff>47625</xdr:rowOff>
                  </from>
                  <to>
                    <xdr:col>11</xdr:col>
                    <xdr:colOff>466725</xdr:colOff>
                    <xdr:row>10</xdr:row>
                    <xdr:rowOff>123825</xdr:rowOff>
                  </to>
                </anchor>
              </controlPr>
            </control>
          </mc:Choice>
        </mc:AlternateContent>
        <mc:AlternateContent xmlns:mc="http://schemas.openxmlformats.org/markup-compatibility/2006">
          <mc:Choice Requires="x14">
            <control shapeId="2054" r:id="rId8" name="Button 6">
              <controlPr defaultSize="0" print="0" autoFill="0" autoPict="0" macro="[0]!Subgroup">
                <anchor moveWithCells="1" sizeWithCells="1">
                  <from>
                    <xdr:col>12</xdr:col>
                    <xdr:colOff>76200</xdr:colOff>
                    <xdr:row>3</xdr:row>
                    <xdr:rowOff>0</xdr:rowOff>
                  </from>
                  <to>
                    <xdr:col>13</xdr:col>
                    <xdr:colOff>523875</xdr:colOff>
                    <xdr:row>5</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Q123"/>
  <sheetViews>
    <sheetView workbookViewId="0">
      <selection activeCell="I2" sqref="I2"/>
    </sheetView>
  </sheetViews>
  <sheetFormatPr defaultRowHeight="12.75" x14ac:dyDescent="0.2"/>
  <cols>
    <col min="1" max="1" width="6.85546875" style="4" customWidth="1"/>
    <col min="2" max="2" width="12.42578125" style="4" customWidth="1"/>
    <col min="3" max="7" width="9.140625" style="4"/>
    <col min="8" max="8" width="13.42578125" style="4" bestFit="1" customWidth="1"/>
    <col min="9" max="9" width="12.42578125" style="4" customWidth="1"/>
    <col min="10" max="16384" width="9.140625" style="4"/>
  </cols>
  <sheetData>
    <row r="1" spans="1:17" ht="15.75" x14ac:dyDescent="0.25">
      <c r="A1" s="22" t="s">
        <v>39</v>
      </c>
      <c r="G1" s="28"/>
      <c r="H1" s="78" t="s">
        <v>47</v>
      </c>
      <c r="I1" s="4" t="s">
        <v>48</v>
      </c>
      <c r="N1" s="4">
        <f>O1/2</f>
        <v>1564.2869999999998</v>
      </c>
      <c r="O1" s="4">
        <f>I2*P1</f>
        <v>3128.5739999999996</v>
      </c>
      <c r="P1" s="78">
        <v>60</v>
      </c>
      <c r="Q1" s="78" t="s">
        <v>163</v>
      </c>
    </row>
    <row r="2" spans="1:17" ht="15.75" x14ac:dyDescent="0.25">
      <c r="A2" s="22"/>
      <c r="B2" s="78" t="s">
        <v>41</v>
      </c>
      <c r="E2" s="78" t="s">
        <v>38</v>
      </c>
      <c r="H2" s="109" t="s">
        <v>154</v>
      </c>
      <c r="I2" s="24">
        <v>52.142899999999997</v>
      </c>
      <c r="J2" s="78" t="s">
        <v>60</v>
      </c>
      <c r="K2" s="23" t="s">
        <v>38</v>
      </c>
      <c r="O2" s="78"/>
      <c r="P2" s="4">
        <f>P1*I2</f>
        <v>3128.5739999999996</v>
      </c>
      <c r="Q2" s="78" t="s">
        <v>167</v>
      </c>
    </row>
    <row r="3" spans="1:17" x14ac:dyDescent="0.2">
      <c r="A3" s="78" t="s">
        <v>40</v>
      </c>
      <c r="B3" s="25" t="s">
        <v>42</v>
      </c>
      <c r="C3" s="27" t="s">
        <v>43</v>
      </c>
      <c r="D3" s="27" t="s">
        <v>44</v>
      </c>
      <c r="E3" s="78" t="s">
        <v>45</v>
      </c>
      <c r="F3" s="78" t="s">
        <v>43</v>
      </c>
      <c r="G3" s="78" t="s">
        <v>46</v>
      </c>
      <c r="H3" s="105" t="s">
        <v>155</v>
      </c>
      <c r="I3" s="105" t="s">
        <v>156</v>
      </c>
      <c r="J3" s="105" t="s">
        <v>157</v>
      </c>
      <c r="K3" s="105" t="s">
        <v>155</v>
      </c>
      <c r="L3" s="105" t="s">
        <v>156</v>
      </c>
      <c r="M3" s="105" t="s">
        <v>157</v>
      </c>
      <c r="P3" s="4">
        <f>P2/2</f>
        <v>1564.2869999999998</v>
      </c>
      <c r="Q3" s="78" t="s">
        <v>168</v>
      </c>
    </row>
    <row r="4" spans="1:17" ht="20.25" x14ac:dyDescent="0.2">
      <c r="A4" s="79">
        <v>0</v>
      </c>
      <c r="B4" s="80">
        <v>6.5189999999999996E-3</v>
      </c>
      <c r="C4" s="81">
        <v>100000</v>
      </c>
      <c r="D4" s="80">
        <v>76.28</v>
      </c>
      <c r="E4" s="80">
        <v>5.3769999999999998E-3</v>
      </c>
      <c r="F4" s="81">
        <v>100000</v>
      </c>
      <c r="G4" s="80">
        <v>81.05</v>
      </c>
      <c r="H4" s="28">
        <f>-LN(1-B4)/1</f>
        <v>6.5403414811394892E-3</v>
      </c>
      <c r="I4" s="28">
        <f>H4/$I$2</f>
        <v>1.2543110339354905E-4</v>
      </c>
      <c r="J4" s="28">
        <f>1-EXP(-I4*2)</f>
        <v>2.5083074349474543E-4</v>
      </c>
      <c r="K4" s="28">
        <f>-LN(1-E4)/1</f>
        <v>5.3915080945532955E-3</v>
      </c>
      <c r="L4" s="28">
        <f>K4/$I$2</f>
        <v>1.0339870038976152E-4</v>
      </c>
      <c r="M4" s="28">
        <f>1-EXP(-L4*2)</f>
        <v>2.0677601967089565E-4</v>
      </c>
    </row>
    <row r="5" spans="1:17" ht="20.25" x14ac:dyDescent="0.2">
      <c r="A5" s="79">
        <v>1</v>
      </c>
      <c r="B5" s="80">
        <v>4.6200000000000001E-4</v>
      </c>
      <c r="C5" s="81">
        <v>99348</v>
      </c>
      <c r="D5" s="80">
        <v>75.78</v>
      </c>
      <c r="E5" s="80">
        <v>3.79E-4</v>
      </c>
      <c r="F5" s="81">
        <v>99462</v>
      </c>
      <c r="G5" s="80">
        <v>80.489999999999995</v>
      </c>
      <c r="H5" s="28">
        <f t="shared" ref="H5:H68" si="0">-LN(1-B5)/1</f>
        <v>4.6210675488173221E-4</v>
      </c>
      <c r="I5" s="28">
        <f t="shared" ref="I5:I68" si="1">H5/$I$2</f>
        <v>8.8623140424052406E-6</v>
      </c>
      <c r="J5" s="28">
        <f t="shared" ref="J5:J68" si="2">1-EXP(-I5*2)</f>
        <v>1.7724471004565423E-5</v>
      </c>
      <c r="K5" s="28">
        <f t="shared" ref="K5:K68" si="3">-LN(1-E5)/1</f>
        <v>3.7907183865182429E-4</v>
      </c>
      <c r="L5" s="28">
        <f t="shared" ref="L5:L68" si="4">K5/$I$2</f>
        <v>7.2698649030227377E-6</v>
      </c>
      <c r="M5" s="28">
        <f t="shared" ref="M5:M68" si="5">1-EXP(-L5*2)</f>
        <v>1.453962410469245E-5</v>
      </c>
    </row>
    <row r="6" spans="1:17" ht="20.25" x14ac:dyDescent="0.2">
      <c r="A6" s="79">
        <v>2</v>
      </c>
      <c r="B6" s="80">
        <v>2.9100000000000003E-4</v>
      </c>
      <c r="C6" s="81">
        <v>99302</v>
      </c>
      <c r="D6" s="80">
        <v>74.819999999999993</v>
      </c>
      <c r="E6" s="80">
        <v>2.2100000000000001E-4</v>
      </c>
      <c r="F6" s="81">
        <v>99425</v>
      </c>
      <c r="G6" s="80">
        <v>79.52</v>
      </c>
      <c r="H6" s="28">
        <f t="shared" si="0"/>
        <v>2.9104234871589138E-4</v>
      </c>
      <c r="I6" s="28">
        <f t="shared" si="1"/>
        <v>5.5816294973216182E-6</v>
      </c>
      <c r="J6" s="28">
        <f t="shared" si="2"/>
        <v>1.116319668570398E-5</v>
      </c>
      <c r="K6" s="28">
        <f t="shared" si="3"/>
        <v>2.2102442409857687E-4</v>
      </c>
      <c r="L6" s="28">
        <f t="shared" si="4"/>
        <v>4.2388210877909915E-6</v>
      </c>
      <c r="M6" s="28">
        <f t="shared" si="5"/>
        <v>8.4776062404534613E-6</v>
      </c>
    </row>
    <row r="7" spans="1:17" ht="20.25" x14ac:dyDescent="0.2">
      <c r="A7" s="79">
        <v>3</v>
      </c>
      <c r="B7" s="80">
        <v>2.0900000000000001E-4</v>
      </c>
      <c r="C7" s="81">
        <v>99273</v>
      </c>
      <c r="D7" s="80">
        <v>73.84</v>
      </c>
      <c r="E7" s="80">
        <v>1.6200000000000001E-4</v>
      </c>
      <c r="F7" s="81">
        <v>99403</v>
      </c>
      <c r="G7" s="80">
        <v>78.540000000000006</v>
      </c>
      <c r="H7" s="28">
        <f t="shared" si="0"/>
        <v>2.090218435436015E-4</v>
      </c>
      <c r="I7" s="28">
        <f t="shared" si="1"/>
        <v>4.0086348005884118E-6</v>
      </c>
      <c r="J7" s="28">
        <f t="shared" si="2"/>
        <v>8.0172374629094989E-6</v>
      </c>
      <c r="K7" s="28">
        <f t="shared" si="3"/>
        <v>1.620131234173437E-4</v>
      </c>
      <c r="L7" s="28">
        <f t="shared" si="4"/>
        <v>3.1070984432654053E-6</v>
      </c>
      <c r="M7" s="28">
        <f t="shared" si="5"/>
        <v>6.2141775784008146E-6</v>
      </c>
      <c r="N7" s="26"/>
    </row>
    <row r="8" spans="1:17" ht="20.25" x14ac:dyDescent="0.2">
      <c r="A8" s="79">
        <v>4</v>
      </c>
      <c r="B8" s="80">
        <v>1.76E-4</v>
      </c>
      <c r="C8" s="81">
        <v>99252</v>
      </c>
      <c r="D8" s="80">
        <v>72.849999999999994</v>
      </c>
      <c r="E8" s="80">
        <v>1.3300000000000001E-4</v>
      </c>
      <c r="F8" s="81">
        <v>99387</v>
      </c>
      <c r="G8" s="80">
        <v>77.55</v>
      </c>
      <c r="H8" s="28">
        <f t="shared" si="0"/>
        <v>1.7601548981745254E-4</v>
      </c>
      <c r="I8" s="28">
        <f t="shared" si="1"/>
        <v>3.3756367562497013E-6</v>
      </c>
      <c r="J8" s="28">
        <f t="shared" si="2"/>
        <v>6.7512507226918927E-6</v>
      </c>
      <c r="K8" s="28">
        <f t="shared" si="3"/>
        <v>1.3300884528434032E-4</v>
      </c>
      <c r="L8" s="28">
        <f t="shared" si="4"/>
        <v>2.550852470505866E-6</v>
      </c>
      <c r="M8" s="28">
        <f t="shared" si="5"/>
        <v>5.1016919273561001E-6</v>
      </c>
      <c r="N8" s="26"/>
    </row>
    <row r="9" spans="1:17" ht="20.25" x14ac:dyDescent="0.2">
      <c r="A9" s="82">
        <v>5</v>
      </c>
      <c r="B9" s="83">
        <v>1.5899999999999999E-4</v>
      </c>
      <c r="C9" s="84">
        <v>99235</v>
      </c>
      <c r="D9" s="83">
        <v>71.87</v>
      </c>
      <c r="E9" s="83">
        <v>1.1900000000000001E-4</v>
      </c>
      <c r="F9" s="84">
        <v>99373</v>
      </c>
      <c r="G9" s="83">
        <v>76.56</v>
      </c>
      <c r="H9" s="28">
        <f t="shared" si="0"/>
        <v>1.5901264184007305E-4</v>
      </c>
      <c r="I9" s="28">
        <f t="shared" si="1"/>
        <v>3.0495550082575588E-6</v>
      </c>
      <c r="J9" s="28">
        <f t="shared" si="2"/>
        <v>6.099091417022251E-6</v>
      </c>
      <c r="K9" s="28">
        <f t="shared" si="3"/>
        <v>1.1900708106175004E-4</v>
      </c>
      <c r="L9" s="28">
        <f t="shared" si="4"/>
        <v>2.2823257061220232E-6</v>
      </c>
      <c r="M9" s="28">
        <f t="shared" si="5"/>
        <v>4.5646409941868527E-6</v>
      </c>
      <c r="N9" s="26"/>
    </row>
    <row r="10" spans="1:17" ht="20.25" x14ac:dyDescent="0.2">
      <c r="A10" s="82">
        <v>6</v>
      </c>
      <c r="B10" s="83">
        <v>1.46E-4</v>
      </c>
      <c r="C10" s="84">
        <v>99219</v>
      </c>
      <c r="D10" s="83">
        <v>70.88</v>
      </c>
      <c r="E10" s="83">
        <v>1.0900000000000001E-4</v>
      </c>
      <c r="F10" s="84">
        <v>99361</v>
      </c>
      <c r="G10" s="83">
        <v>75.569999999999993</v>
      </c>
      <c r="H10" s="28">
        <f t="shared" si="0"/>
        <v>1.4601065903747175E-4</v>
      </c>
      <c r="I10" s="28">
        <f t="shared" si="1"/>
        <v>2.8002021183607312E-6</v>
      </c>
      <c r="J10" s="28">
        <f t="shared" si="2"/>
        <v>5.6003885544608778E-6</v>
      </c>
      <c r="K10" s="28">
        <f t="shared" si="3"/>
        <v>1.0900594093173737E-4</v>
      </c>
      <c r="L10" s="28">
        <f t="shared" si="4"/>
        <v>2.0905231763430377E-6</v>
      </c>
      <c r="M10" s="28">
        <f t="shared" si="5"/>
        <v>4.1810376121276249E-6</v>
      </c>
      <c r="N10" s="26"/>
    </row>
    <row r="11" spans="1:17" ht="20.25" x14ac:dyDescent="0.2">
      <c r="A11" s="82">
        <v>7</v>
      </c>
      <c r="B11" s="83">
        <v>1.3300000000000001E-4</v>
      </c>
      <c r="C11" s="84">
        <v>99205</v>
      </c>
      <c r="D11" s="83">
        <v>69.89</v>
      </c>
      <c r="E11" s="83">
        <v>1.01E-4</v>
      </c>
      <c r="F11" s="84">
        <v>99351</v>
      </c>
      <c r="G11" s="83">
        <v>74.58</v>
      </c>
      <c r="H11" s="28">
        <f t="shared" si="0"/>
        <v>1.3300884528434032E-4</v>
      </c>
      <c r="I11" s="28">
        <f t="shared" si="1"/>
        <v>2.550852470505866E-6</v>
      </c>
      <c r="J11" s="28">
        <f t="shared" si="2"/>
        <v>5.1016919273561001E-6</v>
      </c>
      <c r="K11" s="28">
        <f t="shared" si="3"/>
        <v>1.0100510084347743E-4</v>
      </c>
      <c r="L11" s="28">
        <f t="shared" si="4"/>
        <v>1.9370825336426902E-6</v>
      </c>
      <c r="M11" s="28">
        <f t="shared" si="5"/>
        <v>3.8741575627554425E-6</v>
      </c>
      <c r="N11" s="26"/>
    </row>
    <row r="12" spans="1:17" ht="20.25" x14ac:dyDescent="0.2">
      <c r="A12" s="82">
        <v>8</v>
      </c>
      <c r="B12" s="83">
        <v>1.18E-4</v>
      </c>
      <c r="C12" s="84">
        <v>99192</v>
      </c>
      <c r="D12" s="83">
        <v>68.900000000000006</v>
      </c>
      <c r="E12" s="83">
        <v>9.6000000000000002E-5</v>
      </c>
      <c r="F12" s="84">
        <v>99341</v>
      </c>
      <c r="G12" s="83">
        <v>73.58</v>
      </c>
      <c r="H12" s="28">
        <f t="shared" si="0"/>
        <v>1.1800696254767727E-4</v>
      </c>
      <c r="I12" s="28">
        <f t="shared" si="1"/>
        <v>2.2631453668222763E-6</v>
      </c>
      <c r="J12" s="28">
        <f t="shared" si="2"/>
        <v>4.526280489969281E-6</v>
      </c>
      <c r="K12" s="28">
        <f t="shared" si="3"/>
        <v>9.6004608294918218E-5</v>
      </c>
      <c r="L12" s="28">
        <f t="shared" si="4"/>
        <v>1.8411827553687696E-6</v>
      </c>
      <c r="M12" s="28">
        <f t="shared" si="5"/>
        <v>3.6823587308276728E-6</v>
      </c>
      <c r="N12" s="26"/>
    </row>
    <row r="13" spans="1:17" ht="20.25" x14ac:dyDescent="0.2">
      <c r="A13" s="82">
        <v>9</v>
      </c>
      <c r="B13" s="83">
        <v>1.02E-4</v>
      </c>
      <c r="C13" s="84">
        <v>99180</v>
      </c>
      <c r="D13" s="83">
        <v>67.900000000000006</v>
      </c>
      <c r="E13" s="83">
        <v>9.2999999999999997E-5</v>
      </c>
      <c r="F13" s="84">
        <v>99331</v>
      </c>
      <c r="G13" s="83">
        <v>72.59</v>
      </c>
      <c r="H13" s="28">
        <f t="shared" si="0"/>
        <v>1.0200520235380957E-4</v>
      </c>
      <c r="I13" s="28">
        <f t="shared" si="1"/>
        <v>1.95626254684357E-6</v>
      </c>
      <c r="J13" s="28">
        <f t="shared" si="2"/>
        <v>3.9125174398080276E-6</v>
      </c>
      <c r="K13" s="28">
        <f t="shared" si="3"/>
        <v>9.300432476814744E-5</v>
      </c>
      <c r="L13" s="28">
        <f t="shared" si="4"/>
        <v>1.7836431185865657E-6</v>
      </c>
      <c r="M13" s="28">
        <f t="shared" si="5"/>
        <v>3.5672798743835443E-6</v>
      </c>
      <c r="N13" s="26"/>
    </row>
    <row r="14" spans="1:17" ht="20.25" x14ac:dyDescent="0.2">
      <c r="A14" s="79">
        <v>10</v>
      </c>
      <c r="B14" s="80">
        <v>9.1000000000000003E-5</v>
      </c>
      <c r="C14" s="81">
        <v>99170</v>
      </c>
      <c r="D14" s="80">
        <v>66.91</v>
      </c>
      <c r="E14" s="80">
        <v>9.3999999999999994E-5</v>
      </c>
      <c r="F14" s="81">
        <v>99322</v>
      </c>
      <c r="G14" s="80">
        <v>71.599999999999994</v>
      </c>
      <c r="H14" s="28">
        <f t="shared" si="0"/>
        <v>9.1004140751159708E-5</v>
      </c>
      <c r="I14" s="28">
        <f t="shared" si="1"/>
        <v>1.7452834566385781E-6</v>
      </c>
      <c r="J14" s="28">
        <f t="shared" si="2"/>
        <v>3.490560821273192E-6</v>
      </c>
      <c r="K14" s="28">
        <f t="shared" si="3"/>
        <v>9.4004418276919357E-5</v>
      </c>
      <c r="L14" s="28">
        <f t="shared" si="4"/>
        <v>1.8028229783329918E-6</v>
      </c>
      <c r="M14" s="28">
        <f t="shared" si="5"/>
        <v>3.6056394563388494E-6</v>
      </c>
      <c r="N14" s="26"/>
    </row>
    <row r="15" spans="1:17" ht="20.25" x14ac:dyDescent="0.2">
      <c r="A15" s="79">
        <v>11</v>
      </c>
      <c r="B15" s="80">
        <v>9.6000000000000002E-5</v>
      </c>
      <c r="C15" s="81">
        <v>99161</v>
      </c>
      <c r="D15" s="80">
        <v>65.92</v>
      </c>
      <c r="E15" s="80">
        <v>1E-4</v>
      </c>
      <c r="F15" s="81">
        <v>99312</v>
      </c>
      <c r="G15" s="80">
        <v>70.599999999999994</v>
      </c>
      <c r="H15" s="28">
        <f t="shared" si="0"/>
        <v>9.6004608294918218E-5</v>
      </c>
      <c r="I15" s="28">
        <f t="shared" si="1"/>
        <v>1.8411827553687696E-6</v>
      </c>
      <c r="J15" s="28">
        <f t="shared" si="2"/>
        <v>3.6823587308276728E-6</v>
      </c>
      <c r="K15" s="28">
        <f t="shared" si="3"/>
        <v>1.0000500033334732E-4</v>
      </c>
      <c r="L15" s="28">
        <f t="shared" si="4"/>
        <v>1.917902539623752E-6</v>
      </c>
      <c r="M15" s="28">
        <f t="shared" si="5"/>
        <v>3.8357977225622619E-6</v>
      </c>
      <c r="N15" s="26"/>
    </row>
    <row r="16" spans="1:17" ht="20.25" x14ac:dyDescent="0.2">
      <c r="A16" s="79">
        <v>12</v>
      </c>
      <c r="B16" s="80">
        <v>1.2799999999999999E-4</v>
      </c>
      <c r="C16" s="81">
        <v>99151</v>
      </c>
      <c r="D16" s="80">
        <v>64.92</v>
      </c>
      <c r="E16" s="80">
        <v>1.12E-4</v>
      </c>
      <c r="F16" s="81">
        <v>99303</v>
      </c>
      <c r="G16" s="80">
        <v>69.61</v>
      </c>
      <c r="H16" s="28">
        <f t="shared" si="0"/>
        <v>1.2800819269913476E-4</v>
      </c>
      <c r="I16" s="28">
        <f t="shared" si="1"/>
        <v>2.4549496230385109E-6</v>
      </c>
      <c r="J16" s="28">
        <f t="shared" si="2"/>
        <v>4.9098871925945531E-6</v>
      </c>
      <c r="K16" s="28">
        <f t="shared" si="3"/>
        <v>1.1200627246834967E-4</v>
      </c>
      <c r="L16" s="28">
        <f t="shared" si="4"/>
        <v>2.1480637338611715E-6</v>
      </c>
      <c r="M16" s="28">
        <f t="shared" si="5"/>
        <v>4.2961182393774777E-6</v>
      </c>
      <c r="N16" s="26"/>
    </row>
    <row r="17" spans="1:14" ht="20.25" x14ac:dyDescent="0.2">
      <c r="A17" s="79">
        <v>13</v>
      </c>
      <c r="B17" s="80">
        <v>1.95E-4</v>
      </c>
      <c r="C17" s="81">
        <v>99138</v>
      </c>
      <c r="D17" s="80">
        <v>63.93</v>
      </c>
      <c r="E17" s="80">
        <v>1.34E-4</v>
      </c>
      <c r="F17" s="81">
        <v>99291</v>
      </c>
      <c r="G17" s="80">
        <v>68.62</v>
      </c>
      <c r="H17" s="28">
        <f t="shared" si="0"/>
        <v>1.9501901497193173E-4</v>
      </c>
      <c r="I17" s="28">
        <f t="shared" si="1"/>
        <v>3.7400876240472191E-6</v>
      </c>
      <c r="J17" s="28">
        <f t="shared" si="2"/>
        <v>7.4801472716989892E-6</v>
      </c>
      <c r="K17" s="28">
        <f t="shared" si="3"/>
        <v>1.3400897880208276E-4</v>
      </c>
      <c r="L17" s="28">
        <f t="shared" si="4"/>
        <v>2.5700330975469864E-6</v>
      </c>
      <c r="M17" s="28">
        <f t="shared" si="5"/>
        <v>5.1400529850198495E-6</v>
      </c>
      <c r="N17" s="26"/>
    </row>
    <row r="18" spans="1:14" ht="20.25" x14ac:dyDescent="0.2">
      <c r="A18" s="79">
        <v>14</v>
      </c>
      <c r="B18" s="80">
        <v>2.8800000000000001E-4</v>
      </c>
      <c r="C18" s="81">
        <v>99119</v>
      </c>
      <c r="D18" s="80">
        <v>62.94</v>
      </c>
      <c r="E18" s="80">
        <v>1.6200000000000001E-4</v>
      </c>
      <c r="F18" s="81">
        <v>99278</v>
      </c>
      <c r="G18" s="80">
        <v>67.63</v>
      </c>
      <c r="H18" s="28">
        <f t="shared" si="0"/>
        <v>2.8804147996429926E-4</v>
      </c>
      <c r="I18" s="28">
        <f t="shared" si="1"/>
        <v>5.5240786370589142E-6</v>
      </c>
      <c r="J18" s="28">
        <f t="shared" si="2"/>
        <v>1.1048096243415628E-5</v>
      </c>
      <c r="K18" s="28">
        <f t="shared" si="3"/>
        <v>1.620131234173437E-4</v>
      </c>
      <c r="L18" s="28">
        <f t="shared" si="4"/>
        <v>3.1070984432654053E-6</v>
      </c>
      <c r="M18" s="28">
        <f t="shared" si="5"/>
        <v>6.2141775784008146E-6</v>
      </c>
      <c r="N18" s="26"/>
    </row>
    <row r="19" spans="1:14" ht="20.25" x14ac:dyDescent="0.2">
      <c r="A19" s="82">
        <v>15</v>
      </c>
      <c r="B19" s="83">
        <v>3.8900000000000002E-4</v>
      </c>
      <c r="C19" s="84">
        <v>99091</v>
      </c>
      <c r="D19" s="83">
        <v>61.96</v>
      </c>
      <c r="E19" s="83">
        <v>1.94E-4</v>
      </c>
      <c r="F19" s="84">
        <v>99262</v>
      </c>
      <c r="G19" s="83">
        <v>66.64</v>
      </c>
      <c r="H19" s="28">
        <f t="shared" si="0"/>
        <v>3.8907568012698865E-4</v>
      </c>
      <c r="I19" s="28">
        <f t="shared" si="1"/>
        <v>7.46171923937849E-6</v>
      </c>
      <c r="J19" s="28">
        <f t="shared" si="2"/>
        <v>1.4923327124827246E-5</v>
      </c>
      <c r="K19" s="28">
        <f t="shared" si="3"/>
        <v>1.9401882043417634E-4</v>
      </c>
      <c r="L19" s="28">
        <f t="shared" si="4"/>
        <v>3.7209058267602366E-6</v>
      </c>
      <c r="M19" s="28">
        <f t="shared" si="5"/>
        <v>7.4417839632801019E-6</v>
      </c>
      <c r="N19" s="26"/>
    </row>
    <row r="20" spans="1:14" ht="20.25" x14ac:dyDescent="0.2">
      <c r="A20" s="82">
        <v>16</v>
      </c>
      <c r="B20" s="83">
        <v>4.9200000000000003E-4</v>
      </c>
      <c r="C20" s="84">
        <v>99052</v>
      </c>
      <c r="D20" s="83">
        <v>60.99</v>
      </c>
      <c r="E20" s="83">
        <v>2.2599999999999999E-4</v>
      </c>
      <c r="F20" s="84">
        <v>99243</v>
      </c>
      <c r="G20" s="83">
        <v>65.650000000000006</v>
      </c>
      <c r="H20" s="28">
        <f t="shared" si="0"/>
        <v>4.9212107171319852E-4</v>
      </c>
      <c r="I20" s="28">
        <f t="shared" si="1"/>
        <v>9.4379306044197484E-6</v>
      </c>
      <c r="J20" s="28">
        <f t="shared" si="2"/>
        <v>1.8875683060914916E-5</v>
      </c>
      <c r="K20" s="28">
        <f t="shared" si="3"/>
        <v>2.2602554184832609E-4</v>
      </c>
      <c r="L20" s="28">
        <f t="shared" si="4"/>
        <v>4.3347328562148651E-6</v>
      </c>
      <c r="M20" s="28">
        <f t="shared" si="5"/>
        <v>8.6694281327126532E-6</v>
      </c>
      <c r="N20" s="26"/>
    </row>
    <row r="21" spans="1:14" ht="20.25" x14ac:dyDescent="0.2">
      <c r="A21" s="82">
        <v>17</v>
      </c>
      <c r="B21" s="83">
        <v>6.0700000000000001E-4</v>
      </c>
      <c r="C21" s="84">
        <v>99003</v>
      </c>
      <c r="D21" s="83">
        <v>60.02</v>
      </c>
      <c r="E21" s="83">
        <v>2.61E-4</v>
      </c>
      <c r="F21" s="84">
        <v>99220</v>
      </c>
      <c r="G21" s="83">
        <v>64.67</v>
      </c>
      <c r="H21" s="28">
        <f t="shared" si="0"/>
        <v>6.0718429908349374E-4</v>
      </c>
      <c r="I21" s="28">
        <f t="shared" si="1"/>
        <v>1.1644620822460848E-5</v>
      </c>
      <c r="J21" s="28">
        <f t="shared" si="2"/>
        <v>2.3288970452672864E-5</v>
      </c>
      <c r="K21" s="28">
        <f t="shared" si="3"/>
        <v>2.6103406642764306E-4</v>
      </c>
      <c r="L21" s="28">
        <f t="shared" si="4"/>
        <v>5.0061286661778124E-6</v>
      </c>
      <c r="M21" s="28">
        <f t="shared" si="5"/>
        <v>1.0012207209864066E-5</v>
      </c>
      <c r="N21" s="26"/>
    </row>
    <row r="22" spans="1:14" ht="20.25" x14ac:dyDescent="0.2">
      <c r="A22" s="82">
        <v>18</v>
      </c>
      <c r="B22" s="83">
        <v>7.3499999999999998E-4</v>
      </c>
      <c r="C22" s="84">
        <v>98943</v>
      </c>
      <c r="D22" s="83">
        <v>59.05</v>
      </c>
      <c r="E22" s="83">
        <v>2.9700000000000001E-4</v>
      </c>
      <c r="F22" s="84">
        <v>99194</v>
      </c>
      <c r="G22" s="83">
        <v>63.68</v>
      </c>
      <c r="H22" s="28">
        <f t="shared" si="0"/>
        <v>7.3527024492816987E-4</v>
      </c>
      <c r="I22" s="28">
        <f t="shared" si="1"/>
        <v>1.4101061600489615E-5</v>
      </c>
      <c r="J22" s="28">
        <f t="shared" si="2"/>
        <v>2.8201725524867882E-5</v>
      </c>
      <c r="K22" s="28">
        <f t="shared" si="3"/>
        <v>2.9704411323462838E-4</v>
      </c>
      <c r="L22" s="28">
        <f t="shared" si="4"/>
        <v>5.6967317359530904E-6</v>
      </c>
      <c r="M22" s="28">
        <f t="shared" si="5"/>
        <v>1.1393398566594826E-5</v>
      </c>
      <c r="N22" s="26"/>
    </row>
    <row r="23" spans="1:14" ht="20.25" x14ac:dyDescent="0.2">
      <c r="A23" s="82">
        <v>19</v>
      </c>
      <c r="B23" s="83">
        <v>8.6899999999999998E-4</v>
      </c>
      <c r="C23" s="84">
        <v>98870</v>
      </c>
      <c r="D23" s="83">
        <v>58.09</v>
      </c>
      <c r="E23" s="83">
        <v>3.3399999999999999E-4</v>
      </c>
      <c r="F23" s="84">
        <v>99165</v>
      </c>
      <c r="G23" s="83">
        <v>62.7</v>
      </c>
      <c r="H23" s="28">
        <f t="shared" si="0"/>
        <v>8.6937779938764457E-4</v>
      </c>
      <c r="I23" s="28">
        <f t="shared" si="1"/>
        <v>1.6672985188542345E-5</v>
      </c>
      <c r="J23" s="28">
        <f t="shared" si="2"/>
        <v>3.3345414406360518E-5</v>
      </c>
      <c r="K23" s="28">
        <f t="shared" si="3"/>
        <v>3.3405579042295879E-4</v>
      </c>
      <c r="L23" s="28">
        <f t="shared" si="4"/>
        <v>6.4065441397190951E-6</v>
      </c>
      <c r="M23" s="28">
        <f t="shared" si="5"/>
        <v>1.2813006192158305E-5</v>
      </c>
      <c r="N23" s="26"/>
    </row>
    <row r="24" spans="1:14" ht="20.25" x14ac:dyDescent="0.2">
      <c r="A24" s="79">
        <v>20</v>
      </c>
      <c r="B24" s="80">
        <v>1.011E-3</v>
      </c>
      <c r="C24" s="81">
        <v>98785</v>
      </c>
      <c r="D24" s="80">
        <v>57.14</v>
      </c>
      <c r="E24" s="80">
        <v>3.7300000000000001E-4</v>
      </c>
      <c r="F24" s="81">
        <v>99132</v>
      </c>
      <c r="G24" s="80">
        <v>61.72</v>
      </c>
      <c r="H24" s="28">
        <f t="shared" si="0"/>
        <v>1.0115114052161554E-3</v>
      </c>
      <c r="I24" s="28">
        <f t="shared" si="1"/>
        <v>1.9398832922912909E-5</v>
      </c>
      <c r="J24" s="28">
        <f t="shared" si="2"/>
        <v>3.8796913226168961E-5</v>
      </c>
      <c r="K24" s="28">
        <f t="shared" si="3"/>
        <v>3.7306958180316968E-4</v>
      </c>
      <c r="L24" s="28">
        <f t="shared" si="4"/>
        <v>7.1547532224554001E-6</v>
      </c>
      <c r="M24" s="28">
        <f t="shared" si="5"/>
        <v>1.4309404064438702E-5</v>
      </c>
      <c r="N24" s="26"/>
    </row>
    <row r="25" spans="1:14" ht="20.25" x14ac:dyDescent="0.2">
      <c r="A25" s="79">
        <v>21</v>
      </c>
      <c r="B25" s="80">
        <v>1.145E-3</v>
      </c>
      <c r="C25" s="81">
        <v>98685</v>
      </c>
      <c r="D25" s="80">
        <v>56.2</v>
      </c>
      <c r="E25" s="80">
        <v>4.1199999999999999E-4</v>
      </c>
      <c r="F25" s="81">
        <v>99095</v>
      </c>
      <c r="G25" s="80">
        <v>60.75</v>
      </c>
      <c r="H25" s="28">
        <f t="shared" si="0"/>
        <v>1.1456560133045839E-3</v>
      </c>
      <c r="I25" s="28">
        <f t="shared" si="1"/>
        <v>2.1971467127923149E-5</v>
      </c>
      <c r="J25" s="28">
        <f t="shared" si="2"/>
        <v>4.3941968779215301E-5</v>
      </c>
      <c r="K25" s="28">
        <f t="shared" si="3"/>
        <v>4.1208489531868291E-4</v>
      </c>
      <c r="L25" s="28">
        <f t="shared" si="4"/>
        <v>7.9029914968036471E-6</v>
      </c>
      <c r="M25" s="28">
        <f t="shared" si="5"/>
        <v>1.5805858079698254E-5</v>
      </c>
      <c r="N25" s="26"/>
    </row>
    <row r="26" spans="1:14" ht="20.25" x14ac:dyDescent="0.2">
      <c r="A26" s="79">
        <v>22</v>
      </c>
      <c r="B26" s="80">
        <v>1.2459999999999999E-3</v>
      </c>
      <c r="C26" s="81">
        <v>98572</v>
      </c>
      <c r="D26" s="80">
        <v>55.27</v>
      </c>
      <c r="E26" s="80">
        <v>4.46E-4</v>
      </c>
      <c r="F26" s="81">
        <v>99054</v>
      </c>
      <c r="G26" s="80">
        <v>59.77</v>
      </c>
      <c r="H26" s="28">
        <f t="shared" si="0"/>
        <v>1.2467769034147924E-3</v>
      </c>
      <c r="I26" s="28">
        <f t="shared" si="1"/>
        <v>2.3910770275814971E-5</v>
      </c>
      <c r="J26" s="28">
        <f t="shared" si="2"/>
        <v>4.7820397120035274E-5</v>
      </c>
      <c r="K26" s="28">
        <f t="shared" si="3"/>
        <v>4.4609948758202048E-4</v>
      </c>
      <c r="L26" s="28">
        <f t="shared" si="4"/>
        <v>8.555325606784826E-6</v>
      </c>
      <c r="M26" s="28">
        <f t="shared" si="5"/>
        <v>1.7110504827222428E-5</v>
      </c>
    </row>
    <row r="27" spans="1:14" ht="20.25" x14ac:dyDescent="0.2">
      <c r="A27" s="79">
        <v>23</v>
      </c>
      <c r="B27" s="80">
        <v>1.3010000000000001E-3</v>
      </c>
      <c r="C27" s="81">
        <v>98449</v>
      </c>
      <c r="D27" s="80">
        <v>54.33</v>
      </c>
      <c r="E27" s="80">
        <v>4.7199999999999998E-4</v>
      </c>
      <c r="F27" s="81">
        <v>99010</v>
      </c>
      <c r="G27" s="80">
        <v>58.8</v>
      </c>
      <c r="H27" s="28">
        <f t="shared" si="0"/>
        <v>1.3018470352416012E-3</v>
      </c>
      <c r="I27" s="28">
        <f t="shared" si="1"/>
        <v>2.4966908922242553E-5</v>
      </c>
      <c r="J27" s="28">
        <f t="shared" si="2"/>
        <v>4.9932571172139895E-5</v>
      </c>
      <c r="K27" s="28">
        <f t="shared" si="3"/>
        <v>4.7211142706379014E-4</v>
      </c>
      <c r="L27" s="28">
        <f t="shared" si="4"/>
        <v>9.0541843101129803E-6</v>
      </c>
      <c r="M27" s="28">
        <f t="shared" si="5"/>
        <v>1.8108204664746275E-5</v>
      </c>
    </row>
    <row r="28" spans="1:14" ht="20.25" x14ac:dyDescent="0.2">
      <c r="A28" s="79">
        <v>24</v>
      </c>
      <c r="B28" s="80">
        <v>1.3209999999999999E-3</v>
      </c>
      <c r="C28" s="81">
        <v>98321</v>
      </c>
      <c r="D28" s="80">
        <v>53.4</v>
      </c>
      <c r="E28" s="80">
        <v>4.9299999999999995E-4</v>
      </c>
      <c r="F28" s="81">
        <v>98963</v>
      </c>
      <c r="G28" s="80">
        <v>57.82</v>
      </c>
      <c r="H28" s="28">
        <f t="shared" si="0"/>
        <v>1.3218732896618343E-3</v>
      </c>
      <c r="I28" s="28">
        <f t="shared" si="1"/>
        <v>2.5350973759837571E-5</v>
      </c>
      <c r="J28" s="28">
        <f t="shared" si="2"/>
        <v>5.0700662197700197E-5</v>
      </c>
      <c r="K28" s="28">
        <f t="shared" si="3"/>
        <v>4.9312156445579201E-4</v>
      </c>
      <c r="L28" s="28">
        <f t="shared" si="4"/>
        <v>9.457118120698926E-6</v>
      </c>
      <c r="M28" s="28">
        <f t="shared" si="5"/>
        <v>1.8914057368313308E-5</v>
      </c>
    </row>
    <row r="29" spans="1:14" ht="20.25" x14ac:dyDescent="0.2">
      <c r="A29" s="82">
        <v>25</v>
      </c>
      <c r="B29" s="83">
        <v>1.33E-3</v>
      </c>
      <c r="C29" s="84">
        <v>98191</v>
      </c>
      <c r="D29" s="83">
        <v>52.47</v>
      </c>
      <c r="E29" s="83">
        <v>5.13E-4</v>
      </c>
      <c r="F29" s="84">
        <v>98915</v>
      </c>
      <c r="G29" s="83">
        <v>56.85</v>
      </c>
      <c r="H29" s="28">
        <f t="shared" si="0"/>
        <v>1.3308852349954718E-3</v>
      </c>
      <c r="I29" s="28">
        <f t="shared" si="1"/>
        <v>2.5523805446100464E-5</v>
      </c>
      <c r="J29" s="28">
        <f t="shared" si="2"/>
        <v>5.104630798513643E-5</v>
      </c>
      <c r="K29" s="28">
        <f t="shared" si="3"/>
        <v>5.131316295192063E-4</v>
      </c>
      <c r="L29" s="28">
        <f t="shared" si="4"/>
        <v>9.8408724777334273E-6</v>
      </c>
      <c r="M29" s="28">
        <f t="shared" si="5"/>
        <v>1.968155127118898E-5</v>
      </c>
    </row>
    <row r="30" spans="1:14" ht="20.25" x14ac:dyDescent="0.2">
      <c r="A30" s="82">
        <v>26</v>
      </c>
      <c r="B30" s="83">
        <v>1.3450000000000001E-3</v>
      </c>
      <c r="C30" s="84">
        <v>98060</v>
      </c>
      <c r="D30" s="83">
        <v>51.54</v>
      </c>
      <c r="E30" s="83">
        <v>5.3700000000000004E-4</v>
      </c>
      <c r="F30" s="84">
        <v>98864</v>
      </c>
      <c r="G30" s="83">
        <v>55.88</v>
      </c>
      <c r="H30" s="28">
        <f t="shared" si="0"/>
        <v>1.3459053243652732E-3</v>
      </c>
      <c r="I30" s="28">
        <f t="shared" si="1"/>
        <v>2.581186171780383E-5</v>
      </c>
      <c r="J30" s="28">
        <f t="shared" si="2"/>
        <v>5.1622390954131347E-5</v>
      </c>
      <c r="K30" s="28">
        <f t="shared" si="3"/>
        <v>5.3714423613885883E-4</v>
      </c>
      <c r="L30" s="28">
        <f t="shared" si="4"/>
        <v>1.0301387842618244E-5</v>
      </c>
      <c r="M30" s="28">
        <f t="shared" si="5"/>
        <v>2.0602563449489963E-5</v>
      </c>
    </row>
    <row r="31" spans="1:14" ht="20.25" x14ac:dyDescent="0.2">
      <c r="A31" s="82">
        <v>27</v>
      </c>
      <c r="B31" s="83">
        <v>1.3630000000000001E-3</v>
      </c>
      <c r="C31" s="84">
        <v>97928</v>
      </c>
      <c r="D31" s="83">
        <v>50.61</v>
      </c>
      <c r="E31" s="83">
        <v>5.6300000000000002E-4</v>
      </c>
      <c r="F31" s="84">
        <v>98811</v>
      </c>
      <c r="G31" s="83">
        <v>54.91</v>
      </c>
      <c r="H31" s="28">
        <f t="shared" si="0"/>
        <v>1.3639297294101536E-3</v>
      </c>
      <c r="I31" s="28">
        <f t="shared" si="1"/>
        <v>2.6157534955097507E-5</v>
      </c>
      <c r="J31" s="28">
        <f t="shared" si="2"/>
        <v>5.2313701500827925E-5</v>
      </c>
      <c r="K31" s="28">
        <f t="shared" si="3"/>
        <v>5.6315854400962448E-4</v>
      </c>
      <c r="L31" s="28">
        <f t="shared" si="4"/>
        <v>1.0800291967067895E-5</v>
      </c>
      <c r="M31" s="28">
        <f t="shared" si="5"/>
        <v>2.1600350643247168E-5</v>
      </c>
    </row>
    <row r="32" spans="1:14" ht="20.25" x14ac:dyDescent="0.2">
      <c r="A32" s="82">
        <v>28</v>
      </c>
      <c r="B32" s="83">
        <v>1.3910000000000001E-3</v>
      </c>
      <c r="C32" s="84">
        <v>97795</v>
      </c>
      <c r="D32" s="83">
        <v>49.68</v>
      </c>
      <c r="E32" s="83">
        <v>5.9299999999999999E-4</v>
      </c>
      <c r="F32" s="84">
        <v>98755</v>
      </c>
      <c r="G32" s="83">
        <v>53.94</v>
      </c>
      <c r="H32" s="28">
        <f t="shared" si="0"/>
        <v>1.3919683385768386E-3</v>
      </c>
      <c r="I32" s="28">
        <f t="shared" si="1"/>
        <v>2.669526126427258E-5</v>
      </c>
      <c r="J32" s="28">
        <f t="shared" si="2"/>
        <v>5.3389097279921138E-5</v>
      </c>
      <c r="K32" s="28">
        <f t="shared" si="3"/>
        <v>5.9317589404016919E-4</v>
      </c>
      <c r="L32" s="28">
        <f t="shared" si="4"/>
        <v>1.1375966699975821E-5</v>
      </c>
      <c r="M32" s="28">
        <f t="shared" si="5"/>
        <v>2.2751674576659831E-5</v>
      </c>
    </row>
    <row r="33" spans="1:13" ht="20.25" x14ac:dyDescent="0.2">
      <c r="A33" s="82">
        <v>29</v>
      </c>
      <c r="B33" s="83">
        <v>1.4270000000000001E-3</v>
      </c>
      <c r="C33" s="84">
        <v>97659</v>
      </c>
      <c r="D33" s="83">
        <v>48.75</v>
      </c>
      <c r="E33" s="83">
        <v>6.2699999999999995E-4</v>
      </c>
      <c r="F33" s="84">
        <v>98697</v>
      </c>
      <c r="G33" s="83">
        <v>52.97</v>
      </c>
      <c r="H33" s="28">
        <f t="shared" si="0"/>
        <v>1.4280191341516275E-3</v>
      </c>
      <c r="I33" s="28">
        <f t="shared" si="1"/>
        <v>2.7386645816623695E-5</v>
      </c>
      <c r="J33" s="28">
        <f t="shared" si="2"/>
        <v>5.4771791603847042E-5</v>
      </c>
      <c r="K33" s="28">
        <f t="shared" si="3"/>
        <v>6.2719664670266224E-4</v>
      </c>
      <c r="L33" s="28">
        <f t="shared" si="4"/>
        <v>1.2028418954501232E-5</v>
      </c>
      <c r="M33" s="28">
        <f t="shared" si="5"/>
        <v>2.4056548545647871E-5</v>
      </c>
    </row>
    <row r="34" spans="1:13" ht="20.25" x14ac:dyDescent="0.2">
      <c r="A34" s="79">
        <v>30</v>
      </c>
      <c r="B34" s="80">
        <v>1.467E-3</v>
      </c>
      <c r="C34" s="81">
        <v>97519</v>
      </c>
      <c r="D34" s="80">
        <v>47.82</v>
      </c>
      <c r="E34" s="80">
        <v>6.6399999999999999E-4</v>
      </c>
      <c r="F34" s="81">
        <v>98635</v>
      </c>
      <c r="G34" s="80">
        <v>52.01</v>
      </c>
      <c r="H34" s="28">
        <f t="shared" si="0"/>
        <v>1.4680770980307495E-3</v>
      </c>
      <c r="I34" s="28">
        <f t="shared" si="1"/>
        <v>2.8154880108907436E-5</v>
      </c>
      <c r="J34" s="28">
        <f t="shared" si="2"/>
        <v>5.6308174853025861E-5</v>
      </c>
      <c r="K34" s="28">
        <f t="shared" si="3"/>
        <v>6.6422054563360241E-4</v>
      </c>
      <c r="L34" s="28">
        <f t="shared" si="4"/>
        <v>1.2738465747658884E-5</v>
      </c>
      <c r="M34" s="28">
        <f t="shared" si="5"/>
        <v>2.5476606961061243E-5</v>
      </c>
    </row>
    <row r="35" spans="1:13" ht="20.25" x14ac:dyDescent="0.2">
      <c r="A35" s="79">
        <v>31</v>
      </c>
      <c r="B35" s="80">
        <v>1.505E-3</v>
      </c>
      <c r="C35" s="81">
        <v>97376</v>
      </c>
      <c r="D35" s="80">
        <v>46.89</v>
      </c>
      <c r="E35" s="80">
        <v>7.0500000000000001E-4</v>
      </c>
      <c r="F35" s="81">
        <v>98569</v>
      </c>
      <c r="G35" s="80">
        <v>51.04</v>
      </c>
      <c r="H35" s="28">
        <f t="shared" si="0"/>
        <v>1.506133650071651E-3</v>
      </c>
      <c r="I35" s="28">
        <f t="shared" si="1"/>
        <v>2.8884731192006028E-5</v>
      </c>
      <c r="J35" s="28">
        <f t="shared" si="2"/>
        <v>5.7767793760765684E-5</v>
      </c>
      <c r="K35" s="28">
        <f t="shared" si="3"/>
        <v>7.0524862936262398E-4</v>
      </c>
      <c r="L35" s="28">
        <f t="shared" si="4"/>
        <v>1.3525305062868081E-5</v>
      </c>
      <c r="M35" s="28">
        <f t="shared" si="5"/>
        <v>2.7050244261306311E-5</v>
      </c>
    </row>
    <row r="36" spans="1:13" ht="20.25" x14ac:dyDescent="0.2">
      <c r="A36" s="79">
        <v>32</v>
      </c>
      <c r="B36" s="80">
        <v>1.5410000000000001E-3</v>
      </c>
      <c r="C36" s="81">
        <v>97230</v>
      </c>
      <c r="D36" s="80">
        <v>45.96</v>
      </c>
      <c r="E36" s="80">
        <v>7.4799999999999997E-4</v>
      </c>
      <c r="F36" s="81">
        <v>98500</v>
      </c>
      <c r="G36" s="80">
        <v>50.08</v>
      </c>
      <c r="H36" s="28">
        <f t="shared" si="0"/>
        <v>1.542188561706006E-3</v>
      </c>
      <c r="I36" s="28">
        <f t="shared" si="1"/>
        <v>2.9576194682420927E-5</v>
      </c>
      <c r="J36" s="28">
        <f t="shared" si="2"/>
        <v>5.9150639896698998E-5</v>
      </c>
      <c r="K36" s="28">
        <f t="shared" si="3"/>
        <v>7.4827989158127628E-4</v>
      </c>
      <c r="L36" s="28">
        <f t="shared" si="4"/>
        <v>1.4350561468220531E-5</v>
      </c>
      <c r="M36" s="28">
        <f t="shared" si="5"/>
        <v>2.8700711063200934E-5</v>
      </c>
    </row>
    <row r="37" spans="1:13" ht="20.25" x14ac:dyDescent="0.2">
      <c r="A37" s="79">
        <v>33</v>
      </c>
      <c r="B37" s="80">
        <v>1.573E-3</v>
      </c>
      <c r="C37" s="81">
        <v>97080</v>
      </c>
      <c r="D37" s="80">
        <v>45.03</v>
      </c>
      <c r="E37" s="80">
        <v>7.94E-4</v>
      </c>
      <c r="F37" s="81">
        <v>98426</v>
      </c>
      <c r="G37" s="80">
        <v>49.11</v>
      </c>
      <c r="H37" s="28">
        <f t="shared" si="0"/>
        <v>1.5742384634057237E-3</v>
      </c>
      <c r="I37" s="28">
        <f t="shared" si="1"/>
        <v>3.0190849826260599E-5</v>
      </c>
      <c r="J37" s="28">
        <f t="shared" si="2"/>
        <v>6.0379876714367064E-5</v>
      </c>
      <c r="K37" s="28">
        <f t="shared" si="3"/>
        <v>7.9431538495478157E-4</v>
      </c>
      <c r="L37" s="28">
        <f t="shared" si="4"/>
        <v>1.5233433218228783E-5</v>
      </c>
      <c r="M37" s="28">
        <f t="shared" si="5"/>
        <v>3.0466402326179143E-5</v>
      </c>
    </row>
    <row r="38" spans="1:13" ht="20.25" x14ac:dyDescent="0.2">
      <c r="A38" s="79">
        <v>34</v>
      </c>
      <c r="B38" s="80">
        <v>1.606E-3</v>
      </c>
      <c r="C38" s="81">
        <v>96927</v>
      </c>
      <c r="D38" s="80">
        <v>44.1</v>
      </c>
      <c r="E38" s="80">
        <v>8.4500000000000005E-4</v>
      </c>
      <c r="F38" s="81">
        <v>98348</v>
      </c>
      <c r="G38" s="80">
        <v>48.15</v>
      </c>
      <c r="H38" s="28">
        <f t="shared" si="0"/>
        <v>1.6072910004162558E-3</v>
      </c>
      <c r="I38" s="28">
        <f t="shared" si="1"/>
        <v>3.0824733576695118E-5</v>
      </c>
      <c r="J38" s="28">
        <f t="shared" si="2"/>
        <v>6.1647566863998193E-5</v>
      </c>
      <c r="K38" s="28">
        <f t="shared" si="3"/>
        <v>8.4535721374457047E-4</v>
      </c>
      <c r="L38" s="28">
        <f t="shared" si="4"/>
        <v>1.6212316801416311E-5</v>
      </c>
      <c r="M38" s="28">
        <f t="shared" si="5"/>
        <v>3.2424107930029145E-5</v>
      </c>
    </row>
    <row r="39" spans="1:13" ht="20.25" x14ac:dyDescent="0.2">
      <c r="A39" s="82">
        <v>35</v>
      </c>
      <c r="B39" s="83">
        <v>1.6479999999999999E-3</v>
      </c>
      <c r="C39" s="84">
        <v>96772</v>
      </c>
      <c r="D39" s="83">
        <v>43.17</v>
      </c>
      <c r="E39" s="83">
        <v>9.0300000000000005E-4</v>
      </c>
      <c r="F39" s="84">
        <v>98265</v>
      </c>
      <c r="G39" s="83">
        <v>47.19</v>
      </c>
      <c r="H39" s="28">
        <f t="shared" si="0"/>
        <v>1.6493594457830483E-3</v>
      </c>
      <c r="I39" s="28">
        <f t="shared" si="1"/>
        <v>3.1631525016503656E-5</v>
      </c>
      <c r="J39" s="28">
        <f t="shared" si="2"/>
        <v>6.3261048968477063E-5</v>
      </c>
      <c r="K39" s="28">
        <f t="shared" si="3"/>
        <v>9.034079501044393E-4</v>
      </c>
      <c r="L39" s="28">
        <f t="shared" si="4"/>
        <v>1.7325617679577456E-5</v>
      </c>
      <c r="M39" s="28">
        <f t="shared" si="5"/>
        <v>3.4650635012067887E-5</v>
      </c>
    </row>
    <row r="40" spans="1:13" ht="20.25" x14ac:dyDescent="0.2">
      <c r="A40" s="82">
        <v>36</v>
      </c>
      <c r="B40" s="83">
        <v>1.704E-3</v>
      </c>
      <c r="C40" s="84">
        <v>96612</v>
      </c>
      <c r="D40" s="83">
        <v>42.24</v>
      </c>
      <c r="E40" s="83">
        <v>9.68E-4</v>
      </c>
      <c r="F40" s="84">
        <v>98176</v>
      </c>
      <c r="G40" s="83">
        <v>46.23</v>
      </c>
      <c r="H40" s="28">
        <f t="shared" si="0"/>
        <v>1.7054534593645507E-3</v>
      </c>
      <c r="I40" s="28">
        <f t="shared" si="1"/>
        <v>3.270729973523818E-5</v>
      </c>
      <c r="J40" s="28">
        <f t="shared" si="2"/>
        <v>6.5412459982261417E-5</v>
      </c>
      <c r="K40" s="28">
        <f t="shared" si="3"/>
        <v>9.6846881456605317E-4</v>
      </c>
      <c r="L40" s="28">
        <f t="shared" si="4"/>
        <v>1.8573359260149573E-5</v>
      </c>
      <c r="M40" s="28">
        <f t="shared" si="5"/>
        <v>3.7146028589507551E-5</v>
      </c>
    </row>
    <row r="41" spans="1:13" ht="20.25" x14ac:dyDescent="0.2">
      <c r="A41" s="82">
        <v>37</v>
      </c>
      <c r="B41" s="83">
        <v>1.774E-3</v>
      </c>
      <c r="C41" s="84">
        <v>96448</v>
      </c>
      <c r="D41" s="83">
        <v>41.31</v>
      </c>
      <c r="E41" s="83">
        <v>1.0380000000000001E-3</v>
      </c>
      <c r="F41" s="84">
        <v>98081</v>
      </c>
      <c r="G41" s="83">
        <v>45.28</v>
      </c>
      <c r="H41" s="28">
        <f t="shared" si="0"/>
        <v>1.7755754014505357E-3</v>
      </c>
      <c r="I41" s="28">
        <f t="shared" si="1"/>
        <v>3.4052102998692744E-5</v>
      </c>
      <c r="J41" s="28">
        <f t="shared" si="2"/>
        <v>6.8101886958604751E-5</v>
      </c>
      <c r="K41" s="28">
        <f t="shared" si="3"/>
        <v>1.0385390950860699E-3</v>
      </c>
      <c r="L41" s="28">
        <f t="shared" si="4"/>
        <v>1.9917171754660173E-5</v>
      </c>
      <c r="M41" s="28">
        <f t="shared" si="5"/>
        <v>3.9833550132373219E-5</v>
      </c>
    </row>
    <row r="42" spans="1:13" ht="20.25" x14ac:dyDescent="0.2">
      <c r="A42" s="82">
        <v>38</v>
      </c>
      <c r="B42" s="83">
        <v>1.861E-3</v>
      </c>
      <c r="C42" s="84">
        <v>96277</v>
      </c>
      <c r="D42" s="83">
        <v>40.380000000000003</v>
      </c>
      <c r="E42" s="83">
        <v>1.1130000000000001E-3</v>
      </c>
      <c r="F42" s="84">
        <v>97979</v>
      </c>
      <c r="G42" s="83">
        <v>44.33</v>
      </c>
      <c r="H42" s="28">
        <f t="shared" si="0"/>
        <v>1.8627338119165814E-3</v>
      </c>
      <c r="I42" s="28">
        <f t="shared" si="1"/>
        <v>3.5723632784455439E-5</v>
      </c>
      <c r="J42" s="28">
        <f t="shared" si="2"/>
        <v>7.1444713273804972E-5</v>
      </c>
      <c r="K42" s="28">
        <f t="shared" si="3"/>
        <v>1.1136198444673087E-3</v>
      </c>
      <c r="L42" s="28">
        <f t="shared" si="4"/>
        <v>2.135707535383166E-5</v>
      </c>
      <c r="M42" s="28">
        <f t="shared" si="5"/>
        <v>4.2713238471270287E-5</v>
      </c>
    </row>
    <row r="43" spans="1:13" ht="20.25" x14ac:dyDescent="0.2">
      <c r="A43" s="82">
        <v>39</v>
      </c>
      <c r="B43" s="83">
        <v>1.967E-3</v>
      </c>
      <c r="C43" s="84">
        <v>96097</v>
      </c>
      <c r="D43" s="83">
        <v>39.46</v>
      </c>
      <c r="E43" s="83">
        <v>1.196E-3</v>
      </c>
      <c r="F43" s="84">
        <v>97870</v>
      </c>
      <c r="G43" s="83">
        <v>43.37</v>
      </c>
      <c r="H43" s="28">
        <f t="shared" si="0"/>
        <v>1.968937085081101E-3</v>
      </c>
      <c r="I43" s="28">
        <f t="shared" si="1"/>
        <v>3.7760406212180393E-5</v>
      </c>
      <c r="J43" s="28">
        <f t="shared" si="2"/>
        <v>7.5517960799631467E-5</v>
      </c>
      <c r="K43" s="28">
        <f t="shared" si="3"/>
        <v>1.1967157787711659E-3</v>
      </c>
      <c r="L43" s="28">
        <f t="shared" si="4"/>
        <v>2.2950694701889729E-5</v>
      </c>
      <c r="M43" s="28">
        <f t="shared" si="5"/>
        <v>4.5900335951087889E-5</v>
      </c>
    </row>
    <row r="44" spans="1:13" ht="20.25" x14ac:dyDescent="0.2">
      <c r="A44" s="79">
        <v>40</v>
      </c>
      <c r="B44" s="80">
        <v>2.0920000000000001E-3</v>
      </c>
      <c r="C44" s="81">
        <v>95908</v>
      </c>
      <c r="D44" s="80">
        <v>38.53</v>
      </c>
      <c r="E44" s="80">
        <v>1.2869999999999999E-3</v>
      </c>
      <c r="F44" s="81">
        <v>97753</v>
      </c>
      <c r="G44" s="80">
        <v>42.43</v>
      </c>
      <c r="H44" s="28">
        <f t="shared" si="0"/>
        <v>2.0941912886505991E-3</v>
      </c>
      <c r="I44" s="28">
        <f t="shared" si="1"/>
        <v>4.0162539648746025E-5</v>
      </c>
      <c r="J44" s="28">
        <f t="shared" si="2"/>
        <v>8.0321853324738512E-5</v>
      </c>
      <c r="K44" s="28">
        <f t="shared" si="3"/>
        <v>1.2878288957689358E-3</v>
      </c>
      <c r="L44" s="28">
        <f t="shared" si="4"/>
        <v>2.469806811222498E-5</v>
      </c>
      <c r="M44" s="28">
        <f t="shared" si="5"/>
        <v>4.9394916255440791E-5</v>
      </c>
    </row>
    <row r="45" spans="1:13" ht="20.25" x14ac:dyDescent="0.2">
      <c r="A45" s="79">
        <v>41</v>
      </c>
      <c r="B45" s="80">
        <v>2.2399999999999998E-3</v>
      </c>
      <c r="C45" s="81">
        <v>95708</v>
      </c>
      <c r="D45" s="80">
        <v>37.61</v>
      </c>
      <c r="E45" s="80">
        <v>1.3929999999999999E-3</v>
      </c>
      <c r="F45" s="81">
        <v>97627</v>
      </c>
      <c r="G45" s="80">
        <v>41.48</v>
      </c>
      <c r="H45" s="28">
        <f t="shared" si="0"/>
        <v>2.2425125527800638E-3</v>
      </c>
      <c r="I45" s="28">
        <f t="shared" si="1"/>
        <v>4.3007054705052151E-5</v>
      </c>
      <c r="J45" s="28">
        <f t="shared" si="2"/>
        <v>8.6010410302650442E-5</v>
      </c>
      <c r="K45" s="28">
        <f t="shared" si="3"/>
        <v>1.3939711264575156E-3</v>
      </c>
      <c r="L45" s="28">
        <f t="shared" si="4"/>
        <v>2.6733670863291371E-5</v>
      </c>
      <c r="M45" s="28">
        <f t="shared" si="5"/>
        <v>5.3465912373762414E-5</v>
      </c>
    </row>
    <row r="46" spans="1:13" ht="20.25" x14ac:dyDescent="0.2">
      <c r="A46" s="79">
        <v>42</v>
      </c>
      <c r="B46" s="80">
        <v>2.418E-3</v>
      </c>
      <c r="C46" s="81">
        <v>95493</v>
      </c>
      <c r="D46" s="80">
        <v>36.700000000000003</v>
      </c>
      <c r="E46" s="80">
        <v>1.5169999999999999E-3</v>
      </c>
      <c r="F46" s="81">
        <v>97491</v>
      </c>
      <c r="G46" s="80">
        <v>40.54</v>
      </c>
      <c r="H46" s="28">
        <f t="shared" si="0"/>
        <v>2.4209280830221856E-3</v>
      </c>
      <c r="I46" s="28">
        <f t="shared" si="1"/>
        <v>4.6428719595998413E-5</v>
      </c>
      <c r="J46" s="28">
        <f t="shared" si="2"/>
        <v>9.285312807338908E-5</v>
      </c>
      <c r="K46" s="28">
        <f t="shared" si="3"/>
        <v>1.5181518095107199E-3</v>
      </c>
      <c r="L46" s="28">
        <f t="shared" si="4"/>
        <v>2.9115216252082642E-5</v>
      </c>
      <c r="M46" s="28">
        <f t="shared" si="5"/>
        <v>5.8228737145449294E-5</v>
      </c>
    </row>
    <row r="47" spans="1:13" ht="20.25" x14ac:dyDescent="0.2">
      <c r="A47" s="79">
        <v>43</v>
      </c>
      <c r="B47" s="80">
        <v>2.6289999999999998E-3</v>
      </c>
      <c r="C47" s="81">
        <v>95262</v>
      </c>
      <c r="D47" s="80">
        <v>35.78</v>
      </c>
      <c r="E47" s="80">
        <v>1.6620000000000001E-3</v>
      </c>
      <c r="F47" s="81">
        <v>97343</v>
      </c>
      <c r="G47" s="80">
        <v>39.6</v>
      </c>
      <c r="H47" s="28">
        <f t="shared" si="0"/>
        <v>2.6324618893692571E-3</v>
      </c>
      <c r="I47" s="28">
        <f t="shared" si="1"/>
        <v>5.0485528986098918E-5</v>
      </c>
      <c r="J47" s="28">
        <f t="shared" si="2"/>
        <v>1.0096596056652363E-4</v>
      </c>
      <c r="K47" s="28">
        <f t="shared" si="3"/>
        <v>1.6633826541932661E-3</v>
      </c>
      <c r="L47" s="28">
        <f t="shared" si="4"/>
        <v>3.1900463038942336E-5</v>
      </c>
      <c r="M47" s="28">
        <f t="shared" si="5"/>
        <v>6.3798890842070577E-5</v>
      </c>
    </row>
    <row r="48" spans="1:13" ht="20.25" x14ac:dyDescent="0.2">
      <c r="A48" s="79">
        <v>44</v>
      </c>
      <c r="B48" s="80">
        <v>2.8730000000000001E-3</v>
      </c>
      <c r="C48" s="81">
        <v>95012</v>
      </c>
      <c r="D48" s="80">
        <v>34.880000000000003</v>
      </c>
      <c r="E48" s="80">
        <v>1.8270000000000001E-3</v>
      </c>
      <c r="F48" s="81">
        <v>97182</v>
      </c>
      <c r="G48" s="80">
        <v>38.659999999999997</v>
      </c>
      <c r="H48" s="28">
        <f t="shared" si="0"/>
        <v>2.8771349862761232E-3</v>
      </c>
      <c r="I48" s="28">
        <f t="shared" si="1"/>
        <v>5.5177885891964648E-5</v>
      </c>
      <c r="J48" s="28">
        <f t="shared" si="2"/>
        <v>1.1034968280976276E-4</v>
      </c>
      <c r="K48" s="28">
        <f t="shared" si="3"/>
        <v>1.828671000088304E-3</v>
      </c>
      <c r="L48" s="28">
        <f t="shared" si="4"/>
        <v>3.5070373916454665E-5</v>
      </c>
      <c r="M48" s="28">
        <f t="shared" si="5"/>
        <v>7.013828802815425E-5</v>
      </c>
    </row>
    <row r="49" spans="1:13" ht="20.25" x14ac:dyDescent="0.2">
      <c r="A49" s="82">
        <v>45</v>
      </c>
      <c r="B49" s="83">
        <v>3.1459999999999999E-3</v>
      </c>
      <c r="C49" s="84">
        <v>94739</v>
      </c>
      <c r="D49" s="83">
        <v>33.979999999999997</v>
      </c>
      <c r="E49" s="83">
        <v>2.0049999999999998E-3</v>
      </c>
      <c r="F49" s="84">
        <v>97004</v>
      </c>
      <c r="G49" s="83">
        <v>37.729999999999997</v>
      </c>
      <c r="H49" s="28">
        <f t="shared" si="0"/>
        <v>3.1509590615363733E-3</v>
      </c>
      <c r="I49" s="28">
        <f t="shared" si="1"/>
        <v>6.0429302197161521E-5</v>
      </c>
      <c r="J49" s="28">
        <f t="shared" si="2"/>
        <v>1.2085130128736132E-4</v>
      </c>
      <c r="K49" s="28">
        <f t="shared" si="3"/>
        <v>2.0070127032633845E-3</v>
      </c>
      <c r="L49" s="28">
        <f t="shared" si="4"/>
        <v>3.8490622947004953E-5</v>
      </c>
      <c r="M49" s="28">
        <f t="shared" si="5"/>
        <v>7.6978282913975349E-5</v>
      </c>
    </row>
    <row r="50" spans="1:13" ht="20.25" x14ac:dyDescent="0.2">
      <c r="A50" s="82">
        <v>46</v>
      </c>
      <c r="B50" s="83">
        <v>3.447E-3</v>
      </c>
      <c r="C50" s="84">
        <v>94441</v>
      </c>
      <c r="D50" s="83">
        <v>33.08</v>
      </c>
      <c r="E50" s="83">
        <v>2.1979999999999999E-3</v>
      </c>
      <c r="F50" s="84">
        <v>96810</v>
      </c>
      <c r="G50" s="83">
        <v>36.81</v>
      </c>
      <c r="H50" s="28">
        <f t="shared" si="0"/>
        <v>3.4529545920904733E-3</v>
      </c>
      <c r="I50" s="28">
        <f t="shared" si="1"/>
        <v>6.6220992543385073E-5</v>
      </c>
      <c r="J50" s="28">
        <f t="shared" si="2"/>
        <v>1.3243321503420002E-4</v>
      </c>
      <c r="K50" s="28">
        <f t="shared" si="3"/>
        <v>2.2004191475075764E-3</v>
      </c>
      <c r="L50" s="28">
        <f t="shared" si="4"/>
        <v>4.2199784582514138E-5</v>
      </c>
      <c r="M50" s="28">
        <f t="shared" si="5"/>
        <v>8.4396007621556635E-5</v>
      </c>
    </row>
    <row r="51" spans="1:13" ht="20.25" x14ac:dyDescent="0.2">
      <c r="A51" s="82">
        <v>47</v>
      </c>
      <c r="B51" s="83">
        <v>3.787E-3</v>
      </c>
      <c r="C51" s="84">
        <v>94115</v>
      </c>
      <c r="D51" s="83">
        <v>32.19</v>
      </c>
      <c r="E51" s="83">
        <v>2.4120000000000001E-3</v>
      </c>
      <c r="F51" s="84">
        <v>96597</v>
      </c>
      <c r="G51" s="83">
        <v>35.89</v>
      </c>
      <c r="H51" s="28">
        <f t="shared" si="0"/>
        <v>3.7941888396631068E-3</v>
      </c>
      <c r="I51" s="28">
        <f t="shared" si="1"/>
        <v>7.2765205611178256E-5</v>
      </c>
      <c r="J51" s="28">
        <f t="shared" si="2"/>
        <v>1.4551982218569126E-4</v>
      </c>
      <c r="K51" s="28">
        <f t="shared" si="3"/>
        <v>2.4149135579440424E-3</v>
      </c>
      <c r="L51" s="28">
        <f t="shared" si="4"/>
        <v>4.6313372634510978E-5</v>
      </c>
      <c r="M51" s="28">
        <f t="shared" si="5"/>
        <v>9.2622455544533189E-5</v>
      </c>
    </row>
    <row r="52" spans="1:13" ht="20.25" x14ac:dyDescent="0.2">
      <c r="A52" s="82">
        <v>48</v>
      </c>
      <c r="B52" s="83">
        <v>4.1669999999999997E-3</v>
      </c>
      <c r="C52" s="84">
        <v>93759</v>
      </c>
      <c r="D52" s="83">
        <v>31.32</v>
      </c>
      <c r="E52" s="83">
        <v>2.6480000000000002E-3</v>
      </c>
      <c r="F52" s="84">
        <v>96364</v>
      </c>
      <c r="G52" s="83">
        <v>34.97</v>
      </c>
      <c r="H52" s="28">
        <f t="shared" si="0"/>
        <v>4.1757061385701627E-3</v>
      </c>
      <c r="I52" s="28">
        <f t="shared" si="1"/>
        <v>8.0081969713425275E-5</v>
      </c>
      <c r="J52" s="28">
        <f t="shared" si="2"/>
        <v>1.6015111386780134E-4</v>
      </c>
      <c r="K52" s="28">
        <f t="shared" si="3"/>
        <v>2.6515121534917102E-3</v>
      </c>
      <c r="L52" s="28">
        <f t="shared" si="4"/>
        <v>5.085087621692906E-5</v>
      </c>
      <c r="M52" s="28">
        <f t="shared" si="5"/>
        <v>1.016965809859105E-4</v>
      </c>
    </row>
    <row r="53" spans="1:13" ht="20.25" x14ac:dyDescent="0.2">
      <c r="A53" s="82">
        <v>49</v>
      </c>
      <c r="B53" s="83">
        <v>4.5859999999999998E-3</v>
      </c>
      <c r="C53" s="84">
        <v>93368</v>
      </c>
      <c r="D53" s="83">
        <v>30.44</v>
      </c>
      <c r="E53" s="83">
        <v>2.9039999999999999E-3</v>
      </c>
      <c r="F53" s="84">
        <v>96109</v>
      </c>
      <c r="G53" s="83">
        <v>34.06</v>
      </c>
      <c r="H53" s="28">
        <f t="shared" si="0"/>
        <v>4.5965479589811543E-3</v>
      </c>
      <c r="I53" s="28">
        <f t="shared" si="1"/>
        <v>8.8152902101362881E-5</v>
      </c>
      <c r="J53" s="28">
        <f t="shared" si="2"/>
        <v>1.7629026324772479E-4</v>
      </c>
      <c r="K53" s="28">
        <f t="shared" si="3"/>
        <v>2.908224789174295E-3</v>
      </c>
      <c r="L53" s="28">
        <f t="shared" si="4"/>
        <v>5.5774128197209879E-5</v>
      </c>
      <c r="M53" s="28">
        <f t="shared" si="5"/>
        <v>1.1154203511898331E-4</v>
      </c>
    </row>
    <row r="54" spans="1:13" ht="20.25" x14ac:dyDescent="0.2">
      <c r="A54" s="79">
        <v>50</v>
      </c>
      <c r="B54" s="80">
        <v>5.0379999999999999E-3</v>
      </c>
      <c r="C54" s="81">
        <v>92940</v>
      </c>
      <c r="D54" s="80">
        <v>29.58</v>
      </c>
      <c r="E54" s="80">
        <v>3.1819999999999999E-3</v>
      </c>
      <c r="F54" s="81">
        <v>95829</v>
      </c>
      <c r="G54" s="80">
        <v>33.159999999999997</v>
      </c>
      <c r="H54" s="28">
        <f t="shared" si="0"/>
        <v>5.0507335076112195E-3</v>
      </c>
      <c r="I54" s="28">
        <f t="shared" si="1"/>
        <v>9.6863302724075947E-5</v>
      </c>
      <c r="J54" s="28">
        <f t="shared" si="2"/>
        <v>1.9370784166106159E-4</v>
      </c>
      <c r="K54" s="28">
        <f t="shared" si="3"/>
        <v>3.1870733270764908E-3</v>
      </c>
      <c r="L54" s="28">
        <f t="shared" si="4"/>
        <v>6.1121903980723949E-5</v>
      </c>
      <c r="M54" s="28">
        <f t="shared" si="5"/>
        <v>1.2223633649155463E-4</v>
      </c>
    </row>
    <row r="55" spans="1:13" ht="20.25" x14ac:dyDescent="0.2">
      <c r="A55" s="79">
        <v>51</v>
      </c>
      <c r="B55" s="80">
        <v>5.5199999999999997E-3</v>
      </c>
      <c r="C55" s="81">
        <v>92472</v>
      </c>
      <c r="D55" s="80">
        <v>28.73</v>
      </c>
      <c r="E55" s="80">
        <v>3.473E-3</v>
      </c>
      <c r="F55" s="81">
        <v>95524</v>
      </c>
      <c r="G55" s="80">
        <v>32.270000000000003</v>
      </c>
      <c r="H55" s="28">
        <f t="shared" si="0"/>
        <v>5.5352914986770288E-3</v>
      </c>
      <c r="I55" s="28">
        <f t="shared" si="1"/>
        <v>1.0615618806543229E-4</v>
      </c>
      <c r="J55" s="28">
        <f t="shared" si="2"/>
        <v>2.1228983945331681E-4</v>
      </c>
      <c r="K55" s="28">
        <f t="shared" si="3"/>
        <v>3.4790448644342279E-3</v>
      </c>
      <c r="L55" s="28">
        <f t="shared" si="4"/>
        <v>6.6721353519543948E-5</v>
      </c>
      <c r="M55" s="28">
        <f t="shared" si="5"/>
        <v>1.334338039570282E-4</v>
      </c>
    </row>
    <row r="56" spans="1:13" ht="20.25" x14ac:dyDescent="0.2">
      <c r="A56" s="79">
        <v>52</v>
      </c>
      <c r="B56" s="80">
        <v>6.0359999999999997E-3</v>
      </c>
      <c r="C56" s="81">
        <v>91961</v>
      </c>
      <c r="D56" s="80">
        <v>27.89</v>
      </c>
      <c r="E56" s="80">
        <v>3.7669999999999999E-3</v>
      </c>
      <c r="F56" s="81">
        <v>95193</v>
      </c>
      <c r="G56" s="80">
        <v>31.38</v>
      </c>
      <c r="H56" s="28">
        <f t="shared" si="0"/>
        <v>6.0542902852483791E-3</v>
      </c>
      <c r="I56" s="28">
        <f t="shared" si="1"/>
        <v>1.1610958127086103E-4</v>
      </c>
      <c r="J56" s="28">
        <f t="shared" si="2"/>
        <v>2.3219220175896282E-4</v>
      </c>
      <c r="K56" s="28">
        <f t="shared" si="3"/>
        <v>3.7741130132661134E-3</v>
      </c>
      <c r="L56" s="28">
        <f t="shared" si="4"/>
        <v>7.2380190078919924E-5</v>
      </c>
      <c r="M56" s="28">
        <f t="shared" si="5"/>
        <v>1.4474990287960399E-4</v>
      </c>
    </row>
    <row r="57" spans="1:13" ht="20.25" x14ac:dyDescent="0.2">
      <c r="A57" s="79">
        <v>53</v>
      </c>
      <c r="B57" s="80">
        <v>6.587E-3</v>
      </c>
      <c r="C57" s="81">
        <v>91406</v>
      </c>
      <c r="D57" s="80">
        <v>27.05</v>
      </c>
      <c r="E57" s="80">
        <v>4.058E-3</v>
      </c>
      <c r="F57" s="81">
        <v>94834</v>
      </c>
      <c r="G57" s="80">
        <v>30.49</v>
      </c>
      <c r="H57" s="28">
        <f t="shared" si="0"/>
        <v>6.6087900244704428E-3</v>
      </c>
      <c r="I57" s="28">
        <f t="shared" si="1"/>
        <v>1.2674381410451746E-4</v>
      </c>
      <c r="J57" s="28">
        <f t="shared" si="2"/>
        <v>2.5345550293476293E-4</v>
      </c>
      <c r="K57" s="28">
        <f t="shared" si="3"/>
        <v>4.0662560248687276E-3</v>
      </c>
      <c r="L57" s="28">
        <f t="shared" si="4"/>
        <v>7.7982928162199035E-5</v>
      </c>
      <c r="M57" s="28">
        <f t="shared" si="5"/>
        <v>1.5595369428256234E-4</v>
      </c>
    </row>
    <row r="58" spans="1:13" ht="20.25" x14ac:dyDescent="0.2">
      <c r="A58" s="79">
        <v>54</v>
      </c>
      <c r="B58" s="80">
        <v>7.1700000000000002E-3</v>
      </c>
      <c r="C58" s="81">
        <v>90804</v>
      </c>
      <c r="D58" s="80">
        <v>26.23</v>
      </c>
      <c r="E58" s="80">
        <v>4.352E-3</v>
      </c>
      <c r="F58" s="81">
        <v>94449</v>
      </c>
      <c r="G58" s="80">
        <v>29.62</v>
      </c>
      <c r="H58" s="28">
        <f t="shared" si="0"/>
        <v>7.1958279818024268E-3</v>
      </c>
      <c r="I58" s="28">
        <f t="shared" si="1"/>
        <v>1.3800206704656678E-4</v>
      </c>
      <c r="J58" s="28">
        <f t="shared" si="2"/>
        <v>2.7596604845614436E-4</v>
      </c>
      <c r="K58" s="28">
        <f t="shared" si="3"/>
        <v>4.3614975174807828E-3</v>
      </c>
      <c r="L58" s="28">
        <f t="shared" si="4"/>
        <v>8.3645089120106155E-5</v>
      </c>
      <c r="M58" s="28">
        <f t="shared" si="5"/>
        <v>1.6727618601863892E-4</v>
      </c>
    </row>
    <row r="59" spans="1:13" ht="20.25" x14ac:dyDescent="0.2">
      <c r="A59" s="82">
        <v>55</v>
      </c>
      <c r="B59" s="83">
        <v>7.8009999999999998E-3</v>
      </c>
      <c r="C59" s="84">
        <v>90153</v>
      </c>
      <c r="D59" s="83">
        <v>25.41</v>
      </c>
      <c r="E59" s="83">
        <v>4.6810000000000003E-3</v>
      </c>
      <c r="F59" s="84">
        <v>94038</v>
      </c>
      <c r="G59" s="83">
        <v>28.74</v>
      </c>
      <c r="H59" s="28">
        <f t="shared" si="0"/>
        <v>7.8315869770146564E-3</v>
      </c>
      <c r="I59" s="28">
        <f t="shared" si="1"/>
        <v>1.5019469528957264E-4</v>
      </c>
      <c r="J59" s="28">
        <f t="shared" si="2"/>
        <v>3.0034427820335718E-4</v>
      </c>
      <c r="K59" s="28">
        <f t="shared" si="3"/>
        <v>4.6919901906336981E-3</v>
      </c>
      <c r="L59" s="28">
        <f t="shared" si="4"/>
        <v>8.998329956012609E-5</v>
      </c>
      <c r="M59" s="28">
        <f t="shared" si="5"/>
        <v>1.7995040610330193E-4</v>
      </c>
    </row>
    <row r="60" spans="1:13" ht="20.25" x14ac:dyDescent="0.2">
      <c r="A60" s="82">
        <v>56</v>
      </c>
      <c r="B60" s="83">
        <v>8.4659999999999996E-3</v>
      </c>
      <c r="C60" s="84">
        <v>89450</v>
      </c>
      <c r="D60" s="83">
        <v>24.61</v>
      </c>
      <c r="E60" s="83">
        <v>5.0400000000000002E-3</v>
      </c>
      <c r="F60" s="84">
        <v>93598</v>
      </c>
      <c r="G60" s="83">
        <v>27.88</v>
      </c>
      <c r="H60" s="28">
        <f t="shared" si="0"/>
        <v>8.5020401326663803E-3</v>
      </c>
      <c r="I60" s="28">
        <f t="shared" si="1"/>
        <v>1.6305269044618502E-4</v>
      </c>
      <c r="J60" s="28">
        <f t="shared" si="2"/>
        <v>3.2605221431214471E-4</v>
      </c>
      <c r="K60" s="28">
        <f t="shared" si="3"/>
        <v>5.0527436366515121E-3</v>
      </c>
      <c r="L60" s="28">
        <f t="shared" si="4"/>
        <v>9.6901853112341512E-5</v>
      </c>
      <c r="M60" s="28">
        <f t="shared" si="5"/>
        <v>1.9378492749955178E-4</v>
      </c>
    </row>
    <row r="61" spans="1:13" ht="20.25" x14ac:dyDescent="0.2">
      <c r="A61" s="82">
        <v>57</v>
      </c>
      <c r="B61" s="83">
        <v>9.1330000000000005E-3</v>
      </c>
      <c r="C61" s="84">
        <v>88693</v>
      </c>
      <c r="D61" s="83">
        <v>23.82</v>
      </c>
      <c r="E61" s="83">
        <v>5.4000000000000003E-3</v>
      </c>
      <c r="F61" s="84">
        <v>93126</v>
      </c>
      <c r="G61" s="83">
        <v>27.01</v>
      </c>
      <c r="H61" s="28">
        <f t="shared" si="0"/>
        <v>9.1749615296686984E-3</v>
      </c>
      <c r="I61" s="28">
        <f t="shared" si="1"/>
        <v>1.7595802169938186E-4</v>
      </c>
      <c r="J61" s="28">
        <f t="shared" si="2"/>
        <v>3.518541282111487E-4</v>
      </c>
      <c r="K61" s="28">
        <f t="shared" si="3"/>
        <v>5.4146327014988416E-3</v>
      </c>
      <c r="L61" s="28">
        <f t="shared" si="4"/>
        <v>1.038421856379074E-4</v>
      </c>
      <c r="M61" s="28">
        <f t="shared" si="5"/>
        <v>2.076628063697461E-4</v>
      </c>
    </row>
    <row r="62" spans="1:13" ht="20.25" x14ac:dyDescent="0.2">
      <c r="A62" s="82">
        <v>58</v>
      </c>
      <c r="B62" s="83">
        <v>9.7920000000000004E-3</v>
      </c>
      <c r="C62" s="84">
        <v>87883</v>
      </c>
      <c r="D62" s="83">
        <v>23.03</v>
      </c>
      <c r="E62" s="83">
        <v>5.7559999999999998E-3</v>
      </c>
      <c r="F62" s="84">
        <v>92623</v>
      </c>
      <c r="G62" s="83">
        <v>26.16</v>
      </c>
      <c r="H62" s="28">
        <f t="shared" si="0"/>
        <v>9.8402569115267069E-3</v>
      </c>
      <c r="I62" s="28">
        <f t="shared" si="1"/>
        <v>1.8871710072755268E-4</v>
      </c>
      <c r="J62" s="28">
        <f t="shared" si="2"/>
        <v>3.7736298212742714E-4</v>
      </c>
      <c r="K62" s="28">
        <f t="shared" si="3"/>
        <v>5.7726296120681536E-3</v>
      </c>
      <c r="L62" s="28">
        <f t="shared" si="4"/>
        <v>1.1070787417017761E-4</v>
      </c>
      <c r="M62" s="28">
        <f t="shared" si="5"/>
        <v>2.2139123768261104E-4</v>
      </c>
    </row>
    <row r="63" spans="1:13" ht="20.25" x14ac:dyDescent="0.2">
      <c r="A63" s="82">
        <v>59</v>
      </c>
      <c r="B63" s="83">
        <v>1.0462000000000001E-2</v>
      </c>
      <c r="C63" s="84">
        <v>87022</v>
      </c>
      <c r="D63" s="83">
        <v>22.25</v>
      </c>
      <c r="E63" s="83">
        <v>6.1279999999999998E-3</v>
      </c>
      <c r="F63" s="84">
        <v>92090</v>
      </c>
      <c r="G63" s="83">
        <v>25.31</v>
      </c>
      <c r="H63" s="28">
        <f t="shared" si="0"/>
        <v>1.0517111442945372E-2</v>
      </c>
      <c r="I63" s="28">
        <f t="shared" si="1"/>
        <v>2.0169786189386038E-4</v>
      </c>
      <c r="J63" s="28">
        <f t="shared" si="2"/>
        <v>4.0331437067231413E-4</v>
      </c>
      <c r="K63" s="28">
        <f t="shared" si="3"/>
        <v>6.1468532532856501E-3</v>
      </c>
      <c r="L63" s="28">
        <f t="shared" si="4"/>
        <v>1.1788476002074397E-4</v>
      </c>
      <c r="M63" s="28">
        <f t="shared" si="5"/>
        <v>2.3574172859242015E-4</v>
      </c>
    </row>
    <row r="64" spans="1:13" ht="20.25" x14ac:dyDescent="0.2">
      <c r="A64" s="79">
        <v>60</v>
      </c>
      <c r="B64" s="80">
        <v>1.1197E-2</v>
      </c>
      <c r="C64" s="81">
        <v>86112</v>
      </c>
      <c r="D64" s="80">
        <v>21.48</v>
      </c>
      <c r="E64" s="80">
        <v>6.5449999999999996E-3</v>
      </c>
      <c r="F64" s="81">
        <v>91526</v>
      </c>
      <c r="G64" s="80">
        <v>24.46</v>
      </c>
      <c r="H64" s="28">
        <f t="shared" si="0"/>
        <v>1.1260158302730725E-2</v>
      </c>
      <c r="I64" s="28">
        <f t="shared" si="1"/>
        <v>2.159480639306737E-4</v>
      </c>
      <c r="J64" s="28">
        <f t="shared" si="2"/>
        <v>4.3180287415445218E-4</v>
      </c>
      <c r="K64" s="28">
        <f t="shared" si="3"/>
        <v>6.5665124297774463E-3</v>
      </c>
      <c r="L64" s="28">
        <f t="shared" si="4"/>
        <v>1.259330115850374E-4</v>
      </c>
      <c r="M64" s="28">
        <f t="shared" si="5"/>
        <v>2.5183430758601855E-4</v>
      </c>
    </row>
    <row r="65" spans="1:13" ht="20.25" x14ac:dyDescent="0.2">
      <c r="A65" s="79">
        <v>61</v>
      </c>
      <c r="B65" s="80">
        <v>1.2009000000000001E-2</v>
      </c>
      <c r="C65" s="81">
        <v>85147</v>
      </c>
      <c r="D65" s="80">
        <v>20.72</v>
      </c>
      <c r="E65" s="80">
        <v>7.0340000000000003E-3</v>
      </c>
      <c r="F65" s="81">
        <v>90927</v>
      </c>
      <c r="G65" s="80">
        <v>23.62</v>
      </c>
      <c r="H65" s="28">
        <f t="shared" si="0"/>
        <v>1.2081690587500207E-2</v>
      </c>
      <c r="I65" s="28">
        <f t="shared" si="1"/>
        <v>2.3170346466153989E-4</v>
      </c>
      <c r="J65" s="28">
        <f t="shared" si="2"/>
        <v>4.6329957291590951E-4</v>
      </c>
      <c r="K65" s="28">
        <f t="shared" si="3"/>
        <v>7.0588552008998004E-3</v>
      </c>
      <c r="L65" s="28">
        <f t="shared" si="4"/>
        <v>1.353751939554532E-4</v>
      </c>
      <c r="M65" s="28">
        <f t="shared" si="5"/>
        <v>2.7071373833231771E-4</v>
      </c>
    </row>
    <row r="66" spans="1:13" ht="20.25" x14ac:dyDescent="0.2">
      <c r="A66" s="79">
        <v>62</v>
      </c>
      <c r="B66" s="80">
        <v>1.2867E-2</v>
      </c>
      <c r="C66" s="81">
        <v>84125</v>
      </c>
      <c r="D66" s="80">
        <v>19.97</v>
      </c>
      <c r="E66" s="80">
        <v>7.607E-3</v>
      </c>
      <c r="F66" s="81">
        <v>90287</v>
      </c>
      <c r="G66" s="80">
        <v>22.78</v>
      </c>
      <c r="H66" s="28">
        <f t="shared" si="0"/>
        <v>1.2950496853810427E-2</v>
      </c>
      <c r="I66" s="28">
        <f t="shared" si="1"/>
        <v>2.4836548895075701E-4</v>
      </c>
      <c r="J66" s="28">
        <f t="shared" si="2"/>
        <v>4.9660762749414999E-4</v>
      </c>
      <c r="K66" s="28">
        <f t="shared" si="3"/>
        <v>7.6360807967843121E-3</v>
      </c>
      <c r="L66" s="28">
        <f t="shared" si="4"/>
        <v>1.4644526477783769E-4</v>
      </c>
      <c r="M66" s="28">
        <f t="shared" si="5"/>
        <v>2.9284764131176644E-4</v>
      </c>
    </row>
    <row r="67" spans="1:13" ht="20.25" x14ac:dyDescent="0.2">
      <c r="A67" s="79">
        <v>63</v>
      </c>
      <c r="B67" s="80">
        <v>1.3772E-2</v>
      </c>
      <c r="C67" s="81">
        <v>83042</v>
      </c>
      <c r="D67" s="80">
        <v>19.22</v>
      </c>
      <c r="E67" s="80">
        <v>8.2810000000000002E-3</v>
      </c>
      <c r="F67" s="81">
        <v>89600</v>
      </c>
      <c r="G67" s="80">
        <v>21.95</v>
      </c>
      <c r="H67" s="28">
        <f t="shared" si="0"/>
        <v>1.3867713788215332E-2</v>
      </c>
      <c r="I67" s="28">
        <f t="shared" si="1"/>
        <v>2.6595593624856561E-4</v>
      </c>
      <c r="J67" s="28">
        <f t="shared" si="2"/>
        <v>5.3177043245611344E-4</v>
      </c>
      <c r="K67" s="28">
        <f t="shared" si="3"/>
        <v>8.3154779537244344E-3</v>
      </c>
      <c r="L67" s="28">
        <f t="shared" si="4"/>
        <v>1.5947478858529992E-4</v>
      </c>
      <c r="M67" s="28">
        <f t="shared" si="5"/>
        <v>3.1889871816148663E-4</v>
      </c>
    </row>
    <row r="68" spans="1:13" ht="20.25" x14ac:dyDescent="0.2">
      <c r="A68" s="79">
        <v>64</v>
      </c>
      <c r="B68" s="80">
        <v>1.4749E-2</v>
      </c>
      <c r="C68" s="81">
        <v>81899</v>
      </c>
      <c r="D68" s="80">
        <v>18.48</v>
      </c>
      <c r="E68" s="80">
        <v>9.0570000000000008E-3</v>
      </c>
      <c r="F68" s="81">
        <v>88858</v>
      </c>
      <c r="G68" s="80">
        <v>21.13</v>
      </c>
      <c r="H68" s="28">
        <f t="shared" si="0"/>
        <v>1.485884793671949E-2</v>
      </c>
      <c r="I68" s="28">
        <f t="shared" si="1"/>
        <v>2.8496397278861534E-4</v>
      </c>
      <c r="J68" s="28">
        <f t="shared" si="2"/>
        <v>5.6976556749510632E-4</v>
      </c>
      <c r="K68" s="28">
        <f t="shared" si="3"/>
        <v>9.0982639652833919E-3</v>
      </c>
      <c r="L68" s="28">
        <f t="shared" si="4"/>
        <v>1.7448711071465898E-4</v>
      </c>
      <c r="M68" s="28">
        <f t="shared" si="5"/>
        <v>3.4891333700826088E-4</v>
      </c>
    </row>
    <row r="69" spans="1:13" ht="20.25" x14ac:dyDescent="0.2">
      <c r="A69" s="82">
        <v>65</v>
      </c>
      <c r="B69" s="83">
        <v>1.5852000000000002E-2</v>
      </c>
      <c r="C69" s="84">
        <v>80691</v>
      </c>
      <c r="D69" s="83">
        <v>17.75</v>
      </c>
      <c r="E69" s="83">
        <v>9.953E-3</v>
      </c>
      <c r="F69" s="84">
        <v>88054</v>
      </c>
      <c r="G69" s="83">
        <v>20.32</v>
      </c>
      <c r="H69" s="28">
        <f t="shared" ref="H69:H123" si="6">-LN(1-B69)/1</f>
        <v>1.5978986735742755E-2</v>
      </c>
      <c r="I69" s="28">
        <f t="shared" ref="I69:I123" si="7">H69/$I$2</f>
        <v>3.064460690859687E-4</v>
      </c>
      <c r="J69" s="28">
        <f t="shared" ref="J69:J123" si="8">1-EXP(-I69*2)</f>
        <v>6.1270435815030666E-4</v>
      </c>
      <c r="K69" s="28">
        <f t="shared" ref="K69:K123" si="9">-LN(1-E69)/1</f>
        <v>1.0002862232916842E-2</v>
      </c>
      <c r="L69" s="28">
        <f t="shared" ref="L69:L123" si="10">K69/$I$2</f>
        <v>1.9183555638287939E-4</v>
      </c>
      <c r="M69" s="28">
        <f t="shared" ref="M69:M123" si="11">1-EXP(-L69*2)</f>
        <v>3.8359752041638995E-4</v>
      </c>
    </row>
    <row r="70" spans="1:13" ht="20.25" x14ac:dyDescent="0.2">
      <c r="A70" s="82">
        <v>66</v>
      </c>
      <c r="B70" s="83">
        <v>1.7097000000000001E-2</v>
      </c>
      <c r="C70" s="84">
        <v>79412</v>
      </c>
      <c r="D70" s="83">
        <v>17.03</v>
      </c>
      <c r="E70" s="83">
        <v>1.095E-2</v>
      </c>
      <c r="F70" s="84">
        <v>87177</v>
      </c>
      <c r="G70" s="83">
        <v>19.52</v>
      </c>
      <c r="H70" s="28">
        <f t="shared" si="6"/>
        <v>1.724484122171974E-2</v>
      </c>
      <c r="I70" s="28">
        <f t="shared" si="7"/>
        <v>3.3072271050746583E-4</v>
      </c>
      <c r="J70" s="28">
        <f t="shared" si="8"/>
        <v>6.6122671421597889E-4</v>
      </c>
      <c r="K70" s="28">
        <f t="shared" si="9"/>
        <v>1.1010392520052188E-2</v>
      </c>
      <c r="L70" s="28">
        <f t="shared" si="10"/>
        <v>2.1115803915877692E-4</v>
      </c>
      <c r="M70" s="28">
        <f t="shared" si="11"/>
        <v>4.2222691543458701E-4</v>
      </c>
    </row>
    <row r="71" spans="1:13" ht="20.25" x14ac:dyDescent="0.2">
      <c r="A71" s="82">
        <v>67</v>
      </c>
      <c r="B71" s="83">
        <v>1.8463E-2</v>
      </c>
      <c r="C71" s="84">
        <v>78054</v>
      </c>
      <c r="D71" s="83">
        <v>16.32</v>
      </c>
      <c r="E71" s="83">
        <v>1.201E-2</v>
      </c>
      <c r="F71" s="84">
        <v>86223</v>
      </c>
      <c r="G71" s="83">
        <v>18.73</v>
      </c>
      <c r="H71" s="28">
        <f t="shared" si="6"/>
        <v>1.8635568574214691E-2</v>
      </c>
      <c r="I71" s="28">
        <f t="shared" si="7"/>
        <v>3.5739417205822257E-4</v>
      </c>
      <c r="J71" s="28">
        <f t="shared" si="8"/>
        <v>7.1453294378398535E-4</v>
      </c>
      <c r="K71" s="28">
        <f t="shared" si="9"/>
        <v>1.2082702742981377E-2</v>
      </c>
      <c r="L71" s="28">
        <f t="shared" si="10"/>
        <v>2.3172287584659421E-4</v>
      </c>
      <c r="M71" s="28">
        <f t="shared" si="11"/>
        <v>4.6333837729883864E-4</v>
      </c>
    </row>
    <row r="72" spans="1:13" ht="20.25" x14ac:dyDescent="0.2">
      <c r="A72" s="82">
        <v>68</v>
      </c>
      <c r="B72" s="83">
        <v>1.9959000000000001E-2</v>
      </c>
      <c r="C72" s="84">
        <v>76613</v>
      </c>
      <c r="D72" s="83">
        <v>15.61</v>
      </c>
      <c r="E72" s="83">
        <v>1.3124E-2</v>
      </c>
      <c r="F72" s="84">
        <v>85187</v>
      </c>
      <c r="G72" s="83">
        <v>17.95</v>
      </c>
      <c r="H72" s="28">
        <f t="shared" si="6"/>
        <v>2.0160871457957294E-2</v>
      </c>
      <c r="I72" s="28">
        <f t="shared" si="7"/>
        <v>3.8664653208696285E-4</v>
      </c>
      <c r="J72" s="28">
        <f t="shared" si="8"/>
        <v>7.7299415014675521E-4</v>
      </c>
      <c r="K72" s="28">
        <f t="shared" si="9"/>
        <v>1.3210880673187247E-2</v>
      </c>
      <c r="L72" s="28">
        <f t="shared" si="10"/>
        <v>2.5335914713579886E-4</v>
      </c>
      <c r="M72" s="28">
        <f t="shared" si="11"/>
        <v>5.065899342384661E-4</v>
      </c>
    </row>
    <row r="73" spans="1:13" ht="20.25" x14ac:dyDescent="0.2">
      <c r="A73" s="82">
        <v>69</v>
      </c>
      <c r="B73" s="83">
        <v>2.1616E-2</v>
      </c>
      <c r="C73" s="84">
        <v>75084</v>
      </c>
      <c r="D73" s="83">
        <v>14.92</v>
      </c>
      <c r="E73" s="83">
        <v>1.4330000000000001E-2</v>
      </c>
      <c r="F73" s="84">
        <v>84069</v>
      </c>
      <c r="G73" s="83">
        <v>17.18</v>
      </c>
      <c r="H73" s="28">
        <f t="shared" si="6"/>
        <v>2.185304797265282E-2</v>
      </c>
      <c r="I73" s="28">
        <f t="shared" si="7"/>
        <v>4.1909920569536448E-4</v>
      </c>
      <c r="J73" s="28">
        <f t="shared" si="8"/>
        <v>8.3784722123148025E-4</v>
      </c>
      <c r="K73" s="28">
        <f t="shared" si="9"/>
        <v>1.443366599760343E-2</v>
      </c>
      <c r="L73" s="28">
        <f t="shared" si="10"/>
        <v>2.7680980531584226E-4</v>
      </c>
      <c r="M73" s="28">
        <f t="shared" si="11"/>
        <v>5.5346639157138888E-4</v>
      </c>
    </row>
    <row r="74" spans="1:13" ht="20.25" x14ac:dyDescent="0.2">
      <c r="A74" s="79">
        <v>70</v>
      </c>
      <c r="B74" s="80">
        <v>2.3528E-2</v>
      </c>
      <c r="C74" s="81">
        <v>73461</v>
      </c>
      <c r="D74" s="80">
        <v>14.24</v>
      </c>
      <c r="E74" s="80">
        <v>1.5727999999999999E-2</v>
      </c>
      <c r="F74" s="81">
        <v>82864</v>
      </c>
      <c r="G74" s="80">
        <v>16.43</v>
      </c>
      <c r="H74" s="28">
        <f t="shared" si="6"/>
        <v>2.3809202911631137E-2</v>
      </c>
      <c r="I74" s="28">
        <f t="shared" si="7"/>
        <v>4.5661447506048069E-4</v>
      </c>
      <c r="J74" s="28">
        <f t="shared" si="8"/>
        <v>9.128120834711595E-4</v>
      </c>
      <c r="K74" s="28">
        <f t="shared" si="9"/>
        <v>1.5852997363389253E-2</v>
      </c>
      <c r="L74" s="28">
        <f t="shared" si="10"/>
        <v>3.0402983653362691E-4</v>
      </c>
      <c r="M74" s="28">
        <f t="shared" si="11"/>
        <v>6.0787484224888999E-4</v>
      </c>
    </row>
    <row r="75" spans="1:13" ht="20.25" x14ac:dyDescent="0.2">
      <c r="A75" s="79">
        <v>71</v>
      </c>
      <c r="B75" s="80">
        <v>2.5693000000000001E-2</v>
      </c>
      <c r="C75" s="81">
        <v>71732</v>
      </c>
      <c r="D75" s="80">
        <v>13.57</v>
      </c>
      <c r="E75" s="80">
        <v>1.7337999999999999E-2</v>
      </c>
      <c r="F75" s="81">
        <v>81561</v>
      </c>
      <c r="G75" s="80">
        <v>15.68</v>
      </c>
      <c r="H75" s="28">
        <f t="shared" si="6"/>
        <v>2.6028829931264472E-2</v>
      </c>
      <c r="I75" s="28">
        <f t="shared" si="7"/>
        <v>4.9918262949058209E-4</v>
      </c>
      <c r="J75" s="28">
        <f t="shared" si="8"/>
        <v>9.9786705819526755E-4</v>
      </c>
      <c r="K75" s="28">
        <f t="shared" si="9"/>
        <v>1.7490063334656861E-2</v>
      </c>
      <c r="L75" s="28">
        <f t="shared" si="10"/>
        <v>3.3542559647923041E-4</v>
      </c>
      <c r="M75" s="28">
        <f t="shared" si="11"/>
        <v>6.7062622260694038E-4</v>
      </c>
    </row>
    <row r="76" spans="1:13" ht="20.25" x14ac:dyDescent="0.2">
      <c r="A76" s="79">
        <v>72</v>
      </c>
      <c r="B76" s="80">
        <v>2.8041E-2</v>
      </c>
      <c r="C76" s="81">
        <v>69889</v>
      </c>
      <c r="D76" s="80">
        <v>12.92</v>
      </c>
      <c r="E76" s="80">
        <v>1.9108E-2</v>
      </c>
      <c r="F76" s="81">
        <v>80147</v>
      </c>
      <c r="G76" s="80">
        <v>14.95</v>
      </c>
      <c r="H76" s="28">
        <f t="shared" si="6"/>
        <v>2.8441656481303156E-2</v>
      </c>
      <c r="I76" s="28">
        <f t="shared" si="7"/>
        <v>5.454559773488463E-4</v>
      </c>
      <c r="J76" s="28">
        <f t="shared" si="8"/>
        <v>1.0903171265725931E-3</v>
      </c>
      <c r="K76" s="28">
        <f t="shared" si="9"/>
        <v>1.9292917220434014E-2</v>
      </c>
      <c r="L76" s="28">
        <f t="shared" si="10"/>
        <v>3.7000084806242106E-4</v>
      </c>
      <c r="M76" s="28">
        <f t="shared" si="11"/>
        <v>7.3972796239496486E-4</v>
      </c>
    </row>
    <row r="77" spans="1:13" ht="20.25" x14ac:dyDescent="0.2">
      <c r="A77" s="79">
        <v>73</v>
      </c>
      <c r="B77" s="80">
        <v>3.0567E-2</v>
      </c>
      <c r="C77" s="81">
        <v>67930</v>
      </c>
      <c r="D77" s="80">
        <v>12.27</v>
      </c>
      <c r="E77" s="80">
        <v>2.1041000000000001E-2</v>
      </c>
      <c r="F77" s="81">
        <v>78616</v>
      </c>
      <c r="G77" s="80">
        <v>14.23</v>
      </c>
      <c r="H77" s="28">
        <f t="shared" si="6"/>
        <v>3.1043914475003077E-2</v>
      </c>
      <c r="I77" s="28">
        <f t="shared" si="7"/>
        <v>5.9536225401738449E-4</v>
      </c>
      <c r="J77" s="28">
        <f t="shared" si="8"/>
        <v>1.1900158768971547E-3</v>
      </c>
      <c r="K77" s="28">
        <f t="shared" si="9"/>
        <v>2.1265516797441847E-2</v>
      </c>
      <c r="L77" s="28">
        <f t="shared" si="10"/>
        <v>4.0783149378806794E-4</v>
      </c>
      <c r="M77" s="28">
        <f t="shared" si="11"/>
        <v>8.1533042494730257E-4</v>
      </c>
    </row>
    <row r="78" spans="1:13" ht="20.25" x14ac:dyDescent="0.2">
      <c r="A78" s="79">
        <v>74</v>
      </c>
      <c r="B78" s="80">
        <v>3.3347000000000002E-2</v>
      </c>
      <c r="C78" s="81">
        <v>65853</v>
      </c>
      <c r="D78" s="80">
        <v>11.65</v>
      </c>
      <c r="E78" s="80">
        <v>2.3191E-2</v>
      </c>
      <c r="F78" s="81">
        <v>76961</v>
      </c>
      <c r="G78" s="80">
        <v>13.53</v>
      </c>
      <c r="H78" s="28">
        <f t="shared" si="6"/>
        <v>3.3915689706657336E-2</v>
      </c>
      <c r="I78" s="28">
        <f t="shared" si="7"/>
        <v>6.5043735017916802E-4</v>
      </c>
      <c r="J78" s="28">
        <f t="shared" si="8"/>
        <v>1.3000289296523082E-3</v>
      </c>
      <c r="K78" s="28">
        <f t="shared" si="9"/>
        <v>2.3464142468874748E-2</v>
      </c>
      <c r="L78" s="28">
        <f t="shared" si="10"/>
        <v>4.4999688296728314E-4</v>
      </c>
      <c r="M78" s="28">
        <f t="shared" si="11"/>
        <v>8.9958889301533507E-4</v>
      </c>
    </row>
    <row r="79" spans="1:13" ht="20.25" x14ac:dyDescent="0.2">
      <c r="A79" s="82">
        <v>75</v>
      </c>
      <c r="B79" s="83">
        <v>3.6572E-2</v>
      </c>
      <c r="C79" s="84">
        <v>63657</v>
      </c>
      <c r="D79" s="83">
        <v>11.03</v>
      </c>
      <c r="E79" s="83">
        <v>2.5713E-2</v>
      </c>
      <c r="F79" s="84">
        <v>75177</v>
      </c>
      <c r="G79" s="83">
        <v>12.83</v>
      </c>
      <c r="H79" s="28">
        <f t="shared" si="6"/>
        <v>3.7257521475745119E-2</v>
      </c>
      <c r="I79" s="28">
        <f t="shared" si="7"/>
        <v>7.1452722184123089E-4</v>
      </c>
      <c r="J79" s="28">
        <f t="shared" si="8"/>
        <v>1.4280338316089436E-3</v>
      </c>
      <c r="K79" s="28">
        <f t="shared" si="9"/>
        <v>2.6049357552719452E-2</v>
      </c>
      <c r="L79" s="28">
        <f t="shared" si="10"/>
        <v>4.9957630957847478E-4</v>
      </c>
      <c r="M79" s="28">
        <f t="shared" si="11"/>
        <v>9.9865363238060834E-4</v>
      </c>
    </row>
    <row r="80" spans="1:13" ht="20.25" x14ac:dyDescent="0.2">
      <c r="A80" s="82">
        <v>76</v>
      </c>
      <c r="B80" s="83">
        <v>4.0275999999999999E-2</v>
      </c>
      <c r="C80" s="84">
        <v>61329</v>
      </c>
      <c r="D80" s="83">
        <v>10.43</v>
      </c>
      <c r="E80" s="83">
        <v>2.8608999999999999E-2</v>
      </c>
      <c r="F80" s="84">
        <v>73244</v>
      </c>
      <c r="G80" s="83">
        <v>12.16</v>
      </c>
      <c r="H80" s="28">
        <f t="shared" si="6"/>
        <v>4.1109535856303038E-2</v>
      </c>
      <c r="I80" s="28">
        <f t="shared" si="7"/>
        <v>7.8840140951698195E-4</v>
      </c>
      <c r="J80" s="28">
        <f t="shared" si="8"/>
        <v>1.5755603186140554E-3</v>
      </c>
      <c r="K80" s="28">
        <f t="shared" si="9"/>
        <v>2.9026214091794494E-2</v>
      </c>
      <c r="L80" s="28">
        <f t="shared" si="10"/>
        <v>5.5666666203441875E-4</v>
      </c>
      <c r="M80" s="28">
        <f t="shared" si="11"/>
        <v>1.1127137984577873E-3</v>
      </c>
    </row>
    <row r="81" spans="1:13" ht="20.25" x14ac:dyDescent="0.2">
      <c r="A81" s="82">
        <v>77</v>
      </c>
      <c r="B81" s="83">
        <v>4.4347999999999999E-2</v>
      </c>
      <c r="C81" s="84">
        <v>58859</v>
      </c>
      <c r="D81" s="83">
        <v>9.85</v>
      </c>
      <c r="E81" s="83">
        <v>3.1759999999999997E-2</v>
      </c>
      <c r="F81" s="84">
        <v>71148</v>
      </c>
      <c r="G81" s="83">
        <v>11.5</v>
      </c>
      <c r="H81" s="28">
        <f t="shared" si="6"/>
        <v>4.5361448937312476E-2</v>
      </c>
      <c r="I81" s="28">
        <f t="shared" si="7"/>
        <v>8.6994488103485769E-4</v>
      </c>
      <c r="J81" s="28">
        <f t="shared" si="8"/>
        <v>1.7383770313330604E-3</v>
      </c>
      <c r="K81" s="28">
        <f t="shared" si="9"/>
        <v>3.2275288551788697E-2</v>
      </c>
      <c r="L81" s="28">
        <f t="shared" si="10"/>
        <v>6.189776278609111E-4</v>
      </c>
      <c r="M81" s="28">
        <f t="shared" si="11"/>
        <v>1.2371893052176564E-3</v>
      </c>
    </row>
    <row r="82" spans="1:13" ht="20.25" x14ac:dyDescent="0.2">
      <c r="A82" s="82">
        <v>78</v>
      </c>
      <c r="B82" s="83">
        <v>4.8797E-2</v>
      </c>
      <c r="C82" s="84">
        <v>56249</v>
      </c>
      <c r="D82" s="83">
        <v>9.2799999999999994</v>
      </c>
      <c r="E82" s="83">
        <v>3.5157000000000001E-2</v>
      </c>
      <c r="F82" s="84">
        <v>68888</v>
      </c>
      <c r="G82" s="83">
        <v>10.86</v>
      </c>
      <c r="H82" s="28">
        <f t="shared" si="6"/>
        <v>5.0027779699689065E-2</v>
      </c>
      <c r="I82" s="28">
        <f t="shared" si="7"/>
        <v>9.5943608237533911E-4</v>
      </c>
      <c r="J82" s="28">
        <f t="shared" si="8"/>
        <v>1.9170323065640371E-3</v>
      </c>
      <c r="K82" s="28">
        <f t="shared" si="9"/>
        <v>3.5789885179822616E-2</v>
      </c>
      <c r="L82" s="28">
        <f t="shared" si="10"/>
        <v>6.8638079546443748E-4</v>
      </c>
      <c r="M82" s="28">
        <f t="shared" si="11"/>
        <v>1.3718197847438773E-3</v>
      </c>
    </row>
    <row r="83" spans="1:13" ht="20.25" x14ac:dyDescent="0.2">
      <c r="A83" s="82">
        <v>79</v>
      </c>
      <c r="B83" s="83">
        <v>5.3739000000000002E-2</v>
      </c>
      <c r="C83" s="84">
        <v>53504</v>
      </c>
      <c r="D83" s="83">
        <v>8.73</v>
      </c>
      <c r="E83" s="83">
        <v>3.8920000000000003E-2</v>
      </c>
      <c r="F83" s="84">
        <v>66467</v>
      </c>
      <c r="G83" s="83">
        <v>10.24</v>
      </c>
      <c r="H83" s="28">
        <f t="shared" si="6"/>
        <v>5.5236849463171867E-2</v>
      </c>
      <c r="I83" s="28">
        <f t="shared" si="7"/>
        <v>1.0593359683326372E-3</v>
      </c>
      <c r="J83" s="28">
        <f t="shared" si="8"/>
        <v>2.1164291354772713E-3</v>
      </c>
      <c r="K83" s="28">
        <f t="shared" si="9"/>
        <v>3.9697626858545797E-2</v>
      </c>
      <c r="L83" s="28">
        <f t="shared" si="10"/>
        <v>7.6132372496630991E-4</v>
      </c>
      <c r="M83" s="28">
        <f t="shared" si="11"/>
        <v>1.5214888104453372E-3</v>
      </c>
    </row>
    <row r="84" spans="1:13" ht="20.25" x14ac:dyDescent="0.2">
      <c r="A84" s="79">
        <v>80</v>
      </c>
      <c r="B84" s="80">
        <v>5.9402999999999997E-2</v>
      </c>
      <c r="C84" s="81">
        <v>50629</v>
      </c>
      <c r="D84" s="80">
        <v>8.1999999999999993</v>
      </c>
      <c r="E84" s="80">
        <v>4.3289000000000001E-2</v>
      </c>
      <c r="F84" s="81">
        <v>63880</v>
      </c>
      <c r="G84" s="80">
        <v>9.64</v>
      </c>
      <c r="H84" s="28">
        <f t="shared" si="6"/>
        <v>6.1240498929816041E-2</v>
      </c>
      <c r="I84" s="28">
        <f t="shared" si="7"/>
        <v>1.1744743566202886E-3</v>
      </c>
      <c r="J84" s="28">
        <f t="shared" si="8"/>
        <v>2.3461920920215817E-3</v>
      </c>
      <c r="K84" s="28">
        <f t="shared" si="9"/>
        <v>4.4253918506897784E-2</v>
      </c>
      <c r="L84" s="28">
        <f t="shared" si="10"/>
        <v>8.4870458886824067E-4</v>
      </c>
      <c r="M84" s="28">
        <f t="shared" si="11"/>
        <v>1.6959693935276743E-3</v>
      </c>
    </row>
    <row r="85" spans="1:13" ht="20.25" x14ac:dyDescent="0.2">
      <c r="A85" s="79">
        <v>81</v>
      </c>
      <c r="B85" s="80">
        <v>6.5873000000000001E-2</v>
      </c>
      <c r="C85" s="81">
        <v>47621</v>
      </c>
      <c r="D85" s="80">
        <v>7.68</v>
      </c>
      <c r="E85" s="80">
        <v>4.8356000000000003E-2</v>
      </c>
      <c r="F85" s="81">
        <v>61114</v>
      </c>
      <c r="G85" s="80">
        <v>9.0500000000000007</v>
      </c>
      <c r="H85" s="28">
        <f t="shared" si="6"/>
        <v>6.8142875692893623E-2</v>
      </c>
      <c r="I85" s="28">
        <f t="shared" si="7"/>
        <v>1.3068485967004833E-3</v>
      </c>
      <c r="J85" s="28">
        <f t="shared" si="8"/>
        <v>2.610284460822232E-3</v>
      </c>
      <c r="K85" s="28">
        <f t="shared" si="9"/>
        <v>4.9564263707183462E-2</v>
      </c>
      <c r="L85" s="28">
        <f t="shared" si="10"/>
        <v>9.5054674188016898E-4</v>
      </c>
      <c r="M85" s="28">
        <f t="shared" si="11"/>
        <v>1.8992875501407935E-3</v>
      </c>
    </row>
    <row r="86" spans="1:13" ht="20.25" x14ac:dyDescent="0.2">
      <c r="A86" s="79">
        <v>82</v>
      </c>
      <c r="B86" s="80">
        <v>7.3081999999999994E-2</v>
      </c>
      <c r="C86" s="81">
        <v>44484</v>
      </c>
      <c r="D86" s="80">
        <v>7.19</v>
      </c>
      <c r="E86" s="80">
        <v>5.4040999999999999E-2</v>
      </c>
      <c r="F86" s="81">
        <v>58159</v>
      </c>
      <c r="G86" s="80">
        <v>8.48</v>
      </c>
      <c r="H86" s="28">
        <f t="shared" si="6"/>
        <v>7.5890174718295747E-2</v>
      </c>
      <c r="I86" s="28">
        <f t="shared" si="7"/>
        <v>1.4554268120548675E-3</v>
      </c>
      <c r="J86" s="28">
        <f t="shared" si="8"/>
        <v>2.9066211973534095E-3</v>
      </c>
      <c r="K86" s="28">
        <f t="shared" si="9"/>
        <v>5.5556051250029895E-2</v>
      </c>
      <c r="L86" s="28">
        <f t="shared" si="10"/>
        <v>1.0654576414052517E-3</v>
      </c>
      <c r="M86" s="28">
        <f t="shared" si="11"/>
        <v>2.1286464946571604E-3</v>
      </c>
    </row>
    <row r="87" spans="1:13" ht="20.25" x14ac:dyDescent="0.2">
      <c r="A87" s="79">
        <v>83</v>
      </c>
      <c r="B87" s="80">
        <v>8.1070000000000003E-2</v>
      </c>
      <c r="C87" s="81">
        <v>41233</v>
      </c>
      <c r="D87" s="80">
        <v>6.72</v>
      </c>
      <c r="E87" s="80">
        <v>6.0384E-2</v>
      </c>
      <c r="F87" s="81">
        <v>55016</v>
      </c>
      <c r="G87" s="80">
        <v>7.94</v>
      </c>
      <c r="H87" s="28">
        <f t="shared" si="6"/>
        <v>8.454532927724065E-2</v>
      </c>
      <c r="I87" s="28">
        <f t="shared" si="7"/>
        <v>1.6214159411394582E-3</v>
      </c>
      <c r="J87" s="28">
        <f t="shared" si="8"/>
        <v>3.2375795819468145E-3</v>
      </c>
      <c r="K87" s="28">
        <f t="shared" si="9"/>
        <v>6.2283997819587315E-2</v>
      </c>
      <c r="L87" s="28">
        <f t="shared" si="10"/>
        <v>1.1944866476468958E-3</v>
      </c>
      <c r="M87" s="28">
        <f t="shared" si="11"/>
        <v>2.3861219696231784E-3</v>
      </c>
    </row>
    <row r="88" spans="1:13" ht="20.25" x14ac:dyDescent="0.2">
      <c r="A88" s="79">
        <v>84</v>
      </c>
      <c r="B88" s="80">
        <v>8.9946999999999999E-2</v>
      </c>
      <c r="C88" s="81">
        <v>37890</v>
      </c>
      <c r="D88" s="80">
        <v>6.27</v>
      </c>
      <c r="E88" s="80">
        <v>6.7498000000000002E-2</v>
      </c>
      <c r="F88" s="81">
        <v>51694</v>
      </c>
      <c r="G88" s="80">
        <v>7.42</v>
      </c>
      <c r="H88" s="28">
        <f t="shared" si="6"/>
        <v>9.4252439408984923E-2</v>
      </c>
      <c r="I88" s="28">
        <f t="shared" si="7"/>
        <v>1.8075795440795376E-3</v>
      </c>
      <c r="J88" s="28">
        <f t="shared" si="8"/>
        <v>3.6086322680759508E-3</v>
      </c>
      <c r="K88" s="28">
        <f t="shared" si="9"/>
        <v>6.9883982694348562E-2</v>
      </c>
      <c r="L88" s="28">
        <f t="shared" si="10"/>
        <v>1.3402396624343596E-3</v>
      </c>
      <c r="M88" s="28">
        <f t="shared" si="11"/>
        <v>2.6768900478736368E-3</v>
      </c>
    </row>
    <row r="89" spans="1:13" ht="20.25" x14ac:dyDescent="0.2">
      <c r="A89" s="82">
        <v>85</v>
      </c>
      <c r="B89" s="83">
        <v>9.9842E-2</v>
      </c>
      <c r="C89" s="84">
        <v>34482</v>
      </c>
      <c r="D89" s="83">
        <v>5.84</v>
      </c>
      <c r="E89" s="83">
        <v>7.5516E-2</v>
      </c>
      <c r="F89" s="84">
        <v>48205</v>
      </c>
      <c r="G89" s="83">
        <v>6.92</v>
      </c>
      <c r="H89" s="28">
        <f t="shared" si="6"/>
        <v>0.10518497551034399</v>
      </c>
      <c r="I89" s="28">
        <f t="shared" si="7"/>
        <v>2.0172444476686952E-3</v>
      </c>
      <c r="J89" s="28">
        <f t="shared" si="8"/>
        <v>4.026361278947288E-3</v>
      </c>
      <c r="K89" s="28">
        <f t="shared" si="9"/>
        <v>7.851953495696383E-2</v>
      </c>
      <c r="L89" s="28">
        <f t="shared" si="10"/>
        <v>1.5058528573777797E-3</v>
      </c>
      <c r="M89" s="28">
        <f t="shared" si="11"/>
        <v>3.0071750785549689E-3</v>
      </c>
    </row>
    <row r="90" spans="1:13" ht="20.25" x14ac:dyDescent="0.2">
      <c r="A90" s="82">
        <v>86</v>
      </c>
      <c r="B90" s="83">
        <v>0.110863</v>
      </c>
      <c r="C90" s="84">
        <v>31040</v>
      </c>
      <c r="D90" s="83">
        <v>5.43</v>
      </c>
      <c r="E90" s="83">
        <v>8.4556000000000006E-2</v>
      </c>
      <c r="F90" s="84">
        <v>44565</v>
      </c>
      <c r="G90" s="83">
        <v>6.44</v>
      </c>
      <c r="H90" s="28">
        <f t="shared" si="6"/>
        <v>0.11750394960451889</v>
      </c>
      <c r="I90" s="28">
        <f t="shared" si="7"/>
        <v>2.253498551183745E-3</v>
      </c>
      <c r="J90" s="28">
        <f t="shared" si="8"/>
        <v>4.4968558322060481E-3</v>
      </c>
      <c r="K90" s="28">
        <f t="shared" si="9"/>
        <v>8.8346085498696825E-2</v>
      </c>
      <c r="L90" s="28">
        <f t="shared" si="10"/>
        <v>1.6943070964349283E-3</v>
      </c>
      <c r="M90" s="28">
        <f t="shared" si="11"/>
        <v>3.3828793193825257E-3</v>
      </c>
    </row>
    <row r="91" spans="1:13" ht="20.25" x14ac:dyDescent="0.2">
      <c r="A91" s="82">
        <v>87</v>
      </c>
      <c r="B91" s="83">
        <v>0.123088</v>
      </c>
      <c r="C91" s="84">
        <v>27598</v>
      </c>
      <c r="D91" s="83">
        <v>5.04</v>
      </c>
      <c r="E91" s="83">
        <v>9.4702999999999996E-2</v>
      </c>
      <c r="F91" s="84">
        <v>40796</v>
      </c>
      <c r="G91" s="83">
        <v>5.99</v>
      </c>
      <c r="H91" s="28">
        <f t="shared" si="6"/>
        <v>0.13134863371981337</v>
      </c>
      <c r="I91" s="28">
        <f t="shared" si="7"/>
        <v>2.5190128228351968E-3</v>
      </c>
      <c r="J91" s="28">
        <f t="shared" si="8"/>
        <v>5.0253560799291552E-3</v>
      </c>
      <c r="K91" s="28">
        <f t="shared" si="9"/>
        <v>9.9492212324856735E-2</v>
      </c>
      <c r="L91" s="28">
        <f t="shared" si="10"/>
        <v>1.9080682571329317E-3</v>
      </c>
      <c r="M91" s="28">
        <f t="shared" si="11"/>
        <v>3.8088643188226579E-3</v>
      </c>
    </row>
    <row r="92" spans="1:13" ht="20.25" x14ac:dyDescent="0.2">
      <c r="A92" s="82">
        <v>88</v>
      </c>
      <c r="B92" s="83">
        <v>0.13656299999999999</v>
      </c>
      <c r="C92" s="84">
        <v>24201</v>
      </c>
      <c r="D92" s="83">
        <v>4.68</v>
      </c>
      <c r="E92" s="83">
        <v>0.106014</v>
      </c>
      <c r="F92" s="84">
        <v>36933</v>
      </c>
      <c r="G92" s="83">
        <v>5.57</v>
      </c>
      <c r="H92" s="28">
        <f t="shared" si="6"/>
        <v>0.14683434294527842</v>
      </c>
      <c r="I92" s="28">
        <f t="shared" si="7"/>
        <v>2.8159987830611343E-3</v>
      </c>
      <c r="J92" s="28">
        <f t="shared" si="8"/>
        <v>5.6161675998828153E-3</v>
      </c>
      <c r="K92" s="28">
        <f t="shared" si="9"/>
        <v>0.11206516388649862</v>
      </c>
      <c r="L92" s="28">
        <f t="shared" si="10"/>
        <v>2.1491931573905292E-3</v>
      </c>
      <c r="M92" s="28">
        <f t="shared" si="11"/>
        <v>4.2891614743678641E-3</v>
      </c>
    </row>
    <row r="93" spans="1:13" ht="20.25" x14ac:dyDescent="0.2">
      <c r="A93" s="82">
        <v>89</v>
      </c>
      <c r="B93" s="83">
        <v>0.15129899999999999</v>
      </c>
      <c r="C93" s="84">
        <v>20896</v>
      </c>
      <c r="D93" s="83">
        <v>4.34</v>
      </c>
      <c r="E93" s="83">
        <v>0.11851299999999999</v>
      </c>
      <c r="F93" s="84">
        <v>33017</v>
      </c>
      <c r="G93" s="83">
        <v>5.17</v>
      </c>
      <c r="H93" s="28">
        <f t="shared" si="6"/>
        <v>0.16404833373454769</v>
      </c>
      <c r="I93" s="28">
        <f t="shared" si="7"/>
        <v>3.1461298419257024E-3</v>
      </c>
      <c r="J93" s="28">
        <f t="shared" si="8"/>
        <v>6.2725048737357625E-3</v>
      </c>
      <c r="K93" s="28">
        <f t="shared" si="9"/>
        <v>0.12614502484229523</v>
      </c>
      <c r="L93" s="28">
        <f t="shared" si="10"/>
        <v>2.4192176661116901E-3</v>
      </c>
      <c r="M93" s="28">
        <f t="shared" si="11"/>
        <v>4.8267489595079649E-3</v>
      </c>
    </row>
    <row r="94" spans="1:13" ht="20.25" x14ac:dyDescent="0.2">
      <c r="A94" s="79">
        <v>90</v>
      </c>
      <c r="B94" s="80">
        <v>0.167291</v>
      </c>
      <c r="C94" s="81">
        <v>17735</v>
      </c>
      <c r="D94" s="80">
        <v>4.03</v>
      </c>
      <c r="E94" s="80">
        <v>0.13220599999999999</v>
      </c>
      <c r="F94" s="81">
        <v>29104</v>
      </c>
      <c r="G94" s="80">
        <v>4.8</v>
      </c>
      <c r="H94" s="28">
        <f t="shared" si="6"/>
        <v>0.18307103758452889</v>
      </c>
      <c r="I94" s="28">
        <f t="shared" si="7"/>
        <v>3.5109485200195789E-3</v>
      </c>
      <c r="J94" s="28">
        <f t="shared" si="8"/>
        <v>6.997301124685551E-3</v>
      </c>
      <c r="K94" s="28">
        <f t="shared" si="9"/>
        <v>0.14180091967728087</v>
      </c>
      <c r="L94" s="28">
        <f t="shared" si="10"/>
        <v>2.7194674572622712E-3</v>
      </c>
      <c r="M94" s="28">
        <f t="shared" si="11"/>
        <v>5.4241706873735529E-3</v>
      </c>
    </row>
    <row r="95" spans="1:13" ht="20.25" x14ac:dyDescent="0.2">
      <c r="A95" s="79">
        <v>91</v>
      </c>
      <c r="B95" s="80">
        <v>0.18451999999999999</v>
      </c>
      <c r="C95" s="81">
        <v>14768</v>
      </c>
      <c r="D95" s="80">
        <v>3.74</v>
      </c>
      <c r="E95" s="80">
        <v>0.147092</v>
      </c>
      <c r="F95" s="81">
        <v>25257</v>
      </c>
      <c r="G95" s="80">
        <v>4.45</v>
      </c>
      <c r="H95" s="28">
        <f t="shared" si="6"/>
        <v>0.2039783820531989</v>
      </c>
      <c r="I95" s="28">
        <f t="shared" si="7"/>
        <v>3.911910961093436E-3</v>
      </c>
      <c r="J95" s="28">
        <f t="shared" si="8"/>
        <v>7.7932954904519347E-3</v>
      </c>
      <c r="K95" s="28">
        <f t="shared" si="9"/>
        <v>0.15910359193790199</v>
      </c>
      <c r="L95" s="28">
        <f t="shared" si="10"/>
        <v>3.0512992552754448E-3</v>
      </c>
      <c r="M95" s="28">
        <f t="shared" si="11"/>
        <v>6.0840154770740451E-3</v>
      </c>
    </row>
    <row r="96" spans="1:13" ht="20.25" x14ac:dyDescent="0.2">
      <c r="A96" s="79">
        <v>92</v>
      </c>
      <c r="B96" s="80">
        <v>0.202954</v>
      </c>
      <c r="C96" s="81">
        <v>12043</v>
      </c>
      <c r="D96" s="80">
        <v>3.47</v>
      </c>
      <c r="E96" s="80">
        <v>0.16315399999999999</v>
      </c>
      <c r="F96" s="81">
        <v>21542</v>
      </c>
      <c r="G96" s="80">
        <v>4.13</v>
      </c>
      <c r="H96" s="28">
        <f t="shared" si="6"/>
        <v>0.22684288542081402</v>
      </c>
      <c r="I96" s="28">
        <f t="shared" si="7"/>
        <v>4.3504079255433439E-3</v>
      </c>
      <c r="J96" s="28">
        <f t="shared" si="8"/>
        <v>8.6630732958462575E-3</v>
      </c>
      <c r="K96" s="28">
        <f t="shared" si="9"/>
        <v>0.17811521586303455</v>
      </c>
      <c r="L96" s="28">
        <f t="shared" si="10"/>
        <v>3.4159054418345463E-3</v>
      </c>
      <c r="M96" s="28">
        <f t="shared" si="11"/>
        <v>6.8085271172968476E-3</v>
      </c>
    </row>
    <row r="97" spans="1:13" ht="20.25" x14ac:dyDescent="0.2">
      <c r="A97" s="79">
        <v>93</v>
      </c>
      <c r="B97" s="80">
        <v>0.222555</v>
      </c>
      <c r="C97" s="81">
        <v>9599</v>
      </c>
      <c r="D97" s="80">
        <v>3.23</v>
      </c>
      <c r="E97" s="80">
        <v>0.180371</v>
      </c>
      <c r="F97" s="81">
        <v>18027</v>
      </c>
      <c r="G97" s="80">
        <v>3.84</v>
      </c>
      <c r="H97" s="28">
        <f t="shared" si="6"/>
        <v>0.25174237698074714</v>
      </c>
      <c r="I97" s="28">
        <f t="shared" si="7"/>
        <v>4.8279320287277303E-3</v>
      </c>
      <c r="J97" s="28">
        <f t="shared" si="8"/>
        <v>9.6093958858263218E-3</v>
      </c>
      <c r="K97" s="28">
        <f t="shared" si="9"/>
        <v>0.19890348012964604</v>
      </c>
      <c r="L97" s="28">
        <f t="shared" si="10"/>
        <v>3.8145841548829474E-3</v>
      </c>
      <c r="M97" s="28">
        <f t="shared" si="11"/>
        <v>7.6001400725608237E-3</v>
      </c>
    </row>
    <row r="98" spans="1:13" ht="20.25" x14ac:dyDescent="0.2">
      <c r="A98" s="79">
        <v>94</v>
      </c>
      <c r="B98" s="80">
        <v>0.24327199999999999</v>
      </c>
      <c r="C98" s="81">
        <v>7463</v>
      </c>
      <c r="D98" s="80">
        <v>3.01</v>
      </c>
      <c r="E98" s="80">
        <v>0.198714</v>
      </c>
      <c r="F98" s="81">
        <v>14775</v>
      </c>
      <c r="G98" s="80">
        <v>3.57</v>
      </c>
      <c r="H98" s="28">
        <f t="shared" si="6"/>
        <v>0.27875140319103875</v>
      </c>
      <c r="I98" s="28">
        <f t="shared" si="7"/>
        <v>5.3459129275709397E-3</v>
      </c>
      <c r="J98" s="28">
        <f t="shared" si="8"/>
        <v>1.0634871448009675E-2</v>
      </c>
      <c r="K98" s="28">
        <f t="shared" si="9"/>
        <v>0.22153734195937855</v>
      </c>
      <c r="L98" s="28">
        <f t="shared" si="10"/>
        <v>4.2486578605980593E-3</v>
      </c>
      <c r="M98" s="28">
        <f t="shared" si="11"/>
        <v>8.4613155743316071E-3</v>
      </c>
    </row>
    <row r="99" spans="1:13" ht="20.25" x14ac:dyDescent="0.2">
      <c r="A99" s="82">
        <v>95</v>
      </c>
      <c r="B99" s="83">
        <v>0.26382100000000003</v>
      </c>
      <c r="C99" s="84">
        <v>5647</v>
      </c>
      <c r="D99" s="83">
        <v>2.82</v>
      </c>
      <c r="E99" s="83">
        <v>0.21726400000000001</v>
      </c>
      <c r="F99" s="84">
        <v>11839</v>
      </c>
      <c r="G99" s="83">
        <v>3.34</v>
      </c>
      <c r="H99" s="28">
        <f t="shared" si="6"/>
        <v>0.30628198330143358</v>
      </c>
      <c r="I99" s="28">
        <f t="shared" si="7"/>
        <v>5.8738962217566261E-3</v>
      </c>
      <c r="J99" s="28">
        <f t="shared" si="8"/>
        <v>1.1679056558138168E-2</v>
      </c>
      <c r="K99" s="28">
        <f t="shared" si="9"/>
        <v>0.244959804595106</v>
      </c>
      <c r="L99" s="28">
        <f t="shared" si="10"/>
        <v>4.6978554049564945E-3</v>
      </c>
      <c r="M99" s="28">
        <f t="shared" si="11"/>
        <v>9.35170903624849E-3</v>
      </c>
    </row>
    <row r="100" spans="1:13" ht="20.25" x14ac:dyDescent="0.2">
      <c r="A100" s="82">
        <v>96</v>
      </c>
      <c r="B100" s="83">
        <v>0.283833</v>
      </c>
      <c r="C100" s="84">
        <v>4157</v>
      </c>
      <c r="D100" s="83">
        <v>2.64</v>
      </c>
      <c r="E100" s="83">
        <v>0.235735</v>
      </c>
      <c r="F100" s="84">
        <v>9267</v>
      </c>
      <c r="G100" s="83">
        <v>3.12</v>
      </c>
      <c r="H100" s="28">
        <f t="shared" si="6"/>
        <v>0.33384189899429989</v>
      </c>
      <c r="I100" s="28">
        <f t="shared" si="7"/>
        <v>6.402442115691684E-3</v>
      </c>
      <c r="J100" s="28">
        <f t="shared" si="8"/>
        <v>1.2723250509569572E-2</v>
      </c>
      <c r="K100" s="28">
        <f t="shared" si="9"/>
        <v>0.26884069131842409</v>
      </c>
      <c r="L100" s="28">
        <f t="shared" si="10"/>
        <v>5.1558446369193911E-3</v>
      </c>
      <c r="M100" s="28">
        <f t="shared" si="11"/>
        <v>1.0258706077802215E-2</v>
      </c>
    </row>
    <row r="101" spans="1:13" ht="20.25" x14ac:dyDescent="0.2">
      <c r="A101" s="82">
        <v>97</v>
      </c>
      <c r="B101" s="83">
        <v>0.30291600000000002</v>
      </c>
      <c r="C101" s="84">
        <v>2977</v>
      </c>
      <c r="D101" s="83">
        <v>2.4900000000000002</v>
      </c>
      <c r="E101" s="83">
        <v>0.25380999999999998</v>
      </c>
      <c r="F101" s="84">
        <v>7083</v>
      </c>
      <c r="G101" s="83">
        <v>2.93</v>
      </c>
      <c r="H101" s="28">
        <f t="shared" si="6"/>
        <v>0.36084935898386034</v>
      </c>
      <c r="I101" s="28">
        <f t="shared" si="7"/>
        <v>6.920392977449669E-3</v>
      </c>
      <c r="J101" s="28">
        <f t="shared" si="8"/>
        <v>1.374544265924027E-2</v>
      </c>
      <c r="K101" s="28">
        <f t="shared" si="9"/>
        <v>0.29277501951779028</v>
      </c>
      <c r="L101" s="28">
        <f t="shared" si="10"/>
        <v>5.61485877306E-3</v>
      </c>
      <c r="M101" s="28">
        <f t="shared" si="11"/>
        <v>1.1166899630404403E-2</v>
      </c>
    </row>
    <row r="102" spans="1:13" ht="20.25" x14ac:dyDescent="0.2">
      <c r="A102" s="82">
        <v>98</v>
      </c>
      <c r="B102" s="83">
        <v>0.32067200000000001</v>
      </c>
      <c r="C102" s="84">
        <v>2075</v>
      </c>
      <c r="D102" s="83">
        <v>2.36</v>
      </c>
      <c r="E102" s="83">
        <v>0.27115499999999998</v>
      </c>
      <c r="F102" s="84">
        <v>5285</v>
      </c>
      <c r="G102" s="83">
        <v>2.76</v>
      </c>
      <c r="H102" s="28">
        <f t="shared" si="6"/>
        <v>0.38665120473254583</v>
      </c>
      <c r="I102" s="28">
        <f t="shared" si="7"/>
        <v>7.415222489208422E-3</v>
      </c>
      <c r="J102" s="28">
        <f t="shared" si="8"/>
        <v>1.4721015559510775E-2</v>
      </c>
      <c r="K102" s="28">
        <f t="shared" si="9"/>
        <v>0.31629418960775635</v>
      </c>
      <c r="L102" s="28">
        <f t="shared" si="10"/>
        <v>6.0659109794000019E-3</v>
      </c>
      <c r="M102" s="28">
        <f t="shared" si="11"/>
        <v>1.2058528102195654E-2</v>
      </c>
    </row>
    <row r="103" spans="1:13" ht="20.25" x14ac:dyDescent="0.2">
      <c r="A103" s="82">
        <v>99</v>
      </c>
      <c r="B103" s="83">
        <v>0.33670600000000001</v>
      </c>
      <c r="C103" s="84">
        <v>1410</v>
      </c>
      <c r="D103" s="83">
        <v>2.2400000000000002</v>
      </c>
      <c r="E103" s="83">
        <v>0.28742400000000001</v>
      </c>
      <c r="F103" s="84">
        <v>3852</v>
      </c>
      <c r="G103" s="83">
        <v>2.6</v>
      </c>
      <c r="H103" s="28">
        <f t="shared" si="6"/>
        <v>0.41053694817222658</v>
      </c>
      <c r="I103" s="28">
        <f t="shared" si="7"/>
        <v>7.8733048636003486E-3</v>
      </c>
      <c r="J103" s="28">
        <f t="shared" si="8"/>
        <v>1.5623280058198574E-2</v>
      </c>
      <c r="K103" s="28">
        <f t="shared" si="9"/>
        <v>0.3388687058611492</v>
      </c>
      <c r="L103" s="28">
        <f t="shared" si="10"/>
        <v>6.4988465517098054E-3</v>
      </c>
      <c r="M103" s="28">
        <f t="shared" si="11"/>
        <v>1.2913587876070221E-2</v>
      </c>
    </row>
    <row r="104" spans="1:13" ht="20.25" x14ac:dyDescent="0.2">
      <c r="A104" s="79">
        <v>100</v>
      </c>
      <c r="B104" s="80">
        <v>0.35354099999999999</v>
      </c>
      <c r="C104" s="80">
        <v>935</v>
      </c>
      <c r="D104" s="80">
        <v>2.12</v>
      </c>
      <c r="E104" s="80">
        <v>0.30467</v>
      </c>
      <c r="F104" s="81">
        <v>2745</v>
      </c>
      <c r="G104" s="80">
        <v>2.4500000000000002</v>
      </c>
      <c r="H104" s="28">
        <f t="shared" si="6"/>
        <v>0.43624550118806293</v>
      </c>
      <c r="I104" s="28">
        <f t="shared" si="7"/>
        <v>8.3663452011311784E-3</v>
      </c>
      <c r="J104" s="28">
        <f t="shared" si="8"/>
        <v>1.6593476494120907E-2</v>
      </c>
      <c r="K104" s="28">
        <f t="shared" si="9"/>
        <v>0.36336872596487385</v>
      </c>
      <c r="L104" s="28">
        <f t="shared" si="10"/>
        <v>6.9687095647705411E-3</v>
      </c>
      <c r="M104" s="28">
        <f t="shared" si="11"/>
        <v>1.3840742963461272E-2</v>
      </c>
    </row>
    <row r="105" spans="1:13" ht="20.25" x14ac:dyDescent="0.2">
      <c r="A105" s="79">
        <v>101</v>
      </c>
      <c r="B105" s="80">
        <v>0.37121799999999999</v>
      </c>
      <c r="C105" s="80">
        <v>605</v>
      </c>
      <c r="D105" s="80">
        <v>2.0099999999999998</v>
      </c>
      <c r="E105" s="80">
        <v>0.32295000000000001</v>
      </c>
      <c r="F105" s="81">
        <v>1909</v>
      </c>
      <c r="G105" s="80">
        <v>2.2999999999999998</v>
      </c>
      <c r="H105" s="28">
        <f t="shared" si="6"/>
        <v>0.46397066423106925</v>
      </c>
      <c r="I105" s="28">
        <f t="shared" si="7"/>
        <v>8.8980602197244359E-3</v>
      </c>
      <c r="J105" s="28">
        <f t="shared" si="8"/>
        <v>1.7638704667961802E-2</v>
      </c>
      <c r="K105" s="28">
        <f t="shared" si="9"/>
        <v>0.3900101535533041</v>
      </c>
      <c r="L105" s="28">
        <f t="shared" si="10"/>
        <v>7.4796406328244899E-3</v>
      </c>
      <c r="M105" s="28">
        <f t="shared" si="11"/>
        <v>1.4847947068886147E-2</v>
      </c>
    </row>
    <row r="106" spans="1:13" ht="20.25" x14ac:dyDescent="0.2">
      <c r="A106" s="79">
        <v>102</v>
      </c>
      <c r="B106" s="80">
        <v>0.38977899999999999</v>
      </c>
      <c r="C106" s="80">
        <v>380</v>
      </c>
      <c r="D106" s="80">
        <v>1.9</v>
      </c>
      <c r="E106" s="80">
        <v>0.34232699999999999</v>
      </c>
      <c r="F106" s="81">
        <v>1292</v>
      </c>
      <c r="G106" s="80">
        <v>2.17</v>
      </c>
      <c r="H106" s="28">
        <f t="shared" si="6"/>
        <v>0.49393409234582908</v>
      </c>
      <c r="I106" s="28">
        <f t="shared" si="7"/>
        <v>9.4727008345494614E-3</v>
      </c>
      <c r="J106" s="28">
        <f t="shared" si="8"/>
        <v>1.876706553923746E-2</v>
      </c>
      <c r="K106" s="28">
        <f t="shared" si="9"/>
        <v>0.41904743166893127</v>
      </c>
      <c r="L106" s="28">
        <f t="shared" si="10"/>
        <v>8.0365194814429435E-3</v>
      </c>
      <c r="M106" s="28">
        <f t="shared" si="11"/>
        <v>1.5944556958576217E-2</v>
      </c>
    </row>
    <row r="107" spans="1:13" ht="20.25" x14ac:dyDescent="0.2">
      <c r="A107" s="79">
        <v>103</v>
      </c>
      <c r="B107" s="80">
        <v>0.40926800000000002</v>
      </c>
      <c r="C107" s="80">
        <v>232</v>
      </c>
      <c r="D107" s="80">
        <v>1.8</v>
      </c>
      <c r="E107" s="80">
        <v>0.362867</v>
      </c>
      <c r="F107" s="80">
        <v>850</v>
      </c>
      <c r="G107" s="80">
        <v>2.0299999999999998</v>
      </c>
      <c r="H107" s="28">
        <f t="shared" si="6"/>
        <v>0.52639283312118534</v>
      </c>
      <c r="I107" s="28">
        <f t="shared" si="7"/>
        <v>1.0095196721340497E-2</v>
      </c>
      <c r="J107" s="28">
        <f t="shared" si="8"/>
        <v>1.9987932328358604E-2</v>
      </c>
      <c r="K107" s="28">
        <f t="shared" si="9"/>
        <v>0.45077685399503348</v>
      </c>
      <c r="L107" s="28">
        <f t="shared" si="10"/>
        <v>8.6450284505663003E-3</v>
      </c>
      <c r="M107" s="28">
        <f t="shared" si="11"/>
        <v>1.7141441622205322E-2</v>
      </c>
    </row>
    <row r="108" spans="1:13" ht="20.25" x14ac:dyDescent="0.2">
      <c r="A108" s="79">
        <v>104</v>
      </c>
      <c r="B108" s="80">
        <v>0.429732</v>
      </c>
      <c r="C108" s="80">
        <v>137</v>
      </c>
      <c r="D108" s="80">
        <v>1.7</v>
      </c>
      <c r="E108" s="80">
        <v>0.38463900000000001</v>
      </c>
      <c r="F108" s="80">
        <v>541</v>
      </c>
      <c r="G108" s="80">
        <v>1.91</v>
      </c>
      <c r="H108" s="28">
        <f t="shared" si="6"/>
        <v>0.56164885321278202</v>
      </c>
      <c r="I108" s="28">
        <f t="shared" si="7"/>
        <v>1.0771339016678819E-2</v>
      </c>
      <c r="J108" s="28">
        <f t="shared" si="8"/>
        <v>2.1312291888816559E-2</v>
      </c>
      <c r="K108" s="28">
        <f t="shared" si="9"/>
        <v>0.4855461915180399</v>
      </c>
      <c r="L108" s="28">
        <f t="shared" si="10"/>
        <v>9.3118371152743698E-3</v>
      </c>
      <c r="M108" s="28">
        <f t="shared" si="11"/>
        <v>1.8451325192169188E-2</v>
      </c>
    </row>
    <row r="109" spans="1:13" ht="20.25" x14ac:dyDescent="0.2">
      <c r="A109" s="82">
        <v>105</v>
      </c>
      <c r="B109" s="83">
        <v>0.45121800000000001</v>
      </c>
      <c r="C109" s="83">
        <v>78</v>
      </c>
      <c r="D109" s="83">
        <v>1.6</v>
      </c>
      <c r="E109" s="83">
        <v>0.407717</v>
      </c>
      <c r="F109" s="83">
        <v>333</v>
      </c>
      <c r="G109" s="83">
        <v>1.78</v>
      </c>
      <c r="H109" s="28">
        <f t="shared" si="6"/>
        <v>0.6000540019421744</v>
      </c>
      <c r="I109" s="28">
        <f t="shared" si="7"/>
        <v>1.1507875510226213E-2</v>
      </c>
      <c r="J109" s="28">
        <f t="shared" si="8"/>
        <v>2.2752908986866105E-2</v>
      </c>
      <c r="K109" s="28">
        <f t="shared" si="9"/>
        <v>0.52377071778256867</v>
      </c>
      <c r="L109" s="28">
        <f t="shared" si="10"/>
        <v>1.0044909619192041E-2</v>
      </c>
      <c r="M109" s="28">
        <f t="shared" si="11"/>
        <v>1.9889363437790353E-2</v>
      </c>
    </row>
    <row r="110" spans="1:13" ht="20.25" x14ac:dyDescent="0.2">
      <c r="A110" s="82">
        <v>106</v>
      </c>
      <c r="B110" s="83">
        <v>0.47377900000000001</v>
      </c>
      <c r="C110" s="83">
        <v>43</v>
      </c>
      <c r="D110" s="83">
        <v>1.51</v>
      </c>
      <c r="E110" s="83">
        <v>0.43218000000000001</v>
      </c>
      <c r="F110" s="83">
        <v>197</v>
      </c>
      <c r="G110" s="83">
        <v>1.67</v>
      </c>
      <c r="H110" s="28">
        <f t="shared" si="6"/>
        <v>0.6420340023923472</v>
      </c>
      <c r="I110" s="28">
        <f t="shared" si="7"/>
        <v>1.231297074754851E-2</v>
      </c>
      <c r="J110" s="28">
        <f t="shared" si="8"/>
        <v>2.4325196763081647E-2</v>
      </c>
      <c r="K110" s="28">
        <f t="shared" si="9"/>
        <v>0.56595081189329877</v>
      </c>
      <c r="L110" s="28">
        <f t="shared" si="10"/>
        <v>1.0853842266028525E-2</v>
      </c>
      <c r="M110" s="28">
        <f t="shared" si="11"/>
        <v>2.1473768398149073E-2</v>
      </c>
    </row>
    <row r="111" spans="1:13" ht="20.25" x14ac:dyDescent="0.2">
      <c r="A111" s="82">
        <v>107</v>
      </c>
      <c r="B111" s="83">
        <v>0.49746800000000002</v>
      </c>
      <c r="C111" s="83">
        <v>23</v>
      </c>
      <c r="D111" s="83">
        <v>1.42</v>
      </c>
      <c r="E111" s="83">
        <v>0.45811099999999999</v>
      </c>
      <c r="F111" s="83">
        <v>112</v>
      </c>
      <c r="G111" s="83">
        <v>1.56</v>
      </c>
      <c r="H111" s="28">
        <f t="shared" si="6"/>
        <v>0.68809595948445301</v>
      </c>
      <c r="I111" s="28">
        <f t="shared" si="7"/>
        <v>1.3196350020510042E-2</v>
      </c>
      <c r="J111" s="28">
        <f t="shared" si="8"/>
        <v>2.6047456703015004E-2</v>
      </c>
      <c r="K111" s="28">
        <f t="shared" si="9"/>
        <v>0.61269409556424026</v>
      </c>
      <c r="L111" s="28">
        <f t="shared" si="10"/>
        <v>1.1750288065378801E-2</v>
      </c>
      <c r="M111" s="28">
        <f t="shared" si="11"/>
        <v>2.3226588080524135E-2</v>
      </c>
    </row>
    <row r="112" spans="1:13" ht="20.25" x14ac:dyDescent="0.2">
      <c r="A112" s="82">
        <v>108</v>
      </c>
      <c r="B112" s="83">
        <v>0.52234100000000006</v>
      </c>
      <c r="C112" s="83">
        <v>11</v>
      </c>
      <c r="D112" s="83">
        <v>1.34</v>
      </c>
      <c r="E112" s="83">
        <v>0.485597</v>
      </c>
      <c r="F112" s="83">
        <v>61</v>
      </c>
      <c r="G112" s="83">
        <v>1.45</v>
      </c>
      <c r="H112" s="28">
        <f t="shared" si="6"/>
        <v>0.73885819019512444</v>
      </c>
      <c r="I112" s="28">
        <f t="shared" si="7"/>
        <v>1.4169871453162836E-2</v>
      </c>
      <c r="J112" s="28">
        <f t="shared" si="8"/>
        <v>2.7941939135840754E-2</v>
      </c>
      <c r="K112" s="28">
        <f t="shared" si="9"/>
        <v>0.66474827403840875</v>
      </c>
      <c r="L112" s="28">
        <f t="shared" si="10"/>
        <v>1.2748586558062724E-2</v>
      </c>
      <c r="M112" s="28">
        <f t="shared" si="11"/>
        <v>2.5174865320700235E-2</v>
      </c>
    </row>
    <row r="113" spans="1:13" ht="20.25" x14ac:dyDescent="0.2">
      <c r="A113" s="82">
        <v>109</v>
      </c>
      <c r="B113" s="83">
        <v>0.548458</v>
      </c>
      <c r="C113" s="83">
        <v>5</v>
      </c>
      <c r="D113" s="83">
        <v>1.26</v>
      </c>
      <c r="E113" s="83">
        <v>0.514733</v>
      </c>
      <c r="F113" s="83">
        <v>31</v>
      </c>
      <c r="G113" s="83">
        <v>1.35</v>
      </c>
      <c r="H113" s="28">
        <f t="shared" si="6"/>
        <v>0.79508688719567777</v>
      </c>
      <c r="I113" s="28">
        <f t="shared" si="7"/>
        <v>1.5248229139454802E-2</v>
      </c>
      <c r="J113" s="28">
        <f t="shared" si="8"/>
        <v>3.0036132597386911E-2</v>
      </c>
      <c r="K113" s="28">
        <f t="shared" si="9"/>
        <v>0.72305602405878289</v>
      </c>
      <c r="L113" s="28">
        <f t="shared" si="10"/>
        <v>1.3866816461278197E-2</v>
      </c>
      <c r="M113" s="28">
        <f t="shared" si="11"/>
        <v>2.7352586452117356E-2</v>
      </c>
    </row>
    <row r="114" spans="1:13" ht="20.25" x14ac:dyDescent="0.2">
      <c r="A114" s="79">
        <v>110</v>
      </c>
      <c r="B114" s="80">
        <v>0.57588099999999998</v>
      </c>
      <c r="C114" s="80">
        <v>2</v>
      </c>
      <c r="D114" s="80">
        <v>1.18</v>
      </c>
      <c r="E114" s="80">
        <v>0.54561700000000002</v>
      </c>
      <c r="F114" s="80">
        <v>15</v>
      </c>
      <c r="G114" s="80">
        <v>1.26</v>
      </c>
      <c r="H114" s="28">
        <f t="shared" si="6"/>
        <v>0.85774120275057675</v>
      </c>
      <c r="I114" s="28">
        <f t="shared" si="7"/>
        <v>1.6449817765229337E-2</v>
      </c>
      <c r="J114" s="28">
        <f t="shared" si="8"/>
        <v>3.2364329043490181E-2</v>
      </c>
      <c r="K114" s="28">
        <f t="shared" si="9"/>
        <v>0.78881482424687177</v>
      </c>
      <c r="L114" s="28">
        <f t="shared" si="10"/>
        <v>1.5127943099575816E-2</v>
      </c>
      <c r="M114" s="28">
        <f t="shared" si="11"/>
        <v>2.9802758301971433E-2</v>
      </c>
    </row>
    <row r="115" spans="1:13" ht="20.25" x14ac:dyDescent="0.2">
      <c r="A115" s="79">
        <v>111</v>
      </c>
      <c r="B115" s="80">
        <v>0.60467499999999996</v>
      </c>
      <c r="C115" s="80">
        <v>1</v>
      </c>
      <c r="D115" s="80">
        <v>1.1100000000000001</v>
      </c>
      <c r="E115" s="80">
        <v>0.57835400000000003</v>
      </c>
      <c r="F115" s="80">
        <v>7</v>
      </c>
      <c r="G115" s="80">
        <v>1.17</v>
      </c>
      <c r="H115" s="28">
        <f t="shared" si="6"/>
        <v>0.92804706757275668</v>
      </c>
      <c r="I115" s="28">
        <f t="shared" si="7"/>
        <v>1.779814831113645E-2</v>
      </c>
      <c r="J115" s="28">
        <f t="shared" si="8"/>
        <v>3.4970199354717679E-2</v>
      </c>
      <c r="K115" s="28">
        <f t="shared" si="9"/>
        <v>0.86358917954745407</v>
      </c>
      <c r="L115" s="28">
        <f t="shared" si="10"/>
        <v>1.6561970652715023E-2</v>
      </c>
      <c r="M115" s="28">
        <f t="shared" si="11"/>
        <v>3.2581350972008094E-2</v>
      </c>
    </row>
    <row r="116" spans="1:13" ht="20.25" x14ac:dyDescent="0.2">
      <c r="A116" s="79">
        <v>112</v>
      </c>
      <c r="B116" s="80">
        <v>0.63490899999999995</v>
      </c>
      <c r="C116" s="80">
        <v>0</v>
      </c>
      <c r="D116" s="80">
        <v>1.04</v>
      </c>
      <c r="E116" s="80">
        <v>0.61305500000000002</v>
      </c>
      <c r="F116" s="80">
        <v>3</v>
      </c>
      <c r="G116" s="80">
        <v>1.08</v>
      </c>
      <c r="H116" s="28">
        <f t="shared" si="6"/>
        <v>1.0076086414049892</v>
      </c>
      <c r="I116" s="28">
        <f t="shared" si="7"/>
        <v>1.9323985459285719E-2</v>
      </c>
      <c r="J116" s="28">
        <f t="shared" si="8"/>
        <v>3.7910667035710444E-2</v>
      </c>
      <c r="K116" s="28">
        <f t="shared" si="9"/>
        <v>0.94947271491524698</v>
      </c>
      <c r="L116" s="28">
        <f t="shared" si="10"/>
        <v>1.8209050799154764E-2</v>
      </c>
      <c r="M116" s="28">
        <f t="shared" si="11"/>
        <v>3.5762939863248633E-2</v>
      </c>
    </row>
    <row r="117" spans="1:13" ht="20.25" x14ac:dyDescent="0.2">
      <c r="A117" s="79">
        <v>113</v>
      </c>
      <c r="B117" s="80">
        <v>0.666655</v>
      </c>
      <c r="C117" s="80">
        <v>0</v>
      </c>
      <c r="D117" s="80">
        <v>0.97</v>
      </c>
      <c r="E117" s="80">
        <v>0.64983900000000006</v>
      </c>
      <c r="F117" s="80">
        <v>1</v>
      </c>
      <c r="G117" s="80">
        <v>1</v>
      </c>
      <c r="H117" s="28">
        <f t="shared" si="6"/>
        <v>1.0985772892805954</v>
      </c>
      <c r="I117" s="28">
        <f t="shared" si="7"/>
        <v>2.1068588231199174E-2</v>
      </c>
      <c r="J117" s="28">
        <f t="shared" si="8"/>
        <v>4.1261744770618169E-2</v>
      </c>
      <c r="K117" s="28">
        <f t="shared" si="9"/>
        <v>1.0493622302662438</v>
      </c>
      <c r="L117" s="28">
        <f t="shared" si="10"/>
        <v>2.0124738560115447E-2</v>
      </c>
      <c r="M117" s="28">
        <f t="shared" si="11"/>
        <v>3.9450225933383987E-2</v>
      </c>
    </row>
    <row r="118" spans="1:13" ht="20.25" x14ac:dyDescent="0.2">
      <c r="A118" s="79">
        <v>114</v>
      </c>
      <c r="B118" s="80">
        <v>0.69998700000000003</v>
      </c>
      <c r="C118" s="80">
        <v>0</v>
      </c>
      <c r="D118" s="80">
        <v>0.9</v>
      </c>
      <c r="E118" s="80">
        <v>0.68882900000000002</v>
      </c>
      <c r="F118" s="80">
        <v>0</v>
      </c>
      <c r="G118" s="80">
        <v>0.92</v>
      </c>
      <c r="H118" s="28">
        <f t="shared" si="6"/>
        <v>1.2039294719314646</v>
      </c>
      <c r="I118" s="28">
        <f t="shared" si="7"/>
        <v>2.3089039388516263E-2</v>
      </c>
      <c r="J118" s="28">
        <f t="shared" si="8"/>
        <v>4.5128095371656296E-2</v>
      </c>
      <c r="K118" s="28">
        <f t="shared" si="9"/>
        <v>1.1674126786808088</v>
      </c>
      <c r="L118" s="28">
        <f t="shared" si="10"/>
        <v>2.2388717901781621E-2</v>
      </c>
      <c r="M118" s="28">
        <f t="shared" si="11"/>
        <v>4.3789723676221359E-2</v>
      </c>
    </row>
    <row r="119" spans="1:13" ht="20.25" x14ac:dyDescent="0.2">
      <c r="A119" s="82">
        <v>115</v>
      </c>
      <c r="B119" s="83">
        <v>0.73498699999999995</v>
      </c>
      <c r="C119" s="83">
        <v>0</v>
      </c>
      <c r="D119" s="83">
        <v>0.84</v>
      </c>
      <c r="E119" s="83">
        <v>0.730159</v>
      </c>
      <c r="F119" s="83">
        <v>0</v>
      </c>
      <c r="G119" s="83">
        <v>0.85</v>
      </c>
      <c r="H119" s="28">
        <f t="shared" si="6"/>
        <v>1.3279763975953769</v>
      </c>
      <c r="I119" s="28">
        <f t="shared" si="7"/>
        <v>2.5468019569210323E-2</v>
      </c>
      <c r="J119" s="28">
        <f t="shared" si="8"/>
        <v>4.9660546881232781E-2</v>
      </c>
      <c r="K119" s="28">
        <f t="shared" si="9"/>
        <v>1.3099223823358166</v>
      </c>
      <c r="L119" s="28">
        <f t="shared" si="10"/>
        <v>2.5121778465252539E-2</v>
      </c>
      <c r="M119" s="28">
        <f t="shared" si="11"/>
        <v>4.9002225806959454E-2</v>
      </c>
    </row>
    <row r="120" spans="1:13" ht="20.25" x14ac:dyDescent="0.2">
      <c r="A120" s="82">
        <v>116</v>
      </c>
      <c r="B120" s="83">
        <v>0.77173599999999998</v>
      </c>
      <c r="C120" s="83">
        <v>0</v>
      </c>
      <c r="D120" s="83">
        <v>0.78</v>
      </c>
      <c r="E120" s="83">
        <v>0.77173599999999998</v>
      </c>
      <c r="F120" s="83">
        <v>0</v>
      </c>
      <c r="G120" s="83">
        <v>0.78</v>
      </c>
      <c r="H120" s="28">
        <f t="shared" si="6"/>
        <v>1.4772524251339429</v>
      </c>
      <c r="I120" s="28">
        <f t="shared" si="7"/>
        <v>2.8330845141600162E-2</v>
      </c>
      <c r="J120" s="28">
        <f t="shared" si="8"/>
        <v>5.5086311219250339E-2</v>
      </c>
      <c r="K120" s="28">
        <f t="shared" si="9"/>
        <v>1.4772524251339429</v>
      </c>
      <c r="L120" s="28">
        <f t="shared" si="10"/>
        <v>2.8330845141600162E-2</v>
      </c>
      <c r="M120" s="28">
        <f t="shared" si="11"/>
        <v>5.5086311219250339E-2</v>
      </c>
    </row>
    <row r="121" spans="1:13" ht="20.25" x14ac:dyDescent="0.2">
      <c r="A121" s="82">
        <v>117</v>
      </c>
      <c r="B121" s="83">
        <v>0.81032300000000002</v>
      </c>
      <c r="C121" s="83">
        <v>0</v>
      </c>
      <c r="D121" s="83">
        <v>0.72</v>
      </c>
      <c r="E121" s="83">
        <v>0.81032300000000002</v>
      </c>
      <c r="F121" s="83">
        <v>0</v>
      </c>
      <c r="G121" s="83">
        <v>0.72</v>
      </c>
      <c r="H121" s="28">
        <f t="shared" si="6"/>
        <v>1.6624326534614084</v>
      </c>
      <c r="I121" s="28">
        <f t="shared" si="7"/>
        <v>3.1882243861799178E-2</v>
      </c>
      <c r="J121" s="28">
        <f t="shared" si="8"/>
        <v>6.1774062760804771E-2</v>
      </c>
      <c r="K121" s="28">
        <f t="shared" si="9"/>
        <v>1.6624326534614084</v>
      </c>
      <c r="L121" s="28">
        <f t="shared" si="10"/>
        <v>3.1882243861799178E-2</v>
      </c>
      <c r="M121" s="28">
        <f t="shared" si="11"/>
        <v>6.1774062760804771E-2</v>
      </c>
    </row>
    <row r="122" spans="1:13" ht="20.25" x14ac:dyDescent="0.2">
      <c r="A122" s="82">
        <v>118</v>
      </c>
      <c r="B122" s="83">
        <v>0.85083900000000001</v>
      </c>
      <c r="C122" s="83">
        <v>0</v>
      </c>
      <c r="D122" s="83">
        <v>0.67</v>
      </c>
      <c r="E122" s="83">
        <v>0.85083900000000001</v>
      </c>
      <c r="F122" s="83">
        <v>0</v>
      </c>
      <c r="G122" s="83">
        <v>0.67</v>
      </c>
      <c r="H122" s="28">
        <f t="shared" si="6"/>
        <v>1.9027290194837461</v>
      </c>
      <c r="I122" s="28">
        <f t="shared" si="7"/>
        <v>3.6490663532019629E-2</v>
      </c>
      <c r="J122" s="28">
        <f t="shared" si="8"/>
        <v>7.0381811435372255E-2</v>
      </c>
      <c r="K122" s="28">
        <f t="shared" si="9"/>
        <v>1.9027290194837461</v>
      </c>
      <c r="L122" s="28">
        <f t="shared" si="10"/>
        <v>3.6490663532019629E-2</v>
      </c>
      <c r="M122" s="28">
        <f t="shared" si="11"/>
        <v>7.0381811435372255E-2</v>
      </c>
    </row>
    <row r="123" spans="1:13" ht="20.25" x14ac:dyDescent="0.2">
      <c r="A123" s="82">
        <v>119</v>
      </c>
      <c r="B123" s="83">
        <v>0.89338099999999998</v>
      </c>
      <c r="C123" s="83">
        <v>0</v>
      </c>
      <c r="D123" s="83">
        <v>0.61</v>
      </c>
      <c r="E123" s="83">
        <v>0.89338099999999998</v>
      </c>
      <c r="F123" s="83">
        <v>0</v>
      </c>
      <c r="G123" s="83">
        <v>0.61</v>
      </c>
      <c r="H123" s="28">
        <f t="shared" si="6"/>
        <v>2.2384935467348637</v>
      </c>
      <c r="I123" s="28">
        <f t="shared" si="7"/>
        <v>4.2929977940138808E-2</v>
      </c>
      <c r="J123" s="28">
        <f t="shared" si="8"/>
        <v>8.2277256104963281E-2</v>
      </c>
      <c r="K123" s="28">
        <f t="shared" si="9"/>
        <v>2.2384935467348637</v>
      </c>
      <c r="L123" s="28">
        <f t="shared" si="10"/>
        <v>4.2929977940138808E-2</v>
      </c>
      <c r="M123" s="28">
        <f t="shared" si="11"/>
        <v>8.2277256104963281E-2</v>
      </c>
    </row>
  </sheetData>
  <pageMargins left="0.75" right="0.75" top="1" bottom="1" header="0.5" footer="0.5"/>
  <pageSetup scale="65"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38"/>
  <sheetViews>
    <sheetView workbookViewId="0">
      <selection activeCell="E36" sqref="E36"/>
    </sheetView>
  </sheetViews>
  <sheetFormatPr defaultRowHeight="12.75" x14ac:dyDescent="0.2"/>
  <cols>
    <col min="1" max="1" width="11" style="47" customWidth="1"/>
    <col min="2" max="2" width="27.85546875" style="47" bestFit="1" customWidth="1"/>
    <col min="3" max="3" width="10.5703125" style="48" customWidth="1"/>
    <col min="4" max="7" width="10.5703125" style="47" customWidth="1"/>
    <col min="8" max="8" width="10.28515625" style="47" customWidth="1"/>
    <col min="9" max="9" width="9.5703125" style="47" bestFit="1" customWidth="1"/>
    <col min="10" max="10" width="9.140625" style="47"/>
    <col min="11" max="11" width="10.85546875" style="47" customWidth="1"/>
    <col min="12" max="257" width="9.140625" style="47"/>
    <col min="258" max="258" width="20.42578125" style="47" customWidth="1"/>
    <col min="259" max="263" width="10.5703125" style="47" customWidth="1"/>
    <col min="264" max="264" width="10.28515625" style="47" customWidth="1"/>
    <col min="265" max="265" width="9.5703125" style="47" bestFit="1" customWidth="1"/>
    <col min="266" max="266" width="9.140625" style="47"/>
    <col min="267" max="267" width="10.85546875" style="47" customWidth="1"/>
    <col min="268" max="513" width="9.140625" style="47"/>
    <col min="514" max="514" width="20.42578125" style="47" customWidth="1"/>
    <col min="515" max="519" width="10.5703125" style="47" customWidth="1"/>
    <col min="520" max="520" width="10.28515625" style="47" customWidth="1"/>
    <col min="521" max="521" width="9.5703125" style="47" bestFit="1" customWidth="1"/>
    <col min="522" max="522" width="9.140625" style="47"/>
    <col min="523" max="523" width="10.85546875" style="47" customWidth="1"/>
    <col min="524" max="769" width="9.140625" style="47"/>
    <col min="770" max="770" width="20.42578125" style="47" customWidth="1"/>
    <col min="771" max="775" width="10.5703125" style="47" customWidth="1"/>
    <col min="776" max="776" width="10.28515625" style="47" customWidth="1"/>
    <col min="777" max="777" width="9.5703125" style="47" bestFit="1" customWidth="1"/>
    <col min="778" max="778" width="9.140625" style="47"/>
    <col min="779" max="779" width="10.85546875" style="47" customWidth="1"/>
    <col min="780" max="1025" width="9.140625" style="47"/>
    <col min="1026" max="1026" width="20.42578125" style="47" customWidth="1"/>
    <col min="1027" max="1031" width="10.5703125" style="47" customWidth="1"/>
    <col min="1032" max="1032" width="10.28515625" style="47" customWidth="1"/>
    <col min="1033" max="1033" width="9.5703125" style="47" bestFit="1" customWidth="1"/>
    <col min="1034" max="1034" width="9.140625" style="47"/>
    <col min="1035" max="1035" width="10.85546875" style="47" customWidth="1"/>
    <col min="1036" max="1281" width="9.140625" style="47"/>
    <col min="1282" max="1282" width="20.42578125" style="47" customWidth="1"/>
    <col min="1283" max="1287" width="10.5703125" style="47" customWidth="1"/>
    <col min="1288" max="1288" width="10.28515625" style="47" customWidth="1"/>
    <col min="1289" max="1289" width="9.5703125" style="47" bestFit="1" customWidth="1"/>
    <col min="1290" max="1290" width="9.140625" style="47"/>
    <col min="1291" max="1291" width="10.85546875" style="47" customWidth="1"/>
    <col min="1292" max="1537" width="9.140625" style="47"/>
    <col min="1538" max="1538" width="20.42578125" style="47" customWidth="1"/>
    <col min="1539" max="1543" width="10.5703125" style="47" customWidth="1"/>
    <col min="1544" max="1544" width="10.28515625" style="47" customWidth="1"/>
    <col min="1545" max="1545" width="9.5703125" style="47" bestFit="1" customWidth="1"/>
    <col min="1546" max="1546" width="9.140625" style="47"/>
    <col min="1547" max="1547" width="10.85546875" style="47" customWidth="1"/>
    <col min="1548" max="1793" width="9.140625" style="47"/>
    <col min="1794" max="1794" width="20.42578125" style="47" customWidth="1"/>
    <col min="1795" max="1799" width="10.5703125" style="47" customWidth="1"/>
    <col min="1800" max="1800" width="10.28515625" style="47" customWidth="1"/>
    <col min="1801" max="1801" width="9.5703125" style="47" bestFit="1" customWidth="1"/>
    <col min="1802" max="1802" width="9.140625" style="47"/>
    <col min="1803" max="1803" width="10.85546875" style="47" customWidth="1"/>
    <col min="1804" max="2049" width="9.140625" style="47"/>
    <col min="2050" max="2050" width="20.42578125" style="47" customWidth="1"/>
    <col min="2051" max="2055" width="10.5703125" style="47" customWidth="1"/>
    <col min="2056" max="2056" width="10.28515625" style="47" customWidth="1"/>
    <col min="2057" max="2057" width="9.5703125" style="47" bestFit="1" customWidth="1"/>
    <col min="2058" max="2058" width="9.140625" style="47"/>
    <col min="2059" max="2059" width="10.85546875" style="47" customWidth="1"/>
    <col min="2060" max="2305" width="9.140625" style="47"/>
    <col min="2306" max="2306" width="20.42578125" style="47" customWidth="1"/>
    <col min="2307" max="2311" width="10.5703125" style="47" customWidth="1"/>
    <col min="2312" max="2312" width="10.28515625" style="47" customWidth="1"/>
    <col min="2313" max="2313" width="9.5703125" style="47" bestFit="1" customWidth="1"/>
    <col min="2314" max="2314" width="9.140625" style="47"/>
    <col min="2315" max="2315" width="10.85546875" style="47" customWidth="1"/>
    <col min="2316" max="2561" width="9.140625" style="47"/>
    <col min="2562" max="2562" width="20.42578125" style="47" customWidth="1"/>
    <col min="2563" max="2567" width="10.5703125" style="47" customWidth="1"/>
    <col min="2568" max="2568" width="10.28515625" style="47" customWidth="1"/>
    <col min="2569" max="2569" width="9.5703125" style="47" bestFit="1" customWidth="1"/>
    <col min="2570" max="2570" width="9.140625" style="47"/>
    <col min="2571" max="2571" width="10.85546875" style="47" customWidth="1"/>
    <col min="2572" max="2817" width="9.140625" style="47"/>
    <col min="2818" max="2818" width="20.42578125" style="47" customWidth="1"/>
    <col min="2819" max="2823" width="10.5703125" style="47" customWidth="1"/>
    <col min="2824" max="2824" width="10.28515625" style="47" customWidth="1"/>
    <col min="2825" max="2825" width="9.5703125" style="47" bestFit="1" customWidth="1"/>
    <col min="2826" max="2826" width="9.140625" style="47"/>
    <col min="2827" max="2827" width="10.85546875" style="47" customWidth="1"/>
    <col min="2828" max="3073" width="9.140625" style="47"/>
    <col min="3074" max="3074" width="20.42578125" style="47" customWidth="1"/>
    <col min="3075" max="3079" width="10.5703125" style="47" customWidth="1"/>
    <col min="3080" max="3080" width="10.28515625" style="47" customWidth="1"/>
    <col min="3081" max="3081" width="9.5703125" style="47" bestFit="1" customWidth="1"/>
    <col min="3082" max="3082" width="9.140625" style="47"/>
    <col min="3083" max="3083" width="10.85546875" style="47" customWidth="1"/>
    <col min="3084" max="3329" width="9.140625" style="47"/>
    <col min="3330" max="3330" width="20.42578125" style="47" customWidth="1"/>
    <col min="3331" max="3335" width="10.5703125" style="47" customWidth="1"/>
    <col min="3336" max="3336" width="10.28515625" style="47" customWidth="1"/>
    <col min="3337" max="3337" width="9.5703125" style="47" bestFit="1" customWidth="1"/>
    <col min="3338" max="3338" width="9.140625" style="47"/>
    <col min="3339" max="3339" width="10.85546875" style="47" customWidth="1"/>
    <col min="3340" max="3585" width="9.140625" style="47"/>
    <col min="3586" max="3586" width="20.42578125" style="47" customWidth="1"/>
    <col min="3587" max="3591" width="10.5703125" style="47" customWidth="1"/>
    <col min="3592" max="3592" width="10.28515625" style="47" customWidth="1"/>
    <col min="3593" max="3593" width="9.5703125" style="47" bestFit="1" customWidth="1"/>
    <col min="3594" max="3594" width="9.140625" style="47"/>
    <col min="3595" max="3595" width="10.85546875" style="47" customWidth="1"/>
    <col min="3596" max="3841" width="9.140625" style="47"/>
    <col min="3842" max="3842" width="20.42578125" style="47" customWidth="1"/>
    <col min="3843" max="3847" width="10.5703125" style="47" customWidth="1"/>
    <col min="3848" max="3848" width="10.28515625" style="47" customWidth="1"/>
    <col min="3849" max="3849" width="9.5703125" style="47" bestFit="1" customWidth="1"/>
    <col min="3850" max="3850" width="9.140625" style="47"/>
    <col min="3851" max="3851" width="10.85546875" style="47" customWidth="1"/>
    <col min="3852" max="4097" width="9.140625" style="47"/>
    <col min="4098" max="4098" width="20.42578125" style="47" customWidth="1"/>
    <col min="4099" max="4103" width="10.5703125" style="47" customWidth="1"/>
    <col min="4104" max="4104" width="10.28515625" style="47" customWidth="1"/>
    <col min="4105" max="4105" width="9.5703125" style="47" bestFit="1" customWidth="1"/>
    <col min="4106" max="4106" width="9.140625" style="47"/>
    <col min="4107" max="4107" width="10.85546875" style="47" customWidth="1"/>
    <col min="4108" max="4353" width="9.140625" style="47"/>
    <col min="4354" max="4354" width="20.42578125" style="47" customWidth="1"/>
    <col min="4355" max="4359" width="10.5703125" style="47" customWidth="1"/>
    <col min="4360" max="4360" width="10.28515625" style="47" customWidth="1"/>
    <col min="4361" max="4361" width="9.5703125" style="47" bestFit="1" customWidth="1"/>
    <col min="4362" max="4362" width="9.140625" style="47"/>
    <col min="4363" max="4363" width="10.85546875" style="47" customWidth="1"/>
    <col min="4364" max="4609" width="9.140625" style="47"/>
    <col min="4610" max="4610" width="20.42578125" style="47" customWidth="1"/>
    <col min="4611" max="4615" width="10.5703125" style="47" customWidth="1"/>
    <col min="4616" max="4616" width="10.28515625" style="47" customWidth="1"/>
    <col min="4617" max="4617" width="9.5703125" style="47" bestFit="1" customWidth="1"/>
    <col min="4618" max="4618" width="9.140625" style="47"/>
    <col min="4619" max="4619" width="10.85546875" style="47" customWidth="1"/>
    <col min="4620" max="4865" width="9.140625" style="47"/>
    <col min="4866" max="4866" width="20.42578125" style="47" customWidth="1"/>
    <col min="4867" max="4871" width="10.5703125" style="47" customWidth="1"/>
    <col min="4872" max="4872" width="10.28515625" style="47" customWidth="1"/>
    <col min="4873" max="4873" width="9.5703125" style="47" bestFit="1" customWidth="1"/>
    <col min="4874" max="4874" width="9.140625" style="47"/>
    <col min="4875" max="4875" width="10.85546875" style="47" customWidth="1"/>
    <col min="4876" max="5121" width="9.140625" style="47"/>
    <col min="5122" max="5122" width="20.42578125" style="47" customWidth="1"/>
    <col min="5123" max="5127" width="10.5703125" style="47" customWidth="1"/>
    <col min="5128" max="5128" width="10.28515625" style="47" customWidth="1"/>
    <col min="5129" max="5129" width="9.5703125" style="47" bestFit="1" customWidth="1"/>
    <col min="5130" max="5130" width="9.140625" style="47"/>
    <col min="5131" max="5131" width="10.85546875" style="47" customWidth="1"/>
    <col min="5132" max="5377" width="9.140625" style="47"/>
    <col min="5378" max="5378" width="20.42578125" style="47" customWidth="1"/>
    <col min="5379" max="5383" width="10.5703125" style="47" customWidth="1"/>
    <col min="5384" max="5384" width="10.28515625" style="47" customWidth="1"/>
    <col min="5385" max="5385" width="9.5703125" style="47" bestFit="1" customWidth="1"/>
    <col min="5386" max="5386" width="9.140625" style="47"/>
    <col min="5387" max="5387" width="10.85546875" style="47" customWidth="1"/>
    <col min="5388" max="5633" width="9.140625" style="47"/>
    <col min="5634" max="5634" width="20.42578125" style="47" customWidth="1"/>
    <col min="5635" max="5639" width="10.5703125" style="47" customWidth="1"/>
    <col min="5640" max="5640" width="10.28515625" style="47" customWidth="1"/>
    <col min="5641" max="5641" width="9.5703125" style="47" bestFit="1" customWidth="1"/>
    <col min="5642" max="5642" width="9.140625" style="47"/>
    <col min="5643" max="5643" width="10.85546875" style="47" customWidth="1"/>
    <col min="5644" max="5889" width="9.140625" style="47"/>
    <col min="5890" max="5890" width="20.42578125" style="47" customWidth="1"/>
    <col min="5891" max="5895" width="10.5703125" style="47" customWidth="1"/>
    <col min="5896" max="5896" width="10.28515625" style="47" customWidth="1"/>
    <col min="5897" max="5897" width="9.5703125" style="47" bestFit="1" customWidth="1"/>
    <col min="5898" max="5898" width="9.140625" style="47"/>
    <col min="5899" max="5899" width="10.85546875" style="47" customWidth="1"/>
    <col min="5900" max="6145" width="9.140625" style="47"/>
    <col min="6146" max="6146" width="20.42578125" style="47" customWidth="1"/>
    <col min="6147" max="6151" width="10.5703125" style="47" customWidth="1"/>
    <col min="6152" max="6152" width="10.28515625" style="47" customWidth="1"/>
    <col min="6153" max="6153" width="9.5703125" style="47" bestFit="1" customWidth="1"/>
    <col min="6154" max="6154" width="9.140625" style="47"/>
    <col min="6155" max="6155" width="10.85546875" style="47" customWidth="1"/>
    <col min="6156" max="6401" width="9.140625" style="47"/>
    <col min="6402" max="6402" width="20.42578125" style="47" customWidth="1"/>
    <col min="6403" max="6407" width="10.5703125" style="47" customWidth="1"/>
    <col min="6408" max="6408" width="10.28515625" style="47" customWidth="1"/>
    <col min="6409" max="6409" width="9.5703125" style="47" bestFit="1" customWidth="1"/>
    <col min="6410" max="6410" width="9.140625" style="47"/>
    <col min="6411" max="6411" width="10.85546875" style="47" customWidth="1"/>
    <col min="6412" max="6657" width="9.140625" style="47"/>
    <col min="6658" max="6658" width="20.42578125" style="47" customWidth="1"/>
    <col min="6659" max="6663" width="10.5703125" style="47" customWidth="1"/>
    <col min="6664" max="6664" width="10.28515625" style="47" customWidth="1"/>
    <col min="6665" max="6665" width="9.5703125" style="47" bestFit="1" customWidth="1"/>
    <col min="6666" max="6666" width="9.140625" style="47"/>
    <col min="6667" max="6667" width="10.85546875" style="47" customWidth="1"/>
    <col min="6668" max="6913" width="9.140625" style="47"/>
    <col min="6914" max="6914" width="20.42578125" style="47" customWidth="1"/>
    <col min="6915" max="6919" width="10.5703125" style="47" customWidth="1"/>
    <col min="6920" max="6920" width="10.28515625" style="47" customWidth="1"/>
    <col min="6921" max="6921" width="9.5703125" style="47" bestFit="1" customWidth="1"/>
    <col min="6922" max="6922" width="9.140625" style="47"/>
    <col min="6923" max="6923" width="10.85546875" style="47" customWidth="1"/>
    <col min="6924" max="7169" width="9.140625" style="47"/>
    <col min="7170" max="7170" width="20.42578125" style="47" customWidth="1"/>
    <col min="7171" max="7175" width="10.5703125" style="47" customWidth="1"/>
    <col min="7176" max="7176" width="10.28515625" style="47" customWidth="1"/>
    <col min="7177" max="7177" width="9.5703125" style="47" bestFit="1" customWidth="1"/>
    <col min="7178" max="7178" width="9.140625" style="47"/>
    <col min="7179" max="7179" width="10.85546875" style="47" customWidth="1"/>
    <col min="7180" max="7425" width="9.140625" style="47"/>
    <col min="7426" max="7426" width="20.42578125" style="47" customWidth="1"/>
    <col min="7427" max="7431" width="10.5703125" style="47" customWidth="1"/>
    <col min="7432" max="7432" width="10.28515625" style="47" customWidth="1"/>
    <col min="7433" max="7433" width="9.5703125" style="47" bestFit="1" customWidth="1"/>
    <col min="7434" max="7434" width="9.140625" style="47"/>
    <col min="7435" max="7435" width="10.85546875" style="47" customWidth="1"/>
    <col min="7436" max="7681" width="9.140625" style="47"/>
    <col min="7682" max="7682" width="20.42578125" style="47" customWidth="1"/>
    <col min="7683" max="7687" width="10.5703125" style="47" customWidth="1"/>
    <col min="7688" max="7688" width="10.28515625" style="47" customWidth="1"/>
    <col min="7689" max="7689" width="9.5703125" style="47" bestFit="1" customWidth="1"/>
    <col min="7690" max="7690" width="9.140625" style="47"/>
    <col min="7691" max="7691" width="10.85546875" style="47" customWidth="1"/>
    <col min="7692" max="7937" width="9.140625" style="47"/>
    <col min="7938" max="7938" width="20.42578125" style="47" customWidth="1"/>
    <col min="7939" max="7943" width="10.5703125" style="47" customWidth="1"/>
    <col min="7944" max="7944" width="10.28515625" style="47" customWidth="1"/>
    <col min="7945" max="7945" width="9.5703125" style="47" bestFit="1" customWidth="1"/>
    <col min="7946" max="7946" width="9.140625" style="47"/>
    <col min="7947" max="7947" width="10.85546875" style="47" customWidth="1"/>
    <col min="7948" max="8193" width="9.140625" style="47"/>
    <col min="8194" max="8194" width="20.42578125" style="47" customWidth="1"/>
    <col min="8195" max="8199" width="10.5703125" style="47" customWidth="1"/>
    <col min="8200" max="8200" width="10.28515625" style="47" customWidth="1"/>
    <col min="8201" max="8201" width="9.5703125" style="47" bestFit="1" customWidth="1"/>
    <col min="8202" max="8202" width="9.140625" style="47"/>
    <col min="8203" max="8203" width="10.85546875" style="47" customWidth="1"/>
    <col min="8204" max="8449" width="9.140625" style="47"/>
    <col min="8450" max="8450" width="20.42578125" style="47" customWidth="1"/>
    <col min="8451" max="8455" width="10.5703125" style="47" customWidth="1"/>
    <col min="8456" max="8456" width="10.28515625" style="47" customWidth="1"/>
    <col min="8457" max="8457" width="9.5703125" style="47" bestFit="1" customWidth="1"/>
    <col min="8458" max="8458" width="9.140625" style="47"/>
    <col min="8459" max="8459" width="10.85546875" style="47" customWidth="1"/>
    <col min="8460" max="8705" width="9.140625" style="47"/>
    <col min="8706" max="8706" width="20.42578125" style="47" customWidth="1"/>
    <col min="8707" max="8711" width="10.5703125" style="47" customWidth="1"/>
    <col min="8712" max="8712" width="10.28515625" style="47" customWidth="1"/>
    <col min="8713" max="8713" width="9.5703125" style="47" bestFit="1" customWidth="1"/>
    <col min="8714" max="8714" width="9.140625" style="47"/>
    <col min="8715" max="8715" width="10.85546875" style="47" customWidth="1"/>
    <col min="8716" max="8961" width="9.140625" style="47"/>
    <col min="8962" max="8962" width="20.42578125" style="47" customWidth="1"/>
    <col min="8963" max="8967" width="10.5703125" style="47" customWidth="1"/>
    <col min="8968" max="8968" width="10.28515625" style="47" customWidth="1"/>
    <col min="8969" max="8969" width="9.5703125" style="47" bestFit="1" customWidth="1"/>
    <col min="8970" max="8970" width="9.140625" style="47"/>
    <col min="8971" max="8971" width="10.85546875" style="47" customWidth="1"/>
    <col min="8972" max="9217" width="9.140625" style="47"/>
    <col min="9218" max="9218" width="20.42578125" style="47" customWidth="1"/>
    <col min="9219" max="9223" width="10.5703125" style="47" customWidth="1"/>
    <col min="9224" max="9224" width="10.28515625" style="47" customWidth="1"/>
    <col min="9225" max="9225" width="9.5703125" style="47" bestFit="1" customWidth="1"/>
    <col min="9226" max="9226" width="9.140625" style="47"/>
    <col min="9227" max="9227" width="10.85546875" style="47" customWidth="1"/>
    <col min="9228" max="9473" width="9.140625" style="47"/>
    <col min="9474" max="9474" width="20.42578125" style="47" customWidth="1"/>
    <col min="9475" max="9479" width="10.5703125" style="47" customWidth="1"/>
    <col min="9480" max="9480" width="10.28515625" style="47" customWidth="1"/>
    <col min="9481" max="9481" width="9.5703125" style="47" bestFit="1" customWidth="1"/>
    <col min="9482" max="9482" width="9.140625" style="47"/>
    <col min="9483" max="9483" width="10.85546875" style="47" customWidth="1"/>
    <col min="9484" max="9729" width="9.140625" style="47"/>
    <col min="9730" max="9730" width="20.42578125" style="47" customWidth="1"/>
    <col min="9731" max="9735" width="10.5703125" style="47" customWidth="1"/>
    <col min="9736" max="9736" width="10.28515625" style="47" customWidth="1"/>
    <col min="9737" max="9737" width="9.5703125" style="47" bestFit="1" customWidth="1"/>
    <col min="9738" max="9738" width="9.140625" style="47"/>
    <col min="9739" max="9739" width="10.85546875" style="47" customWidth="1"/>
    <col min="9740" max="9985" width="9.140625" style="47"/>
    <col min="9986" max="9986" width="20.42578125" style="47" customWidth="1"/>
    <col min="9987" max="9991" width="10.5703125" style="47" customWidth="1"/>
    <col min="9992" max="9992" width="10.28515625" style="47" customWidth="1"/>
    <col min="9993" max="9993" width="9.5703125" style="47" bestFit="1" customWidth="1"/>
    <col min="9994" max="9994" width="9.140625" style="47"/>
    <col min="9995" max="9995" width="10.85546875" style="47" customWidth="1"/>
    <col min="9996" max="10241" width="9.140625" style="47"/>
    <col min="10242" max="10242" width="20.42578125" style="47" customWidth="1"/>
    <col min="10243" max="10247" width="10.5703125" style="47" customWidth="1"/>
    <col min="10248" max="10248" width="10.28515625" style="47" customWidth="1"/>
    <col min="10249" max="10249" width="9.5703125" style="47" bestFit="1" customWidth="1"/>
    <col min="10250" max="10250" width="9.140625" style="47"/>
    <col min="10251" max="10251" width="10.85546875" style="47" customWidth="1"/>
    <col min="10252" max="10497" width="9.140625" style="47"/>
    <col min="10498" max="10498" width="20.42578125" style="47" customWidth="1"/>
    <col min="10499" max="10503" width="10.5703125" style="47" customWidth="1"/>
    <col min="10504" max="10504" width="10.28515625" style="47" customWidth="1"/>
    <col min="10505" max="10505" width="9.5703125" style="47" bestFit="1" customWidth="1"/>
    <col min="10506" max="10506" width="9.140625" style="47"/>
    <col min="10507" max="10507" width="10.85546875" style="47" customWidth="1"/>
    <col min="10508" max="10753" width="9.140625" style="47"/>
    <col min="10754" max="10754" width="20.42578125" style="47" customWidth="1"/>
    <col min="10755" max="10759" width="10.5703125" style="47" customWidth="1"/>
    <col min="10760" max="10760" width="10.28515625" style="47" customWidth="1"/>
    <col min="10761" max="10761" width="9.5703125" style="47" bestFit="1" customWidth="1"/>
    <col min="10762" max="10762" width="9.140625" style="47"/>
    <col min="10763" max="10763" width="10.85546875" style="47" customWidth="1"/>
    <col min="10764" max="11009" width="9.140625" style="47"/>
    <col min="11010" max="11010" width="20.42578125" style="47" customWidth="1"/>
    <col min="11011" max="11015" width="10.5703125" style="47" customWidth="1"/>
    <col min="11016" max="11016" width="10.28515625" style="47" customWidth="1"/>
    <col min="11017" max="11017" width="9.5703125" style="47" bestFit="1" customWidth="1"/>
    <col min="11018" max="11018" width="9.140625" style="47"/>
    <col min="11019" max="11019" width="10.85546875" style="47" customWidth="1"/>
    <col min="11020" max="11265" width="9.140625" style="47"/>
    <col min="11266" max="11266" width="20.42578125" style="47" customWidth="1"/>
    <col min="11267" max="11271" width="10.5703125" style="47" customWidth="1"/>
    <col min="11272" max="11272" width="10.28515625" style="47" customWidth="1"/>
    <col min="11273" max="11273" width="9.5703125" style="47" bestFit="1" customWidth="1"/>
    <col min="11274" max="11274" width="9.140625" style="47"/>
    <col min="11275" max="11275" width="10.85546875" style="47" customWidth="1"/>
    <col min="11276" max="11521" width="9.140625" style="47"/>
    <col min="11522" max="11522" width="20.42578125" style="47" customWidth="1"/>
    <col min="11523" max="11527" width="10.5703125" style="47" customWidth="1"/>
    <col min="11528" max="11528" width="10.28515625" style="47" customWidth="1"/>
    <col min="11529" max="11529" width="9.5703125" style="47" bestFit="1" customWidth="1"/>
    <col min="11530" max="11530" width="9.140625" style="47"/>
    <col min="11531" max="11531" width="10.85546875" style="47" customWidth="1"/>
    <col min="11532" max="11777" width="9.140625" style="47"/>
    <col min="11778" max="11778" width="20.42578125" style="47" customWidth="1"/>
    <col min="11779" max="11783" width="10.5703125" style="47" customWidth="1"/>
    <col min="11784" max="11784" width="10.28515625" style="47" customWidth="1"/>
    <col min="11785" max="11785" width="9.5703125" style="47" bestFit="1" customWidth="1"/>
    <col min="11786" max="11786" width="9.140625" style="47"/>
    <col min="11787" max="11787" width="10.85546875" style="47" customWidth="1"/>
    <col min="11788" max="12033" width="9.140625" style="47"/>
    <col min="12034" max="12034" width="20.42578125" style="47" customWidth="1"/>
    <col min="12035" max="12039" width="10.5703125" style="47" customWidth="1"/>
    <col min="12040" max="12040" width="10.28515625" style="47" customWidth="1"/>
    <col min="12041" max="12041" width="9.5703125" style="47" bestFit="1" customWidth="1"/>
    <col min="12042" max="12042" width="9.140625" style="47"/>
    <col min="12043" max="12043" width="10.85546875" style="47" customWidth="1"/>
    <col min="12044" max="12289" width="9.140625" style="47"/>
    <col min="12290" max="12290" width="20.42578125" style="47" customWidth="1"/>
    <col min="12291" max="12295" width="10.5703125" style="47" customWidth="1"/>
    <col min="12296" max="12296" width="10.28515625" style="47" customWidth="1"/>
    <col min="12297" max="12297" width="9.5703125" style="47" bestFit="1" customWidth="1"/>
    <col min="12298" max="12298" width="9.140625" style="47"/>
    <col min="12299" max="12299" width="10.85546875" style="47" customWidth="1"/>
    <col min="12300" max="12545" width="9.140625" style="47"/>
    <col min="12546" max="12546" width="20.42578125" style="47" customWidth="1"/>
    <col min="12547" max="12551" width="10.5703125" style="47" customWidth="1"/>
    <col min="12552" max="12552" width="10.28515625" style="47" customWidth="1"/>
    <col min="12553" max="12553" width="9.5703125" style="47" bestFit="1" customWidth="1"/>
    <col min="12554" max="12554" width="9.140625" style="47"/>
    <col min="12555" max="12555" width="10.85546875" style="47" customWidth="1"/>
    <col min="12556" max="12801" width="9.140625" style="47"/>
    <col min="12802" max="12802" width="20.42578125" style="47" customWidth="1"/>
    <col min="12803" max="12807" width="10.5703125" style="47" customWidth="1"/>
    <col min="12808" max="12808" width="10.28515625" style="47" customWidth="1"/>
    <col min="12809" max="12809" width="9.5703125" style="47" bestFit="1" customWidth="1"/>
    <col min="12810" max="12810" width="9.140625" style="47"/>
    <col min="12811" max="12811" width="10.85546875" style="47" customWidth="1"/>
    <col min="12812" max="13057" width="9.140625" style="47"/>
    <col min="13058" max="13058" width="20.42578125" style="47" customWidth="1"/>
    <col min="13059" max="13063" width="10.5703125" style="47" customWidth="1"/>
    <col min="13064" max="13064" width="10.28515625" style="47" customWidth="1"/>
    <col min="13065" max="13065" width="9.5703125" style="47" bestFit="1" customWidth="1"/>
    <col min="13066" max="13066" width="9.140625" style="47"/>
    <col min="13067" max="13067" width="10.85546875" style="47" customWidth="1"/>
    <col min="13068" max="13313" width="9.140625" style="47"/>
    <col min="13314" max="13314" width="20.42578125" style="47" customWidth="1"/>
    <col min="13315" max="13319" width="10.5703125" style="47" customWidth="1"/>
    <col min="13320" max="13320" width="10.28515625" style="47" customWidth="1"/>
    <col min="13321" max="13321" width="9.5703125" style="47" bestFit="1" customWidth="1"/>
    <col min="13322" max="13322" width="9.140625" style="47"/>
    <col min="13323" max="13323" width="10.85546875" style="47" customWidth="1"/>
    <col min="13324" max="13569" width="9.140625" style="47"/>
    <col min="13570" max="13570" width="20.42578125" style="47" customWidth="1"/>
    <col min="13571" max="13575" width="10.5703125" style="47" customWidth="1"/>
    <col min="13576" max="13576" width="10.28515625" style="47" customWidth="1"/>
    <col min="13577" max="13577" width="9.5703125" style="47" bestFit="1" customWidth="1"/>
    <col min="13578" max="13578" width="9.140625" style="47"/>
    <col min="13579" max="13579" width="10.85546875" style="47" customWidth="1"/>
    <col min="13580" max="13825" width="9.140625" style="47"/>
    <col min="13826" max="13826" width="20.42578125" style="47" customWidth="1"/>
    <col min="13827" max="13831" width="10.5703125" style="47" customWidth="1"/>
    <col min="13832" max="13832" width="10.28515625" style="47" customWidth="1"/>
    <col min="13833" max="13833" width="9.5703125" style="47" bestFit="1" customWidth="1"/>
    <col min="13834" max="13834" width="9.140625" style="47"/>
    <col min="13835" max="13835" width="10.85546875" style="47" customWidth="1"/>
    <col min="13836" max="14081" width="9.140625" style="47"/>
    <col min="14082" max="14082" width="20.42578125" style="47" customWidth="1"/>
    <col min="14083" max="14087" width="10.5703125" style="47" customWidth="1"/>
    <col min="14088" max="14088" width="10.28515625" style="47" customWidth="1"/>
    <col min="14089" max="14089" width="9.5703125" style="47" bestFit="1" customWidth="1"/>
    <col min="14090" max="14090" width="9.140625" style="47"/>
    <col min="14091" max="14091" width="10.85546875" style="47" customWidth="1"/>
    <col min="14092" max="14337" width="9.140625" style="47"/>
    <col min="14338" max="14338" width="20.42578125" style="47" customWidth="1"/>
    <col min="14339" max="14343" width="10.5703125" style="47" customWidth="1"/>
    <col min="14344" max="14344" width="10.28515625" style="47" customWidth="1"/>
    <col min="14345" max="14345" width="9.5703125" style="47" bestFit="1" customWidth="1"/>
    <col min="14346" max="14346" width="9.140625" style="47"/>
    <col min="14347" max="14347" width="10.85546875" style="47" customWidth="1"/>
    <col min="14348" max="14593" width="9.140625" style="47"/>
    <col min="14594" max="14594" width="20.42578125" style="47" customWidth="1"/>
    <col min="14595" max="14599" width="10.5703125" style="47" customWidth="1"/>
    <col min="14600" max="14600" width="10.28515625" style="47" customWidth="1"/>
    <col min="14601" max="14601" width="9.5703125" style="47" bestFit="1" customWidth="1"/>
    <col min="14602" max="14602" width="9.140625" style="47"/>
    <col min="14603" max="14603" width="10.85546875" style="47" customWidth="1"/>
    <col min="14604" max="14849" width="9.140625" style="47"/>
    <col min="14850" max="14850" width="20.42578125" style="47" customWidth="1"/>
    <col min="14851" max="14855" width="10.5703125" style="47" customWidth="1"/>
    <col min="14856" max="14856" width="10.28515625" style="47" customWidth="1"/>
    <col min="14857" max="14857" width="9.5703125" style="47" bestFit="1" customWidth="1"/>
    <col min="14858" max="14858" width="9.140625" style="47"/>
    <col min="14859" max="14859" width="10.85546875" style="47" customWidth="1"/>
    <col min="14860" max="15105" width="9.140625" style="47"/>
    <col min="15106" max="15106" width="20.42578125" style="47" customWidth="1"/>
    <col min="15107" max="15111" width="10.5703125" style="47" customWidth="1"/>
    <col min="15112" max="15112" width="10.28515625" style="47" customWidth="1"/>
    <col min="15113" max="15113" width="9.5703125" style="47" bestFit="1" customWidth="1"/>
    <col min="15114" max="15114" width="9.140625" style="47"/>
    <col min="15115" max="15115" width="10.85546875" style="47" customWidth="1"/>
    <col min="15116" max="15361" width="9.140625" style="47"/>
    <col min="15362" max="15362" width="20.42578125" style="47" customWidth="1"/>
    <col min="15363" max="15367" width="10.5703125" style="47" customWidth="1"/>
    <col min="15368" max="15368" width="10.28515625" style="47" customWidth="1"/>
    <col min="15369" max="15369" width="9.5703125" style="47" bestFit="1" customWidth="1"/>
    <col min="15370" max="15370" width="9.140625" style="47"/>
    <col min="15371" max="15371" width="10.85546875" style="47" customWidth="1"/>
    <col min="15372" max="15617" width="9.140625" style="47"/>
    <col min="15618" max="15618" width="20.42578125" style="47" customWidth="1"/>
    <col min="15619" max="15623" width="10.5703125" style="47" customWidth="1"/>
    <col min="15624" max="15624" width="10.28515625" style="47" customWidth="1"/>
    <col min="15625" max="15625" width="9.5703125" style="47" bestFit="1" customWidth="1"/>
    <col min="15626" max="15626" width="9.140625" style="47"/>
    <col min="15627" max="15627" width="10.85546875" style="47" customWidth="1"/>
    <col min="15628" max="15873" width="9.140625" style="47"/>
    <col min="15874" max="15874" width="20.42578125" style="47" customWidth="1"/>
    <col min="15875" max="15879" width="10.5703125" style="47" customWidth="1"/>
    <col min="15880" max="15880" width="10.28515625" style="47" customWidth="1"/>
    <col min="15881" max="15881" width="9.5703125" style="47" bestFit="1" customWidth="1"/>
    <col min="15882" max="15882" width="9.140625" style="47"/>
    <col min="15883" max="15883" width="10.85546875" style="47" customWidth="1"/>
    <col min="15884" max="16129" width="9.140625" style="47"/>
    <col min="16130" max="16130" width="20.42578125" style="47" customWidth="1"/>
    <col min="16131" max="16135" width="10.5703125" style="47" customWidth="1"/>
    <col min="16136" max="16136" width="10.28515625" style="47" customWidth="1"/>
    <col min="16137" max="16137" width="9.5703125" style="47" bestFit="1" customWidth="1"/>
    <col min="16138" max="16138" width="9.140625" style="47"/>
    <col min="16139" max="16139" width="10.85546875" style="47" customWidth="1"/>
    <col min="16140" max="16384" width="9.140625" style="47"/>
  </cols>
  <sheetData>
    <row r="1" spans="1:8" s="42" customFormat="1" ht="15.75" x14ac:dyDescent="0.25">
      <c r="A1" s="42" t="s">
        <v>64</v>
      </c>
      <c r="C1" s="43"/>
      <c r="F1" s="44"/>
      <c r="G1" s="44"/>
    </row>
    <row r="2" spans="1:8" x14ac:dyDescent="0.2">
      <c r="A2" s="45" t="s">
        <v>116</v>
      </c>
    </row>
    <row r="3" spans="1:8" x14ac:dyDescent="0.2">
      <c r="A3" s="45" t="s">
        <v>53</v>
      </c>
      <c r="B3" s="45" t="s">
        <v>69</v>
      </c>
      <c r="C3" s="46" t="s">
        <v>57</v>
      </c>
      <c r="D3" s="46" t="s">
        <v>56</v>
      </c>
      <c r="E3" s="45" t="s">
        <v>58</v>
      </c>
      <c r="F3" s="47" t="s">
        <v>65</v>
      </c>
      <c r="G3" s="45" t="s">
        <v>219</v>
      </c>
    </row>
    <row r="4" spans="1:8" x14ac:dyDescent="0.2">
      <c r="A4" s="86" t="s">
        <v>49</v>
      </c>
      <c r="B4" s="47">
        <v>1.3460000000000001</v>
      </c>
      <c r="C4" s="48">
        <f>B4/$B$11</f>
        <v>2.5813677413415826E-2</v>
      </c>
      <c r="D4" s="48">
        <f>1-EXP(-B4*1)</f>
        <v>0.73972070162144288</v>
      </c>
      <c r="E4" s="85">
        <f>1-EXP(-C4*2)</f>
        <v>5.0317304414940089E-2</v>
      </c>
      <c r="G4" s="47">
        <f>SQRT(E4*(1-E4)/3654)</f>
        <v>3.6162935303248982E-3</v>
      </c>
    </row>
    <row r="5" spans="1:8" x14ac:dyDescent="0.2">
      <c r="A5" s="86" t="s">
        <v>54</v>
      </c>
      <c r="B5" s="47">
        <v>6.6000000000000003E-2</v>
      </c>
      <c r="C5" s="48">
        <f>B5/$B$11</f>
        <v>1.2657523843131089E-3</v>
      </c>
      <c r="D5" s="48">
        <f>1-EXP(-B5*1)</f>
        <v>6.3869135708381153E-2</v>
      </c>
      <c r="E5" s="85">
        <f t="shared" ref="E5:E7" si="0">1-EXP(-C5*2)</f>
        <v>2.5283032125840155E-3</v>
      </c>
      <c r="G5" s="47">
        <f t="shared" ref="G5:G7" si="1">SQRT(E5*(1-E5)/3654)</f>
        <v>8.3076960242106613E-4</v>
      </c>
    </row>
    <row r="6" spans="1:8" x14ac:dyDescent="0.2">
      <c r="A6" s="86" t="s">
        <v>55</v>
      </c>
      <c r="B6" s="47">
        <v>6.2E-2</v>
      </c>
      <c r="C6" s="48">
        <f>B6/$B$11</f>
        <v>1.1890401185971628E-3</v>
      </c>
      <c r="D6" s="48">
        <f>1-EXP(-B6*1)</f>
        <v>6.011711320891111E-2</v>
      </c>
      <c r="E6" s="85">
        <f t="shared" si="0"/>
        <v>2.3752548445009625E-3</v>
      </c>
      <c r="G6" s="47">
        <f t="shared" si="1"/>
        <v>8.0529395900273877E-4</v>
      </c>
    </row>
    <row r="7" spans="1:8" x14ac:dyDescent="0.2">
      <c r="A7" s="86" t="s">
        <v>52</v>
      </c>
      <c r="C7" s="48">
        <f>(-LN(1-F7)/30)*7</f>
        <v>5.8596301901842427E-3</v>
      </c>
      <c r="E7" s="85">
        <f t="shared" si="0"/>
        <v>1.1650857320283259E-2</v>
      </c>
      <c r="F7" s="47">
        <v>2.4799999999999999E-2</v>
      </c>
      <c r="G7" s="47">
        <f t="shared" si="1"/>
        <v>1.7752105300022241E-3</v>
      </c>
    </row>
    <row r="8" spans="1:8" x14ac:dyDescent="0.2">
      <c r="A8" s="86" t="s">
        <v>68</v>
      </c>
      <c r="B8" s="47">
        <f>Parameters!B18/100</f>
        <v>4.0000000000000001E-3</v>
      </c>
      <c r="C8" s="48">
        <f>B8/B11</f>
        <v>7.6712265715945998E-5</v>
      </c>
      <c r="E8" s="47">
        <f>1-EXP(-H8*2)</f>
        <v>5.5152087638544733E-3</v>
      </c>
      <c r="F8" s="47">
        <v>1.0999999999999999E-2</v>
      </c>
      <c r="G8" s="47">
        <f>SQRT(E8*(1-E8)/3654)</f>
        <v>1.2251683793604768E-3</v>
      </c>
      <c r="H8" s="47">
        <f>-LN(1-F8)/4</f>
        <v>2.765236839856237E-3</v>
      </c>
    </row>
    <row r="10" spans="1:8" x14ac:dyDescent="0.2">
      <c r="A10" s="47" t="s">
        <v>59</v>
      </c>
      <c r="B10" s="47">
        <v>1</v>
      </c>
    </row>
    <row r="11" spans="1:8" x14ac:dyDescent="0.2">
      <c r="A11" s="47" t="s">
        <v>60</v>
      </c>
      <c r="B11" s="47">
        <v>52.142899999999997</v>
      </c>
    </row>
    <row r="13" spans="1:8" x14ac:dyDescent="0.2">
      <c r="A13" s="45" t="s">
        <v>118</v>
      </c>
    </row>
    <row r="14" spans="1:8" x14ac:dyDescent="0.2">
      <c r="A14" s="45" t="s">
        <v>53</v>
      </c>
      <c r="B14" s="45" t="s">
        <v>111</v>
      </c>
      <c r="C14" s="46" t="s">
        <v>57</v>
      </c>
      <c r="D14" s="46" t="s">
        <v>56</v>
      </c>
      <c r="E14" s="45" t="s">
        <v>58</v>
      </c>
      <c r="F14" s="47" t="s">
        <v>65</v>
      </c>
      <c r="G14" s="45" t="s">
        <v>219</v>
      </c>
    </row>
    <row r="15" spans="1:8" x14ac:dyDescent="0.2">
      <c r="A15" s="86" t="s">
        <v>49</v>
      </c>
      <c r="B15" s="47">
        <v>0.88</v>
      </c>
      <c r="C15" s="48">
        <f>B15/($B$22*4)</f>
        <v>5.0630114792278441E-2</v>
      </c>
      <c r="D15" s="48">
        <f>1-EXP(-B15*1)</f>
        <v>0.58521708831841868</v>
      </c>
      <c r="E15" s="85">
        <f>1-EXP(-C15*2)</f>
        <v>9.6302166627487917E-2</v>
      </c>
      <c r="G15" s="47">
        <f>SQRT(E15*(1-E15)/3654)</f>
        <v>4.8802871720695189E-3</v>
      </c>
    </row>
    <row r="16" spans="1:8" x14ac:dyDescent="0.2">
      <c r="A16" s="86" t="s">
        <v>54</v>
      </c>
      <c r="B16" s="47">
        <v>0.02</v>
      </c>
      <c r="C16" s="48">
        <f>B16/($B$22*4)</f>
        <v>1.1506844270972373E-3</v>
      </c>
      <c r="D16" s="48">
        <f>1-EXP(-B16*1)</f>
        <v>1.9801326693244747E-2</v>
      </c>
      <c r="E16" s="85">
        <f t="shared" ref="E16:E18" si="2">1-EXP(-C16*2)</f>
        <v>2.2987227351808359E-3</v>
      </c>
      <c r="G16" s="47">
        <f t="shared" ref="G16:G19" si="3">SQRT(E16*(1-E16)/3654)</f>
        <v>7.922446008992222E-4</v>
      </c>
    </row>
    <row r="17" spans="1:8" x14ac:dyDescent="0.2">
      <c r="A17" s="86" t="s">
        <v>55</v>
      </c>
      <c r="B17" s="47">
        <v>0.02</v>
      </c>
      <c r="C17" s="48">
        <f>B17/($B$22*4)</f>
        <v>1.1506844270972373E-3</v>
      </c>
      <c r="D17" s="48">
        <f>1-EXP(-B17*1)</f>
        <v>1.9801326693244747E-2</v>
      </c>
      <c r="E17" s="85">
        <f t="shared" si="2"/>
        <v>2.2987227351808359E-3</v>
      </c>
      <c r="G17" s="47">
        <f t="shared" si="3"/>
        <v>7.922446008992222E-4</v>
      </c>
    </row>
    <row r="18" spans="1:8" x14ac:dyDescent="0.2">
      <c r="A18" s="86" t="s">
        <v>52</v>
      </c>
      <c r="C18" s="48">
        <f>B18/$B$22</f>
        <v>0</v>
      </c>
      <c r="E18" s="85">
        <f t="shared" si="2"/>
        <v>0</v>
      </c>
      <c r="F18" s="47">
        <v>2.4799999999999999E-2</v>
      </c>
      <c r="G18" s="47">
        <f t="shared" si="3"/>
        <v>0</v>
      </c>
    </row>
    <row r="19" spans="1:8" x14ac:dyDescent="0.2">
      <c r="A19" s="86" t="s">
        <v>68</v>
      </c>
      <c r="B19" s="47">
        <v>4.0000000000000001E-3</v>
      </c>
      <c r="C19" s="48">
        <f>B19/B11</f>
        <v>7.6712265715945998E-5</v>
      </c>
      <c r="E19" s="85">
        <f>1-EXP(-C19*2)</f>
        <v>1.5341276249036806E-4</v>
      </c>
      <c r="F19" s="47">
        <v>1.0999999999999999E-2</v>
      </c>
      <c r="G19" s="47">
        <f t="shared" si="3"/>
        <v>2.0488641239820149E-4</v>
      </c>
    </row>
    <row r="20" spans="1:8" x14ac:dyDescent="0.2">
      <c r="A20" s="86"/>
      <c r="E20" s="85"/>
    </row>
    <row r="21" spans="1:8" x14ac:dyDescent="0.2">
      <c r="A21" s="47" t="s">
        <v>112</v>
      </c>
      <c r="B21" s="47">
        <v>1</v>
      </c>
      <c r="E21" s="85"/>
    </row>
    <row r="22" spans="1:8" x14ac:dyDescent="0.2">
      <c r="A22" s="47" t="s">
        <v>60</v>
      </c>
      <c r="B22" s="47">
        <v>4.3452400000000004</v>
      </c>
      <c r="E22" s="85">
        <f>0.96*3654</f>
        <v>3507.8399999999997</v>
      </c>
    </row>
    <row r="23" spans="1:8" x14ac:dyDescent="0.2">
      <c r="E23" s="85"/>
    </row>
    <row r="24" spans="1:8" x14ac:dyDescent="0.2">
      <c r="A24" s="45" t="s">
        <v>117</v>
      </c>
    </row>
    <row r="25" spans="1:8" x14ac:dyDescent="0.2">
      <c r="A25" s="45" t="s">
        <v>53</v>
      </c>
      <c r="B25" s="45" t="s">
        <v>114</v>
      </c>
      <c r="C25" s="46" t="s">
        <v>57</v>
      </c>
      <c r="D25" s="46" t="s">
        <v>56</v>
      </c>
      <c r="E25" s="45" t="s">
        <v>58</v>
      </c>
      <c r="F25" s="47" t="s">
        <v>65</v>
      </c>
      <c r="G25" s="45" t="s">
        <v>219</v>
      </c>
      <c r="H25" s="47" t="s">
        <v>138</v>
      </c>
    </row>
    <row r="26" spans="1:8" x14ac:dyDescent="0.2">
      <c r="A26" s="86" t="s">
        <v>49</v>
      </c>
      <c r="B26" s="47">
        <v>0.92</v>
      </c>
      <c r="C26" s="48">
        <f>B26/($B$22*4)</f>
        <v>5.2931483646472918E-2</v>
      </c>
      <c r="D26" s="48">
        <f>1-EXP(-B26*1)</f>
        <v>0.60148095891548592</v>
      </c>
      <c r="E26" s="85">
        <f>1-EXP(-C26*2)</f>
        <v>0.10045209288469181</v>
      </c>
      <c r="G26" s="47">
        <f>SQRT(E26*(1-E26)/1984)</f>
        <v>6.7487106713574616E-3</v>
      </c>
    </row>
    <row r="27" spans="1:8" x14ac:dyDescent="0.2">
      <c r="A27" s="86" t="s">
        <v>54</v>
      </c>
      <c r="B27" s="47">
        <v>0.05</v>
      </c>
      <c r="C27" s="48">
        <f t="shared" ref="C27:C28" si="4">B27/($B$22*4)</f>
        <v>2.8767110677430934E-3</v>
      </c>
      <c r="D27" s="48">
        <f>1-EXP(-B27*1)</f>
        <v>4.8770575499285984E-2</v>
      </c>
      <c r="E27" s="85">
        <f t="shared" ref="E27:E31" si="5">1-EXP(-C27*2)</f>
        <v>5.7369028982502401E-3</v>
      </c>
      <c r="G27" s="47">
        <f t="shared" ref="G27:G30" si="6">SQRT(E27*(1-E27)/1984)</f>
        <v>1.6955811348240799E-3</v>
      </c>
    </row>
    <row r="28" spans="1:8" x14ac:dyDescent="0.2">
      <c r="A28" s="86" t="s">
        <v>55</v>
      </c>
      <c r="B28" s="47">
        <v>0.02</v>
      </c>
      <c r="C28" s="48">
        <f t="shared" si="4"/>
        <v>1.1506844270972373E-3</v>
      </c>
      <c r="D28" s="48">
        <f>1-EXP(-B28*1)</f>
        <v>1.9801326693244747E-2</v>
      </c>
      <c r="E28" s="85">
        <f t="shared" si="5"/>
        <v>2.2987227351808359E-3</v>
      </c>
      <c r="G28" s="47">
        <f t="shared" si="6"/>
        <v>1.0751590769789751E-3</v>
      </c>
    </row>
    <row r="29" spans="1:8" x14ac:dyDescent="0.2">
      <c r="A29" s="86" t="s">
        <v>52</v>
      </c>
      <c r="C29" s="48">
        <f>(-LN(1-F29)/30)*7</f>
        <v>5.8596301901842427E-3</v>
      </c>
      <c r="E29" s="85">
        <f t="shared" si="5"/>
        <v>1.1650857320283259E-2</v>
      </c>
      <c r="F29" s="47">
        <v>2.4799999999999999E-2</v>
      </c>
      <c r="G29" s="47">
        <f t="shared" si="6"/>
        <v>2.4091470143364686E-3</v>
      </c>
    </row>
    <row r="30" spans="1:8" x14ac:dyDescent="0.2">
      <c r="A30" s="86" t="s">
        <v>68</v>
      </c>
      <c r="B30" s="47">
        <f>B8</f>
        <v>4.0000000000000001E-3</v>
      </c>
      <c r="C30" s="48">
        <f>B30/B11</f>
        <v>7.6712265715945998E-5</v>
      </c>
      <c r="E30" s="85">
        <f t="shared" si="5"/>
        <v>1.5341276249036806E-4</v>
      </c>
      <c r="F30" s="47">
        <v>1.0999999999999999E-2</v>
      </c>
      <c r="G30" s="47">
        <f t="shared" si="6"/>
        <v>2.7805236638981583E-4</v>
      </c>
    </row>
    <row r="31" spans="1:8" x14ac:dyDescent="0.2">
      <c r="A31" s="86" t="s">
        <v>139</v>
      </c>
      <c r="C31" s="48">
        <f>H31/B11</f>
        <v>3.3369835586436504E-2</v>
      </c>
      <c r="E31" s="85">
        <f t="shared" si="5"/>
        <v>6.4561308700971654E-2</v>
      </c>
      <c r="H31" s="47">
        <v>1.74</v>
      </c>
    </row>
    <row r="33" spans="1:7" x14ac:dyDescent="0.2">
      <c r="A33" s="45" t="s">
        <v>113</v>
      </c>
    </row>
    <row r="34" spans="1:7" x14ac:dyDescent="0.2">
      <c r="B34" s="45" t="s">
        <v>69</v>
      </c>
      <c r="C34" s="46" t="s">
        <v>57</v>
      </c>
      <c r="D34" s="46" t="s">
        <v>56</v>
      </c>
      <c r="E34" s="45" t="s">
        <v>58</v>
      </c>
      <c r="F34" s="47" t="s">
        <v>65</v>
      </c>
      <c r="G34" s="45" t="s">
        <v>219</v>
      </c>
    </row>
    <row r="35" spans="1:7" x14ac:dyDescent="0.2">
      <c r="A35" s="47" t="s">
        <v>35</v>
      </c>
      <c r="B35" s="47">
        <f>-LN(1-D35)/1</f>
        <v>0.67334455326376563</v>
      </c>
      <c r="C35" s="100">
        <f>B35/B11</f>
        <v>1.2913446572088734E-2</v>
      </c>
      <c r="D35" s="47">
        <v>0.49</v>
      </c>
      <c r="E35" s="85">
        <f>1-EXP(-C35*2)</f>
        <v>2.5496231708073913E-2</v>
      </c>
      <c r="G35" s="47">
        <f>SQRT(E35*(1-E35)/113)</f>
        <v>1.4828271811883488E-2</v>
      </c>
    </row>
    <row r="36" spans="1:7" x14ac:dyDescent="0.2">
      <c r="A36" s="47" t="s">
        <v>115</v>
      </c>
      <c r="B36" s="47">
        <f>-LN(1-D36)/1</f>
        <v>0.9942522733438669</v>
      </c>
      <c r="C36" s="100">
        <f>B36/B11</f>
        <v>1.9067836145359521E-2</v>
      </c>
      <c r="D36" s="47">
        <v>0.63</v>
      </c>
      <c r="E36" s="85">
        <f>1-EXP(-C36*2)</f>
        <v>3.7417663718882443E-2</v>
      </c>
      <c r="G36" s="47">
        <f>SQRT(E36*(1-E36)/106)</f>
        <v>1.8433353220454196E-2</v>
      </c>
    </row>
    <row r="37" spans="1:7" x14ac:dyDescent="0.2">
      <c r="A37" s="47" t="s">
        <v>135</v>
      </c>
      <c r="B37" s="47">
        <f t="shared" ref="B37:B38" si="7">-LN(1-D37)/1</f>
        <v>0.15082288973458366</v>
      </c>
      <c r="C37" s="100">
        <f>B37/B11</f>
        <v>2.8924913983415512E-3</v>
      </c>
      <c r="D37" s="47">
        <v>0.14000000000000001</v>
      </c>
      <c r="E37" s="85">
        <f t="shared" ref="E37:E38" si="8">1-EXP(-C37*2)</f>
        <v>5.7682820038231775E-3</v>
      </c>
      <c r="G37" s="47">
        <f>SQRT(E37*(1-E37)/87)</f>
        <v>8.1190912566542726E-3</v>
      </c>
    </row>
    <row r="38" spans="1:7" x14ac:dyDescent="0.2">
      <c r="A38" s="47" t="s">
        <v>136</v>
      </c>
      <c r="B38" s="47">
        <f t="shared" si="7"/>
        <v>0.18632957819149348</v>
      </c>
      <c r="C38" s="100">
        <f>B38/B11</f>
        <v>3.5734410282414956E-3</v>
      </c>
      <c r="D38" s="47">
        <v>0.17</v>
      </c>
      <c r="E38" s="85">
        <f t="shared" si="8"/>
        <v>7.1214038276825598E-3</v>
      </c>
      <c r="G38" s="47">
        <f>SQRT(E38*(1-E38)/93)</f>
        <v>8.7194563281276331E-3</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1575"/>
  <sheetViews>
    <sheetView tabSelected="1" topLeftCell="D1551" workbookViewId="0">
      <selection activeCell="W1575" sqref="W1575"/>
    </sheetView>
  </sheetViews>
  <sheetFormatPr defaultRowHeight="15" x14ac:dyDescent="0.25"/>
  <cols>
    <col min="1" max="1" width="9.140625" style="4"/>
    <col min="2" max="2" width="4.7109375" style="29" customWidth="1"/>
    <col min="3" max="3" width="10" style="29" bestFit="1" customWidth="1"/>
    <col min="4" max="4" width="9.140625" style="4"/>
    <col min="5" max="5" width="12.7109375" style="4" customWidth="1"/>
    <col min="6" max="6" width="12.5703125" style="4" bestFit="1" customWidth="1"/>
    <col min="7" max="8" width="7" style="4" bestFit="1" customWidth="1"/>
    <col min="9" max="9" width="6.85546875" style="4" bestFit="1" customWidth="1"/>
    <col min="10" max="10" width="12.7109375" style="4" bestFit="1" customWidth="1"/>
    <col min="11" max="11" width="11.140625" style="4" bestFit="1" customWidth="1"/>
    <col min="12" max="12" width="8.42578125" style="4" bestFit="1" customWidth="1"/>
    <col min="13" max="13" width="10.42578125" style="4" bestFit="1" customWidth="1"/>
    <col min="14" max="14" width="8" style="4" bestFit="1" customWidth="1"/>
    <col min="15" max="15" width="6" style="4" bestFit="1" customWidth="1"/>
    <col min="16" max="16" width="6.140625" style="4" bestFit="1" customWidth="1"/>
    <col min="17" max="17" width="11.42578125" style="4" bestFit="1" customWidth="1"/>
    <col min="18" max="18" width="9.85546875" style="4" bestFit="1" customWidth="1"/>
    <col min="19" max="19" width="8.42578125" style="4" bestFit="1" customWidth="1"/>
    <col min="20" max="20" width="9.5703125" style="4" bestFit="1" customWidth="1"/>
    <col min="21" max="21" width="13.7109375" style="4" bestFit="1" customWidth="1"/>
    <col min="22" max="23" width="12.7109375" style="4" customWidth="1"/>
    <col min="24" max="24" width="9.85546875" style="4" bestFit="1" customWidth="1"/>
    <col min="25" max="25" width="8" style="4" bestFit="1" customWidth="1"/>
    <col min="26" max="27" width="4.7109375" style="4" customWidth="1"/>
    <col min="28" max="16384" width="9.140625" style="4"/>
  </cols>
  <sheetData>
    <row r="1" spans="1:27" ht="15.75" x14ac:dyDescent="0.25">
      <c r="A1" s="41" t="s">
        <v>21</v>
      </c>
      <c r="M1" s="36"/>
    </row>
    <row r="2" spans="1:27" ht="15.75" x14ac:dyDescent="0.25">
      <c r="A2" s="41"/>
      <c r="F2" s="104"/>
      <c r="I2" s="104"/>
      <c r="J2" s="104"/>
      <c r="K2" s="104"/>
      <c r="M2" s="98"/>
      <c r="N2" s="98"/>
      <c r="O2" s="98"/>
      <c r="P2" s="98"/>
      <c r="Q2" s="98"/>
      <c r="R2" s="107">
        <f>G7+H7+I7+N7+O7+P7</f>
        <v>104.94373087362841</v>
      </c>
      <c r="S2" s="107">
        <f>S7+L7</f>
        <v>889.56223273684952</v>
      </c>
      <c r="T2" s="104">
        <f>S2+R2</f>
        <v>994.50596361047792</v>
      </c>
    </row>
    <row r="3" spans="1:27" x14ac:dyDescent="0.25">
      <c r="B3" s="40"/>
      <c r="E3" s="39" t="s">
        <v>137</v>
      </c>
      <c r="F3" s="39"/>
      <c r="G3" s="39"/>
      <c r="H3" s="39"/>
      <c r="I3" s="39"/>
      <c r="J3" s="39"/>
      <c r="K3" s="39"/>
      <c r="L3" s="39"/>
      <c r="M3" s="38"/>
      <c r="N3" s="38"/>
      <c r="O3" s="38"/>
      <c r="P3" s="38"/>
      <c r="Q3" s="38"/>
      <c r="R3" s="38"/>
      <c r="S3" s="38"/>
      <c r="T3" s="38"/>
      <c r="U3" s="39"/>
      <c r="V3" s="39"/>
      <c r="W3" s="38"/>
      <c r="X3" s="38"/>
      <c r="Y3" s="38"/>
    </row>
    <row r="4" spans="1:27" ht="12.75" x14ac:dyDescent="0.2">
      <c r="A4" s="23" t="s">
        <v>20</v>
      </c>
      <c r="B4" s="37"/>
      <c r="C4" s="37" t="s">
        <v>19</v>
      </c>
      <c r="E4" s="23" t="s">
        <v>137</v>
      </c>
      <c r="F4" s="23" t="s">
        <v>127</v>
      </c>
      <c r="G4" s="23" t="s">
        <v>140</v>
      </c>
      <c r="H4" s="23" t="s">
        <v>141</v>
      </c>
      <c r="I4" s="23" t="s">
        <v>142</v>
      </c>
      <c r="J4" s="23" t="s">
        <v>158</v>
      </c>
      <c r="K4" s="23" t="s">
        <v>159</v>
      </c>
      <c r="L4" s="23" t="s">
        <v>146</v>
      </c>
      <c r="M4" s="23" t="s">
        <v>126</v>
      </c>
      <c r="N4" s="23" t="s">
        <v>143</v>
      </c>
      <c r="O4" s="23" t="s">
        <v>144</v>
      </c>
      <c r="P4" s="23" t="s">
        <v>145</v>
      </c>
      <c r="Q4" s="23" t="s">
        <v>162</v>
      </c>
      <c r="R4" s="23" t="s">
        <v>161</v>
      </c>
      <c r="S4" s="23" t="s">
        <v>160</v>
      </c>
      <c r="T4" s="23" t="s">
        <v>50</v>
      </c>
      <c r="U4" s="23" t="s">
        <v>51</v>
      </c>
      <c r="V4" s="23" t="s">
        <v>18</v>
      </c>
      <c r="W4" s="23" t="s">
        <v>230</v>
      </c>
      <c r="X4" s="23" t="s">
        <v>231</v>
      </c>
      <c r="Y4" s="23" t="s">
        <v>227</v>
      </c>
      <c r="Z4" s="23"/>
    </row>
    <row r="5" spans="1:27" ht="12.75" x14ac:dyDescent="0.2">
      <c r="B5" s="4"/>
      <c r="C5" s="36"/>
    </row>
    <row r="6" spans="1:27" x14ac:dyDescent="0.25">
      <c r="A6" s="4">
        <v>0</v>
      </c>
      <c r="E6" s="34">
        <v>1000</v>
      </c>
      <c r="F6" s="34"/>
      <c r="G6" s="34"/>
      <c r="H6" s="34"/>
      <c r="I6" s="34"/>
      <c r="J6" s="34"/>
      <c r="K6" s="34"/>
      <c r="L6" s="34"/>
      <c r="M6" s="34"/>
      <c r="N6" s="34"/>
      <c r="O6" s="34"/>
      <c r="P6" s="34"/>
      <c r="Q6" s="34"/>
      <c r="R6" s="34"/>
      <c r="S6" s="34"/>
      <c r="T6" s="34">
        <f>S6+J6</f>
        <v>0</v>
      </c>
      <c r="U6" s="34">
        <f>K6+R6</f>
        <v>0</v>
      </c>
      <c r="V6" s="33">
        <f>SUM(F6,M6)</f>
        <v>0</v>
      </c>
      <c r="W6" s="101">
        <f>(cNES)*E6</f>
        <v>92438.280187714918</v>
      </c>
      <c r="X6" s="30"/>
      <c r="Y6" s="35"/>
      <c r="Z6" s="30"/>
      <c r="AA6" s="30"/>
    </row>
    <row r="7" spans="1:27" x14ac:dyDescent="0.25">
      <c r="A7" s="4">
        <v>1</v>
      </c>
      <c r="C7" s="106">
        <f>IF(male=0,VLOOKUP((($A$5:$A$1570/'Life tables'!$I$2)*2)+age,lifetable,13,1),IF(male=1,VLOOKUP((($A$5:$A$1570/'Life tables'!$I$2)*2)+age,lifetable,10,1),"error"))</f>
        <v>8.0321853324738512E-5</v>
      </c>
      <c r="E7" s="96"/>
      <c r="F7" s="97">
        <f t="shared" ref="F7:F70" si="0">E6*(1-pCAUC)+(L6+G6+H6+I6 )*(1-pCAUC)+(S6+N6+O6+P6)*(pUAUC)</f>
        <v>974.50376829192612</v>
      </c>
      <c r="G7" s="97">
        <f t="shared" ref="G7:G70" si="1">F7*(rrOSEX)</f>
        <v>97.890943048942745</v>
      </c>
      <c r="H7" s="97">
        <f t="shared" ref="H7:H70" si="2">F7*rrEREX</f>
        <v>2.2401139676920478</v>
      </c>
      <c r="I7" s="97">
        <f t="shared" ref="I7:I70" si="3">F7*rrHOEX</f>
        <v>2.2401139676920478</v>
      </c>
      <c r="J7" s="97">
        <f t="shared" ref="J7:J70" si="4">F7*mr + G7*mr + H7*mr+I7*mr</f>
        <v>8.6496590921633865E-2</v>
      </c>
      <c r="K7" s="97">
        <f t="shared" ref="K7:K70" si="5">F7*amr + I7*amrHOEX</f>
        <v>5.4006909715115938</v>
      </c>
      <c r="L7" s="97">
        <f>F7-SUM(G7:K7)</f>
        <v>866.64540974516603</v>
      </c>
      <c r="M7" s="97">
        <f t="shared" ref="M7:M70" si="6">E6*pCAUC+(L6+G6+H6+I6)*pCAUC+(S6+N6+O6+P6)*(1-pUAUC)</f>
        <v>25.496231708073914</v>
      </c>
      <c r="N7" s="97">
        <f t="shared" ref="N7:N70" si="7">M7*rrOSEXc</f>
        <v>2.455342354323975</v>
      </c>
      <c r="O7" s="97">
        <f t="shared" ref="O7:O70" si="8">M7*rrEREXc</f>
        <v>5.8608767488788023E-2</v>
      </c>
      <c r="P7" s="97">
        <f t="shared" ref="P7:P70" si="9">M7*rrHOEXc</f>
        <v>5.8608767488788023E-2</v>
      </c>
      <c r="Q7" s="97">
        <f t="shared" ref="Q7:Q70" si="10">M7*mr + N7*mr + O7*mr+P7*mr</f>
        <v>2.2545373616870454E-3</v>
      </c>
      <c r="R7" s="97">
        <f t="shared" ref="R7:R70" si="11">M7*amrc + P7*amrHOEX</f>
        <v>4.5942897271596594E-3</v>
      </c>
      <c r="S7" s="97">
        <f>M7-SUM(N7:R7)</f>
        <v>22.916822991683517</v>
      </c>
      <c r="T7" s="97">
        <f>J7+Q7+T6</f>
        <v>8.8751128283320907E-2</v>
      </c>
      <c r="U7" s="97">
        <f>K7+R7+U6</f>
        <v>5.4052852612387534</v>
      </c>
      <c r="V7" s="33">
        <f>SUM(G7:I7,L7,N7,O7,P7,S7,T7,U7)</f>
        <v>1000</v>
      </c>
      <c r="W7" s="101">
        <f t="shared" ref="W7:W70" si="12">(cNES*L7+(cNES+cOSEX)*G7+(cNES+cEREX)*H7+(cNES+cHOEX)*I7 +(cNES+ cNES)*S7 +(cNES+ cOSEX)*N7 + (cNES+cEREX)*O7 + (cNES+cHOEX)*P7)/(1+cDR)^A$5:A$65536</f>
        <v>128194.49159370194</v>
      </c>
      <c r="X7" s="108">
        <f>(L7+G7+H7+I7+N7+O7+P7+S7)</f>
        <v>994.50596361047792</v>
      </c>
      <c r="Y7" s="32">
        <f t="shared" ref="Y7:Y70" si="13">(uNES*L7+ uOCEX*G7+uEREX*H7+uHOEX*I7+uNES*S7+ uOCEX*N7+uEREX*O7+uHOEX*P7)/(1+oDR)^A$5:A$65536</f>
        <v>654.99785741781693</v>
      </c>
      <c r="Z7" s="30"/>
      <c r="AA7" s="30"/>
    </row>
    <row r="8" spans="1:27" x14ac:dyDescent="0.25">
      <c r="A8" s="4">
        <v>2</v>
      </c>
      <c r="C8" s="106">
        <f>IF(male=0,VLOOKUP((($A$5:$A$1570/'Life tables'!$I$2)*2)+age,lifetable,13,1),IF(male=1,VLOOKUP((($A$5:$A$1570/'Life tables'!$I$2)*2)+age,lifetable,10,1),"error"))</f>
        <v>8.0321853324738512E-5</v>
      </c>
      <c r="E8" s="96"/>
      <c r="F8" s="97">
        <f t="shared" si="0"/>
        <v>944.4573394068093</v>
      </c>
      <c r="G8" s="97">
        <f t="shared" si="1"/>
        <v>94.872716383721709</v>
      </c>
      <c r="H8" s="97">
        <f t="shared" si="2"/>
        <v>2.1710455585028359</v>
      </c>
      <c r="I8" s="97">
        <f t="shared" si="3"/>
        <v>2.1710455585028359</v>
      </c>
      <c r="J8" s="97">
        <f t="shared" si="4"/>
        <v>8.3829681103022094E-2</v>
      </c>
      <c r="K8" s="97">
        <f t="shared" si="5"/>
        <v>5.2341739374210645</v>
      </c>
      <c r="L8" s="97">
        <f t="shared" ref="L8:L71" si="14">F8-SUM(G8:K8)</f>
        <v>839.92452828755779</v>
      </c>
      <c r="M8" s="97">
        <f t="shared" si="6"/>
        <v>50.048624203668787</v>
      </c>
      <c r="N8" s="97">
        <f t="shared" si="7"/>
        <v>4.8197909475382366</v>
      </c>
      <c r="O8" s="97">
        <f t="shared" si="8"/>
        <v>0.11504791032149531</v>
      </c>
      <c r="P8" s="97">
        <f t="shared" si="9"/>
        <v>0.11504791032149531</v>
      </c>
      <c r="Q8" s="97">
        <f t="shared" si="10"/>
        <v>4.4256145166924324E-3</v>
      </c>
      <c r="R8" s="97">
        <f t="shared" si="11"/>
        <v>9.0185044860796107E-3</v>
      </c>
      <c r="S8" s="97">
        <f t="shared" ref="S8:S71" si="15">M8-SUM(N8:R8)</f>
        <v>44.985293316484785</v>
      </c>
      <c r="T8" s="97">
        <f t="shared" ref="T8:U71" si="16">J8+Q8+T7</f>
        <v>0.17700642390303545</v>
      </c>
      <c r="U8" s="97">
        <f t="shared" si="16"/>
        <v>10.648477703145897</v>
      </c>
      <c r="V8" s="33">
        <f t="shared" ref="V8:V71" si="17">SUM(G8:I8,L8,N8,O8,P8,S8,T8,U8)</f>
        <v>1000.0000000000001</v>
      </c>
      <c r="W8" s="101">
        <f t="shared" si="12"/>
        <v>129390.49339883483</v>
      </c>
      <c r="X8" s="108">
        <f t="shared" ref="X8:X71" si="18">(L8+G8+H8+I8+N8+O8+P8+S8)</f>
        <v>989.17451587295113</v>
      </c>
      <c r="Y8" s="32">
        <f t="shared" si="13"/>
        <v>651.31063684779417</v>
      </c>
      <c r="Z8" s="30"/>
      <c r="AA8" s="30"/>
    </row>
    <row r="9" spans="1:27" x14ac:dyDescent="0.25">
      <c r="A9" s="4">
        <v>3</v>
      </c>
      <c r="C9" s="106">
        <f>IF(male=0,VLOOKUP((($A$5:$A$1570/'Life tables'!$I$2)*2)+age,lifetable,13,1),IF(male=1,VLOOKUP((($A$5:$A$1570/'Life tables'!$I$2)*2)+age,lifetable,10,1),"error"))</f>
        <v>8.0321853324738512E-5</v>
      </c>
      <c r="E9" s="96"/>
      <c r="F9" s="97">
        <f t="shared" si="0"/>
        <v>915.48343870570079</v>
      </c>
      <c r="G9" s="97">
        <f t="shared" si="1"/>
        <v>91.962227419262121</v>
      </c>
      <c r="H9" s="97">
        <f t="shared" si="2"/>
        <v>2.1044425942343259</v>
      </c>
      <c r="I9" s="97">
        <f t="shared" si="3"/>
        <v>2.1044425942343259</v>
      </c>
      <c r="J9" s="97">
        <f t="shared" si="4"/>
        <v>8.125796848590161E-2</v>
      </c>
      <c r="K9" s="97">
        <f t="shared" si="5"/>
        <v>5.0736008447174621</v>
      </c>
      <c r="L9" s="97">
        <f t="shared" si="14"/>
        <v>814.15746728476665</v>
      </c>
      <c r="M9" s="97">
        <f t="shared" si="6"/>
        <v>73.691077167250327</v>
      </c>
      <c r="N9" s="97">
        <f t="shared" si="7"/>
        <v>7.0966103923196115</v>
      </c>
      <c r="O9" s="97">
        <f t="shared" si="8"/>
        <v>0.16939535446432372</v>
      </c>
      <c r="P9" s="97">
        <f t="shared" si="9"/>
        <v>0.16939535446432372</v>
      </c>
      <c r="Q9" s="97">
        <f t="shared" si="10"/>
        <v>6.5162290882349308E-3</v>
      </c>
      <c r="R9" s="97">
        <f t="shared" si="11"/>
        <v>1.3278752824701402E-2</v>
      </c>
      <c r="S9" s="97">
        <f t="shared" si="15"/>
        <v>66.235881084089129</v>
      </c>
      <c r="T9" s="97">
        <f t="shared" si="16"/>
        <v>0.26478062147717196</v>
      </c>
      <c r="U9" s="97">
        <f t="shared" si="16"/>
        <v>15.735357300688062</v>
      </c>
      <c r="V9" s="33">
        <f t="shared" si="17"/>
        <v>999.99999999999989</v>
      </c>
      <c r="W9" s="101">
        <f t="shared" si="12"/>
        <v>130528.68727232369</v>
      </c>
      <c r="X9" s="108">
        <f t="shared" si="18"/>
        <v>983.99986207783479</v>
      </c>
      <c r="Y9" s="32">
        <f t="shared" si="13"/>
        <v>647.72826431705005</v>
      </c>
      <c r="Z9" s="30"/>
      <c r="AA9" s="30"/>
    </row>
    <row r="10" spans="1:27" x14ac:dyDescent="0.25">
      <c r="A10" s="4">
        <v>4</v>
      </c>
      <c r="C10" s="106">
        <f>IF(male=0,VLOOKUP((($A$5:$A$1570/'Life tables'!$I$2)*2)+age,lifetable,13,1),IF(male=1,VLOOKUP((($A$5:$A$1570/'Life tables'!$I$2)*2)+age,lifetable,10,1),"error"))</f>
        <v>8.0321853324738512E-5</v>
      </c>
      <c r="E10" s="96"/>
      <c r="F10" s="97">
        <f t="shared" si="0"/>
        <v>887.54358822030474</v>
      </c>
      <c r="G10" s="97">
        <f t="shared" si="1"/>
        <v>89.155610963118718</v>
      </c>
      <c r="H10" s="97">
        <f t="shared" si="2"/>
        <v>2.0402166247059923</v>
      </c>
      <c r="I10" s="97">
        <f t="shared" si="3"/>
        <v>2.0402166247059923</v>
      </c>
      <c r="J10" s="97">
        <f t="shared" si="4"/>
        <v>7.8778037780161167E-2</v>
      </c>
      <c r="K10" s="97">
        <f t="shared" si="5"/>
        <v>4.9187584488523894</v>
      </c>
      <c r="L10" s="97">
        <f t="shared" si="14"/>
        <v>789.31000752114153</v>
      </c>
      <c r="M10" s="97">
        <f t="shared" si="6"/>
        <v>96.456273857530121</v>
      </c>
      <c r="N10" s="97">
        <f t="shared" si="7"/>
        <v>9.2889481572944721</v>
      </c>
      <c r="O10" s="97">
        <f t="shared" si="8"/>
        <v>0.2217262296671334</v>
      </c>
      <c r="P10" s="97">
        <f t="shared" si="9"/>
        <v>0.2217262296671334</v>
      </c>
      <c r="Q10" s="97">
        <f t="shared" si="10"/>
        <v>8.5292711358617938E-3</v>
      </c>
      <c r="R10" s="97">
        <f t="shared" si="11"/>
        <v>1.7380924098027294E-2</v>
      </c>
      <c r="S10" s="97">
        <f t="shared" si="15"/>
        <v>86.697963045667493</v>
      </c>
      <c r="T10" s="97">
        <f t="shared" si="16"/>
        <v>0.35208793039319491</v>
      </c>
      <c r="U10" s="97">
        <f t="shared" si="16"/>
        <v>20.67149667363848</v>
      </c>
      <c r="V10" s="33">
        <f t="shared" si="17"/>
        <v>1000.0000000000002</v>
      </c>
      <c r="W10" s="101">
        <f t="shared" si="12"/>
        <v>131611.242531367</v>
      </c>
      <c r="X10" s="108">
        <f t="shared" si="18"/>
        <v>978.97641539596862</v>
      </c>
      <c r="Y10" s="32">
        <f t="shared" si="13"/>
        <v>644.24698916770922</v>
      </c>
      <c r="Z10" s="30"/>
      <c r="AA10" s="30"/>
    </row>
    <row r="11" spans="1:27" x14ac:dyDescent="0.25">
      <c r="A11" s="4">
        <v>5</v>
      </c>
      <c r="C11" s="106">
        <f>IF(male=0,VLOOKUP((($A$5:$A$1570/'Life tables'!$I$2)*2)+age,lifetable,13,1),IF(male=1,VLOOKUP((($A$5:$A$1570/'Life tables'!$I$2)*2)+age,lifetable,10,1),"error"))</f>
        <v>8.0321853324738512E-5</v>
      </c>
      <c r="E11" s="96"/>
      <c r="F11" s="97">
        <f t="shared" si="0"/>
        <v>860.60069063696005</v>
      </c>
      <c r="G11" s="97">
        <f t="shared" si="1"/>
        <v>86.449140512493841</v>
      </c>
      <c r="H11" s="97">
        <f t="shared" si="2"/>
        <v>1.9782823734795092</v>
      </c>
      <c r="I11" s="97">
        <f t="shared" si="3"/>
        <v>1.9782823734795092</v>
      </c>
      <c r="J11" s="97">
        <f t="shared" si="4"/>
        <v>7.6386596242079885E-2</v>
      </c>
      <c r="K11" s="97">
        <f t="shared" si="5"/>
        <v>4.7694411568528157</v>
      </c>
      <c r="L11" s="97">
        <f t="shared" si="14"/>
        <v>765.34915762441233</v>
      </c>
      <c r="M11" s="97">
        <f t="shared" si="6"/>
        <v>118.37572475900836</v>
      </c>
      <c r="N11" s="97">
        <f t="shared" si="7"/>
        <v>11.399838770391671</v>
      </c>
      <c r="O11" s="97">
        <f t="shared" si="8"/>
        <v>0.27211296979704153</v>
      </c>
      <c r="P11" s="97">
        <f t="shared" si="9"/>
        <v>0.27211296979704153</v>
      </c>
      <c r="Q11" s="97">
        <f t="shared" si="10"/>
        <v>1.0467527015039349E-2</v>
      </c>
      <c r="R11" s="97">
        <f t="shared" si="11"/>
        <v>2.1330696333182811E-2</v>
      </c>
      <c r="S11" s="97">
        <f t="shared" si="15"/>
        <v>106.39986182567439</v>
      </c>
      <c r="T11" s="97">
        <f t="shared" si="16"/>
        <v>0.43894205365031413</v>
      </c>
      <c r="U11" s="97">
        <f t="shared" si="16"/>
        <v>25.462268526824477</v>
      </c>
      <c r="V11" s="33">
        <f t="shared" si="17"/>
        <v>1000</v>
      </c>
      <c r="W11" s="101">
        <f t="shared" si="12"/>
        <v>132640.24817928078</v>
      </c>
      <c r="X11" s="108">
        <f t="shared" si="18"/>
        <v>974.09878941952525</v>
      </c>
      <c r="Y11" s="32">
        <f t="shared" si="13"/>
        <v>640.86319630473577</v>
      </c>
      <c r="Z11" s="30"/>
      <c r="AA11" s="30"/>
    </row>
    <row r="12" spans="1:27" x14ac:dyDescent="0.25">
      <c r="A12" s="4">
        <v>6</v>
      </c>
      <c r="C12" s="106">
        <f>IF(male=0,VLOOKUP((($A$5:$A$1570/'Life tables'!$I$2)*2)+age,lifetable,13,1),IF(male=1,VLOOKUP((($A$5:$A$1570/'Life tables'!$I$2)*2)+age,lifetable,10,1),"error"))</f>
        <v>8.0321853324738512E-5</v>
      </c>
      <c r="E12" s="96"/>
      <c r="F12" s="97">
        <f t="shared" si="0"/>
        <v>834.61897975616455</v>
      </c>
      <c r="G12" s="97">
        <f t="shared" si="1"/>
        <v>83.839223277792954</v>
      </c>
      <c r="H12" s="97">
        <f t="shared" si="2"/>
        <v>1.9185576239789293</v>
      </c>
      <c r="I12" s="97">
        <f t="shared" si="3"/>
        <v>1.9185576239789293</v>
      </c>
      <c r="J12" s="97">
        <f t="shared" si="4"/>
        <v>7.4080469277133035E-2</v>
      </c>
      <c r="K12" s="97">
        <f t="shared" si="5"/>
        <v>4.6254507527681978</v>
      </c>
      <c r="L12" s="97">
        <f t="shared" si="14"/>
        <v>742.24311000836838</v>
      </c>
      <c r="M12" s="97">
        <f t="shared" si="6"/>
        <v>139.47980966336075</v>
      </c>
      <c r="N12" s="97">
        <f t="shared" si="7"/>
        <v>13.432207871371267</v>
      </c>
      <c r="O12" s="97">
        <f t="shared" si="8"/>
        <v>0.32062540957186303</v>
      </c>
      <c r="P12" s="97">
        <f t="shared" si="9"/>
        <v>0.32062540957186303</v>
      </c>
      <c r="Q12" s="97">
        <f t="shared" si="10"/>
        <v>1.2333683098254221E-2</v>
      </c>
      <c r="R12" s="97">
        <f t="shared" si="11"/>
        <v>2.5133543812266068E-2</v>
      </c>
      <c r="S12" s="97">
        <f t="shared" si="15"/>
        <v>125.36888374593525</v>
      </c>
      <c r="T12" s="97">
        <f t="shared" si="16"/>
        <v>0.52535620602570143</v>
      </c>
      <c r="U12" s="97">
        <f t="shared" si="16"/>
        <v>30.112852823404943</v>
      </c>
      <c r="V12" s="33">
        <f t="shared" si="17"/>
        <v>1000.0000000000001</v>
      </c>
      <c r="W12" s="101">
        <f t="shared" si="12"/>
        <v>133617.71587647116</v>
      </c>
      <c r="X12" s="108">
        <f t="shared" si="18"/>
        <v>969.36179097056947</v>
      </c>
      <c r="Y12" s="32">
        <f t="shared" si="13"/>
        <v>637.57340129417719</v>
      </c>
      <c r="Z12" s="30"/>
      <c r="AA12" s="30"/>
    </row>
    <row r="13" spans="1:27" x14ac:dyDescent="0.25">
      <c r="A13" s="4">
        <v>7</v>
      </c>
      <c r="C13" s="106">
        <f>IF(male=0,VLOOKUP((($A$5:$A$1570/'Life tables'!$I$2)*2)+age,lifetable,13,1),IF(male=1,VLOOKUP((($A$5:$A$1570/'Life tables'!$I$2)*2)+age,lifetable,10,1),"error"))</f>
        <v>8.0321853324738512E-5</v>
      </c>
      <c r="E13" s="96"/>
      <c r="F13" s="97">
        <f t="shared" si="0"/>
        <v>809.56397272970344</v>
      </c>
      <c r="G13" s="97">
        <f t="shared" si="1"/>
        <v>81.322395384744283</v>
      </c>
      <c r="H13" s="97">
        <f t="shared" si="2"/>
        <v>1.8609631096970876</v>
      </c>
      <c r="I13" s="97">
        <f t="shared" si="3"/>
        <v>1.8609631096970876</v>
      </c>
      <c r="J13" s="97">
        <f t="shared" si="4"/>
        <v>7.1856596200577355E-2</v>
      </c>
      <c r="K13" s="97">
        <f t="shared" si="5"/>
        <v>4.4865961329690958</v>
      </c>
      <c r="L13" s="97">
        <f t="shared" si="14"/>
        <v>719.96119839639528</v>
      </c>
      <c r="M13" s="97">
        <f t="shared" si="6"/>
        <v>159.79781824086598</v>
      </c>
      <c r="N13" s="97">
        <f t="shared" si="7"/>
        <v>15.388876118940903</v>
      </c>
      <c r="O13" s="97">
        <f t="shared" si="8"/>
        <v>0.36733087782257351</v>
      </c>
      <c r="P13" s="97">
        <f t="shared" si="9"/>
        <v>0.36733087782257351</v>
      </c>
      <c r="Q13" s="97">
        <f t="shared" si="10"/>
        <v>1.4130329362594429E-2</v>
      </c>
      <c r="R13" s="97">
        <f t="shared" si="11"/>
        <v>2.8794744383110183E-2</v>
      </c>
      <c r="S13" s="97">
        <f t="shared" si="15"/>
        <v>143.63135529253424</v>
      </c>
      <c r="T13" s="97">
        <f t="shared" si="16"/>
        <v>0.61134313158887321</v>
      </c>
      <c r="U13" s="97">
        <f t="shared" si="16"/>
        <v>34.628243700757146</v>
      </c>
      <c r="V13" s="33">
        <f t="shared" si="17"/>
        <v>1000</v>
      </c>
      <c r="W13" s="101">
        <f t="shared" si="12"/>
        <v>134545.58280151023</v>
      </c>
      <c r="X13" s="108">
        <f t="shared" si="18"/>
        <v>964.76041316765395</v>
      </c>
      <c r="Y13" s="32">
        <f t="shared" si="13"/>
        <v>634.37424563865397</v>
      </c>
      <c r="Z13" s="30"/>
      <c r="AA13" s="30"/>
    </row>
    <row r="14" spans="1:27" x14ac:dyDescent="0.25">
      <c r="A14" s="4">
        <v>8</v>
      </c>
      <c r="C14" s="106">
        <f>IF(male=0,VLOOKUP((($A$5:$A$1570/'Life tables'!$I$2)*2)+age,lifetable,13,1),IF(male=1,VLOOKUP((($A$5:$A$1570/'Life tables'!$I$2)*2)+age,lifetable,10,1),"error"))</f>
        <v>8.0321853324738512E-5</v>
      </c>
      <c r="E14" s="96"/>
      <c r="F14" s="97">
        <f t="shared" si="0"/>
        <v>785.40242401160015</v>
      </c>
      <c r="G14" s="97">
        <f t="shared" si="1"/>
        <v>78.895317248675354</v>
      </c>
      <c r="H14" s="97">
        <f t="shared" si="2"/>
        <v>1.8054224083416042</v>
      </c>
      <c r="I14" s="97">
        <f t="shared" si="3"/>
        <v>1.8054224083416042</v>
      </c>
      <c r="J14" s="97">
        <f t="shared" si="4"/>
        <v>6.9712026150154677E-2</v>
      </c>
      <c r="K14" s="97">
        <f t="shared" si="5"/>
        <v>4.3526930509437545</v>
      </c>
      <c r="L14" s="97">
        <f t="shared" si="14"/>
        <v>698.47385686914765</v>
      </c>
      <c r="M14" s="97">
        <f t="shared" si="6"/>
        <v>179.35798915605386</v>
      </c>
      <c r="N14" s="97">
        <f t="shared" si="7"/>
        <v>17.272562957677469</v>
      </c>
      <c r="O14" s="97">
        <f t="shared" si="8"/>
        <v>0.41229428740933882</v>
      </c>
      <c r="P14" s="97">
        <f t="shared" si="9"/>
        <v>0.41229428740933882</v>
      </c>
      <c r="Q14" s="97">
        <f t="shared" si="10"/>
        <v>1.5859962848601319E-2</v>
      </c>
      <c r="R14" s="97">
        <f t="shared" si="11"/>
        <v>3.2319386507721766E-2</v>
      </c>
      <c r="S14" s="97">
        <f t="shared" si="15"/>
        <v>161.2126582742014</v>
      </c>
      <c r="T14" s="97">
        <f t="shared" si="16"/>
        <v>0.69691512058762917</v>
      </c>
      <c r="U14" s="97">
        <f t="shared" si="16"/>
        <v>39.013256138208625</v>
      </c>
      <c r="V14" s="33">
        <f t="shared" si="17"/>
        <v>1000.0000000000001</v>
      </c>
      <c r="W14" s="101">
        <f t="shared" si="12"/>
        <v>135425.71440638011</v>
      </c>
      <c r="X14" s="108">
        <f t="shared" si="18"/>
        <v>960.28982874120402</v>
      </c>
      <c r="Y14" s="32">
        <f t="shared" si="13"/>
        <v>631.2624922236804</v>
      </c>
      <c r="Z14" s="30"/>
      <c r="AA14" s="30"/>
    </row>
    <row r="15" spans="1:27" x14ac:dyDescent="0.25">
      <c r="A15" s="4">
        <v>9</v>
      </c>
      <c r="C15" s="106">
        <f>IF(male=0,VLOOKUP((($A$5:$A$1570/'Life tables'!$I$2)*2)+age,lifetable,13,1),IF(male=1,VLOOKUP((($A$5:$A$1570/'Life tables'!$I$2)*2)+age,lifetable,10,1),"error"))</f>
        <v>8.0321853324738512E-5</v>
      </c>
      <c r="E15" s="96"/>
      <c r="F15" s="97">
        <f t="shared" si="0"/>
        <v>762.10228096139315</v>
      </c>
      <c r="G15" s="97">
        <f t="shared" si="1"/>
        <v>76.554769114769357</v>
      </c>
      <c r="H15" s="97">
        <f t="shared" si="2"/>
        <v>1.7518618397791275</v>
      </c>
      <c r="I15" s="97">
        <f t="shared" si="3"/>
        <v>1.7518618397791275</v>
      </c>
      <c r="J15" s="97">
        <f t="shared" si="4"/>
        <v>6.7643914145455286E-2</v>
      </c>
      <c r="K15" s="97">
        <f t="shared" si="5"/>
        <v>4.2235638712518755</v>
      </c>
      <c r="L15" s="97">
        <f t="shared" si="14"/>
        <v>677.75258038166817</v>
      </c>
      <c r="M15" s="97">
        <f t="shared" si="6"/>
        <v>198.18754777981076</v>
      </c>
      <c r="N15" s="97">
        <f t="shared" si="7"/>
        <v>19.085890249784558</v>
      </c>
      <c r="O15" s="97">
        <f t="shared" si="8"/>
        <v>0.45557822191118919</v>
      </c>
      <c r="P15" s="97">
        <f t="shared" si="9"/>
        <v>0.45557822191118919</v>
      </c>
      <c r="Q15" s="97">
        <f t="shared" si="10"/>
        <v>1.7524990995011411E-2</v>
      </c>
      <c r="R15" s="97">
        <f t="shared" si="11"/>
        <v>3.5712376057808186E-2</v>
      </c>
      <c r="S15" s="97">
        <f t="shared" si="15"/>
        <v>178.13726371915101</v>
      </c>
      <c r="T15" s="97">
        <f t="shared" si="16"/>
        <v>0.78208402572809588</v>
      </c>
      <c r="U15" s="97">
        <f t="shared" si="16"/>
        <v>43.272532385518311</v>
      </c>
      <c r="V15" s="33">
        <f t="shared" si="17"/>
        <v>1000</v>
      </c>
      <c r="W15" s="101">
        <f t="shared" si="12"/>
        <v>136259.90706980036</v>
      </c>
      <c r="X15" s="108">
        <f t="shared" si="18"/>
        <v>955.94538358875388</v>
      </c>
      <c r="Y15" s="32">
        <f t="shared" si="13"/>
        <v>628.23502092864715</v>
      </c>
      <c r="Z15" s="30"/>
      <c r="AA15" s="30"/>
    </row>
    <row r="16" spans="1:27" x14ac:dyDescent="0.25">
      <c r="A16" s="4">
        <v>10</v>
      </c>
      <c r="C16" s="106">
        <f>IF(male=0,VLOOKUP((($A$5:$A$1570/'Life tables'!$I$2)*2)+age,lifetable,13,1),IF(male=1,VLOOKUP((($A$5:$A$1570/'Life tables'!$I$2)*2)+age,lifetable,10,1),"error"))</f>
        <v>8.0321853324738512E-5</v>
      </c>
      <c r="E16" s="96"/>
      <c r="F16" s="97">
        <f t="shared" si="0"/>
        <v>739.63264104045027</v>
      </c>
      <c r="G16" s="97">
        <f t="shared" si="1"/>
        <v>74.297646758345223</v>
      </c>
      <c r="H16" s="97">
        <f t="shared" si="2"/>
        <v>1.7002103676415292</v>
      </c>
      <c r="I16" s="97">
        <f t="shared" si="3"/>
        <v>1.7002103676415292</v>
      </c>
      <c r="J16" s="97">
        <f t="shared" si="4"/>
        <v>6.5649517288678863E-2</v>
      </c>
      <c r="K16" s="97">
        <f t="shared" si="5"/>
        <v>4.0990373323069784</v>
      </c>
      <c r="L16" s="97">
        <f t="shared" si="14"/>
        <v>657.7698866972263</v>
      </c>
      <c r="M16" s="97">
        <f t="shared" si="6"/>
        <v>216.3127425483035</v>
      </c>
      <c r="N16" s="97">
        <f t="shared" si="7"/>
        <v>20.831385776535619</v>
      </c>
      <c r="O16" s="97">
        <f t="shared" si="8"/>
        <v>0.49724301920510422</v>
      </c>
      <c r="P16" s="97">
        <f t="shared" si="9"/>
        <v>0.49724301920510422</v>
      </c>
      <c r="Q16" s="97">
        <f t="shared" si="10"/>
        <v>1.9127734853841376E-2</v>
      </c>
      <c r="R16" s="97">
        <f t="shared" si="11"/>
        <v>3.8978442866468559E-2</v>
      </c>
      <c r="S16" s="97">
        <f t="shared" si="15"/>
        <v>194.42876455563737</v>
      </c>
      <c r="T16" s="97">
        <f t="shared" si="16"/>
        <v>0.86686127787061618</v>
      </c>
      <c r="U16" s="97">
        <f t="shared" si="16"/>
        <v>47.410548160691761</v>
      </c>
      <c r="V16" s="33">
        <f t="shared" si="17"/>
        <v>1000.0000000000002</v>
      </c>
      <c r="W16" s="101">
        <f t="shared" si="12"/>
        <v>137049.8906524085</v>
      </c>
      <c r="X16" s="108">
        <f t="shared" si="18"/>
        <v>951.72259056143776</v>
      </c>
      <c r="Y16" s="32">
        <f t="shared" si="13"/>
        <v>625.28882439650101</v>
      </c>
      <c r="Z16" s="30"/>
      <c r="AA16" s="30"/>
    </row>
    <row r="17" spans="1:27" x14ac:dyDescent="0.25">
      <c r="A17" s="4">
        <v>11</v>
      </c>
      <c r="C17" s="106">
        <f>IF(male=0,VLOOKUP((($A$5:$A$1570/'Life tables'!$I$2)*2)+age,lifetable,13,1),IF(male=1,VLOOKUP((($A$5:$A$1570/'Life tables'!$I$2)*2)+age,lifetable,10,1),"error"))</f>
        <v>8.0321853324738512E-5</v>
      </c>
      <c r="E17" s="96"/>
      <c r="F17" s="97">
        <f t="shared" si="0"/>
        <v>717.96371054416113</v>
      </c>
      <c r="G17" s="97">
        <f t="shared" si="1"/>
        <v>72.120957339420059</v>
      </c>
      <c r="H17" s="97">
        <f t="shared" si="2"/>
        <v>1.650399504462656</v>
      </c>
      <c r="I17" s="97">
        <f t="shared" si="3"/>
        <v>1.650399504462656</v>
      </c>
      <c r="J17" s="97">
        <f t="shared" si="4"/>
        <v>6.3726191101719093E-2</v>
      </c>
      <c r="K17" s="97">
        <f t="shared" si="5"/>
        <v>3.9789483176705946</v>
      </c>
      <c r="L17" s="97">
        <f t="shared" si="14"/>
        <v>638.49927968704344</v>
      </c>
      <c r="M17" s="97">
        <f t="shared" si="6"/>
        <v>233.7588800172766</v>
      </c>
      <c r="N17" s="97">
        <f t="shared" si="7"/>
        <v>22.511486614078727</v>
      </c>
      <c r="O17" s="97">
        <f t="shared" si="8"/>
        <v>0.53734685204612287</v>
      </c>
      <c r="P17" s="97">
        <f t="shared" si="9"/>
        <v>0.53734685204612287</v>
      </c>
      <c r="Q17" s="97">
        <f t="shared" si="10"/>
        <v>2.0670432190109802E-2</v>
      </c>
      <c r="R17" s="97">
        <f t="shared" si="11"/>
        <v>4.2122147044797636E-2</v>
      </c>
      <c r="S17" s="97">
        <f t="shared" si="15"/>
        <v>210.10990711987071</v>
      </c>
      <c r="T17" s="97">
        <f t="shared" si="16"/>
        <v>0.95125790116244513</v>
      </c>
      <c r="U17" s="97">
        <f t="shared" si="16"/>
        <v>51.431618625407154</v>
      </c>
      <c r="V17" s="33">
        <f t="shared" si="17"/>
        <v>1000.0000000000001</v>
      </c>
      <c r="W17" s="101">
        <f t="shared" si="12"/>
        <v>137797.33095742387</v>
      </c>
      <c r="X17" s="108">
        <f t="shared" si="18"/>
        <v>947.61712347343064</v>
      </c>
      <c r="Y17" s="32">
        <f t="shared" si="13"/>
        <v>622.42100395639432</v>
      </c>
      <c r="Z17" s="30"/>
      <c r="AA17" s="30"/>
    </row>
    <row r="18" spans="1:27" x14ac:dyDescent="0.25">
      <c r="A18" s="4">
        <v>12</v>
      </c>
      <c r="C18" s="106">
        <f>IF(male=0,VLOOKUP((($A$5:$A$1570/'Life tables'!$I$2)*2)+age,lifetable,13,1),IF(male=1,VLOOKUP((($A$5:$A$1570/'Life tables'!$I$2)*2)+age,lifetable,10,1),"error"))</f>
        <v>8.0321853324738512E-5</v>
      </c>
      <c r="E18" s="96"/>
      <c r="F18" s="97">
        <f t="shared" si="0"/>
        <v>697.06676481489524</v>
      </c>
      <c r="G18" s="97">
        <f t="shared" si="1"/>
        <v>70.021815406017481</v>
      </c>
      <c r="H18" s="97">
        <f t="shared" si="2"/>
        <v>1.6023632202189524</v>
      </c>
      <c r="I18" s="97">
        <f t="shared" si="3"/>
        <v>1.6023632202189524</v>
      </c>
      <c r="J18" s="97">
        <f t="shared" si="4"/>
        <v>6.1871385994680825E-2</v>
      </c>
      <c r="K18" s="97">
        <f t="shared" si="5"/>
        <v>3.8631376355528357</v>
      </c>
      <c r="L18" s="97">
        <f t="shared" si="14"/>
        <v>619.91521394689232</v>
      </c>
      <c r="M18" s="97">
        <f t="shared" si="6"/>
        <v>250.5503586585354</v>
      </c>
      <c r="N18" s="97">
        <f t="shared" si="7"/>
        <v>24.128542388111136</v>
      </c>
      <c r="O18" s="97">
        <f t="shared" si="8"/>
        <v>0.57594580575608789</v>
      </c>
      <c r="P18" s="97">
        <f t="shared" si="9"/>
        <v>0.57594580575608789</v>
      </c>
      <c r="Q18" s="97">
        <f t="shared" si="10"/>
        <v>2.2155240470334982E-2</v>
      </c>
      <c r="R18" s="97">
        <f t="shared" si="11"/>
        <v>4.5147885071838187E-2</v>
      </c>
      <c r="S18" s="97">
        <f t="shared" si="15"/>
        <v>225.20262153336992</v>
      </c>
      <c r="T18" s="97">
        <f t="shared" si="16"/>
        <v>1.0352845276274609</v>
      </c>
      <c r="U18" s="97">
        <f t="shared" si="16"/>
        <v>55.339904146031827</v>
      </c>
      <c r="V18" s="33">
        <f t="shared" si="17"/>
        <v>1000.0000000000001</v>
      </c>
      <c r="W18" s="101">
        <f t="shared" si="12"/>
        <v>138503.83210029127</v>
      </c>
      <c r="X18" s="108">
        <f t="shared" si="18"/>
        <v>943.62481132634093</v>
      </c>
      <c r="Y18" s="32">
        <f t="shared" si="13"/>
        <v>619.62876569376442</v>
      </c>
      <c r="Z18" s="30"/>
      <c r="AA18" s="30"/>
    </row>
    <row r="19" spans="1:27" x14ac:dyDescent="0.25">
      <c r="A19" s="4">
        <v>13</v>
      </c>
      <c r="C19" s="106">
        <f>IF(male=0,VLOOKUP((($A$5:$A$1570/'Life tables'!$I$2)*2)+age,lifetable,13,1),IF(male=1,VLOOKUP((($A$5:$A$1570/'Life tables'!$I$2)*2)+age,lifetable,10,1),"error"))</f>
        <v>8.0321853324738512E-5</v>
      </c>
      <c r="E19" s="96"/>
      <c r="F19" s="97">
        <f t="shared" si="0"/>
        <v>676.91410988259304</v>
      </c>
      <c r="G19" s="97">
        <f t="shared" si="1"/>
        <v>67.997439040884714</v>
      </c>
      <c r="H19" s="97">
        <f t="shared" si="2"/>
        <v>1.5560378541518152</v>
      </c>
      <c r="I19" s="97">
        <f t="shared" si="3"/>
        <v>1.5560378541518152</v>
      </c>
      <c r="J19" s="97">
        <f t="shared" si="4"/>
        <v>6.0082643861113207E-2</v>
      </c>
      <c r="K19" s="97">
        <f t="shared" si="5"/>
        <v>3.7514518062249098</v>
      </c>
      <c r="L19" s="97">
        <f t="shared" si="14"/>
        <v>601.99306068331873</v>
      </c>
      <c r="M19" s="97">
        <f t="shared" si="6"/>
        <v>266.71070144374795</v>
      </c>
      <c r="N19" s="97">
        <f t="shared" si="7"/>
        <v>25.684818411769996</v>
      </c>
      <c r="O19" s="97">
        <f t="shared" si="8"/>
        <v>0.61309395312477166</v>
      </c>
      <c r="P19" s="97">
        <f t="shared" si="9"/>
        <v>0.61309395312477166</v>
      </c>
      <c r="Q19" s="97">
        <f t="shared" si="10"/>
        <v>2.3584239743799924E-2</v>
      </c>
      <c r="R19" s="97">
        <f t="shared" si="11"/>
        <v>4.8059895666014318E-2</v>
      </c>
      <c r="S19" s="97">
        <f t="shared" si="15"/>
        <v>239.72805099031859</v>
      </c>
      <c r="T19" s="97">
        <f t="shared" si="16"/>
        <v>1.118951411232374</v>
      </c>
      <c r="U19" s="97">
        <f t="shared" si="16"/>
        <v>59.139415847922749</v>
      </c>
      <c r="V19" s="33">
        <f t="shared" si="17"/>
        <v>1000.0000000000005</v>
      </c>
      <c r="W19" s="101">
        <f t="shared" si="12"/>
        <v>139170.93879067103</v>
      </c>
      <c r="X19" s="108">
        <f t="shared" si="18"/>
        <v>939.74163274084526</v>
      </c>
      <c r="Y19" s="32">
        <f t="shared" si="13"/>
        <v>616.90941666251763</v>
      </c>
      <c r="Z19" s="30"/>
      <c r="AA19" s="30"/>
    </row>
    <row r="20" spans="1:27" x14ac:dyDescent="0.25">
      <c r="A20" s="4">
        <v>14</v>
      </c>
      <c r="C20" s="106">
        <f>IF(male=0,VLOOKUP((($A$5:$A$1570/'Life tables'!$I$2)*2)+age,lifetable,13,1),IF(male=1,VLOOKUP((($A$5:$A$1570/'Life tables'!$I$2)*2)+age,lifetable,10,1),"error"))</f>
        <v>8.0321853324738512E-5</v>
      </c>
      <c r="E20" s="96"/>
      <c r="F20" s="97">
        <f t="shared" si="0"/>
        <v>657.47904548176655</v>
      </c>
      <c r="G20" s="97">
        <f t="shared" si="1"/>
        <v>66.045146146472931</v>
      </c>
      <c r="H20" s="97">
        <f t="shared" si="2"/>
        <v>1.5113620297539316</v>
      </c>
      <c r="I20" s="97">
        <f t="shared" si="3"/>
        <v>1.5113620297539316</v>
      </c>
      <c r="J20" s="97">
        <f t="shared" si="4"/>
        <v>5.8357594795412394E-2</v>
      </c>
      <c r="K20" s="97">
        <f t="shared" si="5"/>
        <v>3.6437428570596695</v>
      </c>
      <c r="L20" s="97">
        <f t="shared" si="14"/>
        <v>584.70907482393068</v>
      </c>
      <c r="M20" s="97">
        <f t="shared" si="6"/>
        <v>282.26258725907849</v>
      </c>
      <c r="N20" s="97">
        <f t="shared" si="7"/>
        <v>27.182498710929625</v>
      </c>
      <c r="O20" s="97">
        <f t="shared" si="8"/>
        <v>0.64884342662340821</v>
      </c>
      <c r="P20" s="97">
        <f t="shared" si="9"/>
        <v>0.64884342662340821</v>
      </c>
      <c r="Q20" s="97">
        <f t="shared" si="10"/>
        <v>2.4959435420432018E-2</v>
      </c>
      <c r="R20" s="97">
        <f t="shared" si="11"/>
        <v>5.0862265445886803E-2</v>
      </c>
      <c r="S20" s="97">
        <f t="shared" si="15"/>
        <v>253.70657999403574</v>
      </c>
      <c r="T20" s="97">
        <f t="shared" si="16"/>
        <v>1.2022684414482183</v>
      </c>
      <c r="U20" s="97">
        <f t="shared" si="16"/>
        <v>62.834020970428305</v>
      </c>
      <c r="V20" s="33">
        <f t="shared" si="17"/>
        <v>1000.0000000000002</v>
      </c>
      <c r="W20" s="101">
        <f t="shared" si="12"/>
        <v>139800.1385300179</v>
      </c>
      <c r="X20" s="108">
        <f t="shared" si="18"/>
        <v>935.96371058812383</v>
      </c>
      <c r="Y20" s="32">
        <f t="shared" si="13"/>
        <v>614.26036123417668</v>
      </c>
      <c r="Z20" s="30"/>
      <c r="AA20" s="30"/>
    </row>
    <row r="21" spans="1:27" x14ac:dyDescent="0.25">
      <c r="A21" s="4">
        <v>15</v>
      </c>
      <c r="C21" s="106">
        <f>IF(male=0,VLOOKUP((($A$5:$A$1570/'Life tables'!$I$2)*2)+age,lifetable,13,1),IF(male=1,VLOOKUP((($A$5:$A$1570/'Life tables'!$I$2)*2)+age,lifetable,10,1),"error"))</f>
        <v>8.0321853324738512E-5</v>
      </c>
      <c r="E21" s="96"/>
      <c r="F21" s="97">
        <f t="shared" si="0"/>
        <v>638.73582939551864</v>
      </c>
      <c r="G21" s="97">
        <f t="shared" si="1"/>
        <v>64.162350863219302</v>
      </c>
      <c r="H21" s="97">
        <f t="shared" si="2"/>
        <v>1.4682765728060663</v>
      </c>
      <c r="I21" s="97">
        <f t="shared" si="3"/>
        <v>1.4682765728060663</v>
      </c>
      <c r="J21" s="97">
        <f t="shared" si="4"/>
        <v>5.6693953928010112E-2</v>
      </c>
      <c r="K21" s="97">
        <f t="shared" si="5"/>
        <v>3.5398681249264978</v>
      </c>
      <c r="L21" s="97">
        <f t="shared" si="14"/>
        <v>568.04036330783265</v>
      </c>
      <c r="M21" s="97">
        <f t="shared" si="6"/>
        <v>297.22788119260497</v>
      </c>
      <c r="N21" s="97">
        <f t="shared" si="7"/>
        <v>28.623688940945424</v>
      </c>
      <c r="O21" s="97">
        <f t="shared" si="8"/>
        <v>0.68324448802706939</v>
      </c>
      <c r="P21" s="97">
        <f t="shared" si="9"/>
        <v>0.68324448802706939</v>
      </c>
      <c r="Q21" s="97">
        <f t="shared" si="10"/>
        <v>2.6282760949007271E-2</v>
      </c>
      <c r="R21" s="97">
        <f t="shared" si="11"/>
        <v>5.355893438778981E-2</v>
      </c>
      <c r="S21" s="97">
        <f t="shared" si="15"/>
        <v>267.15786158026862</v>
      </c>
      <c r="T21" s="97">
        <f t="shared" si="16"/>
        <v>1.2852451563252356</v>
      </c>
      <c r="U21" s="97">
        <f t="shared" si="16"/>
        <v>66.427448029742592</v>
      </c>
      <c r="V21" s="33">
        <f t="shared" si="17"/>
        <v>1000</v>
      </c>
      <c r="W21" s="101">
        <f t="shared" si="12"/>
        <v>140392.86372787142</v>
      </c>
      <c r="X21" s="108">
        <f t="shared" si="18"/>
        <v>932.28730681393222</v>
      </c>
      <c r="Y21" s="32">
        <f t="shared" si="13"/>
        <v>611.67909757903931</v>
      </c>
      <c r="Z21" s="30"/>
      <c r="AA21" s="30"/>
    </row>
    <row r="22" spans="1:27" x14ac:dyDescent="0.25">
      <c r="A22" s="4">
        <v>16</v>
      </c>
      <c r="C22" s="106">
        <f>IF(male=0,VLOOKUP((($A$5:$A$1570/'Life tables'!$I$2)*2)+age,lifetable,13,1),IF(male=1,VLOOKUP((($A$5:$A$1570/'Life tables'!$I$2)*2)+age,lifetable,10,1),"error"))</f>
        <v>8.0321853324738512E-5</v>
      </c>
      <c r="E22" s="96"/>
      <c r="F22" s="97">
        <f t="shared" si="0"/>
        <v>620.65964307896559</v>
      </c>
      <c r="G22" s="97">
        <f t="shared" si="1"/>
        <v>62.346560116347916</v>
      </c>
      <c r="H22" s="97">
        <f t="shared" si="2"/>
        <v>1.4267244323548411</v>
      </c>
      <c r="I22" s="97">
        <f t="shared" si="3"/>
        <v>1.4267244323548411</v>
      </c>
      <c r="J22" s="97">
        <f t="shared" si="4"/>
        <v>5.508951837412137E-2</v>
      </c>
      <c r="K22" s="97">
        <f t="shared" si="5"/>
        <v>3.4396900656766287</v>
      </c>
      <c r="L22" s="97">
        <f t="shared" si="14"/>
        <v>551.96485451385729</v>
      </c>
      <c r="M22" s="97">
        <f t="shared" si="6"/>
        <v>311.62766373496675</v>
      </c>
      <c r="N22" s="97">
        <f t="shared" si="7"/>
        <v>30.010419198739541</v>
      </c>
      <c r="O22" s="97">
        <f t="shared" si="8"/>
        <v>0.71634559553885657</v>
      </c>
      <c r="P22" s="97">
        <f t="shared" si="9"/>
        <v>0.71634559553885657</v>
      </c>
      <c r="Q22" s="97">
        <f t="shared" si="10"/>
        <v>2.7556080399255396E-2</v>
      </c>
      <c r="R22" s="97">
        <f t="shared" si="11"/>
        <v>5.6153701087637294E-2</v>
      </c>
      <c r="S22" s="97">
        <f t="shared" si="15"/>
        <v>280.10084356366258</v>
      </c>
      <c r="T22" s="97">
        <f t="shared" si="16"/>
        <v>1.3678907550986124</v>
      </c>
      <c r="U22" s="97">
        <f t="shared" si="16"/>
        <v>69.923291796506859</v>
      </c>
      <c r="V22" s="33">
        <f t="shared" si="17"/>
        <v>1000.0000000000003</v>
      </c>
      <c r="W22" s="101">
        <f t="shared" si="12"/>
        <v>140950.49373986392</v>
      </c>
      <c r="X22" s="108">
        <f t="shared" si="18"/>
        <v>928.70881744839483</v>
      </c>
      <c r="Y22" s="32">
        <f t="shared" si="13"/>
        <v>609.16321427457513</v>
      </c>
      <c r="Z22" s="30"/>
      <c r="AA22" s="30"/>
    </row>
    <row r="23" spans="1:27" x14ac:dyDescent="0.25">
      <c r="A23" s="4">
        <v>17</v>
      </c>
      <c r="C23" s="106">
        <f>IF(male=0,VLOOKUP((($A$5:$A$1570/'Life tables'!$I$2)*2)+age,lifetable,13,1),IF(male=1,VLOOKUP((($A$5:$A$1570/'Life tables'!$I$2)*2)+age,lifetable,10,1),"error"))</f>
        <v>8.0321853324738512E-5</v>
      </c>
      <c r="E23" s="96"/>
      <c r="F23" s="97">
        <f t="shared" si="0"/>
        <v>603.2265585161565</v>
      </c>
      <c r="G23" s="97">
        <f t="shared" si="1"/>
        <v>60.595370286577932</v>
      </c>
      <c r="H23" s="97">
        <f t="shared" si="2"/>
        <v>1.3866506045259819</v>
      </c>
      <c r="I23" s="97">
        <f t="shared" si="3"/>
        <v>1.3866506045259819</v>
      </c>
      <c r="J23" s="97">
        <f t="shared" si="4"/>
        <v>5.3542164291977043E-2</v>
      </c>
      <c r="K23" s="97">
        <f t="shared" si="5"/>
        <v>3.3430760704644964</v>
      </c>
      <c r="L23" s="97">
        <f t="shared" si="14"/>
        <v>536.46126878577013</v>
      </c>
      <c r="M23" s="97">
        <f t="shared" si="6"/>
        <v>325.48225893223827</v>
      </c>
      <c r="N23" s="97">
        <f t="shared" si="7"/>
        <v>31.344646733983577</v>
      </c>
      <c r="O23" s="97">
        <f t="shared" si="8"/>
        <v>0.7481934685055518</v>
      </c>
      <c r="P23" s="97">
        <f t="shared" si="9"/>
        <v>0.7481934685055518</v>
      </c>
      <c r="Q23" s="97">
        <f t="shared" si="10"/>
        <v>2.8781190951314234E-2</v>
      </c>
      <c r="R23" s="97">
        <f t="shared" si="11"/>
        <v>5.8650227833925983E-2</v>
      </c>
      <c r="S23" s="97">
        <f t="shared" si="15"/>
        <v>292.55379384245833</v>
      </c>
      <c r="T23" s="97">
        <f t="shared" si="16"/>
        <v>1.4502141103419037</v>
      </c>
      <c r="U23" s="97">
        <f t="shared" si="16"/>
        <v>73.325018094805287</v>
      </c>
      <c r="V23" s="33">
        <f t="shared" si="17"/>
        <v>1000.0000000000002</v>
      </c>
      <c r="W23" s="101">
        <f t="shared" si="12"/>
        <v>141474.35683034227</v>
      </c>
      <c r="X23" s="108">
        <f t="shared" si="18"/>
        <v>925.22476779485282</v>
      </c>
      <c r="Y23" s="32">
        <f t="shared" si="13"/>
        <v>606.7103870364615</v>
      </c>
      <c r="Z23" s="30"/>
      <c r="AA23" s="30"/>
    </row>
    <row r="24" spans="1:27" x14ac:dyDescent="0.25">
      <c r="A24" s="4">
        <v>18</v>
      </c>
      <c r="C24" s="106">
        <f>IF(male=0,VLOOKUP((($A$5:$A$1570/'Life tables'!$I$2)*2)+age,lifetable,13,1),IF(male=1,VLOOKUP((($A$5:$A$1570/'Life tables'!$I$2)*2)+age,lifetable,10,1),"error"))</f>
        <v>8.0321853324738512E-5</v>
      </c>
      <c r="E24" s="96"/>
      <c r="F24" s="97">
        <f t="shared" si="0"/>
        <v>586.41350626622818</v>
      </c>
      <c r="G24" s="97">
        <f t="shared" si="1"/>
        <v>58.906464000292956</v>
      </c>
      <c r="H24" s="97">
        <f t="shared" si="2"/>
        <v>1.3480020590712882</v>
      </c>
      <c r="I24" s="97">
        <f t="shared" si="3"/>
        <v>1.3480020590712882</v>
      </c>
      <c r="J24" s="97">
        <f t="shared" si="4"/>
        <v>5.2049844046612469E-2</v>
      </c>
      <c r="K24" s="97">
        <f t="shared" si="5"/>
        <v>3.2498982886598196</v>
      </c>
      <c r="L24" s="97">
        <f t="shared" si="14"/>
        <v>521.50909001508626</v>
      </c>
      <c r="M24" s="97">
        <f t="shared" si="6"/>
        <v>338.8112615286247</v>
      </c>
      <c r="N24" s="97">
        <f t="shared" si="7"/>
        <v>32.628258562999001</v>
      </c>
      <c r="O24" s="97">
        <f t="shared" si="8"/>
        <v>0.77883314981114971</v>
      </c>
      <c r="P24" s="97">
        <f t="shared" si="9"/>
        <v>0.77883314981114971</v>
      </c>
      <c r="Q24" s="97">
        <f t="shared" si="10"/>
        <v>2.9959825295857813E-2</v>
      </c>
      <c r="R24" s="97">
        <f t="shared" si="11"/>
        <v>6.1052045498709379E-2</v>
      </c>
      <c r="S24" s="97">
        <f t="shared" si="15"/>
        <v>304.53432479520882</v>
      </c>
      <c r="T24" s="97">
        <f t="shared" si="16"/>
        <v>1.5322237796843741</v>
      </c>
      <c r="U24" s="97">
        <f t="shared" si="16"/>
        <v>76.635968428963821</v>
      </c>
      <c r="V24" s="33">
        <f t="shared" si="17"/>
        <v>1000.0000000000001</v>
      </c>
      <c r="W24" s="101">
        <f t="shared" si="12"/>
        <v>141965.73206239243</v>
      </c>
      <c r="X24" s="108">
        <f t="shared" si="18"/>
        <v>921.83180779135193</v>
      </c>
      <c r="Y24" s="32">
        <f t="shared" si="13"/>
        <v>604.31837556781875</v>
      </c>
      <c r="Z24" s="30"/>
      <c r="AA24" s="30"/>
    </row>
    <row r="25" spans="1:27" x14ac:dyDescent="0.25">
      <c r="A25" s="4">
        <v>19</v>
      </c>
      <c r="C25" s="106">
        <f>IF(male=0,VLOOKUP((($A$5:$A$1570/'Life tables'!$I$2)*2)+age,lifetable,13,1),IF(male=1,VLOOKUP((($A$5:$A$1570/'Life tables'!$I$2)*2)+age,lifetable,10,1),"error"))</f>
        <v>8.0321853324738512E-5</v>
      </c>
      <c r="E25" s="96"/>
      <c r="F25" s="97">
        <f t="shared" si="0"/>
        <v>570.19824465612533</v>
      </c>
      <c r="G25" s="97">
        <f t="shared" si="1"/>
        <v>57.277607034885328</v>
      </c>
      <c r="H25" s="97">
        <f t="shared" si="2"/>
        <v>1.3107276685512399</v>
      </c>
      <c r="I25" s="97">
        <f t="shared" si="3"/>
        <v>1.3107276685512399</v>
      </c>
      <c r="J25" s="97">
        <f t="shared" si="4"/>
        <v>5.0610583475424839E-2</v>
      </c>
      <c r="K25" s="97">
        <f t="shared" si="5"/>
        <v>3.1600334571139377</v>
      </c>
      <c r="L25" s="97">
        <f t="shared" si="14"/>
        <v>507.08853824354816</v>
      </c>
      <c r="M25" s="97">
        <f t="shared" si="6"/>
        <v>351.63356313522661</v>
      </c>
      <c r="N25" s="97">
        <f t="shared" si="7"/>
        <v>33.863073988865885</v>
      </c>
      <c r="O25" s="97">
        <f t="shared" si="8"/>
        <v>0.80830806603159122</v>
      </c>
      <c r="P25" s="97">
        <f t="shared" si="9"/>
        <v>0.80830806603159122</v>
      </c>
      <c r="Q25" s="97">
        <f t="shared" si="10"/>
        <v>3.1093653948103289E-2</v>
      </c>
      <c r="R25" s="97">
        <f t="shared" si="11"/>
        <v>6.3362558253074533E-2</v>
      </c>
      <c r="S25" s="97">
        <f t="shared" si="15"/>
        <v>316.05941680209634</v>
      </c>
      <c r="T25" s="97">
        <f t="shared" si="16"/>
        <v>1.6139280171079022</v>
      </c>
      <c r="U25" s="97">
        <f t="shared" si="16"/>
        <v>79.859364444330836</v>
      </c>
      <c r="V25" s="33">
        <f t="shared" si="17"/>
        <v>1000.0000000000001</v>
      </c>
      <c r="W25" s="101">
        <f t="shared" si="12"/>
        <v>142425.85111795095</v>
      </c>
      <c r="X25" s="108">
        <f t="shared" si="18"/>
        <v>918.52670753856137</v>
      </c>
      <c r="Y25" s="32">
        <f t="shared" si="13"/>
        <v>601.98502052237825</v>
      </c>
      <c r="Z25" s="30"/>
      <c r="AA25" s="30"/>
    </row>
    <row r="26" spans="1:27" x14ac:dyDescent="0.25">
      <c r="A26" s="4">
        <v>20</v>
      </c>
      <c r="C26" s="106">
        <f>IF(male=0,VLOOKUP((($A$5:$A$1570/'Life tables'!$I$2)*2)+age,lifetable,13,1),IF(male=1,VLOOKUP((($A$5:$A$1570/'Life tables'!$I$2)*2)+age,lifetable,10,1),"error"))</f>
        <v>8.0321853324738512E-5</v>
      </c>
      <c r="E26" s="96"/>
      <c r="F26" s="97">
        <f t="shared" si="0"/>
        <v>554.55933007874171</v>
      </c>
      <c r="G26" s="97">
        <f t="shared" si="1"/>
        <v>55.706645335142227</v>
      </c>
      <c r="H26" s="97">
        <f t="shared" si="2"/>
        <v>1.2747781400586571</v>
      </c>
      <c r="I26" s="97">
        <f t="shared" si="3"/>
        <v>1.2747781400586571</v>
      </c>
      <c r="J26" s="97">
        <f t="shared" si="4"/>
        <v>4.9222479251847216E-2</v>
      </c>
      <c r="K26" s="97">
        <f t="shared" si="5"/>
        <v>3.0733627355523816</v>
      </c>
      <c r="L26" s="97">
        <f t="shared" si="14"/>
        <v>493.18054324867796</v>
      </c>
      <c r="M26" s="97">
        <f t="shared" si="6"/>
        <v>363.96737745981983</v>
      </c>
      <c r="N26" s="97">
        <f t="shared" si="7"/>
        <v>35.050847031105356</v>
      </c>
      <c r="O26" s="97">
        <f t="shared" si="8"/>
        <v>0.83666008543103276</v>
      </c>
      <c r="P26" s="97">
        <f t="shared" si="9"/>
        <v>0.83666008543103276</v>
      </c>
      <c r="Q26" s="97">
        <f t="shared" si="10"/>
        <v>3.2184287478786988E-2</v>
      </c>
      <c r="R26" s="97">
        <f t="shared" si="11"/>
        <v>6.5585048113418448E-2</v>
      </c>
      <c r="S26" s="97">
        <f t="shared" si="15"/>
        <v>327.14544092226021</v>
      </c>
      <c r="T26" s="97">
        <f t="shared" si="16"/>
        <v>1.6953347838385364</v>
      </c>
      <c r="U26" s="97">
        <f t="shared" si="16"/>
        <v>82.998312227996635</v>
      </c>
      <c r="V26" s="33">
        <f t="shared" si="17"/>
        <v>1000.0000000000003</v>
      </c>
      <c r="W26" s="101">
        <f t="shared" si="12"/>
        <v>142855.90005059086</v>
      </c>
      <c r="X26" s="108">
        <f t="shared" si="18"/>
        <v>915.30635298816514</v>
      </c>
      <c r="Y26" s="32">
        <f t="shared" si="13"/>
        <v>599.70824057745722</v>
      </c>
      <c r="Z26" s="30"/>
      <c r="AA26" s="30"/>
    </row>
    <row r="27" spans="1:27" x14ac:dyDescent="0.25">
      <c r="A27" s="4">
        <v>21</v>
      </c>
      <c r="C27" s="106">
        <f>IF(male=0,VLOOKUP((($A$5:$A$1570/'Life tables'!$I$2)*2)+age,lifetable,13,1),IF(male=1,VLOOKUP((($A$5:$A$1570/'Life tables'!$I$2)*2)+age,lifetable,10,1),"error"))</f>
        <v>8.0321853324738512E-5</v>
      </c>
      <c r="E27" s="96"/>
      <c r="F27" s="97">
        <f t="shared" si="0"/>
        <v>539.47608835682161</v>
      </c>
      <c r="G27" s="97">
        <f t="shared" si="1"/>
        <v>54.19150213668965</v>
      </c>
      <c r="H27" s="97">
        <f t="shared" si="2"/>
        <v>1.2401059493922513</v>
      </c>
      <c r="I27" s="97">
        <f t="shared" si="3"/>
        <v>1.2401059493922513</v>
      </c>
      <c r="J27" s="97">
        <f t="shared" si="4"/>
        <v>4.7883696343619178E-2</v>
      </c>
      <c r="K27" s="97">
        <f t="shared" si="5"/>
        <v>2.9897715478738762</v>
      </c>
      <c r="L27" s="97">
        <f t="shared" si="14"/>
        <v>479.76671907712995</v>
      </c>
      <c r="M27" s="97">
        <f t="shared" si="6"/>
        <v>375.83026463134348</v>
      </c>
      <c r="N27" s="97">
        <f t="shared" si="7"/>
        <v>36.193268768180516</v>
      </c>
      <c r="O27" s="97">
        <f t="shared" si="8"/>
        <v>0.86392957387709923</v>
      </c>
      <c r="P27" s="97">
        <f t="shared" si="9"/>
        <v>0.86392957387709923</v>
      </c>
      <c r="Q27" s="97">
        <f t="shared" si="10"/>
        <v>3.3233278665088788E-2</v>
      </c>
      <c r="R27" s="97">
        <f t="shared" si="11"/>
        <v>6.7722679324595664E-2</v>
      </c>
      <c r="S27" s="97">
        <f t="shared" si="15"/>
        <v>337.80818075741911</v>
      </c>
      <c r="T27" s="97">
        <f t="shared" si="16"/>
        <v>1.7764517588472444</v>
      </c>
      <c r="U27" s="97">
        <f t="shared" si="16"/>
        <v>86.055806455195111</v>
      </c>
      <c r="V27" s="33">
        <f t="shared" si="17"/>
        <v>1000.0000000000001</v>
      </c>
      <c r="W27" s="101">
        <f t="shared" si="12"/>
        <v>143257.02097347053</v>
      </c>
      <c r="X27" s="108">
        <f t="shared" si="18"/>
        <v>912.16774178595779</v>
      </c>
      <c r="Y27" s="32">
        <f t="shared" si="13"/>
        <v>597.48602961277209</v>
      </c>
      <c r="Z27" s="30"/>
      <c r="AA27" s="30"/>
    </row>
    <row r="28" spans="1:27" x14ac:dyDescent="0.25">
      <c r="A28" s="4">
        <v>22</v>
      </c>
      <c r="C28" s="106">
        <f>IF(male=0,VLOOKUP((($A$5:$A$1570/'Life tables'!$I$2)*2)+age,lifetable,13,1),IF(male=1,VLOOKUP((($A$5:$A$1570/'Life tables'!$I$2)*2)+age,lifetable,10,1),"error"))</f>
        <v>8.0321853324738512E-5</v>
      </c>
      <c r="E28" s="96"/>
      <c r="F28" s="97">
        <f t="shared" si="0"/>
        <v>524.9285871343784</v>
      </c>
      <c r="G28" s="97">
        <f t="shared" si="1"/>
        <v>52.730175192652617</v>
      </c>
      <c r="H28" s="97">
        <f t="shared" si="2"/>
        <v>1.20666527759215</v>
      </c>
      <c r="I28" s="97">
        <f t="shared" si="3"/>
        <v>1.20666527759215</v>
      </c>
      <c r="J28" s="97">
        <f t="shared" si="4"/>
        <v>4.6592465562259398E-2</v>
      </c>
      <c r="K28" s="97">
        <f t="shared" si="5"/>
        <v>2.9091494291438362</v>
      </c>
      <c r="L28" s="97">
        <f t="shared" si="14"/>
        <v>466.82933949183541</v>
      </c>
      <c r="M28" s="97">
        <f t="shared" si="6"/>
        <v>387.2391546515795</v>
      </c>
      <c r="N28" s="97">
        <f t="shared" si="7"/>
        <v>37.291969595943975</v>
      </c>
      <c r="O28" s="97">
        <f t="shared" si="8"/>
        <v>0.89015544874979358</v>
      </c>
      <c r="P28" s="97">
        <f t="shared" si="9"/>
        <v>0.89015544874979358</v>
      </c>
      <c r="Q28" s="97">
        <f t="shared" si="10"/>
        <v>3.4242124564377321E-2</v>
      </c>
      <c r="R28" s="97">
        <f t="shared" si="11"/>
        <v>6.9778502585790242E-2</v>
      </c>
      <c r="S28" s="97">
        <f t="shared" si="15"/>
        <v>348.06285353098576</v>
      </c>
      <c r="T28" s="97">
        <f t="shared" si="16"/>
        <v>1.8572863489738811</v>
      </c>
      <c r="U28" s="97">
        <f t="shared" si="16"/>
        <v>89.03473438692474</v>
      </c>
      <c r="V28" s="33">
        <f t="shared" si="17"/>
        <v>1000.0000000000001</v>
      </c>
      <c r="W28" s="101">
        <f t="shared" si="12"/>
        <v>143630.31368484648</v>
      </c>
      <c r="X28" s="108">
        <f t="shared" si="18"/>
        <v>909.10797926410157</v>
      </c>
      <c r="Y28" s="32">
        <f t="shared" si="13"/>
        <v>595.31645399126523</v>
      </c>
      <c r="Z28" s="30"/>
      <c r="AA28" s="30"/>
    </row>
    <row r="29" spans="1:27" x14ac:dyDescent="0.25">
      <c r="A29" s="4">
        <v>23</v>
      </c>
      <c r="C29" s="106">
        <f>IF(male=0,VLOOKUP((($A$5:$A$1570/'Life tables'!$I$2)*2)+age,lifetable,13,1),IF(male=1,VLOOKUP((($A$5:$A$1570/'Life tables'!$I$2)*2)+age,lifetable,10,1),"error"))</f>
        <v>8.0321853324738512E-5</v>
      </c>
      <c r="E29" s="96"/>
      <c r="F29" s="97">
        <f t="shared" si="0"/>
        <v>510.89760925875981</v>
      </c>
      <c r="G29" s="97">
        <f t="shared" si="1"/>
        <v>51.320734099827924</v>
      </c>
      <c r="H29" s="97">
        <f t="shared" si="2"/>
        <v>1.1744119497526464</v>
      </c>
      <c r="I29" s="97">
        <f t="shared" si="3"/>
        <v>1.1744119497526464</v>
      </c>
      <c r="J29" s="97">
        <f t="shared" si="4"/>
        <v>4.5347081200467661E-2</v>
      </c>
      <c r="K29" s="97">
        <f t="shared" si="5"/>
        <v>2.831389878078014</v>
      </c>
      <c r="L29" s="97">
        <f t="shared" si="14"/>
        <v>454.35131430014815</v>
      </c>
      <c r="M29" s="97">
        <f t="shared" si="6"/>
        <v>398.21037000534182</v>
      </c>
      <c r="N29" s="97">
        <f t="shared" si="7"/>
        <v>38.348521405048047</v>
      </c>
      <c r="O29" s="97">
        <f t="shared" si="8"/>
        <v>0.915375230916052</v>
      </c>
      <c r="P29" s="97">
        <f t="shared" si="9"/>
        <v>0.915375230916052</v>
      </c>
      <c r="Q29" s="97">
        <f t="shared" si="10"/>
        <v>3.521226851354526E-2</v>
      </c>
      <c r="R29" s="97">
        <f t="shared" si="11"/>
        <v>7.1755459124755352E-2</v>
      </c>
      <c r="S29" s="97">
        <f t="shared" si="15"/>
        <v>357.92413041082335</v>
      </c>
      <c r="T29" s="97">
        <f t="shared" si="16"/>
        <v>1.937845698687894</v>
      </c>
      <c r="U29" s="97">
        <f t="shared" si="16"/>
        <v>91.937879724127512</v>
      </c>
      <c r="V29" s="33">
        <f t="shared" si="17"/>
        <v>1000.0000000000002</v>
      </c>
      <c r="W29" s="101">
        <f t="shared" si="12"/>
        <v>143976.83723345696</v>
      </c>
      <c r="X29" s="108">
        <f t="shared" si="18"/>
        <v>906.12427457718491</v>
      </c>
      <c r="Y29" s="32">
        <f t="shared" si="13"/>
        <v>593.19764993825243</v>
      </c>
      <c r="Z29" s="30"/>
      <c r="AA29" s="30"/>
    </row>
    <row r="30" spans="1:27" x14ac:dyDescent="0.25">
      <c r="A30" s="4">
        <v>24</v>
      </c>
      <c r="C30" s="106">
        <f>IF(male=0,VLOOKUP((($A$5:$A$1570/'Life tables'!$I$2)*2)+age,lifetable,13,1),IF(male=1,VLOOKUP((($A$5:$A$1570/'Life tables'!$I$2)*2)+age,lifetable,10,1),"error"))</f>
        <v>8.0321853324738512E-5</v>
      </c>
      <c r="E30" s="96"/>
      <c r="F30" s="97">
        <f t="shared" si="0"/>
        <v>497.36462711781525</v>
      </c>
      <c r="G30" s="97">
        <f t="shared" si="1"/>
        <v>49.961317720798888</v>
      </c>
      <c r="H30" s="97">
        <f t="shared" si="2"/>
        <v>1.1433033760304607</v>
      </c>
      <c r="I30" s="97">
        <f t="shared" si="3"/>
        <v>1.1433033760304607</v>
      </c>
      <c r="J30" s="97">
        <f t="shared" si="4"/>
        <v>4.4145898754301478E-2</v>
      </c>
      <c r="K30" s="97">
        <f t="shared" si="5"/>
        <v>2.7563902148193162</v>
      </c>
      <c r="L30" s="97">
        <f t="shared" si="14"/>
        <v>442.31616653138184</v>
      </c>
      <c r="M30" s="97">
        <f t="shared" si="6"/>
        <v>408.7596474593696</v>
      </c>
      <c r="N30" s="97">
        <f t="shared" si="7"/>
        <v>39.364439680225431</v>
      </c>
      <c r="O30" s="97">
        <f t="shared" si="8"/>
        <v>0.9396250948393563</v>
      </c>
      <c r="P30" s="97">
        <f t="shared" si="9"/>
        <v>0.9396250948393563</v>
      </c>
      <c r="Q30" s="97">
        <f t="shared" si="10"/>
        <v>3.6145102056604754E-2</v>
      </c>
      <c r="R30" s="97">
        <f t="shared" si="11"/>
        <v>7.3656384625861812E-2</v>
      </c>
      <c r="S30" s="97">
        <f t="shared" si="15"/>
        <v>367.40615610278297</v>
      </c>
      <c r="T30" s="97">
        <f t="shared" si="16"/>
        <v>2.0181366994988004</v>
      </c>
      <c r="U30" s="97">
        <f t="shared" si="16"/>
        <v>94.767926323572695</v>
      </c>
      <c r="V30" s="33">
        <f t="shared" si="17"/>
        <v>1000.0000000000003</v>
      </c>
      <c r="W30" s="101">
        <f t="shared" si="12"/>
        <v>144297.61142600203</v>
      </c>
      <c r="X30" s="108">
        <f t="shared" si="18"/>
        <v>903.21393697692884</v>
      </c>
      <c r="Y30" s="32">
        <f t="shared" si="13"/>
        <v>591.12782101533924</v>
      </c>
      <c r="Z30" s="30"/>
      <c r="AA30" s="30"/>
    </row>
    <row r="31" spans="1:27" x14ac:dyDescent="0.25">
      <c r="A31" s="4">
        <v>25</v>
      </c>
      <c r="C31" s="106">
        <f>IF(male=0,VLOOKUP((($A$5:$A$1570/'Life tables'!$I$2)*2)+age,lifetable,13,1),IF(male=1,VLOOKUP((($A$5:$A$1570/'Life tables'!$I$2)*2)+age,lifetable,10,1),"error"))</f>
        <v>8.0321853324738512E-5</v>
      </c>
      <c r="E31" s="96"/>
      <c r="F31" s="97">
        <f t="shared" si="0"/>
        <v>484.31177789789393</v>
      </c>
      <c r="G31" s="97">
        <f t="shared" si="1"/>
        <v>48.650131698549473</v>
      </c>
      <c r="H31" s="97">
        <f t="shared" si="2"/>
        <v>1.1132984947697402</v>
      </c>
      <c r="I31" s="97">
        <f t="shared" si="3"/>
        <v>1.1132984947697402</v>
      </c>
      <c r="J31" s="97">
        <f t="shared" si="4"/>
        <v>4.2987332727085173E-2</v>
      </c>
      <c r="K31" s="97">
        <f t="shared" si="5"/>
        <v>2.6840514438178542</v>
      </c>
      <c r="L31" s="97">
        <f t="shared" si="14"/>
        <v>430.70801043326003</v>
      </c>
      <c r="M31" s="97">
        <f t="shared" si="6"/>
        <v>418.90215907903485</v>
      </c>
      <c r="N31" s="97">
        <f t="shared" si="7"/>
        <v>40.341185524243663</v>
      </c>
      <c r="O31" s="97">
        <f t="shared" si="8"/>
        <v>0.96293991689131664</v>
      </c>
      <c r="P31" s="97">
        <f t="shared" si="9"/>
        <v>0.96293991689131664</v>
      </c>
      <c r="Q31" s="97">
        <f t="shared" si="10"/>
        <v>3.7041966803117041E-2</v>
      </c>
      <c r="R31" s="97">
        <f t="shared" si="11"/>
        <v>7.5484013017200507E-2</v>
      </c>
      <c r="S31" s="97">
        <f t="shared" si="15"/>
        <v>376.52256774118825</v>
      </c>
      <c r="T31" s="97">
        <f t="shared" si="16"/>
        <v>2.0981659990290025</v>
      </c>
      <c r="U31" s="97">
        <f t="shared" si="16"/>
        <v>97.527461780407748</v>
      </c>
      <c r="V31" s="33">
        <f t="shared" si="17"/>
        <v>1000.0000000000002</v>
      </c>
      <c r="W31" s="101">
        <f t="shared" si="12"/>
        <v>144593.61827886154</v>
      </c>
      <c r="X31" s="108">
        <f t="shared" si="18"/>
        <v>900.37437222056349</v>
      </c>
      <c r="Y31" s="32">
        <f t="shared" si="13"/>
        <v>589.10523568567919</v>
      </c>
      <c r="Z31" s="30"/>
      <c r="AA31" s="30"/>
    </row>
    <row r="32" spans="1:27" x14ac:dyDescent="0.25">
      <c r="A32" s="4">
        <v>26</v>
      </c>
      <c r="C32" s="106">
        <f>IF(male=0,VLOOKUP((($A$5:$A$1570/'Life tables'!$I$2)*2)+age,lifetable,13,1),IF(male=1,VLOOKUP((($A$5:$A$1570/'Life tables'!$I$2)*2)+age,lifetable,10,1),"error"))</f>
        <v>8.0321853324738512E-5</v>
      </c>
      <c r="E32" s="96"/>
      <c r="F32" s="97">
        <f t="shared" si="0"/>
        <v>471.72183972963262</v>
      </c>
      <c r="G32" s="97">
        <f t="shared" si="1"/>
        <v>47.385446060258758</v>
      </c>
      <c r="H32" s="97">
        <f t="shared" si="2"/>
        <v>1.084357717667837</v>
      </c>
      <c r="I32" s="97">
        <f t="shared" si="3"/>
        <v>1.084357717667837</v>
      </c>
      <c r="J32" s="97">
        <f t="shared" si="4"/>
        <v>4.1869854512118901E-2</v>
      </c>
      <c r="K32" s="97">
        <f t="shared" si="5"/>
        <v>2.6142781216311213</v>
      </c>
      <c r="L32" s="97">
        <f t="shared" si="14"/>
        <v>419.51153025789495</v>
      </c>
      <c r="M32" s="97">
        <f t="shared" si="6"/>
        <v>428.65253249093098</v>
      </c>
      <c r="N32" s="97">
        <f t="shared" si="7"/>
        <v>41.280167609236315</v>
      </c>
      <c r="O32" s="97">
        <f t="shared" si="8"/>
        <v>0.98535332192974501</v>
      </c>
      <c r="P32" s="97">
        <f t="shared" si="9"/>
        <v>0.98535332192974501</v>
      </c>
      <c r="Q32" s="97">
        <f t="shared" si="10"/>
        <v>3.7904156219938145E-2</v>
      </c>
      <c r="R32" s="97">
        <f t="shared" si="11"/>
        <v>7.7240980121796574E-2</v>
      </c>
      <c r="S32" s="97">
        <f t="shared" si="15"/>
        <v>385.28651310149343</v>
      </c>
      <c r="T32" s="97">
        <f t="shared" si="16"/>
        <v>2.1779400097610595</v>
      </c>
      <c r="U32" s="97">
        <f t="shared" si="16"/>
        <v>100.21898088216066</v>
      </c>
      <c r="V32" s="33">
        <f t="shared" si="17"/>
        <v>1000.0000000000003</v>
      </c>
      <c r="W32" s="101">
        <f t="shared" si="12"/>
        <v>144865.80341611381</v>
      </c>
      <c r="X32" s="108">
        <f t="shared" si="18"/>
        <v>897.60307910807865</v>
      </c>
      <c r="Y32" s="32">
        <f t="shared" si="13"/>
        <v>587.12822496726699</v>
      </c>
      <c r="Z32" s="30"/>
      <c r="AA32" s="30"/>
    </row>
    <row r="33" spans="1:27" x14ac:dyDescent="0.25">
      <c r="A33" s="4">
        <v>27</v>
      </c>
      <c r="C33" s="106">
        <f>IF(male=0,VLOOKUP((($A$5:$A$1570/'Life tables'!$I$2)*2)+age,lifetable,13,1),IF(male=1,VLOOKUP((($A$5:$A$1570/'Life tables'!$I$2)*2)+age,lifetable,10,1),"error"))</f>
        <v>8.6010410302650442E-5</v>
      </c>
      <c r="E33" s="96"/>
      <c r="F33" s="97">
        <f t="shared" si="0"/>
        <v>459.5782086896773</v>
      </c>
      <c r="G33" s="97">
        <f t="shared" si="1"/>
        <v>46.165592907075741</v>
      </c>
      <c r="H33" s="97">
        <f t="shared" si="2"/>
        <v>1.056442876908644</v>
      </c>
      <c r="I33" s="97">
        <f t="shared" si="3"/>
        <v>1.056442876908644</v>
      </c>
      <c r="J33" s="97">
        <f t="shared" si="4"/>
        <v>4.3680962053967418E-2</v>
      </c>
      <c r="K33" s="97">
        <f t="shared" si="5"/>
        <v>2.5469782294677401</v>
      </c>
      <c r="L33" s="97">
        <f t="shared" si="14"/>
        <v>408.70907083726257</v>
      </c>
      <c r="M33" s="97">
        <f t="shared" si="6"/>
        <v>438.02487041840129</v>
      </c>
      <c r="N33" s="97">
        <f t="shared" si="7"/>
        <v>42.182744058016688</v>
      </c>
      <c r="O33" s="97">
        <f t="shared" si="8"/>
        <v>1.0068977282054186</v>
      </c>
      <c r="P33" s="97">
        <f t="shared" si="9"/>
        <v>1.0068977282054186</v>
      </c>
      <c r="Q33" s="97">
        <f t="shared" si="10"/>
        <v>4.1476061325045208E-2</v>
      </c>
      <c r="R33" s="97">
        <f t="shared" si="11"/>
        <v>7.8929827177811121E-2</v>
      </c>
      <c r="S33" s="97">
        <f t="shared" si="15"/>
        <v>393.70792501547089</v>
      </c>
      <c r="T33" s="97">
        <f t="shared" si="16"/>
        <v>2.2630970331400722</v>
      </c>
      <c r="U33" s="97">
        <f t="shared" si="16"/>
        <v>102.84488893880622</v>
      </c>
      <c r="V33" s="33">
        <f t="shared" si="17"/>
        <v>1000.0000000000003</v>
      </c>
      <c r="W33" s="101">
        <f t="shared" si="12"/>
        <v>145114.32689107276</v>
      </c>
      <c r="X33" s="108">
        <f t="shared" si="18"/>
        <v>894.89201402805406</v>
      </c>
      <c r="Y33" s="32">
        <f t="shared" si="13"/>
        <v>585.19143584523044</v>
      </c>
      <c r="Z33" s="30"/>
      <c r="AA33" s="30"/>
    </row>
    <row r="34" spans="1:27" x14ac:dyDescent="0.25">
      <c r="A34" s="4">
        <v>28</v>
      </c>
      <c r="C34" s="106">
        <f>IF(male=0,VLOOKUP((($A$5:$A$1570/'Life tables'!$I$2)*2)+age,lifetable,13,1),IF(male=1,VLOOKUP((($A$5:$A$1570/'Life tables'!$I$2)*2)+age,lifetable,10,1),"error"))</f>
        <v>8.6010410302650442E-5</v>
      </c>
      <c r="E34" s="96"/>
      <c r="F34" s="97">
        <f t="shared" si="0"/>
        <v>447.86204549058738</v>
      </c>
      <c r="G34" s="97">
        <f t="shared" si="1"/>
        <v>44.988679793148556</v>
      </c>
      <c r="H34" s="97">
        <f t="shared" si="2"/>
        <v>1.0295106661938069</v>
      </c>
      <c r="I34" s="97">
        <f t="shared" si="3"/>
        <v>1.0295106661938069</v>
      </c>
      <c r="J34" s="97">
        <f t="shared" si="4"/>
        <v>4.2567390369233543E-2</v>
      </c>
      <c r="K34" s="97">
        <f t="shared" si="5"/>
        <v>2.4820473601690121</v>
      </c>
      <c r="L34" s="97">
        <f t="shared" si="14"/>
        <v>398.28972961451296</v>
      </c>
      <c r="M34" s="97">
        <f t="shared" si="6"/>
        <v>447.02996853746669</v>
      </c>
      <c r="N34" s="97">
        <f t="shared" si="7"/>
        <v>43.049954517575799</v>
      </c>
      <c r="O34" s="97">
        <f t="shared" si="8"/>
        <v>1.0275979519842484</v>
      </c>
      <c r="P34" s="97">
        <f t="shared" si="9"/>
        <v>1.0275979519842484</v>
      </c>
      <c r="Q34" s="97">
        <f t="shared" si="10"/>
        <v>4.2328743506008217E-2</v>
      </c>
      <c r="R34" s="97">
        <f t="shared" si="11"/>
        <v>8.0552499510498851E-2</v>
      </c>
      <c r="S34" s="97">
        <f t="shared" si="15"/>
        <v>401.80193687290591</v>
      </c>
      <c r="T34" s="97">
        <f t="shared" si="16"/>
        <v>2.3479931670153138</v>
      </c>
      <c r="U34" s="97">
        <f t="shared" si="16"/>
        <v>105.40748879848573</v>
      </c>
      <c r="V34" s="33">
        <f t="shared" si="17"/>
        <v>1000.0000000000003</v>
      </c>
      <c r="W34" s="101">
        <f t="shared" si="12"/>
        <v>145340.65021915568</v>
      </c>
      <c r="X34" s="108">
        <f t="shared" si="18"/>
        <v>892.24451803449938</v>
      </c>
      <c r="Y34" s="32">
        <f t="shared" si="13"/>
        <v>583.29714791179231</v>
      </c>
      <c r="Z34" s="30"/>
      <c r="AA34" s="30"/>
    </row>
    <row r="35" spans="1:27" x14ac:dyDescent="0.25">
      <c r="A35" s="4">
        <v>29</v>
      </c>
      <c r="C35" s="106">
        <f>IF(male=0,VLOOKUP((($A$5:$A$1570/'Life tables'!$I$2)*2)+age,lifetable,13,1),IF(male=1,VLOOKUP((($A$5:$A$1570/'Life tables'!$I$2)*2)+age,lifetable,10,1),"error"))</f>
        <v>8.6010410302650442E-5</v>
      </c>
      <c r="E35" s="96"/>
      <c r="F35" s="97">
        <f t="shared" si="0"/>
        <v>436.56089052664413</v>
      </c>
      <c r="G35" s="97">
        <f t="shared" si="1"/>
        <v>43.853455125006228</v>
      </c>
      <c r="H35" s="97">
        <f t="shared" si="2"/>
        <v>1.0035324443443889</v>
      </c>
      <c r="I35" s="97">
        <f t="shared" si="3"/>
        <v>1.0035324443443889</v>
      </c>
      <c r="J35" s="97">
        <f t="shared" si="4"/>
        <v>4.1493263459357943E-2</v>
      </c>
      <c r="K35" s="97">
        <f t="shared" si="5"/>
        <v>2.4194164627139925</v>
      </c>
      <c r="L35" s="97">
        <f t="shared" si="14"/>
        <v>388.23946078677579</v>
      </c>
      <c r="M35" s="97">
        <f t="shared" si="6"/>
        <v>455.68362750785519</v>
      </c>
      <c r="N35" s="97">
        <f t="shared" si="7"/>
        <v>43.883320625679609</v>
      </c>
      <c r="O35" s="97">
        <f t="shared" si="8"/>
        <v>1.0474903146019821</v>
      </c>
      <c r="P35" s="97">
        <f t="shared" si="9"/>
        <v>1.0474903146019821</v>
      </c>
      <c r="Q35" s="97">
        <f t="shared" si="10"/>
        <v>4.3148148326102156E-2</v>
      </c>
      <c r="R35" s="97">
        <f t="shared" si="11"/>
        <v>8.2111844317418248E-2</v>
      </c>
      <c r="S35" s="97">
        <f t="shared" si="15"/>
        <v>409.58006626032812</v>
      </c>
      <c r="T35" s="97">
        <f t="shared" si="16"/>
        <v>2.4326345788007737</v>
      </c>
      <c r="U35" s="97">
        <f t="shared" si="16"/>
        <v>107.90901710551714</v>
      </c>
      <c r="V35" s="33">
        <f t="shared" si="17"/>
        <v>1000.0000000000005</v>
      </c>
      <c r="W35" s="101">
        <f t="shared" si="12"/>
        <v>145545.78121403512</v>
      </c>
      <c r="X35" s="108">
        <f t="shared" si="18"/>
        <v>889.65834831568259</v>
      </c>
      <c r="Y35" s="32">
        <f t="shared" si="13"/>
        <v>581.44380421554342</v>
      </c>
      <c r="Z35" s="30"/>
      <c r="AA35" s="30"/>
    </row>
    <row r="36" spans="1:27" x14ac:dyDescent="0.25">
      <c r="A36" s="4">
        <v>30</v>
      </c>
      <c r="C36" s="106">
        <f>IF(male=0,VLOOKUP((($A$5:$A$1570/'Life tables'!$I$2)*2)+age,lifetable,13,1),IF(male=1,VLOOKUP((($A$5:$A$1570/'Life tables'!$I$2)*2)+age,lifetable,10,1),"error"))</f>
        <v>8.6010410302650442E-5</v>
      </c>
      <c r="E36" s="96"/>
      <c r="F36" s="97">
        <f t="shared" si="0"/>
        <v>425.65985623854061</v>
      </c>
      <c r="G36" s="97">
        <f t="shared" si="1"/>
        <v>42.758423416158443</v>
      </c>
      <c r="H36" s="97">
        <f t="shared" si="2"/>
        <v>0.97847398898933946</v>
      </c>
      <c r="I36" s="97">
        <f t="shared" si="3"/>
        <v>0.97847398898933946</v>
      </c>
      <c r="J36" s="97">
        <f t="shared" si="4"/>
        <v>4.0457166324889215E-2</v>
      </c>
      <c r="K36" s="97">
        <f t="shared" si="5"/>
        <v>2.3590030303851575</v>
      </c>
      <c r="L36" s="97">
        <f t="shared" si="14"/>
        <v>378.54502464769342</v>
      </c>
      <c r="M36" s="97">
        <f t="shared" si="6"/>
        <v>463.99849207714192</v>
      </c>
      <c r="N36" s="97">
        <f t="shared" si="7"/>
        <v>44.684060098916056</v>
      </c>
      <c r="O36" s="97">
        <f t="shared" si="8"/>
        <v>1.0666038828273512</v>
      </c>
      <c r="P36" s="97">
        <f t="shared" si="9"/>
        <v>1.0666038828273512</v>
      </c>
      <c r="Q36" s="97">
        <f t="shared" si="10"/>
        <v>4.3935473101646902E-2</v>
      </c>
      <c r="R36" s="97">
        <f t="shared" si="11"/>
        <v>8.3610140117001089E-2</v>
      </c>
      <c r="S36" s="97">
        <f t="shared" si="15"/>
        <v>417.05367859935251</v>
      </c>
      <c r="T36" s="97">
        <f t="shared" si="16"/>
        <v>2.5170272182273097</v>
      </c>
      <c r="U36" s="97">
        <f t="shared" si="16"/>
        <v>110.35163027601929</v>
      </c>
      <c r="V36" s="33">
        <f t="shared" si="17"/>
        <v>1000.0000000000003</v>
      </c>
      <c r="W36" s="101">
        <f t="shared" si="12"/>
        <v>145730.53328053121</v>
      </c>
      <c r="X36" s="108">
        <f t="shared" si="18"/>
        <v>887.13134250575376</v>
      </c>
      <c r="Y36" s="32">
        <f t="shared" si="13"/>
        <v>579.62996342529368</v>
      </c>
      <c r="Z36" s="30"/>
      <c r="AA36" s="30"/>
    </row>
    <row r="37" spans="1:27" x14ac:dyDescent="0.25">
      <c r="A37" s="4">
        <v>31</v>
      </c>
      <c r="C37" s="106">
        <f>IF(male=0,VLOOKUP((($A$5:$A$1570/'Life tables'!$I$2)*2)+age,lifetable,13,1),IF(male=1,VLOOKUP((($A$5:$A$1570/'Life tables'!$I$2)*2)+age,lifetable,10,1),"error"))</f>
        <v>8.6010410302650442E-5</v>
      </c>
      <c r="E37" s="96"/>
      <c r="F37" s="97">
        <f t="shared" si="0"/>
        <v>415.14458934408117</v>
      </c>
      <c r="G37" s="97">
        <f t="shared" si="1"/>
        <v>41.702142849368883</v>
      </c>
      <c r="H37" s="97">
        <f t="shared" si="2"/>
        <v>0.95430230591255116</v>
      </c>
      <c r="I37" s="97">
        <f t="shared" si="3"/>
        <v>0.95430230591255116</v>
      </c>
      <c r="J37" s="97">
        <f t="shared" si="4"/>
        <v>3.9457734747152313E-2</v>
      </c>
      <c r="K37" s="97">
        <f t="shared" si="5"/>
        <v>2.3007275174238471</v>
      </c>
      <c r="L37" s="97">
        <f t="shared" si="14"/>
        <v>369.19365663071619</v>
      </c>
      <c r="M37" s="97">
        <f t="shared" si="6"/>
        <v>471.9867531616726</v>
      </c>
      <c r="N37" s="97">
        <f t="shared" si="7"/>
        <v>45.453346948942404</v>
      </c>
      <c r="O37" s="97">
        <f t="shared" si="8"/>
        <v>1.084966680196922</v>
      </c>
      <c r="P37" s="97">
        <f t="shared" si="9"/>
        <v>1.084966680196922</v>
      </c>
      <c r="Q37" s="97">
        <f t="shared" si="10"/>
        <v>4.4691872176215397E-2</v>
      </c>
      <c r="R37" s="97">
        <f t="shared" si="11"/>
        <v>8.5049583649627392E-2</v>
      </c>
      <c r="S37" s="97">
        <f t="shared" si="15"/>
        <v>424.23373139651051</v>
      </c>
      <c r="T37" s="97">
        <f t="shared" si="16"/>
        <v>2.6011768251506773</v>
      </c>
      <c r="U37" s="97">
        <f t="shared" si="16"/>
        <v>112.73740737709277</v>
      </c>
      <c r="V37" s="33">
        <f t="shared" si="17"/>
        <v>1000.0000000000003</v>
      </c>
      <c r="W37" s="101">
        <f t="shared" si="12"/>
        <v>145895.68966337715</v>
      </c>
      <c r="X37" s="108">
        <f t="shared" si="18"/>
        <v>884.66141579775694</v>
      </c>
      <c r="Y37" s="32">
        <f t="shared" si="13"/>
        <v>577.85423627953753</v>
      </c>
      <c r="Z37" s="30"/>
      <c r="AA37" s="30"/>
    </row>
    <row r="38" spans="1:27" x14ac:dyDescent="0.25">
      <c r="A38" s="4">
        <v>32</v>
      </c>
      <c r="C38" s="106">
        <f>IF(male=0,VLOOKUP((($A$5:$A$1570/'Life tables'!$I$2)*2)+age,lifetable,13,1),IF(male=1,VLOOKUP((($A$5:$A$1570/'Life tables'!$I$2)*2)+age,lifetable,10,1),"error"))</f>
        <v>8.6010410302650442E-5</v>
      </c>
      <c r="E38" s="96"/>
      <c r="F38" s="97">
        <f t="shared" si="0"/>
        <v>405.00125166407014</v>
      </c>
      <c r="G38" s="97">
        <f t="shared" si="1"/>
        <v>40.683223350575616</v>
      </c>
      <c r="H38" s="97">
        <f t="shared" si="2"/>
        <v>0.93098558497689343</v>
      </c>
      <c r="I38" s="97">
        <f t="shared" si="3"/>
        <v>0.93098558497689343</v>
      </c>
      <c r="J38" s="97">
        <f t="shared" si="4"/>
        <v>3.8493653465830467E-2</v>
      </c>
      <c r="K38" s="97">
        <f t="shared" si="5"/>
        <v>2.2445132327675168</v>
      </c>
      <c r="L38" s="97">
        <f t="shared" si="14"/>
        <v>360.17305025730741</v>
      </c>
      <c r="M38" s="97">
        <f t="shared" si="6"/>
        <v>479.66016413368686</v>
      </c>
      <c r="N38" s="97">
        <f t="shared" si="7"/>
        <v>46.192313050970519</v>
      </c>
      <c r="O38" s="97">
        <f t="shared" si="8"/>
        <v>1.1026057244546774</v>
      </c>
      <c r="P38" s="97">
        <f t="shared" si="9"/>
        <v>1.1026057244546774</v>
      </c>
      <c r="Q38" s="97">
        <f t="shared" si="10"/>
        <v>4.5418458462842308E-2</v>
      </c>
      <c r="R38" s="97">
        <f t="shared" si="11"/>
        <v>8.6432292812481257E-2</v>
      </c>
      <c r="S38" s="97">
        <f t="shared" si="15"/>
        <v>431.13078888253165</v>
      </c>
      <c r="T38" s="97">
        <f t="shared" si="16"/>
        <v>2.68508893707935</v>
      </c>
      <c r="U38" s="97">
        <f t="shared" si="16"/>
        <v>115.06835290267276</v>
      </c>
      <c r="V38" s="33">
        <f t="shared" si="17"/>
        <v>1000.0000000000007</v>
      </c>
      <c r="W38" s="101">
        <f t="shared" si="12"/>
        <v>146042.00456317881</v>
      </c>
      <c r="X38" s="108">
        <f t="shared" si="18"/>
        <v>882.24655816024847</v>
      </c>
      <c r="Y38" s="32">
        <f t="shared" si="13"/>
        <v>576.11528370342228</v>
      </c>
      <c r="Z38" s="30"/>
      <c r="AA38" s="30"/>
    </row>
    <row r="39" spans="1:27" x14ac:dyDescent="0.25">
      <c r="A39" s="4">
        <v>33</v>
      </c>
      <c r="C39" s="106">
        <f>IF(male=0,VLOOKUP((($A$5:$A$1570/'Life tables'!$I$2)*2)+age,lifetable,13,1),IF(male=1,VLOOKUP((($A$5:$A$1570/'Life tables'!$I$2)*2)+age,lifetable,10,1),"error"))</f>
        <v>8.6010410302650442E-5</v>
      </c>
      <c r="E39" s="96"/>
      <c r="F39" s="97">
        <f t="shared" si="0"/>
        <v>395.21650163631972</v>
      </c>
      <c r="G39" s="97">
        <f t="shared" si="1"/>
        <v>39.700324731934543</v>
      </c>
      <c r="H39" s="97">
        <f t="shared" si="2"/>
        <v>0.90849315763004213</v>
      </c>
      <c r="I39" s="97">
        <f t="shared" si="3"/>
        <v>0.90849315763004213</v>
      </c>
      <c r="J39" s="97">
        <f t="shared" si="4"/>
        <v>3.7563654421949949E-2</v>
      </c>
      <c r="K39" s="97">
        <f t="shared" si="5"/>
        <v>2.1902862376005374</v>
      </c>
      <c r="L39" s="97">
        <f t="shared" si="14"/>
        <v>351.47134069710262</v>
      </c>
      <c r="M39" s="97">
        <f t="shared" si="6"/>
        <v>487.03005652392869</v>
      </c>
      <c r="N39" s="97">
        <f t="shared" si="7"/>
        <v>46.902049655962237</v>
      </c>
      <c r="O39" s="97">
        <f t="shared" si="8"/>
        <v>1.1195470636479625</v>
      </c>
      <c r="P39" s="97">
        <f t="shared" si="9"/>
        <v>1.1195470636479625</v>
      </c>
      <c r="Q39" s="97">
        <f t="shared" si="10"/>
        <v>4.611630493088572E-2</v>
      </c>
      <c r="R39" s="97">
        <f t="shared" si="11"/>
        <v>8.7760309489080507E-2</v>
      </c>
      <c r="S39" s="97">
        <f t="shared" si="15"/>
        <v>437.75503612625056</v>
      </c>
      <c r="T39" s="97">
        <f t="shared" si="16"/>
        <v>2.7687688964321859</v>
      </c>
      <c r="U39" s="97">
        <f t="shared" si="16"/>
        <v>117.34639944976237</v>
      </c>
      <c r="V39" s="33">
        <f t="shared" si="17"/>
        <v>1000.0000000000007</v>
      </c>
      <c r="W39" s="101">
        <f t="shared" si="12"/>
        <v>146170.20421108682</v>
      </c>
      <c r="X39" s="108">
        <f t="shared" si="18"/>
        <v>879.88483165380603</v>
      </c>
      <c r="Y39" s="32">
        <f t="shared" si="13"/>
        <v>574.41181499381673</v>
      </c>
      <c r="Z39" s="30"/>
      <c r="AA39" s="30"/>
    </row>
    <row r="40" spans="1:27" x14ac:dyDescent="0.25">
      <c r="A40" s="4">
        <v>34</v>
      </c>
      <c r="C40" s="106">
        <f>IF(male=0,VLOOKUP((($A$5:$A$1570/'Life tables'!$I$2)*2)+age,lifetable,13,1),IF(male=1,VLOOKUP((($A$5:$A$1570/'Life tables'!$I$2)*2)+age,lifetable,10,1),"error"))</f>
        <v>8.6010410302650442E-5</v>
      </c>
      <c r="E40" s="96"/>
      <c r="F40" s="97">
        <f t="shared" si="0"/>
        <v>385.77747649308338</v>
      </c>
      <c r="G40" s="97">
        <f t="shared" si="1"/>
        <v>38.752154901505222</v>
      </c>
      <c r="H40" s="97">
        <f t="shared" si="2"/>
        <v>0.88679545593534126</v>
      </c>
      <c r="I40" s="97">
        <f t="shared" si="3"/>
        <v>0.88679545593534126</v>
      </c>
      <c r="J40" s="97">
        <f t="shared" si="4"/>
        <v>3.6666515063920567E-2</v>
      </c>
      <c r="K40" s="97">
        <f t="shared" si="5"/>
        <v>2.1379752465816946</v>
      </c>
      <c r="L40" s="97">
        <f t="shared" si="14"/>
        <v>343.07708891806186</v>
      </c>
      <c r="M40" s="97">
        <f t="shared" si="6"/>
        <v>494.10735516072265</v>
      </c>
      <c r="N40" s="97">
        <f t="shared" si="7"/>
        <v>47.583608848555265</v>
      </c>
      <c r="O40" s="97">
        <f t="shared" si="8"/>
        <v>1.1358158109280252</v>
      </c>
      <c r="P40" s="97">
        <f t="shared" si="9"/>
        <v>1.1358158109280252</v>
      </c>
      <c r="Q40" s="97">
        <f t="shared" si="10"/>
        <v>4.6786446039528563E-2</v>
      </c>
      <c r="R40" s="97">
        <f t="shared" si="11"/>
        <v>8.9035602277260123E-2</v>
      </c>
      <c r="S40" s="97">
        <f t="shared" si="15"/>
        <v>444.11629264199456</v>
      </c>
      <c r="T40" s="97">
        <f t="shared" si="16"/>
        <v>2.8522218575356351</v>
      </c>
      <c r="U40" s="97">
        <f t="shared" si="16"/>
        <v>119.57341029862133</v>
      </c>
      <c r="V40" s="33">
        <f t="shared" si="17"/>
        <v>1000.0000000000006</v>
      </c>
      <c r="W40" s="101">
        <f t="shared" si="12"/>
        <v>146280.98790371104</v>
      </c>
      <c r="X40" s="108">
        <f t="shared" si="18"/>
        <v>877.57436784384367</v>
      </c>
      <c r="Y40" s="32">
        <f t="shared" si="13"/>
        <v>572.7425860700165</v>
      </c>
      <c r="Z40" s="30"/>
      <c r="AA40" s="30"/>
    </row>
    <row r="41" spans="1:27" x14ac:dyDescent="0.25">
      <c r="A41" s="4">
        <v>35</v>
      </c>
      <c r="C41" s="106">
        <f>IF(male=0,VLOOKUP((($A$5:$A$1570/'Life tables'!$I$2)*2)+age,lifetable,13,1),IF(male=1,VLOOKUP((($A$5:$A$1570/'Life tables'!$I$2)*2)+age,lifetable,10,1),"error"))</f>
        <v>8.6010410302650442E-5</v>
      </c>
      <c r="E41" s="96"/>
      <c r="F41" s="97">
        <f t="shared" si="0"/>
        <v>376.67177507810425</v>
      </c>
      <c r="G41" s="97">
        <f t="shared" si="1"/>
        <v>37.837468137187471</v>
      </c>
      <c r="H41" s="97">
        <f t="shared" si="2"/>
        <v>0.86586397307296037</v>
      </c>
      <c r="I41" s="97">
        <f t="shared" si="3"/>
        <v>0.86586397307296037</v>
      </c>
      <c r="J41" s="97">
        <f t="shared" si="4"/>
        <v>3.5801056714368944E-2</v>
      </c>
      <c r="K41" s="97">
        <f t="shared" si="5"/>
        <v>2.087511532616428</v>
      </c>
      <c r="L41" s="97">
        <f t="shared" si="14"/>
        <v>334.97926640544006</v>
      </c>
      <c r="M41" s="97">
        <f t="shared" si="6"/>
        <v>500.90259276573937</v>
      </c>
      <c r="N41" s="97">
        <f t="shared" si="7"/>
        <v>48.238004952666955</v>
      </c>
      <c r="O41" s="97">
        <f t="shared" si="8"/>
        <v>1.1514361781016329</v>
      </c>
      <c r="P41" s="97">
        <f t="shared" si="9"/>
        <v>1.1514361781016329</v>
      </c>
      <c r="Q41" s="97">
        <f t="shared" si="10"/>
        <v>4.7429879119834512E-2</v>
      </c>
      <c r="R41" s="97">
        <f t="shared" si="11"/>
        <v>9.0260069119254327E-2</v>
      </c>
      <c r="S41" s="97">
        <f t="shared" si="15"/>
        <v>450.22402550863006</v>
      </c>
      <c r="T41" s="97">
        <f t="shared" si="16"/>
        <v>2.9354527933698384</v>
      </c>
      <c r="U41" s="97">
        <f t="shared" si="16"/>
        <v>121.75118190035701</v>
      </c>
      <c r="V41" s="33">
        <f t="shared" si="17"/>
        <v>1000.0000000000005</v>
      </c>
      <c r="W41" s="101">
        <f t="shared" si="12"/>
        <v>146375.02899974544</v>
      </c>
      <c r="X41" s="108">
        <f t="shared" si="18"/>
        <v>875.31336530627368</v>
      </c>
      <c r="Y41" s="32">
        <f t="shared" si="13"/>
        <v>571.10639778771304</v>
      </c>
      <c r="Z41" s="30"/>
      <c r="AA41" s="30"/>
    </row>
    <row r="42" spans="1:27" x14ac:dyDescent="0.25">
      <c r="A42" s="4">
        <v>36</v>
      </c>
      <c r="C42" s="106">
        <f>IF(male=0,VLOOKUP((($A$5:$A$1570/'Life tables'!$I$2)*2)+age,lifetable,13,1),IF(male=1,VLOOKUP((($A$5:$A$1570/'Life tables'!$I$2)*2)+age,lifetable,10,1),"error"))</f>
        <v>8.6010410302650442E-5</v>
      </c>
      <c r="E42" s="96"/>
      <c r="F42" s="97">
        <f t="shared" si="0"/>
        <v>367.88744128032528</v>
      </c>
      <c r="G42" s="97">
        <f t="shared" si="1"/>
        <v>36.955063422602841</v>
      </c>
      <c r="H42" s="97">
        <f t="shared" si="2"/>
        <v>0.84567122525858851</v>
      </c>
      <c r="I42" s="97">
        <f t="shared" si="3"/>
        <v>0.84567122525858851</v>
      </c>
      <c r="J42" s="97">
        <f t="shared" si="4"/>
        <v>3.4966142995582809E-2</v>
      </c>
      <c r="K42" s="97">
        <f t="shared" si="5"/>
        <v>2.0388288350466048</v>
      </c>
      <c r="L42" s="97">
        <f t="shared" si="14"/>
        <v>327.16724042916303</v>
      </c>
      <c r="M42" s="97">
        <f t="shared" si="6"/>
        <v>507.4259240259484</v>
      </c>
      <c r="N42" s="97">
        <f t="shared" si="7"/>
        <v>48.866215886653904</v>
      </c>
      <c r="O42" s="97">
        <f t="shared" si="8"/>
        <v>1.1664315079785912</v>
      </c>
      <c r="P42" s="97">
        <f t="shared" si="9"/>
        <v>1.1664315079785912</v>
      </c>
      <c r="Q42" s="97">
        <f t="shared" si="10"/>
        <v>4.8047565707204705E-2</v>
      </c>
      <c r="R42" s="97">
        <f t="shared" si="11"/>
        <v>9.1435539837389779E-2</v>
      </c>
      <c r="S42" s="97">
        <f t="shared" si="15"/>
        <v>456.08736201779271</v>
      </c>
      <c r="T42" s="97">
        <f t="shared" si="16"/>
        <v>3.0184665020726258</v>
      </c>
      <c r="U42" s="97">
        <f t="shared" si="16"/>
        <v>123.881446275241</v>
      </c>
      <c r="V42" s="33">
        <f t="shared" si="17"/>
        <v>1000.0000000000006</v>
      </c>
      <c r="W42" s="101">
        <f t="shared" si="12"/>
        <v>146452.97587972283</v>
      </c>
      <c r="X42" s="108">
        <f t="shared" si="18"/>
        <v>873.10008722268685</v>
      </c>
      <c r="Y42" s="32">
        <f t="shared" si="13"/>
        <v>569.50209431394001</v>
      </c>
      <c r="Z42" s="30"/>
      <c r="AA42" s="30"/>
    </row>
    <row r="43" spans="1:27" x14ac:dyDescent="0.25">
      <c r="A43" s="4">
        <v>37</v>
      </c>
      <c r="C43" s="106">
        <f>IF(male=0,VLOOKUP((($A$5:$A$1570/'Life tables'!$I$2)*2)+age,lifetable,13,1),IF(male=1,VLOOKUP((($A$5:$A$1570/'Life tables'!$I$2)*2)+age,lifetable,10,1),"error"))</f>
        <v>8.6010410302650442E-5</v>
      </c>
      <c r="E43" s="96"/>
      <c r="F43" s="97">
        <f t="shared" si="0"/>
        <v>359.41294806212932</v>
      </c>
      <c r="G43" s="97">
        <f t="shared" si="1"/>
        <v>36.103782842697932</v>
      </c>
      <c r="H43" s="97">
        <f t="shared" si="2"/>
        <v>0.8261907150287856</v>
      </c>
      <c r="I43" s="97">
        <f t="shared" si="3"/>
        <v>0.8261907150287856</v>
      </c>
      <c r="J43" s="97">
        <f t="shared" si="4"/>
        <v>3.4160678311462911E-2</v>
      </c>
      <c r="K43" s="97">
        <f t="shared" si="5"/>
        <v>1.9918632711351716</v>
      </c>
      <c r="L43" s="97">
        <f t="shared" si="14"/>
        <v>319.63075983992718</v>
      </c>
      <c r="M43" s="97">
        <f t="shared" si="6"/>
        <v>513.68713916055754</v>
      </c>
      <c r="N43" s="97">
        <f t="shared" si="7"/>
        <v>49.469184469837586</v>
      </c>
      <c r="O43" s="97">
        <f t="shared" si="8"/>
        <v>1.1808243055583756</v>
      </c>
      <c r="P43" s="97">
        <f t="shared" si="9"/>
        <v>1.1808243055583756</v>
      </c>
      <c r="Q43" s="97">
        <f t="shared" si="10"/>
        <v>4.8640432826015323E-2</v>
      </c>
      <c r="R43" s="97">
        <f t="shared" si="11"/>
        <v>9.2563778578778455E-2</v>
      </c>
      <c r="S43" s="97">
        <f t="shared" si="15"/>
        <v>461.71510186819842</v>
      </c>
      <c r="T43" s="97">
        <f t="shared" si="16"/>
        <v>3.101267613210104</v>
      </c>
      <c r="U43" s="97">
        <f t="shared" si="16"/>
        <v>125.96587332495496</v>
      </c>
      <c r="V43" s="33">
        <f t="shared" si="17"/>
        <v>1000.0000000000005</v>
      </c>
      <c r="W43" s="101">
        <f t="shared" si="12"/>
        <v>146515.45287026072</v>
      </c>
      <c r="X43" s="108">
        <f t="shared" si="18"/>
        <v>870.9328590618353</v>
      </c>
      <c r="Y43" s="32">
        <f t="shared" si="13"/>
        <v>567.92856156078722</v>
      </c>
      <c r="Z43" s="30"/>
      <c r="AA43" s="30"/>
    </row>
    <row r="44" spans="1:27" x14ac:dyDescent="0.25">
      <c r="A44" s="4">
        <v>38</v>
      </c>
      <c r="C44" s="106">
        <f>IF(male=0,VLOOKUP((($A$5:$A$1570/'Life tables'!$I$2)*2)+age,lifetable,13,1),IF(male=1,VLOOKUP((($A$5:$A$1570/'Life tables'!$I$2)*2)+age,lifetable,10,1),"error"))</f>
        <v>8.6010410302650442E-5</v>
      </c>
      <c r="E44" s="96"/>
      <c r="F44" s="97">
        <f t="shared" si="0"/>
        <v>351.23718206077359</v>
      </c>
      <c r="G44" s="97">
        <f t="shared" si="1"/>
        <v>35.28251003692624</v>
      </c>
      <c r="H44" s="97">
        <f t="shared" si="2"/>
        <v>0.80739689584395069</v>
      </c>
      <c r="I44" s="97">
        <f t="shared" si="3"/>
        <v>0.80739689584395069</v>
      </c>
      <c r="J44" s="97">
        <f t="shared" si="4"/>
        <v>3.3383606383954524E-2</v>
      </c>
      <c r="K44" s="97">
        <f t="shared" si="5"/>
        <v>1.946553250727445</v>
      </c>
      <c r="L44" s="97">
        <f t="shared" si="14"/>
        <v>312.35994137504804</v>
      </c>
      <c r="M44" s="97">
        <f t="shared" si="6"/>
        <v>519.69567700106188</v>
      </c>
      <c r="N44" s="97">
        <f t="shared" si="7"/>
        <v>50.047819682141402</v>
      </c>
      <c r="O44" s="97">
        <f t="shared" si="8"/>
        <v>1.1946362680975373</v>
      </c>
      <c r="P44" s="97">
        <f t="shared" si="9"/>
        <v>1.1946362680975373</v>
      </c>
      <c r="Q44" s="97">
        <f t="shared" si="10"/>
        <v>4.9209374228152067E-2</v>
      </c>
      <c r="R44" s="97">
        <f t="shared" si="11"/>
        <v>9.3646486172275001E-2</v>
      </c>
      <c r="S44" s="97">
        <f t="shared" si="15"/>
        <v>467.11572892232499</v>
      </c>
      <c r="T44" s="97">
        <f t="shared" si="16"/>
        <v>3.1838605938222106</v>
      </c>
      <c r="U44" s="97">
        <f t="shared" si="16"/>
        <v>128.00607306185466</v>
      </c>
      <c r="V44" s="33">
        <f t="shared" si="17"/>
        <v>1000.0000000000006</v>
      </c>
      <c r="W44" s="101">
        <f t="shared" si="12"/>
        <v>146563.06113411437</v>
      </c>
      <c r="X44" s="108">
        <f t="shared" si="18"/>
        <v>868.81006634432367</v>
      </c>
      <c r="Y44" s="32">
        <f t="shared" si="13"/>
        <v>566.38472567576071</v>
      </c>
      <c r="Z44" s="30"/>
      <c r="AA44" s="30"/>
    </row>
    <row r="45" spans="1:27" x14ac:dyDescent="0.25">
      <c r="A45" s="4">
        <v>39</v>
      </c>
      <c r="C45" s="106">
        <f>IF(male=0,VLOOKUP((($A$5:$A$1570/'Life tables'!$I$2)*2)+age,lifetable,13,1),IF(male=1,VLOOKUP((($A$5:$A$1570/'Life tables'!$I$2)*2)+age,lifetable,10,1),"error"))</f>
        <v>8.6010410302650442E-5</v>
      </c>
      <c r="E45" s="96"/>
      <c r="F45" s="97">
        <f t="shared" si="0"/>
        <v>343.34942874244729</v>
      </c>
      <c r="G45" s="97">
        <f t="shared" si="1"/>
        <v>34.490168707942189</v>
      </c>
      <c r="H45" s="97">
        <f t="shared" si="2"/>
        <v>0.7892651379616159</v>
      </c>
      <c r="I45" s="97">
        <f t="shared" si="3"/>
        <v>0.7892651379616159</v>
      </c>
      <c r="J45" s="97">
        <f t="shared" si="4"/>
        <v>3.2633908842003581E-2</v>
      </c>
      <c r="K45" s="97">
        <f t="shared" si="5"/>
        <v>1.9028393939750368</v>
      </c>
      <c r="L45" s="97">
        <f t="shared" si="14"/>
        <v>305.34525645576485</v>
      </c>
      <c r="M45" s="97">
        <f t="shared" si="6"/>
        <v>525.46063760187633</v>
      </c>
      <c r="N45" s="97">
        <f t="shared" si="7"/>
        <v>50.60299787852194</v>
      </c>
      <c r="O45" s="97">
        <f t="shared" si="8"/>
        <v>1.2078883140980512</v>
      </c>
      <c r="P45" s="97">
        <f t="shared" si="9"/>
        <v>1.2078883140980512</v>
      </c>
      <c r="Q45" s="97">
        <f t="shared" si="10"/>
        <v>4.9755251587096212E-2</v>
      </c>
      <c r="R45" s="97">
        <f t="shared" si="11"/>
        <v>9.4685302400847909E-2</v>
      </c>
      <c r="S45" s="97">
        <f t="shared" si="15"/>
        <v>472.29742254117036</v>
      </c>
      <c r="T45" s="97">
        <f t="shared" si="16"/>
        <v>3.2662497542513105</v>
      </c>
      <c r="U45" s="97">
        <f t="shared" si="16"/>
        <v>130.00359775823054</v>
      </c>
      <c r="V45" s="33">
        <f t="shared" si="17"/>
        <v>1000.0000000000006</v>
      </c>
      <c r="W45" s="101">
        <f t="shared" si="12"/>
        <v>146596.37952730042</v>
      </c>
      <c r="X45" s="108">
        <f t="shared" si="18"/>
        <v>866.73015248751858</v>
      </c>
      <c r="Y45" s="32">
        <f t="shared" si="13"/>
        <v>564.86955158674061</v>
      </c>
      <c r="Z45" s="30"/>
      <c r="AA45" s="30"/>
    </row>
    <row r="46" spans="1:27" x14ac:dyDescent="0.25">
      <c r="A46" s="4">
        <v>40</v>
      </c>
      <c r="C46" s="106">
        <f>IF(male=0,VLOOKUP((($A$5:$A$1570/'Life tables'!$I$2)*2)+age,lifetable,13,1),IF(male=1,VLOOKUP((($A$5:$A$1570/'Life tables'!$I$2)*2)+age,lifetable,10,1),"error"))</f>
        <v>8.6010410302650442E-5</v>
      </c>
      <c r="E46" s="96"/>
      <c r="F46" s="97">
        <f t="shared" si="0"/>
        <v>335.73935808911955</v>
      </c>
      <c r="G46" s="97">
        <f t="shared" si="1"/>
        <v>33.72572118381504</v>
      </c>
      <c r="H46" s="97">
        <f t="shared" si="2"/>
        <v>0.771771695534479</v>
      </c>
      <c r="I46" s="97">
        <f t="shared" si="3"/>
        <v>0.771771695534479</v>
      </c>
      <c r="J46" s="97">
        <f t="shared" si="4"/>
        <v>3.1910603861152159E-2</v>
      </c>
      <c r="K46" s="97">
        <f t="shared" si="5"/>
        <v>1.8606644520124926</v>
      </c>
      <c r="L46" s="97">
        <f t="shared" si="14"/>
        <v>298.57751845836191</v>
      </c>
      <c r="M46" s="97">
        <f t="shared" si="6"/>
        <v>530.99079439839898</v>
      </c>
      <c r="N46" s="97">
        <f t="shared" si="7"/>
        <v>51.135563959816793</v>
      </c>
      <c r="O46" s="97">
        <f t="shared" si="8"/>
        <v>1.2206006112553325</v>
      </c>
      <c r="P46" s="97">
        <f t="shared" si="9"/>
        <v>1.2206006112553325</v>
      </c>
      <c r="Q46" s="97">
        <f t="shared" si="10"/>
        <v>5.0278895649157336E-2</v>
      </c>
      <c r="R46" s="97">
        <f t="shared" si="11"/>
        <v>9.5681808192399853E-2</v>
      </c>
      <c r="S46" s="97">
        <f t="shared" si="15"/>
        <v>477.26806851222995</v>
      </c>
      <c r="T46" s="97">
        <f t="shared" si="16"/>
        <v>3.3484392537616201</v>
      </c>
      <c r="U46" s="97">
        <f t="shared" si="16"/>
        <v>131.95994401843544</v>
      </c>
      <c r="V46" s="33">
        <f t="shared" si="17"/>
        <v>1000.0000000000005</v>
      </c>
      <c r="W46" s="101">
        <f t="shared" si="12"/>
        <v>146615.96542451048</v>
      </c>
      <c r="X46" s="108">
        <f t="shared" si="18"/>
        <v>864.69161672780342</v>
      </c>
      <c r="Y46" s="32">
        <f t="shared" si="13"/>
        <v>563.38204159955706</v>
      </c>
      <c r="Z46" s="30"/>
      <c r="AA46" s="30"/>
    </row>
    <row r="47" spans="1:27" x14ac:dyDescent="0.25">
      <c r="A47" s="4">
        <v>41</v>
      </c>
      <c r="C47" s="106">
        <f>IF(male=0,VLOOKUP((($A$5:$A$1570/'Life tables'!$I$2)*2)+age,lifetable,13,1),IF(male=1,VLOOKUP((($A$5:$A$1570/'Life tables'!$I$2)*2)+age,lifetable,10,1),"error"))</f>
        <v>8.6010410302650442E-5</v>
      </c>
      <c r="E47" s="96"/>
      <c r="F47" s="97">
        <f t="shared" si="0"/>
        <v>328.39701079905797</v>
      </c>
      <c r="G47" s="97">
        <f t="shared" si="1"/>
        <v>32.98816703184211</v>
      </c>
      <c r="H47" s="97">
        <f t="shared" si="2"/>
        <v>0.75489367488922099</v>
      </c>
      <c r="I47" s="97">
        <f t="shared" si="3"/>
        <v>0.75489367488922099</v>
      </c>
      <c r="J47" s="97">
        <f t="shared" si="4"/>
        <v>3.1212744851956208E-2</v>
      </c>
      <c r="K47" s="97">
        <f t="shared" si="5"/>
        <v>1.819973230480695</v>
      </c>
      <c r="L47" s="97">
        <f t="shared" si="14"/>
        <v>292.0478704421048</v>
      </c>
      <c r="M47" s="97">
        <f t="shared" si="6"/>
        <v>536.29460592874534</v>
      </c>
      <c r="N47" s="97">
        <f t="shared" si="7"/>
        <v>51.646332501573006</v>
      </c>
      <c r="O47" s="97">
        <f t="shared" si="8"/>
        <v>1.2327926034032541</v>
      </c>
      <c r="P47" s="97">
        <f t="shared" si="9"/>
        <v>1.2327926034032541</v>
      </c>
      <c r="Q47" s="97">
        <f t="shared" si="10"/>
        <v>5.0781107343390593E-2</v>
      </c>
      <c r="R47" s="97">
        <f t="shared" si="11"/>
        <v>9.663752773196399E-2</v>
      </c>
      <c r="S47" s="97">
        <f t="shared" si="15"/>
        <v>482.03526958529045</v>
      </c>
      <c r="T47" s="97">
        <f t="shared" si="16"/>
        <v>3.430433105956967</v>
      </c>
      <c r="U47" s="97">
        <f t="shared" si="16"/>
        <v>133.87655477664811</v>
      </c>
      <c r="V47" s="33">
        <f t="shared" si="17"/>
        <v>1000.0000000000002</v>
      </c>
      <c r="W47" s="101">
        <f t="shared" si="12"/>
        <v>146622.35551398669</v>
      </c>
      <c r="X47" s="108">
        <f t="shared" si="18"/>
        <v>862.69301211739526</v>
      </c>
      <c r="Y47" s="32">
        <f t="shared" si="13"/>
        <v>561.92123404629172</v>
      </c>
      <c r="Z47" s="30"/>
      <c r="AA47" s="30"/>
    </row>
    <row r="48" spans="1:27" x14ac:dyDescent="0.25">
      <c r="A48" s="4">
        <v>42</v>
      </c>
      <c r="C48" s="106">
        <f>IF(male=0,VLOOKUP((($A$5:$A$1570/'Life tables'!$I$2)*2)+age,lifetable,13,1),IF(male=1,VLOOKUP((($A$5:$A$1570/'Life tables'!$I$2)*2)+age,lifetable,10,1),"error"))</f>
        <v>8.6010410302650442E-5</v>
      </c>
      <c r="E48" s="96"/>
      <c r="F48" s="97">
        <f t="shared" si="0"/>
        <v>321.312784982582</v>
      </c>
      <c r="G48" s="97">
        <f t="shared" si="1"/>
        <v>32.276541722109336</v>
      </c>
      <c r="H48" s="97">
        <f t="shared" si="2"/>
        <v>0.73860900394373274</v>
      </c>
      <c r="I48" s="97">
        <f t="shared" si="3"/>
        <v>0.73860900394373274</v>
      </c>
      <c r="J48" s="97">
        <f t="shared" si="4"/>
        <v>3.0539419195473278E-2</v>
      </c>
      <c r="K48" s="97">
        <f t="shared" si="5"/>
        <v>1.7807125157948491</v>
      </c>
      <c r="L48" s="97">
        <f t="shared" si="14"/>
        <v>285.74777331759486</v>
      </c>
      <c r="M48" s="97">
        <f t="shared" si="6"/>
        <v>541.38022713481325</v>
      </c>
      <c r="N48" s="97">
        <f t="shared" si="7"/>
        <v>52.136088842364039</v>
      </c>
      <c r="O48" s="97">
        <f t="shared" si="8"/>
        <v>1.2444830364921602</v>
      </c>
      <c r="P48" s="97">
        <f t="shared" si="9"/>
        <v>1.2444830364921602</v>
      </c>
      <c r="Q48" s="97">
        <f t="shared" si="10"/>
        <v>5.1262658851681311E-2</v>
      </c>
      <c r="R48" s="97">
        <f t="shared" si="11"/>
        <v>9.755393049809763E-2</v>
      </c>
      <c r="S48" s="97">
        <f t="shared" si="15"/>
        <v>486.6063556301151</v>
      </c>
      <c r="T48" s="97">
        <f t="shared" si="16"/>
        <v>3.5122351840041217</v>
      </c>
      <c r="U48" s="97">
        <f t="shared" si="16"/>
        <v>135.75482122294105</v>
      </c>
      <c r="V48" s="33">
        <f t="shared" si="17"/>
        <v>1000.0000000000002</v>
      </c>
      <c r="W48" s="101">
        <f t="shared" si="12"/>
        <v>146616.06656299019</v>
      </c>
      <c r="X48" s="108">
        <f t="shared" si="18"/>
        <v>860.7329435930551</v>
      </c>
      <c r="Y48" s="32">
        <f t="shared" si="13"/>
        <v>560.48620198245442</v>
      </c>
      <c r="Z48" s="30"/>
      <c r="AA48" s="30"/>
    </row>
    <row r="49" spans="1:27" x14ac:dyDescent="0.25">
      <c r="A49" s="4">
        <v>43</v>
      </c>
      <c r="C49" s="106">
        <f>IF(male=0,VLOOKUP((($A$5:$A$1570/'Life tables'!$I$2)*2)+age,lifetable,13,1),IF(male=1,VLOOKUP((($A$5:$A$1570/'Life tables'!$I$2)*2)+age,lifetable,10,1),"error"))</f>
        <v>8.6010410302650442E-5</v>
      </c>
      <c r="E49" s="96"/>
      <c r="F49" s="97">
        <f t="shared" si="0"/>
        <v>314.47742333527867</v>
      </c>
      <c r="G49" s="97">
        <f t="shared" si="1"/>
        <v>31.589915339013963</v>
      </c>
      <c r="H49" s="97">
        <f t="shared" si="2"/>
        <v>0.72289640272189337</v>
      </c>
      <c r="I49" s="97">
        <f t="shared" si="3"/>
        <v>0.72289640272189337</v>
      </c>
      <c r="J49" s="97">
        <f t="shared" si="4"/>
        <v>2.9889747024131042E-2</v>
      </c>
      <c r="K49" s="97">
        <f t="shared" si="5"/>
        <v>1.7428310040585608</v>
      </c>
      <c r="L49" s="97">
        <f t="shared" si="14"/>
        <v>279.66899443973824</v>
      </c>
      <c r="M49" s="97">
        <f t="shared" si="6"/>
        <v>546.25552025777642</v>
      </c>
      <c r="N49" s="97">
        <f t="shared" si="7"/>
        <v>52.605590133049489</v>
      </c>
      <c r="O49" s="97">
        <f t="shared" si="8"/>
        <v>1.2556899836345863</v>
      </c>
      <c r="P49" s="97">
        <f t="shared" si="9"/>
        <v>1.2556899836345863</v>
      </c>
      <c r="Q49" s="97">
        <f t="shared" si="10"/>
        <v>5.1724294640426459E-2</v>
      </c>
      <c r="R49" s="97">
        <f t="shared" si="11"/>
        <v>9.8432433226194077E-2</v>
      </c>
      <c r="S49" s="97">
        <f t="shared" si="15"/>
        <v>490.98839342959116</v>
      </c>
      <c r="T49" s="97">
        <f t="shared" si="16"/>
        <v>3.5938492256686794</v>
      </c>
      <c r="U49" s="97">
        <f t="shared" si="16"/>
        <v>137.59608466022581</v>
      </c>
      <c r="V49" s="33">
        <f t="shared" si="17"/>
        <v>1000.0000000000002</v>
      </c>
      <c r="W49" s="101">
        <f t="shared" si="12"/>
        <v>146597.59615494951</v>
      </c>
      <c r="X49" s="108">
        <f t="shared" si="18"/>
        <v>858.81006611410578</v>
      </c>
      <c r="Y49" s="32">
        <f t="shared" si="13"/>
        <v>559.07605193128529</v>
      </c>
      <c r="Z49" s="30"/>
      <c r="AA49" s="30"/>
    </row>
    <row r="50" spans="1:27" x14ac:dyDescent="0.25">
      <c r="A50" s="4">
        <v>44</v>
      </c>
      <c r="C50" s="106">
        <f>IF(male=0,VLOOKUP((($A$5:$A$1570/'Life tables'!$I$2)*2)+age,lifetable,13,1),IF(male=1,VLOOKUP((($A$5:$A$1570/'Life tables'!$I$2)*2)+age,lifetable,10,1),"error"))</f>
        <v>8.6010410302650442E-5</v>
      </c>
      <c r="E50" s="96"/>
      <c r="F50" s="97">
        <f t="shared" si="0"/>
        <v>307.8820007715459</v>
      </c>
      <c r="G50" s="97">
        <f t="shared" si="1"/>
        <v>30.927391339028084</v>
      </c>
      <c r="H50" s="97">
        <f t="shared" si="2"/>
        <v>0.70773535492651618</v>
      </c>
      <c r="I50" s="97">
        <f t="shared" si="3"/>
        <v>0.70773535492651618</v>
      </c>
      <c r="J50" s="97">
        <f t="shared" si="4"/>
        <v>2.9262880046347892E-2</v>
      </c>
      <c r="K50" s="97">
        <f t="shared" si="5"/>
        <v>1.7062792325290486</v>
      </c>
      <c r="L50" s="97">
        <f t="shared" si="14"/>
        <v>273.80359661008941</v>
      </c>
      <c r="M50" s="97">
        <f t="shared" si="6"/>
        <v>550.9280653425601</v>
      </c>
      <c r="N50" s="97">
        <f t="shared" si="7"/>
        <v>53.055566348378775</v>
      </c>
      <c r="O50" s="97">
        <f t="shared" si="8"/>
        <v>1.266430869252136</v>
      </c>
      <c r="P50" s="97">
        <f t="shared" si="9"/>
        <v>1.266430869252136</v>
      </c>
      <c r="Q50" s="97">
        <f t="shared" si="10"/>
        <v>5.2166732455191198E-2</v>
      </c>
      <c r="R50" s="97">
        <f t="shared" si="11"/>
        <v>9.927440180133508E-2</v>
      </c>
      <c r="S50" s="97">
        <f t="shared" si="15"/>
        <v>495.18819612142056</v>
      </c>
      <c r="T50" s="97">
        <f t="shared" si="16"/>
        <v>3.6752788381702186</v>
      </c>
      <c r="U50" s="97">
        <f t="shared" si="16"/>
        <v>139.40163829455619</v>
      </c>
      <c r="V50" s="33">
        <f t="shared" si="17"/>
        <v>1000.0000000000006</v>
      </c>
      <c r="W50" s="101">
        <f t="shared" si="12"/>
        <v>146567.42339933757</v>
      </c>
      <c r="X50" s="108">
        <f t="shared" si="18"/>
        <v>856.92308286727416</v>
      </c>
      <c r="Y50" s="32">
        <f t="shared" si="13"/>
        <v>557.68992267346493</v>
      </c>
      <c r="Z50" s="30"/>
      <c r="AA50" s="30"/>
    </row>
    <row r="51" spans="1:27" x14ac:dyDescent="0.25">
      <c r="A51" s="4">
        <v>45</v>
      </c>
      <c r="C51" s="106">
        <f>IF(male=0,VLOOKUP((($A$5:$A$1570/'Life tables'!$I$2)*2)+age,lifetable,13,1),IF(male=1,VLOOKUP((($A$5:$A$1570/'Life tables'!$I$2)*2)+age,lifetable,10,1),"error"))</f>
        <v>8.6010410302650442E-5</v>
      </c>
      <c r="E51" s="96"/>
      <c r="F51" s="97">
        <f t="shared" si="0"/>
        <v>301.51791250194242</v>
      </c>
      <c r="G51" s="97">
        <f t="shared" si="1"/>
        <v>30.288105353043498</v>
      </c>
      <c r="H51" s="97">
        <f t="shared" si="2"/>
        <v>0.69310608053248102</v>
      </c>
      <c r="I51" s="97">
        <f t="shared" si="3"/>
        <v>0.69310608053248102</v>
      </c>
      <c r="J51" s="97">
        <f t="shared" si="4"/>
        <v>2.8658000413335615E-2</v>
      </c>
      <c r="K51" s="97">
        <f t="shared" si="5"/>
        <v>1.6710095135419238</v>
      </c>
      <c r="L51" s="97">
        <f t="shared" si="14"/>
        <v>268.1439274738787</v>
      </c>
      <c r="M51" s="97">
        <f t="shared" si="6"/>
        <v>555.40517036533186</v>
      </c>
      <c r="N51" s="97">
        <f t="shared" si="7"/>
        <v>53.486721262290501</v>
      </c>
      <c r="O51" s="97">
        <f t="shared" si="8"/>
        <v>1.2767224923557738</v>
      </c>
      <c r="P51" s="97">
        <f t="shared" si="9"/>
        <v>1.2767224923557738</v>
      </c>
      <c r="Q51" s="97">
        <f t="shared" si="10"/>
        <v>5.2590664279669061E-2</v>
      </c>
      <c r="R51" s="97">
        <f t="shared" si="11"/>
        <v>0.10008115308321262</v>
      </c>
      <c r="S51" s="97">
        <f t="shared" si="15"/>
        <v>499.21233230096692</v>
      </c>
      <c r="T51" s="97">
        <f t="shared" si="16"/>
        <v>3.7565275028632232</v>
      </c>
      <c r="U51" s="97">
        <f t="shared" si="16"/>
        <v>141.17272896118132</v>
      </c>
      <c r="V51" s="33">
        <f t="shared" si="17"/>
        <v>1000.0000000000007</v>
      </c>
      <c r="W51" s="101">
        <f t="shared" si="12"/>
        <v>146526.00961528459</v>
      </c>
      <c r="X51" s="108">
        <f t="shared" si="18"/>
        <v>855.07074353595613</v>
      </c>
      <c r="Y51" s="32">
        <f t="shared" si="13"/>
        <v>556.326984080594</v>
      </c>
      <c r="Z51" s="30"/>
      <c r="AA51" s="30"/>
    </row>
    <row r="52" spans="1:27" x14ac:dyDescent="0.25">
      <c r="A52" s="4">
        <v>46</v>
      </c>
      <c r="C52" s="106">
        <f>IF(male=0,VLOOKUP((($A$5:$A$1570/'Life tables'!$I$2)*2)+age,lifetable,13,1),IF(male=1,VLOOKUP((($A$5:$A$1570/'Life tables'!$I$2)*2)+age,lifetable,10,1),"error"))</f>
        <v>8.6010410302650442E-5</v>
      </c>
      <c r="E52" s="96"/>
      <c r="F52" s="97">
        <f t="shared" si="0"/>
        <v>295.37686253841741</v>
      </c>
      <c r="G52" s="97">
        <f t="shared" si="1"/>
        <v>29.671224031697953</v>
      </c>
      <c r="H52" s="97">
        <f t="shared" si="2"/>
        <v>0.67898950936344471</v>
      </c>
      <c r="I52" s="97">
        <f t="shared" si="3"/>
        <v>0.67898950936344471</v>
      </c>
      <c r="J52" s="97">
        <f t="shared" si="4"/>
        <v>2.8074319626570157E-2</v>
      </c>
      <c r="K52" s="97">
        <f t="shared" si="5"/>
        <v>1.6369758708072806</v>
      </c>
      <c r="L52" s="97">
        <f t="shared" si="14"/>
        <v>262.68260929755871</v>
      </c>
      <c r="M52" s="97">
        <f t="shared" si="6"/>
        <v>559.69388099753871</v>
      </c>
      <c r="N52" s="97">
        <f t="shared" si="7"/>
        <v>53.899733388210365</v>
      </c>
      <c r="O52" s="97">
        <f t="shared" si="8"/>
        <v>1.2865810489906395</v>
      </c>
      <c r="P52" s="97">
        <f t="shared" si="9"/>
        <v>1.2865810489906395</v>
      </c>
      <c r="Q52" s="97">
        <f t="shared" si="10"/>
        <v>5.2996757260227144E-2</v>
      </c>
      <c r="R52" s="97">
        <f t="shared" si="11"/>
        <v>0.10085395666555803</v>
      </c>
      <c r="S52" s="97">
        <f t="shared" si="15"/>
        <v>503.06713479742126</v>
      </c>
      <c r="T52" s="97">
        <f t="shared" si="16"/>
        <v>3.8375985797500207</v>
      </c>
      <c r="U52" s="97">
        <f t="shared" si="16"/>
        <v>142.91055878865416</v>
      </c>
      <c r="V52" s="33">
        <f t="shared" si="17"/>
        <v>1000.0000000000006</v>
      </c>
      <c r="W52" s="101">
        <f t="shared" si="12"/>
        <v>146473.79898990117</v>
      </c>
      <c r="X52" s="108">
        <f t="shared" si="18"/>
        <v>853.25184263159645</v>
      </c>
      <c r="Y52" s="32">
        <f t="shared" si="13"/>
        <v>554.98643599086415</v>
      </c>
      <c r="Z52" s="30"/>
      <c r="AA52" s="30"/>
    </row>
    <row r="53" spans="1:27" x14ac:dyDescent="0.25">
      <c r="A53" s="4">
        <v>47</v>
      </c>
      <c r="C53" s="106">
        <f>IF(male=0,VLOOKUP((($A$5:$A$1570/'Life tables'!$I$2)*2)+age,lifetable,13,1),IF(male=1,VLOOKUP((($A$5:$A$1570/'Life tables'!$I$2)*2)+age,lifetable,10,1),"error"))</f>
        <v>8.6010410302650442E-5</v>
      </c>
      <c r="E53" s="96"/>
      <c r="F53" s="97">
        <f t="shared" si="0"/>
        <v>289.45085261206458</v>
      </c>
      <c r="G53" s="97">
        <f t="shared" si="1"/>
        <v>29.075943932140351</v>
      </c>
      <c r="H53" s="97">
        <f t="shared" si="2"/>
        <v>0.66536725561683008</v>
      </c>
      <c r="I53" s="97">
        <f t="shared" si="3"/>
        <v>0.66536725561683008</v>
      </c>
      <c r="J53" s="97">
        <f t="shared" si="4"/>
        <v>2.7511077484471028E-2</v>
      </c>
      <c r="K53" s="97">
        <f t="shared" si="5"/>
        <v>1.6041339779919883</v>
      </c>
      <c r="L53" s="97">
        <f t="shared" si="14"/>
        <v>257.41252911321413</v>
      </c>
      <c r="M53" s="97">
        <f t="shared" si="6"/>
        <v>563.80099001953181</v>
      </c>
      <c r="N53" s="97">
        <f t="shared" si="7"/>
        <v>54.295256885603607</v>
      </c>
      <c r="O53" s="97">
        <f t="shared" si="8"/>
        <v>1.2960221538753613</v>
      </c>
      <c r="P53" s="97">
        <f t="shared" si="9"/>
        <v>1.2960221538753613</v>
      </c>
      <c r="Q53" s="97">
        <f t="shared" si="10"/>
        <v>5.338565459727132E-2</v>
      </c>
      <c r="R53" s="97">
        <f t="shared" si="11"/>
        <v>0.10159403657242884</v>
      </c>
      <c r="S53" s="97">
        <f t="shared" si="15"/>
        <v>506.75870913500779</v>
      </c>
      <c r="T53" s="97">
        <f t="shared" si="16"/>
        <v>3.9184953118317631</v>
      </c>
      <c r="U53" s="97">
        <f t="shared" si="16"/>
        <v>144.61628680321857</v>
      </c>
      <c r="V53" s="33">
        <f t="shared" si="17"/>
        <v>1000.0000000000007</v>
      </c>
      <c r="W53" s="101">
        <f t="shared" si="12"/>
        <v>146411.21921224429</v>
      </c>
      <c r="X53" s="108">
        <f t="shared" si="18"/>
        <v>851.46521788495033</v>
      </c>
      <c r="Y53" s="32">
        <f t="shared" si="13"/>
        <v>553.66750712538681</v>
      </c>
      <c r="Z53" s="30"/>
      <c r="AA53" s="30"/>
    </row>
    <row r="54" spans="1:27" x14ac:dyDescent="0.25">
      <c r="A54" s="4">
        <v>48</v>
      </c>
      <c r="C54" s="106">
        <f>IF(male=0,VLOOKUP((($A$5:$A$1570/'Life tables'!$I$2)*2)+age,lifetable,13,1),IF(male=1,VLOOKUP((($A$5:$A$1570/'Life tables'!$I$2)*2)+age,lifetable,10,1),"error"))</f>
        <v>8.6010410302650442E-5</v>
      </c>
      <c r="E54" s="96"/>
      <c r="F54" s="97">
        <f t="shared" si="0"/>
        <v>283.73217148859504</v>
      </c>
      <c r="G54" s="97">
        <f t="shared" si="1"/>
        <v>28.501490444747656</v>
      </c>
      <c r="H54" s="97">
        <f t="shared" si="2"/>
        <v>0.65222159330306118</v>
      </c>
      <c r="I54" s="97">
        <f t="shared" si="3"/>
        <v>0.65222159330306118</v>
      </c>
      <c r="J54" s="97">
        <f t="shared" si="4"/>
        <v>2.6967541066882345E-2</v>
      </c>
      <c r="K54" s="97">
        <f t="shared" si="5"/>
        <v>1.5724410995061415</v>
      </c>
      <c r="L54" s="97">
        <f t="shared" si="14"/>
        <v>252.32682921666824</v>
      </c>
      <c r="M54" s="97">
        <f t="shared" si="6"/>
        <v>567.73304639635523</v>
      </c>
      <c r="N54" s="97">
        <f t="shared" si="7"/>
        <v>54.673922433993134</v>
      </c>
      <c r="O54" s="97">
        <f t="shared" si="8"/>
        <v>1.305060861264778</v>
      </c>
      <c r="P54" s="97">
        <f t="shared" si="9"/>
        <v>1.305060861264778</v>
      </c>
      <c r="Q54" s="97">
        <f t="shared" si="10"/>
        <v>5.3757976404621856E-2</v>
      </c>
      <c r="R54" s="97">
        <f t="shared" si="11"/>
        <v>0.10230257289361906</v>
      </c>
      <c r="S54" s="97">
        <f t="shared" si="15"/>
        <v>510.29294169053429</v>
      </c>
      <c r="T54" s="97">
        <f t="shared" si="16"/>
        <v>3.9992208293032672</v>
      </c>
      <c r="U54" s="97">
        <f t="shared" si="16"/>
        <v>146.29103047561833</v>
      </c>
      <c r="V54" s="33">
        <f t="shared" si="17"/>
        <v>1000.0000000000006</v>
      </c>
      <c r="W54" s="101">
        <f t="shared" si="12"/>
        <v>146338.68208382957</v>
      </c>
      <c r="X54" s="108">
        <f t="shared" si="18"/>
        <v>849.70974869507904</v>
      </c>
      <c r="Y54" s="32">
        <f t="shared" si="13"/>
        <v>552.3694540437142</v>
      </c>
      <c r="Z54" s="30"/>
      <c r="AA54" s="30"/>
    </row>
    <row r="55" spans="1:27" x14ac:dyDescent="0.25">
      <c r="A55" s="4">
        <v>49</v>
      </c>
      <c r="C55" s="106">
        <f>IF(male=0,VLOOKUP((($A$5:$A$1570/'Life tables'!$I$2)*2)+age,lifetable,13,1),IF(male=1,VLOOKUP((($A$5:$A$1570/'Life tables'!$I$2)*2)+age,lifetable,10,1),"error"))</f>
        <v>8.6010410302650442E-5</v>
      </c>
      <c r="E55" s="96"/>
      <c r="F55" s="97">
        <f t="shared" si="0"/>
        <v>278.21338466725553</v>
      </c>
      <c r="G55" s="97">
        <f t="shared" si="1"/>
        <v>27.947116758359645</v>
      </c>
      <c r="H55" s="97">
        <f t="shared" si="2"/>
        <v>0.63953543256623169</v>
      </c>
      <c r="I55" s="97">
        <f t="shared" si="3"/>
        <v>0.63953543256623169</v>
      </c>
      <c r="J55" s="97">
        <f t="shared" si="4"/>
        <v>2.6443003755998569E-2</v>
      </c>
      <c r="K55" s="97">
        <f t="shared" si="5"/>
        <v>1.5418560334145581</v>
      </c>
      <c r="L55" s="97">
        <f t="shared" si="14"/>
        <v>247.41889800659285</v>
      </c>
      <c r="M55" s="97">
        <f t="shared" si="6"/>
        <v>571.49636402782346</v>
      </c>
      <c r="N55" s="97">
        <f t="shared" si="7"/>
        <v>55.036338075610949</v>
      </c>
      <c r="O55" s="97">
        <f t="shared" si="8"/>
        <v>1.313711685063941</v>
      </c>
      <c r="P55" s="97">
        <f t="shared" si="9"/>
        <v>1.313711685063941</v>
      </c>
      <c r="Q55" s="97">
        <f t="shared" si="10"/>
        <v>5.4114320538048134E-2</v>
      </c>
      <c r="R55" s="97">
        <f t="shared" si="11"/>
        <v>0.10298070336137828</v>
      </c>
      <c r="S55" s="97">
        <f t="shared" si="15"/>
        <v>513.67550755818525</v>
      </c>
      <c r="T55" s="97">
        <f t="shared" si="16"/>
        <v>4.0797781535973137</v>
      </c>
      <c r="U55" s="97">
        <f t="shared" si="16"/>
        <v>147.93586721239427</v>
      </c>
      <c r="V55" s="33">
        <f t="shared" si="17"/>
        <v>1000.0000000000007</v>
      </c>
      <c r="W55" s="101">
        <f t="shared" si="12"/>
        <v>146256.58410655611</v>
      </c>
      <c r="X55" s="108">
        <f t="shared" si="18"/>
        <v>847.98435463400904</v>
      </c>
      <c r="Y55" s="32">
        <f t="shared" si="13"/>
        <v>551.0915601371363</v>
      </c>
      <c r="Z55" s="30"/>
      <c r="AA55" s="30"/>
    </row>
    <row r="56" spans="1:27" x14ac:dyDescent="0.25">
      <c r="A56" s="4">
        <v>50</v>
      </c>
      <c r="C56" s="106">
        <f>IF(male=0,VLOOKUP((($A$5:$A$1570/'Life tables'!$I$2)*2)+age,lifetable,13,1),IF(male=1,VLOOKUP((($A$5:$A$1570/'Life tables'!$I$2)*2)+age,lifetable,10,1),"error"))</f>
        <v>8.6010410302650442E-5</v>
      </c>
      <c r="E56" s="96"/>
      <c r="F56" s="97">
        <f t="shared" si="0"/>
        <v>272.88732444943321</v>
      </c>
      <c r="G56" s="97">
        <f t="shared" si="1"/>
        <v>27.412102862649494</v>
      </c>
      <c r="H56" s="97">
        <f t="shared" si="2"/>
        <v>0.62729229685458132</v>
      </c>
      <c r="I56" s="97">
        <f t="shared" si="3"/>
        <v>0.62729229685458132</v>
      </c>
      <c r="J56" s="97">
        <f t="shared" si="4"/>
        <v>2.5936784292427493E-2</v>
      </c>
      <c r="K56" s="97">
        <f t="shared" si="5"/>
        <v>1.5123390563970787</v>
      </c>
      <c r="L56" s="97">
        <f t="shared" si="14"/>
        <v>242.68236115238506</v>
      </c>
      <c r="M56" s="97">
        <f t="shared" si="6"/>
        <v>575.09703018457583</v>
      </c>
      <c r="N56" s="97">
        <f t="shared" si="7"/>
        <v>55.383090027808471</v>
      </c>
      <c r="O56" s="97">
        <f t="shared" si="8"/>
        <v>1.3219886182202638</v>
      </c>
      <c r="P56" s="97">
        <f t="shared" si="9"/>
        <v>1.3219886182202638</v>
      </c>
      <c r="Q56" s="97">
        <f t="shared" si="10"/>
        <v>5.445526339406867E-2</v>
      </c>
      <c r="R56" s="97">
        <f t="shared" si="11"/>
        <v>0.10362952487054508</v>
      </c>
      <c r="S56" s="97">
        <f t="shared" si="15"/>
        <v>516.91187813206216</v>
      </c>
      <c r="T56" s="97">
        <f t="shared" si="16"/>
        <v>4.16017020128381</v>
      </c>
      <c r="U56" s="97">
        <f t="shared" si="16"/>
        <v>149.55183579366189</v>
      </c>
      <c r="V56" s="33">
        <f t="shared" si="17"/>
        <v>1000.0000000000005</v>
      </c>
      <c r="W56" s="101">
        <f t="shared" si="12"/>
        <v>146165.30704888058</v>
      </c>
      <c r="X56" s="108">
        <f t="shared" si="18"/>
        <v>846.28799400505477</v>
      </c>
      <c r="Y56" s="32">
        <f t="shared" si="13"/>
        <v>549.83313465838069</v>
      </c>
      <c r="Z56" s="30"/>
      <c r="AA56" s="30"/>
    </row>
    <row r="57" spans="1:27" x14ac:dyDescent="0.25">
      <c r="A57" s="4">
        <v>51</v>
      </c>
      <c r="C57" s="106">
        <f>IF(male=0,VLOOKUP((($A$5:$A$1570/'Life tables'!$I$2)*2)+age,lifetable,13,1),IF(male=1,VLOOKUP((($A$5:$A$1570/'Life tables'!$I$2)*2)+age,lifetable,10,1),"error"))</f>
        <v>8.6010410302650442E-5</v>
      </c>
      <c r="E57" s="96"/>
      <c r="F57" s="97">
        <f t="shared" si="0"/>
        <v>267.74708036367639</v>
      </c>
      <c r="G57" s="97">
        <f t="shared" si="1"/>
        <v>26.895754586297063</v>
      </c>
      <c r="H57" s="97">
        <f t="shared" si="2"/>
        <v>0.61547630091027328</v>
      </c>
      <c r="I57" s="97">
        <f t="shared" si="3"/>
        <v>0.61547630091027328</v>
      </c>
      <c r="J57" s="97">
        <f t="shared" si="4"/>
        <v>2.5448225865129032E-2</v>
      </c>
      <c r="K57" s="97">
        <f t="shared" si="5"/>
        <v>1.4838518706841173</v>
      </c>
      <c r="L57" s="97">
        <f t="shared" si="14"/>
        <v>238.11107307900954</v>
      </c>
      <c r="M57" s="97">
        <f t="shared" si="6"/>
        <v>578.54091364137867</v>
      </c>
      <c r="N57" s="97">
        <f t="shared" si="7"/>
        <v>55.714743466311148</v>
      </c>
      <c r="O57" s="97">
        <f t="shared" si="8"/>
        <v>1.3299051514197298</v>
      </c>
      <c r="P57" s="97">
        <f t="shared" si="9"/>
        <v>1.3299051514197298</v>
      </c>
      <c r="Q57" s="97">
        <f t="shared" si="10"/>
        <v>5.4781360680084004E-2</v>
      </c>
      <c r="R57" s="97">
        <f t="shared" si="11"/>
        <v>0.10425009494412633</v>
      </c>
      <c r="S57" s="97">
        <f t="shared" si="15"/>
        <v>520.00732841660385</v>
      </c>
      <c r="T57" s="97">
        <f t="shared" si="16"/>
        <v>4.2403997878290234</v>
      </c>
      <c r="U57" s="97">
        <f t="shared" si="16"/>
        <v>151.13993775929015</v>
      </c>
      <c r="V57" s="33">
        <f t="shared" si="17"/>
        <v>1000.0000000000007</v>
      </c>
      <c r="W57" s="101">
        <f t="shared" si="12"/>
        <v>146065.21849104401</v>
      </c>
      <c r="X57" s="108">
        <f t="shared" si="18"/>
        <v>844.61966245288158</v>
      </c>
      <c r="Y57" s="32">
        <f t="shared" si="13"/>
        <v>548.5935117864085</v>
      </c>
      <c r="Z57" s="30"/>
      <c r="AA57" s="30"/>
    </row>
    <row r="58" spans="1:27" x14ac:dyDescent="0.25">
      <c r="A58" s="4">
        <v>52</v>
      </c>
      <c r="C58" s="106">
        <f>IF(male=0,VLOOKUP((($A$5:$A$1570/'Life tables'!$I$2)*2)+age,lifetable,13,1),IF(male=1,VLOOKUP((($A$5:$A$1570/'Life tables'!$I$2)*2)+age,lifetable,10,1),"error"))</f>
        <v>8.6010410302650442E-5</v>
      </c>
      <c r="E58" s="96"/>
      <c r="F58" s="97">
        <f t="shared" si="0"/>
        <v>262.78598993434264</v>
      </c>
      <c r="G58" s="97">
        <f t="shared" si="1"/>
        <v>26.397402669680275</v>
      </c>
      <c r="H58" s="97">
        <f t="shared" si="2"/>
        <v>0.60407212954907574</v>
      </c>
      <c r="I58" s="97">
        <f t="shared" si="3"/>
        <v>0.60407212954907574</v>
      </c>
      <c r="J58" s="97">
        <f t="shared" si="4"/>
        <v>2.497669523401428E-2</v>
      </c>
      <c r="K58" s="97">
        <f t="shared" si="5"/>
        <v>1.456357552896596</v>
      </c>
      <c r="L58" s="97">
        <f t="shared" si="14"/>
        <v>233.69910875743361</v>
      </c>
      <c r="M58" s="97">
        <f t="shared" si="6"/>
        <v>581.83367251853906</v>
      </c>
      <c r="N58" s="97">
        <f t="shared" si="7"/>
        <v>56.031843280363589</v>
      </c>
      <c r="O58" s="97">
        <f t="shared" si="8"/>
        <v>1.3374742911121269</v>
      </c>
      <c r="P58" s="97">
        <f t="shared" si="9"/>
        <v>1.3374742911121269</v>
      </c>
      <c r="Q58" s="97">
        <f t="shared" si="10"/>
        <v>5.5093148156870969E-2</v>
      </c>
      <c r="R58" s="97">
        <f t="shared" si="11"/>
        <v>0.1048434331462796</v>
      </c>
      <c r="S58" s="97">
        <f t="shared" si="15"/>
        <v>522.96694407464804</v>
      </c>
      <c r="T58" s="97">
        <f t="shared" si="16"/>
        <v>4.3204696312199085</v>
      </c>
      <c r="U58" s="97">
        <f t="shared" si="16"/>
        <v>152.70113874533303</v>
      </c>
      <c r="V58" s="33">
        <f t="shared" si="17"/>
        <v>1000.0000000000009</v>
      </c>
      <c r="W58" s="101">
        <f t="shared" si="12"/>
        <v>145956.67235012795</v>
      </c>
      <c r="X58" s="108">
        <f t="shared" si="18"/>
        <v>842.97839162344803</v>
      </c>
      <c r="Y58" s="32">
        <f t="shared" si="13"/>
        <v>547.37204972502695</v>
      </c>
      <c r="Z58" s="30"/>
      <c r="AA58" s="30"/>
    </row>
    <row r="59" spans="1:27" x14ac:dyDescent="0.25">
      <c r="A59" s="4">
        <v>53</v>
      </c>
      <c r="C59" s="106">
        <f>IF(male=0,VLOOKUP((($A$5:$A$1570/'Life tables'!$I$2)*2)+age,lifetable,13,1),IF(male=1,VLOOKUP((($A$5:$A$1570/'Life tables'!$I$2)*2)+age,lifetable,10,1),"error"))</f>
        <v>9.285312807338908E-5</v>
      </c>
      <c r="E59" s="96"/>
      <c r="F59" s="97">
        <f t="shared" si="0"/>
        <v>257.99762978154126</v>
      </c>
      <c r="G59" s="97">
        <f t="shared" si="1"/>
        <v>25.916401870845714</v>
      </c>
      <c r="H59" s="97">
        <f t="shared" si="2"/>
        <v>0.59306501720159721</v>
      </c>
      <c r="I59" s="97">
        <f t="shared" si="3"/>
        <v>0.59306501720159721</v>
      </c>
      <c r="J59" s="97">
        <f t="shared" si="4"/>
        <v>2.6472441826847458E-2</v>
      </c>
      <c r="K59" s="97">
        <f t="shared" si="5"/>
        <v>1.4298205047219055</v>
      </c>
      <c r="L59" s="97">
        <f t="shared" si="14"/>
        <v>229.43880492974361</v>
      </c>
      <c r="M59" s="97">
        <f t="shared" si="6"/>
        <v>584.98076184190666</v>
      </c>
      <c r="N59" s="97">
        <f t="shared" si="7"/>
        <v>56.334914800774122</v>
      </c>
      <c r="O59" s="97">
        <f t="shared" si="8"/>
        <v>1.3447085768893969</v>
      </c>
      <c r="P59" s="97">
        <f t="shared" si="9"/>
        <v>1.3447085768893969</v>
      </c>
      <c r="Q59" s="97">
        <f t="shared" si="10"/>
        <v>5.9797887454197611E-2</v>
      </c>
      <c r="R59" s="97">
        <f t="shared" si="11"/>
        <v>0.10541052244458651</v>
      </c>
      <c r="S59" s="97">
        <f t="shared" si="15"/>
        <v>525.791221477455</v>
      </c>
      <c r="T59" s="97">
        <f t="shared" si="16"/>
        <v>4.4067399605009534</v>
      </c>
      <c r="U59" s="97">
        <f t="shared" si="16"/>
        <v>154.23636977249953</v>
      </c>
      <c r="V59" s="33">
        <f t="shared" si="17"/>
        <v>1000.0000000000009</v>
      </c>
      <c r="W59" s="101">
        <f t="shared" si="12"/>
        <v>145839.07318510124</v>
      </c>
      <c r="X59" s="108">
        <f t="shared" si="18"/>
        <v>841.35689026700038</v>
      </c>
      <c r="Y59" s="32">
        <f t="shared" si="13"/>
        <v>546.16393468113688</v>
      </c>
      <c r="Z59" s="30"/>
      <c r="AA59" s="30"/>
    </row>
    <row r="60" spans="1:27" x14ac:dyDescent="0.25">
      <c r="A60" s="4">
        <v>54</v>
      </c>
      <c r="C60" s="106">
        <f>IF(male=0,VLOOKUP((($A$5:$A$1570/'Life tables'!$I$2)*2)+age,lifetable,13,1),IF(male=1,VLOOKUP((($A$5:$A$1570/'Life tables'!$I$2)*2)+age,lifetable,10,1),"error"))</f>
        <v>9.285312807338908E-5</v>
      </c>
      <c r="E60" s="96"/>
      <c r="F60" s="97">
        <f t="shared" si="0"/>
        <v>253.37388050076626</v>
      </c>
      <c r="G60" s="97">
        <f t="shared" si="1"/>
        <v>25.451936578617776</v>
      </c>
      <c r="H60" s="97">
        <f t="shared" si="2"/>
        <v>0.58243629960810372</v>
      </c>
      <c r="I60" s="97">
        <f t="shared" si="3"/>
        <v>0.58243629960810372</v>
      </c>
      <c r="J60" s="97">
        <f t="shared" si="4"/>
        <v>2.5998011368083603E-2</v>
      </c>
      <c r="K60" s="97">
        <f t="shared" si="5"/>
        <v>1.4041957284945299</v>
      </c>
      <c r="L60" s="97">
        <f t="shared" si="14"/>
        <v>225.32687758306966</v>
      </c>
      <c r="M60" s="97">
        <f t="shared" si="6"/>
        <v>587.98300976623409</v>
      </c>
      <c r="N60" s="97">
        <f t="shared" si="7"/>
        <v>56.624037780639732</v>
      </c>
      <c r="O60" s="97">
        <f t="shared" si="8"/>
        <v>1.3516099124496979</v>
      </c>
      <c r="P60" s="97">
        <f t="shared" si="9"/>
        <v>1.3516099124496979</v>
      </c>
      <c r="Q60" s="97">
        <f t="shared" si="10"/>
        <v>6.0104783159490992E-2</v>
      </c>
      <c r="R60" s="97">
        <f t="shared" si="11"/>
        <v>0.10595151206827103</v>
      </c>
      <c r="S60" s="97">
        <f t="shared" si="15"/>
        <v>528.48969586546718</v>
      </c>
      <c r="T60" s="97">
        <f t="shared" si="16"/>
        <v>4.4928427550285281</v>
      </c>
      <c r="U60" s="97">
        <f t="shared" si="16"/>
        <v>155.74651701306232</v>
      </c>
      <c r="V60" s="33">
        <f t="shared" si="17"/>
        <v>1000.0000000000008</v>
      </c>
      <c r="W60" s="101">
        <f t="shared" si="12"/>
        <v>145713.52153065219</v>
      </c>
      <c r="X60" s="108">
        <f t="shared" si="18"/>
        <v>839.76064023190997</v>
      </c>
      <c r="Y60" s="32">
        <f t="shared" si="13"/>
        <v>544.97285198848408</v>
      </c>
      <c r="Z60" s="30"/>
      <c r="AA60" s="30"/>
    </row>
    <row r="61" spans="1:27" x14ac:dyDescent="0.25">
      <c r="A61" s="4">
        <v>55</v>
      </c>
      <c r="C61" s="106">
        <f>IF(male=0,VLOOKUP((($A$5:$A$1570/'Life tables'!$I$2)*2)+age,lifetable,13,1),IF(male=1,VLOOKUP((($A$5:$A$1570/'Life tables'!$I$2)*2)+age,lifetable,10,1),"error"))</f>
        <v>9.285312807338908E-5</v>
      </c>
      <c r="E61" s="96"/>
      <c r="F61" s="97">
        <f t="shared" si="0"/>
        <v>248.91076610011021</v>
      </c>
      <c r="G61" s="97">
        <f t="shared" si="1"/>
        <v>25.003607396288068</v>
      </c>
      <c r="H61" s="97">
        <f t="shared" si="2"/>
        <v>0.57217683706560263</v>
      </c>
      <c r="I61" s="97">
        <f t="shared" si="3"/>
        <v>0.57217683706560263</v>
      </c>
      <c r="J61" s="97">
        <f t="shared" si="4"/>
        <v>2.554006322166856E-2</v>
      </c>
      <c r="K61" s="97">
        <f t="shared" si="5"/>
        <v>1.3794611893036812</v>
      </c>
      <c r="L61" s="97">
        <f t="shared" si="14"/>
        <v>221.3578037771656</v>
      </c>
      <c r="M61" s="97">
        <f t="shared" si="6"/>
        <v>590.84987413179977</v>
      </c>
      <c r="N61" s="97">
        <f t="shared" si="7"/>
        <v>56.900123030470844</v>
      </c>
      <c r="O61" s="97">
        <f t="shared" si="8"/>
        <v>1.3582000387455033</v>
      </c>
      <c r="P61" s="97">
        <f t="shared" si="9"/>
        <v>1.3582000387455033</v>
      </c>
      <c r="Q61" s="97">
        <f t="shared" si="10"/>
        <v>6.0397839690339565E-2</v>
      </c>
      <c r="R61" s="97">
        <f t="shared" si="11"/>
        <v>0.10646810627147271</v>
      </c>
      <c r="S61" s="97">
        <f t="shared" si="15"/>
        <v>531.06648507787611</v>
      </c>
      <c r="T61" s="97">
        <f t="shared" si="16"/>
        <v>4.5787806579405359</v>
      </c>
      <c r="U61" s="97">
        <f t="shared" si="16"/>
        <v>157.23244630863746</v>
      </c>
      <c r="V61" s="33">
        <f t="shared" si="17"/>
        <v>1000.0000000000009</v>
      </c>
      <c r="W61" s="101">
        <f t="shared" si="12"/>
        <v>145580.49911854815</v>
      </c>
      <c r="X61" s="108">
        <f t="shared" si="18"/>
        <v>838.18877303342288</v>
      </c>
      <c r="Y61" s="32">
        <f t="shared" si="13"/>
        <v>543.79815814698702</v>
      </c>
      <c r="Z61" s="30"/>
      <c r="AA61" s="30"/>
    </row>
    <row r="62" spans="1:27" x14ac:dyDescent="0.25">
      <c r="A62" s="4">
        <v>56</v>
      </c>
      <c r="C62" s="106">
        <f>IF(male=0,VLOOKUP((($A$5:$A$1570/'Life tables'!$I$2)*2)+age,lifetable,13,1),IF(male=1,VLOOKUP((($A$5:$A$1570/'Life tables'!$I$2)*2)+age,lifetable,10,1),"error"))</f>
        <v>9.285312807338908E-5</v>
      </c>
      <c r="E62" s="96"/>
      <c r="F62" s="97">
        <f t="shared" si="0"/>
        <v>244.60252668402927</v>
      </c>
      <c r="G62" s="97">
        <f t="shared" si="1"/>
        <v>24.570835730294416</v>
      </c>
      <c r="H62" s="97">
        <f t="shared" si="2"/>
        <v>0.56227338917125513</v>
      </c>
      <c r="I62" s="97">
        <f t="shared" si="3"/>
        <v>0.56227338917125513</v>
      </c>
      <c r="J62" s="97">
        <f t="shared" si="4"/>
        <v>2.5098006380235925E-2</v>
      </c>
      <c r="K62" s="97">
        <f t="shared" si="5"/>
        <v>1.3555849658609322</v>
      </c>
      <c r="L62" s="97">
        <f t="shared" si="14"/>
        <v>217.52646120315117</v>
      </c>
      <c r="M62" s="97">
        <f t="shared" si="6"/>
        <v>593.58624634939349</v>
      </c>
      <c r="N62" s="97">
        <f t="shared" si="7"/>
        <v>57.163641603724386</v>
      </c>
      <c r="O62" s="97">
        <f t="shared" si="8"/>
        <v>1.3644901997740033</v>
      </c>
      <c r="P62" s="97">
        <f t="shared" si="9"/>
        <v>1.3644901997740033</v>
      </c>
      <c r="Q62" s="97">
        <f t="shared" si="10"/>
        <v>6.0677557056403451E-2</v>
      </c>
      <c r="R62" s="97">
        <f t="shared" si="11"/>
        <v>0.10696118646124032</v>
      </c>
      <c r="S62" s="97">
        <f t="shared" si="15"/>
        <v>533.52598560260344</v>
      </c>
      <c r="T62" s="97">
        <f t="shared" si="16"/>
        <v>4.6645562213771754</v>
      </c>
      <c r="U62" s="97">
        <f t="shared" si="16"/>
        <v>158.69499246095964</v>
      </c>
      <c r="V62" s="33">
        <f t="shared" si="17"/>
        <v>1000.0000000000008</v>
      </c>
      <c r="W62" s="101">
        <f t="shared" si="12"/>
        <v>145440.31024499596</v>
      </c>
      <c r="X62" s="108">
        <f t="shared" si="18"/>
        <v>836.64045131766397</v>
      </c>
      <c r="Y62" s="32">
        <f t="shared" si="13"/>
        <v>542.6392987170708</v>
      </c>
      <c r="Z62" s="30"/>
      <c r="AA62" s="30"/>
    </row>
    <row r="63" spans="1:27" x14ac:dyDescent="0.25">
      <c r="A63" s="4">
        <v>57</v>
      </c>
      <c r="C63" s="106">
        <f>IF(male=0,VLOOKUP((($A$5:$A$1570/'Life tables'!$I$2)*2)+age,lifetable,13,1),IF(male=1,VLOOKUP((($A$5:$A$1570/'Life tables'!$I$2)*2)+age,lifetable,10,1),"error"))</f>
        <v>9.285312807338908E-5</v>
      </c>
      <c r="E63" s="96"/>
      <c r="F63" s="97">
        <f t="shared" si="0"/>
        <v>240.44360910303419</v>
      </c>
      <c r="G63" s="97">
        <f t="shared" si="1"/>
        <v>24.153063755148519</v>
      </c>
      <c r="H63" s="97">
        <f t="shared" si="2"/>
        <v>0.55271319077407854</v>
      </c>
      <c r="I63" s="97">
        <f t="shared" si="3"/>
        <v>0.55271319077407854</v>
      </c>
      <c r="J63" s="97">
        <f t="shared" si="4"/>
        <v>2.4671271050075064E-2</v>
      </c>
      <c r="K63" s="97">
        <f t="shared" si="5"/>
        <v>1.3325362826626006</v>
      </c>
      <c r="L63" s="97">
        <f t="shared" si="14"/>
        <v>213.82791141262484</v>
      </c>
      <c r="M63" s="97">
        <f t="shared" si="6"/>
        <v>596.19684221462967</v>
      </c>
      <c r="N63" s="97">
        <f t="shared" si="7"/>
        <v>57.415047641735391</v>
      </c>
      <c r="O63" s="97">
        <f t="shared" si="8"/>
        <v>1.3704912358417907</v>
      </c>
      <c r="P63" s="97">
        <f t="shared" si="9"/>
        <v>1.3704912358417907</v>
      </c>
      <c r="Q63" s="97">
        <f t="shared" si="10"/>
        <v>6.0944417315613092E-2</v>
      </c>
      <c r="R63" s="97">
        <f t="shared" si="11"/>
        <v>0.1074316023996718</v>
      </c>
      <c r="S63" s="97">
        <f t="shared" si="15"/>
        <v>535.87243608149538</v>
      </c>
      <c r="T63" s="97">
        <f t="shared" si="16"/>
        <v>4.7501719097428632</v>
      </c>
      <c r="U63" s="97">
        <f t="shared" si="16"/>
        <v>160.1349603460219</v>
      </c>
      <c r="V63" s="33">
        <f t="shared" si="17"/>
        <v>1000.0000000000007</v>
      </c>
      <c r="W63" s="101">
        <f t="shared" si="12"/>
        <v>145293.24788218352</v>
      </c>
      <c r="X63" s="108">
        <f t="shared" si="18"/>
        <v>835.11486774423588</v>
      </c>
      <c r="Y63" s="32">
        <f t="shared" si="13"/>
        <v>541.4957392594589</v>
      </c>
      <c r="Z63" s="30"/>
      <c r="AA63" s="30"/>
    </row>
    <row r="64" spans="1:27" x14ac:dyDescent="0.25">
      <c r="A64" s="4">
        <v>58</v>
      </c>
      <c r="C64" s="106">
        <f>IF(male=0,VLOOKUP((($A$5:$A$1570/'Life tables'!$I$2)*2)+age,lifetable,13,1),IF(male=1,VLOOKUP((($A$5:$A$1570/'Life tables'!$I$2)*2)+age,lifetable,10,1),"error"))</f>
        <v>9.285312807338908E-5</v>
      </c>
      <c r="E64" s="96"/>
      <c r="F64" s="97">
        <f t="shared" si="0"/>
        <v>236.42865953248889</v>
      </c>
      <c r="G64" s="97">
        <f t="shared" si="1"/>
        <v>23.74975366796075</v>
      </c>
      <c r="H64" s="97">
        <f t="shared" si="2"/>
        <v>0.54348393491566149</v>
      </c>
      <c r="I64" s="97">
        <f t="shared" si="3"/>
        <v>0.54348393491566149</v>
      </c>
      <c r="J64" s="97">
        <f t="shared" si="4"/>
        <v>2.4259307889661602E-2</v>
      </c>
      <c r="K64" s="97">
        <f t="shared" si="5"/>
        <v>1.3102854688615166</v>
      </c>
      <c r="L64" s="97">
        <f t="shared" si="14"/>
        <v>210.25739321794563</v>
      </c>
      <c r="M64" s="97">
        <f t="shared" si="6"/>
        <v>598.68620821174704</v>
      </c>
      <c r="N64" s="97">
        <f t="shared" si="7"/>
        <v>57.654778980786588</v>
      </c>
      <c r="O64" s="97">
        <f t="shared" si="8"/>
        <v>1.3762135980555505</v>
      </c>
      <c r="P64" s="97">
        <f t="shared" si="9"/>
        <v>1.3762135980555505</v>
      </c>
      <c r="Q64" s="97">
        <f t="shared" si="10"/>
        <v>6.1198885218556126E-2</v>
      </c>
      <c r="R64" s="97">
        <f t="shared" si="11"/>
        <v>0.10788017333982666</v>
      </c>
      <c r="S64" s="97">
        <f t="shared" si="15"/>
        <v>538.10992297629093</v>
      </c>
      <c r="T64" s="97">
        <f t="shared" si="16"/>
        <v>4.8356301028510806</v>
      </c>
      <c r="U64" s="97">
        <f t="shared" si="16"/>
        <v>161.55312598822323</v>
      </c>
      <c r="V64" s="33">
        <f t="shared" si="17"/>
        <v>1000.0000000000006</v>
      </c>
      <c r="W64" s="101">
        <f t="shared" si="12"/>
        <v>145139.59409745448</v>
      </c>
      <c r="X64" s="108">
        <f t="shared" si="18"/>
        <v>833.61124390892633</v>
      </c>
      <c r="Y64" s="32">
        <f t="shared" si="13"/>
        <v>540.36696461178815</v>
      </c>
      <c r="Z64" s="30"/>
      <c r="AA64" s="30"/>
    </row>
    <row r="65" spans="1:27" x14ac:dyDescent="0.25">
      <c r="A65" s="4">
        <v>59</v>
      </c>
      <c r="C65" s="106">
        <f>IF(male=0,VLOOKUP((($A$5:$A$1570/'Life tables'!$I$2)*2)+age,lifetable,13,1),IF(male=1,VLOOKUP((($A$5:$A$1570/'Life tables'!$I$2)*2)+age,lifetable,10,1),"error"))</f>
        <v>9.285312807338908E-5</v>
      </c>
      <c r="E65" s="96"/>
      <c r="F65" s="97">
        <f t="shared" si="0"/>
        <v>232.55251631779515</v>
      </c>
      <c r="G65" s="97">
        <f t="shared" si="1"/>
        <v>23.360386969723969</v>
      </c>
      <c r="H65" s="97">
        <f t="shared" si="2"/>
        <v>0.53457375638322802</v>
      </c>
      <c r="I65" s="97">
        <f t="shared" si="3"/>
        <v>0.53457375638322802</v>
      </c>
      <c r="J65" s="97">
        <f t="shared" si="4"/>
        <v>2.3861587275521092E-2</v>
      </c>
      <c r="K65" s="97">
        <f t="shared" si="5"/>
        <v>1.288803918615103</v>
      </c>
      <c r="L65" s="97">
        <f t="shared" si="14"/>
        <v>206.81031632941409</v>
      </c>
      <c r="M65" s="97">
        <f t="shared" si="6"/>
        <v>601.05872759113106</v>
      </c>
      <c r="N65" s="97">
        <f t="shared" si="7"/>
        <v>57.88325773738697</v>
      </c>
      <c r="O65" s="97">
        <f t="shared" si="8"/>
        <v>1.3816673622925977</v>
      </c>
      <c r="P65" s="97">
        <f t="shared" si="9"/>
        <v>1.3816673622925977</v>
      </c>
      <c r="Q65" s="97">
        <f t="shared" si="10"/>
        <v>6.1441408829733701E-2</v>
      </c>
      <c r="R65" s="97">
        <f t="shared" si="11"/>
        <v>0.10830768912086419</v>
      </c>
      <c r="S65" s="97">
        <f t="shared" si="15"/>
        <v>540.2423860312083</v>
      </c>
      <c r="T65" s="97">
        <f t="shared" si="16"/>
        <v>4.9209330989563353</v>
      </c>
      <c r="U65" s="97">
        <f t="shared" si="16"/>
        <v>162.95023759595921</v>
      </c>
      <c r="V65" s="33">
        <f t="shared" si="17"/>
        <v>1000.0000000000005</v>
      </c>
      <c r="W65" s="101">
        <f t="shared" si="12"/>
        <v>144979.62045697076</v>
      </c>
      <c r="X65" s="108">
        <f t="shared" si="18"/>
        <v>832.12882930508499</v>
      </c>
      <c r="Y65" s="32">
        <f t="shared" si="13"/>
        <v>539.25247819139565</v>
      </c>
      <c r="Z65" s="30"/>
      <c r="AA65" s="30"/>
    </row>
    <row r="66" spans="1:27" x14ac:dyDescent="0.25">
      <c r="A66" s="4">
        <v>60</v>
      </c>
      <c r="C66" s="106">
        <f>IF(male=0,VLOOKUP((($A$5:$A$1570/'Life tables'!$I$2)*2)+age,lifetable,13,1),IF(male=1,VLOOKUP((($A$5:$A$1570/'Life tables'!$I$2)*2)+age,lifetable,10,1),"error"))</f>
        <v>9.285312807338908E-5</v>
      </c>
      <c r="E66" s="96"/>
      <c r="F66" s="97">
        <f t="shared" si="0"/>
        <v>228.81020307640168</v>
      </c>
      <c r="G66" s="97">
        <f t="shared" si="1"/>
        <v>22.984463772395898</v>
      </c>
      <c r="H66" s="97">
        <f t="shared" si="2"/>
        <v>0.52597121585306861</v>
      </c>
      <c r="I66" s="97">
        <f t="shared" si="3"/>
        <v>0.52597121585306861</v>
      </c>
      <c r="J66" s="97">
        <f t="shared" si="4"/>
        <v>2.3477598594444777E-2</v>
      </c>
      <c r="K66" s="97">
        <f t="shared" si="5"/>
        <v>1.2680640528567722</v>
      </c>
      <c r="L66" s="97">
        <f t="shared" si="14"/>
        <v>203.48225522084843</v>
      </c>
      <c r="M66" s="97">
        <f t="shared" si="6"/>
        <v>603.31862622868334</v>
      </c>
      <c r="N66" s="97">
        <f t="shared" si="7"/>
        <v>58.100890872541768</v>
      </c>
      <c r="O66" s="97">
        <f t="shared" si="8"/>
        <v>1.3868622426699433</v>
      </c>
      <c r="P66" s="97">
        <f t="shared" si="9"/>
        <v>1.3868622426699433</v>
      </c>
      <c r="Q66" s="97">
        <f t="shared" si="10"/>
        <v>6.1672420126516782E-2</v>
      </c>
      <c r="R66" s="97">
        <f t="shared" si="11"/>
        <v>0.1087149112238717</v>
      </c>
      <c r="S66" s="97">
        <f t="shared" si="15"/>
        <v>542.27362353945125</v>
      </c>
      <c r="T66" s="97">
        <f t="shared" si="16"/>
        <v>5.0060831176772966</v>
      </c>
      <c r="U66" s="97">
        <f t="shared" si="16"/>
        <v>164.32701656003985</v>
      </c>
      <c r="V66" s="33">
        <f t="shared" si="17"/>
        <v>1000.0000000000007</v>
      </c>
      <c r="W66" s="101">
        <f t="shared" si="12"/>
        <v>144813.58841443926</v>
      </c>
      <c r="X66" s="108">
        <f t="shared" si="18"/>
        <v>830.66690032228348</v>
      </c>
      <c r="Y66" s="32">
        <f t="shared" si="13"/>
        <v>538.15180132332011</v>
      </c>
      <c r="Z66" s="30"/>
      <c r="AA66" s="30"/>
    </row>
    <row r="67" spans="1:27" x14ac:dyDescent="0.25">
      <c r="A67" s="4">
        <v>61</v>
      </c>
      <c r="C67" s="106">
        <f>IF(male=0,VLOOKUP((($A$5:$A$1570/'Life tables'!$I$2)*2)+age,lifetable,13,1),IF(male=1,VLOOKUP((($A$5:$A$1570/'Life tables'!$I$2)*2)+age,lifetable,10,1),"error"))</f>
        <v>9.285312807338908E-5</v>
      </c>
      <c r="F67" s="97">
        <f t="shared" si="0"/>
        <v>225.19692204741827</v>
      </c>
      <c r="G67" s="97">
        <f t="shared" si="1"/>
        <v>22.621502130853962</v>
      </c>
      <c r="H67" s="97">
        <f t="shared" si="2"/>
        <v>0.51766528460314687</v>
      </c>
      <c r="I67" s="97">
        <f t="shared" si="3"/>
        <v>0.51766528460314687</v>
      </c>
      <c r="J67" s="97">
        <f t="shared" si="4"/>
        <v>2.3106849561111382E-2</v>
      </c>
      <c r="K67" s="97">
        <f t="shared" si="5"/>
        <v>1.248039282439549</v>
      </c>
      <c r="L67" s="97">
        <f t="shared" si="14"/>
        <v>200.26894321535735</v>
      </c>
      <c r="M67" s="97">
        <f t="shared" si="6"/>
        <v>605.46997827486518</v>
      </c>
      <c r="N67" s="97">
        <f t="shared" si="7"/>
        <v>58.308070735767558</v>
      </c>
      <c r="O67" s="97">
        <f t="shared" si="8"/>
        <v>1.3918076045298795</v>
      </c>
      <c r="P67" s="97">
        <f t="shared" si="9"/>
        <v>1.3918076045298795</v>
      </c>
      <c r="Q67" s="97">
        <f t="shared" si="10"/>
        <v>6.1892335576602481E-2</v>
      </c>
      <c r="R67" s="97">
        <f t="shared" si="11"/>
        <v>0.10910257378979306</v>
      </c>
      <c r="S67" s="97">
        <f t="shared" si="15"/>
        <v>544.20729742067147</v>
      </c>
      <c r="T67" s="97">
        <f t="shared" si="16"/>
        <v>5.0910823028150105</v>
      </c>
      <c r="U67" s="97">
        <f t="shared" si="16"/>
        <v>165.68415841626918</v>
      </c>
      <c r="V67" s="33">
        <f t="shared" si="17"/>
        <v>1000.0000000000007</v>
      </c>
      <c r="W67" s="101">
        <f t="shared" si="12"/>
        <v>144641.74968545229</v>
      </c>
      <c r="X67" s="108">
        <f t="shared" si="18"/>
        <v>829.22475928091649</v>
      </c>
      <c r="Y67" s="32">
        <f t="shared" si="13"/>
        <v>537.06447259261563</v>
      </c>
    </row>
    <row r="68" spans="1:27" x14ac:dyDescent="0.25">
      <c r="A68" s="4">
        <v>62</v>
      </c>
      <c r="C68" s="106">
        <f>IF(male=0,VLOOKUP((($A$5:$A$1570/'Life tables'!$I$2)*2)+age,lifetable,13,1),IF(male=1,VLOOKUP((($A$5:$A$1570/'Life tables'!$I$2)*2)+age,lifetable,10,1),"error"))</f>
        <v>9.285312807338908E-5</v>
      </c>
      <c r="F68" s="97">
        <f t="shared" si="0"/>
        <v>221.70804767994755</v>
      </c>
      <c r="G68" s="97">
        <f t="shared" si="1"/>
        <v>22.271037398829773</v>
      </c>
      <c r="H68" s="97">
        <f t="shared" si="2"/>
        <v>0.5096453297744522</v>
      </c>
      <c r="I68" s="97">
        <f t="shared" si="3"/>
        <v>0.5096453297744522</v>
      </c>
      <c r="J68" s="97">
        <f t="shared" si="4"/>
        <v>2.2748865560203103E-2</v>
      </c>
      <c r="K68" s="97">
        <f t="shared" si="5"/>
        <v>1.2287039726026632</v>
      </c>
      <c r="L68" s="97">
        <f t="shared" si="14"/>
        <v>197.166266783406</v>
      </c>
      <c r="M68" s="97">
        <f t="shared" si="6"/>
        <v>607.51671160096885</v>
      </c>
      <c r="N68" s="97">
        <f t="shared" si="7"/>
        <v>58.505175589580027</v>
      </c>
      <c r="O68" s="97">
        <f t="shared" si="8"/>
        <v>1.3965124769594461</v>
      </c>
      <c r="P68" s="97">
        <f t="shared" si="9"/>
        <v>1.3965124769594461</v>
      </c>
      <c r="Q68" s="97">
        <f t="shared" si="10"/>
        <v>6.2101556694742731E-2</v>
      </c>
      <c r="R68" s="97">
        <f t="shared" si="11"/>
        <v>0.10947138460081873</v>
      </c>
      <c r="S68" s="97">
        <f t="shared" si="15"/>
        <v>546.04693811617437</v>
      </c>
      <c r="T68" s="97">
        <f t="shared" si="16"/>
        <v>5.1759327250699565</v>
      </c>
      <c r="U68" s="97">
        <f t="shared" si="16"/>
        <v>167.02233377347267</v>
      </c>
      <c r="V68" s="33">
        <f t="shared" si="17"/>
        <v>1000.0000000000007</v>
      </c>
      <c r="W68" s="101">
        <f t="shared" si="12"/>
        <v>144464.34660797732</v>
      </c>
      <c r="X68" s="108">
        <f t="shared" si="18"/>
        <v>827.80173350145799</v>
      </c>
      <c r="Y68" s="32">
        <f t="shared" si="13"/>
        <v>535.99004722009033</v>
      </c>
    </row>
    <row r="69" spans="1:27" x14ac:dyDescent="0.25">
      <c r="A69" s="4">
        <v>63</v>
      </c>
      <c r="C69" s="106">
        <f>IF(male=0,VLOOKUP((($A$5:$A$1570/'Life tables'!$I$2)*2)+age,lifetable,13,1),IF(male=1,VLOOKUP((($A$5:$A$1570/'Life tables'!$I$2)*2)+age,lifetable,10,1),"error"))</f>
        <v>9.285312807338908E-5</v>
      </c>
      <c r="F69" s="97">
        <f t="shared" si="0"/>
        <v>218.33912045156566</v>
      </c>
      <c r="G69" s="97">
        <f t="shared" si="1"/>
        <v>21.932621607962588</v>
      </c>
      <c r="H69" s="97">
        <f t="shared" si="2"/>
        <v>0.50190110016140099</v>
      </c>
      <c r="I69" s="97">
        <f t="shared" si="3"/>
        <v>0.50190110016140099</v>
      </c>
      <c r="J69" s="97">
        <f t="shared" si="4"/>
        <v>2.2403189012136608E-2</v>
      </c>
      <c r="K69" s="97">
        <f t="shared" si="5"/>
        <v>1.210033408713626</v>
      </c>
      <c r="L69" s="97">
        <f t="shared" si="14"/>
        <v>194.1702600455545</v>
      </c>
      <c r="M69" s="97">
        <f t="shared" si="6"/>
        <v>609.4626130498923</v>
      </c>
      <c r="N69" s="97">
        <f t="shared" si="7"/>
        <v>58.692570115154922</v>
      </c>
      <c r="O69" s="97">
        <f t="shared" si="8"/>
        <v>1.4009855648605078</v>
      </c>
      <c r="P69" s="97">
        <f t="shared" si="9"/>
        <v>1.4009855648605078</v>
      </c>
      <c r="Q69" s="97">
        <f t="shared" si="10"/>
        <v>6.2300470579488801E-2</v>
      </c>
      <c r="R69" s="97">
        <f t="shared" si="11"/>
        <v>0.10982202602654845</v>
      </c>
      <c r="S69" s="97">
        <f t="shared" si="15"/>
        <v>547.79594930841029</v>
      </c>
      <c r="T69" s="97">
        <f t="shared" si="16"/>
        <v>5.2606363846615816</v>
      </c>
      <c r="U69" s="97">
        <f t="shared" si="16"/>
        <v>168.34218920821283</v>
      </c>
      <c r="V69" s="33">
        <f t="shared" si="17"/>
        <v>1000.0000000000005</v>
      </c>
      <c r="W69" s="101">
        <f t="shared" si="12"/>
        <v>144281.61248950614</v>
      </c>
      <c r="X69" s="108">
        <f t="shared" si="18"/>
        <v>826.39717440712616</v>
      </c>
      <c r="Y69" s="32">
        <f t="shared" si="13"/>
        <v>534.92809646062778</v>
      </c>
    </row>
    <row r="70" spans="1:27" x14ac:dyDescent="0.25">
      <c r="A70" s="4">
        <v>64</v>
      </c>
      <c r="C70" s="106">
        <f>IF(male=0,VLOOKUP((($A$5:$A$1570/'Life tables'!$I$2)*2)+age,lifetable,13,1),IF(male=1,VLOOKUP((($A$5:$A$1570/'Life tables'!$I$2)*2)+age,lifetable,10,1),"error"))</f>
        <v>9.285312807338908E-5</v>
      </c>
      <c r="F70" s="97">
        <f t="shared" si="0"/>
        <v>215.08584090868996</v>
      </c>
      <c r="G70" s="97">
        <f t="shared" si="1"/>
        <v>21.605822869141768</v>
      </c>
      <c r="H70" s="97">
        <f t="shared" si="2"/>
        <v>0.49442271251229392</v>
      </c>
      <c r="I70" s="97">
        <f t="shared" si="3"/>
        <v>0.49442271251229392</v>
      </c>
      <c r="J70" s="97">
        <f t="shared" si="4"/>
        <v>2.2069378761561152E-2</v>
      </c>
      <c r="K70" s="97">
        <f t="shared" si="5"/>
        <v>1.192003763240004</v>
      </c>
      <c r="L70" s="97">
        <f t="shared" si="14"/>
        <v>191.27709947252205</v>
      </c>
      <c r="M70" s="97">
        <f t="shared" si="6"/>
        <v>611.31133349843628</v>
      </c>
      <c r="N70" s="97">
        <f t="shared" si="7"/>
        <v>58.870605899838246</v>
      </c>
      <c r="O70" s="97">
        <f t="shared" si="8"/>
        <v>1.4052352605865697</v>
      </c>
      <c r="P70" s="97">
        <f t="shared" si="9"/>
        <v>1.4052352605865697</v>
      </c>
      <c r="Q70" s="97">
        <f t="shared" si="10"/>
        <v>6.2489450430669245E-2</v>
      </c>
      <c r="R70" s="97">
        <f t="shared" si="11"/>
        <v>0.11015515593619096</v>
      </c>
      <c r="S70" s="97">
        <f t="shared" si="15"/>
        <v>549.45761247105804</v>
      </c>
      <c r="T70" s="97">
        <f t="shared" si="16"/>
        <v>5.3451952138538124</v>
      </c>
      <c r="U70" s="97">
        <f t="shared" si="16"/>
        <v>169.64434812738904</v>
      </c>
      <c r="V70" s="33">
        <f t="shared" si="17"/>
        <v>1000.0000000000007</v>
      </c>
      <c r="W70" s="101">
        <f t="shared" si="12"/>
        <v>144093.7719413586</v>
      </c>
      <c r="X70" s="108">
        <f t="shared" si="18"/>
        <v>825.01045665875779</v>
      </c>
      <c r="Y70" s="32">
        <f t="shared" si="13"/>
        <v>533.87820702327315</v>
      </c>
    </row>
    <row r="71" spans="1:27" x14ac:dyDescent="0.25">
      <c r="A71" s="4">
        <v>65</v>
      </c>
      <c r="C71" s="106">
        <f>IF(male=0,VLOOKUP((($A$5:$A$1570/'Life tables'!$I$2)*2)+age,lifetable,13,1),IF(male=1,VLOOKUP((($A$5:$A$1570/'Life tables'!$I$2)*2)+age,lifetable,10,1),"error"))</f>
        <v>9.285312807338908E-5</v>
      </c>
      <c r="F71" s="97">
        <f t="shared" ref="F71:F134" si="19">E70*(1-pCAUC)+(L70+G70+H70+I70 )*(1-pCAUC)+(S70+N70+O70+P70)*(pUAUC)</f>
        <v>211.94406392086975</v>
      </c>
      <c r="G71" s="97">
        <f t="shared" ref="G71:G134" si="20">F71*(rrOSEX)</f>
        <v>21.290224795338268</v>
      </c>
      <c r="H71" s="97">
        <f t="shared" ref="H71:H134" si="21">F71*rrEREX</f>
        <v>0.48720063832152366</v>
      </c>
      <c r="I71" s="97">
        <f t="shared" ref="I71:I134" si="22">F71*rrHOEX</f>
        <v>0.48720063832152366</v>
      </c>
      <c r="J71" s="97">
        <f t="shared" ref="J71:J134" si="23">F71*mr + G71*mr + H71*mr+I71*mr</f>
        <v>2.1747009487806876E-2</v>
      </c>
      <c r="K71" s="97">
        <f t="shared" ref="K71:K134" si="24">F71*amr + I71*amrHOEX</f>
        <v>1.1745920639067484</v>
      </c>
      <c r="L71" s="97">
        <f t="shared" si="14"/>
        <v>188.48309877549389</v>
      </c>
      <c r="M71" s="97">
        <f t="shared" ref="M71:M134" si="25">E70*pCAUC+(L70+G70+H70+I70)*pCAUC+(S70+N70+O70+P70)*(1-pUAUC)</f>
        <v>613.06639273788801</v>
      </c>
      <c r="N71" s="97">
        <f t="shared" ref="N71:N134" si="26">M71*rrOSEXc</f>
        <v>59.039621907157041</v>
      </c>
      <c r="O71" s="97">
        <f t="shared" ref="O71:O134" si="27">M71*rrEREXc</f>
        <v>1.4092696551618864</v>
      </c>
      <c r="P71" s="97">
        <f t="shared" ref="P71:P134" si="28">M71*rrHOEXc</f>
        <v>1.4092696551618864</v>
      </c>
      <c r="Q71" s="97">
        <f t="shared" ref="Q71:Q134" si="29">M71*mr + N71*mr + O71*mr+P71*mr</f>
        <v>6.2668856048292865E-2</v>
      </c>
      <c r="R71" s="97">
        <f t="shared" ref="R71:R134" si="30">M71*amrc + P71*amrHOEX</f>
        <v>0.11047140857802024</v>
      </c>
      <c r="S71" s="97">
        <f t="shared" si="15"/>
        <v>551.03509125578091</v>
      </c>
      <c r="T71" s="97">
        <f t="shared" si="16"/>
        <v>5.4296110793899119</v>
      </c>
      <c r="U71" s="97">
        <f t="shared" si="16"/>
        <v>170.92941159987382</v>
      </c>
      <c r="V71" s="33">
        <f t="shared" si="17"/>
        <v>1000.0000000000007</v>
      </c>
      <c r="W71" s="101">
        <f t="shared" ref="W71:W134" si="31">(cNES*L71+(cNES+cOSEX)*G71+(cNES+cEREX)*H71+(cNES+cHOEX)*I71 +(cNES+ cNES)*S71 +(cNES+ cOSEX)*N71 + (cNES+cEREX)*O71 + (cNES+cHOEX)*P71)/(1+cDR)^A$5:A$65536</f>
        <v>143901.04120061468</v>
      </c>
      <c r="X71" s="108">
        <f t="shared" si="18"/>
        <v>823.64097732073697</v>
      </c>
      <c r="Y71" s="32">
        <f t="shared" ref="Y71:Y134" si="32">(uNES*L71+ uOCEX*G71+uEREX*H71+uHOEX*I71+uNES*S71+ uOCEX*N71+uEREX*O71+uHOEX*P71)/(1+oDR)^A$5:A$65536</f>
        <v>532.83998051229378</v>
      </c>
    </row>
    <row r="72" spans="1:27" x14ac:dyDescent="0.25">
      <c r="A72" s="4">
        <v>66</v>
      </c>
      <c r="C72" s="106">
        <f>IF(male=0,VLOOKUP((($A$5:$A$1570/'Life tables'!$I$2)*2)+age,lifetable,13,1),IF(male=1,VLOOKUP((($A$5:$A$1570/'Life tables'!$I$2)*2)+age,lifetable,10,1),"error"))</f>
        <v>9.285312807338908E-5</v>
      </c>
      <c r="F72" s="97">
        <f t="shared" si="19"/>
        <v>208.90979314132076</v>
      </c>
      <c r="G72" s="97">
        <f t="shared" si="20"/>
        <v>20.985425945153708</v>
      </c>
      <c r="H72" s="97">
        <f t="shared" si="21"/>
        <v>0.48022569109587948</v>
      </c>
      <c r="I72" s="97">
        <f t="shared" si="22"/>
        <v>0.48022569109587948</v>
      </c>
      <c r="J72" s="97">
        <f t="shared" si="23"/>
        <v>2.1435671136495173E-2</v>
      </c>
      <c r="K72" s="97">
        <f t="shared" si="24"/>
        <v>1.15777616299653</v>
      </c>
      <c r="L72" s="97">
        <f t="shared" ref="L72:L135" si="33">F72-SUM(G72:K72)</f>
        <v>185.78470397984228</v>
      </c>
      <c r="M72" s="97">
        <f t="shared" si="25"/>
        <v>614.73118417941623</v>
      </c>
      <c r="N72" s="97">
        <f t="shared" si="26"/>
        <v>59.199944929959109</v>
      </c>
      <c r="O72" s="97">
        <f t="shared" si="27"/>
        <v>1.413096549097862</v>
      </c>
      <c r="P72" s="97">
        <f t="shared" si="28"/>
        <v>1.413096549097862</v>
      </c>
      <c r="Q72" s="97">
        <f t="shared" si="29"/>
        <v>6.2839034313543443E-2</v>
      </c>
      <c r="R72" s="97">
        <f t="shared" si="30"/>
        <v>0.11077139542726333</v>
      </c>
      <c r="S72" s="97">
        <f t="shared" ref="S72:S135" si="34">M72-SUM(N72:R72)</f>
        <v>552.53143572152055</v>
      </c>
      <c r="T72" s="97">
        <f t="shared" ref="T72:U135" si="35">J72+Q72+T71</f>
        <v>5.5138857848399505</v>
      </c>
      <c r="U72" s="97">
        <f t="shared" si="35"/>
        <v>172.19795915829761</v>
      </c>
      <c r="V72" s="33">
        <f t="shared" ref="V72:V135" si="36">SUM(G72:I72,L72,N72,O72,P72,S72,T72,U72)</f>
        <v>1000.0000000000008</v>
      </c>
      <c r="W72" s="101">
        <f t="shared" si="31"/>
        <v>143703.62844013495</v>
      </c>
      <c r="X72" s="108">
        <f t="shared" ref="X72:X135" si="37">(L72+G72+H72+I72+N72+O72+P72+S72)</f>
        <v>822.28815505686316</v>
      </c>
      <c r="Y72" s="32">
        <f t="shared" si="32"/>
        <v>531.81303288846061</v>
      </c>
    </row>
    <row r="73" spans="1:27" x14ac:dyDescent="0.25">
      <c r="A73" s="4">
        <v>67</v>
      </c>
      <c r="C73" s="106">
        <f>IF(male=0,VLOOKUP((($A$5:$A$1570/'Life tables'!$I$2)*2)+age,lifetable,13,1),IF(male=1,VLOOKUP((($A$5:$A$1570/'Life tables'!$I$2)*2)+age,lifetable,10,1),"error"))</f>
        <v>9.285312807338908E-5</v>
      </c>
      <c r="F73" s="97">
        <f t="shared" si="19"/>
        <v>205.97917566630031</v>
      </c>
      <c r="G73" s="97">
        <f t="shared" si="20"/>
        <v>20.69103928634345</v>
      </c>
      <c r="H73" s="97">
        <f t="shared" si="21"/>
        <v>0.4734890140779317</v>
      </c>
      <c r="I73" s="97">
        <f t="shared" si="22"/>
        <v>0.4734890140779317</v>
      </c>
      <c r="J73" s="97">
        <f t="shared" si="23"/>
        <v>2.1134968371551502E-2</v>
      </c>
      <c r="K73" s="97">
        <f t="shared" si="24"/>
        <v>1.141534707752043</v>
      </c>
      <c r="L73" s="97">
        <f t="shared" si="33"/>
        <v>183.17848867567739</v>
      </c>
      <c r="M73" s="97">
        <f t="shared" si="25"/>
        <v>616.30897939056285</v>
      </c>
      <c r="N73" s="97">
        <f t="shared" si="26"/>
        <v>59.351890027286998</v>
      </c>
      <c r="O73" s="97">
        <f t="shared" si="27"/>
        <v>1.416723462821184</v>
      </c>
      <c r="P73" s="97">
        <f t="shared" si="28"/>
        <v>1.416723462821184</v>
      </c>
      <c r="Q73" s="97">
        <f t="shared" si="29"/>
        <v>6.3000319652508852E-2</v>
      </c>
      <c r="R73" s="97">
        <f t="shared" si="30"/>
        <v>0.1110557060035528</v>
      </c>
      <c r="S73" s="97">
        <f t="shared" si="34"/>
        <v>553.94958641197741</v>
      </c>
      <c r="T73" s="97">
        <f t="shared" si="35"/>
        <v>5.598021072864011</v>
      </c>
      <c r="U73" s="97">
        <f t="shared" si="35"/>
        <v>173.45054957205321</v>
      </c>
      <c r="V73" s="33">
        <f t="shared" si="36"/>
        <v>1000.0000000000007</v>
      </c>
      <c r="W73" s="101">
        <f t="shared" si="31"/>
        <v>143501.73406710793</v>
      </c>
      <c r="X73" s="108">
        <f t="shared" si="37"/>
        <v>820.95142935508352</v>
      </c>
      <c r="Y73" s="32">
        <f t="shared" si="32"/>
        <v>530.79699394981424</v>
      </c>
    </row>
    <row r="74" spans="1:27" x14ac:dyDescent="0.25">
      <c r="A74" s="4">
        <v>68</v>
      </c>
      <c r="C74" s="106">
        <f>IF(male=0,VLOOKUP((($A$5:$A$1570/'Life tables'!$I$2)*2)+age,lifetable,13,1),IF(male=1,VLOOKUP((($A$5:$A$1570/'Life tables'!$I$2)*2)+age,lifetable,10,1),"error"))</f>
        <v>9.285312807338908E-5</v>
      </c>
      <c r="F74" s="97">
        <f t="shared" si="19"/>
        <v>203.1484968861858</v>
      </c>
      <c r="G74" s="97">
        <f t="shared" si="20"/>
        <v>20.406691678596662</v>
      </c>
      <c r="H74" s="97">
        <f t="shared" si="21"/>
        <v>0.46698206841008855</v>
      </c>
      <c r="I74" s="97">
        <f t="shared" si="22"/>
        <v>0.46698206841008855</v>
      </c>
      <c r="J74" s="97">
        <f t="shared" si="23"/>
        <v>2.0844520046888509E-2</v>
      </c>
      <c r="K74" s="97">
        <f t="shared" si="24"/>
        <v>1.1258471118407318</v>
      </c>
      <c r="L74" s="97">
        <f t="shared" si="33"/>
        <v>180.66114943888132</v>
      </c>
      <c r="M74" s="97">
        <f t="shared" si="25"/>
        <v>617.80293246889778</v>
      </c>
      <c r="N74" s="97">
        <f t="shared" si="26"/>
        <v>59.49576094557046</v>
      </c>
      <c r="O74" s="97">
        <f t="shared" si="27"/>
        <v>1.420157646727646</v>
      </c>
      <c r="P74" s="97">
        <f t="shared" si="28"/>
        <v>1.420157646727646</v>
      </c>
      <c r="Q74" s="97">
        <f t="shared" si="29"/>
        <v>6.3153034483264717E-2</v>
      </c>
      <c r="R74" s="97">
        <f t="shared" si="30"/>
        <v>0.11132490865903696</v>
      </c>
      <c r="S74" s="97">
        <f t="shared" si="34"/>
        <v>555.29237828672967</v>
      </c>
      <c r="T74" s="97">
        <f t="shared" si="35"/>
        <v>5.6820186273941644</v>
      </c>
      <c r="U74" s="97">
        <f t="shared" si="35"/>
        <v>174.68772159255298</v>
      </c>
      <c r="V74" s="33">
        <f t="shared" si="36"/>
        <v>1000.0000000000008</v>
      </c>
      <c r="W74" s="101">
        <f t="shared" si="31"/>
        <v>143295.55101055026</v>
      </c>
      <c r="X74" s="108">
        <f t="shared" si="37"/>
        <v>819.63025978005362</v>
      </c>
      <c r="Y74" s="32">
        <f t="shared" si="32"/>
        <v>529.79150683121441</v>
      </c>
    </row>
    <row r="75" spans="1:27" x14ac:dyDescent="0.25">
      <c r="A75" s="4">
        <v>69</v>
      </c>
      <c r="C75" s="106">
        <f>IF(male=0,VLOOKUP((($A$5:$A$1570/'Life tables'!$I$2)*2)+age,lifetable,13,1),IF(male=1,VLOOKUP((($A$5:$A$1570/'Life tables'!$I$2)*2)+age,lifetable,10,1),"error"))</f>
        <v>9.285312807338908E-5</v>
      </c>
      <c r="F75" s="97">
        <f t="shared" si="19"/>
        <v>200.4141755213754</v>
      </c>
      <c r="G75" s="97">
        <f t="shared" si="20"/>
        <v>20.132023374882131</v>
      </c>
      <c r="H75" s="97">
        <f t="shared" si="21"/>
        <v>0.46069662172350817</v>
      </c>
      <c r="I75" s="97">
        <f t="shared" si="22"/>
        <v>0.46069662172350817</v>
      </c>
      <c r="J75" s="97">
        <f t="shared" si="23"/>
        <v>2.0563958697053082E-2</v>
      </c>
      <c r="K75" s="97">
        <f t="shared" si="24"/>
        <v>1.1106935278437955</v>
      </c>
      <c r="L75" s="97">
        <f t="shared" si="33"/>
        <v>178.2295014165054</v>
      </c>
      <c r="M75" s="97">
        <f t="shared" si="25"/>
        <v>619.21608425867817</v>
      </c>
      <c r="N75" s="97">
        <f t="shared" si="26"/>
        <v>59.631850524699821</v>
      </c>
      <c r="O75" s="97">
        <f t="shared" si="27"/>
        <v>1.4234060908750756</v>
      </c>
      <c r="P75" s="97">
        <f t="shared" si="28"/>
        <v>1.4234060908750756</v>
      </c>
      <c r="Q75" s="97">
        <f t="shared" si="29"/>
        <v>6.3297489646909594E-2</v>
      </c>
      <c r="R75" s="97">
        <f t="shared" si="30"/>
        <v>0.11157955133819998</v>
      </c>
      <c r="S75" s="97">
        <f t="shared" si="34"/>
        <v>556.56254451124312</v>
      </c>
      <c r="T75" s="97">
        <f t="shared" si="35"/>
        <v>5.765880075738127</v>
      </c>
      <c r="U75" s="97">
        <f t="shared" si="35"/>
        <v>175.90999467173498</v>
      </c>
      <c r="V75" s="33">
        <f t="shared" si="36"/>
        <v>1000.0000000000007</v>
      </c>
      <c r="W75" s="101">
        <f t="shared" si="31"/>
        <v>143085.26499816767</v>
      </c>
      <c r="X75" s="108">
        <f t="shared" si="37"/>
        <v>818.32412525252766</v>
      </c>
      <c r="Y75" s="32">
        <f t="shared" si="32"/>
        <v>528.79622752199134</v>
      </c>
    </row>
    <row r="76" spans="1:27" x14ac:dyDescent="0.25">
      <c r="A76" s="4">
        <v>70</v>
      </c>
      <c r="C76" s="106">
        <f>IF(male=0,VLOOKUP((($A$5:$A$1570/'Life tables'!$I$2)*2)+age,lifetable,13,1),IF(male=1,VLOOKUP((($A$5:$A$1570/'Life tables'!$I$2)*2)+age,lifetable,10,1),"error"))</f>
        <v>9.285312807338908E-5</v>
      </c>
      <c r="F76" s="97">
        <f t="shared" si="19"/>
        <v>197.77275883637611</v>
      </c>
      <c r="G76" s="97">
        <f t="shared" si="20"/>
        <v>19.866687540693405</v>
      </c>
      <c r="H76" s="97">
        <f t="shared" si="21"/>
        <v>0.45462473713661433</v>
      </c>
      <c r="I76" s="97">
        <f t="shared" si="22"/>
        <v>0.45462473713661433</v>
      </c>
      <c r="J76" s="97">
        <f t="shared" si="23"/>
        <v>2.0292930046156888E-2</v>
      </c>
      <c r="K76" s="97">
        <f t="shared" si="24"/>
        <v>1.0960548207327088</v>
      </c>
      <c r="L76" s="97">
        <f t="shared" si="33"/>
        <v>175.88047407063061</v>
      </c>
      <c r="M76" s="97">
        <f t="shared" si="25"/>
        <v>620.55136641615161</v>
      </c>
      <c r="N76" s="97">
        <f t="shared" si="26"/>
        <v>59.760441089523539</v>
      </c>
      <c r="O76" s="97">
        <f t="shared" si="27"/>
        <v>1.4264755343283411</v>
      </c>
      <c r="P76" s="97">
        <f t="shared" si="28"/>
        <v>1.4264755343283411</v>
      </c>
      <c r="Q76" s="97">
        <f t="shared" si="29"/>
        <v>6.3433984823128356E-2</v>
      </c>
      <c r="R76" s="97">
        <f t="shared" si="30"/>
        <v>0.11182016231040875</v>
      </c>
      <c r="S76" s="97">
        <f t="shared" si="34"/>
        <v>557.7627201108379</v>
      </c>
      <c r="T76" s="97">
        <f t="shared" si="35"/>
        <v>5.8496069906074126</v>
      </c>
      <c r="U76" s="97">
        <f t="shared" si="35"/>
        <v>177.1178696547781</v>
      </c>
      <c r="V76" s="33">
        <f t="shared" si="36"/>
        <v>1000.0000000000009</v>
      </c>
      <c r="W76" s="101">
        <f t="shared" si="31"/>
        <v>142871.05482297137</v>
      </c>
      <c r="X76" s="108">
        <f t="shared" si="37"/>
        <v>817.03252335461536</v>
      </c>
      <c r="Y76" s="32">
        <f t="shared" si="32"/>
        <v>527.81082440104365</v>
      </c>
    </row>
    <row r="77" spans="1:27" x14ac:dyDescent="0.25">
      <c r="A77" s="4">
        <v>71</v>
      </c>
      <c r="C77" s="106">
        <f>IF(male=0,VLOOKUP((($A$5:$A$1570/'Life tables'!$I$2)*2)+age,lifetable,13,1),IF(male=1,VLOOKUP((($A$5:$A$1570/'Life tables'!$I$2)*2)+age,lifetable,10,1),"error"))</f>
        <v>9.285312807338908E-5</v>
      </c>
      <c r="F77" s="97">
        <f t="shared" si="19"/>
        <v>195.22091802568377</v>
      </c>
      <c r="G77" s="97">
        <f t="shared" si="20"/>
        <v>19.610349790550792</v>
      </c>
      <c r="H77" s="97">
        <f t="shared" si="21"/>
        <v>0.44875876264851355</v>
      </c>
      <c r="I77" s="97">
        <f t="shared" si="22"/>
        <v>0.44875876264851355</v>
      </c>
      <c r="J77" s="97">
        <f t="shared" si="23"/>
        <v>2.003109253443389E-2</v>
      </c>
      <c r="K77" s="97">
        <f t="shared" si="24"/>
        <v>1.0819125422978115</v>
      </c>
      <c r="L77" s="97">
        <f t="shared" si="33"/>
        <v>173.6111070750037</v>
      </c>
      <c r="M77" s="97">
        <f t="shared" si="25"/>
        <v>621.81160532893159</v>
      </c>
      <c r="N77" s="97">
        <f t="shared" si="26"/>
        <v>59.881804827292527</v>
      </c>
      <c r="O77" s="97">
        <f t="shared" si="27"/>
        <v>1.429372474168908</v>
      </c>
      <c r="P77" s="97">
        <f t="shared" si="28"/>
        <v>1.429372474168908</v>
      </c>
      <c r="Q77" s="97">
        <f t="shared" si="29"/>
        <v>6.3562808930838391E-2</v>
      </c>
      <c r="R77" s="97">
        <f t="shared" si="30"/>
        <v>0.11204725087616409</v>
      </c>
      <c r="S77" s="97">
        <f t="shared" si="34"/>
        <v>558.89544549349421</v>
      </c>
      <c r="T77" s="97">
        <f t="shared" si="35"/>
        <v>5.9332008920726853</v>
      </c>
      <c r="U77" s="97">
        <f t="shared" si="35"/>
        <v>178.31182944795208</v>
      </c>
      <c r="V77" s="33">
        <f t="shared" si="36"/>
        <v>1000.0000000000008</v>
      </c>
      <c r="W77" s="101">
        <f t="shared" si="31"/>
        <v>142653.09260002809</v>
      </c>
      <c r="X77" s="108">
        <f t="shared" si="37"/>
        <v>815.75496965997604</v>
      </c>
      <c r="Y77" s="32">
        <f t="shared" si="32"/>
        <v>526.83497778875574</v>
      </c>
    </row>
    <row r="78" spans="1:27" x14ac:dyDescent="0.25">
      <c r="A78" s="4">
        <v>72</v>
      </c>
      <c r="C78" s="106">
        <f>IF(male=0,VLOOKUP((($A$5:$A$1570/'Life tables'!$I$2)*2)+age,lifetable,13,1),IF(male=1,VLOOKUP((($A$5:$A$1570/'Life tables'!$I$2)*2)+age,lifetable,10,1),"error"))</f>
        <v>9.285312807338908E-5</v>
      </c>
      <c r="F78" s="97">
        <f t="shared" si="19"/>
        <v>192.75544376528831</v>
      </c>
      <c r="G78" s="97">
        <f t="shared" si="20"/>
        <v>19.362687741140729</v>
      </c>
      <c r="H78" s="97">
        <f t="shared" si="21"/>
        <v>0.44309132091313935</v>
      </c>
      <c r="I78" s="97">
        <f t="shared" si="22"/>
        <v>0.44309132091313935</v>
      </c>
      <c r="J78" s="97">
        <f t="shared" si="23"/>
        <v>1.9778116861792355E-2</v>
      </c>
      <c r="K78" s="97">
        <f t="shared" si="24"/>
        <v>1.0682489064947911</v>
      </c>
      <c r="L78" s="97">
        <f t="shared" si="33"/>
        <v>171.4185463589647</v>
      </c>
      <c r="M78" s="97">
        <f t="shared" si="25"/>
        <v>622.99952589468762</v>
      </c>
      <c r="N78" s="97">
        <f t="shared" si="26"/>
        <v>59.996204151556178</v>
      </c>
      <c r="O78" s="97">
        <f t="shared" si="27"/>
        <v>1.4321031741810004</v>
      </c>
      <c r="P78" s="97">
        <f t="shared" si="28"/>
        <v>1.4321031741810004</v>
      </c>
      <c r="Q78" s="97">
        <f t="shared" si="29"/>
        <v>6.3684240514454829E-2</v>
      </c>
      <c r="R78" s="97">
        <f t="shared" si="30"/>
        <v>0.11226130804800122</v>
      </c>
      <c r="S78" s="97">
        <f t="shared" si="34"/>
        <v>559.96316984620694</v>
      </c>
      <c r="T78" s="97">
        <f t="shared" si="35"/>
        <v>6.016663249448932</v>
      </c>
      <c r="U78" s="97">
        <f t="shared" si="35"/>
        <v>179.49233966249489</v>
      </c>
      <c r="V78" s="33">
        <f t="shared" si="36"/>
        <v>1000.0000000000007</v>
      </c>
      <c r="W78" s="101">
        <f t="shared" si="31"/>
        <v>142431.54401370918</v>
      </c>
      <c r="X78" s="108">
        <f t="shared" si="37"/>
        <v>814.49099708805682</v>
      </c>
      <c r="Y78" s="32">
        <f t="shared" si="32"/>
        <v>525.86837951511893</v>
      </c>
    </row>
    <row r="79" spans="1:27" x14ac:dyDescent="0.25">
      <c r="A79" s="4">
        <v>73</v>
      </c>
      <c r="C79" s="106">
        <f>IF(male=0,VLOOKUP((($A$5:$A$1570/'Life tables'!$I$2)*2)+age,lifetable,13,1),IF(male=1,VLOOKUP((($A$5:$A$1570/'Life tables'!$I$2)*2)+age,lifetable,10,1),"error"))</f>
        <v>9.285312807338908E-5</v>
      </c>
      <c r="F79" s="97">
        <f t="shared" si="19"/>
        <v>190.3732419238587</v>
      </c>
      <c r="G79" s="97">
        <f t="shared" si="20"/>
        <v>19.123390580495361</v>
      </c>
      <c r="H79" s="97">
        <f t="shared" si="21"/>
        <v>0.43761529938045546</v>
      </c>
      <c r="I79" s="97">
        <f t="shared" si="22"/>
        <v>0.43761529938045546</v>
      </c>
      <c r="J79" s="97">
        <f t="shared" si="23"/>
        <v>1.9533685547751006E-2</v>
      </c>
      <c r="K79" s="97">
        <f t="shared" si="24"/>
        <v>1.055046765676108</v>
      </c>
      <c r="L79" s="97">
        <f t="shared" si="33"/>
        <v>169.30004029337857</v>
      </c>
      <c r="M79" s="97">
        <f t="shared" si="25"/>
        <v>624.117755164198</v>
      </c>
      <c r="N79" s="97">
        <f t="shared" si="26"/>
        <v>60.103892052996301</v>
      </c>
      <c r="O79" s="97">
        <f t="shared" si="27"/>
        <v>1.4346736732259686</v>
      </c>
      <c r="P79" s="97">
        <f t="shared" si="28"/>
        <v>1.4346736732259686</v>
      </c>
      <c r="Q79" s="97">
        <f t="shared" si="29"/>
        <v>6.3798548116290515E-2</v>
      </c>
      <c r="R79" s="97">
        <f t="shared" si="30"/>
        <v>0.11246280720694923</v>
      </c>
      <c r="S79" s="97">
        <f t="shared" si="34"/>
        <v>560.96825440942655</v>
      </c>
      <c r="T79" s="97">
        <f t="shared" si="35"/>
        <v>6.0999954831129735</v>
      </c>
      <c r="U79" s="97">
        <f t="shared" si="35"/>
        <v>180.65984923537795</v>
      </c>
      <c r="V79" s="33">
        <f t="shared" si="36"/>
        <v>1000.0000000000006</v>
      </c>
      <c r="W79" s="101">
        <f t="shared" si="31"/>
        <v>142206.56855579032</v>
      </c>
      <c r="X79" s="108">
        <f t="shared" si="37"/>
        <v>813.24015528150971</v>
      </c>
      <c r="Y79" s="32">
        <f t="shared" si="32"/>
        <v>524.91073250348074</v>
      </c>
    </row>
    <row r="80" spans="1:27" x14ac:dyDescent="0.25">
      <c r="A80" s="4">
        <v>74</v>
      </c>
      <c r="C80" s="106">
        <f>IF(male=0,VLOOKUP((($A$5:$A$1570/'Life tables'!$I$2)*2)+age,lifetable,13,1),IF(male=1,VLOOKUP((($A$5:$A$1570/'Life tables'!$I$2)*2)+age,lifetable,10,1),"error"))</f>
        <v>9.285312807338908E-5</v>
      </c>
      <c r="F80" s="97">
        <f t="shared" si="19"/>
        <v>188.07132942787661</v>
      </c>
      <c r="G80" s="97">
        <f t="shared" si="20"/>
        <v>18.892158652636535</v>
      </c>
      <c r="H80" s="97">
        <f t="shared" si="21"/>
        <v>0.43232384079154457</v>
      </c>
      <c r="I80" s="97">
        <f t="shared" si="22"/>
        <v>0.43232384079154457</v>
      </c>
      <c r="J80" s="97">
        <f t="shared" si="23"/>
        <v>1.9297492507171617E-2</v>
      </c>
      <c r="K80" s="97">
        <f t="shared" si="24"/>
        <v>1.0422895876756058</v>
      </c>
      <c r="L80" s="97">
        <f t="shared" si="33"/>
        <v>167.2529360134742</v>
      </c>
      <c r="M80" s="97">
        <f t="shared" si="25"/>
        <v>625.16882585363305</v>
      </c>
      <c r="N80" s="97">
        <f t="shared" si="26"/>
        <v>60.205112437667545</v>
      </c>
      <c r="O80" s="97">
        <f t="shared" si="27"/>
        <v>1.4370897933160551</v>
      </c>
      <c r="P80" s="97">
        <f t="shared" si="28"/>
        <v>1.4370897933160551</v>
      </c>
      <c r="Q80" s="97">
        <f t="shared" si="29"/>
        <v>6.3905990635588675E-2</v>
      </c>
      <c r="R80" s="97">
        <f t="shared" si="30"/>
        <v>0.11265220473542639</v>
      </c>
      <c r="S80" s="97">
        <f t="shared" si="34"/>
        <v>561.91297563396233</v>
      </c>
      <c r="T80" s="97">
        <f t="shared" si="35"/>
        <v>6.1831989662557341</v>
      </c>
      <c r="U80" s="97">
        <f t="shared" si="35"/>
        <v>181.81479102778897</v>
      </c>
      <c r="V80" s="33">
        <f t="shared" si="36"/>
        <v>1000.0000000000005</v>
      </c>
      <c r="W80" s="101">
        <f t="shared" si="31"/>
        <v>141978.31975474043</v>
      </c>
      <c r="X80" s="108">
        <f t="shared" si="37"/>
        <v>812.00201000595587</v>
      </c>
      <c r="Y80" s="32">
        <f t="shared" si="32"/>
        <v>523.96175036934426</v>
      </c>
    </row>
    <row r="81" spans="1:25" x14ac:dyDescent="0.25">
      <c r="A81" s="4">
        <v>75</v>
      </c>
      <c r="C81" s="106">
        <f>IF(male=0,VLOOKUP((($A$5:$A$1570/'Life tables'!$I$2)*2)+age,lifetable,13,1),IF(male=1,VLOOKUP((($A$5:$A$1570/'Life tables'!$I$2)*2)+age,lifetable,10,1),"error"))</f>
        <v>9.285312807338908E-5</v>
      </c>
      <c r="F81" s="97">
        <f t="shared" si="19"/>
        <v>185.84683027519162</v>
      </c>
      <c r="G81" s="97">
        <f t="shared" si="20"/>
        <v>18.668703057129104</v>
      </c>
      <c r="H81" s="97">
        <f t="shared" si="21"/>
        <v>0.42721033401487707</v>
      </c>
      <c r="I81" s="97">
        <f t="shared" si="22"/>
        <v>0.42721033401487707</v>
      </c>
      <c r="J81" s="97">
        <f t="shared" si="23"/>
        <v>1.9069242641220566E-2</v>
      </c>
      <c r="K81" s="97">
        <f t="shared" si="24"/>
        <v>1.0299614337156695</v>
      </c>
      <c r="L81" s="97">
        <f t="shared" si="33"/>
        <v>165.27467587367587</v>
      </c>
      <c r="M81" s="97">
        <f t="shared" si="25"/>
        <v>626.1551797307643</v>
      </c>
      <c r="N81" s="97">
        <f t="shared" si="26"/>
        <v>60.300100453096711</v>
      </c>
      <c r="O81" s="97">
        <f t="shared" si="27"/>
        <v>1.4393571473983504</v>
      </c>
      <c r="P81" s="97">
        <f t="shared" si="28"/>
        <v>1.4393571473983504</v>
      </c>
      <c r="Q81" s="97">
        <f t="shared" si="29"/>
        <v>6.400681767466769E-2</v>
      </c>
      <c r="R81" s="97">
        <f t="shared" si="30"/>
        <v>0.11282994062741757</v>
      </c>
      <c r="S81" s="97">
        <f t="shared" si="34"/>
        <v>562.7995282245688</v>
      </c>
      <c r="T81" s="97">
        <f t="shared" si="35"/>
        <v>6.2662750265716225</v>
      </c>
      <c r="U81" s="97">
        <f t="shared" si="35"/>
        <v>182.95758240213206</v>
      </c>
      <c r="V81" s="33">
        <f t="shared" si="36"/>
        <v>1000.0000000000007</v>
      </c>
      <c r="W81" s="101">
        <f t="shared" si="31"/>
        <v>141746.94539652587</v>
      </c>
      <c r="X81" s="108">
        <f t="shared" si="37"/>
        <v>810.77614257129699</v>
      </c>
      <c r="Y81" s="32">
        <f t="shared" si="32"/>
        <v>523.02115703368452</v>
      </c>
    </row>
    <row r="82" spans="1:25" x14ac:dyDescent="0.25">
      <c r="A82" s="4">
        <v>76</v>
      </c>
      <c r="C82" s="106">
        <f>IF(male=0,VLOOKUP((($A$5:$A$1570/'Life tables'!$I$2)*2)+age,lifetable,13,1),IF(male=1,VLOOKUP((($A$5:$A$1570/'Life tables'!$I$2)*2)+age,lifetable,10,1),"error"))</f>
        <v>9.285312807338908E-5</v>
      </c>
      <c r="F82" s="97">
        <f t="shared" si="19"/>
        <v>183.69697169167176</v>
      </c>
      <c r="G82" s="97">
        <f t="shared" si="20"/>
        <v>18.452745263008413</v>
      </c>
      <c r="H82" s="97">
        <f t="shared" si="21"/>
        <v>0.42226840521151632</v>
      </c>
      <c r="I82" s="97">
        <f t="shared" si="22"/>
        <v>0.42226840521151632</v>
      </c>
      <c r="J82" s="97">
        <f t="shared" si="23"/>
        <v>1.8848651443013172E-2</v>
      </c>
      <c r="K82" s="97">
        <f t="shared" si="24"/>
        <v>1.0180469371074181</v>
      </c>
      <c r="L82" s="97">
        <f t="shared" si="33"/>
        <v>163.36279402968989</v>
      </c>
      <c r="M82" s="97">
        <f t="shared" si="25"/>
        <v>627.07917087962528</v>
      </c>
      <c r="N82" s="97">
        <f t="shared" si="26"/>
        <v>60.38908280267664</v>
      </c>
      <c r="O82" s="97">
        <f t="shared" si="27"/>
        <v>1.4414811468593429</v>
      </c>
      <c r="P82" s="97">
        <f t="shared" si="28"/>
        <v>1.4414811468593429</v>
      </c>
      <c r="Q82" s="97">
        <f t="shared" si="29"/>
        <v>6.4101269872641309E-2</v>
      </c>
      <c r="R82" s="97">
        <f t="shared" si="30"/>
        <v>0.11299643907674936</v>
      </c>
      <c r="S82" s="97">
        <f t="shared" si="34"/>
        <v>563.63002807428052</v>
      </c>
      <c r="T82" s="97">
        <f t="shared" si="35"/>
        <v>6.3492249478872766</v>
      </c>
      <c r="U82" s="97">
        <f t="shared" si="35"/>
        <v>184.08862577831624</v>
      </c>
      <c r="V82" s="33">
        <f t="shared" si="36"/>
        <v>1000.0000000000006</v>
      </c>
      <c r="W82" s="101">
        <f t="shared" si="31"/>
        <v>141512.58773724377</v>
      </c>
      <c r="X82" s="108">
        <f t="shared" si="37"/>
        <v>809.5621492737971</v>
      </c>
      <c r="Y82" s="32">
        <f t="shared" si="32"/>
        <v>522.08868635025021</v>
      </c>
    </row>
    <row r="83" spans="1:25" x14ac:dyDescent="0.25">
      <c r="A83" s="4">
        <v>77</v>
      </c>
      <c r="C83" s="106">
        <f>IF(male=0,VLOOKUP((($A$5:$A$1570/'Life tables'!$I$2)*2)+age,lifetable,13,1),IF(male=1,VLOOKUP((($A$5:$A$1570/'Life tables'!$I$2)*2)+age,lifetable,10,1),"error"))</f>
        <v>9.285312807338908E-5</v>
      </c>
      <c r="F83" s="97">
        <f t="shared" si="19"/>
        <v>181.6190804258116</v>
      </c>
      <c r="G83" s="97">
        <f t="shared" si="20"/>
        <v>18.244016736565939</v>
      </c>
      <c r="H83" s="97">
        <f t="shared" si="21"/>
        <v>0.41749190931744984</v>
      </c>
      <c r="I83" s="97">
        <f t="shared" si="22"/>
        <v>0.41749190931744984</v>
      </c>
      <c r="J83" s="97">
        <f t="shared" si="23"/>
        <v>1.8635444617413361E-2</v>
      </c>
      <c r="K83" s="97">
        <f t="shared" si="24"/>
        <v>1.0065312827154569</v>
      </c>
      <c r="L83" s="97">
        <f t="shared" si="33"/>
        <v>161.51491314327791</v>
      </c>
      <c r="M83" s="97">
        <f t="shared" si="25"/>
        <v>627.94306884798561</v>
      </c>
      <c r="N83" s="97">
        <f t="shared" si="26"/>
        <v>60.472278048774825</v>
      </c>
      <c r="O83" s="97">
        <f t="shared" si="27"/>
        <v>1.4434670087600894</v>
      </c>
      <c r="P83" s="97">
        <f t="shared" si="28"/>
        <v>1.4434670087600894</v>
      </c>
      <c r="Q83" s="97">
        <f t="shared" si="29"/>
        <v>6.418957922715969E-2</v>
      </c>
      <c r="R83" s="97">
        <f t="shared" si="30"/>
        <v>0.11315210904424873</v>
      </c>
      <c r="S83" s="97">
        <f t="shared" si="34"/>
        <v>564.40651509341922</v>
      </c>
      <c r="T83" s="97">
        <f t="shared" si="35"/>
        <v>6.4320499717318498</v>
      </c>
      <c r="U83" s="97">
        <f t="shared" si="35"/>
        <v>185.20830917007595</v>
      </c>
      <c r="V83" s="33">
        <f t="shared" si="36"/>
        <v>1000.0000000000008</v>
      </c>
      <c r="W83" s="101">
        <f t="shared" si="31"/>
        <v>141275.38370788656</v>
      </c>
      <c r="X83" s="108">
        <f t="shared" si="37"/>
        <v>808.35964085819296</v>
      </c>
      <c r="Y83" s="32">
        <f t="shared" si="32"/>
        <v>521.16408174634716</v>
      </c>
    </row>
    <row r="84" spans="1:25" x14ac:dyDescent="0.25">
      <c r="A84" s="4">
        <v>78</v>
      </c>
      <c r="C84" s="106">
        <f>IF(male=0,VLOOKUP((($A$5:$A$1570/'Life tables'!$I$2)*2)+age,lifetable,13,1),IF(male=1,VLOOKUP((($A$5:$A$1570/'Life tables'!$I$2)*2)+age,lifetable,10,1),"error"))</f>
        <v>9.285312807338908E-5</v>
      </c>
      <c r="F84" s="97">
        <f t="shared" si="19"/>
        <v>179.61057917634676</v>
      </c>
      <c r="G84" s="97">
        <f t="shared" si="20"/>
        <v>18.042258582495677</v>
      </c>
      <c r="H84" s="97">
        <f t="shared" si="21"/>
        <v>0.41287492183166591</v>
      </c>
      <c r="I84" s="97">
        <f t="shared" si="22"/>
        <v>0.41287492183166591</v>
      </c>
      <c r="J84" s="97">
        <f t="shared" si="23"/>
        <v>1.8429357714480843E-2</v>
      </c>
      <c r="K84" s="97">
        <f t="shared" si="24"/>
        <v>0.99540018715974932</v>
      </c>
      <c r="L84" s="97">
        <f t="shared" si="33"/>
        <v>159.72874120531353</v>
      </c>
      <c r="M84" s="97">
        <f t="shared" si="25"/>
        <v>628.74906168184611</v>
      </c>
      <c r="N84" s="97">
        <f t="shared" si="26"/>
        <v>60.54989690496182</v>
      </c>
      <c r="O84" s="97">
        <f t="shared" si="27"/>
        <v>1.4453197628116774</v>
      </c>
      <c r="P84" s="97">
        <f t="shared" si="28"/>
        <v>1.4453197628116774</v>
      </c>
      <c r="Q84" s="97">
        <f t="shared" si="29"/>
        <v>6.4271969404601309E-2</v>
      </c>
      <c r="R84" s="97">
        <f t="shared" si="30"/>
        <v>0.11329734480454333</v>
      </c>
      <c r="S84" s="97">
        <f t="shared" si="34"/>
        <v>565.13095593705179</v>
      </c>
      <c r="T84" s="97">
        <f t="shared" si="35"/>
        <v>6.514751298850932</v>
      </c>
      <c r="U84" s="97">
        <f t="shared" si="35"/>
        <v>186.31700670204023</v>
      </c>
      <c r="V84" s="33">
        <f t="shared" si="36"/>
        <v>1000.0000000000006</v>
      </c>
      <c r="W84" s="101">
        <f t="shared" si="31"/>
        <v>141035.46511152986</v>
      </c>
      <c r="X84" s="108">
        <f t="shared" si="37"/>
        <v>807.16824199910957</v>
      </c>
      <c r="Y84" s="32">
        <f t="shared" si="32"/>
        <v>520.24709587661596</v>
      </c>
    </row>
    <row r="85" spans="1:25" x14ac:dyDescent="0.25">
      <c r="A85" s="4">
        <v>79</v>
      </c>
      <c r="C85" s="106">
        <f>IF(male=0,VLOOKUP((($A$5:$A$1570/'Life tables'!$I$2)*2)+age,lifetable,13,1),IF(male=1,VLOOKUP((($A$5:$A$1570/'Life tables'!$I$2)*2)+age,lifetable,10,1),"error"))</f>
        <v>1.0096596056652363E-4</v>
      </c>
      <c r="F85" s="97">
        <f t="shared" si="19"/>
        <v>177.66898314810018</v>
      </c>
      <c r="G85" s="97">
        <f t="shared" si="20"/>
        <v>17.847221197921705</v>
      </c>
      <c r="H85" s="97">
        <f t="shared" si="21"/>
        <v>0.40841173089899868</v>
      </c>
      <c r="I85" s="97">
        <f t="shared" si="22"/>
        <v>0.40841173089899868</v>
      </c>
      <c r="J85" s="97">
        <f t="shared" si="23"/>
        <v>1.9822952743550525E-2</v>
      </c>
      <c r="K85" s="97">
        <f t="shared" si="24"/>
        <v>0.98463987972814904</v>
      </c>
      <c r="L85" s="97">
        <f t="shared" si="33"/>
        <v>158.00047565590879</v>
      </c>
      <c r="M85" s="97">
        <f t="shared" si="25"/>
        <v>629.49925885100924</v>
      </c>
      <c r="N85" s="97">
        <f t="shared" si="26"/>
        <v>60.622142517750042</v>
      </c>
      <c r="O85" s="97">
        <f t="shared" si="27"/>
        <v>1.4470442581003009</v>
      </c>
      <c r="P85" s="97">
        <f t="shared" si="28"/>
        <v>1.4470442581003009</v>
      </c>
      <c r="Q85" s="97">
        <f t="shared" si="29"/>
        <v>6.9970974623714904E-2</v>
      </c>
      <c r="R85" s="97">
        <f t="shared" si="30"/>
        <v>0.11343252647323436</v>
      </c>
      <c r="S85" s="97">
        <f t="shared" si="34"/>
        <v>565.79962431596164</v>
      </c>
      <c r="T85" s="97">
        <f t="shared" si="35"/>
        <v>6.6045452262181978</v>
      </c>
      <c r="U85" s="97">
        <f t="shared" si="35"/>
        <v>187.41507910824163</v>
      </c>
      <c r="V85" s="33">
        <f t="shared" si="36"/>
        <v>1000.0000000000007</v>
      </c>
      <c r="W85" s="101">
        <f t="shared" si="31"/>
        <v>140791.87519989558</v>
      </c>
      <c r="X85" s="108">
        <f t="shared" si="37"/>
        <v>805.98037566554081</v>
      </c>
      <c r="Y85" s="32">
        <f t="shared" si="32"/>
        <v>519.33276475484945</v>
      </c>
    </row>
    <row r="86" spans="1:25" x14ac:dyDescent="0.25">
      <c r="A86" s="4">
        <v>80</v>
      </c>
      <c r="C86" s="106">
        <f>IF(male=0,VLOOKUP((($A$5:$A$1570/'Life tables'!$I$2)*2)+age,lifetable,13,1),IF(male=1,VLOOKUP((($A$5:$A$1570/'Life tables'!$I$2)*2)+age,lifetable,10,1),"error"))</f>
        <v>1.0096596056652363E-4</v>
      </c>
      <c r="F86" s="97">
        <f t="shared" si="19"/>
        <v>175.79031209420097</v>
      </c>
      <c r="G86" s="97">
        <f t="shared" si="20"/>
        <v>17.658504758715637</v>
      </c>
      <c r="H86" s="97">
        <f t="shared" si="21"/>
        <v>0.40409318703547442</v>
      </c>
      <c r="I86" s="97">
        <f t="shared" si="22"/>
        <v>0.40409318703547442</v>
      </c>
      <c r="J86" s="97">
        <f t="shared" si="23"/>
        <v>1.9613344927587078E-2</v>
      </c>
      <c r="K86" s="97">
        <f t="shared" si="24"/>
        <v>0.97422830192889898</v>
      </c>
      <c r="L86" s="97">
        <f t="shared" si="33"/>
        <v>156.3297793145579</v>
      </c>
      <c r="M86" s="97">
        <f t="shared" si="25"/>
        <v>630.19006357133981</v>
      </c>
      <c r="N86" s="97">
        <f t="shared" si="26"/>
        <v>60.688668509034372</v>
      </c>
      <c r="O86" s="97">
        <f t="shared" si="27"/>
        <v>1.448632226616495</v>
      </c>
      <c r="P86" s="97">
        <f t="shared" si="28"/>
        <v>1.448632226616495</v>
      </c>
      <c r="Q86" s="97">
        <f t="shared" si="29"/>
        <v>7.0047759908012819E-2</v>
      </c>
      <c r="R86" s="97">
        <f t="shared" si="30"/>
        <v>0.11355700592833293</v>
      </c>
      <c r="S86" s="97">
        <f t="shared" si="34"/>
        <v>566.42052584323608</v>
      </c>
      <c r="T86" s="97">
        <f t="shared" si="35"/>
        <v>6.694206331053798</v>
      </c>
      <c r="U86" s="97">
        <f t="shared" si="35"/>
        <v>188.50286441609887</v>
      </c>
      <c r="V86" s="33">
        <f t="shared" si="36"/>
        <v>1000.0000000000006</v>
      </c>
      <c r="W86" s="101">
        <f t="shared" si="31"/>
        <v>140545.64759118174</v>
      </c>
      <c r="X86" s="108">
        <f t="shared" si="37"/>
        <v>804.80292925284789</v>
      </c>
      <c r="Y86" s="32">
        <f t="shared" si="32"/>
        <v>518.42567697172126</v>
      </c>
    </row>
    <row r="87" spans="1:25" x14ac:dyDescent="0.25">
      <c r="A87" s="4">
        <v>81</v>
      </c>
      <c r="C87" s="106">
        <f>IF(male=0,VLOOKUP((($A$5:$A$1570/'Life tables'!$I$2)*2)+age,lifetable,13,1),IF(male=1,VLOOKUP((($A$5:$A$1570/'Life tables'!$I$2)*2)+age,lifetable,10,1),"error"))</f>
        <v>1.0096596056652363E-4</v>
      </c>
      <c r="F87" s="97">
        <f t="shared" si="19"/>
        <v>173.97387405368565</v>
      </c>
      <c r="G87" s="97">
        <f t="shared" si="20"/>
        <v>17.476039755950506</v>
      </c>
      <c r="H87" s="97">
        <f t="shared" si="21"/>
        <v>0.39991769961469453</v>
      </c>
      <c r="I87" s="97">
        <f t="shared" si="22"/>
        <v>0.39991769961469453</v>
      </c>
      <c r="J87" s="97">
        <f t="shared" si="23"/>
        <v>1.9410680597546373E-2</v>
      </c>
      <c r="K87" s="97">
        <f t="shared" si="24"/>
        <v>0.9641616189206681</v>
      </c>
      <c r="L87" s="97">
        <f t="shared" si="33"/>
        <v>154.71442659898753</v>
      </c>
      <c r="M87" s="97">
        <f t="shared" si="25"/>
        <v>630.82905519916233</v>
      </c>
      <c r="N87" s="97">
        <f t="shared" si="26"/>
        <v>60.750204787250503</v>
      </c>
      <c r="O87" s="97">
        <f t="shared" si="27"/>
        <v>1.4501010911989609</v>
      </c>
      <c r="P87" s="97">
        <f t="shared" si="28"/>
        <v>1.4501010911989609</v>
      </c>
      <c r="Q87" s="97">
        <f t="shared" si="29"/>
        <v>7.0118785991596683E-2</v>
      </c>
      <c r="R87" s="97">
        <f t="shared" si="30"/>
        <v>0.11367214893083852</v>
      </c>
      <c r="S87" s="97">
        <f t="shared" si="34"/>
        <v>566.9948572945915</v>
      </c>
      <c r="T87" s="97">
        <f t="shared" si="35"/>
        <v>6.7837357976429411</v>
      </c>
      <c r="U87" s="97">
        <f t="shared" si="35"/>
        <v>189.58069818395037</v>
      </c>
      <c r="V87" s="33">
        <f t="shared" si="36"/>
        <v>1000.0000000000008</v>
      </c>
      <c r="W87" s="101">
        <f t="shared" si="31"/>
        <v>140297.07638423826</v>
      </c>
      <c r="X87" s="108">
        <f t="shared" si="37"/>
        <v>803.63556601840742</v>
      </c>
      <c r="Y87" s="32">
        <f t="shared" si="32"/>
        <v>517.52553410258736</v>
      </c>
    </row>
    <row r="88" spans="1:25" x14ac:dyDescent="0.25">
      <c r="A88" s="4">
        <v>82</v>
      </c>
      <c r="C88" s="106">
        <f>IF(male=0,VLOOKUP((($A$5:$A$1570/'Life tables'!$I$2)*2)+age,lifetable,13,1),IF(male=1,VLOOKUP((($A$5:$A$1570/'Life tables'!$I$2)*2)+age,lifetable,10,1),"error"))</f>
        <v>1.0096596056652363E-4</v>
      </c>
      <c r="F88" s="97">
        <f t="shared" si="19"/>
        <v>172.21744066604526</v>
      </c>
      <c r="G88" s="97">
        <f t="shared" si="20"/>
        <v>17.299602346149481</v>
      </c>
      <c r="H88" s="97">
        <f t="shared" si="21"/>
        <v>0.39588014625369489</v>
      </c>
      <c r="I88" s="97">
        <f t="shared" si="22"/>
        <v>0.39588014625369489</v>
      </c>
      <c r="J88" s="97">
        <f t="shared" si="23"/>
        <v>1.9214711129924854E-2</v>
      </c>
      <c r="K88" s="97">
        <f t="shared" si="24"/>
        <v>0.95442748114989528</v>
      </c>
      <c r="L88" s="97">
        <f t="shared" si="33"/>
        <v>153.15243583510858</v>
      </c>
      <c r="M88" s="97">
        <f t="shared" si="25"/>
        <v>631.41812535236204</v>
      </c>
      <c r="N88" s="97">
        <f t="shared" si="26"/>
        <v>60.806933519299221</v>
      </c>
      <c r="O88" s="97">
        <f t="shared" si="27"/>
        <v>1.4514552001527377</v>
      </c>
      <c r="P88" s="97">
        <f t="shared" si="28"/>
        <v>1.4514552001527377</v>
      </c>
      <c r="Q88" s="97">
        <f t="shared" si="29"/>
        <v>7.0184263134201036E-2</v>
      </c>
      <c r="R88" s="97">
        <f t="shared" si="30"/>
        <v>0.11377829634055808</v>
      </c>
      <c r="S88" s="97">
        <f t="shared" si="34"/>
        <v>567.5243188732826</v>
      </c>
      <c r="T88" s="97">
        <f t="shared" si="35"/>
        <v>6.8731347719070666</v>
      </c>
      <c r="U88" s="97">
        <f t="shared" si="35"/>
        <v>190.64890396144082</v>
      </c>
      <c r="V88" s="33">
        <f t="shared" si="36"/>
        <v>1000.0000000000007</v>
      </c>
      <c r="W88" s="101">
        <f t="shared" si="31"/>
        <v>140046.27475928917</v>
      </c>
      <c r="X88" s="108">
        <f t="shared" si="37"/>
        <v>802.47796126665276</v>
      </c>
      <c r="Y88" s="32">
        <f t="shared" si="32"/>
        <v>516.63212230949034</v>
      </c>
    </row>
    <row r="89" spans="1:25" x14ac:dyDescent="0.25">
      <c r="A89" s="4">
        <v>83</v>
      </c>
      <c r="C89" s="106">
        <f>IF(male=0,VLOOKUP((($A$5:$A$1570/'Life tables'!$I$2)*2)+age,lifetable,13,1),IF(male=1,VLOOKUP((($A$5:$A$1570/'Life tables'!$I$2)*2)+age,lifetable,10,1),"error"))</f>
        <v>1.0096596056652363E-4</v>
      </c>
      <c r="F89" s="97">
        <f t="shared" si="19"/>
        <v>170.5188635707442</v>
      </c>
      <c r="G89" s="97">
        <f t="shared" si="20"/>
        <v>17.128976722000488</v>
      </c>
      <c r="H89" s="97">
        <f t="shared" si="21"/>
        <v>0.39197558846726893</v>
      </c>
      <c r="I89" s="97">
        <f t="shared" si="22"/>
        <v>0.39197558846726893</v>
      </c>
      <c r="J89" s="97">
        <f t="shared" si="23"/>
        <v>1.9025196827007033E-2</v>
      </c>
      <c r="K89" s="97">
        <f t="shared" si="24"/>
        <v>0.94501398242213985</v>
      </c>
      <c r="L89" s="97">
        <f t="shared" si="33"/>
        <v>151.64189649256002</v>
      </c>
      <c r="M89" s="97">
        <f t="shared" si="25"/>
        <v>631.95909769590855</v>
      </c>
      <c r="N89" s="97">
        <f t="shared" si="26"/>
        <v>60.8590303280683</v>
      </c>
      <c r="O89" s="97">
        <f t="shared" si="27"/>
        <v>1.4526987455779521</v>
      </c>
      <c r="P89" s="97">
        <f t="shared" si="28"/>
        <v>1.4526987455779521</v>
      </c>
      <c r="Q89" s="97">
        <f t="shared" si="29"/>
        <v>7.0244394042363684E-2</v>
      </c>
      <c r="R89" s="97">
        <f t="shared" si="30"/>
        <v>0.11387577677253291</v>
      </c>
      <c r="S89" s="97">
        <f t="shared" si="34"/>
        <v>568.01054970586949</v>
      </c>
      <c r="T89" s="97">
        <f t="shared" si="35"/>
        <v>6.9624043627764376</v>
      </c>
      <c r="U89" s="97">
        <f t="shared" si="35"/>
        <v>191.70779372063549</v>
      </c>
      <c r="V89" s="33">
        <f t="shared" si="36"/>
        <v>1000.0000000000007</v>
      </c>
      <c r="W89" s="101">
        <f t="shared" si="31"/>
        <v>139793.35164651281</v>
      </c>
      <c r="X89" s="108">
        <f t="shared" si="37"/>
        <v>801.32980191658874</v>
      </c>
      <c r="Y89" s="32">
        <f t="shared" si="32"/>
        <v>515.7452354372266</v>
      </c>
    </row>
    <row r="90" spans="1:25" x14ac:dyDescent="0.25">
      <c r="A90" s="4">
        <v>84</v>
      </c>
      <c r="C90" s="106">
        <f>IF(male=0,VLOOKUP((($A$5:$A$1570/'Life tables'!$I$2)*2)+age,lifetable,13,1),IF(male=1,VLOOKUP((($A$5:$A$1570/'Life tables'!$I$2)*2)+age,lifetable,10,1),"error"))</f>
        <v>1.0096596056652363E-4</v>
      </c>
      <c r="F90" s="97">
        <f t="shared" si="19"/>
        <v>168.87607153491149</v>
      </c>
      <c r="G90" s="97">
        <f t="shared" si="20"/>
        <v>16.963954823826789</v>
      </c>
      <c r="H90" s="97">
        <f t="shared" si="21"/>
        <v>0.38819926506532626</v>
      </c>
      <c r="I90" s="97">
        <f t="shared" si="22"/>
        <v>0.38819926506532626</v>
      </c>
      <c r="J90" s="97">
        <f t="shared" si="23"/>
        <v>1.8841906596395157E-2</v>
      </c>
      <c r="K90" s="97">
        <f t="shared" si="24"/>
        <v>0.93590964398377374</v>
      </c>
      <c r="L90" s="97">
        <f t="shared" si="33"/>
        <v>150.18096663037389</v>
      </c>
      <c r="M90" s="97">
        <f t="shared" si="25"/>
        <v>632.45373038167747</v>
      </c>
      <c r="N90" s="97">
        <f t="shared" si="26"/>
        <v>60.906664527392621</v>
      </c>
      <c r="O90" s="97">
        <f t="shared" si="27"/>
        <v>1.4538357689782926</v>
      </c>
      <c r="P90" s="97">
        <f t="shared" si="28"/>
        <v>1.4538357689782926</v>
      </c>
      <c r="Q90" s="97">
        <f t="shared" si="29"/>
        <v>7.0299374140620138E-2</v>
      </c>
      <c r="R90" s="97">
        <f t="shared" si="30"/>
        <v>0.11396490703668194</v>
      </c>
      <c r="S90" s="97">
        <f t="shared" si="34"/>
        <v>568.455130035151</v>
      </c>
      <c r="T90" s="97">
        <f t="shared" si="35"/>
        <v>7.0515456435134531</v>
      </c>
      <c r="U90" s="97">
        <f t="shared" si="35"/>
        <v>192.75766827165594</v>
      </c>
      <c r="V90" s="33">
        <f t="shared" si="36"/>
        <v>1000.0000000000009</v>
      </c>
      <c r="W90" s="101">
        <f t="shared" si="31"/>
        <v>139538.41188348591</v>
      </c>
      <c r="X90" s="108">
        <f t="shared" si="37"/>
        <v>800.19078608483153</v>
      </c>
      <c r="Y90" s="32">
        <f t="shared" si="32"/>
        <v>514.86467473545247</v>
      </c>
    </row>
    <row r="91" spans="1:25" x14ac:dyDescent="0.25">
      <c r="A91" s="4">
        <v>85</v>
      </c>
      <c r="C91" s="106">
        <f>IF(male=0,VLOOKUP((($A$5:$A$1570/'Life tables'!$I$2)*2)+age,lifetable,13,1),IF(male=1,VLOOKUP((($A$5:$A$1570/'Life tables'!$I$2)*2)+age,lifetable,10,1),"error"))</f>
        <v>1.0096596056652363E-4</v>
      </c>
      <c r="F91" s="97">
        <f t="shared" si="19"/>
        <v>167.28706768415961</v>
      </c>
      <c r="G91" s="97">
        <f t="shared" si="20"/>
        <v>16.804336061416926</v>
      </c>
      <c r="H91" s="97">
        <f t="shared" si="21"/>
        <v>0.38454658578731299</v>
      </c>
      <c r="I91" s="97">
        <f t="shared" si="22"/>
        <v>0.38454658578731299</v>
      </c>
      <c r="J91" s="97">
        <f t="shared" si="23"/>
        <v>1.8664617642045044E-2</v>
      </c>
      <c r="K91" s="97">
        <f t="shared" si="24"/>
        <v>0.92710339917520357</v>
      </c>
      <c r="L91" s="97">
        <f t="shared" si="33"/>
        <v>148.76787043435081</v>
      </c>
      <c r="M91" s="97">
        <f t="shared" si="25"/>
        <v>632.90371840067189</v>
      </c>
      <c r="N91" s="97">
        <f t="shared" si="26"/>
        <v>60.949999348578196</v>
      </c>
      <c r="O91" s="97">
        <f t="shared" si="27"/>
        <v>1.4548701666681141</v>
      </c>
      <c r="P91" s="97">
        <f t="shared" si="28"/>
        <v>1.4548701666681141</v>
      </c>
      <c r="Q91" s="97">
        <f t="shared" si="29"/>
        <v>7.0349391832961045E-2</v>
      </c>
      <c r="R91" s="97">
        <f t="shared" si="30"/>
        <v>0.11404599256166</v>
      </c>
      <c r="S91" s="97">
        <f t="shared" si="34"/>
        <v>568.85958333436281</v>
      </c>
      <c r="T91" s="97">
        <f t="shared" si="35"/>
        <v>7.1405596529884594</v>
      </c>
      <c r="U91" s="97">
        <f t="shared" si="35"/>
        <v>193.79881766339281</v>
      </c>
      <c r="V91" s="33">
        <f t="shared" si="36"/>
        <v>1000.0000000000009</v>
      </c>
      <c r="W91" s="101">
        <f t="shared" si="31"/>
        <v>139281.55636679911</v>
      </c>
      <c r="X91" s="108">
        <f t="shared" si="37"/>
        <v>799.06062268361961</v>
      </c>
      <c r="Y91" s="32">
        <f t="shared" si="32"/>
        <v>513.99024859084523</v>
      </c>
    </row>
    <row r="92" spans="1:25" x14ac:dyDescent="0.25">
      <c r="A92" s="4">
        <v>86</v>
      </c>
      <c r="C92" s="106">
        <f>IF(male=0,VLOOKUP((($A$5:$A$1570/'Life tables'!$I$2)*2)+age,lifetable,13,1),IF(male=1,VLOOKUP((($A$5:$A$1570/'Life tables'!$I$2)*2)+age,lifetable,10,1),"error"))</f>
        <v>1.0096596056652363E-4</v>
      </c>
      <c r="F92" s="97">
        <f t="shared" si="19"/>
        <v>165.74992683282764</v>
      </c>
      <c r="G92" s="97">
        <f t="shared" si="20"/>
        <v>16.649927045842073</v>
      </c>
      <c r="H92" s="97">
        <f t="shared" si="21"/>
        <v>0.38101312516518099</v>
      </c>
      <c r="I92" s="97">
        <f t="shared" si="22"/>
        <v>0.38101312516518099</v>
      </c>
      <c r="J92" s="97">
        <f t="shared" si="23"/>
        <v>1.8493115166394947E-2</v>
      </c>
      <c r="K92" s="97">
        <f t="shared" si="24"/>
        <v>0.91858457863510345</v>
      </c>
      <c r="L92" s="97">
        <f t="shared" si="33"/>
        <v>147.40089584285371</v>
      </c>
      <c r="M92" s="97">
        <f t="shared" si="25"/>
        <v>633.31069585079194</v>
      </c>
      <c r="N92" s="97">
        <f t="shared" si="26"/>
        <v>60.989192158793287</v>
      </c>
      <c r="O92" s="97">
        <f t="shared" si="27"/>
        <v>1.455805694985411</v>
      </c>
      <c r="P92" s="97">
        <f t="shared" si="28"/>
        <v>1.455805694985411</v>
      </c>
      <c r="Q92" s="97">
        <f t="shared" si="29"/>
        <v>7.0394628754902391E-2</v>
      </c>
      <c r="R92" s="97">
        <f t="shared" si="30"/>
        <v>0.11411932780349809</v>
      </c>
      <c r="S92" s="97">
        <f t="shared" si="34"/>
        <v>569.22537834546938</v>
      </c>
      <c r="T92" s="97">
        <f t="shared" si="35"/>
        <v>7.229447396909757</v>
      </c>
      <c r="U92" s="97">
        <f t="shared" si="35"/>
        <v>194.83152156983141</v>
      </c>
      <c r="V92" s="33">
        <f t="shared" si="36"/>
        <v>1000.0000000000009</v>
      </c>
      <c r="W92" s="101">
        <f t="shared" si="31"/>
        <v>139022.88219806156</v>
      </c>
      <c r="X92" s="108">
        <f t="shared" si="37"/>
        <v>797.93903103325965</v>
      </c>
      <c r="Y92" s="32">
        <f t="shared" si="32"/>
        <v>513.12177226895665</v>
      </c>
    </row>
    <row r="93" spans="1:25" x14ac:dyDescent="0.25">
      <c r="A93" s="4">
        <v>87</v>
      </c>
      <c r="C93" s="106">
        <f>IF(male=0,VLOOKUP((($A$5:$A$1570/'Life tables'!$I$2)*2)+age,lifetable,13,1),IF(male=1,VLOOKUP((($A$5:$A$1570/'Life tables'!$I$2)*2)+age,lifetable,10,1),"error"))</f>
        <v>1.0096596056652363E-4</v>
      </c>
      <c r="F93" s="97">
        <f t="shared" si="19"/>
        <v>164.26279291007947</v>
      </c>
      <c r="G93" s="97">
        <f t="shared" si="20"/>
        <v>16.500541330902198</v>
      </c>
      <c r="H93" s="97">
        <f t="shared" si="21"/>
        <v>0.37759461660670107</v>
      </c>
      <c r="I93" s="97">
        <f t="shared" si="22"/>
        <v>0.37759461660670107</v>
      </c>
      <c r="J93" s="97">
        <f t="shared" si="23"/>
        <v>1.832719208318917E-2</v>
      </c>
      <c r="K93" s="97">
        <f t="shared" si="24"/>
        <v>0.91034289603587437</v>
      </c>
      <c r="L93" s="97">
        <f t="shared" si="33"/>
        <v>146.0783922578448</v>
      </c>
      <c r="M93" s="97">
        <f t="shared" si="25"/>
        <v>633.67623812318004</v>
      </c>
      <c r="N93" s="97">
        <f t="shared" si="26"/>
        <v>61.024394671618197</v>
      </c>
      <c r="O93" s="97">
        <f t="shared" si="27"/>
        <v>1.4566459753176191</v>
      </c>
      <c r="P93" s="97">
        <f t="shared" si="28"/>
        <v>1.4566459753176191</v>
      </c>
      <c r="Q93" s="97">
        <f t="shared" si="29"/>
        <v>7.0435260016505227E-2</v>
      </c>
      <c r="R93" s="97">
        <f t="shared" si="30"/>
        <v>0.11418519663957177</v>
      </c>
      <c r="S93" s="97">
        <f t="shared" si="34"/>
        <v>569.55393104427048</v>
      </c>
      <c r="T93" s="97">
        <f t="shared" si="35"/>
        <v>7.3182098490094516</v>
      </c>
      <c r="U93" s="97">
        <f t="shared" si="35"/>
        <v>195.85604966250685</v>
      </c>
      <c r="V93" s="33">
        <f t="shared" si="36"/>
        <v>1000.0000000000007</v>
      </c>
      <c r="W93" s="101">
        <f t="shared" si="31"/>
        <v>138762.48282450097</v>
      </c>
      <c r="X93" s="108">
        <f t="shared" si="37"/>
        <v>796.82574048848437</v>
      </c>
      <c r="Y93" s="32">
        <f t="shared" si="32"/>
        <v>512.25906766540243</v>
      </c>
    </row>
    <row r="94" spans="1:25" x14ac:dyDescent="0.25">
      <c r="A94" s="4">
        <v>88</v>
      </c>
      <c r="C94" s="106">
        <f>IF(male=0,VLOOKUP((($A$5:$A$1570/'Life tables'!$I$2)*2)+age,lifetable,13,1),IF(male=1,VLOOKUP((($A$5:$A$1570/'Life tables'!$I$2)*2)+age,lifetable,10,1),"error"))</f>
        <v>1.0096596056652363E-4</v>
      </c>
      <c r="F94" s="97">
        <f t="shared" si="19"/>
        <v>162.82387647841531</v>
      </c>
      <c r="G94" s="97">
        <f t="shared" si="20"/>
        <v>16.355999163855362</v>
      </c>
      <c r="H94" s="97">
        <f t="shared" si="21"/>
        <v>0.37428694669120943</v>
      </c>
      <c r="I94" s="97">
        <f t="shared" si="22"/>
        <v>0.37428694669120943</v>
      </c>
      <c r="J94" s="97">
        <f t="shared" si="23"/>
        <v>1.8166648740612482E-2</v>
      </c>
      <c r="K94" s="97">
        <f t="shared" si="24"/>
        <v>0.90236843433125813</v>
      </c>
      <c r="L94" s="97">
        <f t="shared" si="33"/>
        <v>144.79876833810567</v>
      </c>
      <c r="M94" s="97">
        <f t="shared" si="25"/>
        <v>634.00186401006908</v>
      </c>
      <c r="N94" s="97">
        <f t="shared" si="26"/>
        <v>61.055753150035606</v>
      </c>
      <c r="O94" s="97">
        <f t="shared" si="27"/>
        <v>1.4573944989469745</v>
      </c>
      <c r="P94" s="97">
        <f t="shared" si="28"/>
        <v>1.4573944989469745</v>
      </c>
      <c r="Q94" s="97">
        <f t="shared" si="29"/>
        <v>7.0471454436670092E-2</v>
      </c>
      <c r="R94" s="97">
        <f t="shared" si="30"/>
        <v>0.11424387274842428</v>
      </c>
      <c r="S94" s="97">
        <f t="shared" si="34"/>
        <v>569.84660653495439</v>
      </c>
      <c r="T94" s="97">
        <f t="shared" si="35"/>
        <v>7.4068479521867339</v>
      </c>
      <c r="U94" s="97">
        <f t="shared" si="35"/>
        <v>196.87266196958652</v>
      </c>
      <c r="V94" s="33">
        <f t="shared" si="36"/>
        <v>1000.0000000000006</v>
      </c>
      <c r="W94" s="101">
        <f t="shared" si="31"/>
        <v>138500.44817435907</v>
      </c>
      <c r="X94" s="108">
        <f t="shared" si="37"/>
        <v>795.72049007822739</v>
      </c>
      <c r="Y94" s="32">
        <f t="shared" si="32"/>
        <v>511.40196306605856</v>
      </c>
    </row>
    <row r="95" spans="1:25" x14ac:dyDescent="0.25">
      <c r="A95" s="4">
        <v>89</v>
      </c>
      <c r="C95" s="106">
        <f>IF(male=0,VLOOKUP((($A$5:$A$1570/'Life tables'!$I$2)*2)+age,lifetable,13,1),IF(male=1,VLOOKUP((($A$5:$A$1570/'Life tables'!$I$2)*2)+age,lifetable,10,1),"error"))</f>
        <v>1.0096596056652363E-4</v>
      </c>
      <c r="F95" s="97">
        <f t="shared" si="19"/>
        <v>161.43145234127834</v>
      </c>
      <c r="G95" s="97">
        <f t="shared" si="20"/>
        <v>16.216127245096793</v>
      </c>
      <c r="H95" s="97">
        <f t="shared" si="21"/>
        <v>0.37108614967015813</v>
      </c>
      <c r="I95" s="97">
        <f t="shared" si="22"/>
        <v>0.37108614967015813</v>
      </c>
      <c r="J95" s="97">
        <f t="shared" si="23"/>
        <v>1.8011292654365078E-2</v>
      </c>
      <c r="K95" s="97">
        <f t="shared" si="24"/>
        <v>0.89465163249771429</v>
      </c>
      <c r="L95" s="97">
        <f t="shared" si="33"/>
        <v>143.56048987168916</v>
      </c>
      <c r="M95" s="97">
        <f t="shared" si="25"/>
        <v>634.28903773694901</v>
      </c>
      <c r="N95" s="97">
        <f t="shared" si="26"/>
        <v>61.083408602132636</v>
      </c>
      <c r="O95" s="97">
        <f t="shared" si="27"/>
        <v>1.4580546317218999</v>
      </c>
      <c r="P95" s="97">
        <f t="shared" si="28"/>
        <v>1.4580546317218999</v>
      </c>
      <c r="Q95" s="97">
        <f t="shared" si="29"/>
        <v>7.0503374769019328E-2</v>
      </c>
      <c r="R95" s="97">
        <f t="shared" si="30"/>
        <v>0.11429561997595267</v>
      </c>
      <c r="S95" s="97">
        <f t="shared" si="34"/>
        <v>570.10472087662765</v>
      </c>
      <c r="T95" s="97">
        <f t="shared" si="35"/>
        <v>7.495362619610118</v>
      </c>
      <c r="U95" s="97">
        <f t="shared" si="35"/>
        <v>197.88160922206018</v>
      </c>
      <c r="V95" s="33">
        <f t="shared" si="36"/>
        <v>1000.0000000000006</v>
      </c>
      <c r="W95" s="101">
        <f t="shared" si="31"/>
        <v>138236.86478727544</v>
      </c>
      <c r="X95" s="108">
        <f t="shared" si="37"/>
        <v>794.62302815833038</v>
      </c>
      <c r="Y95" s="32">
        <f t="shared" si="32"/>
        <v>510.55029291592984</v>
      </c>
    </row>
    <row r="96" spans="1:25" x14ac:dyDescent="0.25">
      <c r="A96" s="4">
        <v>90</v>
      </c>
      <c r="C96" s="106">
        <f>IF(male=0,VLOOKUP((($A$5:$A$1570/'Life tables'!$I$2)*2)+age,lifetable,13,1),IF(male=1,VLOOKUP((($A$5:$A$1570/'Life tables'!$I$2)*2)+age,lifetable,10,1),"error"))</f>
        <v>1.0096596056652363E-4</v>
      </c>
      <c r="F96" s="97">
        <f t="shared" si="19"/>
        <v>160.08385723655783</v>
      </c>
      <c r="G96" s="97">
        <f t="shared" si="20"/>
        <v>16.080758496466451</v>
      </c>
      <c r="H96" s="97">
        <f t="shared" si="21"/>
        <v>0.36798840216511869</v>
      </c>
      <c r="I96" s="97">
        <f t="shared" si="22"/>
        <v>0.36798840216511869</v>
      </c>
      <c r="J96" s="97">
        <f t="shared" si="23"/>
        <v>1.7860938250321198E-2</v>
      </c>
      <c r="K96" s="97">
        <f t="shared" si="24"/>
        <v>0.88718327275183684</v>
      </c>
      <c r="L96" s="97">
        <f t="shared" si="33"/>
        <v>142.36207772475899</v>
      </c>
      <c r="M96" s="97">
        <f t="shared" si="25"/>
        <v>634.53917092177244</v>
      </c>
      <c r="N96" s="97">
        <f t="shared" si="26"/>
        <v>61.107496969776562</v>
      </c>
      <c r="O96" s="97">
        <f t="shared" si="27"/>
        <v>1.4586296185606766</v>
      </c>
      <c r="P96" s="97">
        <f t="shared" si="28"/>
        <v>1.4586296185606766</v>
      </c>
      <c r="Q96" s="97">
        <f t="shared" si="29"/>
        <v>7.0531177919669202E-2</v>
      </c>
      <c r="R96" s="97">
        <f t="shared" si="30"/>
        <v>0.11434069268844657</v>
      </c>
      <c r="S96" s="97">
        <f t="shared" si="34"/>
        <v>570.32954284426637</v>
      </c>
      <c r="T96" s="97">
        <f t="shared" si="35"/>
        <v>7.5837547357801087</v>
      </c>
      <c r="U96" s="97">
        <f t="shared" si="35"/>
        <v>198.88313318750045</v>
      </c>
      <c r="V96" s="33">
        <f t="shared" si="36"/>
        <v>1000.0000000000006</v>
      </c>
      <c r="W96" s="101">
        <f t="shared" si="31"/>
        <v>137971.81593984622</v>
      </c>
      <c r="X96" s="108">
        <f t="shared" si="37"/>
        <v>793.53311207671993</v>
      </c>
      <c r="Y96" s="32">
        <f t="shared" si="32"/>
        <v>509.70389759638391</v>
      </c>
    </row>
    <row r="97" spans="1:25" x14ac:dyDescent="0.25">
      <c r="A97" s="4">
        <v>91</v>
      </c>
      <c r="C97" s="106">
        <f>IF(male=0,VLOOKUP((($A$5:$A$1570/'Life tables'!$I$2)*2)+age,lifetable,13,1),IF(male=1,VLOOKUP((($A$5:$A$1570/'Life tables'!$I$2)*2)+age,lifetable,10,1),"error"))</f>
        <v>1.0096596056652363E-4</v>
      </c>
      <c r="F97" s="97">
        <f t="shared" si="19"/>
        <v>158.77948761290463</v>
      </c>
      <c r="G97" s="97">
        <f t="shared" si="20"/>
        <v>15.949731837875269</v>
      </c>
      <c r="H97" s="97">
        <f t="shared" si="21"/>
        <v>0.36499001805614778</v>
      </c>
      <c r="I97" s="97">
        <f t="shared" si="22"/>
        <v>0.36499001805614778</v>
      </c>
      <c r="J97" s="97">
        <f t="shared" si="23"/>
        <v>1.7715406616427357E-2</v>
      </c>
      <c r="K97" s="97">
        <f t="shared" si="24"/>
        <v>0.8799544682267143</v>
      </c>
      <c r="L97" s="97">
        <f t="shared" si="33"/>
        <v>141.20210586407393</v>
      </c>
      <c r="M97" s="97">
        <f t="shared" si="25"/>
        <v>634.75362446381519</v>
      </c>
      <c r="N97" s="97">
        <f t="shared" si="26"/>
        <v>61.128149310516221</v>
      </c>
      <c r="O97" s="97">
        <f t="shared" si="27"/>
        <v>1.4591225877934104</v>
      </c>
      <c r="P97" s="97">
        <f t="shared" si="28"/>
        <v>1.4591225877934104</v>
      </c>
      <c r="Q97" s="97">
        <f t="shared" si="29"/>
        <v>7.0555015157183404E-2</v>
      </c>
      <c r="R97" s="97">
        <f t="shared" si="30"/>
        <v>0.11437933611295106</v>
      </c>
      <c r="S97" s="97">
        <f t="shared" si="34"/>
        <v>570.52229562644197</v>
      </c>
      <c r="T97" s="97">
        <f t="shared" si="35"/>
        <v>7.6720251575537191</v>
      </c>
      <c r="U97" s="97">
        <f t="shared" si="35"/>
        <v>199.87746699184012</v>
      </c>
      <c r="V97" s="33">
        <f t="shared" si="36"/>
        <v>1000.0000000000003</v>
      </c>
      <c r="W97" s="101">
        <f t="shared" si="31"/>
        <v>137705.38176653406</v>
      </c>
      <c r="X97" s="108">
        <f t="shared" si="37"/>
        <v>792.45050785060653</v>
      </c>
      <c r="Y97" s="32">
        <f t="shared" si="32"/>
        <v>508.86262321044302</v>
      </c>
    </row>
    <row r="98" spans="1:25" x14ac:dyDescent="0.25">
      <c r="A98" s="4">
        <v>92</v>
      </c>
      <c r="C98" s="106">
        <f>IF(male=0,VLOOKUP((($A$5:$A$1570/'Life tables'!$I$2)*2)+age,lifetable,13,1),IF(male=1,VLOOKUP((($A$5:$A$1570/'Life tables'!$I$2)*2)+age,lifetable,10,1),"error"))</f>
        <v>1.0096596056652363E-4</v>
      </c>
      <c r="F98" s="97">
        <f t="shared" si="19"/>
        <v>157.51679748588583</v>
      </c>
      <c r="G98" s="97">
        <f t="shared" si="20"/>
        <v>15.822891971951393</v>
      </c>
      <c r="H98" s="97">
        <f t="shared" si="21"/>
        <v>0.36208744355368128</v>
      </c>
      <c r="I98" s="97">
        <f t="shared" si="22"/>
        <v>0.36208744355368128</v>
      </c>
      <c r="J98" s="97">
        <f t="shared" si="23"/>
        <v>1.7574525263508389E-2</v>
      </c>
      <c r="K98" s="97">
        <f t="shared" si="24"/>
        <v>0.87295665109075793</v>
      </c>
      <c r="L98" s="97">
        <f t="shared" si="33"/>
        <v>140.0791994504728</v>
      </c>
      <c r="M98" s="97">
        <f t="shared" si="25"/>
        <v>634.9337103647207</v>
      </c>
      <c r="N98" s="97">
        <f t="shared" si="26"/>
        <v>61.145491972952485</v>
      </c>
      <c r="O98" s="97">
        <f t="shared" si="27"/>
        <v>1.4595365553481074</v>
      </c>
      <c r="P98" s="97">
        <f t="shared" si="28"/>
        <v>1.4595365553481074</v>
      </c>
      <c r="Q98" s="97">
        <f t="shared" si="29"/>
        <v>7.0575032314988087E-2</v>
      </c>
      <c r="R98" s="97">
        <f t="shared" si="30"/>
        <v>0.11441178666540955</v>
      </c>
      <c r="S98" s="97">
        <f t="shared" si="34"/>
        <v>570.68415846209155</v>
      </c>
      <c r="T98" s="97">
        <f t="shared" si="35"/>
        <v>7.7601747151322158</v>
      </c>
      <c r="U98" s="97">
        <f t="shared" si="35"/>
        <v>200.8648354295963</v>
      </c>
      <c r="V98" s="33">
        <f t="shared" si="36"/>
        <v>1000.0000000000002</v>
      </c>
      <c r="W98" s="101">
        <f t="shared" si="31"/>
        <v>137437.6393761037</v>
      </c>
      <c r="X98" s="108">
        <f t="shared" si="37"/>
        <v>791.37498985527179</v>
      </c>
      <c r="Y98" s="32">
        <f t="shared" si="32"/>
        <v>508.0263213758459</v>
      </c>
    </row>
    <row r="99" spans="1:25" x14ac:dyDescent="0.25">
      <c r="A99" s="4">
        <v>93</v>
      </c>
      <c r="C99" s="106">
        <f>IF(male=0,VLOOKUP((($A$5:$A$1570/'Life tables'!$I$2)*2)+age,lifetable,13,1),IF(male=1,VLOOKUP((($A$5:$A$1570/'Life tables'!$I$2)*2)+age,lifetable,10,1),"error"))</f>
        <v>1.0096596056652363E-4</v>
      </c>
      <c r="F99" s="97">
        <f t="shared" si="19"/>
        <v>156.29429637111187</v>
      </c>
      <c r="G99" s="97">
        <f t="shared" si="20"/>
        <v>15.70008917641848</v>
      </c>
      <c r="H99" s="97">
        <f t="shared" si="21"/>
        <v>0.35927725244736647</v>
      </c>
      <c r="I99" s="97">
        <f t="shared" si="22"/>
        <v>0.35927725244736647</v>
      </c>
      <c r="J99" s="97">
        <f t="shared" si="23"/>
        <v>1.7438127894661509E-2</v>
      </c>
      <c r="K99" s="97">
        <f t="shared" si="24"/>
        <v>0.86618156109311217</v>
      </c>
      <c r="L99" s="97">
        <f t="shared" si="33"/>
        <v>138.99203300081089</v>
      </c>
      <c r="M99" s="97">
        <f t="shared" si="25"/>
        <v>635.08069348415995</v>
      </c>
      <c r="N99" s="97">
        <f t="shared" si="26"/>
        <v>61.159646765812148</v>
      </c>
      <c r="O99" s="97">
        <f t="shared" si="27"/>
        <v>1.4598744287864502</v>
      </c>
      <c r="P99" s="97">
        <f t="shared" si="28"/>
        <v>1.4598744287864502</v>
      </c>
      <c r="Q99" s="97">
        <f t="shared" si="29"/>
        <v>7.0591369986519534E-2</v>
      </c>
      <c r="R99" s="97">
        <f t="shared" si="30"/>
        <v>0.11443827226702463</v>
      </c>
      <c r="S99" s="97">
        <f t="shared" si="34"/>
        <v>570.81626821852137</v>
      </c>
      <c r="T99" s="97">
        <f t="shared" si="35"/>
        <v>7.8482042130133971</v>
      </c>
      <c r="U99" s="97">
        <f t="shared" si="35"/>
        <v>201.84545526295642</v>
      </c>
      <c r="V99" s="33">
        <f t="shared" si="36"/>
        <v>1000.0000000000005</v>
      </c>
      <c r="W99" s="101">
        <f t="shared" si="31"/>
        <v>137168.66296374641</v>
      </c>
      <c r="X99" s="108">
        <f t="shared" si="37"/>
        <v>790.30634052403047</v>
      </c>
      <c r="Y99" s="32">
        <f t="shared" si="32"/>
        <v>507.19484902559481</v>
      </c>
    </row>
    <row r="100" spans="1:25" x14ac:dyDescent="0.25">
      <c r="A100" s="4">
        <v>94</v>
      </c>
      <c r="C100" s="106">
        <f>IF(male=0,VLOOKUP((($A$5:$A$1570/'Life tables'!$I$2)*2)+age,lifetable,13,1),IF(male=1,VLOOKUP((($A$5:$A$1570/'Life tables'!$I$2)*2)+age,lifetable,10,1),"error"))</f>
        <v>1.0096596056652363E-4</v>
      </c>
      <c r="F100" s="97">
        <f t="shared" si="19"/>
        <v>155.11054729157271</v>
      </c>
      <c r="G100" s="97">
        <f t="shared" si="20"/>
        <v>15.581179103928445</v>
      </c>
      <c r="H100" s="97">
        <f t="shared" si="21"/>
        <v>0.35655614152548043</v>
      </c>
      <c r="I100" s="97">
        <f t="shared" si="22"/>
        <v>0.35655614152548043</v>
      </c>
      <c r="J100" s="97">
        <f t="shared" si="23"/>
        <v>1.7306054182930037E-2</v>
      </c>
      <c r="K100" s="97">
        <f t="shared" si="24"/>
        <v>0.85962123452032968</v>
      </c>
      <c r="L100" s="97">
        <f t="shared" si="33"/>
        <v>137.93932861589005</v>
      </c>
      <c r="M100" s="97">
        <f t="shared" si="25"/>
        <v>635.19579323245762</v>
      </c>
      <c r="N100" s="97">
        <f t="shared" si="26"/>
        <v>61.170731120951494</v>
      </c>
      <c r="O100" s="97">
        <f t="shared" si="27"/>
        <v>1.4601390111946757</v>
      </c>
      <c r="P100" s="97">
        <f t="shared" si="28"/>
        <v>1.4601390111946757</v>
      </c>
      <c r="Q100" s="97">
        <f t="shared" si="29"/>
        <v>7.0604163713365281E-2</v>
      </c>
      <c r="R100" s="97">
        <f t="shared" si="30"/>
        <v>0.1144590126492606</v>
      </c>
      <c r="S100" s="97">
        <f t="shared" si="34"/>
        <v>570.9197209127542</v>
      </c>
      <c r="T100" s="97">
        <f t="shared" si="35"/>
        <v>7.9361144309096927</v>
      </c>
      <c r="U100" s="97">
        <f t="shared" si="35"/>
        <v>202.819535510126</v>
      </c>
      <c r="V100" s="33">
        <f t="shared" si="36"/>
        <v>1000.0000000000002</v>
      </c>
      <c r="W100" s="101">
        <f t="shared" si="31"/>
        <v>136898.52391905585</v>
      </c>
      <c r="X100" s="108">
        <f t="shared" si="37"/>
        <v>789.24435005896453</v>
      </c>
      <c r="Y100" s="32">
        <f t="shared" si="32"/>
        <v>506.36806821572088</v>
      </c>
    </row>
    <row r="101" spans="1:25" x14ac:dyDescent="0.25">
      <c r="A101" s="4">
        <v>95</v>
      </c>
      <c r="C101" s="106">
        <f>IF(male=0,VLOOKUP((($A$5:$A$1570/'Life tables'!$I$2)*2)+age,lifetable,13,1),IF(male=1,VLOOKUP((($A$5:$A$1570/'Life tables'!$I$2)*2)+age,lifetable,10,1),"error"))</f>
        <v>1.0096596056652363E-4</v>
      </c>
      <c r="F101" s="97">
        <f t="shared" si="19"/>
        <v>153.96416485651847</v>
      </c>
      <c r="G101" s="97">
        <f t="shared" si="20"/>
        <v>15.466022589080996</v>
      </c>
      <c r="H101" s="97">
        <f t="shared" si="21"/>
        <v>0.35392092615880927</v>
      </c>
      <c r="I101" s="97">
        <f t="shared" si="22"/>
        <v>0.35392092615880927</v>
      </c>
      <c r="J101" s="97">
        <f t="shared" si="23"/>
        <v>1.7178149556959534E-2</v>
      </c>
      <c r="K101" s="97">
        <f t="shared" si="24"/>
        <v>0.8532679935495443</v>
      </c>
      <c r="L101" s="97">
        <f t="shared" si="33"/>
        <v>136.91985427201334</v>
      </c>
      <c r="M101" s="97">
        <f t="shared" si="25"/>
        <v>635.28018520244598</v>
      </c>
      <c r="N101" s="97">
        <f t="shared" si="26"/>
        <v>61.178858250507339</v>
      </c>
      <c r="O101" s="97">
        <f t="shared" si="27"/>
        <v>1.4603330049347547</v>
      </c>
      <c r="P101" s="97">
        <f t="shared" si="28"/>
        <v>1.4603330049347547</v>
      </c>
      <c r="Q101" s="97">
        <f t="shared" si="29"/>
        <v>7.0613544166650111E-2</v>
      </c>
      <c r="R101" s="97">
        <f t="shared" si="30"/>
        <v>0.11447421964789523</v>
      </c>
      <c r="S101" s="97">
        <f t="shared" si="34"/>
        <v>570.99557317825463</v>
      </c>
      <c r="T101" s="97">
        <f t="shared" si="35"/>
        <v>8.023906124633303</v>
      </c>
      <c r="U101" s="97">
        <f t="shared" si="35"/>
        <v>203.78727772332343</v>
      </c>
      <c r="V101" s="33">
        <f t="shared" si="36"/>
        <v>1000.0000000000002</v>
      </c>
      <c r="W101" s="101">
        <f t="shared" si="31"/>
        <v>136627.29093000546</v>
      </c>
      <c r="X101" s="108">
        <f t="shared" si="37"/>
        <v>788.1888161520435</v>
      </c>
      <c r="Y101" s="32">
        <f t="shared" si="32"/>
        <v>505.5458459400034</v>
      </c>
    </row>
    <row r="102" spans="1:25" x14ac:dyDescent="0.25">
      <c r="A102" s="4">
        <v>96</v>
      </c>
      <c r="C102" s="106">
        <f>IF(male=0,VLOOKUP((($A$5:$A$1570/'Life tables'!$I$2)*2)+age,lifetable,13,1),IF(male=1,VLOOKUP((($A$5:$A$1570/'Life tables'!$I$2)*2)+age,lifetable,10,1),"error"))</f>
        <v>1.0096596056652363E-4</v>
      </c>
      <c r="F102" s="97">
        <f t="shared" si="19"/>
        <v>152.85381340931571</v>
      </c>
      <c r="G102" s="97">
        <f t="shared" si="20"/>
        <v>15.354485462371931</v>
      </c>
      <c r="H102" s="97">
        <f t="shared" si="21"/>
        <v>0.35136853604308332</v>
      </c>
      <c r="I102" s="97">
        <f t="shared" si="22"/>
        <v>0.35136853604308332</v>
      </c>
      <c r="J102" s="97">
        <f t="shared" si="23"/>
        <v>1.7054264994349724E-2</v>
      </c>
      <c r="K102" s="97">
        <f t="shared" si="24"/>
        <v>0.84711443598390923</v>
      </c>
      <c r="L102" s="97">
        <f t="shared" si="33"/>
        <v>135.93242217387936</v>
      </c>
      <c r="M102" s="97">
        <f t="shared" si="25"/>
        <v>635.33500274272774</v>
      </c>
      <c r="N102" s="97">
        <f t="shared" si="26"/>
        <v>61.184137298405659</v>
      </c>
      <c r="O102" s="97">
        <f t="shared" si="27"/>
        <v>1.460459015260887</v>
      </c>
      <c r="P102" s="97">
        <f t="shared" si="28"/>
        <v>1.460459015260887</v>
      </c>
      <c r="Q102" s="97">
        <f t="shared" si="29"/>
        <v>7.061963732190972E-2</v>
      </c>
      <c r="R102" s="97">
        <f t="shared" si="30"/>
        <v>0.11448409748651342</v>
      </c>
      <c r="S102" s="97">
        <f t="shared" si="34"/>
        <v>571.04484367899192</v>
      </c>
      <c r="T102" s="97">
        <f t="shared" si="35"/>
        <v>8.1115800269495626</v>
      </c>
      <c r="U102" s="97">
        <f t="shared" si="35"/>
        <v>204.74887625679386</v>
      </c>
      <c r="V102" s="33">
        <f t="shared" si="36"/>
        <v>1000.0000000000003</v>
      </c>
      <c r="W102" s="101">
        <f t="shared" si="31"/>
        <v>136355.03008307892</v>
      </c>
      <c r="X102" s="108">
        <f t="shared" si="37"/>
        <v>787.13954371625687</v>
      </c>
      <c r="Y102" s="32">
        <f t="shared" si="32"/>
        <v>504.72805395139272</v>
      </c>
    </row>
    <row r="103" spans="1:25" x14ac:dyDescent="0.25">
      <c r="A103" s="4">
        <v>97</v>
      </c>
      <c r="C103" s="106">
        <f>IF(male=0,VLOOKUP((($A$5:$A$1570/'Life tables'!$I$2)*2)+age,lifetable,13,1),IF(male=1,VLOOKUP((($A$5:$A$1570/'Life tables'!$I$2)*2)+age,lifetable,10,1),"error"))</f>
        <v>1.0096596056652363E-4</v>
      </c>
      <c r="F103" s="97">
        <f t="shared" si="19"/>
        <v>151.77820524180336</v>
      </c>
      <c r="G103" s="97">
        <f t="shared" si="20"/>
        <v>15.246438370821449</v>
      </c>
      <c r="H103" s="97">
        <f t="shared" si="21"/>
        <v>0.34889601109427654</v>
      </c>
      <c r="I103" s="97">
        <f t="shared" si="22"/>
        <v>0.34889601109427654</v>
      </c>
      <c r="J103" s="97">
        <f t="shared" si="23"/>
        <v>1.6934256822425862E-2</v>
      </c>
      <c r="K103" s="97">
        <f t="shared" si="24"/>
        <v>0.84115342535657223</v>
      </c>
      <c r="L103" s="97">
        <f t="shared" si="33"/>
        <v>134.97588716661437</v>
      </c>
      <c r="M103" s="97">
        <f t="shared" si="25"/>
        <v>635.36133847445342</v>
      </c>
      <c r="N103" s="97">
        <f t="shared" si="26"/>
        <v>61.186673486430564</v>
      </c>
      <c r="O103" s="97">
        <f t="shared" si="27"/>
        <v>1.4605195538061524</v>
      </c>
      <c r="P103" s="97">
        <f t="shared" si="28"/>
        <v>1.4605195538061524</v>
      </c>
      <c r="Q103" s="97">
        <f t="shared" si="29"/>
        <v>7.0622564627685486E-2</v>
      </c>
      <c r="R103" s="97">
        <f t="shared" si="30"/>
        <v>0.11448884304982293</v>
      </c>
      <c r="S103" s="97">
        <f t="shared" si="34"/>
        <v>571.068514472733</v>
      </c>
      <c r="T103" s="97">
        <f t="shared" si="35"/>
        <v>8.1991368483996734</v>
      </c>
      <c r="U103" s="97">
        <f t="shared" si="35"/>
        <v>205.70451852520026</v>
      </c>
      <c r="V103" s="33">
        <f t="shared" si="36"/>
        <v>1000.0000000000001</v>
      </c>
      <c r="W103" s="101">
        <f t="shared" si="31"/>
        <v>136081.80495969209</v>
      </c>
      <c r="X103" s="108">
        <f t="shared" si="37"/>
        <v>786.0963446264002</v>
      </c>
      <c r="Y103" s="32">
        <f t="shared" si="32"/>
        <v>503.91456858989545</v>
      </c>
    </row>
    <row r="104" spans="1:25" x14ac:dyDescent="0.25">
      <c r="A104" s="4">
        <v>98</v>
      </c>
      <c r="C104" s="106">
        <f>IF(male=0,VLOOKUP((($A$5:$A$1570/'Life tables'!$I$2)*2)+age,lifetable,13,1),IF(male=1,VLOOKUP((($A$5:$A$1570/'Life tables'!$I$2)*2)+age,lifetable,10,1),"error"))</f>
        <v>1.0096596056652363E-4</v>
      </c>
      <c r="F104" s="97">
        <f t="shared" si="19"/>
        <v>150.73609887276001</v>
      </c>
      <c r="G104" s="97">
        <f t="shared" si="20"/>
        <v>15.141756605042577</v>
      </c>
      <c r="H104" s="97">
        <f t="shared" si="21"/>
        <v>0.34650049749127981</v>
      </c>
      <c r="I104" s="97">
        <f t="shared" si="22"/>
        <v>0.34650049749127981</v>
      </c>
      <c r="J104" s="97">
        <f t="shared" si="23"/>
        <v>1.6817986526163294E-2</v>
      </c>
      <c r="K104" s="97">
        <f t="shared" si="24"/>
        <v>0.8353780813899585</v>
      </c>
      <c r="L104" s="97">
        <f t="shared" si="33"/>
        <v>134.04914520481876</v>
      </c>
      <c r="M104" s="97">
        <f t="shared" si="25"/>
        <v>635.36024575364024</v>
      </c>
      <c r="N104" s="97">
        <f t="shared" si="26"/>
        <v>61.186568255048734</v>
      </c>
      <c r="O104" s="97">
        <f t="shared" si="27"/>
        <v>1.4605170419439759</v>
      </c>
      <c r="P104" s="97">
        <f t="shared" si="28"/>
        <v>1.4605170419439759</v>
      </c>
      <c r="Q104" s="97">
        <f t="shared" si="29"/>
        <v>7.0622443168066262E-2</v>
      </c>
      <c r="R104" s="97">
        <f t="shared" si="30"/>
        <v>0.11448864614715652</v>
      </c>
      <c r="S104" s="97">
        <f t="shared" si="34"/>
        <v>571.06753232538836</v>
      </c>
      <c r="T104" s="97">
        <f t="shared" si="35"/>
        <v>8.2865772780939029</v>
      </c>
      <c r="U104" s="97">
        <f t="shared" si="35"/>
        <v>206.65438525273737</v>
      </c>
      <c r="V104" s="33">
        <f t="shared" si="36"/>
        <v>1000.0000000000002</v>
      </c>
      <c r="W104" s="101">
        <f t="shared" si="31"/>
        <v>135807.67672904814</v>
      </c>
      <c r="X104" s="108">
        <f t="shared" si="37"/>
        <v>785.05903746916897</v>
      </c>
      <c r="Y104" s="32">
        <f t="shared" si="32"/>
        <v>503.10527061668455</v>
      </c>
    </row>
    <row r="105" spans="1:25" x14ac:dyDescent="0.25">
      <c r="A105" s="4">
        <v>99</v>
      </c>
      <c r="C105" s="106">
        <f>IF(male=0,VLOOKUP((($A$5:$A$1570/'Life tables'!$I$2)*2)+age,lifetable,13,1),IF(male=1,VLOOKUP((($A$5:$A$1570/'Life tables'!$I$2)*2)+age,lifetable,10,1),"error"))</f>
        <v>1.0096596056652363E-4</v>
      </c>
      <c r="F105" s="97">
        <f t="shared" si="19"/>
        <v>149.72629738818139</v>
      </c>
      <c r="G105" s="97">
        <f t="shared" si="20"/>
        <v>15.040319932518587</v>
      </c>
      <c r="H105" s="97">
        <f t="shared" si="21"/>
        <v>0.34417924386065957</v>
      </c>
      <c r="I105" s="97">
        <f t="shared" si="22"/>
        <v>0.34417924386065957</v>
      </c>
      <c r="J105" s="97">
        <f t="shared" si="23"/>
        <v>1.6705320563008184E-2</v>
      </c>
      <c r="K105" s="97">
        <f t="shared" si="24"/>
        <v>0.82978177079760274</v>
      </c>
      <c r="L105" s="97">
        <f t="shared" si="33"/>
        <v>133.15113187658088</v>
      </c>
      <c r="M105" s="97">
        <f t="shared" si="25"/>
        <v>635.33274008098761</v>
      </c>
      <c r="N105" s="97">
        <f t="shared" si="26"/>
        <v>61.183919399177739</v>
      </c>
      <c r="O105" s="97">
        <f t="shared" si="27"/>
        <v>1.460453814028903</v>
      </c>
      <c r="P105" s="97">
        <f t="shared" si="28"/>
        <v>1.460453814028903</v>
      </c>
      <c r="Q105" s="97">
        <f t="shared" si="29"/>
        <v>7.0619385819394059E-2</v>
      </c>
      <c r="R105" s="97">
        <f t="shared" si="30"/>
        <v>0.11448368976651355</v>
      </c>
      <c r="S105" s="97">
        <f t="shared" si="34"/>
        <v>571.04280997816613</v>
      </c>
      <c r="T105" s="97">
        <f t="shared" si="35"/>
        <v>8.373901984476305</v>
      </c>
      <c r="U105" s="97">
        <f t="shared" si="35"/>
        <v>207.59865071330148</v>
      </c>
      <c r="V105" s="33">
        <f t="shared" si="36"/>
        <v>1000.0000000000003</v>
      </c>
      <c r="W105" s="101">
        <f t="shared" si="31"/>
        <v>135532.70423755381</v>
      </c>
      <c r="X105" s="108">
        <f t="shared" si="37"/>
        <v>784.02744730222253</v>
      </c>
      <c r="Y105" s="32">
        <f t="shared" si="32"/>
        <v>502.30004505421385</v>
      </c>
    </row>
    <row r="106" spans="1:25" x14ac:dyDescent="0.25">
      <c r="A106" s="4">
        <v>100</v>
      </c>
      <c r="C106" s="106">
        <f>IF(male=0,VLOOKUP((($A$5:$A$1570/'Life tables'!$I$2)*2)+age,lifetable,13,1),IF(male=1,VLOOKUP((($A$5:$A$1570/'Life tables'!$I$2)*2)+age,lifetable,10,1),"error"))</f>
        <v>1.0096596056652363E-4</v>
      </c>
      <c r="F106" s="97">
        <f t="shared" si="19"/>
        <v>148.74764684114803</v>
      </c>
      <c r="G106" s="97">
        <f t="shared" si="20"/>
        <v>14.942012436866337</v>
      </c>
      <c r="H106" s="97">
        <f t="shared" si="21"/>
        <v>0.34192959759839681</v>
      </c>
      <c r="I106" s="97">
        <f t="shared" si="22"/>
        <v>0.34192959759839681</v>
      </c>
      <c r="J106" s="97">
        <f t="shared" si="23"/>
        <v>1.6596130184346983E-2</v>
      </c>
      <c r="K106" s="97">
        <f t="shared" si="24"/>
        <v>0.82435809841623053</v>
      </c>
      <c r="L106" s="97">
        <f t="shared" si="33"/>
        <v>132.28082098048432</v>
      </c>
      <c r="M106" s="97">
        <f t="shared" si="25"/>
        <v>635.2798004610745</v>
      </c>
      <c r="N106" s="97">
        <f t="shared" si="26"/>
        <v>61.178821199079671</v>
      </c>
      <c r="O106" s="97">
        <f t="shared" si="27"/>
        <v>1.4603321205210169</v>
      </c>
      <c r="P106" s="97">
        <f t="shared" si="28"/>
        <v>1.4603321205210169</v>
      </c>
      <c r="Q106" s="97">
        <f t="shared" si="29"/>
        <v>7.0613501401343634E-2</v>
      </c>
      <c r="R106" s="97">
        <f t="shared" si="30"/>
        <v>0.1144741503194803</v>
      </c>
      <c r="S106" s="97">
        <f t="shared" si="34"/>
        <v>570.995227369232</v>
      </c>
      <c r="T106" s="97">
        <f t="shared" si="35"/>
        <v>8.461111616061995</v>
      </c>
      <c r="U106" s="97">
        <f t="shared" si="35"/>
        <v>208.53748296203719</v>
      </c>
      <c r="V106" s="33">
        <f t="shared" si="36"/>
        <v>1000.0000000000003</v>
      </c>
      <c r="W106" s="101">
        <f t="shared" si="31"/>
        <v>135256.94409492711</v>
      </c>
      <c r="X106" s="108">
        <f t="shared" si="37"/>
        <v>783.00140542190115</v>
      </c>
      <c r="Y106" s="32">
        <f t="shared" si="32"/>
        <v>501.49878103211574</v>
      </c>
    </row>
    <row r="107" spans="1:25" x14ac:dyDescent="0.25">
      <c r="A107" s="4">
        <v>101</v>
      </c>
      <c r="C107" s="106">
        <f>IF(male=0,VLOOKUP((($A$5:$A$1570/'Life tables'!$I$2)*2)+age,lifetable,13,1),IF(male=1,VLOOKUP((($A$5:$A$1570/'Life tables'!$I$2)*2)+age,lifetable,10,1),"error"))</f>
        <v>1.0096596056652363E-4</v>
      </c>
      <c r="F107" s="97">
        <f t="shared" si="19"/>
        <v>147.79903470914454</v>
      </c>
      <c r="G107" s="97">
        <f t="shared" si="20"/>
        <v>14.846722362870777</v>
      </c>
      <c r="H107" s="97">
        <f t="shared" si="21"/>
        <v>0.33974900132369201</v>
      </c>
      <c r="I107" s="97">
        <f t="shared" si="22"/>
        <v>0.33974900132369201</v>
      </c>
      <c r="J107" s="97">
        <f t="shared" si="23"/>
        <v>1.6490291263385807E-2</v>
      </c>
      <c r="K107" s="97">
        <f t="shared" si="24"/>
        <v>0.81910089865623659</v>
      </c>
      <c r="L107" s="97">
        <f t="shared" si="33"/>
        <v>131.43722315370675</v>
      </c>
      <c r="M107" s="97">
        <f t="shared" si="25"/>
        <v>635.20237071275665</v>
      </c>
      <c r="N107" s="97">
        <f t="shared" si="26"/>
        <v>61.171364546555239</v>
      </c>
      <c r="O107" s="97">
        <f t="shared" si="27"/>
        <v>1.4601541309981794</v>
      </c>
      <c r="P107" s="97">
        <f t="shared" si="28"/>
        <v>1.4601541309981794</v>
      </c>
      <c r="Q107" s="97">
        <f t="shared" si="29"/>
        <v>7.0604894822577272E-2</v>
      </c>
      <c r="R107" s="97">
        <f t="shared" si="30"/>
        <v>0.11446019787735684</v>
      </c>
      <c r="S107" s="97">
        <f t="shared" si="34"/>
        <v>570.92563281150512</v>
      </c>
      <c r="T107" s="97">
        <f t="shared" si="35"/>
        <v>8.5482068021479574</v>
      </c>
      <c r="U107" s="97">
        <f t="shared" si="35"/>
        <v>209.47104405857078</v>
      </c>
      <c r="V107" s="33">
        <f t="shared" si="36"/>
        <v>1000.0000000000005</v>
      </c>
      <c r="W107" s="101">
        <f t="shared" si="31"/>
        <v>134980.45075711663</v>
      </c>
      <c r="X107" s="108">
        <f t="shared" si="37"/>
        <v>781.98074913928167</v>
      </c>
      <c r="Y107" s="32">
        <f t="shared" si="32"/>
        <v>500.70137163867497</v>
      </c>
    </row>
    <row r="108" spans="1:25" x14ac:dyDescent="0.25">
      <c r="A108" s="4">
        <v>102</v>
      </c>
      <c r="C108" s="106">
        <f>IF(male=0,VLOOKUP((($A$5:$A$1570/'Life tables'!$I$2)*2)+age,lifetable,13,1),IF(male=1,VLOOKUP((($A$5:$A$1570/'Life tables'!$I$2)*2)+age,lifetable,10,1),"error"))</f>
        <v>1.0096596056652363E-4</v>
      </c>
      <c r="F108" s="97">
        <f t="shared" si="19"/>
        <v>146.87938840676676</v>
      </c>
      <c r="G108" s="97">
        <f t="shared" si="20"/>
        <v>14.754341967083262</v>
      </c>
      <c r="H108" s="97">
        <f t="shared" si="21"/>
        <v>0.33763498946009124</v>
      </c>
      <c r="I108" s="97">
        <f t="shared" si="22"/>
        <v>0.33763498946009124</v>
      </c>
      <c r="J108" s="97">
        <f t="shared" si="23"/>
        <v>1.638768412920967E-2</v>
      </c>
      <c r="K108" s="97">
        <f t="shared" si="24"/>
        <v>0.81400422725912003</v>
      </c>
      <c r="L108" s="97">
        <f t="shared" si="33"/>
        <v>130.61938454937498</v>
      </c>
      <c r="M108" s="97">
        <f t="shared" si="25"/>
        <v>635.10136073251476</v>
      </c>
      <c r="N108" s="97">
        <f t="shared" si="26"/>
        <v>61.16163706660695</v>
      </c>
      <c r="O108" s="97">
        <f t="shared" si="27"/>
        <v>1.4599219370601171</v>
      </c>
      <c r="P108" s="97">
        <f t="shared" si="28"/>
        <v>1.4599219370601171</v>
      </c>
      <c r="Q108" s="97">
        <f t="shared" si="29"/>
        <v>7.059366722117047E-2</v>
      </c>
      <c r="R108" s="97">
        <f t="shared" si="30"/>
        <v>0.11444199639880583</v>
      </c>
      <c r="S108" s="97">
        <f t="shared" si="34"/>
        <v>570.83484412816756</v>
      </c>
      <c r="T108" s="97">
        <f t="shared" si="35"/>
        <v>8.635188153498337</v>
      </c>
      <c r="U108" s="97">
        <f t="shared" si="35"/>
        <v>210.3994902822287</v>
      </c>
      <c r="V108" s="33">
        <f t="shared" si="36"/>
        <v>1000.0000000000002</v>
      </c>
      <c r="W108" s="101">
        <f t="shared" si="31"/>
        <v>134703.2766061525</v>
      </c>
      <c r="X108" s="108">
        <f t="shared" si="37"/>
        <v>780.96532156427315</v>
      </c>
      <c r="Y108" s="32">
        <f t="shared" si="32"/>
        <v>499.90771377767589</v>
      </c>
    </row>
    <row r="109" spans="1:25" x14ac:dyDescent="0.25">
      <c r="A109" s="4">
        <v>103</v>
      </c>
      <c r="C109" s="106">
        <f>IF(male=0,VLOOKUP((($A$5:$A$1570/'Life tables'!$I$2)*2)+age,lifetable,13,1),IF(male=1,VLOOKUP((($A$5:$A$1570/'Life tables'!$I$2)*2)+age,lifetable,10,1),"error"))</f>
        <v>1.0096596056652363E-4</v>
      </c>
      <c r="F109" s="97">
        <f t="shared" si="19"/>
        <v>145.98767385182907</v>
      </c>
      <c r="G109" s="97">
        <f t="shared" si="20"/>
        <v>14.664767373784029</v>
      </c>
      <c r="H109" s="97">
        <f t="shared" si="21"/>
        <v>0.33558518493936434</v>
      </c>
      <c r="I109" s="97">
        <f t="shared" si="22"/>
        <v>0.33558518493936434</v>
      </c>
      <c r="J109" s="97">
        <f t="shared" si="23"/>
        <v>1.62881934067996E-2</v>
      </c>
      <c r="K109" s="97">
        <f t="shared" si="24"/>
        <v>0.80906235335086563</v>
      </c>
      <c r="L109" s="97">
        <f t="shared" si="33"/>
        <v>129.82638556140864</v>
      </c>
      <c r="M109" s="97">
        <f t="shared" si="25"/>
        <v>634.97764771244431</v>
      </c>
      <c r="N109" s="97">
        <f t="shared" si="26"/>
        <v>61.149723234734132</v>
      </c>
      <c r="O109" s="97">
        <f t="shared" si="27"/>
        <v>1.4596375551282432</v>
      </c>
      <c r="P109" s="97">
        <f t="shared" si="28"/>
        <v>1.4596375551282432</v>
      </c>
      <c r="Q109" s="97">
        <f t="shared" si="29"/>
        <v>7.0579916099995574E-2</v>
      </c>
      <c r="R109" s="97">
        <f t="shared" si="30"/>
        <v>0.11441970394932807</v>
      </c>
      <c r="S109" s="97">
        <f t="shared" si="34"/>
        <v>570.72364974740435</v>
      </c>
      <c r="T109" s="97">
        <f t="shared" si="35"/>
        <v>8.7220562630051326</v>
      </c>
      <c r="U109" s="97">
        <f t="shared" si="35"/>
        <v>211.32297233952889</v>
      </c>
      <c r="V109" s="33">
        <f t="shared" si="36"/>
        <v>1000.0000000000003</v>
      </c>
      <c r="W109" s="101">
        <f t="shared" si="31"/>
        <v>134425.47202704099</v>
      </c>
      <c r="X109" s="108">
        <f t="shared" si="37"/>
        <v>779.95497139746635</v>
      </c>
      <c r="Y109" s="32">
        <f t="shared" si="32"/>
        <v>499.11770803043009</v>
      </c>
    </row>
    <row r="110" spans="1:25" x14ac:dyDescent="0.25">
      <c r="A110" s="4">
        <v>104</v>
      </c>
      <c r="C110" s="106">
        <f>IF(male=0,VLOOKUP((($A$5:$A$1570/'Life tables'!$I$2)*2)+age,lifetable,13,1),IF(male=1,VLOOKUP((($A$5:$A$1570/'Life tables'!$I$2)*2)+age,lifetable,10,1),"error"))</f>
        <v>1.0096596056652363E-4</v>
      </c>
      <c r="F110" s="97">
        <f t="shared" si="19"/>
        <v>145.12289408295356</v>
      </c>
      <c r="G110" s="97">
        <f t="shared" si="20"/>
        <v>14.577898436116143</v>
      </c>
      <c r="H110" s="97">
        <f t="shared" si="21"/>
        <v>0.33359729602372579</v>
      </c>
      <c r="I110" s="97">
        <f t="shared" si="22"/>
        <v>0.33359729602372579</v>
      </c>
      <c r="J110" s="97">
        <f t="shared" si="23"/>
        <v>1.6191707862793822E-2</v>
      </c>
      <c r="K110" s="97">
        <f t="shared" si="24"/>
        <v>0.80426975178063476</v>
      </c>
      <c r="L110" s="97">
        <f t="shared" si="33"/>
        <v>129.05733959514654</v>
      </c>
      <c r="M110" s="97">
        <f t="shared" si="25"/>
        <v>634.83207731451262</v>
      </c>
      <c r="N110" s="97">
        <f t="shared" si="26"/>
        <v>61.135704490016487</v>
      </c>
      <c r="O110" s="97">
        <f t="shared" si="27"/>
        <v>1.4593029291449484</v>
      </c>
      <c r="P110" s="97">
        <f t="shared" si="28"/>
        <v>1.4593029291449484</v>
      </c>
      <c r="Q110" s="97">
        <f t="shared" si="29"/>
        <v>7.0563735457244342E-2</v>
      </c>
      <c r="R110" s="97">
        <f t="shared" si="30"/>
        <v>0.11439347291285752</v>
      </c>
      <c r="S110" s="97">
        <f t="shared" si="34"/>
        <v>570.59280975783611</v>
      </c>
      <c r="T110" s="97">
        <f t="shared" si="35"/>
        <v>8.8088117063251712</v>
      </c>
      <c r="U110" s="97">
        <f t="shared" si="35"/>
        <v>212.24163556422238</v>
      </c>
      <c r="V110" s="33">
        <f t="shared" si="36"/>
        <v>1000.0000000000002</v>
      </c>
      <c r="W110" s="101">
        <f t="shared" si="31"/>
        <v>134147.08548181277</v>
      </c>
      <c r="X110" s="108">
        <f t="shared" si="37"/>
        <v>778.94955272945265</v>
      </c>
      <c r="Y110" s="32">
        <f t="shared" si="32"/>
        <v>498.33125852279306</v>
      </c>
    </row>
    <row r="111" spans="1:25" x14ac:dyDescent="0.25">
      <c r="A111" s="4">
        <v>105</v>
      </c>
      <c r="C111" s="106">
        <f>IF(male=0,VLOOKUP((($A$5:$A$1570/'Life tables'!$I$2)*2)+age,lifetable,13,1),IF(male=1,VLOOKUP((($A$5:$A$1570/'Life tables'!$I$2)*2)+age,lifetable,10,1),"error"))</f>
        <v>1.1034968280976276E-4</v>
      </c>
      <c r="F111" s="97">
        <f t="shared" si="19"/>
        <v>144.28408792679397</v>
      </c>
      <c r="G111" s="97">
        <f t="shared" si="20"/>
        <v>14.493638602205349</v>
      </c>
      <c r="H111" s="97">
        <f t="shared" si="21"/>
        <v>0.33166911324215209</v>
      </c>
      <c r="I111" s="97">
        <f t="shared" si="22"/>
        <v>0.33166911324215209</v>
      </c>
      <c r="J111" s="97">
        <f t="shared" si="23"/>
        <v>1.7594270922618463E-2</v>
      </c>
      <c r="K111" s="97">
        <f t="shared" si="24"/>
        <v>0.79962109573453266</v>
      </c>
      <c r="L111" s="97">
        <f t="shared" si="33"/>
        <v>128.30989573144717</v>
      </c>
      <c r="M111" s="97">
        <f t="shared" si="25"/>
        <v>634.66546480265868</v>
      </c>
      <c r="N111" s="97">
        <f t="shared" si="26"/>
        <v>61.119659344137702</v>
      </c>
      <c r="O111" s="97">
        <f t="shared" si="27"/>
        <v>1.4589199331759841</v>
      </c>
      <c r="P111" s="97">
        <f t="shared" si="28"/>
        <v>1.4589199331759841</v>
      </c>
      <c r="Q111" s="97">
        <f t="shared" si="29"/>
        <v>7.7101650457091997E-2</v>
      </c>
      <c r="R111" s="97">
        <f t="shared" si="30"/>
        <v>0.11436345019575991</v>
      </c>
      <c r="S111" s="97">
        <f t="shared" si="34"/>
        <v>570.4365004915162</v>
      </c>
      <c r="T111" s="97">
        <f t="shared" si="35"/>
        <v>8.9035076277048812</v>
      </c>
      <c r="U111" s="97">
        <f t="shared" si="35"/>
        <v>213.15562011015268</v>
      </c>
      <c r="V111" s="33">
        <f t="shared" si="36"/>
        <v>1000.0000000000002</v>
      </c>
      <c r="W111" s="101">
        <f t="shared" si="31"/>
        <v>133866.96675528484</v>
      </c>
      <c r="X111" s="108">
        <f t="shared" si="37"/>
        <v>777.94087226214265</v>
      </c>
      <c r="Y111" s="32">
        <f t="shared" si="32"/>
        <v>497.54303807097807</v>
      </c>
    </row>
    <row r="112" spans="1:25" x14ac:dyDescent="0.25">
      <c r="A112" s="4">
        <v>106</v>
      </c>
      <c r="C112" s="106">
        <f>IF(male=0,VLOOKUP((($A$5:$A$1570/'Life tables'!$I$2)*2)+age,lifetable,13,1),IF(male=1,VLOOKUP((($A$5:$A$1570/'Life tables'!$I$2)*2)+age,lifetable,10,1),"error"))</f>
        <v>1.1034968280976276E-4</v>
      </c>
      <c r="F112" s="97">
        <f t="shared" si="19"/>
        <v>143.46883288928566</v>
      </c>
      <c r="G112" s="97">
        <f t="shared" si="20"/>
        <v>14.411744527452852</v>
      </c>
      <c r="H112" s="97">
        <f t="shared" si="21"/>
        <v>0.329795067952461</v>
      </c>
      <c r="I112" s="97">
        <f t="shared" si="22"/>
        <v>0.329795067952461</v>
      </c>
      <c r="J112" s="97">
        <f t="shared" si="23"/>
        <v>1.7494857202040841E-2</v>
      </c>
      <c r="K112" s="97">
        <f t="shared" si="24"/>
        <v>0.79510295977260836</v>
      </c>
      <c r="L112" s="97">
        <f t="shared" si="33"/>
        <v>127.58490040895325</v>
      </c>
      <c r="M112" s="97">
        <f t="shared" si="25"/>
        <v>634.47203937285701</v>
      </c>
      <c r="N112" s="97">
        <f t="shared" si="26"/>
        <v>61.10103205616695</v>
      </c>
      <c r="O112" s="97">
        <f t="shared" si="27"/>
        <v>1.4584753017429368</v>
      </c>
      <c r="P112" s="97">
        <f t="shared" si="28"/>
        <v>1.4584753017429368</v>
      </c>
      <c r="Q112" s="97">
        <f t="shared" si="29"/>
        <v>7.7078152377071676E-2</v>
      </c>
      <c r="R112" s="97">
        <f t="shared" si="30"/>
        <v>0.1143285959288516</v>
      </c>
      <c r="S112" s="97">
        <f t="shared" si="34"/>
        <v>570.26264996489829</v>
      </c>
      <c r="T112" s="97">
        <f t="shared" si="35"/>
        <v>8.9980806372839943</v>
      </c>
      <c r="U112" s="97">
        <f t="shared" si="35"/>
        <v>214.06505166585416</v>
      </c>
      <c r="V112" s="33">
        <f t="shared" si="36"/>
        <v>1000.0000000000003</v>
      </c>
      <c r="W112" s="101">
        <f t="shared" si="31"/>
        <v>133586.17472802111</v>
      </c>
      <c r="X112" s="108">
        <f t="shared" si="37"/>
        <v>776.93686769686212</v>
      </c>
      <c r="Y112" s="32">
        <f t="shared" si="32"/>
        <v>496.75829322645956</v>
      </c>
    </row>
    <row r="113" spans="1:25" x14ac:dyDescent="0.25">
      <c r="A113" s="4">
        <v>107</v>
      </c>
      <c r="C113" s="106">
        <f>IF(male=0,VLOOKUP((($A$5:$A$1570/'Life tables'!$I$2)*2)+age,lifetable,13,1),IF(male=1,VLOOKUP((($A$5:$A$1570/'Life tables'!$I$2)*2)+age,lifetable,10,1),"error"))</f>
        <v>1.1034968280976276E-4</v>
      </c>
      <c r="F113" s="97">
        <f t="shared" si="19"/>
        <v>142.67774820684767</v>
      </c>
      <c r="G113" s="97">
        <f t="shared" si="20"/>
        <v>14.332278415452933</v>
      </c>
      <c r="H113" s="97">
        <f t="shared" si="21"/>
        <v>0.32797658360748749</v>
      </c>
      <c r="I113" s="97">
        <f t="shared" si="22"/>
        <v>0.32797658360748749</v>
      </c>
      <c r="J113" s="97">
        <f t="shared" si="23"/>
        <v>1.7398390859663507E-2</v>
      </c>
      <c r="K113" s="97">
        <f t="shared" si="24"/>
        <v>0.79071877569743287</v>
      </c>
      <c r="L113" s="97">
        <f t="shared" si="33"/>
        <v>126.88139945762266</v>
      </c>
      <c r="M113" s="97">
        <f t="shared" si="25"/>
        <v>634.25911949001443</v>
      </c>
      <c r="N113" s="97">
        <f t="shared" si="26"/>
        <v>61.08052741013114</v>
      </c>
      <c r="O113" s="97">
        <f t="shared" si="27"/>
        <v>1.4579858579674747</v>
      </c>
      <c r="P113" s="97">
        <f t="shared" si="28"/>
        <v>1.4579858579674747</v>
      </c>
      <c r="Q113" s="97">
        <f t="shared" si="29"/>
        <v>7.7052286034419173E-2</v>
      </c>
      <c r="R113" s="97">
        <f t="shared" si="30"/>
        <v>0.11429022886184138</v>
      </c>
      <c r="S113" s="97">
        <f t="shared" si="34"/>
        <v>570.07127784905208</v>
      </c>
      <c r="T113" s="97">
        <f t="shared" si="35"/>
        <v>9.0925313141780766</v>
      </c>
      <c r="U113" s="97">
        <f t="shared" si="35"/>
        <v>214.97006067041343</v>
      </c>
      <c r="V113" s="33">
        <f t="shared" si="36"/>
        <v>1000.0000000000003</v>
      </c>
      <c r="W113" s="101">
        <f t="shared" si="31"/>
        <v>133304.94108562087</v>
      </c>
      <c r="X113" s="108">
        <f t="shared" si="37"/>
        <v>775.93740801540878</v>
      </c>
      <c r="Y113" s="32">
        <f t="shared" si="32"/>
        <v>495.97685316901243</v>
      </c>
    </row>
    <row r="114" spans="1:25" x14ac:dyDescent="0.25">
      <c r="A114" s="4">
        <v>108</v>
      </c>
      <c r="C114" s="106">
        <f>IF(male=0,VLOOKUP((($A$5:$A$1570/'Life tables'!$I$2)*2)+age,lifetable,13,1),IF(male=1,VLOOKUP((($A$5:$A$1570/'Life tables'!$I$2)*2)+age,lifetable,10,1),"error"))</f>
        <v>1.1034968280976276E-4</v>
      </c>
      <c r="F114" s="97">
        <f t="shared" si="19"/>
        <v>141.9099718020781</v>
      </c>
      <c r="G114" s="97">
        <f t="shared" si="20"/>
        <v>14.255153668726345</v>
      </c>
      <c r="H114" s="97">
        <f t="shared" si="21"/>
        <v>0.3262116785303083</v>
      </c>
      <c r="I114" s="97">
        <f t="shared" si="22"/>
        <v>0.3262116785303083</v>
      </c>
      <c r="J114" s="97">
        <f t="shared" si="23"/>
        <v>1.7304766772159391E-2</v>
      </c>
      <c r="K114" s="97">
        <f t="shared" si="24"/>
        <v>0.78646376588392908</v>
      </c>
      <c r="L114" s="97">
        <f t="shared" si="33"/>
        <v>126.19862624363506</v>
      </c>
      <c r="M114" s="97">
        <f t="shared" si="25"/>
        <v>634.0274362133307</v>
      </c>
      <c r="N114" s="97">
        <f t="shared" si="26"/>
        <v>61.058215808615138</v>
      </c>
      <c r="O114" s="97">
        <f t="shared" si="27"/>
        <v>1.4574532823520006</v>
      </c>
      <c r="P114" s="97">
        <f t="shared" si="28"/>
        <v>1.4574532823520006</v>
      </c>
      <c r="Q114" s="97">
        <f t="shared" si="29"/>
        <v>7.7024140241074054E-2</v>
      </c>
      <c r="R114" s="97">
        <f t="shared" si="30"/>
        <v>0.11424848072783436</v>
      </c>
      <c r="S114" s="97">
        <f t="shared" si="34"/>
        <v>569.86304121904266</v>
      </c>
      <c r="T114" s="97">
        <f t="shared" si="35"/>
        <v>9.18686022119131</v>
      </c>
      <c r="U114" s="97">
        <f t="shared" si="35"/>
        <v>215.87077291702519</v>
      </c>
      <c r="V114" s="33">
        <f t="shared" si="36"/>
        <v>1000.0000000000002</v>
      </c>
      <c r="W114" s="101">
        <f t="shared" si="31"/>
        <v>133023.30729784688</v>
      </c>
      <c r="X114" s="108">
        <f t="shared" si="37"/>
        <v>774.94236686178374</v>
      </c>
      <c r="Y114" s="32">
        <f t="shared" si="32"/>
        <v>495.19863486466102</v>
      </c>
    </row>
    <row r="115" spans="1:25" x14ac:dyDescent="0.25">
      <c r="A115" s="4">
        <v>109</v>
      </c>
      <c r="C115" s="106">
        <f>IF(male=0,VLOOKUP((($A$5:$A$1570/'Life tables'!$I$2)*2)+age,lifetable,13,1),IF(male=1,VLOOKUP((($A$5:$A$1570/'Life tables'!$I$2)*2)+age,lifetable,10,1),"error"))</f>
        <v>1.1034968280976276E-4</v>
      </c>
      <c r="F115" s="97">
        <f t="shared" si="19"/>
        <v>141.16467255124041</v>
      </c>
      <c r="G115" s="97">
        <f t="shared" si="20"/>
        <v>14.180286799154306</v>
      </c>
      <c r="H115" s="97">
        <f t="shared" si="21"/>
        <v>0.32449844219789442</v>
      </c>
      <c r="I115" s="97">
        <f t="shared" si="22"/>
        <v>0.32449844219789442</v>
      </c>
      <c r="J115" s="97">
        <f t="shared" si="23"/>
        <v>1.721388359074915E-2</v>
      </c>
      <c r="K115" s="97">
        <f t="shared" si="24"/>
        <v>0.78233332425195001</v>
      </c>
      <c r="L115" s="97">
        <f t="shared" si="33"/>
        <v>125.53584165984762</v>
      </c>
      <c r="M115" s="97">
        <f t="shared" si="25"/>
        <v>633.77769431054344</v>
      </c>
      <c r="N115" s="97">
        <f t="shared" si="26"/>
        <v>61.034165122279056</v>
      </c>
      <c r="O115" s="97">
        <f t="shared" si="27"/>
        <v>1.456879194962136</v>
      </c>
      <c r="P115" s="97">
        <f t="shared" si="28"/>
        <v>1.456879194962136</v>
      </c>
      <c r="Q115" s="97">
        <f t="shared" si="29"/>
        <v>7.6993800614985855E-2</v>
      </c>
      <c r="R115" s="97">
        <f t="shared" si="30"/>
        <v>0.11420347852234948</v>
      </c>
      <c r="S115" s="97">
        <f t="shared" si="34"/>
        <v>569.63857351920274</v>
      </c>
      <c r="T115" s="97">
        <f t="shared" si="35"/>
        <v>9.2810679053970446</v>
      </c>
      <c r="U115" s="97">
        <f t="shared" si="35"/>
        <v>216.7673097197995</v>
      </c>
      <c r="V115" s="33">
        <f t="shared" si="36"/>
        <v>1000.0000000000005</v>
      </c>
      <c r="W115" s="101">
        <f t="shared" si="31"/>
        <v>132741.31324093588</v>
      </c>
      <c r="X115" s="108">
        <f t="shared" si="37"/>
        <v>773.95162237480383</v>
      </c>
      <c r="Y115" s="32">
        <f t="shared" si="32"/>
        <v>494.42355823124353</v>
      </c>
    </row>
    <row r="116" spans="1:25" x14ac:dyDescent="0.25">
      <c r="A116" s="4">
        <v>110</v>
      </c>
      <c r="C116" s="106">
        <f>IF(male=0,VLOOKUP((($A$5:$A$1570/'Life tables'!$I$2)*2)+age,lifetable,13,1),IF(male=1,VLOOKUP((($A$5:$A$1570/'Life tables'!$I$2)*2)+age,lifetable,10,1),"error"))</f>
        <v>1.1034968280976276E-4</v>
      </c>
      <c r="F116" s="97">
        <f t="shared" si="19"/>
        <v>140.44104917260125</v>
      </c>
      <c r="G116" s="97">
        <f t="shared" si="20"/>
        <v>14.107597316309711</v>
      </c>
      <c r="H116" s="97">
        <f t="shared" si="21"/>
        <v>0.32283503268570823</v>
      </c>
      <c r="I116" s="97">
        <f t="shared" si="22"/>
        <v>0.32283503268570823</v>
      </c>
      <c r="J116" s="97">
        <f t="shared" si="23"/>
        <v>1.712564360564298E-2</v>
      </c>
      <c r="K116" s="97">
        <f t="shared" si="24"/>
        <v>0.77832301010545768</v>
      </c>
      <c r="L116" s="97">
        <f t="shared" si="33"/>
        <v>124.89233313720902</v>
      </c>
      <c r="M116" s="97">
        <f t="shared" si="25"/>
        <v>633.51057320220252</v>
      </c>
      <c r="N116" s="97">
        <f t="shared" si="26"/>
        <v>61.00844078079389</v>
      </c>
      <c r="O116" s="97">
        <f t="shared" si="27"/>
        <v>1.4562651575973462</v>
      </c>
      <c r="P116" s="97">
        <f t="shared" si="28"/>
        <v>1.4562651575973462</v>
      </c>
      <c r="Q116" s="97">
        <f t="shared" si="29"/>
        <v>7.6961349694828374E-2</v>
      </c>
      <c r="R116" s="97">
        <f t="shared" si="30"/>
        <v>0.11415534467347291</v>
      </c>
      <c r="S116" s="97">
        <f t="shared" si="34"/>
        <v>569.39848541184563</v>
      </c>
      <c r="T116" s="97">
        <f t="shared" si="35"/>
        <v>9.3751548986975166</v>
      </c>
      <c r="U116" s="97">
        <f t="shared" si="35"/>
        <v>217.65978807457844</v>
      </c>
      <c r="V116" s="33">
        <f t="shared" si="36"/>
        <v>1000.0000000000002</v>
      </c>
      <c r="W116" s="101">
        <f t="shared" si="31"/>
        <v>132458.9972567299</v>
      </c>
      <c r="X116" s="108">
        <f t="shared" si="37"/>
        <v>772.96505702672437</v>
      </c>
      <c r="Y116" s="32">
        <f t="shared" si="32"/>
        <v>493.6515460316607</v>
      </c>
    </row>
    <row r="117" spans="1:25" x14ac:dyDescent="0.25">
      <c r="A117" s="4">
        <v>111</v>
      </c>
      <c r="C117" s="106">
        <f>IF(male=0,VLOOKUP((($A$5:$A$1570/'Life tables'!$I$2)*2)+age,lifetable,13,1),IF(male=1,VLOOKUP((($A$5:$A$1570/'Life tables'!$I$2)*2)+age,lifetable,10,1),"error"))</f>
        <v>1.1034968280976276E-4</v>
      </c>
      <c r="F117" s="97">
        <f t="shared" si="19"/>
        <v>139.73832915469259</v>
      </c>
      <c r="G117" s="97">
        <f t="shared" si="20"/>
        <v>14.037007619798818</v>
      </c>
      <c r="H117" s="97">
        <f t="shared" si="21"/>
        <v>0.32121967420407488</v>
      </c>
      <c r="I117" s="97">
        <f t="shared" si="22"/>
        <v>0.32121967420407488</v>
      </c>
      <c r="J117" s="97">
        <f t="shared" si="23"/>
        <v>1.7039952615350927E-2</v>
      </c>
      <c r="K117" s="97">
        <f t="shared" si="24"/>
        <v>0.7744285421929612</v>
      </c>
      <c r="L117" s="97">
        <f t="shared" si="33"/>
        <v>124.26741369167732</v>
      </c>
      <c r="M117" s="97">
        <f t="shared" si="25"/>
        <v>633.2267278720318</v>
      </c>
      <c r="N117" s="97">
        <f t="shared" si="26"/>
        <v>60.981105860511356</v>
      </c>
      <c r="O117" s="97">
        <f t="shared" si="27"/>
        <v>1.4556126758836079</v>
      </c>
      <c r="P117" s="97">
        <f t="shared" si="28"/>
        <v>1.4556126758836079</v>
      </c>
      <c r="Q117" s="97">
        <f t="shared" si="29"/>
        <v>7.6926867050593928E-2</v>
      </c>
      <c r="R117" s="97">
        <f t="shared" si="30"/>
        <v>0.11410419720590058</v>
      </c>
      <c r="S117" s="97">
        <f t="shared" si="34"/>
        <v>569.14336559549679</v>
      </c>
      <c r="T117" s="97">
        <f t="shared" si="35"/>
        <v>9.4691217183634606</v>
      </c>
      <c r="U117" s="97">
        <f t="shared" si="35"/>
        <v>218.54832081397731</v>
      </c>
      <c r="V117" s="33">
        <f t="shared" si="36"/>
        <v>1000.0000000000003</v>
      </c>
      <c r="W117" s="101">
        <f t="shared" si="31"/>
        <v>132176.39620961677</v>
      </c>
      <c r="X117" s="108">
        <f t="shared" si="37"/>
        <v>771.98255746765972</v>
      </c>
      <c r="Y117" s="32">
        <f t="shared" si="32"/>
        <v>492.88252377098564</v>
      </c>
    </row>
    <row r="118" spans="1:25" x14ac:dyDescent="0.25">
      <c r="A118" s="4">
        <v>112</v>
      </c>
      <c r="C118" s="106">
        <f>IF(male=0,VLOOKUP((($A$5:$A$1570/'Life tables'!$I$2)*2)+age,lifetable,13,1),IF(male=1,VLOOKUP((($A$5:$A$1570/'Life tables'!$I$2)*2)+age,lifetable,10,1),"error"))</f>
        <v>1.1034968280976276E-4</v>
      </c>
      <c r="F118" s="97">
        <f t="shared" si="19"/>
        <v>139.05576772306441</v>
      </c>
      <c r="G118" s="97">
        <f t="shared" si="20"/>
        <v>13.968442895469396</v>
      </c>
      <c r="H118" s="97">
        <f t="shared" si="21"/>
        <v>0.31965065472303361</v>
      </c>
      <c r="I118" s="97">
        <f t="shared" si="22"/>
        <v>0.31965065472303361</v>
      </c>
      <c r="J118" s="97">
        <f t="shared" si="23"/>
        <v>1.6956719800686772E-2</v>
      </c>
      <c r="K118" s="97">
        <f t="shared" si="24"/>
        <v>0.77064579298127001</v>
      </c>
      <c r="L118" s="97">
        <f t="shared" si="33"/>
        <v>123.66042100536698</v>
      </c>
      <c r="M118" s="97">
        <f t="shared" si="25"/>
        <v>632.92678974459523</v>
      </c>
      <c r="N118" s="97">
        <f t="shared" si="26"/>
        <v>60.95222116898502</v>
      </c>
      <c r="O118" s="97">
        <f t="shared" si="27"/>
        <v>1.4549232012909219</v>
      </c>
      <c r="P118" s="97">
        <f t="shared" si="28"/>
        <v>1.4549232012909219</v>
      </c>
      <c r="Q118" s="97">
        <f t="shared" si="29"/>
        <v>7.6890429390215523E-2</v>
      </c>
      <c r="R118" s="97">
        <f t="shared" si="30"/>
        <v>0.11405014989908899</v>
      </c>
      <c r="S118" s="97">
        <f t="shared" si="34"/>
        <v>568.87378159373907</v>
      </c>
      <c r="T118" s="97">
        <f t="shared" si="35"/>
        <v>9.5629688675543623</v>
      </c>
      <c r="U118" s="97">
        <f t="shared" si="35"/>
        <v>219.43301675685768</v>
      </c>
      <c r="V118" s="33">
        <f t="shared" si="36"/>
        <v>1000.0000000000005</v>
      </c>
      <c r="W118" s="101">
        <f t="shared" si="31"/>
        <v>131893.54554136322</v>
      </c>
      <c r="X118" s="108">
        <f t="shared" si="37"/>
        <v>771.00401437558844</v>
      </c>
      <c r="Y118" s="32">
        <f t="shared" si="32"/>
        <v>492.116419597299</v>
      </c>
    </row>
    <row r="119" spans="1:25" x14ac:dyDescent="0.25">
      <c r="A119" s="4">
        <v>113</v>
      </c>
      <c r="C119" s="106">
        <f>IF(male=0,VLOOKUP((($A$5:$A$1570/'Life tables'!$I$2)*2)+age,lifetable,13,1),IF(male=1,VLOOKUP((($A$5:$A$1570/'Life tables'!$I$2)*2)+age,lifetable,10,1),"error"))</f>
        <v>1.1034968280976276E-4</v>
      </c>
      <c r="F119" s="97">
        <f t="shared" si="19"/>
        <v>138.39264684414488</v>
      </c>
      <c r="G119" s="97">
        <f t="shared" si="20"/>
        <v>13.901831015346392</v>
      </c>
      <c r="H119" s="97">
        <f t="shared" si="21"/>
        <v>0.31812632368248817</v>
      </c>
      <c r="I119" s="97">
        <f t="shared" si="22"/>
        <v>0.31812632368248817</v>
      </c>
      <c r="J119" s="97">
        <f t="shared" si="23"/>
        <v>1.68758576032969E-2</v>
      </c>
      <c r="K119" s="97">
        <f t="shared" si="24"/>
        <v>0.76697078313489586</v>
      </c>
      <c r="L119" s="97">
        <f t="shared" si="33"/>
        <v>123.07071654069532</v>
      </c>
      <c r="M119" s="97">
        <f t="shared" si="25"/>
        <v>632.61136753144365</v>
      </c>
      <c r="N119" s="97">
        <f t="shared" si="26"/>
        <v>60.921845326456086</v>
      </c>
      <c r="O119" s="97">
        <f t="shared" si="27"/>
        <v>1.4541981330783691</v>
      </c>
      <c r="P119" s="97">
        <f t="shared" si="28"/>
        <v>1.4541981330783691</v>
      </c>
      <c r="Q119" s="97">
        <f t="shared" si="29"/>
        <v>7.6852110662360404E-2</v>
      </c>
      <c r="R119" s="97">
        <f t="shared" si="30"/>
        <v>0.11399331243972666</v>
      </c>
      <c r="S119" s="97">
        <f t="shared" si="34"/>
        <v>568.59028051572875</v>
      </c>
      <c r="T119" s="97">
        <f t="shared" si="35"/>
        <v>9.6566968358200196</v>
      </c>
      <c r="U119" s="97">
        <f t="shared" si="35"/>
        <v>220.31398085243231</v>
      </c>
      <c r="V119" s="33">
        <f t="shared" si="36"/>
        <v>1000.0000000000007</v>
      </c>
      <c r="W119" s="101">
        <f t="shared" si="31"/>
        <v>131610.47932391721</v>
      </c>
      <c r="X119" s="108">
        <f t="shared" si="37"/>
        <v>770.02932231174827</v>
      </c>
      <c r="Y119" s="32">
        <f t="shared" si="32"/>
        <v>491.35316420611366</v>
      </c>
    </row>
    <row r="120" spans="1:25" x14ac:dyDescent="0.25">
      <c r="A120" s="4">
        <v>114</v>
      </c>
      <c r="C120" s="106">
        <f>IF(male=0,VLOOKUP((($A$5:$A$1570/'Life tables'!$I$2)*2)+age,lifetable,13,1),IF(male=1,VLOOKUP((($A$5:$A$1570/'Life tables'!$I$2)*2)+age,lifetable,10,1),"error"))</f>
        <v>1.1034968280976276E-4</v>
      </c>
      <c r="F120" s="97">
        <f t="shared" si="19"/>
        <v>137.74827426487658</v>
      </c>
      <c r="G120" s="97">
        <f t="shared" si="20"/>
        <v>13.837102441161386</v>
      </c>
      <c r="H120" s="97">
        <f t="shared" si="21"/>
        <v>0.31664508978459704</v>
      </c>
      <c r="I120" s="97">
        <f t="shared" si="22"/>
        <v>0.31664508978459704</v>
      </c>
      <c r="J120" s="97">
        <f t="shared" si="23"/>
        <v>1.6797281608551689E-2</v>
      </c>
      <c r="K120" s="97">
        <f t="shared" si="24"/>
        <v>0.76339967619372551</v>
      </c>
      <c r="L120" s="97">
        <f t="shared" si="33"/>
        <v>122.49768468634373</v>
      </c>
      <c r="M120" s="97">
        <f t="shared" si="25"/>
        <v>632.28104804687177</v>
      </c>
      <c r="N120" s="97">
        <f t="shared" si="26"/>
        <v>60.89003484441254</v>
      </c>
      <c r="O120" s="97">
        <f t="shared" si="27"/>
        <v>1.4534388201693107</v>
      </c>
      <c r="P120" s="97">
        <f t="shared" si="28"/>
        <v>1.4534388201693107</v>
      </c>
      <c r="Q120" s="97">
        <f t="shared" si="29"/>
        <v>7.6811982155531144E-2</v>
      </c>
      <c r="R120" s="97">
        <f t="shared" si="30"/>
        <v>0.11393379056872921</v>
      </c>
      <c r="S120" s="97">
        <f t="shared" si="34"/>
        <v>568.29338978939631</v>
      </c>
      <c r="T120" s="97">
        <f t="shared" si="35"/>
        <v>9.7503060995841029</v>
      </c>
      <c r="U120" s="97">
        <f t="shared" si="35"/>
        <v>221.19131431919476</v>
      </c>
      <c r="V120" s="33">
        <f t="shared" si="36"/>
        <v>1000.0000000000007</v>
      </c>
      <c r="W120" s="101">
        <f t="shared" si="31"/>
        <v>131327.23031025555</v>
      </c>
      <c r="X120" s="108">
        <f t="shared" si="37"/>
        <v>769.05837958122174</v>
      </c>
      <c r="Y120" s="32">
        <f t="shared" si="32"/>
        <v>490.59269074825505</v>
      </c>
    </row>
    <row r="121" spans="1:25" x14ac:dyDescent="0.25">
      <c r="A121" s="4">
        <v>115</v>
      </c>
      <c r="C121" s="106">
        <f>IF(male=0,VLOOKUP((($A$5:$A$1570/'Life tables'!$I$2)*2)+age,lifetable,13,1),IF(male=1,VLOOKUP((($A$5:$A$1570/'Life tables'!$I$2)*2)+age,lifetable,10,1),"error"))</f>
        <v>1.1034968280976276E-4</v>
      </c>
      <c r="F121" s="97">
        <f t="shared" si="19"/>
        <v>137.1219825868429</v>
      </c>
      <c r="G121" s="97">
        <f t="shared" si="20"/>
        <v>13.774190131346638</v>
      </c>
      <c r="H121" s="97">
        <f t="shared" si="21"/>
        <v>0.31520541886544645</v>
      </c>
      <c r="I121" s="97">
        <f t="shared" si="22"/>
        <v>0.31520541886544645</v>
      </c>
      <c r="J121" s="97">
        <f t="shared" si="23"/>
        <v>1.6720910432642833E-2</v>
      </c>
      <c r="K121" s="97">
        <f t="shared" si="24"/>
        <v>0.75992877344183796</v>
      </c>
      <c r="L121" s="97">
        <f t="shared" si="33"/>
        <v>121.9407319338909</v>
      </c>
      <c r="M121" s="97">
        <f t="shared" si="25"/>
        <v>631.93639699437904</v>
      </c>
      <c r="N121" s="97">
        <f t="shared" si="26"/>
        <v>60.856844201327043</v>
      </c>
      <c r="O121" s="97">
        <f t="shared" si="27"/>
        <v>1.4526465629592415</v>
      </c>
      <c r="P121" s="97">
        <f t="shared" si="28"/>
        <v>1.4526465629592415</v>
      </c>
      <c r="Q121" s="97">
        <f t="shared" si="29"/>
        <v>7.6770112593608122E-2</v>
      </c>
      <c r="R121" s="97">
        <f t="shared" si="30"/>
        <v>0.11387168622295561</v>
      </c>
      <c r="S121" s="97">
        <f t="shared" si="34"/>
        <v>567.98361786831697</v>
      </c>
      <c r="T121" s="97">
        <f t="shared" si="35"/>
        <v>9.8437971226103542</v>
      </c>
      <c r="U121" s="97">
        <f t="shared" si="35"/>
        <v>222.06511477885957</v>
      </c>
      <c r="V121" s="33">
        <f t="shared" si="36"/>
        <v>1000.0000000000008</v>
      </c>
      <c r="W121" s="101">
        <f t="shared" si="31"/>
        <v>131043.82998334778</v>
      </c>
      <c r="X121" s="108">
        <f t="shared" si="37"/>
        <v>768.09108809853092</v>
      </c>
      <c r="Y121" s="32">
        <f t="shared" si="32"/>
        <v>489.83493474107956</v>
      </c>
    </row>
    <row r="122" spans="1:25" x14ac:dyDescent="0.25">
      <c r="A122" s="4">
        <v>116</v>
      </c>
      <c r="C122" s="106">
        <f>IF(male=0,VLOOKUP((($A$5:$A$1570/'Life tables'!$I$2)*2)+age,lifetable,13,1),IF(male=1,VLOOKUP((($A$5:$A$1570/'Life tables'!$I$2)*2)+age,lifetable,10,1),"error"))</f>
        <v>1.1034968280976276E-4</v>
      </c>
      <c r="F122" s="97">
        <f t="shared" si="19"/>
        <v>136.51312837364614</v>
      </c>
      <c r="G122" s="97">
        <f t="shared" si="20"/>
        <v>13.71302945136936</v>
      </c>
      <c r="H122" s="97">
        <f t="shared" si="21"/>
        <v>0.31380583184316041</v>
      </c>
      <c r="I122" s="97">
        <f t="shared" si="22"/>
        <v>0.31380583184316041</v>
      </c>
      <c r="J122" s="97">
        <f t="shared" si="23"/>
        <v>1.6646665613735314E-2</v>
      </c>
      <c r="K122" s="97">
        <f t="shared" si="24"/>
        <v>0.7565545089606015</v>
      </c>
      <c r="L122" s="97">
        <f t="shared" si="33"/>
        <v>121.39928608401613</v>
      </c>
      <c r="M122" s="97">
        <f t="shared" si="25"/>
        <v>631.57795972488475</v>
      </c>
      <c r="N122" s="97">
        <f t="shared" si="26"/>
        <v>60.822325915674703</v>
      </c>
      <c r="O122" s="97">
        <f t="shared" si="27"/>
        <v>1.4518226150587188</v>
      </c>
      <c r="P122" s="97">
        <f t="shared" si="28"/>
        <v>1.4518226150587188</v>
      </c>
      <c r="Q122" s="97">
        <f t="shared" si="29"/>
        <v>7.6726568227960423E-2</v>
      </c>
      <c r="R122" s="97">
        <f t="shared" si="30"/>
        <v>0.11380709767183464</v>
      </c>
      <c r="S122" s="97">
        <f t="shared" si="34"/>
        <v>567.66145491319276</v>
      </c>
      <c r="T122" s="97">
        <f t="shared" si="35"/>
        <v>9.9371703564520502</v>
      </c>
      <c r="U122" s="97">
        <f t="shared" si="35"/>
        <v>222.935476385492</v>
      </c>
      <c r="V122" s="33">
        <f t="shared" si="36"/>
        <v>1000.0000000000007</v>
      </c>
      <c r="W122" s="101">
        <f t="shared" si="31"/>
        <v>130760.30860330821</v>
      </c>
      <c r="X122" s="108">
        <f t="shared" si="37"/>
        <v>767.1273532580567</v>
      </c>
      <c r="Y122" s="32">
        <f t="shared" si="32"/>
        <v>489.07983398290077</v>
      </c>
    </row>
    <row r="123" spans="1:25" x14ac:dyDescent="0.25">
      <c r="A123" s="4">
        <v>117</v>
      </c>
      <c r="C123" s="106">
        <f>IF(male=0,VLOOKUP((($A$5:$A$1570/'Life tables'!$I$2)*2)+age,lifetable,13,1),IF(male=1,VLOOKUP((($A$5:$A$1570/'Life tables'!$I$2)*2)+age,lifetable,10,1),"error"))</f>
        <v>1.1034968280976276E-4</v>
      </c>
      <c r="F123" s="97">
        <f t="shared" si="19"/>
        <v>135.92109129034347</v>
      </c>
      <c r="G123" s="97">
        <f t="shared" si="20"/>
        <v>13.653558087286257</v>
      </c>
      <c r="H123" s="97">
        <f t="shared" si="21"/>
        <v>0.31244490273970243</v>
      </c>
      <c r="I123" s="97">
        <f t="shared" si="22"/>
        <v>0.31244490273970243</v>
      </c>
      <c r="J123" s="97">
        <f t="shared" si="23"/>
        <v>1.6574471507028624E-2</v>
      </c>
      <c r="K123" s="97">
        <f t="shared" si="24"/>
        <v>0.75327344485943626</v>
      </c>
      <c r="L123" s="97">
        <f t="shared" si="33"/>
        <v>120.87279548121134</v>
      </c>
      <c r="M123" s="97">
        <f t="shared" si="25"/>
        <v>631.20626196771332</v>
      </c>
      <c r="N123" s="97">
        <f t="shared" si="26"/>
        <v>60.78653061632852</v>
      </c>
      <c r="O123" s="97">
        <f t="shared" si="27"/>
        <v>1.4509681849736933</v>
      </c>
      <c r="P123" s="97">
        <f t="shared" si="28"/>
        <v>1.4509681849736933</v>
      </c>
      <c r="Q123" s="97">
        <f t="shared" si="29"/>
        <v>7.6681412926248776E-2</v>
      </c>
      <c r="R123" s="97">
        <f t="shared" si="30"/>
        <v>0.11374011964908472</v>
      </c>
      <c r="S123" s="97">
        <f t="shared" si="34"/>
        <v>567.32737344886209</v>
      </c>
      <c r="T123" s="97">
        <f t="shared" si="35"/>
        <v>10.030426240885328</v>
      </c>
      <c r="U123" s="97">
        <f t="shared" si="35"/>
        <v>223.80248995000051</v>
      </c>
      <c r="V123" s="33">
        <f t="shared" si="36"/>
        <v>1000.0000000000007</v>
      </c>
      <c r="W123" s="101">
        <f t="shared" si="31"/>
        <v>130476.69525280104</v>
      </c>
      <c r="X123" s="108">
        <f t="shared" si="37"/>
        <v>766.16708380911507</v>
      </c>
      <c r="Y123" s="32">
        <f t="shared" si="32"/>
        <v>488.32732847051949</v>
      </c>
    </row>
    <row r="124" spans="1:25" x14ac:dyDescent="0.25">
      <c r="A124" s="4">
        <v>118</v>
      </c>
      <c r="C124" s="106">
        <f>IF(male=0,VLOOKUP((($A$5:$A$1570/'Life tables'!$I$2)*2)+age,lifetable,13,1),IF(male=1,VLOOKUP((($A$5:$A$1570/'Life tables'!$I$2)*2)+age,lifetable,10,1),"error"))</f>
        <v>1.1034968280976276E-4</v>
      </c>
      <c r="F124" s="97">
        <f t="shared" si="19"/>
        <v>135.34527327378919</v>
      </c>
      <c r="G124" s="97">
        <f t="shared" si="20"/>
        <v>13.595715962402668</v>
      </c>
      <c r="H124" s="97">
        <f t="shared" si="21"/>
        <v>0.31112125677372238</v>
      </c>
      <c r="I124" s="97">
        <f t="shared" si="22"/>
        <v>0.31112125677372238</v>
      </c>
      <c r="J124" s="97">
        <f t="shared" si="23"/>
        <v>1.6504255183586773E-2</v>
      </c>
      <c r="K124" s="97">
        <f t="shared" si="24"/>
        <v>0.7500822666778586</v>
      </c>
      <c r="L124" s="97">
        <f t="shared" si="33"/>
        <v>120.36072827597764</v>
      </c>
      <c r="M124" s="97">
        <f t="shared" si="25"/>
        <v>630.82181053532588</v>
      </c>
      <c r="N124" s="97">
        <f t="shared" si="26"/>
        <v>60.749507110426563</v>
      </c>
      <c r="O124" s="97">
        <f t="shared" si="27"/>
        <v>1.4500844377254913</v>
      </c>
      <c r="P124" s="97">
        <f t="shared" si="28"/>
        <v>1.4500844377254913</v>
      </c>
      <c r="Q124" s="97">
        <f t="shared" si="29"/>
        <v>7.6634708258039239E-2</v>
      </c>
      <c r="R124" s="97">
        <f t="shared" si="30"/>
        <v>0.11367084347970279</v>
      </c>
      <c r="S124" s="97">
        <f t="shared" si="34"/>
        <v>566.98182899771064</v>
      </c>
      <c r="T124" s="97">
        <f t="shared" si="35"/>
        <v>10.123565204326955</v>
      </c>
      <c r="U124" s="97">
        <f t="shared" si="35"/>
        <v>224.66624306015808</v>
      </c>
      <c r="V124" s="33">
        <f t="shared" si="36"/>
        <v>1000.000000000001</v>
      </c>
      <c r="W124" s="101">
        <f t="shared" si="31"/>
        <v>130193.01788076459</v>
      </c>
      <c r="X124" s="108">
        <f t="shared" si="37"/>
        <v>765.21019173551599</v>
      </c>
      <c r="Y124" s="32">
        <f t="shared" si="32"/>
        <v>487.57736031973172</v>
      </c>
    </row>
    <row r="125" spans="1:25" x14ac:dyDescent="0.25">
      <c r="A125" s="4">
        <v>119</v>
      </c>
      <c r="C125" s="106">
        <f>IF(male=0,VLOOKUP((($A$5:$A$1570/'Life tables'!$I$2)*2)+age,lifetable,13,1),IF(male=1,VLOOKUP((($A$5:$A$1570/'Life tables'!$I$2)*2)+age,lifetable,10,1),"error"))</f>
        <v>1.1034968280976276E-4</v>
      </c>
      <c r="F125" s="97">
        <f t="shared" si="19"/>
        <v>134.78509773277307</v>
      </c>
      <c r="G125" s="97">
        <f t="shared" si="20"/>
        <v>13.539445156924785</v>
      </c>
      <c r="H125" s="97">
        <f t="shared" si="21"/>
        <v>0.30983356852189642</v>
      </c>
      <c r="I125" s="97">
        <f t="shared" si="22"/>
        <v>0.30983356852189642</v>
      </c>
      <c r="J125" s="97">
        <f t="shared" si="23"/>
        <v>1.6435946332801626E-2</v>
      </c>
      <c r="K125" s="97">
        <f t="shared" si="24"/>
        <v>0.7469777789526546</v>
      </c>
      <c r="L125" s="97">
        <f t="shared" si="33"/>
        <v>119.86257171351903</v>
      </c>
      <c r="M125" s="97">
        <f t="shared" si="25"/>
        <v>630.42509400274298</v>
      </c>
      <c r="N125" s="97">
        <f t="shared" si="26"/>
        <v>60.711302448801888</v>
      </c>
      <c r="O125" s="97">
        <f t="shared" si="27"/>
        <v>1.4491724964126209</v>
      </c>
      <c r="P125" s="97">
        <f t="shared" si="28"/>
        <v>1.4491724964126209</v>
      </c>
      <c r="Q125" s="97">
        <f t="shared" si="29"/>
        <v>7.6586513577341947E-2</v>
      </c>
      <c r="R125" s="97">
        <f t="shared" si="30"/>
        <v>0.11359935720239291</v>
      </c>
      <c r="S125" s="97">
        <f t="shared" si="34"/>
        <v>566.62526069033606</v>
      </c>
      <c r="T125" s="97">
        <f t="shared" si="35"/>
        <v>10.216587664237098</v>
      </c>
      <c r="U125" s="97">
        <f t="shared" si="35"/>
        <v>225.52682019631314</v>
      </c>
      <c r="V125" s="33">
        <f t="shared" si="36"/>
        <v>1000.0000000000009</v>
      </c>
      <c r="W125" s="101">
        <f t="shared" si="31"/>
        <v>129909.30334451633</v>
      </c>
      <c r="X125" s="108">
        <f t="shared" si="37"/>
        <v>764.25659213945073</v>
      </c>
      <c r="Y125" s="32">
        <f t="shared" si="32"/>
        <v>486.82987368871613</v>
      </c>
    </row>
    <row r="126" spans="1:25" x14ac:dyDescent="0.25">
      <c r="A126" s="4">
        <v>120</v>
      </c>
      <c r="C126" s="106">
        <f>IF(male=0,VLOOKUP((($A$5:$A$1570/'Life tables'!$I$2)*2)+age,lifetable,13,1),IF(male=1,VLOOKUP((($A$5:$A$1570/'Life tables'!$I$2)*2)+age,lifetable,10,1),"error"))</f>
        <v>1.1034968280976276E-4</v>
      </c>
      <c r="F126" s="97">
        <f t="shared" si="19"/>
        <v>134.24000877688519</v>
      </c>
      <c r="G126" s="97">
        <f t="shared" si="20"/>
        <v>13.484689830497516</v>
      </c>
      <c r="H126" s="97">
        <f t="shared" si="21"/>
        <v>0.30858056014630092</v>
      </c>
      <c r="I126" s="97">
        <f t="shared" si="22"/>
        <v>0.30858056014630092</v>
      </c>
      <c r="J126" s="97">
        <f t="shared" si="23"/>
        <v>1.6369477168359289E-2</v>
      </c>
      <c r="K126" s="97">
        <f t="shared" si="24"/>
        <v>0.74395690094425626</v>
      </c>
      <c r="L126" s="97">
        <f t="shared" si="33"/>
        <v>119.37783144798246</v>
      </c>
      <c r="M126" s="97">
        <f t="shared" si="25"/>
        <v>630.0165833625656</v>
      </c>
      <c r="N126" s="97">
        <f t="shared" si="26"/>
        <v>60.671961989062424</v>
      </c>
      <c r="O126" s="97">
        <f t="shared" si="27"/>
        <v>1.4482334437164819</v>
      </c>
      <c r="P126" s="97">
        <f t="shared" si="28"/>
        <v>1.4482334437164819</v>
      </c>
      <c r="Q126" s="97">
        <f t="shared" si="29"/>
        <v>7.65368861021858E-2</v>
      </c>
      <c r="R126" s="97">
        <f t="shared" si="30"/>
        <v>0.11352574568759766</v>
      </c>
      <c r="S126" s="97">
        <f t="shared" si="34"/>
        <v>566.25809185428045</v>
      </c>
      <c r="T126" s="97">
        <f t="shared" si="35"/>
        <v>10.309494027507643</v>
      </c>
      <c r="U126" s="97">
        <f t="shared" si="35"/>
        <v>226.384302842945</v>
      </c>
      <c r="V126" s="33">
        <f t="shared" si="36"/>
        <v>1000.000000000001</v>
      </c>
      <c r="W126" s="101">
        <f t="shared" si="31"/>
        <v>129625.57745029917</v>
      </c>
      <c r="X126" s="108">
        <f t="shared" si="37"/>
        <v>763.30620312954841</v>
      </c>
      <c r="Y126" s="32">
        <f t="shared" si="32"/>
        <v>486.08481470419525</v>
      </c>
    </row>
    <row r="127" spans="1:25" x14ac:dyDescent="0.25">
      <c r="A127" s="4">
        <v>121</v>
      </c>
      <c r="C127" s="106">
        <f>IF(male=0,VLOOKUP((($A$5:$A$1570/'Life tables'!$I$2)*2)+age,lifetable,13,1),IF(male=1,VLOOKUP((($A$5:$A$1570/'Life tables'!$I$2)*2)+age,lifetable,10,1),"error"))</f>
        <v>1.1034968280976276E-4</v>
      </c>
      <c r="F127" s="97">
        <f t="shared" si="19"/>
        <v>133.70947047307527</v>
      </c>
      <c r="G127" s="97">
        <f t="shared" si="20"/>
        <v>13.431396147524314</v>
      </c>
      <c r="H127" s="97">
        <f t="shared" si="21"/>
        <v>0.30736099968544883</v>
      </c>
      <c r="I127" s="97">
        <f t="shared" si="22"/>
        <v>0.30736099968544883</v>
      </c>
      <c r="J127" s="97">
        <f t="shared" si="23"/>
        <v>1.6304782337583538E-2</v>
      </c>
      <c r="K127" s="97">
        <f t="shared" si="24"/>
        <v>0.74101666251660048</v>
      </c>
      <c r="L127" s="97">
        <f t="shared" si="33"/>
        <v>118.90603088132588</v>
      </c>
      <c r="M127" s="97">
        <f t="shared" si="25"/>
        <v>629.59673265647325</v>
      </c>
      <c r="N127" s="97">
        <f t="shared" si="26"/>
        <v>60.631529456405652</v>
      </c>
      <c r="O127" s="97">
        <f t="shared" si="27"/>
        <v>1.4472683233530057</v>
      </c>
      <c r="P127" s="97">
        <f t="shared" si="28"/>
        <v>1.4472683233530057</v>
      </c>
      <c r="Q127" s="97">
        <f t="shared" si="29"/>
        <v>7.6485880991335228E-2</v>
      </c>
      <c r="R127" s="97">
        <f t="shared" si="30"/>
        <v>0.11345009075129073</v>
      </c>
      <c r="S127" s="97">
        <f t="shared" si="34"/>
        <v>565.88073058161899</v>
      </c>
      <c r="T127" s="97">
        <f t="shared" si="35"/>
        <v>10.402284690836561</v>
      </c>
      <c r="U127" s="97">
        <f t="shared" si="35"/>
        <v>227.2387695962129</v>
      </c>
      <c r="V127" s="33">
        <f t="shared" si="36"/>
        <v>1000.0000000000013</v>
      </c>
      <c r="W127" s="101">
        <f t="shared" si="31"/>
        <v>129341.86499232554</v>
      </c>
      <c r="X127" s="108">
        <f t="shared" si="37"/>
        <v>762.35894571295171</v>
      </c>
      <c r="Y127" s="32">
        <f t="shared" si="32"/>
        <v>485.34213139026849</v>
      </c>
    </row>
    <row r="128" spans="1:25" x14ac:dyDescent="0.25">
      <c r="A128" s="4">
        <v>122</v>
      </c>
      <c r="C128" s="106">
        <f>IF(male=0,VLOOKUP((($A$5:$A$1570/'Life tables'!$I$2)*2)+age,lifetable,13,1),IF(male=1,VLOOKUP((($A$5:$A$1570/'Life tables'!$I$2)*2)+age,lifetable,10,1),"error"))</f>
        <v>1.1034968280976276E-4</v>
      </c>
      <c r="F128" s="97">
        <f t="shared" si="19"/>
        <v>133.19296612891168</v>
      </c>
      <c r="G128" s="97">
        <f t="shared" si="20"/>
        <v>13.379512205169046</v>
      </c>
      <c r="H128" s="97">
        <f t="shared" si="21"/>
        <v>0.30617369940670031</v>
      </c>
      <c r="I128" s="97">
        <f t="shared" si="22"/>
        <v>0.30617369940670031</v>
      </c>
      <c r="J128" s="97">
        <f t="shared" si="23"/>
        <v>1.6241798834035075E-2</v>
      </c>
      <c r="K128" s="97">
        <f t="shared" si="24"/>
        <v>0.73815420016495648</v>
      </c>
      <c r="L128" s="97">
        <f t="shared" si="33"/>
        <v>118.44671052593024</v>
      </c>
      <c r="M128" s="97">
        <f t="shared" si="25"/>
        <v>629.16597958404009</v>
      </c>
      <c r="N128" s="97">
        <f t="shared" si="26"/>
        <v>60.590047002248888</v>
      </c>
      <c r="O128" s="97">
        <f t="shared" si="27"/>
        <v>1.4462781414721546</v>
      </c>
      <c r="P128" s="97">
        <f t="shared" si="28"/>
        <v>1.4462781414721546</v>
      </c>
      <c r="Q128" s="97">
        <f t="shared" si="29"/>
        <v>7.6433551418251575E-2</v>
      </c>
      <c r="R128" s="97">
        <f t="shared" si="30"/>
        <v>0.11337247126468263</v>
      </c>
      <c r="S128" s="97">
        <f t="shared" si="34"/>
        <v>565.49357027616395</v>
      </c>
      <c r="T128" s="97">
        <f t="shared" si="35"/>
        <v>10.494960041088849</v>
      </c>
      <c r="U128" s="97">
        <f t="shared" si="35"/>
        <v>228.09029626764254</v>
      </c>
      <c r="V128" s="33">
        <f t="shared" si="36"/>
        <v>1000.0000000000013</v>
      </c>
      <c r="W128" s="101">
        <f t="shared" si="31"/>
        <v>129058.18979037635</v>
      </c>
      <c r="X128" s="108">
        <f t="shared" si="37"/>
        <v>761.4147436912699</v>
      </c>
      <c r="Y128" s="32">
        <f t="shared" si="32"/>
        <v>484.60177359981725</v>
      </c>
    </row>
    <row r="129" spans="1:25" x14ac:dyDescent="0.25">
      <c r="A129" s="4">
        <v>123</v>
      </c>
      <c r="C129" s="106">
        <f>IF(male=0,VLOOKUP((($A$5:$A$1570/'Life tables'!$I$2)*2)+age,lifetable,13,1),IF(male=1,VLOOKUP((($A$5:$A$1570/'Life tables'!$I$2)*2)+age,lifetable,10,1),"error"))</f>
        <v>1.1034968280976276E-4</v>
      </c>
      <c r="F129" s="97">
        <f t="shared" si="19"/>
        <v>132.68999760158201</v>
      </c>
      <c r="G129" s="97">
        <f t="shared" si="20"/>
        <v>13.32898796394365</v>
      </c>
      <c r="H129" s="97">
        <f t="shared" si="21"/>
        <v>0.30501751421784717</v>
      </c>
      <c r="I129" s="97">
        <f t="shared" si="22"/>
        <v>0.30501751421784717</v>
      </c>
      <c r="J129" s="97">
        <f t="shared" si="23"/>
        <v>1.6180465913249804E-2</v>
      </c>
      <c r="K129" s="97">
        <f t="shared" si="24"/>
        <v>0.73536675318641376</v>
      </c>
      <c r="L129" s="97">
        <f t="shared" si="33"/>
        <v>117.99942739010299</v>
      </c>
      <c r="M129" s="97">
        <f t="shared" si="25"/>
        <v>628.72474608968776</v>
      </c>
      <c r="N129" s="97">
        <f t="shared" si="26"/>
        <v>60.547555260754145</v>
      </c>
      <c r="O129" s="97">
        <f t="shared" si="27"/>
        <v>1.4452638680071637</v>
      </c>
      <c r="P129" s="97">
        <f t="shared" si="28"/>
        <v>1.4452638680071637</v>
      </c>
      <c r="Q129" s="97">
        <f t="shared" si="29"/>
        <v>7.6379948642398485E-2</v>
      </c>
      <c r="R129" s="97">
        <f t="shared" si="30"/>
        <v>0.11329296325998639</v>
      </c>
      <c r="S129" s="97">
        <f t="shared" si="34"/>
        <v>565.09699018101685</v>
      </c>
      <c r="T129" s="97">
        <f t="shared" si="35"/>
        <v>10.587520455644498</v>
      </c>
      <c r="U129" s="97">
        <f t="shared" si="35"/>
        <v>228.93895598408895</v>
      </c>
      <c r="V129" s="33">
        <f t="shared" si="36"/>
        <v>1000.0000000000011</v>
      </c>
      <c r="W129" s="101">
        <f t="shared" si="31"/>
        <v>128774.57472600754</v>
      </c>
      <c r="X129" s="108">
        <f t="shared" si="37"/>
        <v>760.47352356026772</v>
      </c>
      <c r="Y129" s="32">
        <f t="shared" si="32"/>
        <v>483.86369294839784</v>
      </c>
    </row>
    <row r="130" spans="1:25" x14ac:dyDescent="0.25">
      <c r="A130" s="4">
        <v>124</v>
      </c>
      <c r="C130" s="106">
        <f>IF(male=0,VLOOKUP((($A$5:$A$1570/'Life tables'!$I$2)*2)+age,lifetable,13,1),IF(male=1,VLOOKUP((($A$5:$A$1570/'Life tables'!$I$2)*2)+age,lifetable,10,1),"error"))</f>
        <v>1.1034968280976276E-4</v>
      </c>
      <c r="F130" s="97">
        <f t="shared" si="19"/>
        <v>132.20008463170947</v>
      </c>
      <c r="G130" s="97">
        <f t="shared" si="20"/>
        <v>13.279775180788599</v>
      </c>
      <c r="H130" s="97">
        <f t="shared" si="21"/>
        <v>0.30389134013574121</v>
      </c>
      <c r="I130" s="97">
        <f t="shared" si="22"/>
        <v>0.30389134013574121</v>
      </c>
      <c r="J130" s="97">
        <f t="shared" si="23"/>
        <v>1.6120725011503141E-2</v>
      </c>
      <c r="K130" s="97">
        <f t="shared" si="24"/>
        <v>0.73265165998789838</v>
      </c>
      <c r="L130" s="97">
        <f t="shared" si="33"/>
        <v>117.56375438564999</v>
      </c>
      <c r="M130" s="97">
        <f t="shared" si="25"/>
        <v>628.27343892855811</v>
      </c>
      <c r="N130" s="97">
        <f t="shared" si="26"/>
        <v>60.504093403322855</v>
      </c>
      <c r="O130" s="97">
        <f t="shared" si="27"/>
        <v>1.4442264379753249</v>
      </c>
      <c r="P130" s="97">
        <f t="shared" si="28"/>
        <v>1.4442264379753249</v>
      </c>
      <c r="Q130" s="97">
        <f t="shared" si="29"/>
        <v>7.6325122077986265E-2</v>
      </c>
      <c r="R130" s="97">
        <f t="shared" si="30"/>
        <v>0.11321164003238507</v>
      </c>
      <c r="S130" s="97">
        <f t="shared" si="34"/>
        <v>564.69135588717427</v>
      </c>
      <c r="T130" s="97">
        <f t="shared" si="35"/>
        <v>10.679966302733988</v>
      </c>
      <c r="U130" s="97">
        <f t="shared" si="35"/>
        <v>229.78481928410923</v>
      </c>
      <c r="V130" s="33">
        <f t="shared" si="36"/>
        <v>1000.0000000000011</v>
      </c>
      <c r="W130" s="101">
        <f t="shared" si="31"/>
        <v>128491.0417774159</v>
      </c>
      <c r="X130" s="108">
        <f t="shared" si="37"/>
        <v>759.53521441315786</v>
      </c>
      <c r="Y130" s="32">
        <f t="shared" si="32"/>
        <v>483.12784275052292</v>
      </c>
    </row>
    <row r="131" spans="1:25" x14ac:dyDescent="0.25">
      <c r="A131" s="4">
        <v>125</v>
      </c>
      <c r="C131" s="106">
        <f>IF(male=0,VLOOKUP((($A$5:$A$1570/'Life tables'!$I$2)*2)+age,lifetable,13,1),IF(male=1,VLOOKUP((($A$5:$A$1570/'Life tables'!$I$2)*2)+age,lifetable,10,1),"error"))</f>
        <v>1.1034968280976276E-4</v>
      </c>
      <c r="F131" s="97">
        <f t="shared" si="19"/>
        <v>131.72276420109534</v>
      </c>
      <c r="G131" s="97">
        <f t="shared" si="20"/>
        <v>13.231827344556788</v>
      </c>
      <c r="H131" s="97">
        <f t="shared" si="21"/>
        <v>0.30279411280992219</v>
      </c>
      <c r="I131" s="97">
        <f t="shared" si="22"/>
        <v>0.30279411280992219</v>
      </c>
      <c r="J131" s="97">
        <f t="shared" si="23"/>
        <v>1.6062519667491906E-2</v>
      </c>
      <c r="K131" s="97">
        <f t="shared" si="24"/>
        <v>0.73000635452678753</v>
      </c>
      <c r="L131" s="97">
        <f t="shared" si="33"/>
        <v>117.13927975672443</v>
      </c>
      <c r="M131" s="97">
        <f t="shared" si="25"/>
        <v>627.81245021206246</v>
      </c>
      <c r="N131" s="97">
        <f t="shared" si="26"/>
        <v>60.459699191133502</v>
      </c>
      <c r="O131" s="97">
        <f t="shared" si="27"/>
        <v>1.4431667527320546</v>
      </c>
      <c r="P131" s="97">
        <f t="shared" si="28"/>
        <v>1.4431667527320546</v>
      </c>
      <c r="Q131" s="97">
        <f t="shared" si="29"/>
        <v>7.6269119360247481E-2</v>
      </c>
      <c r="R131" s="97">
        <f t="shared" si="30"/>
        <v>0.11312857223833685</v>
      </c>
      <c r="S131" s="97">
        <f t="shared" si="34"/>
        <v>564.27701982386623</v>
      </c>
      <c r="T131" s="97">
        <f t="shared" si="35"/>
        <v>10.772297941761726</v>
      </c>
      <c r="U131" s="97">
        <f t="shared" si="35"/>
        <v>230.62795421087435</v>
      </c>
      <c r="V131" s="33">
        <f t="shared" si="36"/>
        <v>1000.0000000000009</v>
      </c>
      <c r="W131" s="101">
        <f t="shared" si="31"/>
        <v>128207.61205301313</v>
      </c>
      <c r="X131" s="108">
        <f t="shared" si="37"/>
        <v>758.59974784736482</v>
      </c>
      <c r="Y131" s="32">
        <f t="shared" si="32"/>
        <v>482.39417795825</v>
      </c>
    </row>
    <row r="132" spans="1:25" x14ac:dyDescent="0.25">
      <c r="A132" s="4">
        <v>126</v>
      </c>
      <c r="C132" s="106">
        <f>IF(male=0,VLOOKUP((($A$5:$A$1570/'Life tables'!$I$2)*2)+age,lifetable,13,1),IF(male=1,VLOOKUP((($A$5:$A$1570/'Life tables'!$I$2)*2)+age,lifetable,10,1),"error"))</f>
        <v>1.1034968280976276E-4</v>
      </c>
      <c r="F132" s="97">
        <f t="shared" si="19"/>
        <v>131.25758991352694</v>
      </c>
      <c r="G132" s="97">
        <f t="shared" si="20"/>
        <v>13.185099613814396</v>
      </c>
      <c r="H132" s="97">
        <f t="shared" si="21"/>
        <v>0.30172480609926716</v>
      </c>
      <c r="I132" s="97">
        <f t="shared" si="22"/>
        <v>0.30172480609926716</v>
      </c>
      <c r="J132" s="97">
        <f t="shared" si="23"/>
        <v>1.6005795446828938E-2</v>
      </c>
      <c r="K132" s="97">
        <f t="shared" si="24"/>
        <v>0.72742836287935297</v>
      </c>
      <c r="L132" s="97">
        <f t="shared" si="33"/>
        <v>116.72560652918783</v>
      </c>
      <c r="M132" s="97">
        <f t="shared" si="25"/>
        <v>627.34215793383794</v>
      </c>
      <c r="N132" s="97">
        <f t="shared" si="26"/>
        <v>60.414409025792303</v>
      </c>
      <c r="O132" s="97">
        <f t="shared" si="27"/>
        <v>1.4420856811799199</v>
      </c>
      <c r="P132" s="97">
        <f t="shared" si="28"/>
        <v>1.4420856811799199</v>
      </c>
      <c r="Q132" s="97">
        <f t="shared" si="29"/>
        <v>7.6211986409331953E-2</v>
      </c>
      <c r="R132" s="97">
        <f t="shared" si="30"/>
        <v>0.11304382799034959</v>
      </c>
      <c r="S132" s="97">
        <f t="shared" si="34"/>
        <v>563.85432173128606</v>
      </c>
      <c r="T132" s="97">
        <f t="shared" si="35"/>
        <v>10.864515723617886</v>
      </c>
      <c r="U132" s="97">
        <f t="shared" si="35"/>
        <v>231.46842640174404</v>
      </c>
      <c r="V132" s="33">
        <f t="shared" si="36"/>
        <v>1000.0000000000009</v>
      </c>
      <c r="W132" s="101">
        <f t="shared" si="31"/>
        <v>127924.30582375781</v>
      </c>
      <c r="X132" s="108">
        <f t="shared" si="37"/>
        <v>757.66705787463889</v>
      </c>
      <c r="Y132" s="32">
        <f t="shared" si="32"/>
        <v>481.66265510199315</v>
      </c>
    </row>
    <row r="133" spans="1:25" x14ac:dyDescent="0.25">
      <c r="A133" s="4">
        <v>127</v>
      </c>
      <c r="C133" s="106">
        <f>IF(male=0,VLOOKUP((($A$5:$A$1570/'Life tables'!$I$2)*2)+age,lifetable,13,1),IF(male=1,VLOOKUP((($A$5:$A$1570/'Life tables'!$I$2)*2)+age,lifetable,10,1),"error"))</f>
        <v>1.1034968280976276E-4</v>
      </c>
      <c r="F133" s="97">
        <f t="shared" si="19"/>
        <v>130.80413139782351</v>
      </c>
      <c r="G133" s="97">
        <f t="shared" si="20"/>
        <v>13.1395487568756</v>
      </c>
      <c r="H133" s="97">
        <f t="shared" si="21"/>
        <v>0.30068243069975831</v>
      </c>
      <c r="I133" s="97">
        <f t="shared" si="22"/>
        <v>0.30068243069975831</v>
      </c>
      <c r="J133" s="97">
        <f t="shared" si="23"/>
        <v>1.595049986924936E-2</v>
      </c>
      <c r="K133" s="97">
        <f t="shared" si="24"/>
        <v>0.72491529993244719</v>
      </c>
      <c r="L133" s="97">
        <f t="shared" si="33"/>
        <v>116.3223519797467</v>
      </c>
      <c r="M133" s="97">
        <f t="shared" si="25"/>
        <v>626.86292647681557</v>
      </c>
      <c r="N133" s="97">
        <f t="shared" si="26"/>
        <v>60.368257998164999</v>
      </c>
      <c r="O133" s="97">
        <f t="shared" si="27"/>
        <v>1.4409840609342488</v>
      </c>
      <c r="P133" s="97">
        <f t="shared" si="28"/>
        <v>1.4409840609342488</v>
      </c>
      <c r="Q133" s="97">
        <f t="shared" si="29"/>
        <v>7.6153767491907692E-2</v>
      </c>
      <c r="R133" s="97">
        <f t="shared" si="30"/>
        <v>0.11295747294835205</v>
      </c>
      <c r="S133" s="97">
        <f t="shared" si="34"/>
        <v>563.42358911634187</v>
      </c>
      <c r="T133" s="97">
        <f t="shared" si="35"/>
        <v>10.956619990979043</v>
      </c>
      <c r="U133" s="97">
        <f t="shared" si="35"/>
        <v>232.30629917462483</v>
      </c>
      <c r="V133" s="33">
        <f t="shared" si="36"/>
        <v>1000.0000000000009</v>
      </c>
      <c r="W133" s="101">
        <f t="shared" si="31"/>
        <v>127641.14255428896</v>
      </c>
      <c r="X133" s="108">
        <f t="shared" si="37"/>
        <v>756.73708083439726</v>
      </c>
      <c r="Y133" s="32">
        <f t="shared" si="32"/>
        <v>480.93323223347574</v>
      </c>
    </row>
    <row r="134" spans="1:25" x14ac:dyDescent="0.25">
      <c r="A134" s="4">
        <v>128</v>
      </c>
      <c r="C134" s="106">
        <f>IF(male=0,VLOOKUP((($A$5:$A$1570/'Life tables'!$I$2)*2)+age,lifetable,13,1),IF(male=1,VLOOKUP((($A$5:$A$1570/'Life tables'!$I$2)*2)+age,lifetable,10,1),"error"))</f>
        <v>1.1034968280976276E-4</v>
      </c>
      <c r="F134" s="97">
        <f t="shared" si="19"/>
        <v>130.36197373232113</v>
      </c>
      <c r="G134" s="97">
        <f t="shared" si="20"/>
        <v>13.095133093990876</v>
      </c>
      <c r="H134" s="97">
        <f t="shared" si="21"/>
        <v>0.29966603282153353</v>
      </c>
      <c r="I134" s="97">
        <f t="shared" si="22"/>
        <v>0.29966603282153353</v>
      </c>
      <c r="J134" s="97">
        <f t="shared" si="23"/>
        <v>1.5896582338431216E-2</v>
      </c>
      <c r="K134" s="97">
        <f t="shared" si="24"/>
        <v>0.72246486619400307</v>
      </c>
      <c r="L134" s="97">
        <f t="shared" si="33"/>
        <v>115.92914712415475</v>
      </c>
      <c r="M134" s="97">
        <f t="shared" si="25"/>
        <v>626.37510710207619</v>
      </c>
      <c r="N134" s="97">
        <f t="shared" si="26"/>
        <v>60.321279935454733</v>
      </c>
      <c r="O134" s="97">
        <f t="shared" si="27"/>
        <v>1.4398626994468735</v>
      </c>
      <c r="P134" s="97">
        <f t="shared" si="28"/>
        <v>1.4398626994468735</v>
      </c>
      <c r="Q134" s="97">
        <f t="shared" si="29"/>
        <v>7.6094505280548758E-2</v>
      </c>
      <c r="R134" s="97">
        <f t="shared" si="30"/>
        <v>0.11286957040778309</v>
      </c>
      <c r="S134" s="97">
        <f t="shared" si="34"/>
        <v>562.98513769203942</v>
      </c>
      <c r="T134" s="97">
        <f t="shared" si="35"/>
        <v>11.048611078598023</v>
      </c>
      <c r="U134" s="97">
        <f t="shared" si="35"/>
        <v>233.14163361122661</v>
      </c>
      <c r="V134" s="33">
        <f t="shared" si="36"/>
        <v>1000.0000000000011</v>
      </c>
      <c r="W134" s="101">
        <f t="shared" si="31"/>
        <v>127358.14093290748</v>
      </c>
      <c r="X134" s="108">
        <f t="shared" si="37"/>
        <v>755.80975531017657</v>
      </c>
      <c r="Y134" s="32">
        <f t="shared" si="32"/>
        <v>480.20586887074683</v>
      </c>
    </row>
    <row r="135" spans="1:25" x14ac:dyDescent="0.25">
      <c r="A135" s="4">
        <v>129</v>
      </c>
      <c r="C135" s="106">
        <f>IF(male=0,VLOOKUP((($A$5:$A$1570/'Life tables'!$I$2)*2)+age,lifetable,13,1),IF(male=1,VLOOKUP((($A$5:$A$1570/'Life tables'!$I$2)*2)+age,lifetable,10,1),"error"))</f>
        <v>1.1034968280976276E-4</v>
      </c>
      <c r="F135" s="97">
        <f t="shared" ref="F135:F198" si="38">E134*(1-pCAUC)+(L134+G134+H134+I134 )*(1-pCAUC)+(S134+N134+O134+P134)*(pUAUC)</f>
        <v>129.93071689002625</v>
      </c>
      <c r="G135" s="97">
        <f t="shared" ref="G135:G198" si="39">F135*(rrOSEX)</f>
        <v>13.051812441611512</v>
      </c>
      <c r="H135" s="97">
        <f t="shared" ref="H135:H198" si="40">F135*rrEREX</f>
        <v>0.29867469291344795</v>
      </c>
      <c r="I135" s="97">
        <f t="shared" ref="I135:I198" si="41">F135*rrHOEX</f>
        <v>0.29867469291344795</v>
      </c>
      <c r="J135" s="97">
        <f t="shared" ref="J135:J198" si="42">F135*mr + G135*mr + H135*mr+I135*mr</f>
        <v>1.5843994074336433E-2</v>
      </c>
      <c r="K135" s="97">
        <f t="shared" ref="K135:K198" si="43">F135*amr + I135*amrHOEX</f>
        <v>0.72007484471808114</v>
      </c>
      <c r="L135" s="97">
        <f t="shared" si="33"/>
        <v>115.54563622379543</v>
      </c>
      <c r="M135" s="97">
        <f t="shared" ref="M135:M198" si="44">E134*pCAUC+(L134+G134+H134+I134)*pCAUC+(S134+N134+O134+P134)*(1-pUAUC)</f>
        <v>625.87903842015032</v>
      </c>
      <c r="N135" s="97">
        <f t="shared" ref="N135:N198" si="45">M135*rrOSEXc</f>
        <v>60.273507446589228</v>
      </c>
      <c r="O135" s="97">
        <f t="shared" ref="O135:O198" si="46">M135*rrEREXc</f>
        <v>1.4387223750895195</v>
      </c>
      <c r="P135" s="97">
        <f t="shared" ref="P135:P198" si="47">M135*rrHOEXc</f>
        <v>1.4387223750895195</v>
      </c>
      <c r="Q135" s="97">
        <f t="shared" ref="Q135:Q198" si="48">M135*mr + N135*mr + O135*mr+P135*mr</f>
        <v>7.6034240910990786E-2</v>
      </c>
      <c r="R135" s="97">
        <f t="shared" ref="R135:R198" si="49">M135*amrc + P135*amrHOEX</f>
        <v>0.11278018138451751</v>
      </c>
      <c r="S135" s="97">
        <f t="shared" si="34"/>
        <v>562.53927180108656</v>
      </c>
      <c r="T135" s="97">
        <f t="shared" si="35"/>
        <v>11.14048931358335</v>
      </c>
      <c r="U135" s="97">
        <f t="shared" si="35"/>
        <v>233.97448863732922</v>
      </c>
      <c r="V135" s="33">
        <f t="shared" si="36"/>
        <v>1000.0000000000011</v>
      </c>
      <c r="W135" s="101">
        <f t="shared" ref="W135:W198" si="50">(cNES*L135+(cNES+cOSEX)*G135+(cNES+cEREX)*H135+(cNES+cHOEX)*I135 +(cNES+ cNES)*S135 +(cNES+ cOSEX)*N135 + (cNES+cEREX)*O135 + (cNES+cHOEX)*P135)/(1+cDR)^A$5:A$65536</f>
        <v>127075.31890044644</v>
      </c>
      <c r="X135" s="108">
        <f t="shared" si="37"/>
        <v>754.88502204908866</v>
      </c>
      <c r="Y135" s="32">
        <f t="shared" ref="Y135:Y198" si="51">(uNES*L135+ uOCEX*G135+uEREX*H135+uHOEX*I135+uNES*S135+ uOCEX*N135+uEREX*O135+uHOEX*P135)/(1+oDR)^A$5:A$65536</f>
        <v>479.48052594519055</v>
      </c>
    </row>
    <row r="136" spans="1:25" x14ac:dyDescent="0.25">
      <c r="A136" s="4">
        <v>130</v>
      </c>
      <c r="C136" s="106">
        <f>IF(male=0,VLOOKUP((($A$5:$A$1570/'Life tables'!$I$2)*2)+age,lifetable,13,1),IF(male=1,VLOOKUP((($A$5:$A$1570/'Life tables'!$I$2)*2)+age,lifetable,10,1),"error"))</f>
        <v>1.1034968280976276E-4</v>
      </c>
      <c r="F136" s="97">
        <f t="shared" si="38"/>
        <v>129.50997520369665</v>
      </c>
      <c r="G136" s="97">
        <f t="shared" si="39"/>
        <v>13.00954805865587</v>
      </c>
      <c r="H136" s="97">
        <f t="shared" si="40"/>
        <v>0.29770752443344384</v>
      </c>
      <c r="I136" s="97">
        <f t="shared" si="41"/>
        <v>0.29770752443344384</v>
      </c>
      <c r="J136" s="97">
        <f t="shared" si="42"/>
        <v>1.5792688047981823E-2</v>
      </c>
      <c r="K136" s="97">
        <f t="shared" si="43"/>
        <v>0.71774309814035209</v>
      </c>
      <c r="L136" s="97">
        <f t="shared" ref="L136:L199" si="52">F136-SUM(G136:K136)</f>
        <v>115.17147630998556</v>
      </c>
      <c r="M136" s="97">
        <f t="shared" si="44"/>
        <v>625.37504684539181</v>
      </c>
      <c r="N136" s="97">
        <f t="shared" si="45"/>
        <v>60.224971965977986</v>
      </c>
      <c r="O136" s="97">
        <f t="shared" si="46"/>
        <v>1.4375638381982825</v>
      </c>
      <c r="P136" s="97">
        <f t="shared" si="47"/>
        <v>1.4375638381982825</v>
      </c>
      <c r="Q136" s="97">
        <f t="shared" si="48"/>
        <v>7.5973014037329964E-2</v>
      </c>
      <c r="R136" s="97">
        <f t="shared" si="49"/>
        <v>0.11268936469674186</v>
      </c>
      <c r="S136" s="97">
        <f t="shared" ref="S136:S199" si="53">M136-SUM(N136:R136)</f>
        <v>562.08628482428321</v>
      </c>
      <c r="T136" s="97">
        <f t="shared" ref="T136:U199" si="54">J136+Q136+T135</f>
        <v>11.232255015668661</v>
      </c>
      <c r="U136" s="97">
        <f t="shared" si="54"/>
        <v>234.8049211001663</v>
      </c>
      <c r="V136" s="33">
        <f t="shared" ref="V136:V199" si="55">SUM(G136:I136,L136,N136,O136,P136,S136,T136,U136)</f>
        <v>1000.000000000001</v>
      </c>
      <c r="W136" s="101">
        <f t="shared" si="50"/>
        <v>126792.69367807341</v>
      </c>
      <c r="X136" s="108">
        <f t="shared" ref="X136:X199" si="56">(L136+G136+H136+I136+N136+O136+P136+S136)</f>
        <v>753.96282388416603</v>
      </c>
      <c r="Y136" s="32">
        <f t="shared" si="51"/>
        <v>478.75716575044953</v>
      </c>
    </row>
    <row r="137" spans="1:25" x14ac:dyDescent="0.25">
      <c r="A137" s="4">
        <v>131</v>
      </c>
      <c r="C137" s="106">
        <f>IF(male=0,VLOOKUP((($A$5:$A$1570/'Life tables'!$I$2)*2)+age,lifetable,13,1),IF(male=1,VLOOKUP((($A$5:$A$1570/'Life tables'!$I$2)*2)+age,lifetable,10,1),"error"))</f>
        <v>1.2085130128736132E-4</v>
      </c>
      <c r="F137" s="97">
        <f t="shared" si="38"/>
        <v>129.09937685013307</v>
      </c>
      <c r="G137" s="97">
        <f t="shared" si="39"/>
        <v>12.968302594705399</v>
      </c>
      <c r="H137" s="97">
        <f t="shared" si="40"/>
        <v>0.2967636726630794</v>
      </c>
      <c r="I137" s="97">
        <f t="shared" si="41"/>
        <v>0.2967636726630794</v>
      </c>
      <c r="J137" s="97">
        <f t="shared" si="42"/>
        <v>1.7240792483816745E-2</v>
      </c>
      <c r="K137" s="97">
        <f t="shared" si="43"/>
        <v>0.715467565820046</v>
      </c>
      <c r="L137" s="97">
        <f t="shared" si="52"/>
        <v>114.80483855179764</v>
      </c>
      <c r="M137" s="97">
        <f t="shared" si="44"/>
        <v>624.86344703403279</v>
      </c>
      <c r="N137" s="97">
        <f t="shared" si="45"/>
        <v>60.175703795697899</v>
      </c>
      <c r="O137" s="97">
        <f t="shared" si="46"/>
        <v>1.4363878120805973</v>
      </c>
      <c r="P137" s="97">
        <f t="shared" si="47"/>
        <v>1.4363878120805973</v>
      </c>
      <c r="Q137" s="97">
        <f t="shared" si="48"/>
        <v>8.3135051483048422E-2</v>
      </c>
      <c r="R137" s="97">
        <f t="shared" si="49"/>
        <v>0.11259717704388963</v>
      </c>
      <c r="S137" s="97">
        <f t="shared" si="53"/>
        <v>561.61923538564679</v>
      </c>
      <c r="T137" s="97">
        <f t="shared" si="54"/>
        <v>11.332630859635527</v>
      </c>
      <c r="U137" s="97">
        <f t="shared" si="54"/>
        <v>235.63298584303024</v>
      </c>
      <c r="V137" s="33">
        <f t="shared" si="55"/>
        <v>1000.0000000000009</v>
      </c>
      <c r="W137" s="101">
        <f t="shared" si="50"/>
        <v>126509.01387691511</v>
      </c>
      <c r="X137" s="108">
        <f t="shared" si="56"/>
        <v>753.03438329733513</v>
      </c>
      <c r="Y137" s="32">
        <f t="shared" si="51"/>
        <v>478.03012401192365</v>
      </c>
    </row>
    <row r="138" spans="1:25" x14ac:dyDescent="0.25">
      <c r="A138" s="4">
        <v>132</v>
      </c>
      <c r="C138" s="106">
        <f>IF(male=0,VLOOKUP((($A$5:$A$1570/'Life tables'!$I$2)*2)+age,lifetable,13,1),IF(male=1,VLOOKUP((($A$5:$A$1570/'Life tables'!$I$2)*2)+age,lifetable,10,1),"error"))</f>
        <v>1.2085130128736132E-4</v>
      </c>
      <c r="F138" s="97">
        <f t="shared" si="38"/>
        <v>128.69706170604994</v>
      </c>
      <c r="G138" s="97">
        <f t="shared" si="39"/>
        <v>12.927889196483042</v>
      </c>
      <c r="H138" s="97">
        <f t="shared" si="40"/>
        <v>0.29583886169466794</v>
      </c>
      <c r="I138" s="97">
        <f t="shared" si="41"/>
        <v>0.29583886169466794</v>
      </c>
      <c r="J138" s="97">
        <f t="shared" si="42"/>
        <v>1.7187064634144114E-2</v>
      </c>
      <c r="K138" s="97">
        <f t="shared" si="43"/>
        <v>0.71323793897092613</v>
      </c>
      <c r="L138" s="97">
        <f t="shared" si="52"/>
        <v>114.44706978257248</v>
      </c>
      <c r="M138" s="97">
        <f t="shared" si="44"/>
        <v>624.33732159128522</v>
      </c>
      <c r="N138" s="97">
        <f t="shared" si="45"/>
        <v>60.125036775643458</v>
      </c>
      <c r="O138" s="97">
        <f t="shared" si="46"/>
        <v>1.4351783955637962</v>
      </c>
      <c r="P138" s="97">
        <f t="shared" si="47"/>
        <v>1.4351783955637962</v>
      </c>
      <c r="Q138" s="97">
        <f t="shared" si="48"/>
        <v>8.3065053044226345E-2</v>
      </c>
      <c r="R138" s="97">
        <f t="shared" si="49"/>
        <v>0.11250237194702321</v>
      </c>
      <c r="S138" s="97">
        <f t="shared" si="53"/>
        <v>561.14636059952295</v>
      </c>
      <c r="T138" s="97">
        <f t="shared" si="54"/>
        <v>11.432882977313898</v>
      </c>
      <c r="U138" s="97">
        <f t="shared" si="54"/>
        <v>236.45872615394819</v>
      </c>
      <c r="V138" s="33">
        <f t="shared" si="55"/>
        <v>1000.0000000000009</v>
      </c>
      <c r="W138" s="101">
        <f t="shared" si="50"/>
        <v>126225.37269136358</v>
      </c>
      <c r="X138" s="108">
        <f t="shared" si="56"/>
        <v>752.10839086873887</v>
      </c>
      <c r="Y138" s="32">
        <f t="shared" si="51"/>
        <v>477.3051012923919</v>
      </c>
    </row>
    <row r="139" spans="1:25" x14ac:dyDescent="0.25">
      <c r="A139" s="4">
        <v>133</v>
      </c>
      <c r="C139" s="106">
        <f>IF(male=0,VLOOKUP((($A$5:$A$1570/'Life tables'!$I$2)*2)+age,lifetable,13,1),IF(male=1,VLOOKUP((($A$5:$A$1570/'Life tables'!$I$2)*2)+age,lifetable,10,1),"error"))</f>
        <v>1.2085130128736132E-4</v>
      </c>
      <c r="F139" s="97">
        <f t="shared" si="38"/>
        <v>128.30419533056846</v>
      </c>
      <c r="G139" s="97">
        <f t="shared" si="39"/>
        <v>12.888424946841905</v>
      </c>
      <c r="H139" s="97">
        <f t="shared" si="40"/>
        <v>0.29493577082546057</v>
      </c>
      <c r="I139" s="97">
        <f t="shared" si="41"/>
        <v>0.29493577082546057</v>
      </c>
      <c r="J139" s="97">
        <f t="shared" si="42"/>
        <v>1.7134598636098217E-2</v>
      </c>
      <c r="K139" s="97">
        <f t="shared" si="43"/>
        <v>0.71106067711098264</v>
      </c>
      <c r="L139" s="97">
        <f t="shared" si="52"/>
        <v>114.09770356632856</v>
      </c>
      <c r="M139" s="97">
        <f t="shared" si="44"/>
        <v>623.80419553817023</v>
      </c>
      <c r="N139" s="97">
        <f t="shared" si="45"/>
        <v>60.073695581642923</v>
      </c>
      <c r="O139" s="97">
        <f t="shared" si="46"/>
        <v>1.4339528865847837</v>
      </c>
      <c r="P139" s="97">
        <f t="shared" si="47"/>
        <v>1.4339528865847837</v>
      </c>
      <c r="Q139" s="97">
        <f t="shared" si="48"/>
        <v>8.2994123208142895E-2</v>
      </c>
      <c r="R139" s="97">
        <f t="shared" si="49"/>
        <v>0.11240630537620007</v>
      </c>
      <c r="S139" s="97">
        <f t="shared" si="53"/>
        <v>560.66719375477339</v>
      </c>
      <c r="T139" s="97">
        <f t="shared" si="54"/>
        <v>11.53301169915814</v>
      </c>
      <c r="U139" s="97">
        <f t="shared" si="54"/>
        <v>237.28219313643538</v>
      </c>
      <c r="V139" s="33">
        <f t="shared" si="55"/>
        <v>1000.0000000000008</v>
      </c>
      <c r="W139" s="101">
        <f t="shared" si="50"/>
        <v>125941.98245397008</v>
      </c>
      <c r="X139" s="108">
        <f t="shared" si="56"/>
        <v>751.18479516440732</v>
      </c>
      <c r="Y139" s="32">
        <f t="shared" si="51"/>
        <v>476.58197259182202</v>
      </c>
    </row>
    <row r="140" spans="1:25" x14ac:dyDescent="0.25">
      <c r="A140" s="4">
        <v>134</v>
      </c>
      <c r="C140" s="106">
        <f>IF(male=0,VLOOKUP((($A$5:$A$1570/'Life tables'!$I$2)*2)+age,lifetable,13,1),IF(male=1,VLOOKUP((($A$5:$A$1570/'Life tables'!$I$2)*2)+age,lifetable,10,1),"error"))</f>
        <v>1.2085130128736132E-4</v>
      </c>
      <c r="F140" s="97">
        <f t="shared" si="38"/>
        <v>127.9204441872909</v>
      </c>
      <c r="G140" s="97">
        <f t="shared" si="39"/>
        <v>12.849876341352781</v>
      </c>
      <c r="H140" s="97">
        <f t="shared" si="40"/>
        <v>0.2940536333477568</v>
      </c>
      <c r="I140" s="97">
        <f t="shared" si="41"/>
        <v>0.2940536333477568</v>
      </c>
      <c r="J140" s="97">
        <f t="shared" si="42"/>
        <v>1.7083349947002245E-2</v>
      </c>
      <c r="K140" s="97">
        <f t="shared" si="43"/>
        <v>0.70893393178454933</v>
      </c>
      <c r="L140" s="97">
        <f t="shared" si="52"/>
        <v>113.75644329751105</v>
      </c>
      <c r="M140" s="97">
        <f t="shared" si="44"/>
        <v>623.26435097711624</v>
      </c>
      <c r="N140" s="97">
        <f t="shared" si="45"/>
        <v>60.02170738077136</v>
      </c>
      <c r="O140" s="97">
        <f t="shared" si="46"/>
        <v>1.4327119336188252</v>
      </c>
      <c r="P140" s="97">
        <f t="shared" si="47"/>
        <v>1.4327119336188252</v>
      </c>
      <c r="Q140" s="97">
        <f t="shared" si="48"/>
        <v>8.2922299507158168E-2</v>
      </c>
      <c r="R140" s="97">
        <f t="shared" si="49"/>
        <v>0.1123090281648258</v>
      </c>
      <c r="S140" s="97">
        <f t="shared" si="53"/>
        <v>560.18198840143521</v>
      </c>
      <c r="T140" s="97">
        <f t="shared" si="54"/>
        <v>11.633017348612301</v>
      </c>
      <c r="U140" s="97">
        <f t="shared" si="54"/>
        <v>238.10343609638477</v>
      </c>
      <c r="V140" s="33">
        <f t="shared" si="55"/>
        <v>1000.0000000000007</v>
      </c>
      <c r="W140" s="101">
        <f t="shared" si="50"/>
        <v>125658.85775652654</v>
      </c>
      <c r="X140" s="108">
        <f t="shared" si="56"/>
        <v>750.26354655500359</v>
      </c>
      <c r="Y140" s="32">
        <f t="shared" si="51"/>
        <v>475.86070511205764</v>
      </c>
    </row>
    <row r="141" spans="1:25" x14ac:dyDescent="0.25">
      <c r="A141" s="4">
        <v>135</v>
      </c>
      <c r="C141" s="106">
        <f>IF(male=0,VLOOKUP((($A$5:$A$1570/'Life tables'!$I$2)*2)+age,lifetable,13,1),IF(male=1,VLOOKUP((($A$5:$A$1570/'Life tables'!$I$2)*2)+age,lifetable,10,1),"error"))</f>
        <v>1.2085130128736132E-4</v>
      </c>
      <c r="F141" s="97">
        <f t="shared" si="38"/>
        <v>127.54548671521138</v>
      </c>
      <c r="G141" s="97">
        <f t="shared" si="39"/>
        <v>12.81221107853964</v>
      </c>
      <c r="H141" s="97">
        <f t="shared" si="40"/>
        <v>0.29319171008196165</v>
      </c>
      <c r="I141" s="97">
        <f t="shared" si="41"/>
        <v>0.29319171008196165</v>
      </c>
      <c r="J141" s="97">
        <f t="shared" si="42"/>
        <v>1.7033275623453154E-2</v>
      </c>
      <c r="K141" s="97">
        <f t="shared" si="43"/>
        <v>0.70685592090347293</v>
      </c>
      <c r="L141" s="97">
        <f t="shared" si="52"/>
        <v>113.4230030199809</v>
      </c>
      <c r="M141" s="97">
        <f t="shared" si="44"/>
        <v>622.7180598397922</v>
      </c>
      <c r="N141" s="97">
        <f t="shared" si="45"/>
        <v>59.969098360637659</v>
      </c>
      <c r="O141" s="97">
        <f t="shared" si="46"/>
        <v>1.4314561617614305</v>
      </c>
      <c r="P141" s="97">
        <f t="shared" si="47"/>
        <v>1.4314561617614305</v>
      </c>
      <c r="Q141" s="97">
        <f t="shared" si="48"/>
        <v>8.2849618120462015E-2</v>
      </c>
      <c r="R141" s="97">
        <f t="shared" si="49"/>
        <v>0.11221058931358759</v>
      </c>
      <c r="S141" s="97">
        <f t="shared" si="53"/>
        <v>559.69098894819763</v>
      </c>
      <c r="T141" s="97">
        <f t="shared" si="54"/>
        <v>11.732900242356216</v>
      </c>
      <c r="U141" s="97">
        <f t="shared" si="54"/>
        <v>238.92250260660182</v>
      </c>
      <c r="V141" s="33">
        <f t="shared" si="55"/>
        <v>1000.0000000000006</v>
      </c>
      <c r="W141" s="101">
        <f t="shared" si="50"/>
        <v>125376.01259480078</v>
      </c>
      <c r="X141" s="108">
        <f t="shared" si="56"/>
        <v>749.34459715104254</v>
      </c>
      <c r="Y141" s="32">
        <f t="shared" si="51"/>
        <v>475.14126718977889</v>
      </c>
    </row>
    <row r="142" spans="1:25" x14ac:dyDescent="0.25">
      <c r="A142" s="4">
        <v>136</v>
      </c>
      <c r="C142" s="106">
        <f>IF(male=0,VLOOKUP((($A$5:$A$1570/'Life tables'!$I$2)*2)+age,lifetable,13,1),IF(male=1,VLOOKUP((($A$5:$A$1570/'Life tables'!$I$2)*2)+age,lifetable,10,1),"error"))</f>
        <v>1.2085130128736132E-4</v>
      </c>
      <c r="F142" s="97">
        <f t="shared" si="38"/>
        <v>127.17901289850533</v>
      </c>
      <c r="G142" s="97">
        <f t="shared" si="39"/>
        <v>12.775398016664075</v>
      </c>
      <c r="H142" s="97">
        <f t="shared" si="40"/>
        <v>0.29234928838765101</v>
      </c>
      <c r="I142" s="97">
        <f t="shared" si="41"/>
        <v>0.29234928838765101</v>
      </c>
      <c r="J142" s="97">
        <f t="shared" si="42"/>
        <v>1.6984334263868472E-2</v>
      </c>
      <c r="K142" s="97">
        <f t="shared" si="43"/>
        <v>0.70482492636288852</v>
      </c>
      <c r="L142" s="97">
        <f t="shared" si="52"/>
        <v>113.0971070444392</v>
      </c>
      <c r="M142" s="97">
        <f t="shared" si="44"/>
        <v>622.16558425253709</v>
      </c>
      <c r="N142" s="97">
        <f t="shared" si="45"/>
        <v>59.915893764576197</v>
      </c>
      <c r="O142" s="97">
        <f t="shared" si="46"/>
        <v>1.430186173568375</v>
      </c>
      <c r="P142" s="97">
        <f t="shared" si="47"/>
        <v>1.430186173568375</v>
      </c>
      <c r="Q142" s="97">
        <f t="shared" si="48"/>
        <v>8.2776113922692726E-2</v>
      </c>
      <c r="R142" s="97">
        <f t="shared" si="49"/>
        <v>0.11211103605630256</v>
      </c>
      <c r="S142" s="97">
        <f t="shared" si="53"/>
        <v>559.19443099084515</v>
      </c>
      <c r="T142" s="97">
        <f t="shared" si="54"/>
        <v>11.832660690542777</v>
      </c>
      <c r="U142" s="97">
        <f t="shared" si="54"/>
        <v>239.73943856902102</v>
      </c>
      <c r="V142" s="33">
        <f t="shared" si="55"/>
        <v>1000.0000000000005</v>
      </c>
      <c r="W142" s="101">
        <f t="shared" si="50"/>
        <v>125093.46039073898</v>
      </c>
      <c r="X142" s="108">
        <f t="shared" si="56"/>
        <v>748.42790074043671</v>
      </c>
      <c r="Y142" s="32">
        <f t="shared" si="51"/>
        <v>474.42362825549588</v>
      </c>
    </row>
    <row r="143" spans="1:25" x14ac:dyDescent="0.25">
      <c r="A143" s="4">
        <v>137</v>
      </c>
      <c r="C143" s="106">
        <f>IF(male=0,VLOOKUP((($A$5:$A$1570/'Life tables'!$I$2)*2)+age,lifetable,13,1),IF(male=1,VLOOKUP((($A$5:$A$1570/'Life tables'!$I$2)*2)+age,lifetable,10,1),"error"))</f>
        <v>1.2085130128736132E-4</v>
      </c>
      <c r="F143" s="97">
        <f t="shared" si="38"/>
        <v>126.82072385177418</v>
      </c>
      <c r="G143" s="97">
        <f t="shared" si="39"/>
        <v>12.73940713206227</v>
      </c>
      <c r="H143" s="97">
        <f t="shared" si="40"/>
        <v>0.29152568121016381</v>
      </c>
      <c r="I143" s="97">
        <f t="shared" si="41"/>
        <v>0.29152568121016381</v>
      </c>
      <c r="J143" s="97">
        <f t="shared" si="42"/>
        <v>1.6936485953097092E-2</v>
      </c>
      <c r="K143" s="97">
        <f t="shared" si="43"/>
        <v>0.70283929174265092</v>
      </c>
      <c r="L143" s="97">
        <f t="shared" si="52"/>
        <v>112.77848957959583</v>
      </c>
      <c r="M143" s="97">
        <f t="shared" si="44"/>
        <v>621.60717688866237</v>
      </c>
      <c r="N143" s="97">
        <f t="shared" si="45"/>
        <v>59.862117925574317</v>
      </c>
      <c r="O143" s="97">
        <f t="shared" si="46"/>
        <v>1.4289025498655437</v>
      </c>
      <c r="P143" s="97">
        <f t="shared" si="47"/>
        <v>1.4289025498655437</v>
      </c>
      <c r="Q143" s="97">
        <f t="shared" si="48"/>
        <v>8.2701820530809156E-2</v>
      </c>
      <c r="R143" s="97">
        <f t="shared" si="49"/>
        <v>0.11201041392340094</v>
      </c>
      <c r="S143" s="97">
        <f t="shared" si="53"/>
        <v>558.69254162890275</v>
      </c>
      <c r="T143" s="97">
        <f t="shared" si="54"/>
        <v>11.932298997026683</v>
      </c>
      <c r="U143" s="97">
        <f t="shared" si="54"/>
        <v>240.55428827468708</v>
      </c>
      <c r="V143" s="33">
        <f t="shared" si="55"/>
        <v>1000.0000000000003</v>
      </c>
      <c r="W143" s="101">
        <f t="shared" si="50"/>
        <v>124811.21401384572</v>
      </c>
      <c r="X143" s="108">
        <f t="shared" si="56"/>
        <v>747.51341272828654</v>
      </c>
      <c r="Y143" s="32">
        <f t="shared" si="51"/>
        <v>473.70775879402788</v>
      </c>
    </row>
    <row r="144" spans="1:25" x14ac:dyDescent="0.25">
      <c r="A144" s="4">
        <v>138</v>
      </c>
      <c r="C144" s="106">
        <f>IF(male=0,VLOOKUP((($A$5:$A$1570/'Life tables'!$I$2)*2)+age,lifetable,13,1),IF(male=1,VLOOKUP((($A$5:$A$1570/'Life tables'!$I$2)*2)+age,lifetable,10,1),"error"))</f>
        <v>1.2085130128736132E-4</v>
      </c>
      <c r="F144" s="97">
        <f t="shared" si="38"/>
        <v>126.47033142019019</v>
      </c>
      <c r="G144" s="97">
        <f t="shared" si="39"/>
        <v>12.704209478978703</v>
      </c>
      <c r="H144" s="97">
        <f t="shared" si="40"/>
        <v>0.29072022616144644</v>
      </c>
      <c r="I144" s="97">
        <f t="shared" si="41"/>
        <v>0.29072022616144644</v>
      </c>
      <c r="J144" s="97">
        <f t="shared" si="42"/>
        <v>1.6889692209019983E-2</v>
      </c>
      <c r="K144" s="97">
        <f t="shared" si="43"/>
        <v>0.70089742009134026</v>
      </c>
      <c r="L144" s="97">
        <f t="shared" si="52"/>
        <v>112.46689437658823</v>
      </c>
      <c r="M144" s="97">
        <f t="shared" si="44"/>
        <v>621.04308130809659</v>
      </c>
      <c r="N144" s="97">
        <f t="shared" si="45"/>
        <v>59.807794298980845</v>
      </c>
      <c r="O144" s="97">
        <f t="shared" si="46"/>
        <v>1.427605850529682</v>
      </c>
      <c r="P144" s="97">
        <f t="shared" si="47"/>
        <v>1.427605850529682</v>
      </c>
      <c r="Q144" s="97">
        <f t="shared" si="48"/>
        <v>8.2626770349278608E-2</v>
      </c>
      <c r="R144" s="97">
        <f t="shared" si="49"/>
        <v>0.11190876680312832</v>
      </c>
      <c r="S144" s="97">
        <f t="shared" si="53"/>
        <v>558.18553977090403</v>
      </c>
      <c r="T144" s="97">
        <f t="shared" si="54"/>
        <v>12.031815459584982</v>
      </c>
      <c r="U144" s="97">
        <f t="shared" si="54"/>
        <v>241.36709446158156</v>
      </c>
      <c r="V144" s="33">
        <f t="shared" si="55"/>
        <v>1000.0000000000007</v>
      </c>
      <c r="W144" s="101">
        <f t="shared" si="50"/>
        <v>124529.28580177152</v>
      </c>
      <c r="X144" s="108">
        <f t="shared" si="56"/>
        <v>746.60109007883409</v>
      </c>
      <c r="Y144" s="32">
        <f t="shared" si="51"/>
        <v>472.9936303064099</v>
      </c>
    </row>
    <row r="145" spans="1:25" x14ac:dyDescent="0.25">
      <c r="A145" s="4">
        <v>139</v>
      </c>
      <c r="C145" s="106">
        <f>IF(male=0,VLOOKUP((($A$5:$A$1570/'Life tables'!$I$2)*2)+age,lifetable,13,1),IF(male=1,VLOOKUP((($A$5:$A$1570/'Life tables'!$I$2)*2)+age,lifetable,10,1),"error"))</f>
        <v>1.2085130128736132E-4</v>
      </c>
      <c r="F145" s="97">
        <f t="shared" si="38"/>
        <v>126.12755779400634</v>
      </c>
      <c r="G145" s="97">
        <f t="shared" si="39"/>
        <v>12.66977715084286</v>
      </c>
      <c r="H145" s="97">
        <f t="shared" si="40"/>
        <v>0.28993228463391718</v>
      </c>
      <c r="I145" s="97">
        <f t="shared" si="41"/>
        <v>0.28993228463391718</v>
      </c>
      <c r="J145" s="97">
        <f t="shared" si="42"/>
        <v>1.6843915931069226E-2</v>
      </c>
      <c r="K145" s="97">
        <f t="shared" si="43"/>
        <v>0.69899777178987887</v>
      </c>
      <c r="L145" s="97">
        <f t="shared" si="52"/>
        <v>112.16207438617469</v>
      </c>
      <c r="M145" s="97">
        <f t="shared" si="44"/>
        <v>620.47353228482757</v>
      </c>
      <c r="N145" s="97">
        <f t="shared" si="45"/>
        <v>59.752945494039466</v>
      </c>
      <c r="O145" s="97">
        <f t="shared" si="46"/>
        <v>1.4262966152410936</v>
      </c>
      <c r="P145" s="97">
        <f t="shared" si="47"/>
        <v>1.4262966152410936</v>
      </c>
      <c r="Q145" s="97">
        <f t="shared" si="48"/>
        <v>8.2550994613641737E-2</v>
      </c>
      <c r="R145" s="97">
        <f t="shared" si="49"/>
        <v>0.11180613700054889</v>
      </c>
      <c r="S145" s="97">
        <f t="shared" si="53"/>
        <v>557.67363642869168</v>
      </c>
      <c r="T145" s="97">
        <f t="shared" si="54"/>
        <v>12.131210370129693</v>
      </c>
      <c r="U145" s="97">
        <f t="shared" si="54"/>
        <v>242.17789837037199</v>
      </c>
      <c r="V145" s="33">
        <f t="shared" si="55"/>
        <v>1000.0000000000003</v>
      </c>
      <c r="W145" s="101">
        <f t="shared" si="50"/>
        <v>124247.6875801377</v>
      </c>
      <c r="X145" s="108">
        <f t="shared" si="56"/>
        <v>745.6908912594987</v>
      </c>
      <c r="Y145" s="32">
        <f t="shared" si="51"/>
        <v>472.28121527318007</v>
      </c>
    </row>
    <row r="146" spans="1:25" x14ac:dyDescent="0.25">
      <c r="A146" s="4">
        <v>140</v>
      </c>
      <c r="C146" s="106">
        <f>IF(male=0,VLOOKUP((($A$5:$A$1570/'Life tables'!$I$2)*2)+age,lifetable,13,1),IF(male=1,VLOOKUP((($A$5:$A$1570/'Life tables'!$I$2)*2)+age,lifetable,10,1),"error"))</f>
        <v>1.2085130128736132E-4</v>
      </c>
      <c r="F146" s="97">
        <f t="shared" si="38"/>
        <v>125.79213513691492</v>
      </c>
      <c r="G146" s="97">
        <f t="shared" si="39"/>
        <v>12.636083242937083</v>
      </c>
      <c r="H146" s="97">
        <f t="shared" si="40"/>
        <v>0.28916124094616641</v>
      </c>
      <c r="I146" s="97">
        <f t="shared" si="41"/>
        <v>0.28916124094616641</v>
      </c>
      <c r="J146" s="97">
        <f t="shared" si="42"/>
        <v>1.6799121350596566E-2</v>
      </c>
      <c r="K146" s="97">
        <f t="shared" si="43"/>
        <v>0.69713886249189916</v>
      </c>
      <c r="L146" s="97">
        <f t="shared" si="52"/>
        <v>111.86379142824302</v>
      </c>
      <c r="M146" s="97">
        <f t="shared" si="44"/>
        <v>619.89875612258379</v>
      </c>
      <c r="N146" s="97">
        <f t="shared" si="45"/>
        <v>59.697593304289562</v>
      </c>
      <c r="O146" s="97">
        <f t="shared" si="46"/>
        <v>1.4249753642093037</v>
      </c>
      <c r="P146" s="97">
        <f t="shared" si="47"/>
        <v>1.4249753642093037</v>
      </c>
      <c r="Q146" s="97">
        <f t="shared" si="48"/>
        <v>8.2474523432512215E-2</v>
      </c>
      <c r="R146" s="97">
        <f t="shared" si="49"/>
        <v>0.1117025652944298</v>
      </c>
      <c r="S146" s="97">
        <f t="shared" si="53"/>
        <v>557.15703500114864</v>
      </c>
      <c r="T146" s="97">
        <f t="shared" si="54"/>
        <v>12.230484014912802</v>
      </c>
      <c r="U146" s="97">
        <f t="shared" si="54"/>
        <v>242.98673979815831</v>
      </c>
      <c r="V146" s="33">
        <f t="shared" si="55"/>
        <v>1000.0000000000003</v>
      </c>
      <c r="W146" s="101">
        <f t="shared" si="50"/>
        <v>123966.43068162775</v>
      </c>
      <c r="X146" s="108">
        <f t="shared" si="56"/>
        <v>744.78277618692925</v>
      </c>
      <c r="Y146" s="32">
        <f t="shared" si="51"/>
        <v>471.57048711899705</v>
      </c>
    </row>
    <row r="147" spans="1:25" x14ac:dyDescent="0.25">
      <c r="A147" s="4">
        <v>141</v>
      </c>
      <c r="C147" s="106">
        <f>IF(male=0,VLOOKUP((($A$5:$A$1570/'Life tables'!$I$2)*2)+age,lifetable,13,1),IF(male=1,VLOOKUP((($A$5:$A$1570/'Life tables'!$I$2)*2)+age,lifetable,10,1),"error"))</f>
        <v>1.2085130128736132E-4</v>
      </c>
      <c r="F147" s="97">
        <f t="shared" si="38"/>
        <v>125.46380522775736</v>
      </c>
      <c r="G147" s="97">
        <f t="shared" si="39"/>
        <v>12.603101816405564</v>
      </c>
      <c r="H147" s="97">
        <f t="shared" si="40"/>
        <v>0.28840650151934605</v>
      </c>
      <c r="I147" s="97">
        <f t="shared" si="41"/>
        <v>0.28840650151934605</v>
      </c>
      <c r="J147" s="97">
        <f t="shared" si="42"/>
        <v>1.6755273983024937E-2</v>
      </c>
      <c r="K147" s="97">
        <f t="shared" si="43"/>
        <v>0.69531926113810205</v>
      </c>
      <c r="L147" s="97">
        <f t="shared" si="52"/>
        <v>111.57181587319198</v>
      </c>
      <c r="M147" s="97">
        <f t="shared" si="44"/>
        <v>619.31897095917191</v>
      </c>
      <c r="N147" s="97">
        <f t="shared" si="45"/>
        <v>59.641758736874522</v>
      </c>
      <c r="O147" s="97">
        <f t="shared" si="46"/>
        <v>1.4236425988726484</v>
      </c>
      <c r="P147" s="97">
        <f t="shared" si="47"/>
        <v>1.4236425988726484</v>
      </c>
      <c r="Q147" s="97">
        <f t="shared" si="48"/>
        <v>8.2397385828067354E-2</v>
      </c>
      <c r="R147" s="97">
        <f t="shared" si="49"/>
        <v>0.11159809099208107</v>
      </c>
      <c r="S147" s="97">
        <f t="shared" si="53"/>
        <v>556.63593154773196</v>
      </c>
      <c r="T147" s="97">
        <f t="shared" si="54"/>
        <v>12.329636674723895</v>
      </c>
      <c r="U147" s="97">
        <f t="shared" si="54"/>
        <v>243.79365715028848</v>
      </c>
      <c r="V147" s="33">
        <f t="shared" si="55"/>
        <v>1000.0000000000003</v>
      </c>
      <c r="W147" s="101">
        <f t="shared" si="50"/>
        <v>123685.52596436956</v>
      </c>
      <c r="X147" s="108">
        <f t="shared" si="56"/>
        <v>743.87670617498804</v>
      </c>
      <c r="Y147" s="32">
        <f t="shared" si="51"/>
        <v>470.86142017853638</v>
      </c>
    </row>
    <row r="148" spans="1:25" x14ac:dyDescent="0.25">
      <c r="A148" s="4">
        <v>142</v>
      </c>
      <c r="C148" s="106">
        <f>IF(male=0,VLOOKUP((($A$5:$A$1570/'Life tables'!$I$2)*2)+age,lifetable,13,1),IF(male=1,VLOOKUP((($A$5:$A$1570/'Life tables'!$I$2)*2)+age,lifetable,10,1),"error"))</f>
        <v>1.2085130128736132E-4</v>
      </c>
      <c r="F148" s="97">
        <f t="shared" si="38"/>
        <v>125.14231911510586</v>
      </c>
      <c r="G148" s="97">
        <f t="shared" si="39"/>
        <v>12.570807863556357</v>
      </c>
      <c r="H148" s="97">
        <f t="shared" si="40"/>
        <v>0.28766749408314918</v>
      </c>
      <c r="I148" s="97">
        <f t="shared" si="41"/>
        <v>0.28766749408314918</v>
      </c>
      <c r="J148" s="97">
        <f t="shared" si="42"/>
        <v>1.6712340581718999E-2</v>
      </c>
      <c r="K148" s="97">
        <f t="shared" si="43"/>
        <v>0.6935375880419512</v>
      </c>
      <c r="L148" s="97">
        <f t="shared" si="52"/>
        <v>111.28592633475954</v>
      </c>
      <c r="M148" s="97">
        <f t="shared" si="44"/>
        <v>618.73438705988224</v>
      </c>
      <c r="N148" s="97">
        <f t="shared" si="45"/>
        <v>59.585462040797381</v>
      </c>
      <c r="O148" s="97">
        <f t="shared" si="46"/>
        <v>1.4222988025727306</v>
      </c>
      <c r="P148" s="97">
        <f t="shared" si="47"/>
        <v>1.4222988025727306</v>
      </c>
      <c r="Q148" s="97">
        <f t="shared" si="48"/>
        <v>8.2319609775084443E-2</v>
      </c>
      <c r="R148" s="97">
        <f t="shared" si="49"/>
        <v>0.11149275198222579</v>
      </c>
      <c r="S148" s="97">
        <f t="shared" si="53"/>
        <v>556.11051505218211</v>
      </c>
      <c r="T148" s="97">
        <f t="shared" si="54"/>
        <v>12.428668625080698</v>
      </c>
      <c r="U148" s="97">
        <f t="shared" si="54"/>
        <v>244.59868749031267</v>
      </c>
      <c r="V148" s="33">
        <f t="shared" si="55"/>
        <v>1000.0000000000005</v>
      </c>
      <c r="W148" s="101">
        <f t="shared" si="50"/>
        <v>123404.98382963824</v>
      </c>
      <c r="X148" s="108">
        <f t="shared" si="56"/>
        <v>742.97264388460712</v>
      </c>
      <c r="Y148" s="32">
        <f t="shared" si="51"/>
        <v>470.15398966362238</v>
      </c>
    </row>
    <row r="149" spans="1:25" x14ac:dyDescent="0.25">
      <c r="A149" s="4">
        <v>143</v>
      </c>
      <c r="C149" s="106">
        <f>IF(male=0,VLOOKUP((($A$5:$A$1570/'Life tables'!$I$2)*2)+age,lifetable,13,1),IF(male=1,VLOOKUP((($A$5:$A$1570/'Life tables'!$I$2)*2)+age,lifetable,10,1),"error"))</f>
        <v>1.2085130128736132E-4</v>
      </c>
      <c r="F149" s="97">
        <f t="shared" si="38"/>
        <v>124.8274367842542</v>
      </c>
      <c r="G149" s="97">
        <f t="shared" si="39"/>
        <v>12.539177274409898</v>
      </c>
      <c r="H149" s="97">
        <f t="shared" si="40"/>
        <v>0.2869436669103137</v>
      </c>
      <c r="I149" s="97">
        <f t="shared" si="41"/>
        <v>0.2869436669103137</v>
      </c>
      <c r="J149" s="97">
        <f t="shared" si="42"/>
        <v>1.6670289093512859E-2</v>
      </c>
      <c r="K149" s="97">
        <f t="shared" si="43"/>
        <v>0.69179251304414002</v>
      </c>
      <c r="L149" s="97">
        <f t="shared" si="52"/>
        <v>111.00590937388603</v>
      </c>
      <c r="M149" s="97">
        <f t="shared" si="44"/>
        <v>618.14520710035299</v>
      </c>
      <c r="N149" s="97">
        <f t="shared" si="45"/>
        <v>59.528722734161221</v>
      </c>
      <c r="O149" s="97">
        <f t="shared" si="46"/>
        <v>1.4209444412046477</v>
      </c>
      <c r="P149" s="97">
        <f t="shared" si="47"/>
        <v>1.4209444412046477</v>
      </c>
      <c r="Q149" s="97">
        <f t="shared" si="48"/>
        <v>8.2241222238574274E-2</v>
      </c>
      <c r="R149" s="97">
        <f t="shared" si="49"/>
        <v>0.1113865847859708</v>
      </c>
      <c r="S149" s="97">
        <f t="shared" si="53"/>
        <v>555.58096767675795</v>
      </c>
      <c r="T149" s="97">
        <f t="shared" si="54"/>
        <v>12.527580136412785</v>
      </c>
      <c r="U149" s="97">
        <f t="shared" si="54"/>
        <v>245.40186658814278</v>
      </c>
      <c r="V149" s="33">
        <f t="shared" si="55"/>
        <v>1000.0000000000006</v>
      </c>
      <c r="W149" s="101">
        <f t="shared" si="50"/>
        <v>123124.81423890204</v>
      </c>
      <c r="X149" s="108">
        <f t="shared" si="56"/>
        <v>742.07055327544504</v>
      </c>
      <c r="Y149" s="32">
        <f t="shared" si="51"/>
        <v>469.44817163154835</v>
      </c>
    </row>
    <row r="150" spans="1:25" x14ac:dyDescent="0.25">
      <c r="A150" s="4">
        <v>144</v>
      </c>
      <c r="C150" s="106">
        <f>IF(male=0,VLOOKUP((($A$5:$A$1570/'Life tables'!$I$2)*2)+age,lifetable,13,1),IF(male=1,VLOOKUP((($A$5:$A$1570/'Life tables'!$I$2)*2)+age,lifetable,10,1),"error"))</f>
        <v>1.2085130128736132E-4</v>
      </c>
      <c r="F150" s="97">
        <f t="shared" si="38"/>
        <v>124.51892683617193</v>
      </c>
      <c r="G150" s="97">
        <f t="shared" si="39"/>
        <v>12.508186804449286</v>
      </c>
      <c r="H150" s="97">
        <f t="shared" si="40"/>
        <v>0.2862344880786275</v>
      </c>
      <c r="I150" s="97">
        <f t="shared" si="41"/>
        <v>0.2862344880786275</v>
      </c>
      <c r="J150" s="97">
        <f t="shared" si="42"/>
        <v>1.6629088615835463E-2</v>
      </c>
      <c r="K150" s="97">
        <f t="shared" si="43"/>
        <v>0.69008275373335781</v>
      </c>
      <c r="L150" s="97">
        <f t="shared" si="52"/>
        <v>110.7315592132162</v>
      </c>
      <c r="M150" s="97">
        <f t="shared" si="44"/>
        <v>617.55162643927292</v>
      </c>
      <c r="N150" s="97">
        <f t="shared" si="45"/>
        <v>59.471559630431031</v>
      </c>
      <c r="O150" s="97">
        <f t="shared" si="46"/>
        <v>1.4195799638438593</v>
      </c>
      <c r="P150" s="97">
        <f t="shared" si="47"/>
        <v>1.4195799638438593</v>
      </c>
      <c r="Q150" s="97">
        <f t="shared" si="48"/>
        <v>8.2162249210063085E-2</v>
      </c>
      <c r="R150" s="97">
        <f t="shared" si="49"/>
        <v>0.11127962460594634</v>
      </c>
      <c r="S150" s="97">
        <f t="shared" si="53"/>
        <v>555.04746500733813</v>
      </c>
      <c r="T150" s="97">
        <f t="shared" si="54"/>
        <v>12.626371474238685</v>
      </c>
      <c r="U150" s="97">
        <f t="shared" si="54"/>
        <v>246.20322896648207</v>
      </c>
      <c r="V150" s="33">
        <f t="shared" si="55"/>
        <v>1000.0000000000005</v>
      </c>
      <c r="W150" s="101">
        <f t="shared" si="50"/>
        <v>122845.02673023751</v>
      </c>
      <c r="X150" s="108">
        <f t="shared" si="56"/>
        <v>741.17039955927964</v>
      </c>
      <c r="Y150" s="32">
        <f t="shared" si="51"/>
        <v>468.74394295454613</v>
      </c>
    </row>
    <row r="151" spans="1:25" x14ac:dyDescent="0.25">
      <c r="A151" s="4">
        <v>145</v>
      </c>
      <c r="C151" s="106">
        <f>IF(male=0,VLOOKUP((($A$5:$A$1570/'Life tables'!$I$2)*2)+age,lifetable,13,1),IF(male=1,VLOOKUP((($A$5:$A$1570/'Life tables'!$I$2)*2)+age,lifetable,10,1),"error"))</f>
        <v>1.2085130128736132E-4</v>
      </c>
      <c r="F151" s="97">
        <f t="shared" si="38"/>
        <v>124.21656617799225</v>
      </c>
      <c r="G151" s="97">
        <f t="shared" si="39"/>
        <v>12.477814043529145</v>
      </c>
      <c r="H151" s="97">
        <f t="shared" si="40"/>
        <v>0.28553944475944565</v>
      </c>
      <c r="I151" s="97">
        <f t="shared" si="41"/>
        <v>0.28553944475944565</v>
      </c>
      <c r="J151" s="97">
        <f t="shared" si="42"/>
        <v>1.6588709355376305E-2</v>
      </c>
      <c r="K151" s="97">
        <f t="shared" si="43"/>
        <v>0.6884070737309772</v>
      </c>
      <c r="L151" s="97">
        <f t="shared" si="52"/>
        <v>110.46267746185787</v>
      </c>
      <c r="M151" s="97">
        <f t="shared" si="44"/>
        <v>616.95383338128727</v>
      </c>
      <c r="N151" s="97">
        <f t="shared" si="45"/>
        <v>59.413990863752147</v>
      </c>
      <c r="O151" s="97">
        <f t="shared" si="46"/>
        <v>1.4182058033505345</v>
      </c>
      <c r="P151" s="97">
        <f t="shared" si="47"/>
        <v>1.4182058033505345</v>
      </c>
      <c r="Q151" s="97">
        <f t="shared" si="48"/>
        <v>8.2082715742570714E-2</v>
      </c>
      <c r="R151" s="97">
        <f t="shared" si="49"/>
        <v>0.11117190537368031</v>
      </c>
      <c r="S151" s="97">
        <f t="shared" si="53"/>
        <v>554.51017628971783</v>
      </c>
      <c r="T151" s="97">
        <f t="shared" si="54"/>
        <v>12.725042899336632</v>
      </c>
      <c r="U151" s="97">
        <f t="shared" si="54"/>
        <v>247.00280794558674</v>
      </c>
      <c r="V151" s="33">
        <f t="shared" si="55"/>
        <v>1000.0000000000002</v>
      </c>
      <c r="W151" s="101">
        <f t="shared" si="50"/>
        <v>122565.63043413562</v>
      </c>
      <c r="X151" s="108">
        <f t="shared" si="56"/>
        <v>740.27214915507693</v>
      </c>
      <c r="Y151" s="32">
        <f t="shared" si="51"/>
        <v>468.04128129035973</v>
      </c>
    </row>
    <row r="152" spans="1:25" x14ac:dyDescent="0.25">
      <c r="A152" s="4">
        <v>146</v>
      </c>
      <c r="C152" s="106">
        <f>IF(male=0,VLOOKUP((($A$5:$A$1570/'Life tables'!$I$2)*2)+age,lifetable,13,1),IF(male=1,VLOOKUP((($A$5:$A$1570/'Life tables'!$I$2)*2)+age,lifetable,10,1),"error"))</f>
        <v>1.2085130128736132E-4</v>
      </c>
      <c r="F152" s="97">
        <f t="shared" si="38"/>
        <v>123.92013972461918</v>
      </c>
      <c r="G152" s="97">
        <f t="shared" si="39"/>
        <v>12.448037385901433</v>
      </c>
      <c r="H152" s="97">
        <f t="shared" si="40"/>
        <v>0.28485804253176794</v>
      </c>
      <c r="I152" s="97">
        <f t="shared" si="41"/>
        <v>0.28485804253176794</v>
      </c>
      <c r="J152" s="97">
        <f t="shared" si="42"/>
        <v>1.654912258823605E-2</v>
      </c>
      <c r="K152" s="97">
        <f t="shared" si="43"/>
        <v>0.68676428103736331</v>
      </c>
      <c r="L152" s="97">
        <f t="shared" si="52"/>
        <v>110.19907285002861</v>
      </c>
      <c r="M152" s="97">
        <f t="shared" si="44"/>
        <v>616.35200943045788</v>
      </c>
      <c r="N152" s="97">
        <f t="shared" si="45"/>
        <v>59.356033913358957</v>
      </c>
      <c r="O152" s="97">
        <f t="shared" si="46"/>
        <v>1.4168223769521866</v>
      </c>
      <c r="P152" s="97">
        <f t="shared" si="47"/>
        <v>1.4168223769521866</v>
      </c>
      <c r="Q152" s="97">
        <f t="shared" si="48"/>
        <v>8.2002645984332462E-2</v>
      </c>
      <c r="R152" s="97">
        <f t="shared" si="49"/>
        <v>0.11106345979527045</v>
      </c>
      <c r="S152" s="97">
        <f t="shared" si="53"/>
        <v>553.96926465741501</v>
      </c>
      <c r="T152" s="97">
        <f t="shared" si="54"/>
        <v>12.8235946679092</v>
      </c>
      <c r="U152" s="97">
        <f t="shared" si="54"/>
        <v>247.80063568641938</v>
      </c>
      <c r="V152" s="33">
        <f t="shared" si="55"/>
        <v>1000.0000000000005</v>
      </c>
      <c r="W152" s="101">
        <f t="shared" si="50"/>
        <v>122286.63408872296</v>
      </c>
      <c r="X152" s="108">
        <f t="shared" si="56"/>
        <v>739.37576964567188</v>
      </c>
      <c r="Y152" s="32">
        <f t="shared" si="51"/>
        <v>467.3401650538824</v>
      </c>
    </row>
    <row r="153" spans="1:25" x14ac:dyDescent="0.25">
      <c r="A153" s="4">
        <v>147</v>
      </c>
      <c r="C153" s="106">
        <f>IF(male=0,VLOOKUP((($A$5:$A$1570/'Life tables'!$I$2)*2)+age,lifetable,13,1),IF(male=1,VLOOKUP((($A$5:$A$1570/'Life tables'!$I$2)*2)+age,lifetable,10,1),"error"))</f>
        <v>1.2085130128736132E-4</v>
      </c>
      <c r="F153" s="97">
        <f t="shared" si="38"/>
        <v>123.62944011105448</v>
      </c>
      <c r="G153" s="97">
        <f t="shared" si="39"/>
        <v>12.418836001318088</v>
      </c>
      <c r="H153" s="97">
        <f t="shared" si="40"/>
        <v>0.28418980472095851</v>
      </c>
      <c r="I153" s="97">
        <f t="shared" si="41"/>
        <v>0.28418980472095851</v>
      </c>
      <c r="J153" s="97">
        <f t="shared" si="42"/>
        <v>1.6510300621508718E-2</v>
      </c>
      <c r="K153" s="97">
        <f t="shared" si="43"/>
        <v>0.68515322643759247</v>
      </c>
      <c r="L153" s="97">
        <f t="shared" si="52"/>
        <v>109.94056097323538</v>
      </c>
      <c r="M153" s="97">
        <f t="shared" si="44"/>
        <v>615.7463295346173</v>
      </c>
      <c r="N153" s="97">
        <f t="shared" si="45"/>
        <v>59.297705627106801</v>
      </c>
      <c r="O153" s="97">
        <f t="shared" si="46"/>
        <v>1.4154300868053757</v>
      </c>
      <c r="P153" s="97">
        <f t="shared" si="47"/>
        <v>1.4154300868053757</v>
      </c>
      <c r="Q153" s="97">
        <f t="shared" si="48"/>
        <v>8.1922063211309071E-2</v>
      </c>
      <c r="R153" s="97">
        <f t="shared" si="49"/>
        <v>0.11095431939541572</v>
      </c>
      <c r="S153" s="97">
        <f t="shared" si="53"/>
        <v>553.42488735129302</v>
      </c>
      <c r="T153" s="97">
        <f t="shared" si="54"/>
        <v>12.922027031742017</v>
      </c>
      <c r="U153" s="97">
        <f t="shared" si="54"/>
        <v>248.59674323225238</v>
      </c>
      <c r="V153" s="33">
        <f t="shared" si="55"/>
        <v>1000.0000000000003</v>
      </c>
      <c r="W153" s="101">
        <f t="shared" si="50"/>
        <v>122008.04605441829</v>
      </c>
      <c r="X153" s="108">
        <f t="shared" si="56"/>
        <v>738.48122973600596</v>
      </c>
      <c r="Y153" s="32">
        <f t="shared" si="51"/>
        <v>466.6405733898228</v>
      </c>
    </row>
    <row r="154" spans="1:25" x14ac:dyDescent="0.25">
      <c r="A154" s="4">
        <v>148</v>
      </c>
      <c r="C154" s="106">
        <f>IF(male=0,VLOOKUP((($A$5:$A$1570/'Life tables'!$I$2)*2)+age,lifetable,13,1),IF(male=1,VLOOKUP((($A$5:$A$1570/'Life tables'!$I$2)*2)+age,lifetable,10,1),"error"))</f>
        <v>1.2085130128736132E-4</v>
      </c>
      <c r="F154" s="97">
        <f t="shared" si="38"/>
        <v>123.34426741505943</v>
      </c>
      <c r="G154" s="97">
        <f t="shared" si="39"/>
        <v>12.390189807171817</v>
      </c>
      <c r="H154" s="97">
        <f t="shared" si="40"/>
        <v>0.28353427176122187</v>
      </c>
      <c r="I154" s="97">
        <f t="shared" si="41"/>
        <v>0.28353427176122187</v>
      </c>
      <c r="J154" s="97">
        <f t="shared" si="42"/>
        <v>1.6472216756244142E-2</v>
      </c>
      <c r="K154" s="97">
        <f t="shared" si="43"/>
        <v>0.68357280196444592</v>
      </c>
      <c r="L154" s="97">
        <f t="shared" si="52"/>
        <v>109.68696404564449</v>
      </c>
      <c r="M154" s="97">
        <f t="shared" si="44"/>
        <v>615.13696232094651</v>
      </c>
      <c r="N154" s="97">
        <f t="shared" si="45"/>
        <v>59.239022244158548</v>
      </c>
      <c r="O154" s="97">
        <f t="shared" si="46"/>
        <v>1.414029320537237</v>
      </c>
      <c r="P154" s="97">
        <f t="shared" si="47"/>
        <v>1.414029320537237</v>
      </c>
      <c r="Q154" s="97">
        <f t="shared" si="48"/>
        <v>8.1840989858529278E-2</v>
      </c>
      <c r="R154" s="97">
        <f t="shared" si="49"/>
        <v>0.11084451455986628</v>
      </c>
      <c r="S154" s="97">
        <f t="shared" si="53"/>
        <v>552.87719593129509</v>
      </c>
      <c r="T154" s="97">
        <f t="shared" si="54"/>
        <v>13.020340238356791</v>
      </c>
      <c r="U154" s="97">
        <f t="shared" si="54"/>
        <v>249.3911605487767</v>
      </c>
      <c r="V154" s="33">
        <f t="shared" si="55"/>
        <v>1000.0000000000003</v>
      </c>
      <c r="W154" s="101">
        <f t="shared" si="50"/>
        <v>121729.87432804669</v>
      </c>
      <c r="X154" s="108">
        <f t="shared" si="56"/>
        <v>737.58849921286685</v>
      </c>
      <c r="Y154" s="32">
        <f t="shared" si="51"/>
        <v>465.94248614635916</v>
      </c>
    </row>
    <row r="155" spans="1:25" x14ac:dyDescent="0.25">
      <c r="A155" s="4">
        <v>149</v>
      </c>
      <c r="C155" s="106">
        <f>IF(male=0,VLOOKUP((($A$5:$A$1570/'Life tables'!$I$2)*2)+age,lifetable,13,1),IF(male=1,VLOOKUP((($A$5:$A$1570/'Life tables'!$I$2)*2)+age,lifetable,10,1),"error"))</f>
        <v>1.2085130128736132E-4</v>
      </c>
      <c r="F155" s="97">
        <f t="shared" si="38"/>
        <v>123.06442888977999</v>
      </c>
      <c r="G155" s="97">
        <f t="shared" si="39"/>
        <v>12.36207944163773</v>
      </c>
      <c r="H155" s="97">
        <f t="shared" si="40"/>
        <v>0.28289100058098254</v>
      </c>
      <c r="I155" s="97">
        <f t="shared" si="41"/>
        <v>0.28289100058098254</v>
      </c>
      <c r="J155" s="97">
        <f t="shared" si="42"/>
        <v>1.6434845251740902E-2</v>
      </c>
      <c r="K155" s="97">
        <f t="shared" si="43"/>
        <v>0.68202193941662137</v>
      </c>
      <c r="L155" s="97">
        <f t="shared" si="52"/>
        <v>109.43811066231193</v>
      </c>
      <c r="M155" s="97">
        <f t="shared" si="44"/>
        <v>614.5240703230869</v>
      </c>
      <c r="N155" s="97">
        <f t="shared" si="45"/>
        <v>59.17999941685602</v>
      </c>
      <c r="O155" s="97">
        <f t="shared" si="46"/>
        <v>1.4126204517675467</v>
      </c>
      <c r="P155" s="97">
        <f t="shared" si="47"/>
        <v>1.4126204517675467</v>
      </c>
      <c r="Q155" s="97">
        <f t="shared" si="48"/>
        <v>8.1759447550305814E-2</v>
      </c>
      <c r="R155" s="97">
        <f t="shared" si="49"/>
        <v>0.11073407457634774</v>
      </c>
      <c r="S155" s="97">
        <f t="shared" si="53"/>
        <v>552.32633648056913</v>
      </c>
      <c r="T155" s="97">
        <f t="shared" si="54"/>
        <v>13.118534531158838</v>
      </c>
      <c r="U155" s="97">
        <f t="shared" si="54"/>
        <v>250.18391656276967</v>
      </c>
      <c r="V155" s="33">
        <f t="shared" si="55"/>
        <v>1000.0000000000005</v>
      </c>
      <c r="W155" s="101">
        <f t="shared" si="50"/>
        <v>121452.1265564302</v>
      </c>
      <c r="X155" s="108">
        <f t="shared" si="56"/>
        <v>736.69754890607192</v>
      </c>
      <c r="Y155" s="32">
        <f t="shared" si="51"/>
        <v>465.24588384974822</v>
      </c>
    </row>
    <row r="156" spans="1:25" x14ac:dyDescent="0.25">
      <c r="A156" s="4">
        <v>150</v>
      </c>
      <c r="C156" s="106">
        <f>IF(male=0,VLOOKUP((($A$5:$A$1570/'Life tables'!$I$2)*2)+age,lifetable,13,1),IF(male=1,VLOOKUP((($A$5:$A$1570/'Life tables'!$I$2)*2)+age,lifetable,10,1),"error"))</f>
        <v>1.2085130128736132E-4</v>
      </c>
      <c r="F156" s="97">
        <f t="shared" si="38"/>
        <v>122.7897387059773</v>
      </c>
      <c r="G156" s="97">
        <f t="shared" si="39"/>
        <v>12.334486237779869</v>
      </c>
      <c r="H156" s="97">
        <f t="shared" si="40"/>
        <v>0.2822595640103443</v>
      </c>
      <c r="I156" s="97">
        <f t="shared" si="41"/>
        <v>0.2822595640103443</v>
      </c>
      <c r="J156" s="97">
        <f t="shared" si="42"/>
        <v>1.639816129112209E-2</v>
      </c>
      <c r="K156" s="97">
        <f t="shared" si="43"/>
        <v>0.68049960893017669</v>
      </c>
      <c r="L156" s="97">
        <f t="shared" si="52"/>
        <v>109.19383556995544</v>
      </c>
      <c r="M156" s="97">
        <f t="shared" si="44"/>
        <v>613.90781020009456</v>
      </c>
      <c r="N156" s="97">
        <f t="shared" si="45"/>
        <v>59.120652231805735</v>
      </c>
      <c r="O156" s="97">
        <f t="shared" si="46"/>
        <v>1.4112038406120389</v>
      </c>
      <c r="P156" s="97">
        <f t="shared" si="47"/>
        <v>1.4112038406120389</v>
      </c>
      <c r="Q156" s="97">
        <f t="shared" si="48"/>
        <v>8.1677457129366499E-2</v>
      </c>
      <c r="R156" s="97">
        <f t="shared" si="49"/>
        <v>0.11062302767401568</v>
      </c>
      <c r="S156" s="97">
        <f t="shared" si="53"/>
        <v>551.77244980226135</v>
      </c>
      <c r="T156" s="97">
        <f t="shared" si="54"/>
        <v>13.216610149579326</v>
      </c>
      <c r="U156" s="97">
        <f t="shared" si="54"/>
        <v>250.97503919937387</v>
      </c>
      <c r="V156" s="33">
        <f t="shared" si="55"/>
        <v>1000.0000000000005</v>
      </c>
      <c r="W156" s="101">
        <f t="shared" si="50"/>
        <v>121174.81004947504</v>
      </c>
      <c r="X156" s="108">
        <f t="shared" si="56"/>
        <v>735.80835065104725</v>
      </c>
      <c r="Y156" s="32">
        <f t="shared" si="51"/>
        <v>464.55074767985246</v>
      </c>
    </row>
    <row r="157" spans="1:25" x14ac:dyDescent="0.25">
      <c r="A157" s="4">
        <v>151</v>
      </c>
      <c r="C157" s="106">
        <f>IF(male=0,VLOOKUP((($A$5:$A$1570/'Life tables'!$I$2)*2)+age,lifetable,13,1),IF(male=1,VLOOKUP((($A$5:$A$1570/'Life tables'!$I$2)*2)+age,lifetable,10,1),"error"))</f>
        <v>1.2085130128736132E-4</v>
      </c>
      <c r="F157" s="97">
        <f t="shared" si="38"/>
        <v>122.52001770351883</v>
      </c>
      <c r="G157" s="97">
        <f t="shared" si="39"/>
        <v>12.307392198587959</v>
      </c>
      <c r="H157" s="97">
        <f t="shared" si="40"/>
        <v>0.28163955020983727</v>
      </c>
      <c r="I157" s="97">
        <f t="shared" si="41"/>
        <v>0.28163955020983727</v>
      </c>
      <c r="J157" s="97">
        <f t="shared" si="42"/>
        <v>1.6362140948147762E-2</v>
      </c>
      <c r="K157" s="97">
        <f t="shared" si="43"/>
        <v>0.67900481760129583</v>
      </c>
      <c r="L157" s="97">
        <f t="shared" si="52"/>
        <v>108.95397944596175</v>
      </c>
      <c r="M157" s="97">
        <f t="shared" si="44"/>
        <v>613.28833294752837</v>
      </c>
      <c r="N157" s="97">
        <f t="shared" si="45"/>
        <v>59.060995230207169</v>
      </c>
      <c r="O157" s="97">
        <f t="shared" si="46"/>
        <v>1.4097798341676375</v>
      </c>
      <c r="P157" s="97">
        <f t="shared" si="47"/>
        <v>1.4097798341676375</v>
      </c>
      <c r="Q157" s="97">
        <f t="shared" si="48"/>
        <v>8.159503868493817E-2</v>
      </c>
      <c r="R157" s="97">
        <f t="shared" si="49"/>
        <v>0.11051140106149268</v>
      </c>
      <c r="S157" s="97">
        <f t="shared" si="53"/>
        <v>551.21567160923951</v>
      </c>
      <c r="T157" s="97">
        <f t="shared" si="54"/>
        <v>13.314567329212412</v>
      </c>
      <c r="U157" s="97">
        <f t="shared" si="54"/>
        <v>251.76455541803665</v>
      </c>
      <c r="V157" s="33">
        <f t="shared" si="55"/>
        <v>1000.0000000000005</v>
      </c>
      <c r="W157" s="101">
        <f t="shared" si="50"/>
        <v>120897.93179277399</v>
      </c>
      <c r="X157" s="108">
        <f t="shared" si="56"/>
        <v>734.92087725275132</v>
      </c>
      <c r="Y157" s="32">
        <f t="shared" si="51"/>
        <v>463.85705944655331</v>
      </c>
    </row>
    <row r="158" spans="1:25" x14ac:dyDescent="0.25">
      <c r="A158" s="4">
        <v>152</v>
      </c>
      <c r="C158" s="106">
        <f>IF(male=0,VLOOKUP((($A$5:$A$1570/'Life tables'!$I$2)*2)+age,lifetable,13,1),IF(male=1,VLOOKUP((($A$5:$A$1570/'Life tables'!$I$2)*2)+age,lifetable,10,1),"error"))</f>
        <v>1.2085130128736132E-4</v>
      </c>
      <c r="F158" s="97">
        <f t="shared" si="38"/>
        <v>122.2550931517972</v>
      </c>
      <c r="G158" s="97">
        <f t="shared" si="39"/>
        <v>12.280779972910983</v>
      </c>
      <c r="H158" s="97">
        <f t="shared" si="40"/>
        <v>0.28103056211968713</v>
      </c>
      <c r="I158" s="97">
        <f t="shared" si="41"/>
        <v>0.28103056211968713</v>
      </c>
      <c r="J158" s="97">
        <f t="shared" si="42"/>
        <v>1.6326761155219693E-2</v>
      </c>
      <c r="K158" s="97">
        <f t="shared" si="43"/>
        <v>0.67753660815853245</v>
      </c>
      <c r="L158" s="97">
        <f t="shared" si="52"/>
        <v>108.71838868533308</v>
      </c>
      <c r="M158" s="97">
        <f t="shared" si="44"/>
        <v>612.66578410095417</v>
      </c>
      <c r="N158" s="97">
        <f t="shared" si="45"/>
        <v>59.001042427450628</v>
      </c>
      <c r="O158" s="97">
        <f t="shared" si="46"/>
        <v>1.4083487669802568</v>
      </c>
      <c r="P158" s="97">
        <f t="shared" si="47"/>
        <v>1.4083487669802568</v>
      </c>
      <c r="Q158" s="97">
        <f t="shared" si="48"/>
        <v>8.1512211579822122E-2</v>
      </c>
      <c r="R158" s="97">
        <f t="shared" si="49"/>
        <v>0.11039922096353863</v>
      </c>
      <c r="S158" s="97">
        <f t="shared" si="53"/>
        <v>550.65613270699964</v>
      </c>
      <c r="T158" s="97">
        <f t="shared" si="54"/>
        <v>13.412406301947454</v>
      </c>
      <c r="U158" s="97">
        <f t="shared" si="54"/>
        <v>252.55249124715871</v>
      </c>
      <c r="V158" s="33">
        <f t="shared" si="55"/>
        <v>1000.0000000000005</v>
      </c>
      <c r="W158" s="101">
        <f t="shared" si="50"/>
        <v>120621.4984597416</v>
      </c>
      <c r="X158" s="108">
        <f t="shared" si="56"/>
        <v>734.03510245089421</v>
      </c>
      <c r="Y158" s="32">
        <f t="shared" si="51"/>
        <v>463.16480156701772</v>
      </c>
    </row>
    <row r="159" spans="1:25" x14ac:dyDescent="0.25">
      <c r="A159" s="4">
        <v>153</v>
      </c>
      <c r="C159" s="106">
        <f>IF(male=0,VLOOKUP((($A$5:$A$1570/'Life tables'!$I$2)*2)+age,lifetable,13,1),IF(male=1,VLOOKUP((($A$5:$A$1570/'Life tables'!$I$2)*2)+age,lifetable,10,1),"error"))</f>
        <v>1.2085130128736132E-4</v>
      </c>
      <c r="F159" s="97">
        <f t="shared" si="38"/>
        <v>121.99479851875589</v>
      </c>
      <c r="G159" s="97">
        <f t="shared" si="39"/>
        <v>12.254632832255329</v>
      </c>
      <c r="H159" s="97">
        <f t="shared" si="40"/>
        <v>0.28043221692886949</v>
      </c>
      <c r="I159" s="97">
        <f t="shared" si="41"/>
        <v>0.28043221692886949</v>
      </c>
      <c r="J159" s="97">
        <f t="shared" si="42"/>
        <v>1.6291999672535491E-2</v>
      </c>
      <c r="K159" s="97">
        <f t="shared" si="43"/>
        <v>0.67609405768275221</v>
      </c>
      <c r="L159" s="97">
        <f t="shared" si="52"/>
        <v>108.48691519528754</v>
      </c>
      <c r="M159" s="97">
        <f t="shared" si="44"/>
        <v>612.04030393213839</v>
      </c>
      <c r="N159" s="97">
        <f t="shared" si="45"/>
        <v>58.94080733201114</v>
      </c>
      <c r="O159" s="97">
        <f t="shared" si="46"/>
        <v>1.4069109614957953</v>
      </c>
      <c r="P159" s="97">
        <f t="shared" si="47"/>
        <v>1.4069109614957953</v>
      </c>
      <c r="Q159" s="97">
        <f t="shared" si="48"/>
        <v>8.1428994476496694E-2</v>
      </c>
      <c r="R159" s="97">
        <f t="shared" si="49"/>
        <v>0.11028651265640388</v>
      </c>
      <c r="S159" s="97">
        <f t="shared" si="53"/>
        <v>550.09395917000279</v>
      </c>
      <c r="T159" s="97">
        <f t="shared" si="54"/>
        <v>13.510127296096487</v>
      </c>
      <c r="U159" s="97">
        <f t="shared" si="54"/>
        <v>253.33887181749787</v>
      </c>
      <c r="V159" s="33">
        <f t="shared" si="55"/>
        <v>1000.0000000000005</v>
      </c>
      <c r="W159" s="101">
        <f t="shared" si="50"/>
        <v>120345.51642329978</v>
      </c>
      <c r="X159" s="108">
        <f t="shared" si="56"/>
        <v>733.15100088640611</v>
      </c>
      <c r="Y159" s="32">
        <f t="shared" si="51"/>
        <v>462.47395704378982</v>
      </c>
    </row>
    <row r="160" spans="1:25" x14ac:dyDescent="0.25">
      <c r="A160" s="4">
        <v>154</v>
      </c>
      <c r="C160" s="106">
        <f>IF(male=0,VLOOKUP((($A$5:$A$1570/'Life tables'!$I$2)*2)+age,lifetable,13,1),IF(male=1,VLOOKUP((($A$5:$A$1570/'Life tables'!$I$2)*2)+age,lifetable,10,1),"error"))</f>
        <v>1.2085130128736132E-4</v>
      </c>
      <c r="F160" s="97">
        <f t="shared" si="38"/>
        <v>121.73897324821296</v>
      </c>
      <c r="G160" s="97">
        <f t="shared" si="39"/>
        <v>12.2289346484165</v>
      </c>
      <c r="H160" s="97">
        <f t="shared" si="40"/>
        <v>0.27984414556323872</v>
      </c>
      <c r="I160" s="97">
        <f t="shared" si="41"/>
        <v>0.27984414556323872</v>
      </c>
      <c r="J160" s="97">
        <f t="shared" si="42"/>
        <v>1.6257835058350975E-2</v>
      </c>
      <c r="K160" s="97">
        <f t="shared" si="43"/>
        <v>0.67467627637306327</v>
      </c>
      <c r="L160" s="97">
        <f t="shared" si="52"/>
        <v>108.25941619723856</v>
      </c>
      <c r="M160" s="97">
        <f t="shared" si="44"/>
        <v>611.41202763819308</v>
      </c>
      <c r="N160" s="97">
        <f t="shared" si="45"/>
        <v>58.880302963663517</v>
      </c>
      <c r="O160" s="97">
        <f t="shared" si="46"/>
        <v>1.405466728494928</v>
      </c>
      <c r="P160" s="97">
        <f t="shared" si="47"/>
        <v>1.405466728494928</v>
      </c>
      <c r="Q160" s="97">
        <f t="shared" si="48"/>
        <v>8.1345405362281978E-2</v>
      </c>
      <c r="R160" s="97">
        <f t="shared" si="49"/>
        <v>0.11017330050191217</v>
      </c>
      <c r="S160" s="97">
        <f t="shared" si="53"/>
        <v>549.52927251167546</v>
      </c>
      <c r="T160" s="97">
        <f t="shared" si="54"/>
        <v>13.607730536517119</v>
      </c>
      <c r="U160" s="97">
        <f t="shared" si="54"/>
        <v>254.12372139437284</v>
      </c>
      <c r="V160" s="33">
        <f t="shared" si="55"/>
        <v>1000.0000000000003</v>
      </c>
      <c r="W160" s="101">
        <f t="shared" si="50"/>
        <v>120069.99176713018</v>
      </c>
      <c r="X160" s="108">
        <f t="shared" si="56"/>
        <v>732.26854806911035</v>
      </c>
      <c r="Y160" s="32">
        <f t="shared" si="51"/>
        <v>461.78450944367199</v>
      </c>
    </row>
    <row r="161" spans="1:25" x14ac:dyDescent="0.25">
      <c r="A161" s="4">
        <v>155</v>
      </c>
      <c r="C161" s="106">
        <f>IF(male=0,VLOOKUP((($A$5:$A$1570/'Life tables'!$I$2)*2)+age,lifetable,13,1),IF(male=1,VLOOKUP((($A$5:$A$1570/'Life tables'!$I$2)*2)+age,lifetable,10,1),"error"))</f>
        <v>1.2085130128736132E-4</v>
      </c>
      <c r="F161" s="97">
        <f t="shared" si="38"/>
        <v>121.48746254518417</v>
      </c>
      <c r="G161" s="97">
        <f t="shared" si="39"/>
        <v>12.203669871914357</v>
      </c>
      <c r="H161" s="97">
        <f t="shared" si="40"/>
        <v>0.27926599219204512</v>
      </c>
      <c r="I161" s="97">
        <f t="shared" si="41"/>
        <v>0.27926599219204512</v>
      </c>
      <c r="J161" s="97">
        <f t="shared" si="42"/>
        <v>1.6224246640310722E-2</v>
      </c>
      <c r="K161" s="97">
        <f t="shared" si="43"/>
        <v>0.6732824063570787</v>
      </c>
      <c r="L161" s="97">
        <f t="shared" si="52"/>
        <v>108.03575403588833</v>
      </c>
      <c r="M161" s="97">
        <f t="shared" si="44"/>
        <v>610.78108552392632</v>
      </c>
      <c r="N161" s="97">
        <f t="shared" si="45"/>
        <v>58.8195418710431</v>
      </c>
      <c r="O161" s="97">
        <f t="shared" si="46"/>
        <v>1.4040163675122799</v>
      </c>
      <c r="P161" s="97">
        <f t="shared" si="47"/>
        <v>1.4040163675122799</v>
      </c>
      <c r="Q161" s="97">
        <f t="shared" si="48"/>
        <v>8.1261461573600854E-2</v>
      </c>
      <c r="R161" s="97">
        <f t="shared" si="49"/>
        <v>0.11005960798031925</v>
      </c>
      <c r="S161" s="97">
        <f t="shared" si="53"/>
        <v>548.96218984830477</v>
      </c>
      <c r="T161" s="97">
        <f t="shared" si="54"/>
        <v>13.70521624473103</v>
      </c>
      <c r="U161" s="97">
        <f t="shared" si="54"/>
        <v>254.90706340871023</v>
      </c>
      <c r="V161" s="33">
        <f t="shared" si="55"/>
        <v>1000.0000000000005</v>
      </c>
      <c r="W161" s="101">
        <f t="shared" si="50"/>
        <v>119794.93029651012</v>
      </c>
      <c r="X161" s="108">
        <f t="shared" si="56"/>
        <v>731.38772034655926</v>
      </c>
      <c r="Y161" s="32">
        <f t="shared" si="51"/>
        <v>461.09644287737359</v>
      </c>
    </row>
    <row r="162" spans="1:25" x14ac:dyDescent="0.25">
      <c r="A162" s="4">
        <v>156</v>
      </c>
      <c r="C162" s="106">
        <f>IF(male=0,VLOOKUP((($A$5:$A$1570/'Life tables'!$I$2)*2)+age,lifetable,13,1),IF(male=1,VLOOKUP((($A$5:$A$1570/'Life tables'!$I$2)*2)+age,lifetable,10,1),"error"))</f>
        <v>1.2085130128736132E-4</v>
      </c>
      <c r="F162" s="97">
        <f t="shared" si="38"/>
        <v>121.2401171689187</v>
      </c>
      <c r="G162" s="97">
        <f t="shared" si="39"/>
        <v>12.17882351120314</v>
      </c>
      <c r="H162" s="97">
        <f t="shared" si="40"/>
        <v>0.27869741375218182</v>
      </c>
      <c r="I162" s="97">
        <f t="shared" si="41"/>
        <v>0.27869741375218182</v>
      </c>
      <c r="J162" s="97">
        <f t="shared" si="42"/>
        <v>1.6191214487808744E-2</v>
      </c>
      <c r="K162" s="97">
        <f t="shared" si="43"/>
        <v>0.67191162054392228</v>
      </c>
      <c r="L162" s="97">
        <f t="shared" si="52"/>
        <v>107.81579599517947</v>
      </c>
      <c r="M162" s="97">
        <f t="shared" si="44"/>
        <v>610.14760317764058</v>
      </c>
      <c r="N162" s="97">
        <f t="shared" si="45"/>
        <v>58.758536148575516</v>
      </c>
      <c r="O162" s="97">
        <f t="shared" si="46"/>
        <v>1.4025601672405372</v>
      </c>
      <c r="P162" s="97">
        <f t="shared" si="47"/>
        <v>1.4025601672405372</v>
      </c>
      <c r="Q162" s="97">
        <f t="shared" si="48"/>
        <v>8.1177179819367895E-2</v>
      </c>
      <c r="R162" s="97">
        <f t="shared" si="49"/>
        <v>0.10994545772199084</v>
      </c>
      <c r="S162" s="97">
        <f t="shared" si="53"/>
        <v>548.39282405704262</v>
      </c>
      <c r="T162" s="97">
        <f t="shared" si="54"/>
        <v>13.802584639038207</v>
      </c>
      <c r="U162" s="97">
        <f t="shared" si="54"/>
        <v>255.68892048697614</v>
      </c>
      <c r="V162" s="33">
        <f t="shared" si="55"/>
        <v>1000.0000000000005</v>
      </c>
      <c r="W162" s="101">
        <f t="shared" si="50"/>
        <v>119520.3375487462</v>
      </c>
      <c r="X162" s="108">
        <f t="shared" si="56"/>
        <v>730.50849487398614</v>
      </c>
      <c r="Y162" s="32">
        <f t="shared" si="51"/>
        <v>460.40974197989465</v>
      </c>
    </row>
    <row r="163" spans="1:25" x14ac:dyDescent="0.25">
      <c r="A163" s="4">
        <v>157</v>
      </c>
      <c r="C163" s="106">
        <f>IF(male=0,VLOOKUP((($A$5:$A$1570/'Life tables'!$I$2)*2)+age,lifetable,13,1),IF(male=1,VLOOKUP((($A$5:$A$1570/'Life tables'!$I$2)*2)+age,lifetable,10,1),"error"))</f>
        <v>1.3243321503420002E-4</v>
      </c>
      <c r="F163" s="97">
        <f t="shared" si="38"/>
        <v>120.99679323336993</v>
      </c>
      <c r="G163" s="97">
        <f t="shared" si="39"/>
        <v>12.154381112628325</v>
      </c>
      <c r="H163" s="97">
        <f t="shared" si="40"/>
        <v>0.27813807948952218</v>
      </c>
      <c r="I163" s="97">
        <f t="shared" si="41"/>
        <v>0.27813807948952218</v>
      </c>
      <c r="J163" s="97">
        <f t="shared" si="42"/>
        <v>1.7707307544400318E-2</v>
      </c>
      <c r="K163" s="97">
        <f t="shared" si="43"/>
        <v>0.67056312151843955</v>
      </c>
      <c r="L163" s="97">
        <f t="shared" si="52"/>
        <v>107.59786553269971</v>
      </c>
      <c r="M163" s="97">
        <f t="shared" si="44"/>
        <v>609.51170164061625</v>
      </c>
      <c r="N163" s="97">
        <f t="shared" si="45"/>
        <v>58.697297452798324</v>
      </c>
      <c r="O163" s="97">
        <f t="shared" si="46"/>
        <v>1.4010984059200431</v>
      </c>
      <c r="P163" s="97">
        <f t="shared" si="47"/>
        <v>1.4010984059200431</v>
      </c>
      <c r="Q163" s="97">
        <f t="shared" si="48"/>
        <v>8.8864169997676309E-2</v>
      </c>
      <c r="R163" s="97">
        <f t="shared" si="49"/>
        <v>0.10983087153794267</v>
      </c>
      <c r="S163" s="97">
        <f t="shared" si="53"/>
        <v>547.81351233444218</v>
      </c>
      <c r="T163" s="97">
        <f t="shared" si="54"/>
        <v>13.909156116580283</v>
      </c>
      <c r="U163" s="97">
        <f t="shared" si="54"/>
        <v>256.46931448003255</v>
      </c>
      <c r="V163" s="33">
        <f t="shared" si="55"/>
        <v>1000.0000000000007</v>
      </c>
      <c r="W163" s="101">
        <f t="shared" si="50"/>
        <v>119244.89986138855</v>
      </c>
      <c r="X163" s="108">
        <f t="shared" si="56"/>
        <v>729.62152940338774</v>
      </c>
      <c r="Y163" s="32">
        <f t="shared" si="51"/>
        <v>459.71842308665885</v>
      </c>
    </row>
    <row r="164" spans="1:25" x14ac:dyDescent="0.25">
      <c r="A164" s="4">
        <v>158</v>
      </c>
      <c r="C164" s="106">
        <f>IF(male=0,VLOOKUP((($A$5:$A$1570/'Life tables'!$I$2)*2)+age,lifetable,13,1),IF(male=1,VLOOKUP((($A$5:$A$1570/'Life tables'!$I$2)*2)+age,lifetable,10,1),"error"))</f>
        <v>1.3243321503420002E-4</v>
      </c>
      <c r="F164" s="97">
        <f t="shared" si="38"/>
        <v>120.75579808109325</v>
      </c>
      <c r="G164" s="97">
        <f t="shared" si="39"/>
        <v>12.130172645207068</v>
      </c>
      <c r="H164" s="97">
        <f t="shared" si="40"/>
        <v>0.27758409845391541</v>
      </c>
      <c r="I164" s="97">
        <f t="shared" si="41"/>
        <v>0.27758409845391541</v>
      </c>
      <c r="J164" s="97">
        <f t="shared" si="42"/>
        <v>1.7672039045425785E-2</v>
      </c>
      <c r="K164" s="97">
        <f t="shared" si="43"/>
        <v>0.66922752858855272</v>
      </c>
      <c r="L164" s="97">
        <f t="shared" si="52"/>
        <v>107.38355767134436</v>
      </c>
      <c r="M164" s="97">
        <f t="shared" si="44"/>
        <v>608.86573132229444</v>
      </c>
      <c r="N164" s="97">
        <f t="shared" si="45"/>
        <v>58.635089111566892</v>
      </c>
      <c r="O164" s="97">
        <f t="shared" si="46"/>
        <v>1.3996134992630647</v>
      </c>
      <c r="P164" s="97">
        <f t="shared" si="47"/>
        <v>1.3996134992630647</v>
      </c>
      <c r="Q164" s="97">
        <f t="shared" si="48"/>
        <v>8.8769990319047837E-2</v>
      </c>
      <c r="R164" s="97">
        <f t="shared" si="49"/>
        <v>0.10971447101132775</v>
      </c>
      <c r="S164" s="97">
        <f t="shared" si="53"/>
        <v>547.23293075087099</v>
      </c>
      <c r="T164" s="97">
        <f t="shared" si="54"/>
        <v>14.015598145944756</v>
      </c>
      <c r="U164" s="97">
        <f t="shared" si="54"/>
        <v>257.24825647963246</v>
      </c>
      <c r="V164" s="33">
        <f t="shared" si="55"/>
        <v>1000.0000000000005</v>
      </c>
      <c r="W164" s="101">
        <f t="shared" si="50"/>
        <v>118969.74422662069</v>
      </c>
      <c r="X164" s="108">
        <f t="shared" si="56"/>
        <v>728.73614537442324</v>
      </c>
      <c r="Y164" s="32">
        <f t="shared" si="51"/>
        <v>459.02855473853919</v>
      </c>
    </row>
    <row r="165" spans="1:25" x14ac:dyDescent="0.25">
      <c r="A165" s="4">
        <v>159</v>
      </c>
      <c r="C165" s="106">
        <f>IF(male=0,VLOOKUP((($A$5:$A$1570/'Life tables'!$I$2)*2)+age,lifetable,13,1),IF(male=1,VLOOKUP((($A$5:$A$1570/'Life tables'!$I$2)*2)+age,lifetable,10,1),"error"))</f>
        <v>1.3243321503420002E-4</v>
      </c>
      <c r="F165" s="97">
        <f t="shared" si="38"/>
        <v>120.51855838241158</v>
      </c>
      <c r="G165" s="97">
        <f t="shared" si="39"/>
        <v>12.106341420959161</v>
      </c>
      <c r="H165" s="97">
        <f t="shared" si="40"/>
        <v>0.2770387501648684</v>
      </c>
      <c r="I165" s="97">
        <f t="shared" si="41"/>
        <v>0.2770387501648684</v>
      </c>
      <c r="J165" s="97">
        <f t="shared" si="42"/>
        <v>1.7637320139295809E-2</v>
      </c>
      <c r="K165" s="97">
        <f t="shared" si="43"/>
        <v>0.66791274834814385</v>
      </c>
      <c r="L165" s="97">
        <f t="shared" si="52"/>
        <v>107.17258939263525</v>
      </c>
      <c r="M165" s="97">
        <f t="shared" si="44"/>
        <v>608.21758699201166</v>
      </c>
      <c r="N165" s="97">
        <f t="shared" si="45"/>
        <v>58.572671408273337</v>
      </c>
      <c r="O165" s="97">
        <f t="shared" si="46"/>
        <v>1.398123595155365</v>
      </c>
      <c r="P165" s="97">
        <f t="shared" si="47"/>
        <v>1.398123595155365</v>
      </c>
      <c r="Q165" s="97">
        <f t="shared" si="48"/>
        <v>8.8675493678877948E-2</v>
      </c>
      <c r="R165" s="97">
        <f t="shared" si="49"/>
        <v>0.10959767873894689</v>
      </c>
      <c r="S165" s="97">
        <f t="shared" si="53"/>
        <v>546.65039522100972</v>
      </c>
      <c r="T165" s="97">
        <f t="shared" si="54"/>
        <v>14.12191095976293</v>
      </c>
      <c r="U165" s="97">
        <f t="shared" si="54"/>
        <v>258.02576690671953</v>
      </c>
      <c r="V165" s="33">
        <f t="shared" si="55"/>
        <v>1000.0000000000002</v>
      </c>
      <c r="W165" s="101">
        <f t="shared" si="50"/>
        <v>118695.07939079643</v>
      </c>
      <c r="X165" s="108">
        <f t="shared" si="56"/>
        <v>727.85232213351787</v>
      </c>
      <c r="Y165" s="32">
        <f t="shared" si="51"/>
        <v>458.34002646626675</v>
      </c>
    </row>
    <row r="166" spans="1:25" x14ac:dyDescent="0.25">
      <c r="A166" s="4">
        <v>160</v>
      </c>
      <c r="C166" s="106">
        <f>IF(male=0,VLOOKUP((($A$5:$A$1570/'Life tables'!$I$2)*2)+age,lifetable,13,1),IF(male=1,VLOOKUP((($A$5:$A$1570/'Life tables'!$I$2)*2)+age,lifetable,10,1),"error"))</f>
        <v>1.3243321503420002E-4</v>
      </c>
      <c r="F166" s="97">
        <f t="shared" si="38"/>
        <v>120.28494503355924</v>
      </c>
      <c r="G166" s="97">
        <f t="shared" si="39"/>
        <v>12.082874471141142</v>
      </c>
      <c r="H166" s="97">
        <f t="shared" si="40"/>
        <v>0.27650173784861981</v>
      </c>
      <c r="I166" s="97">
        <f t="shared" si="41"/>
        <v>0.27650173784861981</v>
      </c>
      <c r="J166" s="97">
        <f t="shared" si="42"/>
        <v>1.7603131932285836E-2</v>
      </c>
      <c r="K166" s="97">
        <f t="shared" si="43"/>
        <v>0.66661806530532419</v>
      </c>
      <c r="L166" s="97">
        <f t="shared" si="52"/>
        <v>106.96484588948324</v>
      </c>
      <c r="M166" s="97">
        <f t="shared" si="44"/>
        <v>607.56737709995855</v>
      </c>
      <c r="N166" s="97">
        <f t="shared" si="45"/>
        <v>58.510054786905997</v>
      </c>
      <c r="O166" s="97">
        <f t="shared" si="46"/>
        <v>1.3966289428938632</v>
      </c>
      <c r="P166" s="97">
        <f t="shared" si="47"/>
        <v>1.3966289428938632</v>
      </c>
      <c r="Q166" s="97">
        <f t="shared" si="48"/>
        <v>8.858069588873535E-2</v>
      </c>
      <c r="R166" s="97">
        <f t="shared" si="49"/>
        <v>0.10948051426296626</v>
      </c>
      <c r="S166" s="97">
        <f t="shared" si="53"/>
        <v>546.06600321711312</v>
      </c>
      <c r="T166" s="97">
        <f t="shared" si="54"/>
        <v>14.228094787583951</v>
      </c>
      <c r="U166" s="97">
        <f t="shared" si="54"/>
        <v>258.8018654862878</v>
      </c>
      <c r="V166" s="33">
        <f t="shared" si="55"/>
        <v>1000.0000000000002</v>
      </c>
      <c r="W166" s="101">
        <f t="shared" si="50"/>
        <v>118420.90989792676</v>
      </c>
      <c r="X166" s="108">
        <f t="shared" si="56"/>
        <v>726.97003972612845</v>
      </c>
      <c r="Y166" s="32">
        <f t="shared" si="51"/>
        <v>457.65282476761183</v>
      </c>
    </row>
    <row r="167" spans="1:25" x14ac:dyDescent="0.25">
      <c r="A167" s="4">
        <v>161</v>
      </c>
      <c r="C167" s="106">
        <f>IF(male=0,VLOOKUP((($A$5:$A$1570/'Life tables'!$I$2)*2)+age,lifetable,13,1),IF(male=1,VLOOKUP((($A$5:$A$1570/'Life tables'!$I$2)*2)+age,lifetable,10,1),"error"))</f>
        <v>1.3243321503420002E-4</v>
      </c>
      <c r="F167" s="97">
        <f t="shared" si="38"/>
        <v>120.05483356345897</v>
      </c>
      <c r="G167" s="97">
        <f t="shared" si="39"/>
        <v>12.059759292372796</v>
      </c>
      <c r="H167" s="97">
        <f t="shared" si="40"/>
        <v>0.27597277538067444</v>
      </c>
      <c r="I167" s="97">
        <f t="shared" si="41"/>
        <v>0.27597277538067444</v>
      </c>
      <c r="J167" s="97">
        <f t="shared" si="42"/>
        <v>1.7569456208643301E-2</v>
      </c>
      <c r="K167" s="97">
        <f t="shared" si="43"/>
        <v>0.66534278964252191</v>
      </c>
      <c r="L167" s="97">
        <f t="shared" si="52"/>
        <v>106.76021647447365</v>
      </c>
      <c r="M167" s="97">
        <f t="shared" si="44"/>
        <v>606.91520616266939</v>
      </c>
      <c r="N167" s="97">
        <f t="shared" si="45"/>
        <v>58.447249312633566</v>
      </c>
      <c r="O167" s="97">
        <f t="shared" si="46"/>
        <v>1.3951297827330924</v>
      </c>
      <c r="P167" s="97">
        <f t="shared" si="47"/>
        <v>1.3951297827330924</v>
      </c>
      <c r="Q167" s="97">
        <f t="shared" si="48"/>
        <v>8.8485612186678761E-2</v>
      </c>
      <c r="R167" s="97">
        <f t="shared" si="49"/>
        <v>0.10936299641672741</v>
      </c>
      <c r="S167" s="97">
        <f t="shared" si="53"/>
        <v>545.4798486759662</v>
      </c>
      <c r="T167" s="97">
        <f t="shared" si="54"/>
        <v>14.334149855979273</v>
      </c>
      <c r="U167" s="97">
        <f t="shared" si="54"/>
        <v>259.57657127234705</v>
      </c>
      <c r="V167" s="33">
        <f t="shared" si="55"/>
        <v>1000</v>
      </c>
      <c r="W167" s="101">
        <f t="shared" si="50"/>
        <v>118147.24007045575</v>
      </c>
      <c r="X167" s="108">
        <f t="shared" si="56"/>
        <v>726.08927887167374</v>
      </c>
      <c r="Y167" s="32">
        <f t="shared" si="51"/>
        <v>456.96693657743117</v>
      </c>
    </row>
    <row r="168" spans="1:25" x14ac:dyDescent="0.25">
      <c r="A168" s="4">
        <v>162</v>
      </c>
      <c r="C168" s="106">
        <f>IF(male=0,VLOOKUP((($A$5:$A$1570/'Life tables'!$I$2)*2)+age,lifetable,13,1),IF(male=1,VLOOKUP((($A$5:$A$1570/'Life tables'!$I$2)*2)+age,lifetable,10,1),"error"))</f>
        <v>1.3243321503420002E-4</v>
      </c>
      <c r="F168" s="97">
        <f t="shared" si="38"/>
        <v>119.82810396724238</v>
      </c>
      <c r="G168" s="97">
        <f t="shared" si="39"/>
        <v>12.03698382991394</v>
      </c>
      <c r="H168" s="97">
        <f t="shared" si="40"/>
        <v>0.275451586903113</v>
      </c>
      <c r="I168" s="97">
        <f t="shared" si="41"/>
        <v>0.275451586903113</v>
      </c>
      <c r="J168" s="97">
        <f t="shared" si="42"/>
        <v>1.7536275406224173E-2</v>
      </c>
      <c r="K168" s="97">
        <f t="shared" si="43"/>
        <v>0.66408625629385398</v>
      </c>
      <c r="L168" s="97">
        <f t="shared" si="52"/>
        <v>106.55859443182214</v>
      </c>
      <c r="M168" s="97">
        <f t="shared" si="44"/>
        <v>606.2611749044313</v>
      </c>
      <c r="N168" s="97">
        <f t="shared" si="45"/>
        <v>58.38426468542314</v>
      </c>
      <c r="O168" s="97">
        <f t="shared" si="46"/>
        <v>1.3936263462102614</v>
      </c>
      <c r="P168" s="97">
        <f t="shared" si="47"/>
        <v>1.3936263462102614</v>
      </c>
      <c r="Q168" s="97">
        <f t="shared" si="48"/>
        <v>8.8390257257873583E-2</v>
      </c>
      <c r="R168" s="97">
        <f t="shared" si="49"/>
        <v>0.10924514335022845</v>
      </c>
      <c r="S168" s="97">
        <f t="shared" si="53"/>
        <v>544.89202212597957</v>
      </c>
      <c r="T168" s="97">
        <f t="shared" si="54"/>
        <v>14.440076388643371</v>
      </c>
      <c r="U168" s="97">
        <f t="shared" si="54"/>
        <v>260.34990267199112</v>
      </c>
      <c r="V168" s="33">
        <f t="shared" si="55"/>
        <v>1000</v>
      </c>
      <c r="W168" s="101">
        <f t="shared" si="50"/>
        <v>117874.07401759394</v>
      </c>
      <c r="X168" s="108">
        <f t="shared" si="56"/>
        <v>725.21002093936556</v>
      </c>
      <c r="Y168" s="32">
        <f t="shared" si="51"/>
        <v>456.28234925191538</v>
      </c>
    </row>
    <row r="169" spans="1:25" x14ac:dyDescent="0.25">
      <c r="A169" s="4">
        <v>163</v>
      </c>
      <c r="C169" s="106">
        <f>IF(male=0,VLOOKUP((($A$5:$A$1570/'Life tables'!$I$2)*2)+age,lifetable,13,1),IF(male=1,VLOOKUP((($A$5:$A$1570/'Life tables'!$I$2)*2)+age,lifetable,10,1),"error"))</f>
        <v>1.3243321503420002E-4</v>
      </c>
      <c r="F169" s="97">
        <f t="shared" si="38"/>
        <v>119.60464054575327</v>
      </c>
      <c r="G169" s="97">
        <f t="shared" si="39"/>
        <v>12.014536461542184</v>
      </c>
      <c r="H169" s="97">
        <f t="shared" si="40"/>
        <v>0.27493790645565469</v>
      </c>
      <c r="I169" s="97">
        <f t="shared" si="41"/>
        <v>0.27493790645565469</v>
      </c>
      <c r="J169" s="97">
        <f t="shared" si="42"/>
        <v>1.750357259300498E-2</v>
      </c>
      <c r="K169" s="97">
        <f t="shared" si="43"/>
        <v>0.66284782405565468</v>
      </c>
      <c r="L169" s="97">
        <f t="shared" si="52"/>
        <v>106.35987687465112</v>
      </c>
      <c r="M169" s="97">
        <f t="shared" si="44"/>
        <v>605.60538039361222</v>
      </c>
      <c r="N169" s="97">
        <f t="shared" si="45"/>
        <v>58.321110253168847</v>
      </c>
      <c r="O169" s="97">
        <f t="shared" si="46"/>
        <v>1.3921188564586349</v>
      </c>
      <c r="P169" s="97">
        <f t="shared" si="47"/>
        <v>1.3921188564586349</v>
      </c>
      <c r="Q169" s="97">
        <f t="shared" si="48"/>
        <v>8.8294645254468063E-2</v>
      </c>
      <c r="R169" s="97">
        <f t="shared" si="49"/>
        <v>0.10912697255468967</v>
      </c>
      <c r="S169" s="97">
        <f t="shared" si="53"/>
        <v>544.30261080971695</v>
      </c>
      <c r="T169" s="97">
        <f t="shared" si="54"/>
        <v>14.545874606490845</v>
      </c>
      <c r="U169" s="97">
        <f t="shared" si="54"/>
        <v>261.12187746860144</v>
      </c>
      <c r="V169" s="33">
        <f t="shared" si="55"/>
        <v>1000</v>
      </c>
      <c r="W169" s="101">
        <f t="shared" si="50"/>
        <v>117601.41564334152</v>
      </c>
      <c r="X169" s="108">
        <f t="shared" si="56"/>
        <v>724.33224792490773</v>
      </c>
      <c r="Y169" s="32">
        <f t="shared" si="51"/>
        <v>455.59905055340704</v>
      </c>
    </row>
    <row r="170" spans="1:25" x14ac:dyDescent="0.25">
      <c r="A170" s="4">
        <v>164</v>
      </c>
      <c r="C170" s="106">
        <f>IF(male=0,VLOOKUP((($A$5:$A$1570/'Life tables'!$I$2)*2)+age,lifetable,13,1),IF(male=1,VLOOKUP((($A$5:$A$1570/'Life tables'!$I$2)*2)+age,lifetable,10,1),"error"))</f>
        <v>1.3243321503420002E-4</v>
      </c>
      <c r="F170" s="97">
        <f t="shared" si="38"/>
        <v>119.38433175081883</v>
      </c>
      <c r="G170" s="97">
        <f t="shared" si="39"/>
        <v>11.992405982010116</v>
      </c>
      <c r="H170" s="97">
        <f t="shared" si="40"/>
        <v>0.2744314776199786</v>
      </c>
      <c r="I170" s="97">
        <f t="shared" si="41"/>
        <v>0.2744314776199786</v>
      </c>
      <c r="J170" s="97">
        <f t="shared" si="42"/>
        <v>1.7471331444439034E-2</v>
      </c>
      <c r="K170" s="97">
        <f t="shared" si="43"/>
        <v>0.66162687472897075</v>
      </c>
      <c r="L170" s="97">
        <f t="shared" si="52"/>
        <v>106.16396460739534</v>
      </c>
      <c r="M170" s="97">
        <f t="shared" si="44"/>
        <v>604.94791617408885</v>
      </c>
      <c r="N170" s="97">
        <f t="shared" si="45"/>
        <v>58.257795024348695</v>
      </c>
      <c r="O170" s="97">
        <f t="shared" si="46"/>
        <v>1.3906075285096486</v>
      </c>
      <c r="P170" s="97">
        <f t="shared" si="47"/>
        <v>1.3906075285096486</v>
      </c>
      <c r="Q170" s="97">
        <f t="shared" si="48"/>
        <v>8.8198789814754819E-2</v>
      </c>
      <c r="R170" s="97">
        <f t="shared" si="49"/>
        <v>0.10900850088623623</v>
      </c>
      <c r="S170" s="97">
        <f t="shared" si="53"/>
        <v>543.7116988020199</v>
      </c>
      <c r="T170" s="97">
        <f t="shared" si="54"/>
        <v>14.651544727750039</v>
      </c>
      <c r="U170" s="97">
        <f t="shared" si="54"/>
        <v>261.89251284421664</v>
      </c>
      <c r="V170" s="33">
        <f t="shared" si="55"/>
        <v>1000</v>
      </c>
      <c r="W170" s="101">
        <f t="shared" si="50"/>
        <v>117329.2686542153</v>
      </c>
      <c r="X170" s="108">
        <f t="shared" si="56"/>
        <v>723.45594242803327</v>
      </c>
      <c r="Y170" s="32">
        <f t="shared" si="51"/>
        <v>454.91702863576859</v>
      </c>
    </row>
    <row r="171" spans="1:25" x14ac:dyDescent="0.25">
      <c r="A171" s="4">
        <v>165</v>
      </c>
      <c r="C171" s="106">
        <f>IF(male=0,VLOOKUP((($A$5:$A$1570/'Life tables'!$I$2)*2)+age,lifetable,13,1),IF(male=1,VLOOKUP((($A$5:$A$1570/'Life tables'!$I$2)*2)+age,lifetable,10,1),"error"))</f>
        <v>1.3243321503420002E-4</v>
      </c>
      <c r="F171" s="97">
        <f t="shared" si="38"/>
        <v>119.16707003608147</v>
      </c>
      <c r="G171" s="97">
        <f t="shared" si="39"/>
        <v>11.97058158806103</v>
      </c>
      <c r="H171" s="97">
        <f t="shared" si="40"/>
        <v>0.27393205317682745</v>
      </c>
      <c r="I171" s="97">
        <f t="shared" si="41"/>
        <v>0.27393205317682745</v>
      </c>
      <c r="J171" s="97">
        <f t="shared" si="42"/>
        <v>1.7439536221626327E-2</v>
      </c>
      <c r="K171" s="97">
        <f t="shared" si="43"/>
        <v>0.66042281229287181</v>
      </c>
      <c r="L171" s="97">
        <f t="shared" si="52"/>
        <v>105.97076199315228</v>
      </c>
      <c r="M171" s="97">
        <f t="shared" si="44"/>
        <v>604.28887239195183</v>
      </c>
      <c r="N171" s="97">
        <f t="shared" si="45"/>
        <v>58.194327680226529</v>
      </c>
      <c r="O171" s="97">
        <f t="shared" si="46"/>
        <v>1.3890925695841707</v>
      </c>
      <c r="P171" s="97">
        <f t="shared" si="47"/>
        <v>1.3890925695841707</v>
      </c>
      <c r="Q171" s="97">
        <f t="shared" si="48"/>
        <v>8.8102704081644043E-2</v>
      </c>
      <c r="R171" s="97">
        <f t="shared" si="49"/>
        <v>0.10888974458872966</v>
      </c>
      <c r="S171" s="97">
        <f t="shared" si="53"/>
        <v>543.1193671238866</v>
      </c>
      <c r="T171" s="97">
        <f t="shared" si="54"/>
        <v>14.75708696805331</v>
      </c>
      <c r="U171" s="97">
        <f t="shared" si="54"/>
        <v>262.66182540109821</v>
      </c>
      <c r="V171" s="33">
        <f t="shared" si="55"/>
        <v>999.99999999999989</v>
      </c>
      <c r="W171" s="101">
        <f t="shared" si="50"/>
        <v>117057.63656668752</v>
      </c>
      <c r="X171" s="108">
        <f t="shared" si="56"/>
        <v>722.5810876308484</v>
      </c>
      <c r="Y171" s="32">
        <f t="shared" si="51"/>
        <v>454.2362720302807</v>
      </c>
    </row>
    <row r="172" spans="1:25" x14ac:dyDescent="0.25">
      <c r="A172" s="4">
        <v>166</v>
      </c>
      <c r="C172" s="106">
        <f>IF(male=0,VLOOKUP((($A$5:$A$1570/'Life tables'!$I$2)*2)+age,lifetable,13,1),IF(male=1,VLOOKUP((($A$5:$A$1570/'Life tables'!$I$2)*2)+age,lifetable,10,1),"error"))</f>
        <v>1.3243321503420002E-4</v>
      </c>
      <c r="F172" s="97">
        <f t="shared" si="38"/>
        <v>118.95275171319119</v>
      </c>
      <c r="G172" s="97">
        <f t="shared" si="39"/>
        <v>11.949052863983164</v>
      </c>
      <c r="H172" s="97">
        <f t="shared" si="40"/>
        <v>0.27343939477543372</v>
      </c>
      <c r="I172" s="97">
        <f t="shared" si="41"/>
        <v>0.27343939477543372</v>
      </c>
      <c r="J172" s="97">
        <f t="shared" si="42"/>
        <v>1.7408171750267994E-2</v>
      </c>
      <c r="K172" s="97">
        <f t="shared" si="43"/>
        <v>0.65923506210747052</v>
      </c>
      <c r="L172" s="97">
        <f t="shared" si="52"/>
        <v>105.78017682579942</v>
      </c>
      <c r="M172" s="97">
        <f t="shared" si="44"/>
        <v>603.62833591765707</v>
      </c>
      <c r="N172" s="97">
        <f t="shared" si="45"/>
        <v>58.130716586615463</v>
      </c>
      <c r="O172" s="97">
        <f t="shared" si="46"/>
        <v>1.387574179373293</v>
      </c>
      <c r="P172" s="97">
        <f t="shared" si="47"/>
        <v>1.387574179373293</v>
      </c>
      <c r="Q172" s="97">
        <f t="shared" si="48"/>
        <v>8.8006400720472472E-2</v>
      </c>
      <c r="R172" s="97">
        <f t="shared" si="49"/>
        <v>0.108770719315779</v>
      </c>
      <c r="S172" s="97">
        <f t="shared" si="53"/>
        <v>542.52569385225877</v>
      </c>
      <c r="T172" s="97">
        <f t="shared" si="54"/>
        <v>14.86250154052405</v>
      </c>
      <c r="U172" s="97">
        <f t="shared" si="54"/>
        <v>263.42983118252147</v>
      </c>
      <c r="V172" s="33">
        <f t="shared" si="55"/>
        <v>999.99999999999977</v>
      </c>
      <c r="W172" s="101">
        <f t="shared" si="50"/>
        <v>116786.52271435059</v>
      </c>
      <c r="X172" s="108">
        <f t="shared" si="56"/>
        <v>721.70766727695423</v>
      </c>
      <c r="Y172" s="32">
        <f t="shared" si="51"/>
        <v>453.55676963204951</v>
      </c>
    </row>
    <row r="173" spans="1:25" x14ac:dyDescent="0.25">
      <c r="A173" s="4">
        <v>167</v>
      </c>
      <c r="C173" s="106">
        <f>IF(male=0,VLOOKUP((($A$5:$A$1570/'Life tables'!$I$2)*2)+age,lifetable,13,1),IF(male=1,VLOOKUP((($A$5:$A$1570/'Life tables'!$I$2)*2)+age,lifetable,10,1),"error"))</f>
        <v>1.3243321503420002E-4</v>
      </c>
      <c r="F173" s="97">
        <f t="shared" si="38"/>
        <v>118.74127681316637</v>
      </c>
      <c r="G173" s="97">
        <f t="shared" si="39"/>
        <v>11.92780976768309</v>
      </c>
      <c r="H173" s="97">
        <f t="shared" si="40"/>
        <v>0.27295327261482655</v>
      </c>
      <c r="I173" s="97">
        <f t="shared" si="41"/>
        <v>0.27295327261482655</v>
      </c>
      <c r="J173" s="97">
        <f t="shared" si="42"/>
        <v>1.7377223400377111E-2</v>
      </c>
      <c r="K173" s="97">
        <f t="shared" si="43"/>
        <v>0.65806307014558485</v>
      </c>
      <c r="L173" s="97">
        <f t="shared" si="52"/>
        <v>105.59212020670766</v>
      </c>
      <c r="M173" s="97">
        <f t="shared" si="44"/>
        <v>602.96639046378777</v>
      </c>
      <c r="N173" s="97">
        <f t="shared" si="45"/>
        <v>58.066969805218633</v>
      </c>
      <c r="O173" s="97">
        <f t="shared" si="46"/>
        <v>1.3860525503090342</v>
      </c>
      <c r="P173" s="97">
        <f t="shared" si="47"/>
        <v>1.3860525503090342</v>
      </c>
      <c r="Q173" s="97">
        <f t="shared" si="48"/>
        <v>8.7909891936172685E-2</v>
      </c>
      <c r="R173" s="97">
        <f t="shared" si="49"/>
        <v>0.10865144015196089</v>
      </c>
      <c r="S173" s="97">
        <f t="shared" si="53"/>
        <v>541.93075422586298</v>
      </c>
      <c r="T173" s="97">
        <f t="shared" si="54"/>
        <v>14.9677886558606</v>
      </c>
      <c r="U173" s="97">
        <f t="shared" si="54"/>
        <v>264.19654569281903</v>
      </c>
      <c r="V173" s="33">
        <f t="shared" si="55"/>
        <v>999.99999999999977</v>
      </c>
      <c r="W173" s="101">
        <f t="shared" si="50"/>
        <v>116515.93025481462</v>
      </c>
      <c r="X173" s="108">
        <f t="shared" si="56"/>
        <v>720.83566565132014</v>
      </c>
      <c r="Y173" s="32">
        <f t="shared" si="51"/>
        <v>452.8785106869081</v>
      </c>
    </row>
    <row r="174" spans="1:25" x14ac:dyDescent="0.25">
      <c r="A174" s="4">
        <v>168</v>
      </c>
      <c r="C174" s="106">
        <f>IF(male=0,VLOOKUP((($A$5:$A$1570/'Life tables'!$I$2)*2)+age,lifetable,13,1),IF(male=1,VLOOKUP((($A$5:$A$1570/'Life tables'!$I$2)*2)+age,lifetable,10,1),"error"))</f>
        <v>1.3243321503420002E-4</v>
      </c>
      <c r="F174" s="97">
        <f t="shared" si="38"/>
        <v>118.53254895273655</v>
      </c>
      <c r="G174" s="97">
        <f t="shared" si="39"/>
        <v>11.906842617259571</v>
      </c>
      <c r="H174" s="97">
        <f t="shared" si="40"/>
        <v>0.27247346513659088</v>
      </c>
      <c r="I174" s="97">
        <f t="shared" si="41"/>
        <v>0.27247346513659088</v>
      </c>
      <c r="J174" s="97">
        <f t="shared" si="42"/>
        <v>1.7346677066718611E-2</v>
      </c>
      <c r="K174" s="97">
        <f t="shared" si="43"/>
        <v>0.65690630225201152</v>
      </c>
      <c r="L174" s="97">
        <f t="shared" si="52"/>
        <v>105.40650642588507</v>
      </c>
      <c r="M174" s="97">
        <f t="shared" si="44"/>
        <v>602.30311669858349</v>
      </c>
      <c r="N174" s="97">
        <f t="shared" si="45"/>
        <v>58.003095104562291</v>
      </c>
      <c r="O174" s="97">
        <f t="shared" si="46"/>
        <v>1.3845278678253101</v>
      </c>
      <c r="P174" s="97">
        <f t="shared" si="47"/>
        <v>1.3845278678253101</v>
      </c>
      <c r="Q174" s="97">
        <f t="shared" si="48"/>
        <v>8.7813189489825139E-2</v>
      </c>
      <c r="R174" s="97">
        <f t="shared" si="49"/>
        <v>0.10853192163327691</v>
      </c>
      <c r="S174" s="97">
        <f t="shared" si="53"/>
        <v>541.33462074724753</v>
      </c>
      <c r="T174" s="97">
        <f t="shared" si="54"/>
        <v>15.072948522417144</v>
      </c>
      <c r="U174" s="97">
        <f t="shared" si="54"/>
        <v>264.9619839167043</v>
      </c>
      <c r="V174" s="33">
        <f t="shared" si="55"/>
        <v>999.99999999999966</v>
      </c>
      <c r="W174" s="101">
        <f t="shared" si="50"/>
        <v>116245.86217635019</v>
      </c>
      <c r="X174" s="108">
        <f t="shared" si="56"/>
        <v>719.9650675608782</v>
      </c>
      <c r="Y174" s="32">
        <f t="shared" si="51"/>
        <v>452.2014847787899</v>
      </c>
    </row>
    <row r="175" spans="1:25" x14ac:dyDescent="0.25">
      <c r="A175" s="4">
        <v>169</v>
      </c>
      <c r="C175" s="106">
        <f>IF(male=0,VLOOKUP((($A$5:$A$1570/'Life tables'!$I$2)*2)+age,lifetable,13,1),IF(male=1,VLOOKUP((($A$5:$A$1570/'Life tables'!$I$2)*2)+age,lifetable,10,1),"error"))</f>
        <v>1.3243321503420002E-4</v>
      </c>
      <c r="F175" s="97">
        <f t="shared" si="38"/>
        <v>118.32647520548882</v>
      </c>
      <c r="G175" s="97">
        <f t="shared" si="39"/>
        <v>11.886142078059946</v>
      </c>
      <c r="H175" s="97">
        <f t="shared" si="40"/>
        <v>0.27199975872866861</v>
      </c>
      <c r="I175" s="97">
        <f t="shared" si="41"/>
        <v>0.27199975872866861</v>
      </c>
      <c r="J175" s="97">
        <f t="shared" si="42"/>
        <v>1.7316519149952133E-2</v>
      </c>
      <c r="K175" s="97">
        <f t="shared" si="43"/>
        <v>0.65576424342942019</v>
      </c>
      <c r="L175" s="97">
        <f t="shared" si="52"/>
        <v>105.22325284739216</v>
      </c>
      <c r="M175" s="97">
        <f t="shared" si="44"/>
        <v>601.63859235538939</v>
      </c>
      <c r="N175" s="97">
        <f t="shared" si="45"/>
        <v>57.939099970535985</v>
      </c>
      <c r="O175" s="97">
        <f t="shared" si="46"/>
        <v>1.3830003106095288</v>
      </c>
      <c r="P175" s="97">
        <f t="shared" si="47"/>
        <v>1.3830003106095288</v>
      </c>
      <c r="Q175" s="97">
        <f t="shared" si="48"/>
        <v>8.771630471461532E-2</v>
      </c>
      <c r="R175" s="97">
        <f t="shared" si="49"/>
        <v>0.10841217776687577</v>
      </c>
      <c r="S175" s="97">
        <f t="shared" si="53"/>
        <v>540.73736328115285</v>
      </c>
      <c r="T175" s="97">
        <f t="shared" si="54"/>
        <v>15.177981346281712</v>
      </c>
      <c r="U175" s="97">
        <f t="shared" si="54"/>
        <v>265.72616033790058</v>
      </c>
      <c r="V175" s="33">
        <f t="shared" si="55"/>
        <v>999.99999999999977</v>
      </c>
      <c r="W175" s="101">
        <f t="shared" si="50"/>
        <v>115976.32130428377</v>
      </c>
      <c r="X175" s="108">
        <f t="shared" si="56"/>
        <v>719.0958583158174</v>
      </c>
      <c r="Y175" s="32">
        <f t="shared" si="51"/>
        <v>451.52568181756226</v>
      </c>
    </row>
    <row r="176" spans="1:25" x14ac:dyDescent="0.25">
      <c r="A176" s="4">
        <v>170</v>
      </c>
      <c r="C176" s="106">
        <f>IF(male=0,VLOOKUP((($A$5:$A$1570/'Life tables'!$I$2)*2)+age,lifetable,13,1),IF(male=1,VLOOKUP((($A$5:$A$1570/'Life tables'!$I$2)*2)+age,lifetable,10,1),"error"))</f>
        <v>1.3243321503420002E-4</v>
      </c>
      <c r="F176" s="97">
        <f t="shared" si="38"/>
        <v>118.12296597764478</v>
      </c>
      <c r="G176" s="97">
        <f t="shared" si="39"/>
        <v>11.865699150201664</v>
      </c>
      <c r="H176" s="97">
        <f t="shared" si="40"/>
        <v>0.27153194743980441</v>
      </c>
      <c r="I176" s="97">
        <f t="shared" si="41"/>
        <v>0.27153194743980441</v>
      </c>
      <c r="J176" s="97">
        <f t="shared" si="42"/>
        <v>1.7286736538452609E-2</v>
      </c>
      <c r="K176" s="97">
        <f t="shared" si="43"/>
        <v>0.65463639714991007</v>
      </c>
      <c r="L176" s="97">
        <f t="shared" si="52"/>
        <v>105.04227979887514</v>
      </c>
      <c r="M176" s="97">
        <f t="shared" si="44"/>
        <v>600.97289233817253</v>
      </c>
      <c r="N176" s="97">
        <f t="shared" si="45"/>
        <v>57.874991616554048</v>
      </c>
      <c r="O176" s="97">
        <f t="shared" si="46"/>
        <v>1.3814700508451421</v>
      </c>
      <c r="P176" s="97">
        <f t="shared" si="47"/>
        <v>1.3814700508451421</v>
      </c>
      <c r="Q176" s="97">
        <f t="shared" si="48"/>
        <v>8.7619248531217733E-2</v>
      </c>
      <c r="R176" s="97">
        <f t="shared" si="49"/>
        <v>0.10829222205006681</v>
      </c>
      <c r="S176" s="97">
        <f t="shared" si="53"/>
        <v>540.13904914934687</v>
      </c>
      <c r="T176" s="97">
        <f t="shared" si="54"/>
        <v>15.282887331351382</v>
      </c>
      <c r="U176" s="97">
        <f t="shared" si="54"/>
        <v>266.48908895710053</v>
      </c>
      <c r="V176" s="33">
        <f t="shared" si="55"/>
        <v>999.99999999999955</v>
      </c>
      <c r="W176" s="101">
        <f t="shared" si="50"/>
        <v>115707.31030715699</v>
      </c>
      <c r="X176" s="108">
        <f t="shared" si="56"/>
        <v>718.22802371154762</v>
      </c>
      <c r="Y176" s="32">
        <f t="shared" si="51"/>
        <v>450.85109202729666</v>
      </c>
    </row>
    <row r="177" spans="1:25" x14ac:dyDescent="0.25">
      <c r="A177" s="4">
        <v>171</v>
      </c>
      <c r="C177" s="106">
        <f>IF(male=0,VLOOKUP((($A$5:$A$1570/'Life tables'!$I$2)*2)+age,lifetable,13,1),IF(male=1,VLOOKUP((($A$5:$A$1570/'Life tables'!$I$2)*2)+age,lifetable,10,1),"error"))</f>
        <v>1.3243321503420002E-4</v>
      </c>
      <c r="F177" s="97">
        <f t="shared" si="38"/>
        <v>117.92193488830175</v>
      </c>
      <c r="G177" s="97">
        <f t="shared" si="39"/>
        <v>11.845505156542268</v>
      </c>
      <c r="H177" s="97">
        <f t="shared" si="40"/>
        <v>0.27106983270425344</v>
      </c>
      <c r="I177" s="97">
        <f t="shared" si="41"/>
        <v>0.27106983270425344</v>
      </c>
      <c r="J177" s="97">
        <f t="shared" si="42"/>
        <v>1.72573165907841E-2</v>
      </c>
      <c r="K177" s="97">
        <f t="shared" si="43"/>
        <v>0.65352228469130869</v>
      </c>
      <c r="L177" s="97">
        <f t="shared" si="52"/>
        <v>104.86351046506888</v>
      </c>
      <c r="M177" s="97">
        <f t="shared" si="44"/>
        <v>600.30608882324589</v>
      </c>
      <c r="N177" s="97">
        <f t="shared" si="45"/>
        <v>57.810776993351787</v>
      </c>
      <c r="O177" s="97">
        <f t="shared" si="46"/>
        <v>1.3799372544454815</v>
      </c>
      <c r="P177" s="97">
        <f t="shared" si="47"/>
        <v>1.3799372544454815</v>
      </c>
      <c r="Q177" s="97">
        <f t="shared" si="48"/>
        <v>8.7522031462626604E-2</v>
      </c>
      <c r="R177" s="97">
        <f t="shared" si="49"/>
        <v>0.10817206748865013</v>
      </c>
      <c r="S177" s="97">
        <f t="shared" si="53"/>
        <v>539.53974322205181</v>
      </c>
      <c r="T177" s="97">
        <f t="shared" si="54"/>
        <v>15.387666679404793</v>
      </c>
      <c r="U177" s="97">
        <f t="shared" si="54"/>
        <v>267.25078330928051</v>
      </c>
      <c r="V177" s="33">
        <f t="shared" si="55"/>
        <v>999.99999999999955</v>
      </c>
      <c r="W177" s="101">
        <f t="shared" si="50"/>
        <v>115438.83170265664</v>
      </c>
      <c r="X177" s="108">
        <f t="shared" si="56"/>
        <v>717.36155001131419</v>
      </c>
      <c r="Y177" s="32">
        <f t="shared" si="51"/>
        <v>450.17770593496743</v>
      </c>
    </row>
    <row r="178" spans="1:25" x14ac:dyDescent="0.25">
      <c r="A178" s="4">
        <v>172</v>
      </c>
      <c r="C178" s="106">
        <f>IF(male=0,VLOOKUP((($A$5:$A$1570/'Life tables'!$I$2)*2)+age,lifetable,13,1),IF(male=1,VLOOKUP((($A$5:$A$1570/'Life tables'!$I$2)*2)+age,lifetable,10,1),"error"))</f>
        <v>1.3243321503420002E-4</v>
      </c>
      <c r="F178" s="97">
        <f t="shared" si="38"/>
        <v>117.72329865397782</v>
      </c>
      <c r="G178" s="97">
        <f t="shared" si="39"/>
        <v>11.825551731081696</v>
      </c>
      <c r="H178" s="97">
        <f t="shared" si="40"/>
        <v>0.2706132230763823</v>
      </c>
      <c r="I178" s="97">
        <f t="shared" si="41"/>
        <v>0.2706132230763823</v>
      </c>
      <c r="J178" s="97">
        <f t="shared" si="42"/>
        <v>1.7228247118803535E-2</v>
      </c>
      <c r="K178" s="97">
        <f t="shared" si="43"/>
        <v>0.65242144449732087</v>
      </c>
      <c r="L178" s="97">
        <f t="shared" si="52"/>
        <v>104.68687078512724</v>
      </c>
      <c r="M178" s="97">
        <f t="shared" si="44"/>
        <v>599.63825135733634</v>
      </c>
      <c r="N178" s="97">
        <f t="shared" si="45"/>
        <v>57.74646279842969</v>
      </c>
      <c r="O178" s="97">
        <f t="shared" si="46"/>
        <v>1.3784020812791897</v>
      </c>
      <c r="P178" s="97">
        <f t="shared" si="47"/>
        <v>1.3784020812791897</v>
      </c>
      <c r="Q178" s="97">
        <f t="shared" si="48"/>
        <v>8.7424663648453943E-2</v>
      </c>
      <c r="R178" s="97">
        <f t="shared" si="49"/>
        <v>0.10805172661458799</v>
      </c>
      <c r="S178" s="97">
        <f t="shared" si="53"/>
        <v>538.93950800608525</v>
      </c>
      <c r="T178" s="97">
        <f t="shared" si="54"/>
        <v>15.49231959017205</v>
      </c>
      <c r="U178" s="97">
        <f t="shared" si="54"/>
        <v>268.01125648039243</v>
      </c>
      <c r="V178" s="33">
        <f t="shared" si="55"/>
        <v>999.99999999999955</v>
      </c>
      <c r="W178" s="101">
        <f t="shared" si="50"/>
        <v>115170.88786332501</v>
      </c>
      <c r="X178" s="108">
        <f t="shared" si="56"/>
        <v>716.49642392943497</v>
      </c>
      <c r="Y178" s="32">
        <f t="shared" si="51"/>
        <v>449.50551435955731</v>
      </c>
    </row>
    <row r="179" spans="1:25" x14ac:dyDescent="0.25">
      <c r="A179" s="4">
        <v>173</v>
      </c>
      <c r="C179" s="106">
        <f>IF(male=0,VLOOKUP((($A$5:$A$1570/'Life tables'!$I$2)*2)+age,lifetable,13,1),IF(male=1,VLOOKUP((($A$5:$A$1570/'Life tables'!$I$2)*2)+age,lifetable,10,1),"error"))</f>
        <v>1.3243321503420002E-4</v>
      </c>
      <c r="F179" s="97">
        <f t="shared" si="38"/>
        <v>117.52697697730618</v>
      </c>
      <c r="G179" s="97">
        <f t="shared" si="39"/>
        <v>11.805830807781396</v>
      </c>
      <c r="H179" s="97">
        <f t="shared" si="40"/>
        <v>0.27016193397480837</v>
      </c>
      <c r="I179" s="97">
        <f t="shared" si="41"/>
        <v>0.27016193397480837</v>
      </c>
      <c r="J179" s="97">
        <f t="shared" si="42"/>
        <v>1.7199516371371643E-2</v>
      </c>
      <c r="K179" s="97">
        <f t="shared" si="43"/>
        <v>0.65133343156067425</v>
      </c>
      <c r="L179" s="97">
        <f t="shared" si="52"/>
        <v>104.51228935364311</v>
      </c>
      <c r="M179" s="97">
        <f t="shared" si="44"/>
        <v>598.96944695212881</v>
      </c>
      <c r="N179" s="97">
        <f t="shared" si="45"/>
        <v>57.682055485158195</v>
      </c>
      <c r="O179" s="97">
        <f t="shared" si="46"/>
        <v>1.3768646853875501</v>
      </c>
      <c r="P179" s="97">
        <f t="shared" si="47"/>
        <v>1.3768646853875501</v>
      </c>
      <c r="Q179" s="97">
        <f t="shared" si="48"/>
        <v>8.732715485871359E-2</v>
      </c>
      <c r="R179" s="97">
        <f t="shared" si="49"/>
        <v>0.10793121150304109</v>
      </c>
      <c r="S179" s="97">
        <f t="shared" si="53"/>
        <v>538.33840372983377</v>
      </c>
      <c r="T179" s="97">
        <f t="shared" si="54"/>
        <v>15.596846261402135</v>
      </c>
      <c r="U179" s="97">
        <f t="shared" si="54"/>
        <v>268.77052112345615</v>
      </c>
      <c r="V179" s="33">
        <f t="shared" si="55"/>
        <v>999.99999999999932</v>
      </c>
      <c r="W179" s="101">
        <f t="shared" si="50"/>
        <v>114903.4810220584</v>
      </c>
      <c r="X179" s="108">
        <f t="shared" si="56"/>
        <v>715.63263261514112</v>
      </c>
      <c r="Y179" s="32">
        <f t="shared" si="51"/>
        <v>448.83450840155746</v>
      </c>
    </row>
    <row r="180" spans="1:25" x14ac:dyDescent="0.25">
      <c r="A180" s="4">
        <v>174</v>
      </c>
      <c r="C180" s="106">
        <f>IF(male=0,VLOOKUP((($A$5:$A$1570/'Life tables'!$I$2)*2)+age,lifetable,13,1),IF(male=1,VLOOKUP((($A$5:$A$1570/'Life tables'!$I$2)*2)+age,lifetable,10,1),"error"))</f>
        <v>1.3243321503420002E-4</v>
      </c>
      <c r="F180" s="97">
        <f t="shared" si="38"/>
        <v>117.33289243972931</v>
      </c>
      <c r="G180" s="97">
        <f t="shared" si="39"/>
        <v>11.786334609785243</v>
      </c>
      <c r="H180" s="97">
        <f t="shared" si="40"/>
        <v>0.26971578743573338</v>
      </c>
      <c r="I180" s="97">
        <f t="shared" si="41"/>
        <v>0.26971578743573338</v>
      </c>
      <c r="J180" s="97">
        <f t="shared" si="42"/>
        <v>1.7171113018649244E-2</v>
      </c>
      <c r="K180" s="97">
        <f t="shared" si="43"/>
        <v>0.65025781682843098</v>
      </c>
      <c r="L180" s="97">
        <f t="shared" si="52"/>
        <v>104.33969732522552</v>
      </c>
      <c r="M180" s="97">
        <f t="shared" si="44"/>
        <v>598.2997401754119</v>
      </c>
      <c r="N180" s="97">
        <f t="shared" si="45"/>
        <v>57.617561271555246</v>
      </c>
      <c r="O180" s="97">
        <f t="shared" si="46"/>
        <v>1.3753252151940063</v>
      </c>
      <c r="P180" s="97">
        <f t="shared" si="47"/>
        <v>1.3753252151940063</v>
      </c>
      <c r="Q180" s="97">
        <f t="shared" si="48"/>
        <v>8.722951450710989E-2</v>
      </c>
      <c r="R180" s="97">
        <f t="shared" si="49"/>
        <v>0.10781053378879261</v>
      </c>
      <c r="S180" s="97">
        <f t="shared" si="53"/>
        <v>537.73648842517275</v>
      </c>
      <c r="T180" s="97">
        <f t="shared" si="54"/>
        <v>15.701246888927894</v>
      </c>
      <c r="U180" s="97">
        <f t="shared" si="54"/>
        <v>269.52858947407339</v>
      </c>
      <c r="V180" s="33">
        <f t="shared" si="55"/>
        <v>999.99999999999955</v>
      </c>
      <c r="W180" s="101">
        <f t="shared" si="50"/>
        <v>114636.6132774017</v>
      </c>
      <c r="X180" s="108">
        <f t="shared" si="56"/>
        <v>714.77016363699818</v>
      </c>
      <c r="Y180" s="32">
        <f t="shared" si="51"/>
        <v>448.16467943284948</v>
      </c>
    </row>
    <row r="181" spans="1:25" x14ac:dyDescent="0.25">
      <c r="A181" s="4">
        <v>175</v>
      </c>
      <c r="C181" s="106">
        <f>IF(male=0,VLOOKUP((($A$5:$A$1570/'Life tables'!$I$2)*2)+age,lifetable,13,1),IF(male=1,VLOOKUP((($A$5:$A$1570/'Life tables'!$I$2)*2)+age,lifetable,10,1),"error"))</f>
        <v>1.3243321503420002E-4</v>
      </c>
      <c r="F181" s="97">
        <f t="shared" si="38"/>
        <v>117.14097039804972</v>
      </c>
      <c r="G181" s="97">
        <f t="shared" si="39"/>
        <v>11.767055639027824</v>
      </c>
      <c r="H181" s="97">
        <f t="shared" si="40"/>
        <v>0.26927461187514218</v>
      </c>
      <c r="I181" s="97">
        <f t="shared" si="41"/>
        <v>0.26927461187514218</v>
      </c>
      <c r="J181" s="97">
        <f t="shared" si="42"/>
        <v>1.7143026136957968E-2</v>
      </c>
      <c r="K181" s="97">
        <f t="shared" si="43"/>
        <v>0.64919418662867312</v>
      </c>
      <c r="L181" s="97">
        <f t="shared" si="52"/>
        <v>104.16902832250598</v>
      </c>
      <c r="M181" s="97">
        <f t="shared" si="44"/>
        <v>597.62919323894857</v>
      </c>
      <c r="N181" s="97">
        <f t="shared" si="45"/>
        <v>57.552986148748403</v>
      </c>
      <c r="O181" s="97">
        <f t="shared" si="46"/>
        <v>1.3737838137061522</v>
      </c>
      <c r="P181" s="97">
        <f t="shared" si="47"/>
        <v>1.3737838137061522</v>
      </c>
      <c r="Q181" s="97">
        <f t="shared" si="48"/>
        <v>8.7131751663848803E-2</v>
      </c>
      <c r="R181" s="97">
        <f t="shared" si="49"/>
        <v>0.10768970468208207</v>
      </c>
      <c r="S181" s="97">
        <f t="shared" si="53"/>
        <v>537.13381800644197</v>
      </c>
      <c r="T181" s="97">
        <f t="shared" si="54"/>
        <v>15.805521666728701</v>
      </c>
      <c r="U181" s="97">
        <f t="shared" si="54"/>
        <v>270.28547336538412</v>
      </c>
      <c r="V181" s="33">
        <f t="shared" si="55"/>
        <v>999.99999999999955</v>
      </c>
      <c r="W181" s="101">
        <f t="shared" si="50"/>
        <v>114370.2865986464</v>
      </c>
      <c r="X181" s="108">
        <f t="shared" si="56"/>
        <v>713.90900496788674</v>
      </c>
      <c r="Y181" s="32">
        <f t="shared" si="51"/>
        <v>447.49601908695098</v>
      </c>
    </row>
    <row r="182" spans="1:25" x14ac:dyDescent="0.25">
      <c r="A182" s="4">
        <v>176</v>
      </c>
      <c r="C182" s="106">
        <f>IF(male=0,VLOOKUP((($A$5:$A$1570/'Life tables'!$I$2)*2)+age,lifetable,13,1),IF(male=1,VLOOKUP((($A$5:$A$1570/'Life tables'!$I$2)*2)+age,lifetable,10,1),"error"))</f>
        <v>1.3243321503420002E-4</v>
      </c>
      <c r="F182" s="97">
        <f t="shared" si="38"/>
        <v>116.95113888469817</v>
      </c>
      <c r="G182" s="97">
        <f t="shared" si="39"/>
        <v>11.747986666216192</v>
      </c>
      <c r="H182" s="97">
        <f t="shared" si="40"/>
        <v>0.26883824185954719</v>
      </c>
      <c r="I182" s="97">
        <f t="shared" si="41"/>
        <v>0.26883824185954719</v>
      </c>
      <c r="J182" s="97">
        <f t="shared" si="42"/>
        <v>1.7115245194184954E-2</v>
      </c>
      <c r="K182" s="97">
        <f t="shared" si="43"/>
        <v>0.64814214211779042</v>
      </c>
      <c r="L182" s="97">
        <f t="shared" si="52"/>
        <v>104.0002183474509</v>
      </c>
      <c r="M182" s="97">
        <f t="shared" si="44"/>
        <v>596.95786608318861</v>
      </c>
      <c r="N182" s="97">
        <f t="shared" si="45"/>
        <v>57.488335889132848</v>
      </c>
      <c r="O182" s="97">
        <f t="shared" si="46"/>
        <v>1.3722406187104625</v>
      </c>
      <c r="P182" s="97">
        <f t="shared" si="47"/>
        <v>1.3722406187104625</v>
      </c>
      <c r="Q182" s="97">
        <f t="shared" si="48"/>
        <v>8.7033875067988639E-2</v>
      </c>
      <c r="R182" s="97">
        <f t="shared" si="49"/>
        <v>0.10756873498386998</v>
      </c>
      <c r="S182" s="97">
        <f t="shared" si="53"/>
        <v>536.53044634658295</v>
      </c>
      <c r="T182" s="97">
        <f t="shared" si="54"/>
        <v>15.909670786990874</v>
      </c>
      <c r="U182" s="97">
        <f t="shared" si="54"/>
        <v>271.04118424248577</v>
      </c>
      <c r="V182" s="33">
        <f t="shared" si="55"/>
        <v>999.99999999999955</v>
      </c>
      <c r="W182" s="101">
        <f t="shared" si="50"/>
        <v>114104.50283073938</v>
      </c>
      <c r="X182" s="108">
        <f t="shared" si="56"/>
        <v>713.04914497052289</v>
      </c>
      <c r="Y182" s="32">
        <f t="shared" si="51"/>
        <v>446.82851924961653</v>
      </c>
    </row>
    <row r="183" spans="1:25" x14ac:dyDescent="0.25">
      <c r="A183" s="4">
        <v>177</v>
      </c>
      <c r="C183" s="106">
        <f>IF(male=0,VLOOKUP((($A$5:$A$1570/'Life tables'!$I$2)*2)+age,lifetable,13,1),IF(male=1,VLOOKUP((($A$5:$A$1570/'Life tables'!$I$2)*2)+age,lifetable,10,1),"error"))</f>
        <v>1.3243321503420002E-4</v>
      </c>
      <c r="F183" s="97">
        <f t="shared" si="38"/>
        <v>116.76332851158607</v>
      </c>
      <c r="G183" s="97">
        <f t="shared" si="39"/>
        <v>11.729120721171627</v>
      </c>
      <c r="H183" s="97">
        <f t="shared" si="40"/>
        <v>0.26840651788497161</v>
      </c>
      <c r="I183" s="97">
        <f t="shared" si="41"/>
        <v>0.26840651788497161</v>
      </c>
      <c r="J183" s="97">
        <f t="shared" si="42"/>
        <v>1.7087760035712111E-2</v>
      </c>
      <c r="K183" s="97">
        <f t="shared" si="43"/>
        <v>0.64710129874763023</v>
      </c>
      <c r="L183" s="97">
        <f t="shared" si="52"/>
        <v>103.83320569586115</v>
      </c>
      <c r="M183" s="97">
        <f t="shared" si="44"/>
        <v>596.28581645893678</v>
      </c>
      <c r="N183" s="97">
        <f t="shared" si="45"/>
        <v>57.423616054236206</v>
      </c>
      <c r="O183" s="97">
        <f t="shared" si="46"/>
        <v>1.3706957629600252</v>
      </c>
      <c r="P183" s="97">
        <f t="shared" si="47"/>
        <v>1.3706957629600252</v>
      </c>
      <c r="Q183" s="97">
        <f t="shared" si="48"/>
        <v>8.6935893139347006E-2</v>
      </c>
      <c r="R183" s="97">
        <f t="shared" si="49"/>
        <v>0.10744763510055412</v>
      </c>
      <c r="S183" s="97">
        <f t="shared" si="53"/>
        <v>535.92642535054063</v>
      </c>
      <c r="T183" s="97">
        <f t="shared" si="54"/>
        <v>16.013694440165935</v>
      </c>
      <c r="U183" s="97">
        <f t="shared" si="54"/>
        <v>271.79573317633395</v>
      </c>
      <c r="V183" s="33">
        <f t="shared" si="55"/>
        <v>999.99999999999955</v>
      </c>
      <c r="W183" s="101">
        <f t="shared" si="50"/>
        <v>113839.26369900996</v>
      </c>
      <c r="X183" s="108">
        <f t="shared" si="56"/>
        <v>712.19057238349956</v>
      </c>
      <c r="Y183" s="32">
        <f t="shared" si="51"/>
        <v>446.16217204977886</v>
      </c>
    </row>
    <row r="184" spans="1:25" x14ac:dyDescent="0.25">
      <c r="A184" s="4">
        <v>178</v>
      </c>
      <c r="C184" s="106">
        <f>IF(male=0,VLOOKUP((($A$5:$A$1570/'Life tables'!$I$2)*2)+age,lifetable,13,1),IF(male=1,VLOOKUP((($A$5:$A$1570/'Life tables'!$I$2)*2)+age,lifetable,10,1),"error"))</f>
        <v>1.3243321503420002E-4</v>
      </c>
      <c r="F184" s="97">
        <f t="shared" si="38"/>
        <v>116.57747237741339</v>
      </c>
      <c r="G184" s="97">
        <f t="shared" si="39"/>
        <v>11.710451083518523</v>
      </c>
      <c r="H184" s="97">
        <f t="shared" si="40"/>
        <v>0.26797928616387606</v>
      </c>
      <c r="I184" s="97">
        <f t="shared" si="41"/>
        <v>0.26797928616387606</v>
      </c>
      <c r="J184" s="97">
        <f t="shared" si="42"/>
        <v>1.7060560870851092E-2</v>
      </c>
      <c r="K184" s="97">
        <f t="shared" si="43"/>
        <v>0.64607128575179984</v>
      </c>
      <c r="L184" s="97">
        <f t="shared" si="52"/>
        <v>103.66793087494446</v>
      </c>
      <c r="M184" s="97">
        <f t="shared" si="44"/>
        <v>595.61310000608626</v>
      </c>
      <c r="N184" s="97">
        <f t="shared" si="45"/>
        <v>57.358832002300744</v>
      </c>
      <c r="O184" s="97">
        <f t="shared" si="46"/>
        <v>1.3691493743555274</v>
      </c>
      <c r="P184" s="97">
        <f t="shared" si="47"/>
        <v>1.3691493743555274</v>
      </c>
      <c r="Q184" s="97">
        <f t="shared" si="48"/>
        <v>8.6837813989979695E-2</v>
      </c>
      <c r="R184" s="97">
        <f t="shared" si="49"/>
        <v>0.10732641505815689</v>
      </c>
      <c r="S184" s="97">
        <f t="shared" si="53"/>
        <v>535.32180502602637</v>
      </c>
      <c r="T184" s="97">
        <f t="shared" si="54"/>
        <v>16.117592815026764</v>
      </c>
      <c r="U184" s="97">
        <f t="shared" si="54"/>
        <v>272.54913087714391</v>
      </c>
      <c r="V184" s="33">
        <f t="shared" si="55"/>
        <v>999.99999999999955</v>
      </c>
      <c r="W184" s="101">
        <f t="shared" si="50"/>
        <v>113574.57081372128</v>
      </c>
      <c r="X184" s="108">
        <f t="shared" si="56"/>
        <v>711.3332763078289</v>
      </c>
      <c r="Y184" s="32">
        <f t="shared" si="51"/>
        <v>445.49696985081596</v>
      </c>
    </row>
    <row r="185" spans="1:25" x14ac:dyDescent="0.25">
      <c r="A185" s="4">
        <v>179</v>
      </c>
      <c r="C185" s="106">
        <f>IF(male=0,VLOOKUP((($A$5:$A$1570/'Life tables'!$I$2)*2)+age,lifetable,13,1),IF(male=1,VLOOKUP((($A$5:$A$1570/'Life tables'!$I$2)*2)+age,lifetable,10,1),"error"))</f>
        <v>1.3243321503420002E-4</v>
      </c>
      <c r="F185" s="97">
        <f t="shared" si="38"/>
        <v>116.39350597830735</v>
      </c>
      <c r="G185" s="97">
        <f t="shared" si="39"/>
        <v>11.69197127370786</v>
      </c>
      <c r="H185" s="97">
        <f t="shared" si="40"/>
        <v>0.26755639841974166</v>
      </c>
      <c r="I185" s="97">
        <f t="shared" si="41"/>
        <v>0.26755639841974166</v>
      </c>
      <c r="J185" s="97">
        <f t="shared" si="42"/>
        <v>1.7033638259765661E-2</v>
      </c>
      <c r="K185" s="97">
        <f t="shared" si="43"/>
        <v>0.645051745650426</v>
      </c>
      <c r="L185" s="97">
        <f t="shared" si="52"/>
        <v>103.50433652384982</v>
      </c>
      <c r="M185" s="97">
        <f t="shared" si="44"/>
        <v>594.93977032952148</v>
      </c>
      <c r="N185" s="97">
        <f t="shared" si="45"/>
        <v>57.293988895592967</v>
      </c>
      <c r="O185" s="97">
        <f t="shared" si="46"/>
        <v>1.367601576119736</v>
      </c>
      <c r="P185" s="97">
        <f t="shared" si="47"/>
        <v>1.367601576119736</v>
      </c>
      <c r="Q185" s="97">
        <f t="shared" si="48"/>
        <v>8.6739645435246968E-2</v>
      </c>
      <c r="R185" s="97">
        <f t="shared" si="49"/>
        <v>0.10720508451600255</v>
      </c>
      <c r="S185" s="97">
        <f t="shared" si="53"/>
        <v>534.7166335517378</v>
      </c>
      <c r="T185" s="97">
        <f t="shared" si="54"/>
        <v>16.221366098721777</v>
      </c>
      <c r="U185" s="97">
        <f t="shared" si="54"/>
        <v>273.30138770731031</v>
      </c>
      <c r="V185" s="33">
        <f t="shared" si="55"/>
        <v>999.99999999999955</v>
      </c>
      <c r="W185" s="101">
        <f t="shared" si="50"/>
        <v>113310.42567445259</v>
      </c>
      <c r="X185" s="108">
        <f t="shared" si="56"/>
        <v>710.4772461939674</v>
      </c>
      <c r="Y185" s="32">
        <f t="shared" si="51"/>
        <v>444.83290524213589</v>
      </c>
    </row>
    <row r="186" spans="1:25" x14ac:dyDescent="0.25">
      <c r="A186" s="4">
        <v>180</v>
      </c>
      <c r="C186" s="106">
        <f>IF(male=0,VLOOKUP((($A$5:$A$1570/'Life tables'!$I$2)*2)+age,lifetable,13,1),IF(male=1,VLOOKUP((($A$5:$A$1570/'Life tables'!$I$2)*2)+age,lifetable,10,1),"error"))</f>
        <v>1.3243321503420002E-4</v>
      </c>
      <c r="F186" s="97">
        <f t="shared" si="38"/>
        <v>116.21136712167281</v>
      </c>
      <c r="G186" s="97">
        <f t="shared" si="39"/>
        <v>11.673675044363296</v>
      </c>
      <c r="H186" s="97">
        <f t="shared" si="40"/>
        <v>0.26713771168903599</v>
      </c>
      <c r="I186" s="97">
        <f t="shared" si="41"/>
        <v>0.26713771168903599</v>
      </c>
      <c r="J186" s="97">
        <f t="shared" si="42"/>
        <v>1.7006983100864115E-2</v>
      </c>
      <c r="K186" s="97">
        <f t="shared" si="43"/>
        <v>0.64404233377271547</v>
      </c>
      <c r="L186" s="97">
        <f t="shared" si="52"/>
        <v>103.34236733705787</v>
      </c>
      <c r="M186" s="97">
        <f t="shared" si="44"/>
        <v>594.26587907229452</v>
      </c>
      <c r="N186" s="97">
        <f t="shared" si="45"/>
        <v>57.229091707450692</v>
      </c>
      <c r="O186" s="97">
        <f t="shared" si="46"/>
        <v>1.3660524869657087</v>
      </c>
      <c r="P186" s="97">
        <f t="shared" si="47"/>
        <v>1.3660524869657087</v>
      </c>
      <c r="Q186" s="97">
        <f t="shared" si="48"/>
        <v>8.6641395004482522E-2</v>
      </c>
      <c r="R186" s="97">
        <f t="shared" si="49"/>
        <v>0.10708365277990328</v>
      </c>
      <c r="S186" s="97">
        <f t="shared" si="53"/>
        <v>534.11095734312801</v>
      </c>
      <c r="T186" s="97">
        <f t="shared" si="54"/>
        <v>16.325014476827125</v>
      </c>
      <c r="U186" s="97">
        <f t="shared" si="54"/>
        <v>274.05251369386292</v>
      </c>
      <c r="V186" s="33">
        <f t="shared" si="55"/>
        <v>999.99999999999943</v>
      </c>
      <c r="W186" s="101">
        <f t="shared" si="50"/>
        <v>113046.82967431941</v>
      </c>
      <c r="X186" s="108">
        <f t="shared" si="56"/>
        <v>709.62247182930935</v>
      </c>
      <c r="Y186" s="32">
        <f t="shared" si="51"/>
        <v>444.16997103106627</v>
      </c>
    </row>
    <row r="187" spans="1:25" x14ac:dyDescent="0.25">
      <c r="A187" s="4">
        <v>181</v>
      </c>
      <c r="C187" s="106">
        <f>IF(male=0,VLOOKUP((($A$5:$A$1570/'Life tables'!$I$2)*2)+age,lifetable,13,1),IF(male=1,VLOOKUP((($A$5:$A$1570/'Life tables'!$I$2)*2)+age,lifetable,10,1),"error"))</f>
        <v>1.3243321503420002E-4</v>
      </c>
      <c r="F187" s="97">
        <f t="shared" si="38"/>
        <v>116.03099584313853</v>
      </c>
      <c r="G187" s="97">
        <f t="shared" si="39"/>
        <v>11.655556371938241</v>
      </c>
      <c r="H187" s="97">
        <f t="shared" si="40"/>
        <v>0.2667230881302956</v>
      </c>
      <c r="I187" s="97">
        <f t="shared" si="41"/>
        <v>0.2667230881302956</v>
      </c>
      <c r="J187" s="97">
        <f t="shared" si="42"/>
        <v>1.6980586618644759E-2</v>
      </c>
      <c r="K187" s="97">
        <f t="shared" si="43"/>
        <v>0.64304271779667099</v>
      </c>
      <c r="L187" s="97">
        <f t="shared" si="52"/>
        <v>103.18196999052438</v>
      </c>
      <c r="M187" s="97">
        <f t="shared" si="44"/>
        <v>593.59147598617085</v>
      </c>
      <c r="N187" s="97">
        <f t="shared" si="45"/>
        <v>57.164145229076716</v>
      </c>
      <c r="O187" s="97">
        <f t="shared" si="46"/>
        <v>1.3645022212589601</v>
      </c>
      <c r="P187" s="97">
        <f t="shared" si="47"/>
        <v>1.3645022212589601</v>
      </c>
      <c r="Q187" s="97">
        <f t="shared" si="48"/>
        <v>8.6543069951278556E-2</v>
      </c>
      <c r="R187" s="97">
        <f t="shared" si="49"/>
        <v>0.10696212881487116</v>
      </c>
      <c r="S187" s="97">
        <f t="shared" si="53"/>
        <v>533.50482111581005</v>
      </c>
      <c r="T187" s="97">
        <f t="shared" si="54"/>
        <v>16.428538133397048</v>
      </c>
      <c r="U187" s="97">
        <f t="shared" si="54"/>
        <v>274.80251854047447</v>
      </c>
      <c r="V187" s="33">
        <f t="shared" si="55"/>
        <v>999.99999999999943</v>
      </c>
      <c r="W187" s="101">
        <f t="shared" si="50"/>
        <v>112783.7841040366</v>
      </c>
      <c r="X187" s="108">
        <f t="shared" si="56"/>
        <v>708.7689433261279</v>
      </c>
      <c r="Y187" s="32">
        <f t="shared" si="51"/>
        <v>443.50816023503779</v>
      </c>
    </row>
    <row r="188" spans="1:25" x14ac:dyDescent="0.25">
      <c r="A188" s="4">
        <v>182</v>
      </c>
      <c r="C188" s="106">
        <f>IF(male=0,VLOOKUP((($A$5:$A$1570/'Life tables'!$I$2)*2)+age,lifetable,13,1),IF(male=1,VLOOKUP((($A$5:$A$1570/'Life tables'!$I$2)*2)+age,lifetable,10,1),"error"))</f>
        <v>1.3243321503420002E-4</v>
      </c>
      <c r="F188" s="97">
        <f t="shared" si="38"/>
        <v>115.85233432648826</v>
      </c>
      <c r="G188" s="97">
        <f t="shared" si="39"/>
        <v>11.637609448672768</v>
      </c>
      <c r="H188" s="97">
        <f t="shared" si="40"/>
        <v>0.26631239484006974</v>
      </c>
      <c r="I188" s="97">
        <f t="shared" si="41"/>
        <v>0.26631239484006974</v>
      </c>
      <c r="J188" s="97">
        <f t="shared" si="42"/>
        <v>1.6954440351978229E-2</v>
      </c>
      <c r="K188" s="97">
        <f t="shared" si="43"/>
        <v>0.64205257730535104</v>
      </c>
      <c r="L188" s="97">
        <f t="shared" si="52"/>
        <v>103.02309307047803</v>
      </c>
      <c r="M188" s="97">
        <f t="shared" si="44"/>
        <v>592.91660899963949</v>
      </c>
      <c r="N188" s="97">
        <f t="shared" si="45"/>
        <v>57.099154076088382</v>
      </c>
      <c r="O188" s="97">
        <f t="shared" si="46"/>
        <v>1.3629508891737976</v>
      </c>
      <c r="P188" s="97">
        <f t="shared" si="47"/>
        <v>1.3629508891737976</v>
      </c>
      <c r="Q188" s="97">
        <f t="shared" si="48"/>
        <v>8.6444677263401493E-2</v>
      </c>
      <c r="R188" s="97">
        <f t="shared" si="49"/>
        <v>0.10684052125737323</v>
      </c>
      <c r="S188" s="97">
        <f t="shared" si="53"/>
        <v>532.89826794668272</v>
      </c>
      <c r="T188" s="97">
        <f t="shared" si="54"/>
        <v>16.531937251012426</v>
      </c>
      <c r="U188" s="97">
        <f t="shared" si="54"/>
        <v>275.55141163903721</v>
      </c>
      <c r="V188" s="33">
        <f t="shared" si="55"/>
        <v>999.99999999999932</v>
      </c>
      <c r="W188" s="101">
        <f t="shared" si="50"/>
        <v>112521.29015583095</v>
      </c>
      <c r="X188" s="108">
        <f t="shared" si="56"/>
        <v>707.91665110994961</v>
      </c>
      <c r="Y188" s="32">
        <f t="shared" si="51"/>
        <v>442.84746607404855</v>
      </c>
    </row>
    <row r="189" spans="1:25" x14ac:dyDescent="0.25">
      <c r="A189" s="4">
        <v>183</v>
      </c>
      <c r="C189" s="106">
        <f>IF(male=0,VLOOKUP((($A$5:$A$1570/'Life tables'!$I$2)*2)+age,lifetable,13,1),IF(male=1,VLOOKUP((($A$5:$A$1570/'Life tables'!$I$2)*2)+age,lifetable,10,1),"error"))</f>
        <v>1.4551982218569126E-4</v>
      </c>
      <c r="F189" s="97">
        <f t="shared" si="38"/>
        <v>115.67532682646923</v>
      </c>
      <c r="G189" s="97">
        <f t="shared" si="39"/>
        <v>11.619828674839569</v>
      </c>
      <c r="H189" s="97">
        <f t="shared" si="40"/>
        <v>0.26590550367547849</v>
      </c>
      <c r="I189" s="97">
        <f t="shared" si="41"/>
        <v>0.26590550367547849</v>
      </c>
      <c r="J189" s="97">
        <f t="shared" si="42"/>
        <v>1.8601357436876482E-2</v>
      </c>
      <c r="K189" s="97">
        <f t="shared" si="43"/>
        <v>0.64107160335907465</v>
      </c>
      <c r="L189" s="97">
        <f t="shared" si="52"/>
        <v>102.86401418348275</v>
      </c>
      <c r="M189" s="97">
        <f t="shared" si="44"/>
        <v>592.24132428348048</v>
      </c>
      <c r="N189" s="97">
        <f t="shared" si="45"/>
        <v>57.034122694831844</v>
      </c>
      <c r="O189" s="97">
        <f t="shared" si="46"/>
        <v>1.3613985968440427</v>
      </c>
      <c r="P189" s="97">
        <f t="shared" si="47"/>
        <v>1.3613985968440427</v>
      </c>
      <c r="Q189" s="97">
        <f t="shared" si="48"/>
        <v>9.487866855729242E-2</v>
      </c>
      <c r="R189" s="97">
        <f t="shared" si="49"/>
        <v>0.10671883842714641</v>
      </c>
      <c r="S189" s="97">
        <f t="shared" si="53"/>
        <v>532.28280688797611</v>
      </c>
      <c r="T189" s="97">
        <f t="shared" si="54"/>
        <v>16.645417277006594</v>
      </c>
      <c r="U189" s="97">
        <f t="shared" si="54"/>
        <v>276.29920208082342</v>
      </c>
      <c r="V189" s="33">
        <f t="shared" si="55"/>
        <v>999.99999999999932</v>
      </c>
      <c r="W189" s="101">
        <f t="shared" si="50"/>
        <v>112257.94556642459</v>
      </c>
      <c r="X189" s="108">
        <f t="shared" si="56"/>
        <v>707.05538064216933</v>
      </c>
      <c r="Y189" s="32">
        <f t="shared" si="51"/>
        <v>442.18139502881502</v>
      </c>
    </row>
    <row r="190" spans="1:25" x14ac:dyDescent="0.25">
      <c r="A190" s="4">
        <v>184</v>
      </c>
      <c r="C190" s="106">
        <f>IF(male=0,VLOOKUP((($A$5:$A$1570/'Life tables'!$I$2)*2)+age,lifetable,13,1),IF(male=1,VLOOKUP((($A$5:$A$1570/'Life tables'!$I$2)*2)+age,lifetable,10,1),"error"))</f>
        <v>1.4551982218569126E-4</v>
      </c>
      <c r="F190" s="97">
        <f t="shared" si="38"/>
        <v>115.4982402061717</v>
      </c>
      <c r="G190" s="97">
        <f t="shared" si="39"/>
        <v>11.602039953208806</v>
      </c>
      <c r="H190" s="97">
        <f t="shared" si="40"/>
        <v>0.26549843063530421</v>
      </c>
      <c r="I190" s="97">
        <f t="shared" si="41"/>
        <v>0.26549843063530421</v>
      </c>
      <c r="J190" s="97">
        <f t="shared" si="42"/>
        <v>1.8572880737377857E-2</v>
      </c>
      <c r="K190" s="97">
        <f t="shared" si="43"/>
        <v>0.64009019092893837</v>
      </c>
      <c r="L190" s="97">
        <f t="shared" si="52"/>
        <v>102.70654032002597</v>
      </c>
      <c r="M190" s="97">
        <f t="shared" si="44"/>
        <v>591.55714043599767</v>
      </c>
      <c r="N190" s="97">
        <f t="shared" si="45"/>
        <v>56.968234307947718</v>
      </c>
      <c r="O190" s="97">
        <f t="shared" si="46"/>
        <v>1.3598258478787904</v>
      </c>
      <c r="P190" s="97">
        <f t="shared" si="47"/>
        <v>1.3598258478787904</v>
      </c>
      <c r="Q190" s="97">
        <f t="shared" si="48"/>
        <v>9.4769060446821374E-2</v>
      </c>
      <c r="R190" s="97">
        <f t="shared" si="49"/>
        <v>0.10659555201925801</v>
      </c>
      <c r="S190" s="97">
        <f t="shared" si="53"/>
        <v>531.66788981982631</v>
      </c>
      <c r="T190" s="97">
        <f t="shared" si="54"/>
        <v>16.758759218190793</v>
      </c>
      <c r="U190" s="97">
        <f t="shared" si="54"/>
        <v>277.04588782377164</v>
      </c>
      <c r="V190" s="33">
        <f t="shared" si="55"/>
        <v>999.99999999999943</v>
      </c>
      <c r="W190" s="101">
        <f t="shared" si="50"/>
        <v>111994.94567683838</v>
      </c>
      <c r="X190" s="108">
        <f t="shared" si="56"/>
        <v>706.19535295803701</v>
      </c>
      <c r="Y190" s="32">
        <f t="shared" si="51"/>
        <v>441.51655166408455</v>
      </c>
    </row>
    <row r="191" spans="1:25" x14ac:dyDescent="0.25">
      <c r="A191" s="4">
        <v>185</v>
      </c>
      <c r="C191" s="106">
        <f>IF(male=0,VLOOKUP((($A$5:$A$1570/'Life tables'!$I$2)*2)+age,lifetable,13,1),IF(male=1,VLOOKUP((($A$5:$A$1570/'Life tables'!$I$2)*2)+age,lifetable,10,1),"error"))</f>
        <v>1.4551982218569126E-4</v>
      </c>
      <c r="F191" s="97">
        <f t="shared" si="38"/>
        <v>115.32270754616657</v>
      </c>
      <c r="G191" s="97">
        <f t="shared" si="39"/>
        <v>11.584407330141673</v>
      </c>
      <c r="H191" s="97">
        <f t="shared" si="40"/>
        <v>0.26509492971898363</v>
      </c>
      <c r="I191" s="97">
        <f t="shared" si="41"/>
        <v>0.26509492971898363</v>
      </c>
      <c r="J191" s="97">
        <f t="shared" si="42"/>
        <v>1.8544653924969543E-2</v>
      </c>
      <c r="K191" s="97">
        <f t="shared" si="43"/>
        <v>0.63911739053253069</v>
      </c>
      <c r="L191" s="97">
        <f t="shared" si="52"/>
        <v>102.55044831212943</v>
      </c>
      <c r="M191" s="97">
        <f t="shared" si="44"/>
        <v>590.87264541187051</v>
      </c>
      <c r="N191" s="97">
        <f t="shared" si="45"/>
        <v>56.902315954078539</v>
      </c>
      <c r="O191" s="97">
        <f t="shared" si="46"/>
        <v>1.3582523836047111</v>
      </c>
      <c r="P191" s="97">
        <f t="shared" si="47"/>
        <v>1.3582523836047111</v>
      </c>
      <c r="Q191" s="97">
        <f t="shared" si="48"/>
        <v>9.465940248500683E-2</v>
      </c>
      <c r="R191" s="97">
        <f t="shared" si="49"/>
        <v>0.10647220953893989</v>
      </c>
      <c r="S191" s="97">
        <f t="shared" si="53"/>
        <v>531.0526930785586</v>
      </c>
      <c r="T191" s="97">
        <f t="shared" si="54"/>
        <v>16.87196327460077</v>
      </c>
      <c r="U191" s="97">
        <f t="shared" si="54"/>
        <v>277.79147742384311</v>
      </c>
      <c r="V191" s="33">
        <f t="shared" si="55"/>
        <v>999.99999999999955</v>
      </c>
      <c r="W191" s="101">
        <f t="shared" si="50"/>
        <v>111732.50795628449</v>
      </c>
      <c r="X191" s="108">
        <f t="shared" si="56"/>
        <v>705.33655930155567</v>
      </c>
      <c r="Y191" s="32">
        <f t="shared" si="51"/>
        <v>440.85282483273755</v>
      </c>
    </row>
    <row r="192" spans="1:25" x14ac:dyDescent="0.25">
      <c r="A192" s="4">
        <v>186</v>
      </c>
      <c r="C192" s="106">
        <f>IF(male=0,VLOOKUP((($A$5:$A$1570/'Life tables'!$I$2)*2)+age,lifetable,13,1),IF(male=1,VLOOKUP((($A$5:$A$1570/'Life tables'!$I$2)*2)+age,lifetable,10,1),"error"))</f>
        <v>1.4551982218569126E-4</v>
      </c>
      <c r="F192" s="97">
        <f t="shared" si="38"/>
        <v>115.14867879600331</v>
      </c>
      <c r="G192" s="97">
        <f t="shared" si="39"/>
        <v>11.566925777965666</v>
      </c>
      <c r="H192" s="97">
        <f t="shared" si="40"/>
        <v>0.26469488587440826</v>
      </c>
      <c r="I192" s="97">
        <f t="shared" si="41"/>
        <v>0.26469488587440826</v>
      </c>
      <c r="J192" s="97">
        <f t="shared" si="42"/>
        <v>1.851666895120814E-2</v>
      </c>
      <c r="K192" s="97">
        <f t="shared" si="43"/>
        <v>0.63815292479071251</v>
      </c>
      <c r="L192" s="97">
        <f t="shared" si="52"/>
        <v>102.39569365254691</v>
      </c>
      <c r="M192" s="97">
        <f t="shared" si="44"/>
        <v>590.18788050555236</v>
      </c>
      <c r="N192" s="97">
        <f t="shared" si="45"/>
        <v>56.836371609969632</v>
      </c>
      <c r="O192" s="97">
        <f t="shared" si="46"/>
        <v>1.3566782989463038</v>
      </c>
      <c r="P192" s="97">
        <f t="shared" si="47"/>
        <v>1.3566782989463038</v>
      </c>
      <c r="Q192" s="97">
        <f t="shared" si="48"/>
        <v>9.4549701287332352E-2</v>
      </c>
      <c r="R192" s="97">
        <f t="shared" si="49"/>
        <v>0.10634881842724001</v>
      </c>
      <c r="S192" s="97">
        <f t="shared" si="53"/>
        <v>530.43725377797557</v>
      </c>
      <c r="T192" s="97">
        <f t="shared" si="54"/>
        <v>16.985029644839312</v>
      </c>
      <c r="U192" s="97">
        <f t="shared" si="54"/>
        <v>278.53597916706104</v>
      </c>
      <c r="V192" s="33">
        <f t="shared" si="55"/>
        <v>999.99999999999955</v>
      </c>
      <c r="W192" s="101">
        <f t="shared" si="50"/>
        <v>111470.63321586099</v>
      </c>
      <c r="X192" s="108">
        <f t="shared" si="56"/>
        <v>704.47899118809914</v>
      </c>
      <c r="Y192" s="32">
        <f t="shared" si="51"/>
        <v>440.19020844575243</v>
      </c>
    </row>
    <row r="193" spans="1:25" x14ac:dyDescent="0.25">
      <c r="A193" s="4">
        <v>187</v>
      </c>
      <c r="C193" s="106">
        <f>IF(male=0,VLOOKUP((($A$5:$A$1570/'Life tables'!$I$2)*2)+age,lifetable,13,1),IF(male=1,VLOOKUP((($A$5:$A$1570/'Life tables'!$I$2)*2)+age,lifetable,10,1),"error"))</f>
        <v>1.4551982218569126E-4</v>
      </c>
      <c r="F193" s="97">
        <f t="shared" si="38"/>
        <v>114.97610569759645</v>
      </c>
      <c r="G193" s="97">
        <f t="shared" si="39"/>
        <v>11.549590449055103</v>
      </c>
      <c r="H193" s="97">
        <f t="shared" si="40"/>
        <v>0.26429818816961981</v>
      </c>
      <c r="I193" s="97">
        <f t="shared" si="41"/>
        <v>0.26429818816961981</v>
      </c>
      <c r="J193" s="97">
        <f t="shared" si="42"/>
        <v>1.848891805587442E-2</v>
      </c>
      <c r="K193" s="97">
        <f t="shared" si="43"/>
        <v>0.6371965262576158</v>
      </c>
      <c r="L193" s="97">
        <f t="shared" si="52"/>
        <v>102.24223342788862</v>
      </c>
      <c r="M193" s="97">
        <f t="shared" si="44"/>
        <v>589.50288549050288</v>
      </c>
      <c r="N193" s="97">
        <f t="shared" si="45"/>
        <v>56.770405105891335</v>
      </c>
      <c r="O193" s="97">
        <f t="shared" si="46"/>
        <v>1.355103685331724</v>
      </c>
      <c r="P193" s="97">
        <f t="shared" si="47"/>
        <v>1.355103685331724</v>
      </c>
      <c r="Q193" s="97">
        <f t="shared" si="48"/>
        <v>9.443996322561414E-2</v>
      </c>
      <c r="R193" s="97">
        <f t="shared" si="49"/>
        <v>0.1062253858511311</v>
      </c>
      <c r="S193" s="97">
        <f t="shared" si="53"/>
        <v>529.82160766487129</v>
      </c>
      <c r="T193" s="97">
        <f t="shared" si="54"/>
        <v>17.097958526120799</v>
      </c>
      <c r="U193" s="97">
        <f t="shared" si="54"/>
        <v>279.27940107916982</v>
      </c>
      <c r="V193" s="33">
        <f t="shared" si="55"/>
        <v>999.99999999999966</v>
      </c>
      <c r="W193" s="101">
        <f t="shared" si="50"/>
        <v>111209.3221855969</v>
      </c>
      <c r="X193" s="108">
        <f t="shared" si="56"/>
        <v>703.62264039470904</v>
      </c>
      <c r="Y193" s="32">
        <f t="shared" si="51"/>
        <v>439.52869658330343</v>
      </c>
    </row>
    <row r="194" spans="1:25" x14ac:dyDescent="0.25">
      <c r="A194" s="4">
        <v>188</v>
      </c>
      <c r="C194" s="106">
        <f>IF(male=0,VLOOKUP((($A$5:$A$1570/'Life tables'!$I$2)*2)+age,lifetable,13,1),IF(male=1,VLOOKUP((($A$5:$A$1570/'Life tables'!$I$2)*2)+age,lifetable,10,1),"error"))</f>
        <v>1.4551982218569126E-4</v>
      </c>
      <c r="F194" s="97">
        <f t="shared" si="38"/>
        <v>114.80494172079571</v>
      </c>
      <c r="G194" s="97">
        <f t="shared" si="39"/>
        <v>11.532396669359001</v>
      </c>
      <c r="H194" s="97">
        <f t="shared" si="40"/>
        <v>0.26390472964470396</v>
      </c>
      <c r="I194" s="97">
        <f t="shared" si="41"/>
        <v>0.26390472964470396</v>
      </c>
      <c r="J194" s="97">
        <f t="shared" si="42"/>
        <v>1.846139375661254E-2</v>
      </c>
      <c r="K194" s="97">
        <f t="shared" si="43"/>
        <v>0.63624793706357297</v>
      </c>
      <c r="L194" s="97">
        <f t="shared" si="52"/>
        <v>102.09002626132711</v>
      </c>
      <c r="M194" s="97">
        <f t="shared" si="44"/>
        <v>588.81769867391336</v>
      </c>
      <c r="N194" s="97">
        <f t="shared" si="45"/>
        <v>56.704420130909178</v>
      </c>
      <c r="O194" s="97">
        <f t="shared" si="46"/>
        <v>1.3535286308185834</v>
      </c>
      <c r="P194" s="97">
        <f t="shared" si="47"/>
        <v>1.3535286308185834</v>
      </c>
      <c r="Q194" s="97">
        <f t="shared" si="48"/>
        <v>9.433019443676835E-2</v>
      </c>
      <c r="R194" s="97">
        <f t="shared" si="49"/>
        <v>0.10610191871337185</v>
      </c>
      <c r="S194" s="97">
        <f t="shared" si="53"/>
        <v>529.20578916821682</v>
      </c>
      <c r="T194" s="97">
        <f t="shared" si="54"/>
        <v>17.21075011431418</v>
      </c>
      <c r="U194" s="97">
        <f t="shared" si="54"/>
        <v>280.02175093494674</v>
      </c>
      <c r="V194" s="33">
        <f t="shared" si="55"/>
        <v>999.99999999999955</v>
      </c>
      <c r="W194" s="101">
        <f t="shared" si="50"/>
        <v>110948.57551757709</v>
      </c>
      <c r="X194" s="108">
        <f t="shared" si="56"/>
        <v>702.76749895073863</v>
      </c>
      <c r="Y194" s="32">
        <f t="shared" si="51"/>
        <v>438.86828348870711</v>
      </c>
    </row>
    <row r="195" spans="1:25" x14ac:dyDescent="0.25">
      <c r="A195" s="4">
        <v>189</v>
      </c>
      <c r="C195" s="106">
        <f>IF(male=0,VLOOKUP((($A$5:$A$1570/'Life tables'!$I$2)*2)+age,lifetable,13,1),IF(male=1,VLOOKUP((($A$5:$A$1570/'Life tables'!$I$2)*2)+age,lifetable,10,1),"error"))</f>
        <v>1.4551982218569126E-4</v>
      </c>
      <c r="F195" s="97">
        <f t="shared" si="38"/>
        <v>114.63514200127227</v>
      </c>
      <c r="G195" s="97">
        <f t="shared" si="39"/>
        <v>11.515339932161638</v>
      </c>
      <c r="H195" s="97">
        <f t="shared" si="40"/>
        <v>0.26351440716900815</v>
      </c>
      <c r="I195" s="97">
        <f t="shared" si="41"/>
        <v>0.26351440716900815</v>
      </c>
      <c r="J195" s="97">
        <f t="shared" si="42"/>
        <v>1.8434088838941765E-2</v>
      </c>
      <c r="K195" s="97">
        <f t="shared" si="43"/>
        <v>0.63530690857088401</v>
      </c>
      <c r="L195" s="97">
        <f t="shared" si="52"/>
        <v>101.93903225736278</v>
      </c>
      <c r="M195" s="97">
        <f t="shared" si="44"/>
        <v>588.13235694946638</v>
      </c>
      <c r="N195" s="97">
        <f t="shared" si="45"/>
        <v>56.638420237964716</v>
      </c>
      <c r="O195" s="97">
        <f t="shared" si="46"/>
        <v>1.3519532202152291</v>
      </c>
      <c r="P195" s="97">
        <f t="shared" si="47"/>
        <v>1.3519532202152291</v>
      </c>
      <c r="Q195" s="97">
        <f t="shared" si="48"/>
        <v>9.4220400831263124E-2</v>
      </c>
      <c r="R195" s="97">
        <f t="shared" si="49"/>
        <v>0.10597842366201399</v>
      </c>
      <c r="S195" s="97">
        <f t="shared" si="53"/>
        <v>528.58983144657793</v>
      </c>
      <c r="T195" s="97">
        <f t="shared" si="54"/>
        <v>17.323404603984386</v>
      </c>
      <c r="U195" s="97">
        <f t="shared" si="54"/>
        <v>280.76303626717964</v>
      </c>
      <c r="V195" s="33">
        <f t="shared" si="55"/>
        <v>999.99999999999955</v>
      </c>
      <c r="W195" s="101">
        <f t="shared" si="50"/>
        <v>110688.39378895028</v>
      </c>
      <c r="X195" s="108">
        <f t="shared" si="56"/>
        <v>701.91355912883557</v>
      </c>
      <c r="Y195" s="32">
        <f t="shared" si="51"/>
        <v>438.20896356258868</v>
      </c>
    </row>
    <row r="196" spans="1:25" x14ac:dyDescent="0.25">
      <c r="A196" s="4">
        <v>190</v>
      </c>
      <c r="C196" s="106">
        <f>IF(male=0,VLOOKUP((($A$5:$A$1570/'Life tables'!$I$2)*2)+age,lifetable,13,1),IF(male=1,VLOOKUP((($A$5:$A$1570/'Life tables'!$I$2)*2)+age,lifetable,10,1),"error"))</f>
        <v>1.4551982218569126E-4</v>
      </c>
      <c r="F196" s="97">
        <f t="shared" si="38"/>
        <v>114.46666328063829</v>
      </c>
      <c r="G196" s="97">
        <f t="shared" si="39"/>
        <v>11.498415892067419</v>
      </c>
      <c r="H196" s="97">
        <f t="shared" si="40"/>
        <v>0.26312712130349258</v>
      </c>
      <c r="I196" s="97">
        <f t="shared" si="41"/>
        <v>0.26312712130349258</v>
      </c>
      <c r="J196" s="97">
        <f t="shared" si="42"/>
        <v>1.8406996346627288E-2</v>
      </c>
      <c r="K196" s="97">
        <f t="shared" si="43"/>
        <v>0.63437320104195916</v>
      </c>
      <c r="L196" s="97">
        <f t="shared" si="52"/>
        <v>101.7892129485753</v>
      </c>
      <c r="M196" s="97">
        <f t="shared" si="44"/>
        <v>587.44689584819741</v>
      </c>
      <c r="N196" s="97">
        <f t="shared" si="45"/>
        <v>56.572408848773648</v>
      </c>
      <c r="O196" s="97">
        <f t="shared" si="46"/>
        <v>1.3503775351976599</v>
      </c>
      <c r="P196" s="97">
        <f t="shared" si="47"/>
        <v>1.3503775351976599</v>
      </c>
      <c r="Q196" s="97">
        <f t="shared" si="48"/>
        <v>9.4110588101266768E-2</v>
      </c>
      <c r="R196" s="97">
        <f t="shared" si="49"/>
        <v>0.10585490709956721</v>
      </c>
      <c r="S196" s="97">
        <f t="shared" si="53"/>
        <v>527.97376643382756</v>
      </c>
      <c r="T196" s="97">
        <f t="shared" si="54"/>
        <v>17.435922188432279</v>
      </c>
      <c r="U196" s="97">
        <f t="shared" si="54"/>
        <v>281.50326437532118</v>
      </c>
      <c r="V196" s="33">
        <f t="shared" si="55"/>
        <v>999.99999999999977</v>
      </c>
      <c r="W196" s="101">
        <f t="shared" si="50"/>
        <v>110428.77750482636</v>
      </c>
      <c r="X196" s="108">
        <f t="shared" si="56"/>
        <v>701.06081343624624</v>
      </c>
      <c r="Y196" s="32">
        <f t="shared" si="51"/>
        <v>437.55073135726047</v>
      </c>
    </row>
    <row r="197" spans="1:25" x14ac:dyDescent="0.25">
      <c r="A197" s="4">
        <v>191</v>
      </c>
      <c r="C197" s="106">
        <f>IF(male=0,VLOOKUP((($A$5:$A$1570/'Life tables'!$I$2)*2)+age,lifetable,13,1),IF(male=1,VLOOKUP((($A$5:$A$1570/'Life tables'!$I$2)*2)+age,lifetable,10,1),"error"))</f>
        <v>1.4551982218569126E-4</v>
      </c>
      <c r="F197" s="97">
        <f t="shared" si="38"/>
        <v>114.29946384871914</v>
      </c>
      <c r="G197" s="97">
        <f t="shared" si="39"/>
        <v>11.48162035920201</v>
      </c>
      <c r="H197" s="97">
        <f t="shared" si="40"/>
        <v>0.26274277616803077</v>
      </c>
      <c r="I197" s="97">
        <f t="shared" si="41"/>
        <v>0.26274277616803077</v>
      </c>
      <c r="J197" s="97">
        <f t="shared" si="42"/>
        <v>1.8380109572397239E-2</v>
      </c>
      <c r="K197" s="97">
        <f t="shared" si="43"/>
        <v>0.6334465833193923</v>
      </c>
      <c r="L197" s="97">
        <f t="shared" si="52"/>
        <v>101.64053124428928</v>
      </c>
      <c r="M197" s="97">
        <f t="shared" si="44"/>
        <v>586.76134958752721</v>
      </c>
      <c r="N197" s="97">
        <f t="shared" si="45"/>
        <v>56.506389258547735</v>
      </c>
      <c r="O197" s="97">
        <f t="shared" si="46"/>
        <v>1.3488016544222392</v>
      </c>
      <c r="P197" s="97">
        <f t="shared" si="47"/>
        <v>1.3488016544222392</v>
      </c>
      <c r="Q197" s="97">
        <f t="shared" si="48"/>
        <v>9.4000761728503079E-2</v>
      </c>
      <c r="R197" s="97">
        <f t="shared" si="49"/>
        <v>0.10573137519183465</v>
      </c>
      <c r="S197" s="97">
        <f t="shared" si="53"/>
        <v>527.35762488321461</v>
      </c>
      <c r="T197" s="97">
        <f t="shared" si="54"/>
        <v>17.548303059733179</v>
      </c>
      <c r="U197" s="97">
        <f t="shared" si="54"/>
        <v>282.2424423338324</v>
      </c>
      <c r="V197" s="33">
        <f t="shared" si="55"/>
        <v>999.99999999999966</v>
      </c>
      <c r="W197" s="101">
        <f t="shared" si="50"/>
        <v>110169.727101065</v>
      </c>
      <c r="X197" s="108">
        <f t="shared" si="56"/>
        <v>700.20925460643411</v>
      </c>
      <c r="Y197" s="32">
        <f t="shared" si="51"/>
        <v>436.89358157130175</v>
      </c>
    </row>
    <row r="198" spans="1:25" x14ac:dyDescent="0.25">
      <c r="A198" s="4">
        <v>192</v>
      </c>
      <c r="C198" s="106">
        <f>IF(male=0,VLOOKUP((($A$5:$A$1570/'Life tables'!$I$2)*2)+age,lifetable,13,1),IF(male=1,VLOOKUP((($A$5:$A$1570/'Life tables'!$I$2)*2)+age,lifetable,10,1),"error"))</f>
        <v>1.4551982218569126E-4</v>
      </c>
      <c r="F198" s="97">
        <f t="shared" si="38"/>
        <v>114.13350348790101</v>
      </c>
      <c r="G198" s="97">
        <f t="shared" si="39"/>
        <v>11.464949293621929</v>
      </c>
      <c r="H198" s="97">
        <f t="shared" si="40"/>
        <v>0.2623612793134793</v>
      </c>
      <c r="I198" s="97">
        <f t="shared" si="41"/>
        <v>0.2623612793134793</v>
      </c>
      <c r="J198" s="97">
        <f t="shared" si="42"/>
        <v>1.8353422048993377E-2</v>
      </c>
      <c r="K198" s="97">
        <f t="shared" si="43"/>
        <v>0.63252683251753505</v>
      </c>
      <c r="L198" s="97">
        <f t="shared" si="52"/>
        <v>101.49295138108559</v>
      </c>
      <c r="M198" s="97">
        <f t="shared" si="44"/>
        <v>586.07575111853316</v>
      </c>
      <c r="N198" s="97">
        <f t="shared" si="45"/>
        <v>56.440364640547116</v>
      </c>
      <c r="O198" s="97">
        <f t="shared" si="46"/>
        <v>1.3472256536343574</v>
      </c>
      <c r="P198" s="97">
        <f t="shared" si="47"/>
        <v>1.3472256536343574</v>
      </c>
      <c r="Q198" s="97">
        <f t="shared" si="48"/>
        <v>9.3890926991824136E-2</v>
      </c>
      <c r="R198" s="97">
        <f t="shared" si="49"/>
        <v>0.10560783387643084</v>
      </c>
      <c r="S198" s="97">
        <f t="shared" si="53"/>
        <v>526.74143640984903</v>
      </c>
      <c r="T198" s="97">
        <f t="shared" si="54"/>
        <v>17.660547408773997</v>
      </c>
      <c r="U198" s="97">
        <f t="shared" si="54"/>
        <v>282.98057700022639</v>
      </c>
      <c r="V198" s="33">
        <f t="shared" si="55"/>
        <v>999.99999999999977</v>
      </c>
      <c r="W198" s="101">
        <f t="shared" si="50"/>
        <v>109911.24294696162</v>
      </c>
      <c r="X198" s="108">
        <f t="shared" si="56"/>
        <v>699.35887559099933</v>
      </c>
      <c r="Y198" s="32">
        <f t="shared" si="51"/>
        <v>436.23750904433609</v>
      </c>
    </row>
    <row r="199" spans="1:25" x14ac:dyDescent="0.25">
      <c r="A199" s="4">
        <v>193</v>
      </c>
      <c r="C199" s="106">
        <f>IF(male=0,VLOOKUP((($A$5:$A$1570/'Life tables'!$I$2)*2)+age,lifetable,13,1),IF(male=1,VLOOKUP((($A$5:$A$1570/'Life tables'!$I$2)*2)+age,lifetable,10,1),"error"))</f>
        <v>1.4551982218569126E-4</v>
      </c>
      <c r="F199" s="97">
        <f t="shared" ref="F199:F262" si="57">E198*(1-pCAUC)+(L198+G198+H198+I198 )*(1-pCAUC)+(S198+N198+O198+P198)*(pUAUC)</f>
        <v>113.96874341947942</v>
      </c>
      <c r="G199" s="97">
        <f t="shared" ref="G199:G262" si="58">F199*(rrOSEX)</f>
        <v>11.448398799925156</v>
      </c>
      <c r="H199" s="97">
        <f t="shared" ref="H199:H262" si="59">F199*rrEREX</f>
        <v>0.26198254159834866</v>
      </c>
      <c r="I199" s="97">
        <f t="shared" ref="I199:I262" si="60">F199*rrHOEX</f>
        <v>0.26198254159834866</v>
      </c>
      <c r="J199" s="97">
        <f t="shared" ref="J199:J262" si="61">F199*mr + G199*mr + H199*mr+I199*mr</f>
        <v>1.8326927540543606E-2</v>
      </c>
      <c r="K199" s="97">
        <f t="shared" ref="K199:K262" si="62">F199*amr + I199*amrHOEX</f>
        <v>0.63161373372516227</v>
      </c>
      <c r="L199" s="97">
        <f t="shared" si="52"/>
        <v>101.34643887509186</v>
      </c>
      <c r="M199" s="97">
        <f t="shared" ref="M199:M262" si="63">E198*pCAUC+(L198+G198+H198+I198)*pCAUC+(S198+N198+O198+P198)*(1-pUAUC)</f>
        <v>585.39013217152001</v>
      </c>
      <c r="N199" s="97">
        <f t="shared" ref="N199:N262" si="64">M199*rrOSEXc</f>
        <v>56.374338050468893</v>
      </c>
      <c r="O199" s="97">
        <f t="shared" ref="O199:O262" si="65">M199*rrEREXc</f>
        <v>1.3456496057731875</v>
      </c>
      <c r="P199" s="97">
        <f t="shared" ref="P199:P262" si="66">M199*rrHOEXc</f>
        <v>1.3456496057731875</v>
      </c>
      <c r="Q199" s="97">
        <f t="shared" ref="Q199:Q262" si="67">M199*mr + N199*mr + O199*mr+P199*mr</f>
        <v>9.3781088974510901E-2</v>
      </c>
      <c r="R199" s="97">
        <f t="shared" ref="R199:R262" si="68">M199*amrc + P199*amrHOEX</f>
        <v>0.1054842888709934</v>
      </c>
      <c r="S199" s="97">
        <f t="shared" si="53"/>
        <v>526.12522953165922</v>
      </c>
      <c r="T199" s="97">
        <f t="shared" si="54"/>
        <v>17.772655425289052</v>
      </c>
      <c r="U199" s="97">
        <f t="shared" si="54"/>
        <v>283.71767502282256</v>
      </c>
      <c r="V199" s="33">
        <f t="shared" si="55"/>
        <v>999.99999999999977</v>
      </c>
      <c r="W199" s="101">
        <f t="shared" ref="W199:W262" si="69">(cNES*L199+(cNES+cOSEX)*G199+(cNES+cEREX)*H199+(cNES+cHOEX)*I199 +(cNES+ cNES)*S199 +(cNES+ cOSEX)*N199 + (cNES+cEREX)*O199 + (cNES+cHOEX)*P199)/(1+cDR)^A$5:A$65536</f>
        <v>109653.32534783254</v>
      </c>
      <c r="X199" s="108">
        <f t="shared" si="56"/>
        <v>698.50966955188824</v>
      </c>
      <c r="Y199" s="32">
        <f t="shared" ref="Y199:Y262" si="70">(uNES*L199+ uOCEX*G199+uEREX*H199+uHOEX*I199+uNES*S199+ uOCEX*N199+uEREX*O199+uHOEX*P199)/(1+oDR)^A$5:A$65536</f>
        <v>435.58250875199968</v>
      </c>
    </row>
    <row r="200" spans="1:25" x14ac:dyDescent="0.25">
      <c r="A200" s="4">
        <v>194</v>
      </c>
      <c r="C200" s="106">
        <f>IF(male=0,VLOOKUP((($A$5:$A$1570/'Life tables'!$I$2)*2)+age,lifetable,13,1),IF(male=1,VLOOKUP((($A$5:$A$1570/'Life tables'!$I$2)*2)+age,lifetable,10,1),"error"))</f>
        <v>1.4551982218569126E-4</v>
      </c>
      <c r="F200" s="97">
        <f t="shared" si="57"/>
        <v>113.80514625193641</v>
      </c>
      <c r="G200" s="97">
        <f t="shared" si="58"/>
        <v>11.431965122055452</v>
      </c>
      <c r="H200" s="97">
        <f t="shared" si="59"/>
        <v>0.26160647706990631</v>
      </c>
      <c r="I200" s="97">
        <f t="shared" si="60"/>
        <v>0.26160647706990631</v>
      </c>
      <c r="J200" s="97">
        <f t="shared" si="61"/>
        <v>1.8300620034244586E-2</v>
      </c>
      <c r="K200" s="97">
        <f t="shared" si="62"/>
        <v>0.63070707971882323</v>
      </c>
      <c r="L200" s="97">
        <f t="shared" ref="L200:L263" si="71">F200-SUM(G200:K200)</f>
        <v>101.20096047598807</v>
      </c>
      <c r="M200" s="97">
        <f t="shared" si="63"/>
        <v>584.70452329995169</v>
      </c>
      <c r="N200" s="97">
        <f t="shared" si="64"/>
        <v>56.308312430677837</v>
      </c>
      <c r="O200" s="97">
        <f t="shared" si="65"/>
        <v>1.3440735810726718</v>
      </c>
      <c r="P200" s="97">
        <f t="shared" si="66"/>
        <v>1.3440735810726718</v>
      </c>
      <c r="Q200" s="97">
        <f t="shared" si="67"/>
        <v>9.36712525713113E-2</v>
      </c>
      <c r="R200" s="97">
        <f t="shared" si="68"/>
        <v>0.10536074568109924</v>
      </c>
      <c r="S200" s="97">
        <f t="shared" ref="S200:S258" si="72">M200-SUM(N200:R200)</f>
        <v>525.50903170887614</v>
      </c>
      <c r="T200" s="97">
        <f t="shared" ref="T200:U263" si="73">J200+Q200+T199</f>
        <v>17.884627297894607</v>
      </c>
      <c r="U200" s="97">
        <f t="shared" si="73"/>
        <v>284.45374284822248</v>
      </c>
      <c r="V200" s="33">
        <f t="shared" ref="V200:V263" si="74">SUM(G200:I200,L200,N200,O200,P200,S200,T200,U200)</f>
        <v>999.99999999999977</v>
      </c>
      <c r="W200" s="101">
        <f t="shared" si="69"/>
        <v>109395.97454750493</v>
      </c>
      <c r="X200" s="108">
        <f t="shared" ref="X200:X263" si="75">(L200+G200+H200+I200+N200+O200+P200+S200)</f>
        <v>697.66162985388269</v>
      </c>
      <c r="Y200" s="32">
        <f t="shared" si="70"/>
        <v>434.92857580108745</v>
      </c>
    </row>
    <row r="201" spans="1:25" x14ac:dyDescent="0.25">
      <c r="A201" s="4">
        <v>195</v>
      </c>
      <c r="C201" s="106">
        <f>IF(male=0,VLOOKUP((($A$5:$A$1570/'Life tables'!$I$2)*2)+age,lifetable,13,1),IF(male=1,VLOOKUP((($A$5:$A$1570/'Life tables'!$I$2)*2)+age,lifetable,10,1),"error"))</f>
        <v>1.4551982218569126E-4</v>
      </c>
      <c r="F201" s="97">
        <f t="shared" si="57"/>
        <v>113.64267593107738</v>
      </c>
      <c r="G201" s="97">
        <f t="shared" si="58"/>
        <v>11.415644638293516</v>
      </c>
      <c r="H201" s="97">
        <f t="shared" si="59"/>
        <v>0.26123300284955553</v>
      </c>
      <c r="I201" s="97">
        <f t="shared" si="60"/>
        <v>0.26123300284955553</v>
      </c>
      <c r="J201" s="97">
        <f t="shared" si="61"/>
        <v>1.8274493732343432E-2</v>
      </c>
      <c r="K201" s="97">
        <f t="shared" si="62"/>
        <v>0.62980667068650109</v>
      </c>
      <c r="L201" s="97">
        <f t="shared" si="71"/>
        <v>101.05648412266591</v>
      </c>
      <c r="M201" s="97">
        <f t="shared" si="63"/>
        <v>584.01895392280517</v>
      </c>
      <c r="N201" s="97">
        <f t="shared" si="64"/>
        <v>56.242290614285174</v>
      </c>
      <c r="O201" s="97">
        <f t="shared" si="65"/>
        <v>1.3424976471588812</v>
      </c>
      <c r="P201" s="97">
        <f t="shared" si="66"/>
        <v>1.3424976471588812</v>
      </c>
      <c r="Q201" s="97">
        <f t="shared" si="67"/>
        <v>9.3561422495225297E-2</v>
      </c>
      <c r="R201" s="97">
        <f t="shared" si="68"/>
        <v>0.10523720960789662</v>
      </c>
      <c r="S201" s="97">
        <f t="shared" si="72"/>
        <v>524.89286938209909</v>
      </c>
      <c r="T201" s="97">
        <f t="shared" si="73"/>
        <v>17.996463214122176</v>
      </c>
      <c r="U201" s="97">
        <f t="shared" si="73"/>
        <v>285.18878672851685</v>
      </c>
      <c r="V201" s="33">
        <f t="shared" si="74"/>
        <v>999.99999999999955</v>
      </c>
      <c r="W201" s="101">
        <f t="shared" si="69"/>
        <v>109139.19073071357</v>
      </c>
      <c r="X201" s="108">
        <f t="shared" si="75"/>
        <v>696.81475005736058</v>
      </c>
      <c r="Y201" s="32">
        <f t="shared" si="70"/>
        <v>434.27570542487911</v>
      </c>
    </row>
    <row r="202" spans="1:25" x14ac:dyDescent="0.25">
      <c r="A202" s="4">
        <v>196</v>
      </c>
      <c r="C202" s="106">
        <f>IF(male=0,VLOOKUP((($A$5:$A$1570/'Life tables'!$I$2)*2)+age,lifetable,13,1),IF(male=1,VLOOKUP((($A$5:$A$1570/'Life tables'!$I$2)*2)+age,lifetable,10,1),"error"))</f>
        <v>1.4551982218569126E-4</v>
      </c>
      <c r="F202" s="97">
        <f t="shared" si="57"/>
        <v>113.48129769196049</v>
      </c>
      <c r="G202" s="97">
        <f t="shared" si="58"/>
        <v>11.399433856428178</v>
      </c>
      <c r="H202" s="97">
        <f t="shared" si="59"/>
        <v>0.26086203902233412</v>
      </c>
      <c r="I202" s="97">
        <f t="shared" si="60"/>
        <v>0.26086203902233412</v>
      </c>
      <c r="J202" s="97">
        <f t="shared" si="61"/>
        <v>1.8248543044407619E-2</v>
      </c>
      <c r="K202" s="97">
        <f t="shared" si="62"/>
        <v>0.62891231396120639</v>
      </c>
      <c r="L202" s="97">
        <f t="shared" si="71"/>
        <v>100.91297890048203</v>
      </c>
      <c r="M202" s="97">
        <f t="shared" si="63"/>
        <v>583.33345236540003</v>
      </c>
      <c r="N202" s="97">
        <f t="shared" si="64"/>
        <v>56.176275329080539</v>
      </c>
      <c r="O202" s="97">
        <f t="shared" si="65"/>
        <v>1.3409218691438722</v>
      </c>
      <c r="P202" s="97">
        <f t="shared" si="66"/>
        <v>1.3409218691438722</v>
      </c>
      <c r="Q202" s="97">
        <f t="shared" si="67"/>
        <v>9.34516032840461E-2</v>
      </c>
      <c r="R202" s="97">
        <f t="shared" si="68"/>
        <v>0.10511368575546233</v>
      </c>
      <c r="S202" s="97">
        <f t="shared" si="72"/>
        <v>524.27676800899224</v>
      </c>
      <c r="T202" s="97">
        <f t="shared" si="73"/>
        <v>18.108163360450629</v>
      </c>
      <c r="U202" s="97">
        <f t="shared" si="73"/>
        <v>285.92281272823351</v>
      </c>
      <c r="V202" s="33">
        <f t="shared" si="74"/>
        <v>999.99999999999955</v>
      </c>
      <c r="W202" s="101">
        <f t="shared" si="69"/>
        <v>108882.97402540907</v>
      </c>
      <c r="X202" s="108">
        <f t="shared" si="75"/>
        <v>695.96902391131539</v>
      </c>
      <c r="Y202" s="32">
        <f t="shared" si="70"/>
        <v>433.62389297863206</v>
      </c>
    </row>
    <row r="203" spans="1:25" x14ac:dyDescent="0.25">
      <c r="A203" s="4">
        <v>197</v>
      </c>
      <c r="C203" s="106">
        <f>IF(male=0,VLOOKUP((($A$5:$A$1570/'Life tables'!$I$2)*2)+age,lifetable,13,1),IF(male=1,VLOOKUP((($A$5:$A$1570/'Life tables'!$I$2)*2)+age,lifetable,10,1),"error"))</f>
        <v>1.4551982218569126E-4</v>
      </c>
      <c r="F203" s="97">
        <f t="shared" si="57"/>
        <v>113.32097801255438</v>
      </c>
      <c r="G203" s="97">
        <f t="shared" si="58"/>
        <v>11.383329409101231</v>
      </c>
      <c r="H203" s="97">
        <f t="shared" si="59"/>
        <v>0.26049350853038639</v>
      </c>
      <c r="I203" s="97">
        <f t="shared" si="60"/>
        <v>0.26049350853038639</v>
      </c>
      <c r="J203" s="97">
        <f t="shared" si="61"/>
        <v>1.8222762579872841E-2</v>
      </c>
      <c r="K203" s="97">
        <f t="shared" si="62"/>
        <v>0.62802382376414745</v>
      </c>
      <c r="L203" s="97">
        <f t="shared" si="71"/>
        <v>100.77041500004836</v>
      </c>
      <c r="M203" s="97">
        <f t="shared" si="63"/>
        <v>582.6480458987611</v>
      </c>
      <c r="N203" s="97">
        <f t="shared" si="64"/>
        <v>56.110269201322723</v>
      </c>
      <c r="O203" s="97">
        <f t="shared" si="65"/>
        <v>1.3393463097161693</v>
      </c>
      <c r="P203" s="97">
        <f t="shared" si="66"/>
        <v>1.3393463097161693</v>
      </c>
      <c r="Q203" s="97">
        <f t="shared" si="67"/>
        <v>9.3341799306665862E-2</v>
      </c>
      <c r="R203" s="97">
        <f t="shared" si="68"/>
        <v>0.1049901790378947</v>
      </c>
      <c r="S203" s="97">
        <f t="shared" si="72"/>
        <v>523.66075209966152</v>
      </c>
      <c r="T203" s="97">
        <f t="shared" si="73"/>
        <v>18.219727922337167</v>
      </c>
      <c r="U203" s="97">
        <f t="shared" si="73"/>
        <v>286.65582673103557</v>
      </c>
      <c r="V203" s="33">
        <f t="shared" si="74"/>
        <v>999.99999999999977</v>
      </c>
      <c r="W203" s="101">
        <f t="shared" si="69"/>
        <v>108627.32450497962</v>
      </c>
      <c r="X203" s="108">
        <f t="shared" si="75"/>
        <v>695.124445346627</v>
      </c>
      <c r="Y203" s="32">
        <f t="shared" si="70"/>
        <v>432.97313393523865</v>
      </c>
    </row>
    <row r="204" spans="1:25" x14ac:dyDescent="0.25">
      <c r="A204" s="4">
        <v>198</v>
      </c>
      <c r="C204" s="106">
        <f>IF(male=0,VLOOKUP((($A$5:$A$1570/'Life tables'!$I$2)*2)+age,lifetable,13,1),IF(male=1,VLOOKUP((($A$5:$A$1570/'Life tables'!$I$2)*2)+age,lifetable,10,1),"error"))</f>
        <v>1.4551982218569126E-4</v>
      </c>
      <c r="F204" s="97">
        <f t="shared" si="57"/>
        <v>113.1616845690618</v>
      </c>
      <c r="G204" s="97">
        <f t="shared" si="58"/>
        <v>11.367328049319593</v>
      </c>
      <c r="H204" s="97">
        <f t="shared" si="59"/>
        <v>0.26012733707026475</v>
      </c>
      <c r="I204" s="97">
        <f t="shared" si="60"/>
        <v>0.26012733707026475</v>
      </c>
      <c r="J204" s="97">
        <f t="shared" si="61"/>
        <v>1.8197147140858773E-2</v>
      </c>
      <c r="K204" s="97">
        <f t="shared" si="62"/>
        <v>0.62714102095713609</v>
      </c>
      <c r="L204" s="97">
        <f t="shared" si="71"/>
        <v>100.62876367750368</v>
      </c>
      <c r="M204" s="97">
        <f t="shared" si="63"/>
        <v>581.96276077756499</v>
      </c>
      <c r="N204" s="97">
        <f t="shared" si="64"/>
        <v>56.044274759393957</v>
      </c>
      <c r="O204" s="97">
        <f t="shared" si="65"/>
        <v>1.3377710292279947</v>
      </c>
      <c r="P204" s="97">
        <f t="shared" si="66"/>
        <v>1.3377710292279947</v>
      </c>
      <c r="Q204" s="97">
        <f t="shared" si="67"/>
        <v>9.3232014769155117E-2</v>
      </c>
      <c r="R204" s="97">
        <f t="shared" si="68"/>
        <v>0.10486669418615131</v>
      </c>
      <c r="S204" s="97">
        <f t="shared" si="72"/>
        <v>523.04484525075975</v>
      </c>
      <c r="T204" s="97">
        <f t="shared" si="73"/>
        <v>18.331157084247181</v>
      </c>
      <c r="U204" s="97">
        <f t="shared" si="73"/>
        <v>287.38783444617889</v>
      </c>
      <c r="V204" s="33">
        <f t="shared" si="74"/>
        <v>999.99999999999955</v>
      </c>
      <c r="W204" s="101">
        <f t="shared" si="69"/>
        <v>108372.24219039059</v>
      </c>
      <c r="X204" s="108">
        <f t="shared" si="75"/>
        <v>694.28100846957352</v>
      </c>
      <c r="Y204" s="32">
        <f t="shared" si="70"/>
        <v>432.32342388103922</v>
      </c>
    </row>
    <row r="205" spans="1:25" x14ac:dyDescent="0.25">
      <c r="A205" s="4">
        <v>199</v>
      </c>
      <c r="C205" s="106">
        <f>IF(male=0,VLOOKUP((($A$5:$A$1570/'Life tables'!$I$2)*2)+age,lifetable,13,1),IF(male=1,VLOOKUP((($A$5:$A$1570/'Life tables'!$I$2)*2)+age,lifetable,10,1),"error"))</f>
        <v>1.4551982218569126E-4</v>
      </c>
      <c r="F205" s="97">
        <f t="shared" si="57"/>
        <v>113.00338619284955</v>
      </c>
      <c r="G205" s="97">
        <f t="shared" si="58"/>
        <v>11.351426646128823</v>
      </c>
      <c r="H205" s="97">
        <f t="shared" si="59"/>
        <v>0.25976345299392339</v>
      </c>
      <c r="I205" s="97">
        <f t="shared" si="60"/>
        <v>0.25976345299392339</v>
      </c>
      <c r="J205" s="97">
        <f t="shared" si="61"/>
        <v>1.817169171524308E-2</v>
      </c>
      <c r="K205" s="97">
        <f t="shared" si="62"/>
        <v>0.6262637328038918</v>
      </c>
      <c r="L205" s="97">
        <f t="shared" si="71"/>
        <v>100.48799721621374</v>
      </c>
      <c r="M205" s="97">
        <f t="shared" si="63"/>
        <v>581.27762227672383</v>
      </c>
      <c r="N205" s="97">
        <f t="shared" si="64"/>
        <v>55.978294437323044</v>
      </c>
      <c r="O205" s="97">
        <f t="shared" si="65"/>
        <v>1.3361960857793633</v>
      </c>
      <c r="P205" s="97">
        <f t="shared" si="66"/>
        <v>1.3361960857793633</v>
      </c>
      <c r="Q205" s="97">
        <f t="shared" si="67"/>
        <v>9.3122253720623452E-2</v>
      </c>
      <c r="R205" s="97">
        <f t="shared" si="68"/>
        <v>0.10474323575464126</v>
      </c>
      <c r="S205" s="97">
        <f t="shared" si="72"/>
        <v>522.42907017836683</v>
      </c>
      <c r="T205" s="97">
        <f t="shared" si="73"/>
        <v>18.442451029683049</v>
      </c>
      <c r="U205" s="97">
        <f t="shared" si="73"/>
        <v>288.1188414147374</v>
      </c>
      <c r="V205" s="33">
        <f t="shared" si="74"/>
        <v>999.99999999999943</v>
      </c>
      <c r="W205" s="101">
        <f t="shared" si="69"/>
        <v>108117.72705224453</v>
      </c>
      <c r="X205" s="108">
        <f t="shared" si="75"/>
        <v>693.43870755557896</v>
      </c>
      <c r="Y205" s="32">
        <f t="shared" si="70"/>
        <v>431.67475851178841</v>
      </c>
    </row>
    <row r="206" spans="1:25" x14ac:dyDescent="0.25">
      <c r="A206" s="4">
        <v>200</v>
      </c>
      <c r="C206" s="106">
        <f>IF(male=0,VLOOKUP((($A$5:$A$1570/'Life tables'!$I$2)*2)+age,lifetable,13,1),IF(male=1,VLOOKUP((($A$5:$A$1570/'Life tables'!$I$2)*2)+age,lifetable,10,1),"error"))</f>
        <v>1.4551982218569126E-4</v>
      </c>
      <c r="F206" s="97">
        <f t="shared" si="57"/>
        <v>112.84605282892683</v>
      </c>
      <c r="G206" s="97">
        <f t="shared" si="58"/>
        <v>11.335622180442197</v>
      </c>
      <c r="H206" s="97">
        <f t="shared" si="59"/>
        <v>0.25940178721327178</v>
      </c>
      <c r="I206" s="97">
        <f t="shared" si="60"/>
        <v>0.25940178721327178</v>
      </c>
      <c r="J206" s="97">
        <f t="shared" si="61"/>
        <v>1.8146391469984528E-2</v>
      </c>
      <c r="K206" s="97">
        <f t="shared" si="62"/>
        <v>0.62539179273993051</v>
      </c>
      <c r="L206" s="97">
        <f t="shared" si="71"/>
        <v>100.34808888984817</v>
      </c>
      <c r="M206" s="97">
        <f t="shared" si="63"/>
        <v>580.59265472665231</v>
      </c>
      <c r="N206" s="97">
        <f t="shared" si="64"/>
        <v>55.912330578181631</v>
      </c>
      <c r="O206" s="97">
        <f t="shared" si="65"/>
        <v>1.3346215352991528</v>
      </c>
      <c r="P206" s="97">
        <f t="shared" si="66"/>
        <v>1.3346215352991528</v>
      </c>
      <c r="Q206" s="97">
        <f t="shared" si="67"/>
        <v>9.3012520058869314E-2</v>
      </c>
      <c r="R206" s="97">
        <f t="shared" si="68"/>
        <v>0.10461980812758</v>
      </c>
      <c r="S206" s="97">
        <f t="shared" si="72"/>
        <v>521.8134487496859</v>
      </c>
      <c r="T206" s="97">
        <f t="shared" si="73"/>
        <v>18.553609941211903</v>
      </c>
      <c r="U206" s="97">
        <f t="shared" si="73"/>
        <v>288.8488530156049</v>
      </c>
      <c r="V206" s="33">
        <f t="shared" si="74"/>
        <v>999.99999999999955</v>
      </c>
      <c r="W206" s="101">
        <f t="shared" si="69"/>
        <v>107863.77901276445</v>
      </c>
      <c r="X206" s="108">
        <f t="shared" si="75"/>
        <v>692.5975370431828</v>
      </c>
      <c r="Y206" s="32">
        <f t="shared" si="70"/>
        <v>431.02713362876671</v>
      </c>
    </row>
    <row r="207" spans="1:25" x14ac:dyDescent="0.25">
      <c r="A207" s="4">
        <v>201</v>
      </c>
      <c r="C207" s="106">
        <f>IF(male=0,VLOOKUP((($A$5:$A$1570/'Life tables'!$I$2)*2)+age,lifetable,13,1),IF(male=1,VLOOKUP((($A$5:$A$1570/'Life tables'!$I$2)*2)+age,lifetable,10,1),"error"))</f>
        <v>1.4551982218569126E-4</v>
      </c>
      <c r="F207" s="97">
        <f t="shared" si="57"/>
        <v>112.6896554959163</v>
      </c>
      <c r="G207" s="97">
        <f t="shared" si="58"/>
        <v>11.319911741019705</v>
      </c>
      <c r="H207" s="97">
        <f t="shared" si="59"/>
        <v>0.2590422731081588</v>
      </c>
      <c r="I207" s="97">
        <f t="shared" si="60"/>
        <v>0.2590422731081588</v>
      </c>
      <c r="J207" s="97">
        <f t="shared" si="61"/>
        <v>1.8121241744686004E-2</v>
      </c>
      <c r="K207" s="97">
        <f t="shared" si="62"/>
        <v>0.62452504015072396</v>
      </c>
      <c r="L207" s="97">
        <f t="shared" si="71"/>
        <v>100.20901292678487</v>
      </c>
      <c r="M207" s="97">
        <f t="shared" si="63"/>
        <v>579.90788154726636</v>
      </c>
      <c r="N207" s="97">
        <f t="shared" si="64"/>
        <v>55.846385437358371</v>
      </c>
      <c r="O207" s="97">
        <f t="shared" si="65"/>
        <v>1.3330474316232563</v>
      </c>
      <c r="P207" s="97">
        <f t="shared" si="66"/>
        <v>1.3330474316232563</v>
      </c>
      <c r="Q207" s="97">
        <f t="shared" si="67"/>
        <v>9.2902817535826882E-2</v>
      </c>
      <c r="R207" s="97">
        <f t="shared" si="68"/>
        <v>0.10449641552511589</v>
      </c>
      <c r="S207" s="97">
        <f t="shared" si="72"/>
        <v>521.19800201360056</v>
      </c>
      <c r="T207" s="97">
        <f t="shared" si="73"/>
        <v>18.664634000492416</v>
      </c>
      <c r="U207" s="97">
        <f t="shared" si="73"/>
        <v>289.57787447128072</v>
      </c>
      <c r="V207" s="33">
        <f t="shared" si="74"/>
        <v>999.99999999999955</v>
      </c>
      <c r="W207" s="101">
        <f t="shared" si="69"/>
        <v>107610.39794770311</v>
      </c>
      <c r="X207" s="108">
        <f t="shared" si="75"/>
        <v>691.7574915282263</v>
      </c>
      <c r="Y207" s="32">
        <f t="shared" si="70"/>
        <v>430.38054513503238</v>
      </c>
    </row>
    <row r="208" spans="1:25" x14ac:dyDescent="0.25">
      <c r="A208" s="4">
        <v>202</v>
      </c>
      <c r="C208" s="106">
        <f>IF(male=0,VLOOKUP((($A$5:$A$1570/'Life tables'!$I$2)*2)+age,lifetable,13,1),IF(male=1,VLOOKUP((($A$5:$A$1570/'Life tables'!$I$2)*2)+age,lifetable,10,1),"error"))</f>
        <v>1.4551982218569126E-4</v>
      </c>
      <c r="F208" s="97">
        <f t="shared" si="57"/>
        <v>112.53416624746423</v>
      </c>
      <c r="G208" s="97">
        <f t="shared" si="58"/>
        <v>11.304292520591627</v>
      </c>
      <c r="H208" s="97">
        <f t="shared" si="59"/>
        <v>0.25868484643766587</v>
      </c>
      <c r="I208" s="97">
        <f t="shared" si="60"/>
        <v>0.25868484643766587</v>
      </c>
      <c r="J208" s="97">
        <f t="shared" si="61"/>
        <v>1.809623804538903E-2</v>
      </c>
      <c r="K208" s="97">
        <f t="shared" si="62"/>
        <v>0.62366332015783565</v>
      </c>
      <c r="L208" s="97">
        <f t="shared" si="71"/>
        <v>100.07074447579404</v>
      </c>
      <c r="M208" s="97">
        <f t="shared" si="63"/>
        <v>579.2233252807622</v>
      </c>
      <c r="N208" s="97">
        <f t="shared" si="64"/>
        <v>55.780461185715595</v>
      </c>
      <c r="O208" s="97">
        <f t="shared" si="65"/>
        <v>1.3314738265699326</v>
      </c>
      <c r="P208" s="97">
        <f t="shared" si="66"/>
        <v>1.3314738265699326</v>
      </c>
      <c r="Q208" s="97">
        <f t="shared" si="67"/>
        <v>9.2793149762817231E-2</v>
      </c>
      <c r="R208" s="97">
        <f t="shared" si="68"/>
        <v>0.10437306200923663</v>
      </c>
      <c r="S208" s="97">
        <f t="shared" si="72"/>
        <v>520.58275023013471</v>
      </c>
      <c r="T208" s="97">
        <f t="shared" si="73"/>
        <v>18.775523388300623</v>
      </c>
      <c r="U208" s="97">
        <f t="shared" si="73"/>
        <v>290.30591085344781</v>
      </c>
      <c r="V208" s="33">
        <f t="shared" si="74"/>
        <v>999.99999999999955</v>
      </c>
      <c r="W208" s="101">
        <f t="shared" si="69"/>
        <v>107357.58368818177</v>
      </c>
      <c r="X208" s="108">
        <f t="shared" si="75"/>
        <v>690.91856575825113</v>
      </c>
      <c r="Y208" s="32">
        <f t="shared" si="70"/>
        <v>429.73498903180996</v>
      </c>
    </row>
    <row r="209" spans="1:25" x14ac:dyDescent="0.25">
      <c r="A209" s="4">
        <v>203</v>
      </c>
      <c r="C209" s="106">
        <f>IF(male=0,VLOOKUP((($A$5:$A$1570/'Life tables'!$I$2)*2)+age,lifetable,13,1),IF(male=1,VLOOKUP((($A$5:$A$1570/'Life tables'!$I$2)*2)+age,lifetable,10,1),"error"))</f>
        <v>1.4551982218569126E-4</v>
      </c>
      <c r="F209" s="97">
        <f t="shared" si="57"/>
        <v>112.37955813503807</v>
      </c>
      <c r="G209" s="97">
        <f t="shared" si="58"/>
        <v>11.288761812121468</v>
      </c>
      <c r="H209" s="97">
        <f t="shared" si="59"/>
        <v>0.25832944525458845</v>
      </c>
      <c r="I209" s="97">
        <f t="shared" si="60"/>
        <v>0.25832944525458845</v>
      </c>
      <c r="J209" s="97">
        <f t="shared" si="61"/>
        <v>1.8071376038591384E-2</v>
      </c>
      <c r="K209" s="97">
        <f t="shared" si="62"/>
        <v>0.62280648341274436</v>
      </c>
      <c r="L209" s="97">
        <f t="shared" si="71"/>
        <v>99.933259572956089</v>
      </c>
      <c r="M209" s="97">
        <f t="shared" si="63"/>
        <v>578.53900762321291</v>
      </c>
      <c r="N209" s="97">
        <f t="shared" si="64"/>
        <v>55.714559912632154</v>
      </c>
      <c r="O209" s="97">
        <f t="shared" si="65"/>
        <v>1.3299007700124386</v>
      </c>
      <c r="P209" s="97">
        <f t="shared" si="66"/>
        <v>1.3299007700124386</v>
      </c>
      <c r="Q209" s="97">
        <f t="shared" si="67"/>
        <v>9.268352021561016E-2</v>
      </c>
      <c r="R209" s="97">
        <f t="shared" si="68"/>
        <v>0.10424975148946296</v>
      </c>
      <c r="S209" s="97">
        <f t="shared" si="72"/>
        <v>519.96771289885078</v>
      </c>
      <c r="T209" s="97">
        <f t="shared" si="73"/>
        <v>18.886278284554827</v>
      </c>
      <c r="U209" s="97">
        <f t="shared" si="73"/>
        <v>291.03296708835001</v>
      </c>
      <c r="V209" s="33">
        <f t="shared" si="74"/>
        <v>999.99999999999943</v>
      </c>
      <c r="W209" s="101">
        <f t="shared" si="69"/>
        <v>107105.33602246002</v>
      </c>
      <c r="X209" s="108">
        <f t="shared" si="75"/>
        <v>690.08075462709462</v>
      </c>
      <c r="Y209" s="32">
        <f t="shared" si="70"/>
        <v>429.09046141500818</v>
      </c>
    </row>
    <row r="210" spans="1:25" x14ac:dyDescent="0.25">
      <c r="A210" s="4">
        <v>204</v>
      </c>
      <c r="C210" s="106">
        <f>IF(male=0,VLOOKUP((($A$5:$A$1570/'Life tables'!$I$2)*2)+age,lifetable,13,1),IF(male=1,VLOOKUP((($A$5:$A$1570/'Life tables'!$I$2)*2)+age,lifetable,10,1),"error"))</f>
        <v>1.4551982218569126E-4</v>
      </c>
      <c r="F210" s="97">
        <f t="shared" si="57"/>
        <v>112.22580517206156</v>
      </c>
      <c r="G210" s="97">
        <f t="shared" si="58"/>
        <v>11.273317005203253</v>
      </c>
      <c r="H210" s="97">
        <f t="shared" si="59"/>
        <v>0.25797600982299296</v>
      </c>
      <c r="I210" s="97">
        <f t="shared" si="60"/>
        <v>0.25797600982299296</v>
      </c>
      <c r="J210" s="97">
        <f t="shared" si="61"/>
        <v>1.8046651545479766E-2</v>
      </c>
      <c r="K210" s="97">
        <f t="shared" si="62"/>
        <v>0.62195438589808227</v>
      </c>
      <c r="L210" s="97">
        <f t="shared" si="71"/>
        <v>99.796535109768755</v>
      </c>
      <c r="M210" s="97">
        <f t="shared" si="63"/>
        <v>577.85494945503285</v>
      </c>
      <c r="N210" s="97">
        <f t="shared" si="64"/>
        <v>55.648683628937185</v>
      </c>
      <c r="O210" s="97">
        <f t="shared" si="65"/>
        <v>1.3283283099490568</v>
      </c>
      <c r="P210" s="97">
        <f t="shared" si="66"/>
        <v>1.3283283099490568</v>
      </c>
      <c r="Q210" s="97">
        <f t="shared" si="67"/>
        <v>9.257393223930474E-2</v>
      </c>
      <c r="R210" s="97">
        <f t="shared" si="68"/>
        <v>0.10412648772833806</v>
      </c>
      <c r="S210" s="97">
        <f t="shared" si="72"/>
        <v>519.35290878622993</v>
      </c>
      <c r="T210" s="97">
        <f t="shared" si="73"/>
        <v>18.99689886833961</v>
      </c>
      <c r="U210" s="97">
        <f t="shared" si="73"/>
        <v>291.75904796197642</v>
      </c>
      <c r="V210" s="33">
        <f t="shared" si="74"/>
        <v>999.9999999999992</v>
      </c>
      <c r="W210" s="101">
        <f t="shared" si="69"/>
        <v>106853.65469764039</v>
      </c>
      <c r="X210" s="108">
        <f t="shared" si="75"/>
        <v>689.24405316968318</v>
      </c>
      <c r="Y210" s="32">
        <f t="shared" si="70"/>
        <v>428.4469584718658</v>
      </c>
    </row>
    <row r="211" spans="1:25" x14ac:dyDescent="0.25">
      <c r="A211" s="4">
        <v>205</v>
      </c>
      <c r="C211" s="106">
        <f>IF(male=0,VLOOKUP((($A$5:$A$1570/'Life tables'!$I$2)*2)+age,lifetable,13,1),IF(male=1,VLOOKUP((($A$5:$A$1570/'Life tables'!$I$2)*2)+age,lifetable,10,1),"error"))</f>
        <v>1.4551982218569126E-4</v>
      </c>
      <c r="F211" s="97">
        <f t="shared" si="57"/>
        <v>112.072882299339</v>
      </c>
      <c r="G211" s="97">
        <f t="shared" si="58"/>
        <v>11.257955582588334</v>
      </c>
      <c r="H211" s="97">
        <f t="shared" si="59"/>
        <v>0.25762448253873643</v>
      </c>
      <c r="I211" s="97">
        <f t="shared" si="60"/>
        <v>0.25762448253873643</v>
      </c>
      <c r="J211" s="97">
        <f t="shared" si="61"/>
        <v>1.8022060536369813E-2</v>
      </c>
      <c r="K211" s="97">
        <f t="shared" si="62"/>
        <v>0.62110688873601594</v>
      </c>
      <c r="L211" s="97">
        <f t="shared" si="71"/>
        <v>99.660548802400811</v>
      </c>
      <c r="M211" s="97">
        <f t="shared" si="63"/>
        <v>577.1711708703441</v>
      </c>
      <c r="N211" s="97">
        <f t="shared" si="64"/>
        <v>55.582834269738179</v>
      </c>
      <c r="O211" s="97">
        <f t="shared" si="65"/>
        <v>1.326756492570603</v>
      </c>
      <c r="P211" s="97">
        <f t="shared" si="66"/>
        <v>1.326756492570603</v>
      </c>
      <c r="Q211" s="97">
        <f t="shared" si="67"/>
        <v>9.2464389053033919E-2</v>
      </c>
      <c r="R211" s="97">
        <f t="shared" si="68"/>
        <v>0.1040032743467193</v>
      </c>
      <c r="S211" s="97">
        <f t="shared" si="72"/>
        <v>518.73835595206492</v>
      </c>
      <c r="T211" s="97">
        <f t="shared" si="73"/>
        <v>19.107385317929012</v>
      </c>
      <c r="U211" s="97">
        <f t="shared" si="73"/>
        <v>292.48415812505914</v>
      </c>
      <c r="V211" s="33">
        <f t="shared" si="74"/>
        <v>999.99999999999909</v>
      </c>
      <c r="W211" s="101">
        <f t="shared" si="69"/>
        <v>106602.53942130852</v>
      </c>
      <c r="X211" s="108">
        <f t="shared" si="75"/>
        <v>688.40845655701094</v>
      </c>
      <c r="Y211" s="32">
        <f t="shared" si="70"/>
        <v>427.80447647771712</v>
      </c>
    </row>
    <row r="212" spans="1:25" x14ac:dyDescent="0.25">
      <c r="A212" s="4">
        <v>206</v>
      </c>
      <c r="C212" s="106">
        <f>IF(male=0,VLOOKUP((($A$5:$A$1570/'Life tables'!$I$2)*2)+age,lifetable,13,1),IF(male=1,VLOOKUP((($A$5:$A$1570/'Life tables'!$I$2)*2)+age,lifetable,10,1),"error"))</f>
        <v>1.4551982218569126E-4</v>
      </c>
      <c r="F212" s="97">
        <f t="shared" si="57"/>
        <v>111.92076535172279</v>
      </c>
      <c r="G212" s="97">
        <f t="shared" si="58"/>
        <v>11.242675116837056</v>
      </c>
      <c r="H212" s="97">
        <f t="shared" si="59"/>
        <v>0.25727480785284473</v>
      </c>
      <c r="I212" s="97">
        <f t="shared" si="60"/>
        <v>0.25727480785284473</v>
      </c>
      <c r="J212" s="97">
        <f t="shared" si="61"/>
        <v>1.7997599125346011E-2</v>
      </c>
      <c r="K212" s="97">
        <f t="shared" si="62"/>
        <v>0.62026385800351835</v>
      </c>
      <c r="L212" s="97">
        <f t="shared" si="71"/>
        <v>99.525279162051177</v>
      </c>
      <c r="M212" s="97">
        <f t="shared" si="63"/>
        <v>576.487691205288</v>
      </c>
      <c r="N212" s="97">
        <f t="shared" si="64"/>
        <v>55.517013697147448</v>
      </c>
      <c r="O212" s="97">
        <f t="shared" si="65"/>
        <v>1.3251853623255048</v>
      </c>
      <c r="P212" s="97">
        <f t="shared" si="66"/>
        <v>1.3251853623255048</v>
      </c>
      <c r="Q212" s="97">
        <f t="shared" si="67"/>
        <v>9.2354893754500067E-2</v>
      </c>
      <c r="R212" s="97">
        <f t="shared" si="68"/>
        <v>0.10388011482887982</v>
      </c>
      <c r="S212" s="97">
        <f t="shared" si="72"/>
        <v>518.12407177490616</v>
      </c>
      <c r="T212" s="97">
        <f t="shared" si="73"/>
        <v>19.21773781080886</v>
      </c>
      <c r="U212" s="97">
        <f t="shared" si="73"/>
        <v>293.20830209789153</v>
      </c>
      <c r="V212" s="33">
        <f t="shared" si="74"/>
        <v>999.99999999999898</v>
      </c>
      <c r="W212" s="101">
        <f t="shared" si="69"/>
        <v>106351.98986311334</v>
      </c>
      <c r="X212" s="108">
        <f t="shared" si="75"/>
        <v>687.57396009129843</v>
      </c>
      <c r="Y212" s="32">
        <f t="shared" si="70"/>
        <v>427.16301179287564</v>
      </c>
    </row>
    <row r="213" spans="1:25" x14ac:dyDescent="0.25">
      <c r="A213" s="4">
        <v>207</v>
      </c>
      <c r="C213" s="106">
        <f>IF(male=0,VLOOKUP((($A$5:$A$1570/'Life tables'!$I$2)*2)+age,lifetable,13,1),IF(male=1,VLOOKUP((($A$5:$A$1570/'Life tables'!$I$2)*2)+age,lifetable,10,1),"error"))</f>
        <v>1.4551982218569126E-4</v>
      </c>
      <c r="F213" s="97">
        <f t="shared" si="57"/>
        <v>111.7694310259792</v>
      </c>
      <c r="G213" s="97">
        <f t="shared" si="58"/>
        <v>11.227473267090817</v>
      </c>
      <c r="H213" s="97">
        <f t="shared" si="59"/>
        <v>0.25692693219764468</v>
      </c>
      <c r="I213" s="97">
        <f t="shared" si="60"/>
        <v>0.25692693219764468</v>
      </c>
      <c r="J213" s="97">
        <f t="shared" si="61"/>
        <v>1.7973263565094273E-2</v>
      </c>
      <c r="K213" s="97">
        <f t="shared" si="62"/>
        <v>0.61942516455428143</v>
      </c>
      <c r="L213" s="97">
        <f t="shared" si="71"/>
        <v>99.390705466373717</v>
      </c>
      <c r="M213" s="97">
        <f t="shared" si="63"/>
        <v>575.80452906531946</v>
      </c>
      <c r="N213" s="97">
        <f t="shared" si="64"/>
        <v>55.451223702910603</v>
      </c>
      <c r="O213" s="97">
        <f t="shared" si="65"/>
        <v>1.3236149619825444</v>
      </c>
      <c r="P213" s="97">
        <f t="shared" si="66"/>
        <v>1.3236149619825444</v>
      </c>
      <c r="Q213" s="97">
        <f t="shared" si="67"/>
        <v>9.2245449324347556E-2</v>
      </c>
      <c r="R213" s="97">
        <f t="shared" si="68"/>
        <v>0.10375701252742686</v>
      </c>
      <c r="S213" s="97">
        <f t="shared" si="72"/>
        <v>517.51007297659203</v>
      </c>
      <c r="T213" s="97">
        <f t="shared" si="73"/>
        <v>19.327956523698301</v>
      </c>
      <c r="U213" s="97">
        <f t="shared" si="73"/>
        <v>293.93148427497323</v>
      </c>
      <c r="V213" s="33">
        <f t="shared" si="74"/>
        <v>999.99999999999909</v>
      </c>
      <c r="W213" s="101">
        <f t="shared" si="69"/>
        <v>106102.00565628766</v>
      </c>
      <c r="X213" s="108">
        <f t="shared" si="75"/>
        <v>686.74055920132753</v>
      </c>
      <c r="Y213" s="32">
        <f t="shared" si="70"/>
        <v>426.52256085962932</v>
      </c>
    </row>
    <row r="214" spans="1:25" x14ac:dyDescent="0.25">
      <c r="A214" s="4">
        <v>208</v>
      </c>
      <c r="C214" s="106">
        <f>IF(male=0,VLOOKUP((($A$5:$A$1570/'Life tables'!$I$2)*2)+age,lifetable,13,1),IF(male=1,VLOOKUP((($A$5:$A$1570/'Life tables'!$I$2)*2)+age,lifetable,10,1),"error"))</f>
        <v>1.4551982218569126E-4</v>
      </c>
      <c r="F214" s="97">
        <f t="shared" si="57"/>
        <v>111.61885684980952</v>
      </c>
      <c r="G214" s="97">
        <f t="shared" si="58"/>
        <v>11.212347775960184</v>
      </c>
      <c r="H214" s="97">
        <f t="shared" si="59"/>
        <v>0.25658080391555232</v>
      </c>
      <c r="I214" s="97">
        <f t="shared" si="60"/>
        <v>0.25658080391555232</v>
      </c>
      <c r="J214" s="97">
        <f t="shared" si="61"/>
        <v>1.7949050241920374E-2</v>
      </c>
      <c r="K214" s="97">
        <f t="shared" si="62"/>
        <v>0.61859068384703098</v>
      </c>
      <c r="L214" s="97">
        <f t="shared" si="71"/>
        <v>99.256807731929271</v>
      </c>
      <c r="M214" s="97">
        <f t="shared" si="63"/>
        <v>575.12170235151802</v>
      </c>
      <c r="N214" s="97">
        <f t="shared" si="64"/>
        <v>55.385466010940398</v>
      </c>
      <c r="O214" s="97">
        <f t="shared" si="65"/>
        <v>1.3220453326913402</v>
      </c>
      <c r="P214" s="97">
        <f t="shared" si="66"/>
        <v>1.3220453326913402</v>
      </c>
      <c r="Q214" s="97">
        <f t="shared" si="67"/>
        <v>9.2136058630377993E-2</v>
      </c>
      <c r="R214" s="97">
        <f t="shared" si="68"/>
        <v>0.10363397066804281</v>
      </c>
      <c r="S214" s="97">
        <f t="shared" si="72"/>
        <v>516.89637564589657</v>
      </c>
      <c r="T214" s="97">
        <f t="shared" si="73"/>
        <v>19.438041632570599</v>
      </c>
      <c r="U214" s="97">
        <f t="shared" si="73"/>
        <v>294.65370892948829</v>
      </c>
      <c r="V214" s="33">
        <f t="shared" si="74"/>
        <v>999.99999999999909</v>
      </c>
      <c r="W214" s="101">
        <f t="shared" si="69"/>
        <v>105852.58639911252</v>
      </c>
      <c r="X214" s="108">
        <f t="shared" si="75"/>
        <v>685.90824943794019</v>
      </c>
      <c r="Y214" s="32">
        <f t="shared" si="70"/>
        <v>425.88312019934574</v>
      </c>
    </row>
    <row r="215" spans="1:25" x14ac:dyDescent="0.25">
      <c r="A215" s="4">
        <v>209</v>
      </c>
      <c r="C215" s="106">
        <f>IF(male=0,VLOOKUP((($A$5:$A$1570/'Life tables'!$I$2)*2)+age,lifetable,13,1),IF(male=1,VLOOKUP((($A$5:$A$1570/'Life tables'!$I$2)*2)+age,lifetable,10,1),"error"))</f>
        <v>1.6015111386780134E-4</v>
      </c>
      <c r="F215" s="97">
        <f t="shared" si="57"/>
        <v>111.46902115198473</v>
      </c>
      <c r="G215" s="97">
        <f t="shared" si="58"/>
        <v>11.197296466524847</v>
      </c>
      <c r="H215" s="97">
        <f t="shared" si="59"/>
        <v>0.25623637319042081</v>
      </c>
      <c r="I215" s="97">
        <f t="shared" si="60"/>
        <v>0.25623637319042081</v>
      </c>
      <c r="J215" s="97">
        <f t="shared" si="61"/>
        <v>1.9727220481825597E-2</v>
      </c>
      <c r="K215" s="97">
        <f t="shared" si="62"/>
        <v>0.61776029578001435</v>
      </c>
      <c r="L215" s="97">
        <f t="shared" si="71"/>
        <v>99.121764422817208</v>
      </c>
      <c r="M215" s="97">
        <f t="shared" si="63"/>
        <v>574.43922828595544</v>
      </c>
      <c r="N215" s="97">
        <f t="shared" si="64"/>
        <v>55.319742279759652</v>
      </c>
      <c r="O215" s="97">
        <f t="shared" si="65"/>
        <v>1.32047651404066</v>
      </c>
      <c r="P215" s="97">
        <f t="shared" si="66"/>
        <v>1.32047651404066</v>
      </c>
      <c r="Q215" s="97">
        <f t="shared" si="67"/>
        <v>0.10127955217345894</v>
      </c>
      <c r="R215" s="97">
        <f t="shared" si="68"/>
        <v>0.10351099235405635</v>
      </c>
      <c r="S215" s="97">
        <f t="shared" si="72"/>
        <v>516.2737424335869</v>
      </c>
      <c r="T215" s="97">
        <f t="shared" si="73"/>
        <v>19.559048405225884</v>
      </c>
      <c r="U215" s="97">
        <f t="shared" si="73"/>
        <v>295.37498021762235</v>
      </c>
      <c r="V215" s="33">
        <f t="shared" si="74"/>
        <v>999.99999999999898</v>
      </c>
      <c r="W215" s="101">
        <f t="shared" si="69"/>
        <v>105602.25549919196</v>
      </c>
      <c r="X215" s="108">
        <f t="shared" si="75"/>
        <v>685.06597137715073</v>
      </c>
      <c r="Y215" s="32">
        <f t="shared" si="70"/>
        <v>425.23771164194659</v>
      </c>
    </row>
    <row r="216" spans="1:25" x14ac:dyDescent="0.25">
      <c r="A216" s="4">
        <v>210</v>
      </c>
      <c r="C216" s="106">
        <f>IF(male=0,VLOOKUP((($A$5:$A$1570/'Life tables'!$I$2)*2)+age,lifetable,13,1),IF(male=1,VLOOKUP((($A$5:$A$1570/'Life tables'!$I$2)*2)+age,lifetable,10,1),"error"))</f>
        <v>1.6015111386780134E-4</v>
      </c>
      <c r="F216" s="97">
        <f t="shared" si="57"/>
        <v>111.31809334678472</v>
      </c>
      <c r="G216" s="97">
        <f t="shared" si="58"/>
        <v>11.182135452618013</v>
      </c>
      <c r="H216" s="97">
        <f t="shared" si="59"/>
        <v>0.25588943201323661</v>
      </c>
      <c r="I216" s="97">
        <f t="shared" si="60"/>
        <v>0.25588943201323661</v>
      </c>
      <c r="J216" s="97">
        <f t="shared" si="61"/>
        <v>1.9700510046412701E-2</v>
      </c>
      <c r="K216" s="97">
        <f t="shared" si="62"/>
        <v>0.61692385526391191</v>
      </c>
      <c r="L216" s="97">
        <f t="shared" si="71"/>
        <v>98.987554664829915</v>
      </c>
      <c r="M216" s="97">
        <f t="shared" si="63"/>
        <v>573.74787803036611</v>
      </c>
      <c r="N216" s="97">
        <f t="shared" si="64"/>
        <v>55.253163752247929</v>
      </c>
      <c r="O216" s="97">
        <f t="shared" si="65"/>
        <v>1.3188872914901639</v>
      </c>
      <c r="P216" s="97">
        <f t="shared" si="66"/>
        <v>1.3188872914901639</v>
      </c>
      <c r="Q216" s="97">
        <f t="shared" si="67"/>
        <v>0.10115766000308955</v>
      </c>
      <c r="R216" s="97">
        <f t="shared" si="68"/>
        <v>0.10338641459631195</v>
      </c>
      <c r="S216" s="97">
        <f t="shared" si="72"/>
        <v>515.65239562053841</v>
      </c>
      <c r="T216" s="97">
        <f t="shared" si="73"/>
        <v>19.679906575275385</v>
      </c>
      <c r="U216" s="97">
        <f t="shared" si="73"/>
        <v>296.0952904874826</v>
      </c>
      <c r="V216" s="33">
        <f t="shared" si="74"/>
        <v>999.99999999999909</v>
      </c>
      <c r="W216" s="101">
        <f t="shared" si="69"/>
        <v>105352.26904172399</v>
      </c>
      <c r="X216" s="108">
        <f t="shared" si="75"/>
        <v>684.22480293724107</v>
      </c>
      <c r="Y216" s="32">
        <f t="shared" si="70"/>
        <v>424.59344012294548</v>
      </c>
    </row>
    <row r="217" spans="1:25" x14ac:dyDescent="0.25">
      <c r="A217" s="4">
        <v>211</v>
      </c>
      <c r="C217" s="106">
        <f>IF(male=0,VLOOKUP((($A$5:$A$1570/'Life tables'!$I$2)*2)+age,lifetable,13,1),IF(male=1,VLOOKUP((($A$5:$A$1570/'Life tables'!$I$2)*2)+age,lifetable,10,1),"error"))</f>
        <v>1.6015111386780134E-4</v>
      </c>
      <c r="F217" s="97">
        <f t="shared" si="57"/>
        <v>111.16786829420252</v>
      </c>
      <c r="G217" s="97">
        <f t="shared" si="58"/>
        <v>11.167045031682418</v>
      </c>
      <c r="H217" s="97">
        <f t="shared" si="59"/>
        <v>0.25554410626947216</v>
      </c>
      <c r="I217" s="97">
        <f t="shared" si="60"/>
        <v>0.25554410626947216</v>
      </c>
      <c r="J217" s="97">
        <f t="shared" si="61"/>
        <v>1.9673923980584224E-2</v>
      </c>
      <c r="K217" s="97">
        <f t="shared" si="62"/>
        <v>0.61609130939639045</v>
      </c>
      <c r="L217" s="97">
        <f t="shared" si="71"/>
        <v>98.853969816604177</v>
      </c>
      <c r="M217" s="97">
        <f t="shared" si="63"/>
        <v>573.0569346430384</v>
      </c>
      <c r="N217" s="97">
        <f t="shared" si="64"/>
        <v>55.186624407031339</v>
      </c>
      <c r="O217" s="97">
        <f t="shared" si="65"/>
        <v>1.3172990042169908</v>
      </c>
      <c r="P217" s="97">
        <f t="shared" si="66"/>
        <v>1.3172990042169908</v>
      </c>
      <c r="Q217" s="97">
        <f t="shared" si="67"/>
        <v>0.1010358395677851</v>
      </c>
      <c r="R217" s="97">
        <f t="shared" si="68"/>
        <v>0.10326191015413419</v>
      </c>
      <c r="S217" s="97">
        <f t="shared" si="72"/>
        <v>515.03141447785117</v>
      </c>
      <c r="T217" s="97">
        <f t="shared" si="73"/>
        <v>19.800616338823755</v>
      </c>
      <c r="U217" s="97">
        <f t="shared" si="73"/>
        <v>296.8146437070331</v>
      </c>
      <c r="V217" s="33">
        <f t="shared" si="74"/>
        <v>999.99999999999886</v>
      </c>
      <c r="W217" s="101">
        <f t="shared" si="69"/>
        <v>105102.85412446583</v>
      </c>
      <c r="X217" s="108">
        <f t="shared" si="75"/>
        <v>683.38473995414199</v>
      </c>
      <c r="Y217" s="32">
        <f t="shared" si="70"/>
        <v>423.95018956546926</v>
      </c>
    </row>
    <row r="218" spans="1:25" x14ac:dyDescent="0.25">
      <c r="A218" s="4">
        <v>212</v>
      </c>
      <c r="C218" s="106">
        <f>IF(male=0,VLOOKUP((($A$5:$A$1570/'Life tables'!$I$2)*2)+age,lifetable,13,1),IF(male=1,VLOOKUP((($A$5:$A$1570/'Life tables'!$I$2)*2)+age,lifetable,10,1),"error"))</f>
        <v>1.6015111386780134E-4</v>
      </c>
      <c r="F218" s="97">
        <f t="shared" si="57"/>
        <v>111.0183265062404</v>
      </c>
      <c r="G218" s="97">
        <f t="shared" si="58"/>
        <v>11.152023246107904</v>
      </c>
      <c r="H218" s="97">
        <f t="shared" si="59"/>
        <v>0.25520035116162404</v>
      </c>
      <c r="I218" s="97">
        <f t="shared" si="60"/>
        <v>0.25520035116162404</v>
      </c>
      <c r="J218" s="97">
        <f t="shared" si="61"/>
        <v>1.9647458835453425E-2</v>
      </c>
      <c r="K218" s="97">
        <f t="shared" si="62"/>
        <v>0.61526255017514475</v>
      </c>
      <c r="L218" s="97">
        <f t="shared" si="71"/>
        <v>98.720992548798648</v>
      </c>
      <c r="M218" s="97">
        <f t="shared" si="63"/>
        <v>572.36641344790166</v>
      </c>
      <c r="N218" s="97">
        <f t="shared" si="64"/>
        <v>55.120125719837468</v>
      </c>
      <c r="O218" s="97">
        <f t="shared" si="65"/>
        <v>1.3157116874466057</v>
      </c>
      <c r="P218" s="97">
        <f t="shared" si="66"/>
        <v>1.3157116874466057</v>
      </c>
      <c r="Q218" s="97">
        <f t="shared" si="67"/>
        <v>0.10091409356931211</v>
      </c>
      <c r="R218" s="97">
        <f t="shared" si="68"/>
        <v>0.10313748178881628</v>
      </c>
      <c r="S218" s="97">
        <f t="shared" si="72"/>
        <v>514.41081277781291</v>
      </c>
      <c r="T218" s="97">
        <f t="shared" si="73"/>
        <v>19.92117789122852</v>
      </c>
      <c r="U218" s="97">
        <f t="shared" si="73"/>
        <v>297.53304373899704</v>
      </c>
      <c r="V218" s="33">
        <f t="shared" si="74"/>
        <v>999.99999999999886</v>
      </c>
      <c r="W218" s="101">
        <f t="shared" si="69"/>
        <v>104854.01019283512</v>
      </c>
      <c r="X218" s="108">
        <f t="shared" si="75"/>
        <v>682.54577836977342</v>
      </c>
      <c r="Y218" s="32">
        <f t="shared" si="70"/>
        <v>423.30795672985494</v>
      </c>
    </row>
    <row r="219" spans="1:25" x14ac:dyDescent="0.25">
      <c r="A219" s="4">
        <v>213</v>
      </c>
      <c r="C219" s="106">
        <f>IF(male=0,VLOOKUP((($A$5:$A$1570/'Life tables'!$I$2)*2)+age,lifetable,13,1),IF(male=1,VLOOKUP((($A$5:$A$1570/'Life tables'!$I$2)*2)+age,lifetable,10,1),"error"))</f>
        <v>1.6015111386780134E-4</v>
      </c>
      <c r="F219" s="97">
        <f t="shared" si="57"/>
        <v>110.86944918874194</v>
      </c>
      <c r="G219" s="97">
        <f t="shared" si="58"/>
        <v>11.137068207982125</v>
      </c>
      <c r="H219" s="97">
        <f t="shared" si="59"/>
        <v>0.2548581234871376</v>
      </c>
      <c r="I219" s="97">
        <f t="shared" si="60"/>
        <v>0.2548581234871376</v>
      </c>
      <c r="J219" s="97">
        <f t="shared" si="61"/>
        <v>1.9621111284926083E-2</v>
      </c>
      <c r="K219" s="97">
        <f t="shared" si="62"/>
        <v>0.61443747344313149</v>
      </c>
      <c r="L219" s="97">
        <f t="shared" si="71"/>
        <v>98.588606149057483</v>
      </c>
      <c r="M219" s="97">
        <f t="shared" si="63"/>
        <v>571.67632918103152</v>
      </c>
      <c r="N219" s="97">
        <f t="shared" si="64"/>
        <v>55.053669109782334</v>
      </c>
      <c r="O219" s="97">
        <f t="shared" si="65"/>
        <v>1.3141253750531607</v>
      </c>
      <c r="P219" s="97">
        <f t="shared" si="66"/>
        <v>1.3141253750531607</v>
      </c>
      <c r="Q219" s="97">
        <f t="shared" si="67"/>
        <v>0.10079242460579249</v>
      </c>
      <c r="R219" s="97">
        <f t="shared" si="68"/>
        <v>0.10301313215572315</v>
      </c>
      <c r="S219" s="97">
        <f t="shared" si="72"/>
        <v>513.79060376438133</v>
      </c>
      <c r="T219" s="97">
        <f t="shared" si="73"/>
        <v>20.04159142711924</v>
      </c>
      <c r="U219" s="97">
        <f t="shared" si="73"/>
        <v>298.25049434459589</v>
      </c>
      <c r="V219" s="33">
        <f t="shared" si="74"/>
        <v>999.99999999999909</v>
      </c>
      <c r="W219" s="101">
        <f t="shared" si="69"/>
        <v>104605.73666384759</v>
      </c>
      <c r="X219" s="108">
        <f t="shared" si="75"/>
        <v>681.70791422828393</v>
      </c>
      <c r="Y219" s="32">
        <f t="shared" si="70"/>
        <v>422.66673844280626</v>
      </c>
    </row>
    <row r="220" spans="1:25" x14ac:dyDescent="0.25">
      <c r="A220" s="4">
        <v>214</v>
      </c>
      <c r="C220" s="106">
        <f>IF(male=0,VLOOKUP((($A$5:$A$1570/'Life tables'!$I$2)*2)+age,lifetable,13,1),IF(male=1,VLOOKUP((($A$5:$A$1570/'Life tables'!$I$2)*2)+age,lifetable,10,1),"error"))</f>
        <v>1.6015111386780134E-4</v>
      </c>
      <c r="F220" s="97">
        <f t="shared" si="57"/>
        <v>110.72121821644521</v>
      </c>
      <c r="G220" s="97">
        <f t="shared" si="58"/>
        <v>11.122178096584586</v>
      </c>
      <c r="H220" s="97">
        <f t="shared" si="59"/>
        <v>0.25451738158106113</v>
      </c>
      <c r="I220" s="97">
        <f t="shared" si="60"/>
        <v>0.25451738158106113</v>
      </c>
      <c r="J220" s="97">
        <f t="shared" si="61"/>
        <v>1.9594878121285526E-2</v>
      </c>
      <c r="K220" s="97">
        <f t="shared" si="62"/>
        <v>0.61361597875031526</v>
      </c>
      <c r="L220" s="97">
        <f t="shared" si="71"/>
        <v>98.456794499826898</v>
      </c>
      <c r="M220" s="97">
        <f t="shared" si="63"/>
        <v>570.98669601183872</v>
      </c>
      <c r="N220" s="97">
        <f t="shared" si="64"/>
        <v>54.987255941410879</v>
      </c>
      <c r="O220" s="97">
        <f t="shared" si="65"/>
        <v>1.3125400996082024</v>
      </c>
      <c r="P220" s="97">
        <f t="shared" si="66"/>
        <v>1.3125400996082024</v>
      </c>
      <c r="Q220" s="97">
        <f t="shared" si="67"/>
        <v>0.1006708351754393</v>
      </c>
      <c r="R220" s="97">
        <f t="shared" si="68"/>
        <v>0.10288886380810974</v>
      </c>
      <c r="S220" s="97">
        <f t="shared" si="72"/>
        <v>513.17080017222793</v>
      </c>
      <c r="T220" s="97">
        <f t="shared" si="73"/>
        <v>20.161857140415965</v>
      </c>
      <c r="U220" s="97">
        <f t="shared" si="73"/>
        <v>298.96699918715433</v>
      </c>
      <c r="V220" s="33">
        <f t="shared" si="74"/>
        <v>999.99999999999909</v>
      </c>
      <c r="W220" s="101">
        <f t="shared" si="69"/>
        <v>104358.03292728629</v>
      </c>
      <c r="X220" s="108">
        <f t="shared" si="75"/>
        <v>680.87114367242884</v>
      </c>
      <c r="Y220" s="32">
        <f t="shared" si="70"/>
        <v>422.02653159506491</v>
      </c>
    </row>
    <row r="221" spans="1:25" x14ac:dyDescent="0.25">
      <c r="A221" s="4">
        <v>215</v>
      </c>
      <c r="C221" s="106">
        <f>IF(male=0,VLOOKUP((($A$5:$A$1570/'Life tables'!$I$2)*2)+age,lifetable,13,1),IF(male=1,VLOOKUP((($A$5:$A$1570/'Life tables'!$I$2)*2)+age,lifetable,10,1),"error"))</f>
        <v>1.6015111386780134E-4</v>
      </c>
      <c r="F221" s="97">
        <f t="shared" si="57"/>
        <v>110.57361610893298</v>
      </c>
      <c r="G221" s="97">
        <f t="shared" si="58"/>
        <v>11.107351155970791</v>
      </c>
      <c r="H221" s="97">
        <f t="shared" si="59"/>
        <v>0.25417808526076219</v>
      </c>
      <c r="I221" s="97">
        <f t="shared" si="60"/>
        <v>0.25417808526076219</v>
      </c>
      <c r="J221" s="97">
        <f t="shared" si="61"/>
        <v>1.9568756250936403E-2</v>
      </c>
      <c r="K221" s="97">
        <f t="shared" si="62"/>
        <v>0.61279796922038321</v>
      </c>
      <c r="L221" s="97">
        <f t="shared" si="71"/>
        <v>98.32554205696934</v>
      </c>
      <c r="M221" s="97">
        <f t="shared" si="63"/>
        <v>570.29752756349592</v>
      </c>
      <c r="N221" s="97">
        <f t="shared" si="64"/>
        <v>54.920887526664167</v>
      </c>
      <c r="O221" s="97">
        <f t="shared" si="65"/>
        <v>1.3109558924276274</v>
      </c>
      <c r="P221" s="97">
        <f t="shared" si="66"/>
        <v>1.3109558924276274</v>
      </c>
      <c r="Q221" s="97">
        <f t="shared" si="67"/>
        <v>0.10054932768015819</v>
      </c>
      <c r="R221" s="97">
        <f t="shared" si="68"/>
        <v>0.10276467920080162</v>
      </c>
      <c r="S221" s="97">
        <f t="shared" si="72"/>
        <v>512.55141424509554</v>
      </c>
      <c r="T221" s="97">
        <f t="shared" si="73"/>
        <v>20.281975224347057</v>
      </c>
      <c r="U221" s="97">
        <f t="shared" si="73"/>
        <v>299.68256183557554</v>
      </c>
      <c r="V221" s="33">
        <f t="shared" si="74"/>
        <v>999.99999999999932</v>
      </c>
      <c r="W221" s="101">
        <f t="shared" si="69"/>
        <v>104110.89834682731</v>
      </c>
      <c r="X221" s="108">
        <f t="shared" si="75"/>
        <v>680.03546294007663</v>
      </c>
      <c r="Y221" s="32">
        <f t="shared" si="70"/>
        <v>421.38733313916657</v>
      </c>
    </row>
    <row r="222" spans="1:25" x14ac:dyDescent="0.25">
      <c r="A222" s="4">
        <v>216</v>
      </c>
      <c r="C222" s="106">
        <f>IF(male=0,VLOOKUP((($A$5:$A$1570/'Life tables'!$I$2)*2)+age,lifetable,13,1),IF(male=1,VLOOKUP((($A$5:$A$1570/'Life tables'!$I$2)*2)+age,lifetable,10,1),"error"))</f>
        <v>1.6015111386780134E-4</v>
      </c>
      <c r="F222" s="97">
        <f t="shared" si="57"/>
        <v>110.42662600744812</v>
      </c>
      <c r="G222" s="97">
        <f t="shared" si="58"/>
        <v>11.092585692643302</v>
      </c>
      <c r="H222" s="97">
        <f t="shared" si="59"/>
        <v>0.25384019577263239</v>
      </c>
      <c r="I222" s="97">
        <f t="shared" si="60"/>
        <v>0.25384019577263239</v>
      </c>
      <c r="J222" s="97">
        <f t="shared" si="61"/>
        <v>1.9542742690301613E-2</v>
      </c>
      <c r="K222" s="97">
        <f t="shared" si="62"/>
        <v>0.6119833514222579</v>
      </c>
      <c r="L222" s="97">
        <f t="shared" si="71"/>
        <v>98.194833829147001</v>
      </c>
      <c r="M222" s="97">
        <f t="shared" si="63"/>
        <v>569.60883693262838</v>
      </c>
      <c r="N222" s="97">
        <f t="shared" si="64"/>
        <v>54.854565126775569</v>
      </c>
      <c r="O222" s="97">
        <f t="shared" si="65"/>
        <v>1.3093727836169462</v>
      </c>
      <c r="P222" s="97">
        <f t="shared" si="66"/>
        <v>1.3093727836169462</v>
      </c>
      <c r="Q222" s="97">
        <f t="shared" si="67"/>
        <v>0.10042790442901908</v>
      </c>
      <c r="R222" s="97">
        <f t="shared" si="68"/>
        <v>0.10264058069374327</v>
      </c>
      <c r="S222" s="97">
        <f t="shared" si="72"/>
        <v>511.93245775349618</v>
      </c>
      <c r="T222" s="97">
        <f t="shared" si="73"/>
        <v>20.401945871466378</v>
      </c>
      <c r="U222" s="97">
        <f t="shared" si="73"/>
        <v>300.39718576769155</v>
      </c>
      <c r="V222" s="33">
        <f t="shared" si="74"/>
        <v>999.9999999999992</v>
      </c>
      <c r="W222" s="101">
        <f t="shared" si="69"/>
        <v>103864.33226112323</v>
      </c>
      <c r="X222" s="108">
        <f t="shared" si="75"/>
        <v>679.20086836084124</v>
      </c>
      <c r="Y222" s="32">
        <f t="shared" si="70"/>
        <v>420.74914008727785</v>
      </c>
    </row>
    <row r="223" spans="1:25" x14ac:dyDescent="0.25">
      <c r="A223" s="4">
        <v>217</v>
      </c>
      <c r="C223" s="106">
        <f>IF(male=0,VLOOKUP((($A$5:$A$1570/'Life tables'!$I$2)*2)+age,lifetable,13,1),IF(male=1,VLOOKUP((($A$5:$A$1570/'Life tables'!$I$2)*2)+age,lifetable,10,1),"error"))</f>
        <v>1.6015111386780134E-4</v>
      </c>
      <c r="F223" s="97">
        <f t="shared" si="57"/>
        <v>110.28023165254289</v>
      </c>
      <c r="G223" s="97">
        <f t="shared" si="58"/>
        <v>11.077880073306568</v>
      </c>
      <c r="H223" s="97">
        <f t="shared" si="59"/>
        <v>0.25350367574070959</v>
      </c>
      <c r="I223" s="97">
        <f t="shared" si="60"/>
        <v>0.25350367574070959</v>
      </c>
      <c r="J223" s="97">
        <f t="shared" si="61"/>
        <v>1.9516834561866789E-2</v>
      </c>
      <c r="K223" s="97">
        <f t="shared" si="62"/>
        <v>0.61117203524622843</v>
      </c>
      <c r="L223" s="97">
        <f t="shared" si="71"/>
        <v>98.064655357946805</v>
      </c>
      <c r="M223" s="97">
        <f t="shared" si="63"/>
        <v>568.92063670829828</v>
      </c>
      <c r="N223" s="97">
        <f t="shared" si="64"/>
        <v>54.788289954099056</v>
      </c>
      <c r="O223" s="97">
        <f t="shared" si="65"/>
        <v>1.307790802114922</v>
      </c>
      <c r="P223" s="97">
        <f t="shared" si="66"/>
        <v>1.307790802114922</v>
      </c>
      <c r="Q223" s="97">
        <f t="shared" si="67"/>
        <v>0.10030656764160328</v>
      </c>
      <c r="R223" s="97">
        <f t="shared" si="68"/>
        <v>0.10251657055541888</v>
      </c>
      <c r="S223" s="97">
        <f t="shared" si="72"/>
        <v>511.31394201177238</v>
      </c>
      <c r="T223" s="97">
        <f t="shared" si="73"/>
        <v>20.521769273669847</v>
      </c>
      <c r="U223" s="97">
        <f t="shared" si="73"/>
        <v>301.11087437349317</v>
      </c>
      <c r="V223" s="33">
        <f t="shared" si="74"/>
        <v>999.99999999999909</v>
      </c>
      <c r="W223" s="101">
        <f t="shared" si="69"/>
        <v>103618.33398484615</v>
      </c>
      <c r="X223" s="108">
        <f t="shared" si="75"/>
        <v>678.36735635283605</v>
      </c>
      <c r="Y223" s="32">
        <f t="shared" si="70"/>
        <v>420.1119495091138</v>
      </c>
    </row>
    <row r="224" spans="1:25" x14ac:dyDescent="0.25">
      <c r="A224" s="4">
        <v>218</v>
      </c>
      <c r="C224" s="106">
        <f>IF(male=0,VLOOKUP((($A$5:$A$1570/'Life tables'!$I$2)*2)+age,lifetable,13,1),IF(male=1,VLOOKUP((($A$5:$A$1570/'Life tables'!$I$2)*2)+age,lifetable,10,1),"error"))</f>
        <v>1.6015111386780134E-4</v>
      </c>
      <c r="F224" s="97">
        <f t="shared" si="57"/>
        <v>110.13441736253189</v>
      </c>
      <c r="G224" s="97">
        <f t="shared" si="58"/>
        <v>11.063232722702468</v>
      </c>
      <c r="H224" s="97">
        <f t="shared" si="59"/>
        <v>0.25316848911714707</v>
      </c>
      <c r="I224" s="97">
        <f t="shared" si="60"/>
        <v>0.25316848911714707</v>
      </c>
      <c r="J224" s="97">
        <f t="shared" si="61"/>
        <v>1.9491029090366995E-2</v>
      </c>
      <c r="K224" s="97">
        <f t="shared" si="62"/>
        <v>0.61036393378453779</v>
      </c>
      <c r="L224" s="97">
        <f t="shared" si="71"/>
        <v>97.934992698720222</v>
      </c>
      <c r="M224" s="97">
        <f t="shared" si="63"/>
        <v>568.23293899030421</v>
      </c>
      <c r="N224" s="97">
        <f t="shared" si="64"/>
        <v>54.722063173871454</v>
      </c>
      <c r="O224" s="97">
        <f t="shared" si="65"/>
        <v>1.3062099757356371</v>
      </c>
      <c r="P224" s="97">
        <f t="shared" si="66"/>
        <v>1.3062099757356371</v>
      </c>
      <c r="Q224" s="97">
        <f t="shared" si="67"/>
        <v>0.10018531945122992</v>
      </c>
      <c r="R224" s="97">
        <f t="shared" si="68"/>
        <v>0.10239265096614991</v>
      </c>
      <c r="S224" s="97">
        <f t="shared" si="72"/>
        <v>510.69587789454408</v>
      </c>
      <c r="T224" s="97">
        <f t="shared" si="73"/>
        <v>20.641445622211442</v>
      </c>
      <c r="U224" s="97">
        <f t="shared" si="73"/>
        <v>301.82363095824388</v>
      </c>
      <c r="V224" s="33">
        <f t="shared" si="74"/>
        <v>999.99999999999909</v>
      </c>
      <c r="W224" s="101">
        <f t="shared" si="69"/>
        <v>103372.90280969201</v>
      </c>
      <c r="X224" s="108">
        <f t="shared" si="75"/>
        <v>677.53492341954382</v>
      </c>
      <c r="Y224" s="32">
        <f t="shared" si="70"/>
        <v>419.47575852992583</v>
      </c>
    </row>
    <row r="225" spans="1:25" x14ac:dyDescent="0.25">
      <c r="A225" s="4">
        <v>219</v>
      </c>
      <c r="C225" s="106">
        <f>IF(male=0,VLOOKUP((($A$5:$A$1570/'Life tables'!$I$2)*2)+age,lifetable,13,1),IF(male=1,VLOOKUP((($A$5:$A$1570/'Life tables'!$I$2)*2)+age,lifetable,10,1),"error"))</f>
        <v>1.6015111386780134E-4</v>
      </c>
      <c r="F225" s="97">
        <f t="shared" si="57"/>
        <v>109.98916801272028</v>
      </c>
      <c r="G225" s="97">
        <f t="shared" si="58"/>
        <v>11.048642121523752</v>
      </c>
      <c r="H225" s="97">
        <f t="shared" si="59"/>
        <v>0.25283460113446488</v>
      </c>
      <c r="I225" s="97">
        <f t="shared" si="60"/>
        <v>0.25283460113446488</v>
      </c>
      <c r="J225" s="97">
        <f t="shared" si="61"/>
        <v>1.9465323599110646E-2</v>
      </c>
      <c r="K225" s="97">
        <f t="shared" si="62"/>
        <v>0.60955896321626535</v>
      </c>
      <c r="L225" s="97">
        <f t="shared" si="71"/>
        <v>97.80583240211223</v>
      </c>
      <c r="M225" s="97">
        <f t="shared" si="63"/>
        <v>567.54575540682356</v>
      </c>
      <c r="N225" s="97">
        <f t="shared" si="64"/>
        <v>54.655885905911425</v>
      </c>
      <c r="O225" s="97">
        <f t="shared" si="65"/>
        <v>1.3046303312090473</v>
      </c>
      <c r="P225" s="97">
        <f t="shared" si="66"/>
        <v>1.3046303312090473</v>
      </c>
      <c r="Q225" s="97">
        <f t="shared" si="67"/>
        <v>0.10006416190806641</v>
      </c>
      <c r="R225" s="97">
        <f t="shared" si="68"/>
        <v>0.10226882402127405</v>
      </c>
      <c r="S225" s="97">
        <f t="shared" si="72"/>
        <v>510.07827585256473</v>
      </c>
      <c r="T225" s="97">
        <f t="shared" si="73"/>
        <v>20.760975107718618</v>
      </c>
      <c r="U225" s="97">
        <f t="shared" si="73"/>
        <v>302.53545874548144</v>
      </c>
      <c r="V225" s="33">
        <f t="shared" si="74"/>
        <v>999.99999999999932</v>
      </c>
      <c r="W225" s="101">
        <f t="shared" si="69"/>
        <v>103128.03800534701</v>
      </c>
      <c r="X225" s="108">
        <f t="shared" si="75"/>
        <v>676.70356614679918</v>
      </c>
      <c r="Y225" s="32">
        <f t="shared" si="70"/>
        <v>418.84056432856767</v>
      </c>
    </row>
    <row r="226" spans="1:25" x14ac:dyDescent="0.25">
      <c r="A226" s="4">
        <v>220</v>
      </c>
      <c r="C226" s="106">
        <f>IF(male=0,VLOOKUP((($A$5:$A$1570/'Life tables'!$I$2)*2)+age,lifetable,13,1),IF(male=1,VLOOKUP((($A$5:$A$1570/'Life tables'!$I$2)*2)+age,lifetable,10,1),"error"))</f>
        <v>1.6015111386780134E-4</v>
      </c>
      <c r="F226" s="97">
        <f t="shared" si="57"/>
        <v>109.84446901537888</v>
      </c>
      <c r="G226" s="97">
        <f t="shared" si="58"/>
        <v>11.034106804402491</v>
      </c>
      <c r="H226" s="97">
        <f t="shared" si="59"/>
        <v>0.25250197825951831</v>
      </c>
      <c r="I226" s="97">
        <f t="shared" si="60"/>
        <v>0.25250197825951831</v>
      </c>
      <c r="J226" s="97">
        <f t="shared" si="61"/>
        <v>1.9439715506435633E-2</v>
      </c>
      <c r="K226" s="97">
        <f t="shared" si="62"/>
        <v>0.60875704269634967</v>
      </c>
      <c r="L226" s="97">
        <f t="shared" si="71"/>
        <v>97.67716149625457</v>
      </c>
      <c r="M226" s="97">
        <f t="shared" si="63"/>
        <v>566.8590971314203</v>
      </c>
      <c r="N226" s="97">
        <f t="shared" si="64"/>
        <v>54.589759226257392</v>
      </c>
      <c r="O226" s="97">
        <f t="shared" si="65"/>
        <v>1.3030518942200775</v>
      </c>
      <c r="P226" s="97">
        <f t="shared" si="66"/>
        <v>1.3030518942200775</v>
      </c>
      <c r="Q226" s="97">
        <f t="shared" si="67"/>
        <v>9.9943096982127153E-2</v>
      </c>
      <c r="R226" s="97">
        <f t="shared" si="68"/>
        <v>0.10214509173421002</v>
      </c>
      <c r="S226" s="97">
        <f t="shared" si="72"/>
        <v>509.46114592800643</v>
      </c>
      <c r="T226" s="97">
        <f t="shared" si="73"/>
        <v>20.880357920207182</v>
      </c>
      <c r="U226" s="97">
        <f t="shared" si="73"/>
        <v>303.246360879912</v>
      </c>
      <c r="V226" s="33">
        <f t="shared" si="74"/>
        <v>999.99999999999932</v>
      </c>
      <c r="W226" s="101">
        <f t="shared" si="69"/>
        <v>102883.73882041864</v>
      </c>
      <c r="X226" s="108">
        <f t="shared" si="75"/>
        <v>675.87328119988013</v>
      </c>
      <c r="Y226" s="32">
        <f t="shared" si="70"/>
        <v>418.20636413562818</v>
      </c>
    </row>
    <row r="227" spans="1:25" x14ac:dyDescent="0.25">
      <c r="A227" s="4">
        <v>221</v>
      </c>
      <c r="C227" s="106">
        <f>IF(male=0,VLOOKUP((($A$5:$A$1570/'Life tables'!$I$2)*2)+age,lifetable,13,1),IF(male=1,VLOOKUP((($A$5:$A$1570/'Life tables'!$I$2)*2)+age,lifetable,10,1),"error"))</f>
        <v>1.6015111386780134E-4</v>
      </c>
      <c r="F227" s="97">
        <f t="shared" si="57"/>
        <v>109.70030630043951</v>
      </c>
      <c r="G227" s="97">
        <f t="shared" si="58"/>
        <v>11.019625357970892</v>
      </c>
      <c r="H227" s="97">
        <f t="shared" si="59"/>
        <v>0.2521705881491218</v>
      </c>
      <c r="I227" s="97">
        <f t="shared" si="60"/>
        <v>0.2521705881491218</v>
      </c>
      <c r="J227" s="97">
        <f t="shared" si="61"/>
        <v>1.941420232229284E-2</v>
      </c>
      <c r="K227" s="97">
        <f t="shared" si="62"/>
        <v>0.60795809424860137</v>
      </c>
      <c r="L227" s="97">
        <f t="shared" si="71"/>
        <v>97.548967469599475</v>
      </c>
      <c r="M227" s="97">
        <f t="shared" si="63"/>
        <v>566.17297489944042</v>
      </c>
      <c r="N227" s="97">
        <f t="shared" si="64"/>
        <v>54.523684168746442</v>
      </c>
      <c r="O227" s="97">
        <f t="shared" si="65"/>
        <v>1.3014746894463125</v>
      </c>
      <c r="P227" s="97">
        <f t="shared" si="66"/>
        <v>1.3014746894463125</v>
      </c>
      <c r="Q227" s="97">
        <f t="shared" si="67"/>
        <v>9.9822126566164224E-2</v>
      </c>
      <c r="R227" s="97">
        <f t="shared" si="68"/>
        <v>0.10202145603941191</v>
      </c>
      <c r="S227" s="97">
        <f t="shared" si="72"/>
        <v>508.84449776919575</v>
      </c>
      <c r="T227" s="97">
        <f t="shared" si="73"/>
        <v>20.99959424909564</v>
      </c>
      <c r="U227" s="97">
        <f t="shared" si="73"/>
        <v>303.95634043020004</v>
      </c>
      <c r="V227" s="33">
        <f t="shared" si="74"/>
        <v>999.99999999999909</v>
      </c>
      <c r="W227" s="101">
        <f t="shared" si="69"/>
        <v>102640.00448333065</v>
      </c>
      <c r="X227" s="108">
        <f t="shared" si="75"/>
        <v>675.04406532070345</v>
      </c>
      <c r="Y227" s="32">
        <f t="shared" si="70"/>
        <v>417.57315523163282</v>
      </c>
    </row>
    <row r="228" spans="1:25" x14ac:dyDescent="0.25">
      <c r="A228" s="4">
        <v>222</v>
      </c>
      <c r="C228" s="106">
        <f>IF(male=0,VLOOKUP((($A$5:$A$1570/'Life tables'!$I$2)*2)+age,lifetable,13,1),IF(male=1,VLOOKUP((($A$5:$A$1570/'Life tables'!$I$2)*2)+age,lifetable,10,1),"error"))</f>
        <v>1.6015111386780134E-4</v>
      </c>
      <c r="F228" s="97">
        <f t="shared" si="57"/>
        <v>109.55666629688488</v>
      </c>
      <c r="G228" s="97">
        <f t="shared" si="58"/>
        <v>11.005196418991865</v>
      </c>
      <c r="H228" s="97">
        <f t="shared" si="59"/>
        <v>0.25184039960726934</v>
      </c>
      <c r="I228" s="97">
        <f t="shared" si="60"/>
        <v>0.25184039960726934</v>
      </c>
      <c r="J228" s="97">
        <f t="shared" si="61"/>
        <v>1.9388781644952648E-2</v>
      </c>
      <c r="K228" s="97">
        <f t="shared" si="62"/>
        <v>0.6071620426625669</v>
      </c>
      <c r="L228" s="97">
        <f t="shared" si="71"/>
        <v>97.421238254370962</v>
      </c>
      <c r="M228" s="97">
        <f t="shared" si="63"/>
        <v>565.48739902381851</v>
      </c>
      <c r="N228" s="97">
        <f t="shared" si="64"/>
        <v>54.457661726536521</v>
      </c>
      <c r="O228" s="97">
        <f t="shared" si="65"/>
        <v>1.2998987405943287</v>
      </c>
      <c r="P228" s="97">
        <f t="shared" si="66"/>
        <v>1.2998987405943287</v>
      </c>
      <c r="Q228" s="97">
        <f t="shared" si="67"/>
        <v>9.9701252478454197E-2</v>
      </c>
      <c r="R228" s="97">
        <f t="shared" si="68"/>
        <v>0.10189791879521748</v>
      </c>
      <c r="S228" s="97">
        <f t="shared" si="72"/>
        <v>508.22834064481964</v>
      </c>
      <c r="T228" s="97">
        <f t="shared" si="73"/>
        <v>21.118684283219046</v>
      </c>
      <c r="U228" s="97">
        <f t="shared" si="73"/>
        <v>304.66540039165784</v>
      </c>
      <c r="V228" s="33">
        <f t="shared" si="74"/>
        <v>999.99999999999909</v>
      </c>
      <c r="W228" s="101">
        <f t="shared" si="69"/>
        <v>102396.83420318627</v>
      </c>
      <c r="X228" s="108">
        <f t="shared" si="75"/>
        <v>674.21591532512218</v>
      </c>
      <c r="Y228" s="32">
        <f t="shared" si="70"/>
        <v>416.94093494531023</v>
      </c>
    </row>
    <row r="229" spans="1:25" x14ac:dyDescent="0.25">
      <c r="A229" s="4">
        <v>223</v>
      </c>
      <c r="C229" s="106">
        <f>IF(male=0,VLOOKUP((($A$5:$A$1570/'Life tables'!$I$2)*2)+age,lifetable,13,1),IF(male=1,VLOOKUP((($A$5:$A$1570/'Life tables'!$I$2)*2)+age,lifetable,10,1),"error"))</f>
        <v>1.6015111386780134E-4</v>
      </c>
      <c r="F229" s="97">
        <f t="shared" si="57"/>
        <v>109.41353591480753</v>
      </c>
      <c r="G229" s="97">
        <f t="shared" si="58"/>
        <v>10.990818672556809</v>
      </c>
      <c r="H229" s="97">
        <f t="shared" si="59"/>
        <v>0.25151138254389299</v>
      </c>
      <c r="I229" s="97">
        <f t="shared" si="60"/>
        <v>0.25151138254389299</v>
      </c>
      <c r="J229" s="97">
        <f t="shared" si="61"/>
        <v>1.9363451157829788E-2</v>
      </c>
      <c r="K229" s="97">
        <f t="shared" si="62"/>
        <v>0.60636881539409881</v>
      </c>
      <c r="L229" s="97">
        <f t="shared" si="71"/>
        <v>97.293962210610999</v>
      </c>
      <c r="M229" s="97">
        <f t="shared" si="63"/>
        <v>564.80237941031476</v>
      </c>
      <c r="N229" s="97">
        <f t="shared" si="64"/>
        <v>54.39169285357378</v>
      </c>
      <c r="O229" s="97">
        <f t="shared" si="65"/>
        <v>1.298324070434723</v>
      </c>
      <c r="P229" s="97">
        <f t="shared" si="66"/>
        <v>1.298324070434723</v>
      </c>
      <c r="Q229" s="97">
        <f t="shared" si="67"/>
        <v>9.9580476465484624E-2</v>
      </c>
      <c r="R229" s="97">
        <f t="shared" si="68"/>
        <v>0.10177448178659372</v>
      </c>
      <c r="S229" s="97">
        <f t="shared" si="72"/>
        <v>507.61268345761948</v>
      </c>
      <c r="T229" s="97">
        <f t="shared" si="73"/>
        <v>21.23762821084236</v>
      </c>
      <c r="U229" s="97">
        <f t="shared" si="73"/>
        <v>305.37354368883854</v>
      </c>
      <c r="V229" s="33">
        <f t="shared" si="74"/>
        <v>999.99999999999909</v>
      </c>
      <c r="W229" s="101">
        <f t="shared" si="69"/>
        <v>102154.22717059751</v>
      </c>
      <c r="X229" s="108">
        <f t="shared" si="75"/>
        <v>673.38882810031828</v>
      </c>
      <c r="Y229" s="32">
        <f t="shared" si="70"/>
        <v>416.30970065192054</v>
      </c>
    </row>
    <row r="230" spans="1:25" x14ac:dyDescent="0.25">
      <c r="A230" s="4">
        <v>224</v>
      </c>
      <c r="C230" s="106">
        <f>IF(male=0,VLOOKUP((($A$5:$A$1570/'Life tables'!$I$2)*2)+age,lifetable,13,1),IF(male=1,VLOOKUP((($A$5:$A$1570/'Life tables'!$I$2)*2)+age,lifetable,10,1),"error"))</f>
        <v>1.6015111386780134E-4</v>
      </c>
      <c r="F230" s="97">
        <f t="shared" si="57"/>
        <v>109.27090252811419</v>
      </c>
      <c r="G230" s="97">
        <f t="shared" si="58"/>
        <v>10.976490850348233</v>
      </c>
      <c r="H230" s="97">
        <f t="shared" si="59"/>
        <v>0.25118350793510519</v>
      </c>
      <c r="I230" s="97">
        <f t="shared" si="60"/>
        <v>0.25118350793510519</v>
      </c>
      <c r="J230" s="97">
        <f t="shared" si="61"/>
        <v>1.9338208626422496E-2</v>
      </c>
      <c r="K230" s="97">
        <f t="shared" si="62"/>
        <v>0.60557834246950348</v>
      </c>
      <c r="L230" s="97">
        <f t="shared" si="71"/>
        <v>97.167128110799823</v>
      </c>
      <c r="M230" s="97">
        <f t="shared" si="63"/>
        <v>564.11792557220429</v>
      </c>
      <c r="N230" s="97">
        <f t="shared" si="64"/>
        <v>54.325778466007243</v>
      </c>
      <c r="O230" s="97">
        <f t="shared" si="65"/>
        <v>1.2967507008358767</v>
      </c>
      <c r="P230" s="97">
        <f t="shared" si="66"/>
        <v>1.2967507008358767</v>
      </c>
      <c r="Q230" s="97">
        <f t="shared" si="67"/>
        <v>9.9459800204543883E-2</v>
      </c>
      <c r="R230" s="97">
        <f t="shared" si="68"/>
        <v>0.10165114672778382</v>
      </c>
      <c r="S230" s="97">
        <f t="shared" si="72"/>
        <v>506.99753475759297</v>
      </c>
      <c r="T230" s="97">
        <f t="shared" si="73"/>
        <v>21.356426219673327</v>
      </c>
      <c r="U230" s="97">
        <f t="shared" si="73"/>
        <v>306.08077317803583</v>
      </c>
      <c r="V230" s="33">
        <f t="shared" si="74"/>
        <v>999.99999999999955</v>
      </c>
      <c r="W230" s="101">
        <f t="shared" si="69"/>
        <v>101912.18255848474</v>
      </c>
      <c r="X230" s="108">
        <f t="shared" si="75"/>
        <v>672.56280060229028</v>
      </c>
      <c r="Y230" s="32">
        <f t="shared" si="70"/>
        <v>415.67944977164535</v>
      </c>
    </row>
    <row r="231" spans="1:25" x14ac:dyDescent="0.25">
      <c r="A231" s="4">
        <v>225</v>
      </c>
      <c r="C231" s="106">
        <f>IF(male=0,VLOOKUP((($A$5:$A$1570/'Life tables'!$I$2)*2)+age,lifetable,13,1),IF(male=1,VLOOKUP((($A$5:$A$1570/'Life tables'!$I$2)*2)+age,lifetable,10,1),"error"))</f>
        <v>1.6015111386780134E-4</v>
      </c>
      <c r="F231" s="97">
        <f t="shared" si="57"/>
        <v>109.12875395785231</v>
      </c>
      <c r="G231" s="97">
        <f t="shared" si="58"/>
        <v>10.96221172896486</v>
      </c>
      <c r="H231" s="97">
        <f t="shared" si="59"/>
        <v>0.25085674778487072</v>
      </c>
      <c r="I231" s="97">
        <f t="shared" si="60"/>
        <v>0.25085674778487072</v>
      </c>
      <c r="J231" s="97">
        <f t="shared" si="61"/>
        <v>1.9313051895361682E-2</v>
      </c>
      <c r="K231" s="97">
        <f t="shared" si="62"/>
        <v>0.60479055639313739</v>
      </c>
      <c r="L231" s="97">
        <f t="shared" si="71"/>
        <v>97.040725125029212</v>
      </c>
      <c r="M231" s="97">
        <f t="shared" si="63"/>
        <v>563.4340466444379</v>
      </c>
      <c r="N231" s="97">
        <f t="shared" si="64"/>
        <v>54.259919443552455</v>
      </c>
      <c r="O231" s="97">
        <f t="shared" si="65"/>
        <v>1.295178652796509</v>
      </c>
      <c r="P231" s="97">
        <f t="shared" si="66"/>
        <v>1.295178652796509</v>
      </c>
      <c r="Q231" s="97">
        <f t="shared" si="67"/>
        <v>9.9339225306217901E-2</v>
      </c>
      <c r="R231" s="97">
        <f t="shared" si="68"/>
        <v>0.10152791526485892</v>
      </c>
      <c r="S231" s="97">
        <f t="shared" si="72"/>
        <v>506.38290275472133</v>
      </c>
      <c r="T231" s="97">
        <f t="shared" si="73"/>
        <v>21.475078496874907</v>
      </c>
      <c r="U231" s="97">
        <f t="shared" si="73"/>
        <v>306.78709164969382</v>
      </c>
      <c r="V231" s="33">
        <f t="shared" si="74"/>
        <v>999.99999999999932</v>
      </c>
      <c r="W231" s="101">
        <f t="shared" si="69"/>
        <v>101670.69952284508</v>
      </c>
      <c r="X231" s="108">
        <f t="shared" si="75"/>
        <v>671.73782985343064</v>
      </c>
      <c r="Y231" s="32">
        <f t="shared" si="70"/>
        <v>415.05017976803606</v>
      </c>
    </row>
    <row r="232" spans="1:25" x14ac:dyDescent="0.25">
      <c r="A232" s="4">
        <v>226</v>
      </c>
      <c r="C232" s="106">
        <f>IF(male=0,VLOOKUP((($A$5:$A$1570/'Life tables'!$I$2)*2)+age,lifetable,13,1),IF(male=1,VLOOKUP((($A$5:$A$1570/'Life tables'!$I$2)*2)+age,lifetable,10,1),"error"))</f>
        <v>1.6015111386780134E-4</v>
      </c>
      <c r="F232" s="97">
        <f t="shared" si="57"/>
        <v>108.98707845613605</v>
      </c>
      <c r="G232" s="97">
        <f t="shared" si="58"/>
        <v>10.947980128306972</v>
      </c>
      <c r="H232" s="97">
        <f t="shared" si="59"/>
        <v>0.25053107508805739</v>
      </c>
      <c r="I232" s="97">
        <f t="shared" si="60"/>
        <v>0.25053107508805739</v>
      </c>
      <c r="J232" s="97">
        <f t="shared" si="61"/>
        <v>1.9287978885566257E-2</v>
      </c>
      <c r="K232" s="97">
        <f t="shared" si="62"/>
        <v>0.60400539205832471</v>
      </c>
      <c r="L232" s="97">
        <f t="shared" si="71"/>
        <v>96.914742806709071</v>
      </c>
      <c r="M232" s="97">
        <f t="shared" si="63"/>
        <v>562.75075139729438</v>
      </c>
      <c r="N232" s="97">
        <f t="shared" si="64"/>
        <v>54.194116630806271</v>
      </c>
      <c r="O232" s="97">
        <f t="shared" si="65"/>
        <v>1.2936079464770591</v>
      </c>
      <c r="P232" s="97">
        <f t="shared" si="66"/>
        <v>1.2936079464770591</v>
      </c>
      <c r="Q232" s="97">
        <f t="shared" si="67"/>
        <v>9.9218753316797109E-2</v>
      </c>
      <c r="R232" s="97">
        <f t="shared" si="68"/>
        <v>0.10140478897817813</v>
      </c>
      <c r="S232" s="97">
        <f t="shared" si="72"/>
        <v>505.76879533123901</v>
      </c>
      <c r="T232" s="97">
        <f t="shared" si="73"/>
        <v>21.59358522907727</v>
      </c>
      <c r="U232" s="97">
        <f t="shared" si="73"/>
        <v>307.4925018307303</v>
      </c>
      <c r="V232" s="33">
        <f t="shared" si="74"/>
        <v>999.99999999999909</v>
      </c>
      <c r="W232" s="101">
        <f t="shared" si="69"/>
        <v>101429.77720349369</v>
      </c>
      <c r="X232" s="108">
        <f t="shared" si="75"/>
        <v>670.91391294019161</v>
      </c>
      <c r="Y232" s="32">
        <f t="shared" si="70"/>
        <v>414.42188814651661</v>
      </c>
    </row>
    <row r="233" spans="1:25" x14ac:dyDescent="0.25">
      <c r="A233" s="4">
        <v>227</v>
      </c>
      <c r="C233" s="106">
        <f>IF(male=0,VLOOKUP((($A$5:$A$1570/'Life tables'!$I$2)*2)+age,lifetable,13,1),IF(male=1,VLOOKUP((($A$5:$A$1570/'Life tables'!$I$2)*2)+age,lifetable,10,1),"error"))</f>
        <v>1.6015111386780134E-4</v>
      </c>
      <c r="F233" s="97">
        <f t="shared" si="57"/>
        <v>108.8458646906506</v>
      </c>
      <c r="G233" s="97">
        <f t="shared" si="58"/>
        <v>10.933794910019831</v>
      </c>
      <c r="H233" s="97">
        <f t="shared" si="59"/>
        <v>0.25020646379481554</v>
      </c>
      <c r="I233" s="97">
        <f t="shared" si="60"/>
        <v>0.25020646379481554</v>
      </c>
      <c r="J233" s="97">
        <f t="shared" si="61"/>
        <v>1.9262987591500785E-2</v>
      </c>
      <c r="K233" s="97">
        <f t="shared" si="62"/>
        <v>0.60322278666148044</v>
      </c>
      <c r="L233" s="97">
        <f t="shared" si="71"/>
        <v>96.789171078788158</v>
      </c>
      <c r="M233" s="97">
        <f t="shared" si="63"/>
        <v>562.06804824954099</v>
      </c>
      <c r="N233" s="97">
        <f t="shared" si="64"/>
        <v>54.128370838514215</v>
      </c>
      <c r="O233" s="97">
        <f t="shared" si="65"/>
        <v>1.292038601229939</v>
      </c>
      <c r="P233" s="97">
        <f t="shared" si="66"/>
        <v>1.292038601229939</v>
      </c>
      <c r="Q233" s="97">
        <f t="shared" si="67"/>
        <v>9.9098385720596899E-2</v>
      </c>
      <c r="R233" s="97">
        <f t="shared" si="68"/>
        <v>0.10128176938475995</v>
      </c>
      <c r="S233" s="97">
        <f t="shared" si="72"/>
        <v>505.15522005346156</v>
      </c>
      <c r="T233" s="97">
        <f t="shared" si="73"/>
        <v>21.711946602389368</v>
      </c>
      <c r="U233" s="97">
        <f t="shared" si="73"/>
        <v>308.19700638677654</v>
      </c>
      <c r="V233" s="33">
        <f t="shared" si="74"/>
        <v>999.99999999999932</v>
      </c>
      <c r="W233" s="101">
        <f t="shared" si="69"/>
        <v>101189.4147247756</v>
      </c>
      <c r="X233" s="108">
        <f t="shared" si="75"/>
        <v>670.09104701083322</v>
      </c>
      <c r="Y233" s="32">
        <f t="shared" si="70"/>
        <v>413.79457245294253</v>
      </c>
    </row>
    <row r="234" spans="1:25" x14ac:dyDescent="0.25">
      <c r="A234" s="4">
        <v>228</v>
      </c>
      <c r="C234" s="106">
        <f>IF(male=0,VLOOKUP((($A$5:$A$1570/'Life tables'!$I$2)*2)+age,lifetable,13,1),IF(male=1,VLOOKUP((($A$5:$A$1570/'Life tables'!$I$2)*2)+age,lifetable,10,1),"error"))</f>
        <v>1.6015111386780134E-4</v>
      </c>
      <c r="F234" s="97">
        <f t="shared" si="57"/>
        <v>108.70510172971369</v>
      </c>
      <c r="G234" s="97">
        <f t="shared" si="58"/>
        <v>10.919654975993073</v>
      </c>
      <c r="H234" s="97">
        <f t="shared" si="59"/>
        <v>0.24988288877623846</v>
      </c>
      <c r="I234" s="97">
        <f t="shared" si="60"/>
        <v>0.24988288877623846</v>
      </c>
      <c r="J234" s="97">
        <f t="shared" si="61"/>
        <v>1.9238076078531712E-2</v>
      </c>
      <c r="K234" s="97">
        <f t="shared" si="62"/>
        <v>0.60244267961932119</v>
      </c>
      <c r="L234" s="97">
        <f t="shared" si="71"/>
        <v>96.664000220470285</v>
      </c>
      <c r="M234" s="97">
        <f t="shared" si="63"/>
        <v>561.38594528111958</v>
      </c>
      <c r="N234" s="97">
        <f t="shared" si="64"/>
        <v>54.062682844792192</v>
      </c>
      <c r="O234" s="97">
        <f t="shared" si="65"/>
        <v>1.2904706356286944</v>
      </c>
      <c r="P234" s="97">
        <f t="shared" si="66"/>
        <v>1.2904706356286944</v>
      </c>
      <c r="Q234" s="97">
        <f t="shared" si="67"/>
        <v>9.8978123942194268E-2</v>
      </c>
      <c r="R234" s="97">
        <f t="shared" si="68"/>
        <v>0.10115885794056831</v>
      </c>
      <c r="S234" s="97">
        <f t="shared" si="72"/>
        <v>504.54218418318726</v>
      </c>
      <c r="T234" s="97">
        <f t="shared" si="73"/>
        <v>21.830162802410094</v>
      </c>
      <c r="U234" s="97">
        <f t="shared" si="73"/>
        <v>308.90060792433644</v>
      </c>
      <c r="V234" s="33">
        <f t="shared" si="74"/>
        <v>999.9999999999992</v>
      </c>
      <c r="W234" s="101">
        <f t="shared" si="69"/>
        <v>100949.61119625201</v>
      </c>
      <c r="X234" s="108">
        <f t="shared" si="75"/>
        <v>669.26922927325268</v>
      </c>
      <c r="Y234" s="32">
        <f t="shared" si="70"/>
        <v>413.16823027221045</v>
      </c>
    </row>
    <row r="235" spans="1:25" x14ac:dyDescent="0.25">
      <c r="A235" s="4">
        <v>229</v>
      </c>
      <c r="C235" s="106">
        <f>IF(male=0,VLOOKUP((($A$5:$A$1570/'Life tables'!$I$2)*2)+age,lifetable,13,1),IF(male=1,VLOOKUP((($A$5:$A$1570/'Life tables'!$I$2)*2)+age,lifetable,10,1),"error"))</f>
        <v>1.6015111386780134E-4</v>
      </c>
      <c r="F235" s="97">
        <f t="shared" si="57"/>
        <v>108.56477902787448</v>
      </c>
      <c r="G235" s="97">
        <f t="shared" si="58"/>
        <v>10.905559266914089</v>
      </c>
      <c r="H235" s="97">
        <f t="shared" si="59"/>
        <v>0.24956032579125867</v>
      </c>
      <c r="I235" s="97">
        <f t="shared" si="60"/>
        <v>0.24956032579125867</v>
      </c>
      <c r="J235" s="97">
        <f t="shared" si="61"/>
        <v>1.9213242480378798E-2</v>
      </c>
      <c r="K235" s="97">
        <f t="shared" si="62"/>
        <v>0.60166501248905502</v>
      </c>
      <c r="L235" s="97">
        <f t="shared" si="71"/>
        <v>96.539220854408441</v>
      </c>
      <c r="M235" s="97">
        <f t="shared" si="63"/>
        <v>560.70445024537821</v>
      </c>
      <c r="N235" s="97">
        <f t="shared" si="64"/>
        <v>53.997053396304423</v>
      </c>
      <c r="O235" s="97">
        <f t="shared" si="65"/>
        <v>1.2889040674961227</v>
      </c>
      <c r="P235" s="97">
        <f t="shared" si="66"/>
        <v>1.2889040674961227</v>
      </c>
      <c r="Q235" s="97">
        <f t="shared" si="67"/>
        <v>9.8857969348584304E-2</v>
      </c>
      <c r="R235" s="97">
        <f t="shared" si="68"/>
        <v>0.10103605604271666</v>
      </c>
      <c r="S235" s="97">
        <f t="shared" si="72"/>
        <v>503.92969468869023</v>
      </c>
      <c r="T235" s="97">
        <f t="shared" si="73"/>
        <v>21.948234014239056</v>
      </c>
      <c r="U235" s="97">
        <f t="shared" si="73"/>
        <v>309.60330899286822</v>
      </c>
      <c r="V235" s="33">
        <f t="shared" si="74"/>
        <v>999.99999999999932</v>
      </c>
      <c r="W235" s="101">
        <f t="shared" si="69"/>
        <v>100710.36571336031</v>
      </c>
      <c r="X235" s="108">
        <f t="shared" si="75"/>
        <v>668.44845699289203</v>
      </c>
      <c r="Y235" s="32">
        <f t="shared" si="70"/>
        <v>412.54285922691901</v>
      </c>
    </row>
    <row r="236" spans="1:25" x14ac:dyDescent="0.25">
      <c r="A236" s="4">
        <v>230</v>
      </c>
      <c r="C236" s="106">
        <f>IF(male=0,VLOOKUP((($A$5:$A$1570/'Life tables'!$I$2)*2)+age,lifetable,13,1),IF(male=1,VLOOKUP((($A$5:$A$1570/'Life tables'!$I$2)*2)+age,lifetable,10,1),"error"))</f>
        <v>1.6015111386780134E-4</v>
      </c>
      <c r="F236" s="97">
        <f t="shared" si="57"/>
        <v>108.42488641203039</v>
      </c>
      <c r="G236" s="97">
        <f t="shared" si="58"/>
        <v>10.891506760873435</v>
      </c>
      <c r="H236" s="97">
        <f t="shared" si="59"/>
        <v>0.24923875145473395</v>
      </c>
      <c r="I236" s="97">
        <f t="shared" si="60"/>
        <v>0.24923875145473395</v>
      </c>
      <c r="J236" s="97">
        <f t="shared" si="61"/>
        <v>1.9188484996658064E-2</v>
      </c>
      <c r="K236" s="97">
        <f t="shared" si="62"/>
        <v>0.60088972889144054</v>
      </c>
      <c r="L236" s="97">
        <f t="shared" si="71"/>
        <v>96.41482393435939</v>
      </c>
      <c r="M236" s="97">
        <f t="shared" si="63"/>
        <v>560.02357058086147</v>
      </c>
      <c r="N236" s="97">
        <f t="shared" si="64"/>
        <v>53.931483209398863</v>
      </c>
      <c r="O236" s="97">
        <f t="shared" si="65"/>
        <v>1.2873389139313758</v>
      </c>
      <c r="P236" s="97">
        <f t="shared" si="66"/>
        <v>1.2873389139313758</v>
      </c>
      <c r="Q236" s="97">
        <f t="shared" si="67"/>
        <v>9.8737923251259033E-2</v>
      </c>
      <c r="R236" s="97">
        <f t="shared" si="68"/>
        <v>0.10091336503159246</v>
      </c>
      <c r="S236" s="97">
        <f t="shared" si="72"/>
        <v>503.31775825531702</v>
      </c>
      <c r="T236" s="97">
        <f t="shared" si="73"/>
        <v>22.066160422486973</v>
      </c>
      <c r="U236" s="97">
        <f t="shared" si="73"/>
        <v>310.30511208679127</v>
      </c>
      <c r="V236" s="33">
        <f t="shared" si="74"/>
        <v>999.99999999999909</v>
      </c>
      <c r="W236" s="101">
        <f t="shared" si="69"/>
        <v>100471.67735804984</v>
      </c>
      <c r="X236" s="108">
        <f t="shared" si="75"/>
        <v>667.62872749072085</v>
      </c>
      <c r="Y236" s="32">
        <f t="shared" si="70"/>
        <v>411.91845697607693</v>
      </c>
    </row>
    <row r="237" spans="1:25" x14ac:dyDescent="0.25">
      <c r="A237" s="4">
        <v>231</v>
      </c>
      <c r="C237" s="106">
        <f>IF(male=0,VLOOKUP((($A$5:$A$1570/'Life tables'!$I$2)*2)+age,lifetable,13,1),IF(male=1,VLOOKUP((($A$5:$A$1570/'Life tables'!$I$2)*2)+age,lifetable,10,1),"error"))</f>
        <v>1.6015111386780134E-4</v>
      </c>
      <c r="F237" s="97">
        <f t="shared" si="57"/>
        <v>108.28541406804314</v>
      </c>
      <c r="G237" s="97">
        <f t="shared" si="58"/>
        <v>10.877496472020383</v>
      </c>
      <c r="H237" s="97">
        <f t="shared" si="59"/>
        <v>0.24891814320668149</v>
      </c>
      <c r="I237" s="97">
        <f t="shared" si="60"/>
        <v>0.24891814320668149</v>
      </c>
      <c r="J237" s="97">
        <f t="shared" si="61"/>
        <v>1.9163801890513248E-2</v>
      </c>
      <c r="K237" s="97">
        <f t="shared" si="62"/>
        <v>0.60011677443661293</v>
      </c>
      <c r="L237" s="97">
        <f t="shared" si="71"/>
        <v>96.290800733282268</v>
      </c>
      <c r="M237" s="97">
        <f t="shared" si="63"/>
        <v>559.34331342267785</v>
      </c>
      <c r="N237" s="97">
        <f t="shared" si="64"/>
        <v>53.86597297120192</v>
      </c>
      <c r="O237" s="97">
        <f t="shared" si="65"/>
        <v>1.2857751913360895</v>
      </c>
      <c r="P237" s="97">
        <f t="shared" si="66"/>
        <v>1.2857751913360895</v>
      </c>
      <c r="Q237" s="97">
        <f t="shared" si="67"/>
        <v>9.8617986908211552E-2</v>
      </c>
      <c r="R237" s="97">
        <f t="shared" si="68"/>
        <v>0.10079078619290546</v>
      </c>
      <c r="S237" s="97">
        <f t="shared" si="72"/>
        <v>502.70638129570261</v>
      </c>
      <c r="T237" s="97">
        <f t="shared" si="73"/>
        <v>22.183942211285697</v>
      </c>
      <c r="U237" s="97">
        <f t="shared" si="73"/>
        <v>311.00601964742077</v>
      </c>
      <c r="V237" s="33">
        <f t="shared" si="74"/>
        <v>999.9999999999992</v>
      </c>
      <c r="W237" s="101">
        <f t="shared" si="69"/>
        <v>100233.54519939327</v>
      </c>
      <c r="X237" s="108">
        <f t="shared" si="75"/>
        <v>666.81003814129269</v>
      </c>
      <c r="Y237" s="32">
        <f t="shared" si="70"/>
        <v>411.29502121385985</v>
      </c>
    </row>
    <row r="238" spans="1:25" x14ac:dyDescent="0.25">
      <c r="A238" s="4">
        <v>232</v>
      </c>
      <c r="C238" s="106">
        <f>IF(male=0,VLOOKUP((($A$5:$A$1570/'Life tables'!$I$2)*2)+age,lifetable,13,1),IF(male=1,VLOOKUP((($A$5:$A$1570/'Life tables'!$I$2)*2)+age,lifetable,10,1),"error"))</f>
        <v>1.6015111386780134E-4</v>
      </c>
      <c r="F238" s="97">
        <f t="shared" si="57"/>
        <v>108.14635252783637</v>
      </c>
      <c r="G238" s="97">
        <f t="shared" si="58"/>
        <v>10.863527449266844</v>
      </c>
      <c r="H238" s="97">
        <f t="shared" si="59"/>
        <v>0.24859847928261894</v>
      </c>
      <c r="I238" s="97">
        <f t="shared" si="60"/>
        <v>0.24859847928261894</v>
      </c>
      <c r="J238" s="97">
        <f t="shared" si="61"/>
        <v>1.9139191486332335E-2</v>
      </c>
      <c r="K238" s="97">
        <f t="shared" si="62"/>
        <v>0.59934609665257976</v>
      </c>
      <c r="L238" s="97">
        <f t="shared" si="71"/>
        <v>96.167142831865377</v>
      </c>
      <c r="M238" s="97">
        <f t="shared" si="63"/>
        <v>558.66368561345655</v>
      </c>
      <c r="N238" s="97">
        <f t="shared" si="64"/>
        <v>53.800523340673614</v>
      </c>
      <c r="O238" s="97">
        <f t="shared" si="65"/>
        <v>1.2842129154395714</v>
      </c>
      <c r="P238" s="97">
        <f t="shared" si="66"/>
        <v>1.2842129154395714</v>
      </c>
      <c r="Q238" s="97">
        <f t="shared" si="67"/>
        <v>9.8498161525867892E-2</v>
      </c>
      <c r="R238" s="97">
        <f t="shared" si="68"/>
        <v>0.10066832075966231</v>
      </c>
      <c r="S238" s="97">
        <f t="shared" si="72"/>
        <v>502.09556995961827</v>
      </c>
      <c r="T238" s="97">
        <f t="shared" si="73"/>
        <v>22.301579564297896</v>
      </c>
      <c r="U238" s="97">
        <f t="shared" si="73"/>
        <v>311.70603406483303</v>
      </c>
      <c r="V238" s="33">
        <f t="shared" si="74"/>
        <v>999.99999999999943</v>
      </c>
      <c r="W238" s="101">
        <f t="shared" si="69"/>
        <v>99995.968294175531</v>
      </c>
      <c r="X238" s="108">
        <f t="shared" si="75"/>
        <v>665.99238637086853</v>
      </c>
      <c r="Y238" s="32">
        <f t="shared" si="70"/>
        <v>410.67254966840943</v>
      </c>
    </row>
    <row r="239" spans="1:25" x14ac:dyDescent="0.25">
      <c r="A239" s="4">
        <v>233</v>
      </c>
      <c r="C239" s="106">
        <f>IF(male=0,VLOOKUP((($A$5:$A$1570/'Life tables'!$I$2)*2)+age,lifetable,13,1),IF(male=1,VLOOKUP((($A$5:$A$1570/'Life tables'!$I$2)*2)+age,lifetable,10,1),"error"))</f>
        <v>1.6015111386780134E-4</v>
      </c>
      <c r="F239" s="97">
        <f t="shared" si="57"/>
        <v>108.00769265695722</v>
      </c>
      <c r="G239" s="97">
        <f t="shared" si="58"/>
        <v>10.849598775037911</v>
      </c>
      <c r="H239" s="97">
        <f t="shared" si="59"/>
        <v>0.24827973868497177</v>
      </c>
      <c r="I239" s="97">
        <f t="shared" si="60"/>
        <v>0.24827973868497177</v>
      </c>
      <c r="J239" s="97">
        <f t="shared" si="61"/>
        <v>1.9114652167546309E-2</v>
      </c>
      <c r="K239" s="97">
        <f t="shared" si="62"/>
        <v>0.59857764491628662</v>
      </c>
      <c r="L239" s="97">
        <f t="shared" si="71"/>
        <v>96.043842107465537</v>
      </c>
      <c r="M239" s="97">
        <f t="shared" si="63"/>
        <v>557.98469371391127</v>
      </c>
      <c r="N239" s="97">
        <f t="shared" si="64"/>
        <v>53.735134949624893</v>
      </c>
      <c r="O239" s="97">
        <f t="shared" si="65"/>
        <v>1.2826521013230832</v>
      </c>
      <c r="P239" s="97">
        <f t="shared" si="66"/>
        <v>1.2826521013230832</v>
      </c>
      <c r="Q239" s="97">
        <f t="shared" si="67"/>
        <v>9.837844826094945E-2</v>
      </c>
      <c r="R239" s="97">
        <f t="shared" si="68"/>
        <v>0.10054596991406979</v>
      </c>
      <c r="S239" s="97">
        <f t="shared" si="72"/>
        <v>501.48533014346521</v>
      </c>
      <c r="T239" s="97">
        <f t="shared" si="73"/>
        <v>22.419072664726393</v>
      </c>
      <c r="U239" s="97">
        <f t="shared" si="73"/>
        <v>312.40515767966338</v>
      </c>
      <c r="V239" s="33">
        <f t="shared" si="74"/>
        <v>999.99999999999943</v>
      </c>
      <c r="W239" s="101">
        <f t="shared" si="69"/>
        <v>99758.945687460262</v>
      </c>
      <c r="X239" s="108">
        <f t="shared" si="75"/>
        <v>665.17576965560966</v>
      </c>
      <c r="Y239" s="32">
        <f t="shared" si="70"/>
        <v>410.05104010067845</v>
      </c>
    </row>
    <row r="240" spans="1:25" x14ac:dyDescent="0.25">
      <c r="A240" s="4">
        <v>234</v>
      </c>
      <c r="C240" s="106">
        <f>IF(male=0,VLOOKUP((($A$5:$A$1570/'Life tables'!$I$2)*2)+age,lifetable,13,1),IF(male=1,VLOOKUP((($A$5:$A$1570/'Life tables'!$I$2)*2)+age,lifetable,10,1),"error"))</f>
        <v>1.6015111386780134E-4</v>
      </c>
      <c r="F240" s="97">
        <f t="shared" si="57"/>
        <v>107.86942564258518</v>
      </c>
      <c r="G240" s="97">
        <f t="shared" si="58"/>
        <v>10.835709564067324</v>
      </c>
      <c r="H240" s="97">
        <f t="shared" si="59"/>
        <v>0.2479619011555092</v>
      </c>
      <c r="I240" s="97">
        <f t="shared" si="60"/>
        <v>0.2479619011555092</v>
      </c>
      <c r="J240" s="97">
        <f t="shared" si="61"/>
        <v>1.9090182374507027E-2</v>
      </c>
      <c r="K240" s="97">
        <f t="shared" si="62"/>
        <v>0.59781137038716325</v>
      </c>
      <c r="L240" s="97">
        <f t="shared" si="71"/>
        <v>95.920890723445169</v>
      </c>
      <c r="M240" s="97">
        <f t="shared" si="63"/>
        <v>557.30634401302427</v>
      </c>
      <c r="N240" s="97">
        <f t="shared" si="64"/>
        <v>53.669808403698369</v>
      </c>
      <c r="O240" s="97">
        <f t="shared" si="65"/>
        <v>1.281092763443251</v>
      </c>
      <c r="P240" s="97">
        <f t="shared" si="66"/>
        <v>1.281092763443251</v>
      </c>
      <c r="Q240" s="97">
        <f t="shared" si="67"/>
        <v>9.8258848222268547E-2</v>
      </c>
      <c r="R240" s="97">
        <f t="shared" si="68"/>
        <v>0.10042373478937015</v>
      </c>
      <c r="S240" s="97">
        <f t="shared" si="72"/>
        <v>500.87566749942778</v>
      </c>
      <c r="T240" s="97">
        <f t="shared" si="73"/>
        <v>22.536421695323167</v>
      </c>
      <c r="U240" s="97">
        <f t="shared" si="73"/>
        <v>313.10339278483991</v>
      </c>
      <c r="V240" s="33">
        <f t="shared" si="74"/>
        <v>999.9999999999992</v>
      </c>
      <c r="W240" s="101">
        <f t="shared" si="69"/>
        <v>99522.476413135271</v>
      </c>
      <c r="X240" s="108">
        <f t="shared" si="75"/>
        <v>664.36018551983614</v>
      </c>
      <c r="Y240" s="32">
        <f t="shared" si="70"/>
        <v>409.43049030331548</v>
      </c>
    </row>
    <row r="241" spans="1:25" x14ac:dyDescent="0.25">
      <c r="A241" s="4">
        <v>235</v>
      </c>
      <c r="C241" s="106">
        <f>IF(male=0,VLOOKUP((($A$5:$A$1570/'Life tables'!$I$2)*2)+age,lifetable,13,1),IF(male=1,VLOOKUP((($A$5:$A$1570/'Life tables'!$I$2)*2)+age,lifetable,10,1),"error"))</f>
        <v>1.7629026324772479E-4</v>
      </c>
      <c r="F241" s="97">
        <f t="shared" si="57"/>
        <v>107.73154298197234</v>
      </c>
      <c r="G241" s="97">
        <f t="shared" si="58"/>
        <v>10.821858962236254</v>
      </c>
      <c r="H241" s="97">
        <f t="shared" si="59"/>
        <v>0.24764494714877125</v>
      </c>
      <c r="I241" s="97">
        <f t="shared" si="60"/>
        <v>0.24764494714877125</v>
      </c>
      <c r="J241" s="97">
        <f t="shared" si="61"/>
        <v>2.0987125223507513E-2</v>
      </c>
      <c r="K241" s="97">
        <f t="shared" si="62"/>
        <v>0.59704722594305815</v>
      </c>
      <c r="L241" s="97">
        <f t="shared" si="71"/>
        <v>95.796359774271977</v>
      </c>
      <c r="M241" s="97">
        <f t="shared" si="63"/>
        <v>556.6286425378637</v>
      </c>
      <c r="N241" s="97">
        <f t="shared" si="64"/>
        <v>53.604544283313757</v>
      </c>
      <c r="O241" s="97">
        <f t="shared" si="65"/>
        <v>1.2795349156546338</v>
      </c>
      <c r="P241" s="97">
        <f t="shared" si="66"/>
        <v>1.2795349156546338</v>
      </c>
      <c r="Q241" s="97">
        <f t="shared" si="67"/>
        <v>0.10802930824143422</v>
      </c>
      <c r="R241" s="97">
        <f t="shared" si="68"/>
        <v>0.10030161647161008</v>
      </c>
      <c r="S241" s="97">
        <f t="shared" si="72"/>
        <v>500.25669749852761</v>
      </c>
      <c r="T241" s="97">
        <f t="shared" si="73"/>
        <v>22.665438128788107</v>
      </c>
      <c r="U241" s="97">
        <f t="shared" si="73"/>
        <v>313.80074162725458</v>
      </c>
      <c r="V241" s="33">
        <f t="shared" si="74"/>
        <v>999.99999999999909</v>
      </c>
      <c r="W241" s="101">
        <f t="shared" si="69"/>
        <v>99285.028526997645</v>
      </c>
      <c r="X241" s="108">
        <f t="shared" si="75"/>
        <v>663.53382024395637</v>
      </c>
      <c r="Y241" s="32">
        <f t="shared" si="70"/>
        <v>408.80350175904096</v>
      </c>
    </row>
    <row r="242" spans="1:25" x14ac:dyDescent="0.25">
      <c r="A242" s="4">
        <v>236</v>
      </c>
      <c r="C242" s="106">
        <f>IF(male=0,VLOOKUP((($A$5:$A$1570/'Life tables'!$I$2)*2)+age,lifetable,13,1),IF(male=1,VLOOKUP((($A$5:$A$1570/'Life tables'!$I$2)*2)+age,lifetable,10,1),"error"))</f>
        <v>1.7629026324772479E-4</v>
      </c>
      <c r="F242" s="97">
        <f t="shared" si="57"/>
        <v>107.59210706572978</v>
      </c>
      <c r="G242" s="97">
        <f t="shared" si="58"/>
        <v>10.807852332626394</v>
      </c>
      <c r="H242" s="97">
        <f t="shared" si="59"/>
        <v>0.24732442263800369</v>
      </c>
      <c r="I242" s="97">
        <f t="shared" si="60"/>
        <v>0.24732442263800369</v>
      </c>
      <c r="J242" s="97">
        <f t="shared" si="61"/>
        <v>2.0959961786005028E-2</v>
      </c>
      <c r="K242" s="97">
        <f t="shared" si="62"/>
        <v>0.59627447337045847</v>
      </c>
      <c r="L242" s="97">
        <f t="shared" si="71"/>
        <v>95.672371452670916</v>
      </c>
      <c r="M242" s="97">
        <f t="shared" si="63"/>
        <v>555.94171317822656</v>
      </c>
      <c r="N242" s="97">
        <f t="shared" si="64"/>
        <v>53.538391497660669</v>
      </c>
      <c r="O242" s="97">
        <f t="shared" si="65"/>
        <v>1.2779558555181727</v>
      </c>
      <c r="P242" s="97">
        <f t="shared" si="66"/>
        <v>1.2779558555181727</v>
      </c>
      <c r="Q242" s="97">
        <f t="shared" si="67"/>
        <v>0.10789599044593955</v>
      </c>
      <c r="R242" s="97">
        <f t="shared" si="68"/>
        <v>0.10017783533656235</v>
      </c>
      <c r="S242" s="97">
        <f t="shared" si="72"/>
        <v>499.63933614374707</v>
      </c>
      <c r="T242" s="97">
        <f t="shared" si="73"/>
        <v>22.794294081020052</v>
      </c>
      <c r="U242" s="97">
        <f t="shared" si="73"/>
        <v>314.4971939359616</v>
      </c>
      <c r="V242" s="33">
        <f t="shared" si="74"/>
        <v>999.99999999999909</v>
      </c>
      <c r="W242" s="101">
        <f t="shared" si="69"/>
        <v>99047.904393595105</v>
      </c>
      <c r="X242" s="108">
        <f t="shared" si="75"/>
        <v>662.70851198301739</v>
      </c>
      <c r="Y242" s="32">
        <f t="shared" si="70"/>
        <v>408.17761044767917</v>
      </c>
    </row>
    <row r="243" spans="1:25" x14ac:dyDescent="0.25">
      <c r="A243" s="4">
        <v>237</v>
      </c>
      <c r="C243" s="106">
        <f>IF(male=0,VLOOKUP((($A$5:$A$1570/'Life tables'!$I$2)*2)+age,lifetable,13,1),IF(male=1,VLOOKUP((($A$5:$A$1570/'Life tables'!$I$2)*2)+age,lifetable,10,1),"error"))</f>
        <v>1.7629026324772479E-4</v>
      </c>
      <c r="F243" s="97">
        <f t="shared" si="57"/>
        <v>107.45304484183839</v>
      </c>
      <c r="G243" s="97">
        <f t="shared" si="58"/>
        <v>10.793883241195305</v>
      </c>
      <c r="H243" s="97">
        <f t="shared" si="59"/>
        <v>0.24700475714233977</v>
      </c>
      <c r="I243" s="97">
        <f t="shared" si="60"/>
        <v>0.24700475714233977</v>
      </c>
      <c r="J243" s="97">
        <f t="shared" si="61"/>
        <v>2.0932871147312918E-2</v>
      </c>
      <c r="K243" s="97">
        <f t="shared" si="62"/>
        <v>0.59550379179745139</v>
      </c>
      <c r="L243" s="97">
        <f t="shared" si="71"/>
        <v>95.54871542341364</v>
      </c>
      <c r="M243" s="97">
        <f t="shared" si="63"/>
        <v>555.25546714117888</v>
      </c>
      <c r="N243" s="97">
        <f t="shared" si="64"/>
        <v>53.472304517453452</v>
      </c>
      <c r="O243" s="97">
        <f t="shared" si="65"/>
        <v>1.2763783661508834</v>
      </c>
      <c r="P243" s="97">
        <f t="shared" si="66"/>
        <v>1.2763783661508834</v>
      </c>
      <c r="Q243" s="97">
        <f t="shared" si="67"/>
        <v>0.10776280526824607</v>
      </c>
      <c r="R243" s="97">
        <f t="shared" si="68"/>
        <v>0.10005417733272826</v>
      </c>
      <c r="S243" s="97">
        <f t="shared" si="72"/>
        <v>499.02258890882268</v>
      </c>
      <c r="T243" s="97">
        <f t="shared" si="73"/>
        <v>22.922989757435612</v>
      </c>
      <c r="U243" s="97">
        <f t="shared" si="73"/>
        <v>315.19275190509177</v>
      </c>
      <c r="V243" s="33">
        <f t="shared" si="74"/>
        <v>999.99999999999886</v>
      </c>
      <c r="W243" s="101">
        <f t="shared" si="69"/>
        <v>98811.338990578413</v>
      </c>
      <c r="X243" s="108">
        <f t="shared" si="75"/>
        <v>661.88425833747146</v>
      </c>
      <c r="Y243" s="32">
        <f t="shared" si="70"/>
        <v>407.55269461096532</v>
      </c>
    </row>
    <row r="244" spans="1:25" x14ac:dyDescent="0.25">
      <c r="A244" s="4">
        <v>238</v>
      </c>
      <c r="C244" s="106">
        <f>IF(male=0,VLOOKUP((($A$5:$A$1570/'Life tables'!$I$2)*2)+age,lifetable,13,1),IF(male=1,VLOOKUP((($A$5:$A$1570/'Life tables'!$I$2)*2)+age,lifetable,10,1),"error"))</f>
        <v>1.7629026324772479E-4</v>
      </c>
      <c r="F244" s="97">
        <f t="shared" si="57"/>
        <v>107.31434863353391</v>
      </c>
      <c r="G244" s="97">
        <f t="shared" si="58"/>
        <v>10.779950916795949</v>
      </c>
      <c r="H244" s="97">
        <f t="shared" si="59"/>
        <v>0.24668593301502686</v>
      </c>
      <c r="I244" s="97">
        <f t="shared" si="60"/>
        <v>0.24668593301502686</v>
      </c>
      <c r="J244" s="97">
        <f t="shared" si="61"/>
        <v>2.0905851811924774E-2</v>
      </c>
      <c r="K244" s="97">
        <f t="shared" si="62"/>
        <v>0.59473513867947958</v>
      </c>
      <c r="L244" s="97">
        <f t="shared" si="71"/>
        <v>95.425384860216496</v>
      </c>
      <c r="M244" s="97">
        <f t="shared" si="63"/>
        <v>554.56990970393758</v>
      </c>
      <c r="N244" s="97">
        <f t="shared" si="64"/>
        <v>53.406283850899527</v>
      </c>
      <c r="O244" s="97">
        <f t="shared" si="65"/>
        <v>1.2748024596836245</v>
      </c>
      <c r="P244" s="97">
        <f t="shared" si="66"/>
        <v>1.2748024596836245</v>
      </c>
      <c r="Q244" s="97">
        <f t="shared" si="67"/>
        <v>0.10762975373254487</v>
      </c>
      <c r="R244" s="97">
        <f t="shared" si="68"/>
        <v>9.9930643411035094E-2</v>
      </c>
      <c r="S244" s="97">
        <f t="shared" si="72"/>
        <v>498.40646053652722</v>
      </c>
      <c r="T244" s="97">
        <f t="shared" si="73"/>
        <v>23.051525362980083</v>
      </c>
      <c r="U244" s="97">
        <f t="shared" si="73"/>
        <v>315.88741768718228</v>
      </c>
      <c r="V244" s="33">
        <f t="shared" si="74"/>
        <v>999.99999999999886</v>
      </c>
      <c r="W244" s="101">
        <f t="shared" si="69"/>
        <v>98575.331283485037</v>
      </c>
      <c r="X244" s="108">
        <f t="shared" si="75"/>
        <v>661.06105694983648</v>
      </c>
      <c r="Y244" s="32">
        <f t="shared" si="70"/>
        <v>406.92875210483732</v>
      </c>
    </row>
    <row r="245" spans="1:25" x14ac:dyDescent="0.25">
      <c r="A245" s="4">
        <v>239</v>
      </c>
      <c r="C245" s="106">
        <f>IF(male=0,VLOOKUP((($A$5:$A$1570/'Life tables'!$I$2)*2)+age,lifetable,13,1),IF(male=1,VLOOKUP((($A$5:$A$1570/'Life tables'!$I$2)*2)+age,lifetable,10,1),"error"))</f>
        <v>1.7629026324772479E-4</v>
      </c>
      <c r="F245" s="97">
        <f t="shared" si="57"/>
        <v>107.17601103312698</v>
      </c>
      <c r="G245" s="97">
        <f t="shared" si="58"/>
        <v>10.766054615310427</v>
      </c>
      <c r="H245" s="97">
        <f t="shared" si="59"/>
        <v>0.24636793322784112</v>
      </c>
      <c r="I245" s="97">
        <f t="shared" si="60"/>
        <v>0.24636793322784112</v>
      </c>
      <c r="J245" s="97">
        <f t="shared" si="61"/>
        <v>2.087890233675254E-2</v>
      </c>
      <c r="K245" s="97">
        <f t="shared" si="62"/>
        <v>0.59396847296319633</v>
      </c>
      <c r="L245" s="97">
        <f t="shared" si="71"/>
        <v>95.302373176060925</v>
      </c>
      <c r="M245" s="97">
        <f t="shared" si="63"/>
        <v>553.8850459167096</v>
      </c>
      <c r="N245" s="97">
        <f t="shared" si="64"/>
        <v>53.340329984344763</v>
      </c>
      <c r="O245" s="97">
        <f t="shared" si="65"/>
        <v>1.2732281477254215</v>
      </c>
      <c r="P245" s="97">
        <f t="shared" si="66"/>
        <v>1.2732281477254215</v>
      </c>
      <c r="Q245" s="97">
        <f t="shared" si="67"/>
        <v>0.10749683681896936</v>
      </c>
      <c r="R245" s="97">
        <f t="shared" si="68"/>
        <v>9.9807234481504192E-2</v>
      </c>
      <c r="S245" s="97">
        <f t="shared" si="72"/>
        <v>497.79095556561356</v>
      </c>
      <c r="T245" s="97">
        <f t="shared" si="73"/>
        <v>23.179901102135805</v>
      </c>
      <c r="U245" s="97">
        <f t="shared" si="73"/>
        <v>316.58119339462695</v>
      </c>
      <c r="V245" s="33">
        <f t="shared" si="74"/>
        <v>999.99999999999886</v>
      </c>
      <c r="W245" s="101">
        <f t="shared" si="69"/>
        <v>98339.880229153016</v>
      </c>
      <c r="X245" s="108">
        <f t="shared" si="75"/>
        <v>660.2389055032362</v>
      </c>
      <c r="Y245" s="32">
        <f t="shared" si="70"/>
        <v>406.30578081214588</v>
      </c>
    </row>
    <row r="246" spans="1:25" x14ac:dyDescent="0.25">
      <c r="A246" s="4">
        <v>240</v>
      </c>
      <c r="C246" s="106">
        <f>IF(male=0,VLOOKUP((($A$5:$A$1570/'Life tables'!$I$2)*2)+age,lifetable,13,1),IF(male=1,VLOOKUP((($A$5:$A$1570/'Life tables'!$I$2)*2)+age,lifetable,10,1),"error"))</f>
        <v>1.7629026324772479E-4</v>
      </c>
      <c r="F246" s="97">
        <f t="shared" si="57"/>
        <v>107.03802489232943</v>
      </c>
      <c r="G246" s="97">
        <f t="shared" si="58"/>
        <v>10.752193618678231</v>
      </c>
      <c r="H246" s="97">
        <f t="shared" si="59"/>
        <v>0.24605074134884991</v>
      </c>
      <c r="I246" s="97">
        <f t="shared" si="60"/>
        <v>0.24605074134884991</v>
      </c>
      <c r="J246" s="97">
        <f t="shared" si="61"/>
        <v>2.0852021329241938E-2</v>
      </c>
      <c r="K246" s="97">
        <f t="shared" si="62"/>
        <v>0.59320375503285394</v>
      </c>
      <c r="L246" s="97">
        <f t="shared" si="71"/>
        <v>95.179674014591399</v>
      </c>
      <c r="M246" s="97">
        <f t="shared" si="63"/>
        <v>553.20088061090678</v>
      </c>
      <c r="N246" s="97">
        <f t="shared" si="64"/>
        <v>53.274443383064593</v>
      </c>
      <c r="O246" s="97">
        <f t="shared" si="65"/>
        <v>1.2716554413823506</v>
      </c>
      <c r="P246" s="97">
        <f t="shared" si="66"/>
        <v>1.2716554413823506</v>
      </c>
      <c r="Q246" s="97">
        <f t="shared" si="67"/>
        <v>0.10736405546518979</v>
      </c>
      <c r="R246" s="97">
        <f t="shared" si="68"/>
        <v>9.9683951414731103E-2</v>
      </c>
      <c r="S246" s="97">
        <f t="shared" si="72"/>
        <v>497.17607833819756</v>
      </c>
      <c r="T246" s="97">
        <f t="shared" si="73"/>
        <v>23.308117178930235</v>
      </c>
      <c r="U246" s="97">
        <f t="shared" si="73"/>
        <v>317.27408110107456</v>
      </c>
      <c r="V246" s="33">
        <f t="shared" si="74"/>
        <v>999.99999999999909</v>
      </c>
      <c r="W246" s="101">
        <f t="shared" si="69"/>
        <v>98104.984776156416</v>
      </c>
      <c r="X246" s="108">
        <f t="shared" si="75"/>
        <v>659.41780171999426</v>
      </c>
      <c r="Y246" s="32">
        <f t="shared" si="70"/>
        <v>405.68377864175778</v>
      </c>
    </row>
    <row r="247" spans="1:25" x14ac:dyDescent="0.25">
      <c r="A247" s="4">
        <v>241</v>
      </c>
      <c r="C247" s="106">
        <f>IF(male=0,VLOOKUP((($A$5:$A$1570/'Life tables'!$I$2)*2)+age,lifetable,13,1),IF(male=1,VLOOKUP((($A$5:$A$1570/'Life tables'!$I$2)*2)+age,lifetable,10,1),"error"))</f>
        <v>1.7629026324772479E-4</v>
      </c>
      <c r="F247" s="97">
        <f t="shared" si="57"/>
        <v>106.90038331292875</v>
      </c>
      <c r="G247" s="97">
        <f t="shared" si="58"/>
        <v>10.738367233959478</v>
      </c>
      <c r="H247" s="97">
        <f t="shared" si="59"/>
        <v>0.24573434152097537</v>
      </c>
      <c r="I247" s="97">
        <f t="shared" si="60"/>
        <v>0.24573434152097537</v>
      </c>
      <c r="J247" s="97">
        <f t="shared" si="61"/>
        <v>2.0825207445555834E-2</v>
      </c>
      <c r="K247" s="97">
        <f t="shared" si="62"/>
        <v>0.59244094665862179</v>
      </c>
      <c r="L247" s="97">
        <f t="shared" si="71"/>
        <v>95.057281241823148</v>
      </c>
      <c r="M247" s="97">
        <f t="shared" si="63"/>
        <v>552.51741840706541</v>
      </c>
      <c r="N247" s="97">
        <f t="shared" si="64"/>
        <v>53.208624492026672</v>
      </c>
      <c r="O247" s="97">
        <f t="shared" si="65"/>
        <v>1.2700843512757438</v>
      </c>
      <c r="P247" s="97">
        <f t="shared" si="66"/>
        <v>1.2700843512757438</v>
      </c>
      <c r="Q247" s="97">
        <f t="shared" si="67"/>
        <v>0.10723141056795002</v>
      </c>
      <c r="R247" s="97">
        <f t="shared" si="68"/>
        <v>9.9560795043312653E-2</v>
      </c>
      <c r="S247" s="97">
        <f t="shared" si="72"/>
        <v>496.56183300687599</v>
      </c>
      <c r="T247" s="97">
        <f t="shared" si="73"/>
        <v>23.436173796943741</v>
      </c>
      <c r="U247" s="97">
        <f t="shared" si="73"/>
        <v>317.96608284277647</v>
      </c>
      <c r="V247" s="33">
        <f t="shared" si="74"/>
        <v>999.99999999999898</v>
      </c>
      <c r="W247" s="101">
        <f t="shared" si="69"/>
        <v>97870.643865224134</v>
      </c>
      <c r="X247" s="108">
        <f t="shared" si="75"/>
        <v>658.59774336027874</v>
      </c>
      <c r="Y247" s="32">
        <f t="shared" si="70"/>
        <v>405.06274352769117</v>
      </c>
    </row>
    <row r="248" spans="1:25" x14ac:dyDescent="0.25">
      <c r="A248" s="4">
        <v>242</v>
      </c>
      <c r="C248" s="106">
        <f>IF(male=0,VLOOKUP((($A$5:$A$1570/'Life tables'!$I$2)*2)+age,lifetable,13,1),IF(male=1,VLOOKUP((($A$5:$A$1570/'Life tables'!$I$2)*2)+age,lifetable,10,1),"error"))</f>
        <v>1.7629026324772479E-4</v>
      </c>
      <c r="F248" s="97">
        <f t="shared" si="57"/>
        <v>106.76307963779814</v>
      </c>
      <c r="G248" s="97">
        <f t="shared" si="58"/>
        <v>10.724574792431849</v>
      </c>
      <c r="H248" s="97">
        <f t="shared" si="59"/>
        <v>0.24541871844132876</v>
      </c>
      <c r="I248" s="97">
        <f t="shared" si="60"/>
        <v>0.24541871844132876</v>
      </c>
      <c r="J248" s="97">
        <f t="shared" si="61"/>
        <v>2.0798459388822847E-2</v>
      </c>
      <c r="K248" s="97">
        <f t="shared" si="62"/>
        <v>0.59168001094676403</v>
      </c>
      <c r="L248" s="97">
        <f t="shared" si="71"/>
        <v>94.935188938148045</v>
      </c>
      <c r="M248" s="97">
        <f t="shared" si="63"/>
        <v>551.83466372248063</v>
      </c>
      <c r="N248" s="97">
        <f t="shared" si="64"/>
        <v>53.142873736626093</v>
      </c>
      <c r="O248" s="97">
        <f t="shared" si="65"/>
        <v>1.2685148875597374</v>
      </c>
      <c r="P248" s="97">
        <f t="shared" si="66"/>
        <v>1.2685148875597374</v>
      </c>
      <c r="Q248" s="97">
        <f t="shared" si="67"/>
        <v>0.10709890298454935</v>
      </c>
      <c r="R248" s="97">
        <f t="shared" si="68"/>
        <v>9.943776616322271E-2</v>
      </c>
      <c r="S248" s="97">
        <f t="shared" si="72"/>
        <v>495.94822354158731</v>
      </c>
      <c r="T248" s="97">
        <f t="shared" si="73"/>
        <v>23.564071159317113</v>
      </c>
      <c r="U248" s="97">
        <f t="shared" si="73"/>
        <v>318.65720061988645</v>
      </c>
      <c r="V248" s="33">
        <f t="shared" si="74"/>
        <v>999.99999999999898</v>
      </c>
      <c r="W248" s="101">
        <f t="shared" si="69"/>
        <v>97636.856429642983</v>
      </c>
      <c r="X248" s="108">
        <f t="shared" si="75"/>
        <v>657.77872822079541</v>
      </c>
      <c r="Y248" s="32">
        <f t="shared" si="70"/>
        <v>404.44267342827874</v>
      </c>
    </row>
    <row r="249" spans="1:25" x14ac:dyDescent="0.25">
      <c r="A249" s="4">
        <v>243</v>
      </c>
      <c r="C249" s="106">
        <f>IF(male=0,VLOOKUP((($A$5:$A$1570/'Life tables'!$I$2)*2)+age,lifetable,13,1),IF(male=1,VLOOKUP((($A$5:$A$1570/'Life tables'!$I$2)*2)+age,lifetable,10,1),"error"))</f>
        <v>1.7629026324772479E-4</v>
      </c>
      <c r="F249" s="97">
        <f t="shared" si="57"/>
        <v>106.62610744223001</v>
      </c>
      <c r="G249" s="97">
        <f t="shared" si="58"/>
        <v>10.710815648720018</v>
      </c>
      <c r="H249" s="97">
        <f t="shared" si="59"/>
        <v>0.24510385734128864</v>
      </c>
      <c r="I249" s="97">
        <f t="shared" si="60"/>
        <v>0.24510385734128864</v>
      </c>
      <c r="J249" s="97">
        <f t="shared" si="61"/>
        <v>2.0771775907449073E-2</v>
      </c>
      <c r="K249" s="97">
        <f t="shared" si="62"/>
        <v>0.59092091229161003</v>
      </c>
      <c r="L249" s="97">
        <f t="shared" si="71"/>
        <v>94.813391390628354</v>
      </c>
      <c r="M249" s="97">
        <f t="shared" si="63"/>
        <v>551.15262077856539</v>
      </c>
      <c r="N249" s="97">
        <f t="shared" si="64"/>
        <v>53.077191523394063</v>
      </c>
      <c r="O249" s="97">
        <f t="shared" si="65"/>
        <v>1.2669470599381898</v>
      </c>
      <c r="P249" s="97">
        <f t="shared" si="66"/>
        <v>1.2669470599381898</v>
      </c>
      <c r="Q249" s="97">
        <f t="shared" si="67"/>
        <v>0.10696653353427063</v>
      </c>
      <c r="R249" s="97">
        <f t="shared" si="68"/>
        <v>9.9314865535138158E-2</v>
      </c>
      <c r="S249" s="97">
        <f t="shared" si="72"/>
        <v>495.33525373622552</v>
      </c>
      <c r="T249" s="97">
        <f t="shared" si="73"/>
        <v>23.691809468758834</v>
      </c>
      <c r="U249" s="97">
        <f t="shared" si="73"/>
        <v>319.34743639771318</v>
      </c>
      <c r="V249" s="33">
        <f t="shared" si="74"/>
        <v>999.99999999999898</v>
      </c>
      <c r="W249" s="101">
        <f t="shared" si="69"/>
        <v>97403.621395645125</v>
      </c>
      <c r="X249" s="108">
        <f t="shared" si="75"/>
        <v>656.96075413352696</v>
      </c>
      <c r="Y249" s="32">
        <f t="shared" si="70"/>
        <v>403.82356632536522</v>
      </c>
    </row>
    <row r="250" spans="1:25" x14ac:dyDescent="0.25">
      <c r="A250" s="4">
        <v>244</v>
      </c>
      <c r="C250" s="106">
        <f>IF(male=0,VLOOKUP((($A$5:$A$1570/'Life tables'!$I$2)*2)+age,lifetable,13,1),IF(male=1,VLOOKUP((($A$5:$A$1570/'Life tables'!$I$2)*2)+age,lifetable,10,1),"error"))</f>
        <v>1.7629026324772479E-4</v>
      </c>
      <c r="F250" s="97">
        <f t="shared" si="57"/>
        <v>106.48946052558134</v>
      </c>
      <c r="G250" s="97">
        <f t="shared" si="58"/>
        <v>10.697089179956418</v>
      </c>
      <c r="H250" s="97">
        <f t="shared" si="59"/>
        <v>0.244789743967296</v>
      </c>
      <c r="I250" s="97">
        <f t="shared" si="60"/>
        <v>0.244789743967296</v>
      </c>
      <c r="J250" s="97">
        <f t="shared" si="61"/>
        <v>2.0745155793490507E-2</v>
      </c>
      <c r="K250" s="97">
        <f t="shared" si="62"/>
        <v>0.59016361632925274</v>
      </c>
      <c r="L250" s="97">
        <f t="shared" si="71"/>
        <v>94.691883085567582</v>
      </c>
      <c r="M250" s="97">
        <f t="shared" si="63"/>
        <v>550.47129360794554</v>
      </c>
      <c r="N250" s="97">
        <f t="shared" si="64"/>
        <v>53.011578240681196</v>
      </c>
      <c r="O250" s="97">
        <f t="shared" si="65"/>
        <v>1.2653808776809896</v>
      </c>
      <c r="P250" s="97">
        <f t="shared" si="66"/>
        <v>1.2653808776809896</v>
      </c>
      <c r="Q250" s="97">
        <f t="shared" si="67"/>
        <v>0.10683430299975741</v>
      </c>
      <c r="R250" s="97">
        <f t="shared" si="68"/>
        <v>9.9192093885717425E-2</v>
      </c>
      <c r="S250" s="97">
        <f t="shared" si="72"/>
        <v>494.72292721501691</v>
      </c>
      <c r="T250" s="97">
        <f t="shared" si="73"/>
        <v>23.819388927552083</v>
      </c>
      <c r="U250" s="97">
        <f t="shared" si="73"/>
        <v>320.03679210792814</v>
      </c>
      <c r="V250" s="33">
        <f t="shared" si="74"/>
        <v>999.99999999999886</v>
      </c>
      <c r="W250" s="101">
        <f t="shared" si="69"/>
        <v>97170.937682781572</v>
      </c>
      <c r="X250" s="108">
        <f t="shared" si="75"/>
        <v>656.14381896451869</v>
      </c>
      <c r="Y250" s="32">
        <f t="shared" si="70"/>
        <v>403.20542022353089</v>
      </c>
    </row>
    <row r="251" spans="1:25" x14ac:dyDescent="0.25">
      <c r="A251" s="4">
        <v>245</v>
      </c>
      <c r="C251" s="106">
        <f>IF(male=0,VLOOKUP((($A$5:$A$1570/'Life tables'!$I$2)*2)+age,lifetable,13,1),IF(male=1,VLOOKUP((($A$5:$A$1570/'Life tables'!$I$2)*2)+age,lifetable,10,1),"error"))</f>
        <v>1.7629026324772479E-4</v>
      </c>
      <c r="F251" s="97">
        <f t="shared" si="57"/>
        <v>106.35313290321965</v>
      </c>
      <c r="G251" s="97">
        <f t="shared" si="58"/>
        <v>10.683394784972192</v>
      </c>
      <c r="H251" s="97">
        <f t="shared" si="59"/>
        <v>0.24447636456234001</v>
      </c>
      <c r="I251" s="97">
        <f t="shared" si="60"/>
        <v>0.24447636456234001</v>
      </c>
      <c r="J251" s="97">
        <f t="shared" si="61"/>
        <v>2.0718597881084055E-2</v>
      </c>
      <c r="K251" s="97">
        <f t="shared" si="62"/>
        <v>0.58940808989291393</v>
      </c>
      <c r="L251" s="97">
        <f t="shared" si="71"/>
        <v>94.570658701348776</v>
      </c>
      <c r="M251" s="97">
        <f t="shared" si="63"/>
        <v>549.79068606129897</v>
      </c>
      <c r="N251" s="97">
        <f t="shared" si="64"/>
        <v>52.946034259316114</v>
      </c>
      <c r="O251" s="97">
        <f t="shared" si="65"/>
        <v>1.2638163496397774</v>
      </c>
      <c r="P251" s="97">
        <f t="shared" si="66"/>
        <v>1.2638163496397774</v>
      </c>
      <c r="Q251" s="97">
        <f t="shared" si="67"/>
        <v>0.10670221212834106</v>
      </c>
      <c r="R251" s="97">
        <f t="shared" si="68"/>
        <v>9.9069451908832845E-2</v>
      </c>
      <c r="S251" s="97">
        <f t="shared" si="72"/>
        <v>494.11124743866611</v>
      </c>
      <c r="T251" s="97">
        <f t="shared" si="73"/>
        <v>23.946809737561509</v>
      </c>
      <c r="U251" s="97">
        <f t="shared" si="73"/>
        <v>320.72526964972991</v>
      </c>
      <c r="V251" s="33">
        <f t="shared" si="74"/>
        <v>999.99999999999886</v>
      </c>
      <c r="W251" s="101">
        <f t="shared" si="69"/>
        <v>96938.804204280939</v>
      </c>
      <c r="X251" s="108">
        <f t="shared" si="75"/>
        <v>655.32792061270743</v>
      </c>
      <c r="Y251" s="32">
        <f t="shared" si="70"/>
        <v>402.58823314934546</v>
      </c>
    </row>
    <row r="252" spans="1:25" x14ac:dyDescent="0.25">
      <c r="A252" s="4">
        <v>246</v>
      </c>
      <c r="C252" s="106">
        <f>IF(male=0,VLOOKUP((($A$5:$A$1570/'Life tables'!$I$2)*2)+age,lifetable,13,1),IF(male=1,VLOOKUP((($A$5:$A$1570/'Life tables'!$I$2)*2)+age,lifetable,10,1),"error"))</f>
        <v>1.7629026324772479E-4</v>
      </c>
      <c r="F252" s="97">
        <f t="shared" si="57"/>
        <v>106.21711879875879</v>
      </c>
      <c r="G252" s="97">
        <f t="shared" si="58"/>
        <v>10.669731883517263</v>
      </c>
      <c r="H252" s="97">
        <f t="shared" si="59"/>
        <v>0.24416370584811059</v>
      </c>
      <c r="I252" s="97">
        <f t="shared" si="60"/>
        <v>0.24416370584811059</v>
      </c>
      <c r="J252" s="97">
        <f t="shared" si="61"/>
        <v>2.0692101044934956E-2</v>
      </c>
      <c r="K252" s="97">
        <f t="shared" si="62"/>
        <v>0.58865430096991411</v>
      </c>
      <c r="L252" s="97">
        <f t="shared" si="71"/>
        <v>94.449713101530449</v>
      </c>
      <c r="M252" s="97">
        <f t="shared" si="63"/>
        <v>549.1108018139488</v>
      </c>
      <c r="N252" s="97">
        <f t="shared" si="64"/>
        <v>52.880559933240392</v>
      </c>
      <c r="O252" s="97">
        <f t="shared" si="65"/>
        <v>1.2622534842631024</v>
      </c>
      <c r="P252" s="97">
        <f t="shared" si="66"/>
        <v>1.2622534842631024</v>
      </c>
      <c r="Q252" s="97">
        <f t="shared" si="67"/>
        <v>0.10657026163332051</v>
      </c>
      <c r="R252" s="97">
        <f t="shared" si="68"/>
        <v>9.8946940266758709E-2</v>
      </c>
      <c r="S252" s="97">
        <f t="shared" si="72"/>
        <v>493.50021771028213</v>
      </c>
      <c r="T252" s="97">
        <f t="shared" si="73"/>
        <v>24.074072100239764</v>
      </c>
      <c r="U252" s="97">
        <f t="shared" si="73"/>
        <v>321.41287089096659</v>
      </c>
      <c r="V252" s="33">
        <f t="shared" si="74"/>
        <v>999.99999999999898</v>
      </c>
      <c r="W252" s="101">
        <f t="shared" si="69"/>
        <v>96707.219867394975</v>
      </c>
      <c r="X252" s="108">
        <f t="shared" si="75"/>
        <v>654.51305700879266</v>
      </c>
      <c r="Y252" s="32">
        <f t="shared" si="70"/>
        <v>401.97200315064731</v>
      </c>
    </row>
    <row r="253" spans="1:25" x14ac:dyDescent="0.25">
      <c r="A253" s="4">
        <v>247</v>
      </c>
      <c r="C253" s="106">
        <f>IF(male=0,VLOOKUP((($A$5:$A$1570/'Life tables'!$I$2)*2)+age,lifetable,13,1),IF(male=1,VLOOKUP((($A$5:$A$1570/'Life tables'!$I$2)*2)+age,lifetable,10,1),"error"))</f>
        <v>1.7629026324772479E-4</v>
      </c>
      <c r="F253" s="97">
        <f t="shared" si="57"/>
        <v>106.08141263657413</v>
      </c>
      <c r="G253" s="97">
        <f t="shared" si="58"/>
        <v>10.656099915508465</v>
      </c>
      <c r="H253" s="97">
        <f t="shared" si="59"/>
        <v>0.24385175500779258</v>
      </c>
      <c r="I253" s="97">
        <f t="shared" si="60"/>
        <v>0.24385175500779258</v>
      </c>
      <c r="J253" s="97">
        <f t="shared" si="61"/>
        <v>2.0665664198858704E-2</v>
      </c>
      <c r="K253" s="97">
        <f t="shared" si="62"/>
        <v>0.58790221866019277</v>
      </c>
      <c r="L253" s="97">
        <f t="shared" si="71"/>
        <v>94.329041328191025</v>
      </c>
      <c r="M253" s="97">
        <f t="shared" si="63"/>
        <v>548.43164437221833</v>
      </c>
      <c r="N253" s="97">
        <f t="shared" si="64"/>
        <v>52.815155600120569</v>
      </c>
      <c r="O253" s="97">
        <f t="shared" si="65"/>
        <v>1.2606922896110293</v>
      </c>
      <c r="P253" s="97">
        <f t="shared" si="66"/>
        <v>1.2606922896110293</v>
      </c>
      <c r="Q253" s="97">
        <f t="shared" si="67"/>
        <v>0.10643845219519557</v>
      </c>
      <c r="R253" s="97">
        <f t="shared" si="68"/>
        <v>9.8824559591316447E-2</v>
      </c>
      <c r="S253" s="97">
        <f t="shared" si="72"/>
        <v>492.8898411810892</v>
      </c>
      <c r="T253" s="97">
        <f t="shared" si="73"/>
        <v>24.201176216633819</v>
      </c>
      <c r="U253" s="97">
        <f t="shared" si="73"/>
        <v>322.0995976692181</v>
      </c>
      <c r="V253" s="33">
        <f t="shared" si="74"/>
        <v>999.99999999999886</v>
      </c>
      <c r="W253" s="101">
        <f t="shared" si="69"/>
        <v>96476.183573730785</v>
      </c>
      <c r="X253" s="108">
        <f t="shared" si="75"/>
        <v>653.69922611414688</v>
      </c>
      <c r="Y253" s="32">
        <f t="shared" si="70"/>
        <v>401.3567282958482</v>
      </c>
    </row>
    <row r="254" spans="1:25" x14ac:dyDescent="0.25">
      <c r="A254" s="4">
        <v>248</v>
      </c>
      <c r="C254" s="106">
        <f>IF(male=0,VLOOKUP((($A$5:$A$1570/'Life tables'!$I$2)*2)+age,lifetable,13,1),IF(male=1,VLOOKUP((($A$5:$A$1570/'Life tables'!$I$2)*2)+age,lifetable,10,1),"error"))</f>
        <v>1.7629026324772479E-4</v>
      </c>
      <c r="F254" s="97">
        <f t="shared" si="57"/>
        <v>105.94600903458714</v>
      </c>
      <c r="G254" s="97">
        <f t="shared" si="58"/>
        <v>10.642498340304744</v>
      </c>
      <c r="H254" s="97">
        <f t="shared" si="59"/>
        <v>0.24354049966947969</v>
      </c>
      <c r="I254" s="97">
        <f t="shared" si="60"/>
        <v>0.24354049966947969</v>
      </c>
      <c r="J254" s="97">
        <f t="shared" si="61"/>
        <v>2.0639286294375423E-2</v>
      </c>
      <c r="K254" s="97">
        <f t="shared" si="62"/>
        <v>0.5871518131363197</v>
      </c>
      <c r="L254" s="97">
        <f t="shared" si="71"/>
        <v>94.208638595512738</v>
      </c>
      <c r="M254" s="97">
        <f t="shared" si="63"/>
        <v>547.7532170795597</v>
      </c>
      <c r="N254" s="97">
        <f t="shared" si="64"/>
        <v>52.74982158193832</v>
      </c>
      <c r="O254" s="97">
        <f t="shared" si="65"/>
        <v>1.2591327733692277</v>
      </c>
      <c r="P254" s="97">
        <f t="shared" si="66"/>
        <v>1.2591327733692277</v>
      </c>
      <c r="Q254" s="97">
        <f t="shared" si="67"/>
        <v>0.10630678446285632</v>
      </c>
      <c r="R254" s="97">
        <f t="shared" si="68"/>
        <v>9.8702310484978933E-2</v>
      </c>
      <c r="S254" s="97">
        <f t="shared" si="72"/>
        <v>492.28012085593508</v>
      </c>
      <c r="T254" s="97">
        <f t="shared" si="73"/>
        <v>24.32812228739105</v>
      </c>
      <c r="U254" s="97">
        <f t="shared" si="73"/>
        <v>322.78545179283941</v>
      </c>
      <c r="V254" s="33">
        <f t="shared" si="74"/>
        <v>999.99999999999864</v>
      </c>
      <c r="W254" s="101">
        <f t="shared" si="69"/>
        <v>96245.694219570985</v>
      </c>
      <c r="X254" s="108">
        <f t="shared" si="75"/>
        <v>652.88642591976827</v>
      </c>
      <c r="Y254" s="32">
        <f t="shared" si="70"/>
        <v>400.74240667326541</v>
      </c>
    </row>
    <row r="255" spans="1:25" x14ac:dyDescent="0.25">
      <c r="A255" s="4">
        <v>249</v>
      </c>
      <c r="C255" s="106">
        <f>IF(male=0,VLOOKUP((($A$5:$A$1570/'Life tables'!$I$2)*2)+age,lifetable,13,1),IF(male=1,VLOOKUP((($A$5:$A$1570/'Life tables'!$I$2)*2)+age,lifetable,10,1),"error"))</f>
        <v>1.7629026324772479E-4</v>
      </c>
      <c r="F255" s="97">
        <f t="shared" si="57"/>
        <v>105.81090279730937</v>
      </c>
      <c r="G255" s="97">
        <f t="shared" si="58"/>
        <v>10.628926636008417</v>
      </c>
      <c r="H255" s="97">
        <f t="shared" si="59"/>
        <v>0.24322992789018455</v>
      </c>
      <c r="I255" s="97">
        <f t="shared" si="60"/>
        <v>0.24322992789018455</v>
      </c>
      <c r="J255" s="97">
        <f t="shared" si="61"/>
        <v>2.0612966319354737E-2</v>
      </c>
      <c r="K255" s="97">
        <f t="shared" si="62"/>
        <v>0.58640305560494577</v>
      </c>
      <c r="L255" s="97">
        <f t="shared" si="71"/>
        <v>94.088500283596289</v>
      </c>
      <c r="M255" s="97">
        <f t="shared" si="63"/>
        <v>547.07552312245878</v>
      </c>
      <c r="N255" s="97">
        <f t="shared" si="64"/>
        <v>52.68455818555914</v>
      </c>
      <c r="O255" s="97">
        <f t="shared" si="65"/>
        <v>1.2575749428625451</v>
      </c>
      <c r="P255" s="97">
        <f t="shared" si="66"/>
        <v>1.2575749428625451</v>
      </c>
      <c r="Q255" s="97">
        <f t="shared" si="67"/>
        <v>0.10617525905472926</v>
      </c>
      <c r="R255" s="97">
        <f t="shared" si="68"/>
        <v>9.858019352193452E-2</v>
      </c>
      <c r="S255" s="97">
        <f t="shared" si="72"/>
        <v>491.67105959859788</v>
      </c>
      <c r="T255" s="97">
        <f t="shared" si="73"/>
        <v>24.454910512765135</v>
      </c>
      <c r="U255" s="97">
        <f t="shared" si="73"/>
        <v>323.47043504196631</v>
      </c>
      <c r="V255" s="33">
        <f t="shared" si="74"/>
        <v>999.99999999999852</v>
      </c>
      <c r="W255" s="101">
        <f t="shared" si="69"/>
        <v>96015.750696180738</v>
      </c>
      <c r="X255" s="108">
        <f t="shared" si="75"/>
        <v>652.07465444526713</v>
      </c>
      <c r="Y255" s="32">
        <f t="shared" si="70"/>
        <v>400.12903639047687</v>
      </c>
    </row>
    <row r="256" spans="1:25" x14ac:dyDescent="0.25">
      <c r="A256" s="4">
        <v>250</v>
      </c>
      <c r="C256" s="106">
        <f>IF(male=0,VLOOKUP((($A$5:$A$1570/'Life tables'!$I$2)*2)+age,lifetable,13,1),IF(male=1,VLOOKUP((($A$5:$A$1570/'Life tables'!$I$2)*2)+age,lifetable,10,1),"error"))</f>
        <v>1.7629026324772479E-4</v>
      </c>
      <c r="F256" s="97">
        <f t="shared" si="57"/>
        <v>105.67608890913704</v>
      </c>
      <c r="G256" s="97">
        <f t="shared" si="58"/>
        <v>10.615384298791584</v>
      </c>
      <c r="H256" s="97">
        <f t="shared" si="59"/>
        <v>0.24292002814042468</v>
      </c>
      <c r="I256" s="97">
        <f t="shared" si="60"/>
        <v>0.24292002814042468</v>
      </c>
      <c r="J256" s="97">
        <f t="shared" si="61"/>
        <v>2.0586703296709516E-2</v>
      </c>
      <c r="K256" s="97">
        <f t="shared" si="62"/>
        <v>0.58565591826964036</v>
      </c>
      <c r="L256" s="97">
        <f t="shared" si="71"/>
        <v>93.968621932498252</v>
      </c>
      <c r="M256" s="97">
        <f t="shared" si="63"/>
        <v>546.39856553613026</v>
      </c>
      <c r="N256" s="97">
        <f t="shared" si="64"/>
        <v>52.619365703280792</v>
      </c>
      <c r="O256" s="97">
        <f t="shared" si="65"/>
        <v>1.2560188050680985</v>
      </c>
      <c r="P256" s="97">
        <f t="shared" si="66"/>
        <v>1.2560188050680985</v>
      </c>
      <c r="Q256" s="97">
        <f t="shared" si="67"/>
        <v>0.10604387655988239</v>
      </c>
      <c r="R256" s="97">
        <f t="shared" si="68"/>
        <v>9.8458209249113249E-2</v>
      </c>
      <c r="S256" s="97">
        <f t="shared" si="72"/>
        <v>491.0626601369043</v>
      </c>
      <c r="T256" s="97">
        <f t="shared" si="73"/>
        <v>24.581541092621727</v>
      </c>
      <c r="U256" s="97">
        <f t="shared" si="73"/>
        <v>324.15454916948505</v>
      </c>
      <c r="V256" s="33">
        <f t="shared" si="74"/>
        <v>999.99999999999864</v>
      </c>
      <c r="W256" s="101">
        <f t="shared" si="69"/>
        <v>95786.351890104197</v>
      </c>
      <c r="X256" s="108">
        <f t="shared" si="75"/>
        <v>651.26390973789194</v>
      </c>
      <c r="Y256" s="32">
        <f t="shared" si="70"/>
        <v>399.51661557369727</v>
      </c>
    </row>
    <row r="257" spans="1:25" x14ac:dyDescent="0.25">
      <c r="A257" s="4">
        <v>251</v>
      </c>
      <c r="C257" s="106">
        <f>IF(male=0,VLOOKUP((($A$5:$A$1570/'Life tables'!$I$2)*2)+age,lifetable,13,1),IF(male=1,VLOOKUP((($A$5:$A$1570/'Life tables'!$I$2)*2)+age,lifetable,10,1),"error"))</f>
        <v>1.7629026324772479E-4</v>
      </c>
      <c r="F257" s="97">
        <f t="shared" si="57"/>
        <v>105.5415625278866</v>
      </c>
      <c r="G257" s="97">
        <f t="shared" si="58"/>
        <v>10.601870842246774</v>
      </c>
      <c r="H257" s="97">
        <f t="shared" si="59"/>
        <v>0.24261078928936269</v>
      </c>
      <c r="I257" s="97">
        <f t="shared" si="60"/>
        <v>0.24261078928936269</v>
      </c>
      <c r="J257" s="97">
        <f t="shared" si="61"/>
        <v>2.0560496283136515E-2</v>
      </c>
      <c r="K257" s="97">
        <f t="shared" si="62"/>
        <v>0.58491037429506676</v>
      </c>
      <c r="L257" s="97">
        <f t="shared" si="71"/>
        <v>93.848999236482896</v>
      </c>
      <c r="M257" s="97">
        <f t="shared" si="63"/>
        <v>545.72234721000552</v>
      </c>
      <c r="N257" s="97">
        <f t="shared" si="64"/>
        <v>52.554244413361765</v>
      </c>
      <c r="O257" s="97">
        <f t="shared" si="65"/>
        <v>1.2544643666278896</v>
      </c>
      <c r="P257" s="97">
        <f t="shared" si="66"/>
        <v>1.2544643666278896</v>
      </c>
      <c r="Q257" s="97">
        <f t="shared" si="67"/>
        <v>0.1059126375390904</v>
      </c>
      <c r="R257" s="97">
        <f t="shared" si="68"/>
        <v>9.8336358187175801E-2</v>
      </c>
      <c r="S257" s="97">
        <f t="shared" si="72"/>
        <v>490.45492506766169</v>
      </c>
      <c r="T257" s="97">
        <f t="shared" si="73"/>
        <v>24.708014226443954</v>
      </c>
      <c r="U257" s="97">
        <f t="shared" si="73"/>
        <v>324.8377959019673</v>
      </c>
      <c r="V257" s="33">
        <f t="shared" si="74"/>
        <v>999.99999999999898</v>
      </c>
      <c r="W257" s="101">
        <f t="shared" si="69"/>
        <v>95557.496683448961</v>
      </c>
      <c r="X257" s="108">
        <f t="shared" si="75"/>
        <v>650.45418987158769</v>
      </c>
      <c r="Y257" s="32">
        <f t="shared" si="70"/>
        <v>398.90514236718127</v>
      </c>
    </row>
    <row r="258" spans="1:25" x14ac:dyDescent="0.25">
      <c r="A258" s="4">
        <v>252</v>
      </c>
      <c r="C258" s="106">
        <f>IF(male=0,VLOOKUP((($A$5:$A$1570/'Life tables'!$I$2)*2)+age,lifetable,13,1),IF(male=1,VLOOKUP((($A$5:$A$1570/'Life tables'!$I$2)*2)+age,lifetable,10,1),"error"))</f>
        <v>1.7629026324772479E-4</v>
      </c>
      <c r="F258" s="97">
        <f t="shared" si="57"/>
        <v>105.40731897856324</v>
      </c>
      <c r="G258" s="97">
        <f t="shared" si="58"/>
        <v>10.588385796760972</v>
      </c>
      <c r="H258" s="97">
        <f t="shared" si="59"/>
        <v>0.24230220059048171</v>
      </c>
      <c r="I258" s="97">
        <f t="shared" si="60"/>
        <v>0.24230220059048171</v>
      </c>
      <c r="J258" s="97">
        <f t="shared" si="61"/>
        <v>2.0534344367902468E-2</v>
      </c>
      <c r="K258" s="97">
        <f t="shared" si="62"/>
        <v>0.58416639777244628</v>
      </c>
      <c r="L258" s="97">
        <f t="shared" si="71"/>
        <v>93.729628038480953</v>
      </c>
      <c r="M258" s="97">
        <f t="shared" si="63"/>
        <v>545.04687089302433</v>
      </c>
      <c r="N258" s="97">
        <f t="shared" si="64"/>
        <v>52.489194580530921</v>
      </c>
      <c r="O258" s="97">
        <f t="shared" si="65"/>
        <v>1.2529116338609689</v>
      </c>
      <c r="P258" s="97">
        <f t="shared" si="66"/>
        <v>1.2529116338609689</v>
      </c>
      <c r="Q258" s="97">
        <f t="shared" si="67"/>
        <v>0.10578154252586174</v>
      </c>
      <c r="R258" s="97">
        <f t="shared" si="68"/>
        <v>9.8214640831466984E-2</v>
      </c>
      <c r="S258" s="97">
        <f t="shared" si="72"/>
        <v>489.84785686141413</v>
      </c>
      <c r="T258" s="97">
        <f t="shared" si="73"/>
        <v>24.834330113337717</v>
      </c>
      <c r="U258" s="97">
        <f t="shared" si="73"/>
        <v>325.52017694057122</v>
      </c>
      <c r="V258" s="33">
        <f t="shared" si="74"/>
        <v>999.99999999999886</v>
      </c>
      <c r="W258" s="101">
        <f t="shared" si="69"/>
        <v>95329.183954160166</v>
      </c>
      <c r="X258" s="108">
        <f t="shared" si="75"/>
        <v>649.64549294608992</v>
      </c>
      <c r="Y258" s="32">
        <f t="shared" si="70"/>
        <v>398.29461493264319</v>
      </c>
    </row>
    <row r="259" spans="1:25" x14ac:dyDescent="0.25">
      <c r="A259" s="4">
        <v>253</v>
      </c>
      <c r="C259" s="106">
        <f>IF(male=0,VLOOKUP((($A$5:$A$1570/'Life tables'!$I$2)*2)+age,lifetable,13,1),IF(male=1,VLOOKUP((($A$5:$A$1570/'Life tables'!$I$2)*2)+age,lifetable,10,1),"error"))</f>
        <v>1.7629026324772479E-4</v>
      </c>
      <c r="F259" s="97">
        <f t="shared" si="57"/>
        <v>105.27335374735331</v>
      </c>
      <c r="G259" s="97">
        <f t="shared" si="58"/>
        <v>10.574928708912154</v>
      </c>
      <c r="H259" s="97">
        <f t="shared" si="59"/>
        <v>0.24199425166777572</v>
      </c>
      <c r="I259" s="97">
        <f t="shared" si="60"/>
        <v>0.24199425166777572</v>
      </c>
      <c r="J259" s="97">
        <f t="shared" si="61"/>
        <v>2.0508246671673714E-2</v>
      </c>
      <c r="K259" s="97">
        <f t="shared" si="62"/>
        <v>0.58342396368626515</v>
      </c>
      <c r="L259" s="97">
        <f t="shared" si="71"/>
        <v>93.610504324747666</v>
      </c>
      <c r="M259" s="97">
        <f t="shared" si="63"/>
        <v>544.3721391987367</v>
      </c>
      <c r="N259" s="97">
        <f t="shared" si="64"/>
        <v>52.424216456478788</v>
      </c>
      <c r="O259" s="97">
        <f t="shared" si="65"/>
        <v>1.2513606127751629</v>
      </c>
      <c r="P259" s="97">
        <f t="shared" si="66"/>
        <v>1.2513606127751629</v>
      </c>
      <c r="Q259" s="97">
        <f t="shared" si="67"/>
        <v>0.10565059202742867</v>
      </c>
      <c r="R259" s="97">
        <f t="shared" si="68"/>
        <v>9.8093057652935023E-2</v>
      </c>
      <c r="S259" s="97">
        <f t="shared" ref="S259:S322" si="76">M259-SUM(N259:R259)</f>
        <v>489.24145786702724</v>
      </c>
      <c r="T259" s="97">
        <f t="shared" si="73"/>
        <v>24.960488952036819</v>
      </c>
      <c r="U259" s="97">
        <f t="shared" si="73"/>
        <v>326.20169396191039</v>
      </c>
      <c r="V259" s="33">
        <f t="shared" si="74"/>
        <v>999.99999999999886</v>
      </c>
      <c r="W259" s="101">
        <f t="shared" si="69"/>
        <v>95101.412576283765</v>
      </c>
      <c r="X259" s="108">
        <f t="shared" si="75"/>
        <v>648.8378170860517</v>
      </c>
      <c r="Y259" s="32">
        <f t="shared" si="70"/>
        <v>397.6850314487026</v>
      </c>
    </row>
    <row r="260" spans="1:25" x14ac:dyDescent="0.25">
      <c r="A260" s="4">
        <v>254</v>
      </c>
      <c r="C260" s="106">
        <f>IF(male=0,VLOOKUP((($A$5:$A$1570/'Life tables'!$I$2)*2)+age,lifetable,13,1),IF(male=1,VLOOKUP((($A$5:$A$1570/'Life tables'!$I$2)*2)+age,lifetable,10,1),"error"))</f>
        <v>1.7629026324772479E-4</v>
      </c>
      <c r="F260" s="97">
        <f t="shared" si="57"/>
        <v>105.13966247583303</v>
      </c>
      <c r="G260" s="97">
        <f t="shared" si="58"/>
        <v>10.561499140887527</v>
      </c>
      <c r="H260" s="97">
        <f t="shared" si="59"/>
        <v>0.24168693250243681</v>
      </c>
      <c r="I260" s="97">
        <f t="shared" si="60"/>
        <v>0.24168693250243681</v>
      </c>
      <c r="J260" s="97">
        <f t="shared" si="61"/>
        <v>2.0482202345388001E-2</v>
      </c>
      <c r="K260" s="97">
        <f t="shared" si="62"/>
        <v>0.58268304788217851</v>
      </c>
      <c r="L260" s="97">
        <f t="shared" si="71"/>
        <v>93.49162421971306</v>
      </c>
      <c r="M260" s="97">
        <f t="shared" si="63"/>
        <v>543.69815461021881</v>
      </c>
      <c r="N260" s="97">
        <f t="shared" si="64"/>
        <v>52.35931028033098</v>
      </c>
      <c r="O260" s="97">
        <f t="shared" si="65"/>
        <v>1.2498113090783751</v>
      </c>
      <c r="P260" s="97">
        <f t="shared" si="66"/>
        <v>1.2498113090783751</v>
      </c>
      <c r="Q260" s="97">
        <f t="shared" si="67"/>
        <v>0.10551978652570132</v>
      </c>
      <c r="R260" s="97">
        <f t="shared" si="68"/>
        <v>9.797160909901749E-2</v>
      </c>
      <c r="S260" s="97">
        <f t="shared" si="76"/>
        <v>488.63573031610633</v>
      </c>
      <c r="T260" s="97">
        <f t="shared" si="73"/>
        <v>25.086490940907908</v>
      </c>
      <c r="U260" s="97">
        <f t="shared" si="73"/>
        <v>326.88234861889157</v>
      </c>
      <c r="V260" s="33">
        <f t="shared" si="74"/>
        <v>999.99999999999898</v>
      </c>
      <c r="W260" s="101">
        <f t="shared" si="69"/>
        <v>94874.181420220062</v>
      </c>
      <c r="X260" s="108">
        <f t="shared" si="75"/>
        <v>648.03116044019953</v>
      </c>
      <c r="Y260" s="32">
        <f t="shared" si="70"/>
        <v>397.07639011034559</v>
      </c>
    </row>
    <row r="261" spans="1:25" x14ac:dyDescent="0.25">
      <c r="A261" s="4">
        <v>255</v>
      </c>
      <c r="C261" s="106">
        <f>IF(male=0,VLOOKUP((($A$5:$A$1570/'Life tables'!$I$2)*2)+age,lifetable,13,1),IF(male=1,VLOOKUP((($A$5:$A$1570/'Life tables'!$I$2)*2)+age,lifetable,10,1),"error"))</f>
        <v>1.7629026324772479E-4</v>
      </c>
      <c r="F261" s="97">
        <f t="shared" si="57"/>
        <v>105.00624095538566</v>
      </c>
      <c r="G261" s="97">
        <f t="shared" si="58"/>
        <v>10.54809666992273</v>
      </c>
      <c r="H261" s="97">
        <f t="shared" si="59"/>
        <v>0.24138023342002204</v>
      </c>
      <c r="I261" s="97">
        <f t="shared" si="60"/>
        <v>0.24138023342002204</v>
      </c>
      <c r="J261" s="97">
        <f t="shared" si="61"/>
        <v>2.045621056916691E-2</v>
      </c>
      <c r="K261" s="97">
        <f t="shared" si="62"/>
        <v>0.58194362703607094</v>
      </c>
      <c r="L261" s="97">
        <f t="shared" si="71"/>
        <v>93.372983981017654</v>
      </c>
      <c r="M261" s="97">
        <f t="shared" si="63"/>
        <v>543.02491948481384</v>
      </c>
      <c r="N261" s="97">
        <f t="shared" si="64"/>
        <v>52.294476279104749</v>
      </c>
      <c r="O261" s="97">
        <f t="shared" si="65"/>
        <v>1.2482637281894844</v>
      </c>
      <c r="P261" s="97">
        <f t="shared" si="66"/>
        <v>1.2482637281894844</v>
      </c>
      <c r="Q261" s="97">
        <f t="shared" si="67"/>
        <v>0.10538912647818789</v>
      </c>
      <c r="R261" s="97">
        <f t="shared" si="68"/>
        <v>9.7850295594495512E-2</v>
      </c>
      <c r="S261" s="97">
        <f t="shared" si="76"/>
        <v>488.03067632725742</v>
      </c>
      <c r="T261" s="97">
        <f t="shared" si="73"/>
        <v>25.212336277955263</v>
      </c>
      <c r="U261" s="97">
        <f t="shared" si="73"/>
        <v>327.56214254152212</v>
      </c>
      <c r="V261" s="33">
        <f t="shared" si="74"/>
        <v>999.99999999999898</v>
      </c>
      <c r="W261" s="101">
        <f t="shared" si="69"/>
        <v>94647.489352967459</v>
      </c>
      <c r="X261" s="108">
        <f t="shared" si="75"/>
        <v>647.22552118052158</v>
      </c>
      <c r="Y261" s="32">
        <f t="shared" si="70"/>
        <v>396.46868912840819</v>
      </c>
    </row>
    <row r="262" spans="1:25" x14ac:dyDescent="0.25">
      <c r="A262" s="4">
        <v>256</v>
      </c>
      <c r="C262" s="106">
        <f>IF(male=0,VLOOKUP((($A$5:$A$1570/'Life tables'!$I$2)*2)+age,lifetable,13,1),IF(male=1,VLOOKUP((($A$5:$A$1570/'Life tables'!$I$2)*2)+age,lifetable,10,1),"error"))</f>
        <v>1.7629026324772479E-4</v>
      </c>
      <c r="F262" s="97">
        <f t="shared" si="57"/>
        <v>104.87308512181951</v>
      </c>
      <c r="G262" s="97">
        <f t="shared" si="58"/>
        <v>10.534720887761205</v>
      </c>
      <c r="H262" s="97">
        <f t="shared" si="59"/>
        <v>0.24107414507808159</v>
      </c>
      <c r="I262" s="97">
        <f t="shared" si="60"/>
        <v>0.24107414507808159</v>
      </c>
      <c r="J262" s="97">
        <f t="shared" si="61"/>
        <v>2.0430270551267407E-2</v>
      </c>
      <c r="K262" s="97">
        <f t="shared" si="62"/>
        <v>0.58120567862422923</v>
      </c>
      <c r="L262" s="97">
        <f t="shared" si="71"/>
        <v>93.25457999472664</v>
      </c>
      <c r="M262" s="97">
        <f t="shared" si="63"/>
        <v>542.35243605870198</v>
      </c>
      <c r="N262" s="97">
        <f t="shared" si="64"/>
        <v>52.229714668149107</v>
      </c>
      <c r="O262" s="97">
        <f t="shared" si="65"/>
        <v>1.2467178752488488</v>
      </c>
      <c r="P262" s="97">
        <f t="shared" si="66"/>
        <v>1.2467178752488488</v>
      </c>
      <c r="Q262" s="97">
        <f t="shared" si="67"/>
        <v>0.10525861231888148</v>
      </c>
      <c r="R262" s="97">
        <f t="shared" si="68"/>
        <v>9.7729117542317223E-2</v>
      </c>
      <c r="S262" s="97">
        <f t="shared" si="76"/>
        <v>487.42629791019397</v>
      </c>
      <c r="T262" s="97">
        <f t="shared" si="73"/>
        <v>25.338025160825413</v>
      </c>
      <c r="U262" s="97">
        <f t="shared" si="73"/>
        <v>328.24107733768869</v>
      </c>
      <c r="V262" s="33">
        <f t="shared" si="74"/>
        <v>999.99999999999886</v>
      </c>
      <c r="W262" s="101">
        <f t="shared" si="69"/>
        <v>94421.335238357191</v>
      </c>
      <c r="X262" s="108">
        <f t="shared" si="75"/>
        <v>646.42089750148489</v>
      </c>
      <c r="Y262" s="32">
        <f t="shared" si="70"/>
        <v>395.86192672907646</v>
      </c>
    </row>
    <row r="263" spans="1:25" x14ac:dyDescent="0.25">
      <c r="A263" s="4">
        <v>257</v>
      </c>
      <c r="C263" s="106">
        <f>IF(male=0,VLOOKUP((($A$5:$A$1570/'Life tables'!$I$2)*2)+age,lifetable,13,1),IF(male=1,VLOOKUP((($A$5:$A$1570/'Life tables'!$I$2)*2)+age,lifetable,10,1),"error"))</f>
        <v>1.7629026324772479E-4</v>
      </c>
      <c r="F263" s="97">
        <f t="shared" ref="F263:F326" si="77">E262*(1-pCAUC)+(L262+G262+H262+I262 )*(1-pCAUC)+(S262+N262+O262+P262)*(pUAUC)</f>
        <v>104.74019105017956</v>
      </c>
      <c r="G263" s="97">
        <f t="shared" ref="G263:G326" si="78">F263*(rrOSEX)</f>
        <v>10.521371400133003</v>
      </c>
      <c r="H263" s="97">
        <f t="shared" ref="H263:H326" si="79">F263*rrEREX</f>
        <v>0.24076865845423207</v>
      </c>
      <c r="I263" s="97">
        <f t="shared" ref="I263:I326" si="80">F263*rrHOEX</f>
        <v>0.24076865845423207</v>
      </c>
      <c r="J263" s="97">
        <f t="shared" ref="J263:J326" si="81">F263*mr + G263*mr + H263*mr+I263*mr</f>
        <v>2.0404381527071067E-2</v>
      </c>
      <c r="K263" s="97">
        <f t="shared" ref="K263:K326" si="82">F263*amr + I263*amrHOEX</f>
        <v>0.58046918089458843</v>
      </c>
      <c r="L263" s="97">
        <f t="shared" si="71"/>
        <v>93.136408770716429</v>
      </c>
      <c r="M263" s="97">
        <f t="shared" ref="M263:M326" si="83">E262*pCAUC+(L262+G262+H262+I262)*pCAUC+(S262+N262+O262+P262)*(1-pUAUC)</f>
        <v>541.68070645130513</v>
      </c>
      <c r="N263" s="97">
        <f t="shared" ref="N263:N326" si="84">M263*rrOSEXc</f>
        <v>52.165025651568953</v>
      </c>
      <c r="O263" s="97">
        <f t="shared" ref="O263:O326" si="85">M263*rrEREXc</f>
        <v>1.2451737551284316</v>
      </c>
      <c r="P263" s="97">
        <f t="shared" ref="P263:P326" si="86">M263*rrHOEXc</f>
        <v>1.2451737551284316</v>
      </c>
      <c r="Q263" s="97">
        <f t="shared" ref="Q263:Q326" si="87">M263*mr + N263*mr + O263*mr+P263*mr</f>
        <v>0.10512824445911503</v>
      </c>
      <c r="R263" s="97">
        <f t="shared" ref="R263:R326" si="88">M263*amrc + P263*amrHOEX</f>
        <v>9.7608075324391544E-2</v>
      </c>
      <c r="S263" s="97">
        <f t="shared" si="76"/>
        <v>486.82259696969578</v>
      </c>
      <c r="T263" s="97">
        <f t="shared" si="73"/>
        <v>25.463557786811599</v>
      </c>
      <c r="U263" s="97">
        <f t="shared" si="73"/>
        <v>328.91915459390765</v>
      </c>
      <c r="V263" s="33">
        <f t="shared" si="74"/>
        <v>999.99999999999886</v>
      </c>
      <c r="W263" s="101">
        <f t="shared" ref="W263:W326" si="89">(cNES*L263+(cNES+cOSEX)*G263+(cNES+cEREX)*H263+(cNES+cHOEX)*I263 +(cNES+ cNES)*S263 +(cNES+ cOSEX)*N263 + (cNES+cEREX)*O263 + (cNES+cHOEX)*P263)/(1+cDR)^A$5:A$65536</f>
        <v>94195.717937278285</v>
      </c>
      <c r="X263" s="108">
        <f t="shared" si="75"/>
        <v>645.61728761927952</v>
      </c>
      <c r="Y263" s="32">
        <f t="shared" ref="Y263:Y326" si="90">(uNES*L263+ uOCEX*G263+uEREX*H263+uHOEX*I263+uNES*S263+ uOCEX*N263+uEREX*O263+uHOEX*P263)/(1+oDR)^A$5:A$65536</f>
        <v>395.25610115340783</v>
      </c>
    </row>
    <row r="264" spans="1:25" x14ac:dyDescent="0.25">
      <c r="A264" s="4">
        <v>258</v>
      </c>
      <c r="C264" s="106">
        <f>IF(male=0,VLOOKUP((($A$5:$A$1570/'Life tables'!$I$2)*2)+age,lifetable,13,1),IF(male=1,VLOOKUP((($A$5:$A$1570/'Life tables'!$I$2)*2)+age,lifetable,10,1),"error"))</f>
        <v>1.7629026324772479E-4</v>
      </c>
      <c r="F264" s="97">
        <f t="shared" si="77"/>
        <v>104.6075549497457</v>
      </c>
      <c r="G264" s="97">
        <f t="shared" si="78"/>
        <v>10.508047826252358</v>
      </c>
      <c r="H264" s="97">
        <f t="shared" si="79"/>
        <v>0.24046376483465903</v>
      </c>
      <c r="I264" s="97">
        <f t="shared" si="80"/>
        <v>0.24046376483465903</v>
      </c>
      <c r="J264" s="97">
        <f t="shared" si="81"/>
        <v>2.03785427581097E-2</v>
      </c>
      <c r="K264" s="97">
        <f t="shared" si="82"/>
        <v>0.57973411283901266</v>
      </c>
      <c r="L264" s="97">
        <f t="shared" ref="L264:L327" si="91">F264-SUM(G264:K264)</f>
        <v>93.018466938226908</v>
      </c>
      <c r="M264" s="97">
        <f t="shared" si="83"/>
        <v>541.00973266953383</v>
      </c>
      <c r="N264" s="97">
        <f t="shared" si="84"/>
        <v>52.100409422634144</v>
      </c>
      <c r="O264" s="97">
        <f t="shared" si="85"/>
        <v>1.2436313724415637</v>
      </c>
      <c r="P264" s="97">
        <f t="shared" si="86"/>
        <v>1.2436313724415637</v>
      </c>
      <c r="Q264" s="97">
        <f t="shared" si="87"/>
        <v>0.10499802328838545</v>
      </c>
      <c r="R264" s="97">
        <f t="shared" si="88"/>
        <v>9.7487169302353419E-2</v>
      </c>
      <c r="S264" s="97">
        <f t="shared" si="76"/>
        <v>486.21957530942581</v>
      </c>
      <c r="T264" s="97">
        <f t="shared" ref="T264:U327" si="92">J264+Q264+T263</f>
        <v>25.588934352858093</v>
      </c>
      <c r="U264" s="97">
        <f t="shared" si="92"/>
        <v>329.59637587604902</v>
      </c>
      <c r="V264" s="33">
        <f t="shared" ref="V264:V327" si="93">SUM(G264:I264,L264,N264,O264,P264,S264,T264,U264)</f>
        <v>999.99999999999886</v>
      </c>
      <c r="W264" s="101">
        <f t="shared" si="89"/>
        <v>93970.636307895082</v>
      </c>
      <c r="X264" s="108">
        <f t="shared" ref="X264:X327" si="94">(L264+G264+H264+I264+N264+O264+P264+S264)</f>
        <v>644.81468977109171</v>
      </c>
      <c r="Y264" s="32">
        <f t="shared" si="90"/>
        <v>394.65121065686498</v>
      </c>
    </row>
    <row r="265" spans="1:25" x14ac:dyDescent="0.25">
      <c r="A265" s="4">
        <v>259</v>
      </c>
      <c r="C265" s="106">
        <f>IF(male=0,VLOOKUP((($A$5:$A$1570/'Life tables'!$I$2)*2)+age,lifetable,13,1),IF(male=1,VLOOKUP((($A$5:$A$1570/'Life tables'!$I$2)*2)+age,lifetable,10,1),"error"))</f>
        <v>1.7629026324772479E-4</v>
      </c>
      <c r="F265" s="97">
        <f t="shared" si="77"/>
        <v>104.47517315921124</v>
      </c>
      <c r="G265" s="97">
        <f t="shared" si="78"/>
        <v>10.494749798333348</v>
      </c>
      <c r="H265" s="97">
        <f t="shared" si="79"/>
        <v>0.24015945580303352</v>
      </c>
      <c r="I265" s="97">
        <f t="shared" si="80"/>
        <v>0.24015945580303352</v>
      </c>
      <c r="J265" s="97">
        <f t="shared" si="81"/>
        <v>2.0352753531126064E-2</v>
      </c>
      <c r="K265" s="97">
        <f t="shared" si="82"/>
        <v>0.57900045416657353</v>
      </c>
      <c r="L265" s="97">
        <f t="shared" si="91"/>
        <v>92.900751241574127</v>
      </c>
      <c r="M265" s="97">
        <f t="shared" si="83"/>
        <v>540.33951661188041</v>
      </c>
      <c r="N265" s="97">
        <f t="shared" si="84"/>
        <v>52.035866164173584</v>
      </c>
      <c r="O265" s="97">
        <f t="shared" si="85"/>
        <v>1.2420907315523524</v>
      </c>
      <c r="P265" s="97">
        <f t="shared" si="86"/>
        <v>1.2420907315523524</v>
      </c>
      <c r="Q265" s="97">
        <f t="shared" si="87"/>
        <v>0.10486794917514813</v>
      </c>
      <c r="R265" s="97">
        <f t="shared" si="88"/>
        <v>9.7366399818301419E-2</v>
      </c>
      <c r="S265" s="97">
        <f t="shared" si="76"/>
        <v>485.61723463560867</v>
      </c>
      <c r="T265" s="97">
        <f t="shared" si="92"/>
        <v>25.714155055564369</v>
      </c>
      <c r="U265" s="97">
        <f t="shared" si="92"/>
        <v>330.27274273003388</v>
      </c>
      <c r="V265" s="33">
        <f t="shared" si="93"/>
        <v>999.99999999999875</v>
      </c>
      <c r="W265" s="101">
        <f t="shared" si="89"/>
        <v>93746.089205855358</v>
      </c>
      <c r="X265" s="108">
        <f t="shared" si="94"/>
        <v>644.01310221440053</v>
      </c>
      <c r="Y265" s="32">
        <f t="shared" si="90"/>
        <v>394.04725350887048</v>
      </c>
    </row>
    <row r="266" spans="1:25" x14ac:dyDescent="0.25">
      <c r="A266" s="4">
        <v>260</v>
      </c>
      <c r="C266" s="106">
        <f>IF(male=0,VLOOKUP((($A$5:$A$1570/'Life tables'!$I$2)*2)+age,lifetable,13,1),IF(male=1,VLOOKUP((($A$5:$A$1570/'Life tables'!$I$2)*2)+age,lifetable,10,1),"error"))</f>
        <v>1.7629026324772479E-4</v>
      </c>
      <c r="F266" s="97">
        <f t="shared" si="77"/>
        <v>104.34304214203456</v>
      </c>
      <c r="G266" s="97">
        <f t="shared" si="78"/>
        <v>10.481476961122969</v>
      </c>
      <c r="H266" s="97">
        <f t="shared" si="79"/>
        <v>0.23985572322982693</v>
      </c>
      <c r="I266" s="97">
        <f t="shared" si="80"/>
        <v>0.23985572322982693</v>
      </c>
      <c r="J266" s="97">
        <f t="shared" si="81"/>
        <v>2.0327013157168367E-2</v>
      </c>
      <c r="K266" s="97">
        <f t="shared" si="82"/>
        <v>0.57826818527778967</v>
      </c>
      <c r="L266" s="97">
        <f t="shared" si="91"/>
        <v>92.783258536016987</v>
      </c>
      <c r="M266" s="97">
        <f t="shared" si="83"/>
        <v>539.67006007236591</v>
      </c>
      <c r="N266" s="97">
        <f t="shared" si="84"/>
        <v>51.971396048955398</v>
      </c>
      <c r="O266" s="97">
        <f t="shared" si="85"/>
        <v>1.240551836584755</v>
      </c>
      <c r="P266" s="97">
        <f t="shared" si="86"/>
        <v>1.240551836584755</v>
      </c>
      <c r="Q266" s="97">
        <f t="shared" si="87"/>
        <v>0.1047380224675829</v>
      </c>
      <c r="R266" s="97">
        <f t="shared" si="88"/>
        <v>9.724576719550887E-2</v>
      </c>
      <c r="S266" s="97">
        <f t="shared" si="76"/>
        <v>485.01557656057793</v>
      </c>
      <c r="T266" s="97">
        <f t="shared" si="92"/>
        <v>25.839220091189119</v>
      </c>
      <c r="U266" s="97">
        <f t="shared" si="92"/>
        <v>330.94825668250718</v>
      </c>
      <c r="V266" s="33">
        <f t="shared" si="93"/>
        <v>999.99999999999864</v>
      </c>
      <c r="W266" s="101">
        <f t="shared" si="89"/>
        <v>93522.075484491288</v>
      </c>
      <c r="X266" s="108">
        <f t="shared" si="94"/>
        <v>643.21252322630244</v>
      </c>
      <c r="Y266" s="32">
        <f t="shared" si="90"/>
        <v>393.44422799237572</v>
      </c>
    </row>
    <row r="267" spans="1:25" x14ac:dyDescent="0.25">
      <c r="A267" s="4">
        <v>261</v>
      </c>
      <c r="C267" s="106">
        <f>IF(male=0,VLOOKUP((($A$5:$A$1570/'Life tables'!$I$2)*2)+age,lifetable,13,1),IF(male=1,VLOOKUP((($A$5:$A$1570/'Life tables'!$I$2)*2)+age,lifetable,10,1),"error"))</f>
        <v>1.9370784166106159E-4</v>
      </c>
      <c r="F267" s="97">
        <f t="shared" si="77"/>
        <v>104.21115848195822</v>
      </c>
      <c r="G267" s="97">
        <f t="shared" si="78"/>
        <v>10.468228971451007</v>
      </c>
      <c r="H267" s="97">
        <f t="shared" si="79"/>
        <v>0.23955255926201058</v>
      </c>
      <c r="I267" s="97">
        <f t="shared" si="80"/>
        <v>0.23955255926201058</v>
      </c>
      <c r="J267" s="97">
        <f t="shared" si="81"/>
        <v>2.2307103045050583E-2</v>
      </c>
      <c r="K267" s="97">
        <f t="shared" si="82"/>
        <v>0.57753728723979381</v>
      </c>
      <c r="L267" s="97">
        <f t="shared" si="91"/>
        <v>92.663980001698349</v>
      </c>
      <c r="M267" s="97">
        <f t="shared" si="83"/>
        <v>539.00136474434407</v>
      </c>
      <c r="N267" s="97">
        <f t="shared" si="84"/>
        <v>51.906999240053217</v>
      </c>
      <c r="O267" s="97">
        <f t="shared" si="85"/>
        <v>1.239014691431322</v>
      </c>
      <c r="P267" s="97">
        <f t="shared" si="86"/>
        <v>1.239014691431322</v>
      </c>
      <c r="Q267" s="97">
        <f t="shared" si="87"/>
        <v>0.11494359753021359</v>
      </c>
      <c r="R267" s="97">
        <f t="shared" si="88"/>
        <v>9.7125271739109426E-2</v>
      </c>
      <c r="S267" s="97">
        <f t="shared" si="76"/>
        <v>484.40426725215889</v>
      </c>
      <c r="T267" s="97">
        <f t="shared" si="92"/>
        <v>25.976470791764385</v>
      </c>
      <c r="U267" s="97">
        <f t="shared" si="92"/>
        <v>331.6229192414861</v>
      </c>
      <c r="V267" s="33">
        <f t="shared" si="93"/>
        <v>999.99999999999864</v>
      </c>
      <c r="W267" s="101">
        <f t="shared" si="89"/>
        <v>93297.041351838299</v>
      </c>
      <c r="X267" s="108">
        <f t="shared" si="94"/>
        <v>642.40060996674811</v>
      </c>
      <c r="Y267" s="32">
        <f t="shared" si="90"/>
        <v>392.83446184683692</v>
      </c>
    </row>
    <row r="268" spans="1:25" x14ac:dyDescent="0.25">
      <c r="A268" s="4">
        <v>262</v>
      </c>
      <c r="C268" s="106">
        <f>IF(male=0,VLOOKUP((($A$5:$A$1570/'Life tables'!$I$2)*2)+age,lifetable,13,1),IF(male=1,VLOOKUP((($A$5:$A$1570/'Life tables'!$I$2)*2)+age,lifetable,10,1),"error"))</f>
        <v>1.9370784166106159E-4</v>
      </c>
      <c r="F268" s="97">
        <f t="shared" si="77"/>
        <v>104.0775046192628</v>
      </c>
      <c r="G268" s="97">
        <f t="shared" si="78"/>
        <v>10.454803161221127</v>
      </c>
      <c r="H268" s="97">
        <f t="shared" si="79"/>
        <v>0.23924532608918786</v>
      </c>
      <c r="I268" s="97">
        <f t="shared" si="80"/>
        <v>0.23924532608918786</v>
      </c>
      <c r="J268" s="97">
        <f t="shared" si="81"/>
        <v>2.2278493532106418E-2</v>
      </c>
      <c r="K268" s="97">
        <f t="shared" si="82"/>
        <v>0.5767965787550724</v>
      </c>
      <c r="L268" s="97">
        <f t="shared" si="91"/>
        <v>92.545135733576117</v>
      </c>
      <c r="M268" s="97">
        <f t="shared" si="83"/>
        <v>538.32310534748524</v>
      </c>
      <c r="N268" s="97">
        <f t="shared" si="84"/>
        <v>51.841681390600257</v>
      </c>
      <c r="O268" s="97">
        <f t="shared" si="85"/>
        <v>1.2374555611354126</v>
      </c>
      <c r="P268" s="97">
        <f t="shared" si="86"/>
        <v>1.2374555611354126</v>
      </c>
      <c r="Q268" s="97">
        <f t="shared" si="87"/>
        <v>0.11479895675519329</v>
      </c>
      <c r="R268" s="97">
        <f t="shared" si="88"/>
        <v>9.7003052886730876E-2</v>
      </c>
      <c r="S268" s="97">
        <f t="shared" si="76"/>
        <v>483.79471082497224</v>
      </c>
      <c r="T268" s="97">
        <f t="shared" si="92"/>
        <v>26.113548242051685</v>
      </c>
      <c r="U268" s="97">
        <f t="shared" si="92"/>
        <v>332.29671887312793</v>
      </c>
      <c r="V268" s="33">
        <f t="shared" si="93"/>
        <v>999.99999999999852</v>
      </c>
      <c r="W268" s="101">
        <f t="shared" si="89"/>
        <v>93072.307555749445</v>
      </c>
      <c r="X268" s="108">
        <f t="shared" si="94"/>
        <v>641.58973288481889</v>
      </c>
      <c r="Y268" s="32">
        <f t="shared" si="90"/>
        <v>392.22577125192237</v>
      </c>
    </row>
    <row r="269" spans="1:25" x14ac:dyDescent="0.25">
      <c r="A269" s="4">
        <v>263</v>
      </c>
      <c r="C269" s="106">
        <f>IF(male=0,VLOOKUP((($A$5:$A$1570/'Life tables'!$I$2)*2)+age,lifetable,13,1),IF(male=1,VLOOKUP((($A$5:$A$1570/'Life tables'!$I$2)*2)+age,lifetable,10,1),"error"))</f>
        <v>1.9370784166106159E-4</v>
      </c>
      <c r="F269" s="97">
        <f t="shared" si="77"/>
        <v>103.94409727755584</v>
      </c>
      <c r="G269" s="97">
        <f t="shared" si="78"/>
        <v>10.44140211454048</v>
      </c>
      <c r="H269" s="97">
        <f t="shared" si="79"/>
        <v>0.23893865959976604</v>
      </c>
      <c r="I269" s="97">
        <f t="shared" si="80"/>
        <v>0.23893865959976604</v>
      </c>
      <c r="J269" s="97">
        <f t="shared" si="81"/>
        <v>2.2249936788646566E-2</v>
      </c>
      <c r="K269" s="97">
        <f t="shared" si="82"/>
        <v>0.57605723648741447</v>
      </c>
      <c r="L269" s="97">
        <f t="shared" si="91"/>
        <v>92.42651067053977</v>
      </c>
      <c r="M269" s="97">
        <f t="shared" si="83"/>
        <v>537.64563560726322</v>
      </c>
      <c r="N269" s="97">
        <f t="shared" si="84"/>
        <v>51.776439586792314</v>
      </c>
      <c r="O269" s="97">
        <f t="shared" si="85"/>
        <v>1.2358982460411672</v>
      </c>
      <c r="P269" s="97">
        <f t="shared" si="86"/>
        <v>1.2358982460411672</v>
      </c>
      <c r="Q269" s="97">
        <f t="shared" si="87"/>
        <v>0.11465448437673108</v>
      </c>
      <c r="R269" s="97">
        <f t="shared" si="88"/>
        <v>9.6880976326414014E-2</v>
      </c>
      <c r="S269" s="97">
        <f t="shared" si="76"/>
        <v>483.18586406768543</v>
      </c>
      <c r="T269" s="97">
        <f t="shared" si="92"/>
        <v>26.250452663217064</v>
      </c>
      <c r="U269" s="97">
        <f t="shared" si="92"/>
        <v>332.96965708594178</v>
      </c>
      <c r="V269" s="33">
        <f t="shared" si="93"/>
        <v>999.99999999999864</v>
      </c>
      <c r="W269" s="101">
        <f t="shared" si="89"/>
        <v>92848.112234844724</v>
      </c>
      <c r="X269" s="108">
        <f t="shared" si="94"/>
        <v>640.7798902508398</v>
      </c>
      <c r="Y269" s="32">
        <f t="shared" si="90"/>
        <v>391.61803044908669</v>
      </c>
    </row>
    <row r="270" spans="1:25" x14ac:dyDescent="0.25">
      <c r="A270" s="4">
        <v>264</v>
      </c>
      <c r="C270" s="106">
        <f>IF(male=0,VLOOKUP((($A$5:$A$1570/'Life tables'!$I$2)*2)+age,lifetable,13,1),IF(male=1,VLOOKUP((($A$5:$A$1570/'Life tables'!$I$2)*2)+age,lifetable,10,1),"error"))</f>
        <v>1.9370784166106159E-4</v>
      </c>
      <c r="F270" s="97">
        <f t="shared" si="77"/>
        <v>103.81093334184341</v>
      </c>
      <c r="G270" s="97">
        <f t="shared" si="78"/>
        <v>10.428025518501405</v>
      </c>
      <c r="H270" s="97">
        <f t="shared" si="79"/>
        <v>0.23863255263323771</v>
      </c>
      <c r="I270" s="97">
        <f t="shared" si="80"/>
        <v>0.23863255263323771</v>
      </c>
      <c r="J270" s="97">
        <f t="shared" si="81"/>
        <v>2.2221432147885512E-2</v>
      </c>
      <c r="K270" s="97">
        <f t="shared" si="82"/>
        <v>0.57531924317355221</v>
      </c>
      <c r="L270" s="97">
        <f t="shared" si="91"/>
        <v>92.308102042754086</v>
      </c>
      <c r="M270" s="97">
        <f t="shared" si="83"/>
        <v>536.96895690899657</v>
      </c>
      <c r="N270" s="97">
        <f t="shared" si="84"/>
        <v>51.711273962038568</v>
      </c>
      <c r="O270" s="97">
        <f t="shared" si="85"/>
        <v>1.234342749333049</v>
      </c>
      <c r="P270" s="97">
        <f t="shared" si="86"/>
        <v>1.234342749333049</v>
      </c>
      <c r="Q270" s="97">
        <f t="shared" si="87"/>
        <v>0.11451018069025024</v>
      </c>
      <c r="R270" s="97">
        <f t="shared" si="88"/>
        <v>9.6759042307786092E-2</v>
      </c>
      <c r="S270" s="97">
        <f t="shared" si="76"/>
        <v>482.57772822529387</v>
      </c>
      <c r="T270" s="97">
        <f t="shared" si="92"/>
        <v>26.387184276055201</v>
      </c>
      <c r="U270" s="97">
        <f t="shared" si="92"/>
        <v>333.64173537142312</v>
      </c>
      <c r="V270" s="33">
        <f t="shared" si="93"/>
        <v>999.99999999999886</v>
      </c>
      <c r="W270" s="101">
        <f t="shared" si="89"/>
        <v>92624.454205206013</v>
      </c>
      <c r="X270" s="108">
        <f t="shared" si="94"/>
        <v>639.97108035252052</v>
      </c>
      <c r="Y270" s="32">
        <f t="shared" si="90"/>
        <v>391.01123771560884</v>
      </c>
    </row>
    <row r="271" spans="1:25" x14ac:dyDescent="0.25">
      <c r="A271" s="4">
        <v>265</v>
      </c>
      <c r="C271" s="106">
        <f>IF(male=0,VLOOKUP((($A$5:$A$1570/'Life tables'!$I$2)*2)+age,lifetable,13,1),IF(male=1,VLOOKUP((($A$5:$A$1570/'Life tables'!$I$2)*2)+age,lifetable,10,1),"error"))</f>
        <v>1.9370784166106159E-4</v>
      </c>
      <c r="F271" s="97">
        <f t="shared" si="77"/>
        <v>103.67800980201278</v>
      </c>
      <c r="G271" s="97">
        <f t="shared" si="78"/>
        <v>10.414673070731777</v>
      </c>
      <c r="H271" s="97">
        <f t="shared" si="79"/>
        <v>0.23832699827018833</v>
      </c>
      <c r="I271" s="97">
        <f t="shared" si="80"/>
        <v>0.23832699827018833</v>
      </c>
      <c r="J271" s="97">
        <f t="shared" si="81"/>
        <v>2.2192978965488275E-2</v>
      </c>
      <c r="K271" s="97">
        <f t="shared" si="82"/>
        <v>0.57458258213146829</v>
      </c>
      <c r="L271" s="97">
        <f t="shared" si="91"/>
        <v>92.189907173643675</v>
      </c>
      <c r="M271" s="97">
        <f t="shared" si="83"/>
        <v>536.29307055050765</v>
      </c>
      <c r="N271" s="97">
        <f t="shared" si="84"/>
        <v>51.646184641322122</v>
      </c>
      <c r="O271" s="97">
        <f t="shared" si="85"/>
        <v>1.2327890739943919</v>
      </c>
      <c r="P271" s="97">
        <f t="shared" si="86"/>
        <v>1.2327890739943919</v>
      </c>
      <c r="Q271" s="97">
        <f t="shared" si="87"/>
        <v>0.11436604597251504</v>
      </c>
      <c r="R271" s="97">
        <f t="shared" si="88"/>
        <v>9.663725106470801E-2</v>
      </c>
      <c r="S271" s="97">
        <f t="shared" si="76"/>
        <v>481.97030446415954</v>
      </c>
      <c r="T271" s="97">
        <f t="shared" si="92"/>
        <v>26.523743300993203</v>
      </c>
      <c r="U271" s="97">
        <f t="shared" si="92"/>
        <v>334.3129552046193</v>
      </c>
      <c r="V271" s="33">
        <f t="shared" si="93"/>
        <v>999.99999999999886</v>
      </c>
      <c r="W271" s="101">
        <f t="shared" si="89"/>
        <v>92401.332281550742</v>
      </c>
      <c r="X271" s="108">
        <f t="shared" si="94"/>
        <v>639.16330149438625</v>
      </c>
      <c r="Y271" s="32">
        <f t="shared" si="90"/>
        <v>390.40539134056127</v>
      </c>
    </row>
    <row r="272" spans="1:25" x14ac:dyDescent="0.25">
      <c r="A272" s="4">
        <v>266</v>
      </c>
      <c r="C272" s="106">
        <f>IF(male=0,VLOOKUP((($A$5:$A$1570/'Life tables'!$I$2)*2)+age,lifetable,13,1),IF(male=1,VLOOKUP((($A$5:$A$1570/'Life tables'!$I$2)*2)+age,lifetable,10,1),"error"))</f>
        <v>1.9370784166106159E-4</v>
      </c>
      <c r="F272" s="97">
        <f t="shared" si="77"/>
        <v>103.5453237490657</v>
      </c>
      <c r="G272" s="97">
        <f t="shared" si="78"/>
        <v>10.401344479016633</v>
      </c>
      <c r="H272" s="97">
        <f t="shared" si="79"/>
        <v>0.23802198982363748</v>
      </c>
      <c r="I272" s="97">
        <f t="shared" si="80"/>
        <v>0.23802198982363748</v>
      </c>
      <c r="J272" s="97">
        <f t="shared" si="81"/>
        <v>2.2164576618764108E-2</v>
      </c>
      <c r="K272" s="97">
        <f t="shared" si="82"/>
        <v>0.57384723723952102</v>
      </c>
      <c r="L272" s="97">
        <f t="shared" si="91"/>
        <v>92.071923476543503</v>
      </c>
      <c r="M272" s="97">
        <f t="shared" si="83"/>
        <v>535.61797774532033</v>
      </c>
      <c r="N272" s="97">
        <f t="shared" si="84"/>
        <v>51.581171741507951</v>
      </c>
      <c r="O272" s="97">
        <f t="shared" si="85"/>
        <v>1.2312372228147508</v>
      </c>
      <c r="P272" s="97">
        <f t="shared" si="86"/>
        <v>1.2312372228147508</v>
      </c>
      <c r="Q272" s="97">
        <f t="shared" si="87"/>
        <v>0.11422208048231297</v>
      </c>
      <c r="R272" s="97">
        <f t="shared" si="88"/>
        <v>9.6515602815850546E-2</v>
      </c>
      <c r="S272" s="97">
        <f t="shared" si="76"/>
        <v>481.36359387488471</v>
      </c>
      <c r="T272" s="97">
        <f t="shared" si="92"/>
        <v>26.660129958094281</v>
      </c>
      <c r="U272" s="97">
        <f t="shared" si="92"/>
        <v>334.98331804467466</v>
      </c>
      <c r="V272" s="33">
        <f t="shared" si="93"/>
        <v>999.99999999999852</v>
      </c>
      <c r="W272" s="101">
        <f t="shared" si="89"/>
        <v>92178.745277391921</v>
      </c>
      <c r="X272" s="108">
        <f t="shared" si="94"/>
        <v>638.35655199722953</v>
      </c>
      <c r="Y272" s="32">
        <f t="shared" si="90"/>
        <v>389.8004896244596</v>
      </c>
    </row>
    <row r="273" spans="1:25" x14ac:dyDescent="0.25">
      <c r="A273" s="4">
        <v>267</v>
      </c>
      <c r="C273" s="106">
        <f>IF(male=0,VLOOKUP((($A$5:$A$1570/'Life tables'!$I$2)*2)+age,lifetable,13,1),IF(male=1,VLOOKUP((($A$5:$A$1570/'Life tables'!$I$2)*2)+age,lifetable,10,1),"error"))</f>
        <v>1.9370784166106159E-4</v>
      </c>
      <c r="F273" s="97">
        <f t="shared" si="77"/>
        <v>103.41287237148697</v>
      </c>
      <c r="G273" s="97">
        <f t="shared" si="78"/>
        <v>10.388039460933388</v>
      </c>
      <c r="H273" s="97">
        <f t="shared" si="79"/>
        <v>0.23771752083069123</v>
      </c>
      <c r="I273" s="97">
        <f t="shared" si="80"/>
        <v>0.23771752083069123</v>
      </c>
      <c r="J273" s="97">
        <f t="shared" si="81"/>
        <v>2.2136224505889177E-2</v>
      </c>
      <c r="K273" s="97">
        <f t="shared" si="82"/>
        <v>0.5731131929163189</v>
      </c>
      <c r="L273" s="97">
        <f t="shared" si="91"/>
        <v>91.95414845146999</v>
      </c>
      <c r="M273" s="97">
        <f t="shared" si="83"/>
        <v>534.94367962574267</v>
      </c>
      <c r="N273" s="97">
        <f t="shared" si="84"/>
        <v>51.516235371639787</v>
      </c>
      <c r="O273" s="97">
        <f t="shared" si="85"/>
        <v>1.2296871983969879</v>
      </c>
      <c r="P273" s="97">
        <f t="shared" si="86"/>
        <v>1.2296871983969879</v>
      </c>
      <c r="Q273" s="97">
        <f t="shared" si="87"/>
        <v>0.11407828446111205</v>
      </c>
      <c r="R273" s="97">
        <f t="shared" si="88"/>
        <v>9.6394097765249764E-2</v>
      </c>
      <c r="S273" s="97">
        <f t="shared" si="76"/>
        <v>480.75759747508255</v>
      </c>
      <c r="T273" s="97">
        <f t="shared" si="92"/>
        <v>26.796344467061282</v>
      </c>
      <c r="U273" s="97">
        <f t="shared" si="92"/>
        <v>335.65282533535623</v>
      </c>
      <c r="V273" s="33">
        <f t="shared" si="93"/>
        <v>999.99999999999864</v>
      </c>
      <c r="W273" s="101">
        <f t="shared" si="89"/>
        <v>91956.692005191726</v>
      </c>
      <c r="X273" s="108">
        <f t="shared" si="94"/>
        <v>637.55083019758104</v>
      </c>
      <c r="Y273" s="32">
        <f t="shared" si="90"/>
        <v>389.19653087892652</v>
      </c>
    </row>
    <row r="274" spans="1:25" x14ac:dyDescent="0.25">
      <c r="A274" s="4">
        <v>268</v>
      </c>
      <c r="C274" s="106">
        <f>IF(male=0,VLOOKUP((($A$5:$A$1570/'Life tables'!$I$2)*2)+age,lifetable,13,1),IF(male=1,VLOOKUP((($A$5:$A$1570/'Life tables'!$I$2)*2)+age,lifetable,10,1),"error"))</f>
        <v>1.9370784166106159E-4</v>
      </c>
      <c r="F274" s="97">
        <f t="shared" si="77"/>
        <v>103.28065295174396</v>
      </c>
      <c r="G274" s="97">
        <f t="shared" si="78"/>
        <v>10.374757743500204</v>
      </c>
      <c r="H274" s="97">
        <f t="shared" si="79"/>
        <v>0.23741358504449556</v>
      </c>
      <c r="I274" s="97">
        <f t="shared" si="80"/>
        <v>0.23741358504449556</v>
      </c>
      <c r="J274" s="97">
        <f t="shared" si="81"/>
        <v>2.2107922045157248E-2</v>
      </c>
      <c r="K274" s="97">
        <f t="shared" si="82"/>
        <v>0.572380434101321</v>
      </c>
      <c r="L274" s="97">
        <f t="shared" si="91"/>
        <v>91.836579682008292</v>
      </c>
      <c r="M274" s="97">
        <f t="shared" si="83"/>
        <v>534.27017724583709</v>
      </c>
      <c r="N274" s="97">
        <f t="shared" si="84"/>
        <v>51.451375633226107</v>
      </c>
      <c r="O274" s="97">
        <f t="shared" si="85"/>
        <v>1.2281390031641006</v>
      </c>
      <c r="P274" s="97">
        <f t="shared" si="86"/>
        <v>1.2281390031641006</v>
      </c>
      <c r="Q274" s="97">
        <f t="shared" si="87"/>
        <v>0.11393465813369405</v>
      </c>
      <c r="R274" s="97">
        <f t="shared" si="88"/>
        <v>9.6272736102842302E-2</v>
      </c>
      <c r="S274" s="97">
        <f t="shared" si="76"/>
        <v>480.15231621204623</v>
      </c>
      <c r="T274" s="97">
        <f t="shared" si="92"/>
        <v>26.932387047240134</v>
      </c>
      <c r="U274" s="97">
        <f t="shared" si="92"/>
        <v>336.32147850556038</v>
      </c>
      <c r="V274" s="33">
        <f t="shared" si="93"/>
        <v>999.99999999999864</v>
      </c>
      <c r="W274" s="101">
        <f t="shared" si="89"/>
        <v>91735.171276508947</v>
      </c>
      <c r="X274" s="108">
        <f t="shared" si="94"/>
        <v>636.74613444719807</v>
      </c>
      <c r="Y274" s="32">
        <f t="shared" si="90"/>
        <v>388.59351342636677</v>
      </c>
    </row>
    <row r="275" spans="1:25" x14ac:dyDescent="0.25">
      <c r="A275" s="4">
        <v>269</v>
      </c>
      <c r="C275" s="106">
        <f>IF(male=0,VLOOKUP((($A$5:$A$1570/'Life tables'!$I$2)*2)+age,lifetable,13,1),IF(male=1,VLOOKUP((($A$5:$A$1570/'Life tables'!$I$2)*2)+age,lifetable,10,1),"error"))</f>
        <v>1.9370784166106159E-4</v>
      </c>
      <c r="F275" s="97">
        <f t="shared" si="77"/>
        <v>103.14866286291206</v>
      </c>
      <c r="G275" s="97">
        <f t="shared" si="78"/>
        <v>10.361499062837003</v>
      </c>
      <c r="H275" s="97">
        <f t="shared" si="79"/>
        <v>0.23711017642647914</v>
      </c>
      <c r="I275" s="97">
        <f t="shared" si="80"/>
        <v>0.23711017642647914</v>
      </c>
      <c r="J275" s="97">
        <f t="shared" si="81"/>
        <v>2.2079668674257355E-2</v>
      </c>
      <c r="K275" s="97">
        <f t="shared" si="82"/>
        <v>0.57164894623613516</v>
      </c>
      <c r="L275" s="97">
        <f t="shared" si="91"/>
        <v>91.719214832311707</v>
      </c>
      <c r="M275" s="97">
        <f t="shared" si="83"/>
        <v>533.59747158428593</v>
      </c>
      <c r="N275" s="97">
        <f t="shared" si="84"/>
        <v>51.386592620516154</v>
      </c>
      <c r="O275" s="97">
        <f t="shared" si="85"/>
        <v>1.2265926393658082</v>
      </c>
      <c r="P275" s="97">
        <f t="shared" si="86"/>
        <v>1.2265926393658082</v>
      </c>
      <c r="Q275" s="97">
        <f t="shared" si="87"/>
        <v>0.11379120170876587</v>
      </c>
      <c r="R275" s="97">
        <f t="shared" si="88"/>
        <v>9.6151518004981673E-2</v>
      </c>
      <c r="S275" s="97">
        <f t="shared" si="76"/>
        <v>479.54775096532444</v>
      </c>
      <c r="T275" s="97">
        <f t="shared" si="92"/>
        <v>27.068257917623157</v>
      </c>
      <c r="U275" s="97">
        <f t="shared" si="92"/>
        <v>336.98927896980149</v>
      </c>
      <c r="V275" s="33">
        <f t="shared" si="93"/>
        <v>999.99999999999864</v>
      </c>
      <c r="W275" s="101">
        <f t="shared" si="89"/>
        <v>91514.181902140859</v>
      </c>
      <c r="X275" s="108">
        <f t="shared" si="94"/>
        <v>635.94246311257393</v>
      </c>
      <c r="Y275" s="32">
        <f t="shared" si="90"/>
        <v>387.99143559965381</v>
      </c>
    </row>
    <row r="276" spans="1:25" x14ac:dyDescent="0.25">
      <c r="A276" s="4">
        <v>270</v>
      </c>
      <c r="C276" s="106">
        <f>IF(male=0,VLOOKUP((($A$5:$A$1570/'Life tables'!$I$2)*2)+age,lifetable,13,1),IF(male=1,VLOOKUP((($A$5:$A$1570/'Life tables'!$I$2)*2)+age,lifetable,10,1),"error"))</f>
        <v>1.9370784166106159E-4</v>
      </c>
      <c r="F276" s="97">
        <f t="shared" si="77"/>
        <v>103.01689956542157</v>
      </c>
      <c r="G276" s="97">
        <f t="shared" si="78"/>
        <v>10.348263163838695</v>
      </c>
      <c r="H276" s="97">
        <f t="shared" si="79"/>
        <v>0.23680728913887533</v>
      </c>
      <c r="I276" s="97">
        <f t="shared" si="80"/>
        <v>0.23680728913887533</v>
      </c>
      <c r="J276" s="97">
        <f t="shared" si="81"/>
        <v>2.2051463849577423E-2</v>
      </c>
      <c r="K276" s="97">
        <f t="shared" si="82"/>
        <v>0.57091871524648918</v>
      </c>
      <c r="L276" s="97">
        <f t="shared" si="91"/>
        <v>91.602051644209055</v>
      </c>
      <c r="M276" s="97">
        <f t="shared" si="83"/>
        <v>532.92556354715225</v>
      </c>
      <c r="N276" s="97">
        <f t="shared" si="84"/>
        <v>51.321886420765757</v>
      </c>
      <c r="O276" s="97">
        <f t="shared" si="85"/>
        <v>1.2250481090848981</v>
      </c>
      <c r="P276" s="97">
        <f t="shared" si="86"/>
        <v>1.2250481090848981</v>
      </c>
      <c r="Q276" s="97">
        <f t="shared" si="87"/>
        <v>0.11364791537954808</v>
      </c>
      <c r="R276" s="97">
        <f t="shared" si="88"/>
        <v>9.6030443634935764E-2</v>
      </c>
      <c r="S276" s="97">
        <f t="shared" si="76"/>
        <v>478.94390254920222</v>
      </c>
      <c r="T276" s="97">
        <f t="shared" si="92"/>
        <v>27.203957296852284</v>
      </c>
      <c r="U276" s="97">
        <f t="shared" si="92"/>
        <v>337.65622812868293</v>
      </c>
      <c r="V276" s="33">
        <f t="shared" si="93"/>
        <v>999.99999999999841</v>
      </c>
      <c r="W276" s="101">
        <f t="shared" si="89"/>
        <v>91293.72269225998</v>
      </c>
      <c r="X276" s="108">
        <f t="shared" si="94"/>
        <v>635.13981457446334</v>
      </c>
      <c r="Y276" s="32">
        <f t="shared" si="90"/>
        <v>387.39029574182911</v>
      </c>
    </row>
    <row r="277" spans="1:25" x14ac:dyDescent="0.25">
      <c r="A277" s="4">
        <v>271</v>
      </c>
      <c r="C277" s="106">
        <f>IF(male=0,VLOOKUP((($A$5:$A$1570/'Life tables'!$I$2)*2)+age,lifetable,13,1),IF(male=1,VLOOKUP((($A$5:$A$1570/'Life tables'!$I$2)*2)+age,lifetable,10,1),"error"))</f>
        <v>1.9370784166106159E-4</v>
      </c>
      <c r="F277" s="97">
        <f t="shared" si="77"/>
        <v>102.88536060392182</v>
      </c>
      <c r="G277" s="97">
        <f t="shared" si="78"/>
        <v>10.335049799860167</v>
      </c>
      <c r="H277" s="97">
        <f t="shared" si="79"/>
        <v>0.23650491753751379</v>
      </c>
      <c r="I277" s="97">
        <f t="shared" si="80"/>
        <v>0.23650491753751379</v>
      </c>
      <c r="J277" s="97">
        <f t="shared" si="81"/>
        <v>2.2023307045533052E-2</v>
      </c>
      <c r="K277" s="97">
        <f t="shared" si="82"/>
        <v>0.57018972752485242</v>
      </c>
      <c r="L277" s="97">
        <f t="shared" si="91"/>
        <v>91.485087934416242</v>
      </c>
      <c r="M277" s="97">
        <f t="shared" si="83"/>
        <v>532.25445397054148</v>
      </c>
      <c r="N277" s="97">
        <f t="shared" si="84"/>
        <v>51.257257114493683</v>
      </c>
      <c r="O277" s="97">
        <f t="shared" si="85"/>
        <v>1.2235054142433455</v>
      </c>
      <c r="P277" s="97">
        <f t="shared" si="86"/>
        <v>1.2235054142433455</v>
      </c>
      <c r="Q277" s="97">
        <f t="shared" si="87"/>
        <v>0.11350479932434251</v>
      </c>
      <c r="R277" s="97">
        <f t="shared" si="88"/>
        <v>9.5909513143366501E-2</v>
      </c>
      <c r="S277" s="97">
        <f t="shared" si="76"/>
        <v>478.34077171509341</v>
      </c>
      <c r="T277" s="97">
        <f t="shared" si="92"/>
        <v>27.339485403222159</v>
      </c>
      <c r="U277" s="97">
        <f t="shared" si="92"/>
        <v>338.32232736935117</v>
      </c>
      <c r="V277" s="33">
        <f t="shared" si="93"/>
        <v>999.99999999999841</v>
      </c>
      <c r="W277" s="101">
        <f t="shared" si="89"/>
        <v>91073.79245654463</v>
      </c>
      <c r="X277" s="108">
        <f t="shared" si="94"/>
        <v>634.33818722742524</v>
      </c>
      <c r="Y277" s="32">
        <f t="shared" si="90"/>
        <v>386.79009220581037</v>
      </c>
    </row>
    <row r="278" spans="1:25" x14ac:dyDescent="0.25">
      <c r="A278" s="4">
        <v>272</v>
      </c>
      <c r="C278" s="106">
        <f>IF(male=0,VLOOKUP((($A$5:$A$1570/'Life tables'!$I$2)*2)+age,lifetable,13,1),IF(male=1,VLOOKUP((($A$5:$A$1570/'Life tables'!$I$2)*2)+age,lifetable,10,1),"error"))</f>
        <v>1.9370784166106159E-4</v>
      </c>
      <c r="F278" s="97">
        <f t="shared" si="77"/>
        <v>102.75404360425813</v>
      </c>
      <c r="G278" s="97">
        <f t="shared" si="78"/>
        <v>10.321858732412609</v>
      </c>
      <c r="H278" s="97">
        <f t="shared" si="79"/>
        <v>0.23620305616487114</v>
      </c>
      <c r="I278" s="97">
        <f t="shared" si="80"/>
        <v>0.23620305616487114</v>
      </c>
      <c r="J278" s="97">
        <f t="shared" si="81"/>
        <v>2.1995197753920368E-2</v>
      </c>
      <c r="K278" s="97">
        <f t="shared" si="82"/>
        <v>0.56946196991368092</v>
      </c>
      <c r="L278" s="97">
        <f t="shared" si="91"/>
        <v>91.368321591848172</v>
      </c>
      <c r="M278" s="97">
        <f t="shared" si="83"/>
        <v>531.58414362316717</v>
      </c>
      <c r="N278" s="97">
        <f t="shared" si="84"/>
        <v>51.192704775728714</v>
      </c>
      <c r="O278" s="97">
        <f t="shared" si="85"/>
        <v>1.2219645566082091</v>
      </c>
      <c r="P278" s="97">
        <f t="shared" si="86"/>
        <v>1.2219645566082091</v>
      </c>
      <c r="Q278" s="97">
        <f t="shared" si="87"/>
        <v>0.11336185370707962</v>
      </c>
      <c r="R278" s="97">
        <f t="shared" si="88"/>
        <v>9.5788726668792082E-2</v>
      </c>
      <c r="S278" s="97">
        <f t="shared" si="76"/>
        <v>477.73835915384615</v>
      </c>
      <c r="T278" s="97">
        <f t="shared" si="92"/>
        <v>27.474842454683159</v>
      </c>
      <c r="U278" s="97">
        <f t="shared" si="92"/>
        <v>338.98757806593363</v>
      </c>
      <c r="V278" s="33">
        <f t="shared" si="93"/>
        <v>999.99999999999864</v>
      </c>
      <c r="W278" s="101">
        <f t="shared" si="89"/>
        <v>90854.390004305213</v>
      </c>
      <c r="X278" s="108">
        <f t="shared" si="94"/>
        <v>633.53757947938175</v>
      </c>
      <c r="Y278" s="32">
        <f t="shared" si="90"/>
        <v>386.19082335411099</v>
      </c>
    </row>
    <row r="279" spans="1:25" x14ac:dyDescent="0.25">
      <c r="A279" s="4">
        <v>273</v>
      </c>
      <c r="C279" s="106">
        <f>IF(male=0,VLOOKUP((($A$5:$A$1570/'Life tables'!$I$2)*2)+age,lifetable,13,1),IF(male=1,VLOOKUP((($A$5:$A$1570/'Life tables'!$I$2)*2)+age,lifetable,10,1),"error"))</f>
        <v>1.9370784166106159E-4</v>
      </c>
      <c r="F279" s="97">
        <f t="shared" si="77"/>
        <v>102.62294627055746</v>
      </c>
      <c r="G279" s="97">
        <f t="shared" si="78"/>
        <v>10.308689730870775</v>
      </c>
      <c r="H279" s="97">
        <f t="shared" si="79"/>
        <v>0.23590169974337183</v>
      </c>
      <c r="I279" s="97">
        <f t="shared" si="80"/>
        <v>0.23590169974337183</v>
      </c>
      <c r="J279" s="97">
        <f t="shared" si="81"/>
        <v>2.1967135483292231E-2</v>
      </c>
      <c r="K279" s="97">
        <f t="shared" si="82"/>
        <v>0.5687354296892676</v>
      </c>
      <c r="L279" s="97">
        <f t="shared" si="91"/>
        <v>91.251750575027387</v>
      </c>
      <c r="M279" s="97">
        <f t="shared" si="83"/>
        <v>530.9146332088244</v>
      </c>
      <c r="N279" s="97">
        <f t="shared" si="84"/>
        <v>51.128229472247838</v>
      </c>
      <c r="O279" s="97">
        <f t="shared" si="85"/>
        <v>1.220425537797319</v>
      </c>
      <c r="P279" s="97">
        <f t="shared" si="86"/>
        <v>1.220425537797319</v>
      </c>
      <c r="Q279" s="97">
        <f t="shared" si="87"/>
        <v>0.11321907867784567</v>
      </c>
      <c r="R279" s="97">
        <f t="shared" si="88"/>
        <v>9.5668084338032783E-2</v>
      </c>
      <c r="S279" s="97">
        <f t="shared" si="76"/>
        <v>477.13666549796608</v>
      </c>
      <c r="T279" s="97">
        <f t="shared" si="92"/>
        <v>27.610028668844297</v>
      </c>
      <c r="U279" s="97">
        <f t="shared" si="92"/>
        <v>339.65198157996093</v>
      </c>
      <c r="V279" s="33">
        <f t="shared" si="93"/>
        <v>999.99999999999864</v>
      </c>
      <c r="W279" s="101">
        <f t="shared" si="89"/>
        <v>90635.514144604982</v>
      </c>
      <c r="X279" s="108">
        <f t="shared" si="94"/>
        <v>632.73798975119348</v>
      </c>
      <c r="Y279" s="32">
        <f t="shared" si="90"/>
        <v>385.59248755857016</v>
      </c>
    </row>
    <row r="280" spans="1:25" x14ac:dyDescent="0.25">
      <c r="A280" s="4">
        <v>274</v>
      </c>
      <c r="C280" s="106">
        <f>IF(male=0,VLOOKUP((($A$5:$A$1570/'Life tables'!$I$2)*2)+age,lifetable,13,1),IF(male=1,VLOOKUP((($A$5:$A$1570/'Life tables'!$I$2)*2)+age,lifetable,10,1),"error"))</f>
        <v>1.9370784166106159E-4</v>
      </c>
      <c r="F280" s="97">
        <f t="shared" si="77"/>
        <v>102.49206638241934</v>
      </c>
      <c r="G280" s="97">
        <f t="shared" si="78"/>
        <v>10.295542572190787</v>
      </c>
      <c r="H280" s="97">
        <f t="shared" si="79"/>
        <v>0.23560084316893079</v>
      </c>
      <c r="I280" s="97">
        <f t="shared" si="80"/>
        <v>0.23560084316893079</v>
      </c>
      <c r="J280" s="97">
        <f t="shared" si="81"/>
        <v>2.1939119758356912E-2</v>
      </c>
      <c r="K280" s="97">
        <f t="shared" si="82"/>
        <v>0.56801009454617324</v>
      </c>
      <c r="L280" s="97">
        <f t="shared" si="91"/>
        <v>91.135372909586167</v>
      </c>
      <c r="M280" s="97">
        <f t="shared" si="83"/>
        <v>530.24592336877413</v>
      </c>
      <c r="N280" s="97">
        <f t="shared" si="84"/>
        <v>51.063831265805874</v>
      </c>
      <c r="O280" s="97">
        <f t="shared" si="85"/>
        <v>1.2188883592847564</v>
      </c>
      <c r="P280" s="97">
        <f t="shared" si="86"/>
        <v>1.2188883592847564</v>
      </c>
      <c r="Q280" s="97">
        <f t="shared" si="87"/>
        <v>0.11307647437339148</v>
      </c>
      <c r="R280" s="97">
        <f t="shared" si="88"/>
        <v>9.5547586266640505E-2</v>
      </c>
      <c r="S280" s="97">
        <f t="shared" si="76"/>
        <v>476.53569132375873</v>
      </c>
      <c r="T280" s="97">
        <f t="shared" si="92"/>
        <v>27.745044262976045</v>
      </c>
      <c r="U280" s="97">
        <f t="shared" si="92"/>
        <v>340.31553926077373</v>
      </c>
      <c r="V280" s="33">
        <f t="shared" si="93"/>
        <v>999.99999999999864</v>
      </c>
      <c r="W280" s="101">
        <f t="shared" si="89"/>
        <v>90417.163686376443</v>
      </c>
      <c r="X280" s="108">
        <f t="shared" si="94"/>
        <v>631.93941647624888</v>
      </c>
      <c r="Y280" s="32">
        <f t="shared" si="90"/>
        <v>384.99508320009153</v>
      </c>
    </row>
    <row r="281" spans="1:25" x14ac:dyDescent="0.25">
      <c r="A281" s="4">
        <v>275</v>
      </c>
      <c r="C281" s="106">
        <f>IF(male=0,VLOOKUP((($A$5:$A$1570/'Life tables'!$I$2)*2)+age,lifetable,13,1),IF(male=1,VLOOKUP((($A$5:$A$1570/'Life tables'!$I$2)*2)+age,lifetable,10,1),"error"))</f>
        <v>1.9370784166106159E-4</v>
      </c>
      <c r="F281" s="97">
        <f t="shared" si="77"/>
        <v>102.3614017922074</v>
      </c>
      <c r="G281" s="97">
        <f t="shared" si="78"/>
        <v>10.282417040638077</v>
      </c>
      <c r="H281" s="97">
        <f t="shared" si="79"/>
        <v>0.23530048150472752</v>
      </c>
      <c r="I281" s="97">
        <f t="shared" si="80"/>
        <v>0.23530048150472752</v>
      </c>
      <c r="J281" s="97">
        <f t="shared" si="81"/>
        <v>2.1911150119398315E-2</v>
      </c>
      <c r="K281" s="97">
        <f t="shared" si="82"/>
        <v>0.56728595258221681</v>
      </c>
      <c r="L281" s="97">
        <f t="shared" si="91"/>
        <v>91.019186685858259</v>
      </c>
      <c r="M281" s="97">
        <f t="shared" si="83"/>
        <v>529.57801468404136</v>
      </c>
      <c r="N281" s="97">
        <f t="shared" si="84"/>
        <v>50.999510212356796</v>
      </c>
      <c r="O281" s="97">
        <f t="shared" si="85"/>
        <v>1.2173530224061364</v>
      </c>
      <c r="P281" s="97">
        <f t="shared" si="86"/>
        <v>1.2173530224061364</v>
      </c>
      <c r="Q281" s="97">
        <f t="shared" si="87"/>
        <v>0.11293404091762227</v>
      </c>
      <c r="R281" s="97">
        <f t="shared" si="88"/>
        <v>9.5427232559312972E-2</v>
      </c>
      <c r="S281" s="97">
        <f t="shared" si="76"/>
        <v>475.93543715339536</v>
      </c>
      <c r="T281" s="97">
        <f t="shared" si="92"/>
        <v>27.879889454013064</v>
      </c>
      <c r="U281" s="97">
        <f t="shared" si="92"/>
        <v>340.97825244591525</v>
      </c>
      <c r="V281" s="33">
        <f t="shared" si="93"/>
        <v>999.99999999999864</v>
      </c>
      <c r="W281" s="101">
        <f t="shared" si="89"/>
        <v>90199.337438532864</v>
      </c>
      <c r="X281" s="108">
        <f t="shared" si="94"/>
        <v>631.14185810007029</v>
      </c>
      <c r="Y281" s="32">
        <f t="shared" si="90"/>
        <v>384.3986086683924</v>
      </c>
    </row>
    <row r="282" spans="1:25" x14ac:dyDescent="0.25">
      <c r="A282" s="4">
        <v>276</v>
      </c>
      <c r="C282" s="106">
        <f>IF(male=0,VLOOKUP((($A$5:$A$1570/'Life tables'!$I$2)*2)+age,lifetable,13,1),IF(male=1,VLOOKUP((($A$5:$A$1570/'Life tables'!$I$2)*2)+age,lifetable,10,1),"error"))</f>
        <v>1.9370784166106159E-4</v>
      </c>
      <c r="F282" s="97">
        <f t="shared" si="77"/>
        <v>102.23095042243889</v>
      </c>
      <c r="G282" s="97">
        <f t="shared" si="78"/>
        <v>10.269312927525155</v>
      </c>
      <c r="H282" s="97">
        <f t="shared" si="79"/>
        <v>0.23500060997520517</v>
      </c>
      <c r="I282" s="97">
        <f t="shared" si="80"/>
        <v>0.23500060997520517</v>
      </c>
      <c r="J282" s="97">
        <f t="shared" si="81"/>
        <v>2.1883226121717222E-2</v>
      </c>
      <c r="K282" s="97">
        <f t="shared" si="82"/>
        <v>0.56656299228400786</v>
      </c>
      <c r="L282" s="97">
        <f t="shared" si="91"/>
        <v>90.903190056557605</v>
      </c>
      <c r="M282" s="97">
        <f t="shared" si="83"/>
        <v>528.91090767763114</v>
      </c>
      <c r="N282" s="97">
        <f t="shared" si="84"/>
        <v>50.935266362267114</v>
      </c>
      <c r="O282" s="97">
        <f t="shared" si="85"/>
        <v>1.2158195283637028</v>
      </c>
      <c r="P282" s="97">
        <f t="shared" si="86"/>
        <v>1.2158195283637028</v>
      </c>
      <c r="Q282" s="97">
        <f t="shared" si="87"/>
        <v>0.11279177842207039</v>
      </c>
      <c r="R282" s="97">
        <f t="shared" si="88"/>
        <v>9.5307023310293004E-2</v>
      </c>
      <c r="S282" s="97">
        <f t="shared" si="76"/>
        <v>475.33590345690425</v>
      </c>
      <c r="T282" s="97">
        <f t="shared" si="92"/>
        <v>28.014564458556851</v>
      </c>
      <c r="U282" s="97">
        <f t="shared" si="92"/>
        <v>341.64012246150952</v>
      </c>
      <c r="V282" s="33">
        <f t="shared" si="93"/>
        <v>999.99999999999818</v>
      </c>
      <c r="W282" s="101">
        <f t="shared" si="89"/>
        <v>89982.03421007577</v>
      </c>
      <c r="X282" s="108">
        <f t="shared" si="94"/>
        <v>630.34531307993188</v>
      </c>
      <c r="Y282" s="32">
        <f t="shared" si="90"/>
        <v>383.80306236176045</v>
      </c>
    </row>
    <row r="283" spans="1:25" x14ac:dyDescent="0.25">
      <c r="A283" s="4">
        <v>277</v>
      </c>
      <c r="C283" s="106">
        <f>IF(male=0,VLOOKUP((($A$5:$A$1570/'Life tables'!$I$2)*2)+age,lifetable,13,1),IF(male=1,VLOOKUP((($A$5:$A$1570/'Life tables'!$I$2)*2)+age,lifetable,10,1),"error"))</f>
        <v>1.9370784166106159E-4</v>
      </c>
      <c r="F283" s="97">
        <f t="shared" si="77"/>
        <v>102.10071026326787</v>
      </c>
      <c r="G283" s="97">
        <f t="shared" si="78"/>
        <v>10.256230030958791</v>
      </c>
      <c r="H283" s="97">
        <f t="shared" si="79"/>
        <v>0.23470122396028517</v>
      </c>
      <c r="I283" s="97">
        <f t="shared" si="80"/>
        <v>0.23470122396028517</v>
      </c>
      <c r="J283" s="97">
        <f t="shared" si="81"/>
        <v>2.185534733509252E-2</v>
      </c>
      <c r="K283" s="97">
        <f t="shared" si="82"/>
        <v>0.56584120251299852</v>
      </c>
      <c r="L283" s="97">
        <f t="shared" si="91"/>
        <v>90.787381234540419</v>
      </c>
      <c r="M283" s="97">
        <f t="shared" si="83"/>
        <v>528.24460281666404</v>
      </c>
      <c r="N283" s="97">
        <f t="shared" si="84"/>
        <v>50.871099760521552</v>
      </c>
      <c r="O283" s="97">
        <f t="shared" si="85"/>
        <v>1.2142878782312363</v>
      </c>
      <c r="P283" s="97">
        <f t="shared" si="86"/>
        <v>1.2142878782312363</v>
      </c>
      <c r="Q283" s="97">
        <f t="shared" si="87"/>
        <v>0.11264968698635063</v>
      </c>
      <c r="R283" s="97">
        <f t="shared" si="88"/>
        <v>9.5186958603753327E-2</v>
      </c>
      <c r="S283" s="97">
        <f t="shared" si="76"/>
        <v>474.73709065408991</v>
      </c>
      <c r="T283" s="97">
        <f t="shared" si="92"/>
        <v>28.149069492878294</v>
      </c>
      <c r="U283" s="97">
        <f t="shared" si="92"/>
        <v>342.30115062262627</v>
      </c>
      <c r="V283" s="33">
        <f t="shared" si="93"/>
        <v>999.99999999999841</v>
      </c>
      <c r="W283" s="101">
        <f t="shared" si="89"/>
        <v>89765.252810197766</v>
      </c>
      <c r="X283" s="108">
        <f t="shared" si="94"/>
        <v>629.54977988449377</v>
      </c>
      <c r="Y283" s="32">
        <f t="shared" si="90"/>
        <v>383.20844268682134</v>
      </c>
    </row>
    <row r="284" spans="1:25" x14ac:dyDescent="0.25">
      <c r="A284" s="4">
        <v>278</v>
      </c>
      <c r="C284" s="106">
        <f>IF(male=0,VLOOKUP((($A$5:$A$1570/'Life tables'!$I$2)*2)+age,lifetable,13,1),IF(male=1,VLOOKUP((($A$5:$A$1570/'Life tables'!$I$2)*2)+age,lifetable,10,1),"error"))</f>
        <v>1.9370784166106159E-4</v>
      </c>
      <c r="F284" s="97">
        <f t="shared" si="77"/>
        <v>101.97067937005913</v>
      </c>
      <c r="G284" s="97">
        <f t="shared" si="78"/>
        <v>10.243168155596306</v>
      </c>
      <c r="H284" s="97">
        <f t="shared" si="79"/>
        <v>0.23440231898979036</v>
      </c>
      <c r="I284" s="97">
        <f t="shared" si="80"/>
        <v>0.23440231898979036</v>
      </c>
      <c r="J284" s="97">
        <f t="shared" si="81"/>
        <v>2.1827513343261894E-2</v>
      </c>
      <c r="K284" s="97">
        <f t="shared" si="82"/>
        <v>0.56512057249203818</v>
      </c>
      <c r="L284" s="97">
        <f t="shared" si="91"/>
        <v>90.671758490647946</v>
      </c>
      <c r="M284" s="97">
        <f t="shared" si="83"/>
        <v>527.57910051443469</v>
      </c>
      <c r="N284" s="97">
        <f t="shared" si="84"/>
        <v>50.807010446921282</v>
      </c>
      <c r="O284" s="97">
        <f t="shared" si="85"/>
        <v>1.2127580729587863</v>
      </c>
      <c r="P284" s="97">
        <f t="shared" si="86"/>
        <v>1.2127580729587863</v>
      </c>
      <c r="Q284" s="97">
        <f t="shared" si="87"/>
        <v>0.1125077666985993</v>
      </c>
      <c r="R284" s="97">
        <f t="shared" si="88"/>
        <v>9.5067038514167479E-2</v>
      </c>
      <c r="S284" s="97">
        <f t="shared" si="76"/>
        <v>474.13899911638305</v>
      </c>
      <c r="T284" s="97">
        <f t="shared" si="92"/>
        <v>28.283404772920154</v>
      </c>
      <c r="U284" s="97">
        <f t="shared" si="92"/>
        <v>342.96133823363249</v>
      </c>
      <c r="V284" s="33">
        <f t="shared" si="93"/>
        <v>999.99999999999841</v>
      </c>
      <c r="W284" s="101">
        <f t="shared" si="89"/>
        <v>89548.992048381566</v>
      </c>
      <c r="X284" s="108">
        <f t="shared" si="94"/>
        <v>628.75525699344576</v>
      </c>
      <c r="Y284" s="32">
        <f t="shared" si="90"/>
        <v>382.61474805831216</v>
      </c>
    </row>
    <row r="285" spans="1:25" x14ac:dyDescent="0.25">
      <c r="A285" s="4">
        <v>279</v>
      </c>
      <c r="C285" s="106">
        <f>IF(male=0,VLOOKUP((($A$5:$A$1570/'Life tables'!$I$2)*2)+age,lifetable,13,1),IF(male=1,VLOOKUP((($A$5:$A$1570/'Life tables'!$I$2)*2)+age,lifetable,10,1),"error"))</f>
        <v>1.9370784166106159E-4</v>
      </c>
      <c r="F285" s="97">
        <f t="shared" si="77"/>
        <v>101.84085586104943</v>
      </c>
      <c r="G285" s="97">
        <f t="shared" si="78"/>
        <v>10.230127112410649</v>
      </c>
      <c r="H285" s="97">
        <f t="shared" si="79"/>
        <v>0.23410389073806881</v>
      </c>
      <c r="I285" s="97">
        <f t="shared" si="80"/>
        <v>0.23410389073806881</v>
      </c>
      <c r="J285" s="97">
        <f t="shared" si="81"/>
        <v>2.1799723743421193E-2</v>
      </c>
      <c r="K285" s="97">
        <f t="shared" si="82"/>
        <v>0.56440109179241249</v>
      </c>
      <c r="L285" s="97">
        <f t="shared" si="91"/>
        <v>90.556320151626807</v>
      </c>
      <c r="M285" s="97">
        <f t="shared" si="83"/>
        <v>526.91440113239628</v>
      </c>
      <c r="N285" s="97">
        <f t="shared" si="84"/>
        <v>50.742998456275032</v>
      </c>
      <c r="O285" s="97">
        <f t="shared" si="85"/>
        <v>1.2112301133772341</v>
      </c>
      <c r="P285" s="97">
        <f t="shared" si="86"/>
        <v>1.2112301133772341</v>
      </c>
      <c r="Q285" s="97">
        <f t="shared" si="87"/>
        <v>0.11236601763589729</v>
      </c>
      <c r="R285" s="97">
        <f t="shared" si="88"/>
        <v>9.4947263106667498E-2</v>
      </c>
      <c r="S285" s="97">
        <f t="shared" si="76"/>
        <v>473.54162916862424</v>
      </c>
      <c r="T285" s="97">
        <f t="shared" si="92"/>
        <v>28.417570514299474</v>
      </c>
      <c r="U285" s="97">
        <f t="shared" si="92"/>
        <v>343.62068658853156</v>
      </c>
      <c r="V285" s="33">
        <f t="shared" si="93"/>
        <v>999.99999999999841</v>
      </c>
      <c r="W285" s="101">
        <f t="shared" si="89"/>
        <v>89333.25073449497</v>
      </c>
      <c r="X285" s="108">
        <f t="shared" si="94"/>
        <v>627.96174289716737</v>
      </c>
      <c r="Y285" s="32">
        <f t="shared" si="90"/>
        <v>382.02197689886407</v>
      </c>
    </row>
    <row r="286" spans="1:25" x14ac:dyDescent="0.25">
      <c r="A286" s="4">
        <v>280</v>
      </c>
      <c r="C286" s="106">
        <f>IF(male=0,VLOOKUP((($A$5:$A$1570/'Life tables'!$I$2)*2)+age,lifetable,13,1),IF(male=1,VLOOKUP((($A$5:$A$1570/'Life tables'!$I$2)*2)+age,lifetable,10,1),"error"))</f>
        <v>1.9370784166106159E-4</v>
      </c>
      <c r="F286" s="97">
        <f t="shared" si="77"/>
        <v>101.71123791509289</v>
      </c>
      <c r="G286" s="97">
        <f t="shared" si="78"/>
        <v>10.217106718463899</v>
      </c>
      <c r="H286" s="97">
        <f t="shared" si="79"/>
        <v>0.23380593501881108</v>
      </c>
      <c r="I286" s="97">
        <f t="shared" si="80"/>
        <v>0.23380593501881108</v>
      </c>
      <c r="J286" s="97">
        <f t="shared" si="81"/>
        <v>2.1771978145741833E-2</v>
      </c>
      <c r="K286" s="97">
        <f t="shared" si="82"/>
        <v>0.56368275032134729</v>
      </c>
      <c r="L286" s="97">
        <f t="shared" si="91"/>
        <v>90.441064598124285</v>
      </c>
      <c r="M286" s="97">
        <f t="shared" si="83"/>
        <v>526.25050498207452</v>
      </c>
      <c r="N286" s="97">
        <f t="shared" si="84"/>
        <v>50.679063818583401</v>
      </c>
      <c r="O286" s="97">
        <f t="shared" si="85"/>
        <v>1.2097040002026904</v>
      </c>
      <c r="P286" s="97">
        <f t="shared" si="86"/>
        <v>1.2097040002026904</v>
      </c>
      <c r="Q286" s="97">
        <f t="shared" si="87"/>
        <v>0.11222443986467839</v>
      </c>
      <c r="R286" s="97">
        <f t="shared" si="88"/>
        <v>9.4827632437388704E-2</v>
      </c>
      <c r="S286" s="97">
        <f t="shared" si="76"/>
        <v>472.9449810907837</v>
      </c>
      <c r="T286" s="97">
        <f t="shared" si="92"/>
        <v>28.551566932309893</v>
      </c>
      <c r="U286" s="97">
        <f t="shared" si="92"/>
        <v>344.27919697129028</v>
      </c>
      <c r="V286" s="33">
        <f t="shared" si="93"/>
        <v>999.99999999999852</v>
      </c>
      <c r="W286" s="101">
        <f t="shared" si="89"/>
        <v>89118.027678882296</v>
      </c>
      <c r="X286" s="108">
        <f t="shared" si="94"/>
        <v>627.16923609639821</v>
      </c>
      <c r="Y286" s="32">
        <f t="shared" si="90"/>
        <v>381.43012763879346</v>
      </c>
    </row>
    <row r="287" spans="1:25" x14ac:dyDescent="0.25">
      <c r="A287" s="4">
        <v>281</v>
      </c>
      <c r="C287" s="106">
        <f>IF(male=0,VLOOKUP((($A$5:$A$1570/'Life tables'!$I$2)*2)+age,lifetable,13,1),IF(male=1,VLOOKUP((($A$5:$A$1570/'Life tables'!$I$2)*2)+age,lifetable,10,1),"error"))</f>
        <v>1.9370784166106159E-4</v>
      </c>
      <c r="F287" s="97">
        <f t="shared" si="77"/>
        <v>101.58182376948758</v>
      </c>
      <c r="G287" s="97">
        <f t="shared" si="78"/>
        <v>10.204106796688961</v>
      </c>
      <c r="H287" s="97">
        <f t="shared" si="79"/>
        <v>0.23350844778005414</v>
      </c>
      <c r="I287" s="97">
        <f t="shared" si="80"/>
        <v>0.23350844778005414</v>
      </c>
      <c r="J287" s="97">
        <f t="shared" si="81"/>
        <v>2.1744276172905544E-2</v>
      </c>
      <c r="K287" s="97">
        <f t="shared" si="82"/>
        <v>0.56296553830996487</v>
      </c>
      <c r="L287" s="97">
        <f t="shared" si="91"/>
        <v>90.325990262755653</v>
      </c>
      <c r="M287" s="97">
        <f t="shared" si="83"/>
        <v>525.58741232691068</v>
      </c>
      <c r="N287" s="97">
        <f t="shared" si="84"/>
        <v>50.615206559216347</v>
      </c>
      <c r="O287" s="97">
        <f t="shared" si="85"/>
        <v>1.2081797340407339</v>
      </c>
      <c r="P287" s="97">
        <f t="shared" si="86"/>
        <v>1.2081797340407339</v>
      </c>
      <c r="Q287" s="97">
        <f t="shared" si="87"/>
        <v>0.11208303344112225</v>
      </c>
      <c r="R287" s="97">
        <f t="shared" si="88"/>
        <v>9.4708146553801859E-2</v>
      </c>
      <c r="S287" s="97">
        <f t="shared" si="76"/>
        <v>472.34905511961796</v>
      </c>
      <c r="T287" s="97">
        <f t="shared" si="92"/>
        <v>28.68539424192392</v>
      </c>
      <c r="U287" s="97">
        <f t="shared" si="92"/>
        <v>344.93687065615404</v>
      </c>
      <c r="V287" s="33">
        <f t="shared" si="93"/>
        <v>999.99999999999852</v>
      </c>
      <c r="W287" s="101">
        <f t="shared" si="89"/>
        <v>88903.32169245166</v>
      </c>
      <c r="X287" s="108">
        <f t="shared" si="94"/>
        <v>626.37773510192051</v>
      </c>
      <c r="Y287" s="32">
        <f t="shared" si="90"/>
        <v>380.8391987158999</v>
      </c>
    </row>
    <row r="288" spans="1:25" x14ac:dyDescent="0.25">
      <c r="A288" s="4">
        <v>282</v>
      </c>
      <c r="C288" s="106">
        <f>IF(male=0,VLOOKUP((($A$5:$A$1570/'Life tables'!$I$2)*2)+age,lifetable,13,1),IF(male=1,VLOOKUP((($A$5:$A$1570/'Life tables'!$I$2)*2)+age,lifetable,10,1),"error"))</f>
        <v>1.9370784166106159E-4</v>
      </c>
      <c r="F288" s="97">
        <f t="shared" si="77"/>
        <v>101.45261171788037</v>
      </c>
      <c r="G288" s="97">
        <f t="shared" si="78"/>
        <v>10.191127175679092</v>
      </c>
      <c r="H288" s="97">
        <f t="shared" si="79"/>
        <v>0.23321142509936529</v>
      </c>
      <c r="I288" s="97">
        <f t="shared" si="80"/>
        <v>0.23321142509936529</v>
      </c>
      <c r="J288" s="97">
        <f t="shared" si="81"/>
        <v>2.1716617459655918E-2</v>
      </c>
      <c r="K288" s="97">
        <f t="shared" si="82"/>
        <v>0.56224944630167151</v>
      </c>
      <c r="L288" s="97">
        <f t="shared" si="91"/>
        <v>90.211095628241225</v>
      </c>
      <c r="M288" s="97">
        <f t="shared" si="83"/>
        <v>524.92512338404015</v>
      </c>
      <c r="N288" s="97">
        <f t="shared" si="84"/>
        <v>50.551426699084487</v>
      </c>
      <c r="O288" s="97">
        <f t="shared" si="85"/>
        <v>1.2066573153904985</v>
      </c>
      <c r="P288" s="97">
        <f t="shared" si="86"/>
        <v>1.2066573153904985</v>
      </c>
      <c r="Q288" s="97">
        <f t="shared" si="87"/>
        <v>0.11194179841153354</v>
      </c>
      <c r="R288" s="97">
        <f t="shared" si="88"/>
        <v>9.4588805495033637E-2</v>
      </c>
      <c r="S288" s="97">
        <f t="shared" si="76"/>
        <v>471.75385145026809</v>
      </c>
      <c r="T288" s="97">
        <f t="shared" si="92"/>
        <v>28.819052657795108</v>
      </c>
      <c r="U288" s="97">
        <f t="shared" si="92"/>
        <v>345.59370890795077</v>
      </c>
      <c r="V288" s="33">
        <f t="shared" si="93"/>
        <v>999.99999999999841</v>
      </c>
      <c r="W288" s="101">
        <f t="shared" si="89"/>
        <v>88689.131586759322</v>
      </c>
      <c r="X288" s="108">
        <f t="shared" si="94"/>
        <v>625.58723843425264</v>
      </c>
      <c r="Y288" s="32">
        <f t="shared" si="90"/>
        <v>380.2491885752703</v>
      </c>
    </row>
    <row r="289" spans="1:25" x14ac:dyDescent="0.25">
      <c r="A289" s="4">
        <v>283</v>
      </c>
      <c r="C289" s="106">
        <f>IF(male=0,VLOOKUP((($A$5:$A$1570/'Life tables'!$I$2)*2)+age,lifetable,13,1),IF(male=1,VLOOKUP((($A$5:$A$1570/'Life tables'!$I$2)*2)+age,lifetable,10,1),"error"))</f>
        <v>1.9370784166106159E-4</v>
      </c>
      <c r="F289" s="97">
        <f t="shared" si="77"/>
        <v>101.32360010824711</v>
      </c>
      <c r="G289" s="97">
        <f t="shared" si="78"/>
        <v>10.178167689485008</v>
      </c>
      <c r="H289" s="97">
        <f t="shared" si="79"/>
        <v>0.23291486317919904</v>
      </c>
      <c r="I289" s="97">
        <f t="shared" si="80"/>
        <v>0.23291486317919904</v>
      </c>
      <c r="J289" s="97">
        <f t="shared" si="81"/>
        <v>2.1689001652365997E-2</v>
      </c>
      <c r="K289" s="97">
        <f t="shared" si="82"/>
        <v>0.56153446514096472</v>
      </c>
      <c r="L289" s="97">
        <f t="shared" si="91"/>
        <v>90.096379225610377</v>
      </c>
      <c r="M289" s="97">
        <f t="shared" si="83"/>
        <v>524.26363832600566</v>
      </c>
      <c r="N289" s="97">
        <f t="shared" si="84"/>
        <v>50.487724254804057</v>
      </c>
      <c r="O289" s="97">
        <f t="shared" si="85"/>
        <v>1.2051367446486123</v>
      </c>
      <c r="P289" s="97">
        <f t="shared" si="86"/>
        <v>1.2051367446486123</v>
      </c>
      <c r="Q289" s="97">
        <f t="shared" si="87"/>
        <v>0.11180073481270754</v>
      </c>
      <c r="R289" s="97">
        <f t="shared" si="88"/>
        <v>9.4469609292175349E-2</v>
      </c>
      <c r="S289" s="97">
        <f t="shared" si="76"/>
        <v>471.15937023779952</v>
      </c>
      <c r="T289" s="97">
        <f t="shared" si="92"/>
        <v>28.952542394260181</v>
      </c>
      <c r="U289" s="97">
        <f t="shared" si="92"/>
        <v>346.24971298238393</v>
      </c>
      <c r="V289" s="33">
        <f t="shared" si="93"/>
        <v>999.99999999999864</v>
      </c>
      <c r="W289" s="101">
        <f t="shared" si="89"/>
        <v>88475.456174090417</v>
      </c>
      <c r="X289" s="108">
        <f t="shared" si="94"/>
        <v>624.79774462335456</v>
      </c>
      <c r="Y289" s="32">
        <f t="shared" si="90"/>
        <v>379.66009566909236</v>
      </c>
    </row>
    <row r="290" spans="1:25" x14ac:dyDescent="0.25">
      <c r="A290" s="4">
        <v>284</v>
      </c>
      <c r="C290" s="106">
        <f>IF(male=0,VLOOKUP((($A$5:$A$1570/'Life tables'!$I$2)*2)+age,lifetable,13,1),IF(male=1,VLOOKUP((($A$5:$A$1570/'Life tables'!$I$2)*2)+age,lifetable,10,1),"error"))</f>
        <v>1.9370784166106159E-4</v>
      </c>
      <c r="F290" s="97">
        <f t="shared" si="77"/>
        <v>101.1947873409456</v>
      </c>
      <c r="G290" s="97">
        <f t="shared" si="78"/>
        <v>10.165228177419301</v>
      </c>
      <c r="H290" s="97">
        <f t="shared" si="79"/>
        <v>0.23261875834242149</v>
      </c>
      <c r="I290" s="97">
        <f t="shared" si="80"/>
        <v>0.23261875834242149</v>
      </c>
      <c r="J290" s="97">
        <f t="shared" si="81"/>
        <v>2.1661428408621564E-2</v>
      </c>
      <c r="K290" s="97">
        <f t="shared" si="82"/>
        <v>0.56082058596264184</v>
      </c>
      <c r="L290" s="97">
        <f t="shared" si="91"/>
        <v>89.981839632470184</v>
      </c>
      <c r="M290" s="97">
        <f t="shared" si="83"/>
        <v>523.60295728240897</v>
      </c>
      <c r="N290" s="97">
        <f t="shared" si="84"/>
        <v>50.424099238855987</v>
      </c>
      <c r="O290" s="97">
        <f t="shared" si="85"/>
        <v>1.2036180221129935</v>
      </c>
      <c r="P290" s="97">
        <f t="shared" si="86"/>
        <v>1.2036180221129935</v>
      </c>
      <c r="Q290" s="97">
        <f t="shared" si="87"/>
        <v>0.11165984267228217</v>
      </c>
      <c r="R290" s="97">
        <f t="shared" si="88"/>
        <v>9.4350557968580565E-2</v>
      </c>
      <c r="S290" s="97">
        <f t="shared" si="76"/>
        <v>470.56561159868613</v>
      </c>
      <c r="T290" s="97">
        <f t="shared" si="92"/>
        <v>29.085863665341083</v>
      </c>
      <c r="U290" s="97">
        <f t="shared" si="92"/>
        <v>346.90488412631515</v>
      </c>
      <c r="V290" s="33">
        <f t="shared" si="93"/>
        <v>999.99999999999864</v>
      </c>
      <c r="W290" s="101">
        <f t="shared" si="89"/>
        <v>88262.294267536257</v>
      </c>
      <c r="X290" s="108">
        <f t="shared" si="94"/>
        <v>624.00925220834245</v>
      </c>
      <c r="Y290" s="32">
        <f t="shared" si="90"/>
        <v>379.07191845647196</v>
      </c>
    </row>
    <row r="291" spans="1:25" x14ac:dyDescent="0.25">
      <c r="A291" s="4">
        <v>285</v>
      </c>
      <c r="C291" s="106">
        <f>IF(male=0,VLOOKUP((($A$5:$A$1570/'Life tables'!$I$2)*2)+age,lifetable,13,1),IF(male=1,VLOOKUP((($A$5:$A$1570/'Life tables'!$I$2)*2)+age,lifetable,10,1),"error"))</f>
        <v>1.9370784166106159E-4</v>
      </c>
      <c r="F291" s="97">
        <f t="shared" si="77"/>
        <v>101.0661718668386</v>
      </c>
      <c r="G291" s="97">
        <f t="shared" si="78"/>
        <v>10.152308483867898</v>
      </c>
      <c r="H291" s="97">
        <f t="shared" si="79"/>
        <v>0.23232310702799569</v>
      </c>
      <c r="I291" s="97">
        <f t="shared" si="80"/>
        <v>0.23232310702799569</v>
      </c>
      <c r="J291" s="97">
        <f t="shared" si="81"/>
        <v>2.1633897396819313E-2</v>
      </c>
      <c r="K291" s="97">
        <f t="shared" si="82"/>
        <v>0.56010780018139883</v>
      </c>
      <c r="L291" s="97">
        <f t="shared" si="91"/>
        <v>89.867475471336491</v>
      </c>
      <c r="M291" s="97">
        <f t="shared" si="83"/>
        <v>522.94308034150379</v>
      </c>
      <c r="N291" s="97">
        <f t="shared" si="84"/>
        <v>50.360551659739301</v>
      </c>
      <c r="O291" s="97">
        <f t="shared" si="85"/>
        <v>1.2021011479865131</v>
      </c>
      <c r="P291" s="97">
        <f t="shared" si="86"/>
        <v>1.2021011479865131</v>
      </c>
      <c r="Q291" s="97">
        <f t="shared" si="87"/>
        <v>0.11151912200907781</v>
      </c>
      <c r="R291" s="97">
        <f t="shared" si="88"/>
        <v>9.4231651540152159E-2</v>
      </c>
      <c r="S291" s="97">
        <f t="shared" si="76"/>
        <v>469.97257561224222</v>
      </c>
      <c r="T291" s="97">
        <f t="shared" si="92"/>
        <v>29.219016684746979</v>
      </c>
      <c r="U291" s="97">
        <f t="shared" si="92"/>
        <v>347.55922357803672</v>
      </c>
      <c r="V291" s="33">
        <f t="shared" si="93"/>
        <v>999.99999999999864</v>
      </c>
      <c r="W291" s="101">
        <f t="shared" si="89"/>
        <v>88049.644681068792</v>
      </c>
      <c r="X291" s="108">
        <f t="shared" si="94"/>
        <v>623.22175973721494</v>
      </c>
      <c r="Y291" s="32">
        <f t="shared" si="90"/>
        <v>378.48465540325964</v>
      </c>
    </row>
    <row r="292" spans="1:25" x14ac:dyDescent="0.25">
      <c r="A292" s="4">
        <v>286</v>
      </c>
      <c r="C292" s="106">
        <f>IF(male=0,VLOOKUP((($A$5:$A$1570/'Life tables'!$I$2)*2)+age,lifetable,13,1),IF(male=1,VLOOKUP((($A$5:$A$1570/'Life tables'!$I$2)*2)+age,lifetable,10,1),"error"))</f>
        <v>1.9370784166106159E-4</v>
      </c>
      <c r="F292" s="97">
        <f t="shared" si="77"/>
        <v>100.93775218548456</v>
      </c>
      <c r="G292" s="97">
        <f t="shared" si="78"/>
        <v>10.139408458108299</v>
      </c>
      <c r="H292" s="97">
        <f t="shared" si="79"/>
        <v>0.23202790578682245</v>
      </c>
      <c r="I292" s="97">
        <f t="shared" si="80"/>
        <v>0.23202790578682245</v>
      </c>
      <c r="J292" s="97">
        <f t="shared" si="81"/>
        <v>2.1606408295779589E-2</v>
      </c>
      <c r="K292" s="97">
        <f t="shared" si="82"/>
        <v>0.5593960994818018</v>
      </c>
      <c r="L292" s="97">
        <f t="shared" si="91"/>
        <v>89.753285408025036</v>
      </c>
      <c r="M292" s="97">
        <f t="shared" si="83"/>
        <v>522.28400755173027</v>
      </c>
      <c r="N292" s="97">
        <f t="shared" si="84"/>
        <v>50.297081522118887</v>
      </c>
      <c r="O292" s="97">
        <f t="shared" si="85"/>
        <v>1.2005861223805219</v>
      </c>
      <c r="P292" s="97">
        <f t="shared" si="86"/>
        <v>1.2005861223805219</v>
      </c>
      <c r="Q292" s="97">
        <f t="shared" si="87"/>
        <v>0.11137857283342449</v>
      </c>
      <c r="R292" s="97">
        <f t="shared" si="88"/>
        <v>9.4112890015618789E-2</v>
      </c>
      <c r="S292" s="97">
        <f t="shared" si="76"/>
        <v>469.38026232200127</v>
      </c>
      <c r="T292" s="97">
        <f t="shared" si="92"/>
        <v>29.352001665876184</v>
      </c>
      <c r="U292" s="97">
        <f t="shared" si="92"/>
        <v>348.21273256753415</v>
      </c>
      <c r="V292" s="33">
        <f t="shared" si="93"/>
        <v>999.99999999999841</v>
      </c>
      <c r="W292" s="101">
        <f t="shared" si="89"/>
        <v>87837.506229611929</v>
      </c>
      <c r="X292" s="108">
        <f t="shared" si="94"/>
        <v>622.43526576658815</v>
      </c>
      <c r="Y292" s="32">
        <f t="shared" si="90"/>
        <v>377.89830498188132</v>
      </c>
    </row>
    <row r="293" spans="1:25" x14ac:dyDescent="0.25">
      <c r="A293" s="4">
        <v>287</v>
      </c>
      <c r="C293" s="106">
        <f>IF(male=0,VLOOKUP((($A$5:$A$1570/'Life tables'!$I$2)*2)+age,lifetable,13,1),IF(male=1,VLOOKUP((($A$5:$A$1570/'Life tables'!$I$2)*2)+age,lifetable,10,1),"error"))</f>
        <v>2.1228983945331681E-4</v>
      </c>
      <c r="F293" s="97">
        <f t="shared" si="77"/>
        <v>100.80952684339319</v>
      </c>
      <c r="G293" s="97">
        <f t="shared" si="78"/>
        <v>10.126527954134366</v>
      </c>
      <c r="H293" s="97">
        <f t="shared" si="79"/>
        <v>0.2317331512777307</v>
      </c>
      <c r="I293" s="97">
        <f t="shared" si="80"/>
        <v>0.2317331512777307</v>
      </c>
      <c r="J293" s="97">
        <f t="shared" si="81"/>
        <v>2.3648986449513E-2</v>
      </c>
      <c r="K293" s="97">
        <f t="shared" si="82"/>
        <v>0.55868547580862138</v>
      </c>
      <c r="L293" s="97">
        <f t="shared" si="91"/>
        <v>89.63719812444522</v>
      </c>
      <c r="M293" s="97">
        <f t="shared" si="83"/>
        <v>521.62573892319494</v>
      </c>
      <c r="N293" s="97">
        <f t="shared" si="84"/>
        <v>50.233688826968027</v>
      </c>
      <c r="O293" s="97">
        <f t="shared" si="85"/>
        <v>1.1990729453182514</v>
      </c>
      <c r="P293" s="97">
        <f t="shared" si="86"/>
        <v>1.1990729453182514</v>
      </c>
      <c r="Q293" s="97">
        <f t="shared" si="87"/>
        <v>0.12190904811305656</v>
      </c>
      <c r="R293" s="97">
        <f t="shared" si="88"/>
        <v>9.3994273396801595E-2</v>
      </c>
      <c r="S293" s="97">
        <f t="shared" si="76"/>
        <v>468.77800088408054</v>
      </c>
      <c r="T293" s="97">
        <f t="shared" si="92"/>
        <v>29.497559700438753</v>
      </c>
      <c r="U293" s="97">
        <f t="shared" si="92"/>
        <v>348.86541231673959</v>
      </c>
      <c r="V293" s="33">
        <f t="shared" si="93"/>
        <v>999.99999999999841</v>
      </c>
      <c r="W293" s="101">
        <f t="shared" si="89"/>
        <v>87624.321965172392</v>
      </c>
      <c r="X293" s="108">
        <f t="shared" si="94"/>
        <v>621.63702798282009</v>
      </c>
      <c r="Y293" s="32">
        <f t="shared" si="90"/>
        <v>377.30500565752101</v>
      </c>
    </row>
    <row r="294" spans="1:25" x14ac:dyDescent="0.25">
      <c r="A294" s="4">
        <v>288</v>
      </c>
      <c r="C294" s="106">
        <f>IF(male=0,VLOOKUP((($A$5:$A$1570/'Life tables'!$I$2)*2)+age,lifetable,13,1),IF(male=1,VLOOKUP((($A$5:$A$1570/'Life tables'!$I$2)*2)+age,lifetable,10,1),"error"))</f>
        <v>2.1228983945331681E-4</v>
      </c>
      <c r="F294" s="97">
        <f t="shared" si="77"/>
        <v>100.67941563205353</v>
      </c>
      <c r="G294" s="97">
        <f t="shared" si="78"/>
        <v>10.113458010647534</v>
      </c>
      <c r="H294" s="97">
        <f t="shared" si="79"/>
        <v>0.2314340616781223</v>
      </c>
      <c r="I294" s="97">
        <f t="shared" si="80"/>
        <v>0.2314340616781223</v>
      </c>
      <c r="J294" s="97">
        <f t="shared" si="81"/>
        <v>2.3618463557775981E-2</v>
      </c>
      <c r="K294" s="97">
        <f t="shared" si="82"/>
        <v>0.55796440066531416</v>
      </c>
      <c r="L294" s="97">
        <f t="shared" si="91"/>
        <v>89.521506633826661</v>
      </c>
      <c r="M294" s="97">
        <f t="shared" si="83"/>
        <v>520.95761235076645</v>
      </c>
      <c r="N294" s="97">
        <f t="shared" si="84"/>
        <v>50.169346790461766</v>
      </c>
      <c r="O294" s="97">
        <f t="shared" si="85"/>
        <v>1.1975371075762316</v>
      </c>
      <c r="P294" s="97">
        <f t="shared" si="86"/>
        <v>1.1975371075762316</v>
      </c>
      <c r="Q294" s="97">
        <f t="shared" si="87"/>
        <v>0.12175290038416586</v>
      </c>
      <c r="R294" s="97">
        <f t="shared" si="88"/>
        <v>9.3873880427232742E-2</v>
      </c>
      <c r="S294" s="97">
        <f t="shared" si="76"/>
        <v>468.17756456434086</v>
      </c>
      <c r="T294" s="97">
        <f t="shared" si="92"/>
        <v>29.642931064380694</v>
      </c>
      <c r="U294" s="97">
        <f t="shared" si="92"/>
        <v>349.51725059783212</v>
      </c>
      <c r="V294" s="33">
        <f t="shared" si="93"/>
        <v>999.99999999999841</v>
      </c>
      <c r="W294" s="101">
        <f t="shared" si="89"/>
        <v>87411.415336683334</v>
      </c>
      <c r="X294" s="108">
        <f t="shared" si="94"/>
        <v>620.83981833778557</v>
      </c>
      <c r="Y294" s="32">
        <f t="shared" si="90"/>
        <v>376.71276718833184</v>
      </c>
    </row>
    <row r="295" spans="1:25" x14ac:dyDescent="0.25">
      <c r="A295" s="4">
        <v>289</v>
      </c>
      <c r="C295" s="106">
        <f>IF(male=0,VLOOKUP((($A$5:$A$1570/'Life tables'!$I$2)*2)+age,lifetable,13,1),IF(male=1,VLOOKUP((($A$5:$A$1570/'Life tables'!$I$2)*2)+age,lifetable,10,1),"error"))</f>
        <v>2.1228983945331681E-4</v>
      </c>
      <c r="F295" s="97">
        <f t="shared" si="77"/>
        <v>100.54950185410414</v>
      </c>
      <c r="G295" s="97">
        <f t="shared" si="78"/>
        <v>10.100407899757961</v>
      </c>
      <c r="H295" s="97">
        <f t="shared" si="79"/>
        <v>0.23113542592313679</v>
      </c>
      <c r="I295" s="97">
        <f t="shared" si="80"/>
        <v>0.23113542592313679</v>
      </c>
      <c r="J295" s="97">
        <f t="shared" si="81"/>
        <v>2.3587986982093769E-2</v>
      </c>
      <c r="K295" s="97">
        <f t="shared" si="82"/>
        <v>0.55724441969605021</v>
      </c>
      <c r="L295" s="97">
        <f t="shared" si="91"/>
        <v>89.405990695821757</v>
      </c>
      <c r="M295" s="97">
        <f t="shared" si="83"/>
        <v>520.29031648368129</v>
      </c>
      <c r="N295" s="97">
        <f t="shared" si="84"/>
        <v>50.1050847526799</v>
      </c>
      <c r="O295" s="97">
        <f t="shared" si="85"/>
        <v>1.1960031793954706</v>
      </c>
      <c r="P295" s="97">
        <f t="shared" si="86"/>
        <v>1.1960031793954706</v>
      </c>
      <c r="Q295" s="97">
        <f t="shared" si="87"/>
        <v>0.12159694679925639</v>
      </c>
      <c r="R295" s="97">
        <f t="shared" si="88"/>
        <v>9.3753637146491195E-2</v>
      </c>
      <c r="S295" s="97">
        <f t="shared" si="76"/>
        <v>467.57787478826469</v>
      </c>
      <c r="T295" s="97">
        <f t="shared" si="92"/>
        <v>29.788115998162045</v>
      </c>
      <c r="U295" s="97">
        <f t="shared" si="92"/>
        <v>350.16824865467464</v>
      </c>
      <c r="V295" s="33">
        <f t="shared" si="93"/>
        <v>999.99999999999818</v>
      </c>
      <c r="W295" s="101">
        <f t="shared" si="89"/>
        <v>87199.024930362517</v>
      </c>
      <c r="X295" s="108">
        <f t="shared" si="94"/>
        <v>620.04363534716151</v>
      </c>
      <c r="Y295" s="32">
        <f t="shared" si="90"/>
        <v>376.12146091533924</v>
      </c>
    </row>
    <row r="296" spans="1:25" x14ac:dyDescent="0.25">
      <c r="A296" s="4">
        <v>290</v>
      </c>
      <c r="C296" s="106">
        <f>IF(male=0,VLOOKUP((($A$5:$A$1570/'Life tables'!$I$2)*2)+age,lifetable,13,1),IF(male=1,VLOOKUP((($A$5:$A$1570/'Life tables'!$I$2)*2)+age,lifetable,10,1),"error"))</f>
        <v>2.1228983945331681E-4</v>
      </c>
      <c r="F296" s="97">
        <f t="shared" si="77"/>
        <v>100.41978415408499</v>
      </c>
      <c r="G296" s="97">
        <f t="shared" si="78"/>
        <v>10.087377485306849</v>
      </c>
      <c r="H296" s="97">
        <f t="shared" si="79"/>
        <v>0.23083724089694743</v>
      </c>
      <c r="I296" s="97">
        <f t="shared" si="80"/>
        <v>0.23083724089694743</v>
      </c>
      <c r="J296" s="97">
        <f t="shared" si="81"/>
        <v>2.3557556404487943E-2</v>
      </c>
      <c r="K296" s="97">
        <f t="shared" si="82"/>
        <v>0.55652552538888223</v>
      </c>
      <c r="L296" s="97">
        <f t="shared" si="91"/>
        <v>89.29064910519088</v>
      </c>
      <c r="M296" s="97">
        <f t="shared" si="83"/>
        <v>519.62385119307658</v>
      </c>
      <c r="N296" s="97">
        <f t="shared" si="84"/>
        <v>50.040902701212644</v>
      </c>
      <c r="O296" s="97">
        <f t="shared" si="85"/>
        <v>1.1944711604797487</v>
      </c>
      <c r="P296" s="97">
        <f t="shared" si="86"/>
        <v>1.1944711604797487</v>
      </c>
      <c r="Q296" s="97">
        <f t="shared" si="87"/>
        <v>0.1214411873282116</v>
      </c>
      <c r="R296" s="97">
        <f t="shared" si="88"/>
        <v>9.3633543531356528E-2</v>
      </c>
      <c r="S296" s="97">
        <f t="shared" si="76"/>
        <v>466.97893144004485</v>
      </c>
      <c r="T296" s="97">
        <f t="shared" si="92"/>
        <v>29.933114741894745</v>
      </c>
      <c r="U296" s="97">
        <f t="shared" si="92"/>
        <v>350.81840772359487</v>
      </c>
      <c r="V296" s="33">
        <f t="shared" si="93"/>
        <v>999.99999999999818</v>
      </c>
      <c r="W296" s="101">
        <f t="shared" si="89"/>
        <v>86987.149535079647</v>
      </c>
      <c r="X296" s="108">
        <f t="shared" si="94"/>
        <v>619.24847753450854</v>
      </c>
      <c r="Y296" s="32">
        <f t="shared" si="90"/>
        <v>375.53108527736845</v>
      </c>
    </row>
    <row r="297" spans="1:25" x14ac:dyDescent="0.25">
      <c r="A297" s="4">
        <v>291</v>
      </c>
      <c r="C297" s="106">
        <f>IF(male=0,VLOOKUP((($A$5:$A$1570/'Life tables'!$I$2)*2)+age,lifetable,13,1),IF(male=1,VLOOKUP((($A$5:$A$1570/'Life tables'!$I$2)*2)+age,lifetable,10,1),"error"))</f>
        <v>2.1228983945331681E-4</v>
      </c>
      <c r="F297" s="97">
        <f t="shared" si="77"/>
        <v>100.29026121798246</v>
      </c>
      <c r="G297" s="97">
        <f t="shared" si="78"/>
        <v>10.074366635298778</v>
      </c>
      <c r="H297" s="97">
        <f t="shared" si="79"/>
        <v>0.23053950357900116</v>
      </c>
      <c r="I297" s="97">
        <f t="shared" si="80"/>
        <v>0.23053950357900116</v>
      </c>
      <c r="J297" s="97">
        <f t="shared" si="81"/>
        <v>2.3527171516702996E-2</v>
      </c>
      <c r="K297" s="97">
        <f t="shared" si="82"/>
        <v>0.55580771046155919</v>
      </c>
      <c r="L297" s="97">
        <f t="shared" si="91"/>
        <v>89.175480693547414</v>
      </c>
      <c r="M297" s="97">
        <f t="shared" si="83"/>
        <v>518.9582163165262</v>
      </c>
      <c r="N297" s="97">
        <f t="shared" si="84"/>
        <v>49.976800620418025</v>
      </c>
      <c r="O297" s="97">
        <f t="shared" si="85"/>
        <v>1.192941050455693</v>
      </c>
      <c r="P297" s="97">
        <f t="shared" si="86"/>
        <v>1.192941050455693</v>
      </c>
      <c r="Q297" s="97">
        <f t="shared" si="87"/>
        <v>0.12128562193307098</v>
      </c>
      <c r="R297" s="97">
        <f t="shared" si="88"/>
        <v>9.3513599552560403E-2</v>
      </c>
      <c r="S297" s="97">
        <f t="shared" si="76"/>
        <v>466.38073437371116</v>
      </c>
      <c r="T297" s="97">
        <f t="shared" si="92"/>
        <v>30.077927535344518</v>
      </c>
      <c r="U297" s="97">
        <f t="shared" si="92"/>
        <v>351.46772903360898</v>
      </c>
      <c r="V297" s="33">
        <f t="shared" si="93"/>
        <v>999.99999999999829</v>
      </c>
      <c r="W297" s="101">
        <f t="shared" si="89"/>
        <v>86775.787941037634</v>
      </c>
      <c r="X297" s="108">
        <f t="shared" si="94"/>
        <v>618.45434343104478</v>
      </c>
      <c r="Y297" s="32">
        <f t="shared" si="90"/>
        <v>374.94163871925707</v>
      </c>
    </row>
    <row r="298" spans="1:25" x14ac:dyDescent="0.25">
      <c r="A298" s="4">
        <v>292</v>
      </c>
      <c r="C298" s="106">
        <f>IF(male=0,VLOOKUP((($A$5:$A$1570/'Life tables'!$I$2)*2)+age,lifetable,13,1),IF(male=1,VLOOKUP((($A$5:$A$1570/'Life tables'!$I$2)*2)+age,lifetable,10,1),"error"))</f>
        <v>2.1228983945331681E-4</v>
      </c>
      <c r="F298" s="97">
        <f t="shared" si="77"/>
        <v>100.16093177174579</v>
      </c>
      <c r="G298" s="97">
        <f t="shared" si="78"/>
        <v>10.061375221752687</v>
      </c>
      <c r="H298" s="97">
        <f t="shared" si="79"/>
        <v>0.23024221104060857</v>
      </c>
      <c r="I298" s="97">
        <f t="shared" si="80"/>
        <v>0.23024221104060857</v>
      </c>
      <c r="J298" s="97">
        <f t="shared" si="81"/>
        <v>2.3496832019858364E-2</v>
      </c>
      <c r="K298" s="97">
        <f t="shared" si="82"/>
        <v>0.55509096785330303</v>
      </c>
      <c r="L298" s="97">
        <f t="shared" si="91"/>
        <v>89.060484328038726</v>
      </c>
      <c r="M298" s="97">
        <f t="shared" si="83"/>
        <v>518.29341165929907</v>
      </c>
      <c r="N298" s="97">
        <f t="shared" si="84"/>
        <v>49.912778491543008</v>
      </c>
      <c r="O298" s="97">
        <f t="shared" si="85"/>
        <v>1.191412848875671</v>
      </c>
      <c r="P298" s="97">
        <f t="shared" si="86"/>
        <v>1.191412848875671</v>
      </c>
      <c r="Q298" s="97">
        <f t="shared" si="87"/>
        <v>0.12113025056832392</v>
      </c>
      <c r="R298" s="97">
        <f t="shared" si="88"/>
        <v>9.339380517501325E-2</v>
      </c>
      <c r="S298" s="97">
        <f t="shared" si="76"/>
        <v>465.7832834142614</v>
      </c>
      <c r="T298" s="97">
        <f t="shared" si="92"/>
        <v>30.222554617932701</v>
      </c>
      <c r="U298" s="97">
        <f t="shared" si="92"/>
        <v>352.11621380663729</v>
      </c>
      <c r="V298" s="33">
        <f t="shared" si="93"/>
        <v>999.99999999999841</v>
      </c>
      <c r="W298" s="101">
        <f t="shared" si="89"/>
        <v>86564.938939829517</v>
      </c>
      <c r="X298" s="108">
        <f t="shared" si="94"/>
        <v>617.66123157542836</v>
      </c>
      <c r="Y298" s="32">
        <f t="shared" si="90"/>
        <v>374.35311969171653</v>
      </c>
    </row>
    <row r="299" spans="1:25" x14ac:dyDescent="0.25">
      <c r="A299" s="4">
        <v>293</v>
      </c>
      <c r="C299" s="106">
        <f>IF(male=0,VLOOKUP((($A$5:$A$1570/'Life tables'!$I$2)*2)+age,lifetable,13,1),IF(male=1,VLOOKUP((($A$5:$A$1570/'Life tables'!$I$2)*2)+age,lifetable,10,1),"error"))</f>
        <v>2.1228983945331681E-4</v>
      </c>
      <c r="F299" s="97">
        <f t="shared" si="77"/>
        <v>100.03179457985695</v>
      </c>
      <c r="G299" s="97">
        <f t="shared" si="78"/>
        <v>10.048403120558202</v>
      </c>
      <c r="H299" s="97">
        <f t="shared" si="79"/>
        <v>0.22994536044165628</v>
      </c>
      <c r="I299" s="97">
        <f t="shared" si="80"/>
        <v>0.22994536044165628</v>
      </c>
      <c r="J299" s="97">
        <f t="shared" si="81"/>
        <v>2.3466537624112892E-2</v>
      </c>
      <c r="K299" s="97">
        <f t="shared" si="82"/>
        <v>0.55437529071688441</v>
      </c>
      <c r="L299" s="97">
        <f t="shared" si="91"/>
        <v>88.945658910074442</v>
      </c>
      <c r="M299" s="97">
        <f t="shared" si="83"/>
        <v>517.62943699557138</v>
      </c>
      <c r="N299" s="97">
        <f t="shared" si="84"/>
        <v>49.848836292840275</v>
      </c>
      <c r="O299" s="97">
        <f t="shared" si="85"/>
        <v>1.189886555220576</v>
      </c>
      <c r="P299" s="97">
        <f t="shared" si="86"/>
        <v>1.189886555220576</v>
      </c>
      <c r="Q299" s="97">
        <f t="shared" si="87"/>
        <v>0.12097507318119323</v>
      </c>
      <c r="R299" s="97">
        <f t="shared" si="88"/>
        <v>9.3274160358022801E-2</v>
      </c>
      <c r="S299" s="97">
        <f t="shared" si="76"/>
        <v>465.18657835875075</v>
      </c>
      <c r="T299" s="97">
        <f t="shared" si="92"/>
        <v>30.366996228738007</v>
      </c>
      <c r="U299" s="97">
        <f t="shared" si="92"/>
        <v>352.76386325771222</v>
      </c>
      <c r="V299" s="33">
        <f t="shared" si="93"/>
        <v>999.99999999999841</v>
      </c>
      <c r="W299" s="101">
        <f t="shared" si="89"/>
        <v>86354.601324492294</v>
      </c>
      <c r="X299" s="108">
        <f t="shared" si="94"/>
        <v>616.86914051354813</v>
      </c>
      <c r="Y299" s="32">
        <f t="shared" si="90"/>
        <v>373.76552665119783</v>
      </c>
    </row>
    <row r="300" spans="1:25" x14ac:dyDescent="0.25">
      <c r="A300" s="4">
        <v>294</v>
      </c>
      <c r="C300" s="106">
        <f>IF(male=0,VLOOKUP((($A$5:$A$1570/'Life tables'!$I$2)*2)+age,lifetable,13,1),IF(male=1,VLOOKUP((($A$5:$A$1570/'Life tables'!$I$2)*2)+age,lifetable,10,1),"error"))</f>
        <v>2.1228983945331681E-4</v>
      </c>
      <c r="F300" s="97">
        <f t="shared" si="77"/>
        <v>99.902848443951996</v>
      </c>
      <c r="G300" s="97">
        <f t="shared" si="78"/>
        <v>10.035450211337155</v>
      </c>
      <c r="H300" s="97">
        <f t="shared" si="79"/>
        <v>0.22964894902743785</v>
      </c>
      <c r="I300" s="97">
        <f t="shared" si="80"/>
        <v>0.22964894902743785</v>
      </c>
      <c r="J300" s="97">
        <f t="shared" si="81"/>
        <v>2.3436288048341442E-2</v>
      </c>
      <c r="K300" s="97">
        <f t="shared" si="82"/>
        <v>0.55366067241098105</v>
      </c>
      <c r="L300" s="97">
        <f t="shared" si="91"/>
        <v>88.831003374100646</v>
      </c>
      <c r="M300" s="97">
        <f t="shared" si="83"/>
        <v>516.96629206959631</v>
      </c>
      <c r="N300" s="97">
        <f t="shared" si="84"/>
        <v>49.784973999680851</v>
      </c>
      <c r="O300" s="97">
        <f t="shared" si="85"/>
        <v>1.1883621689025172</v>
      </c>
      <c r="P300" s="97">
        <f t="shared" si="86"/>
        <v>1.1883621689025172</v>
      </c>
      <c r="Q300" s="97">
        <f t="shared" si="87"/>
        <v>0.1208200897119083</v>
      </c>
      <c r="R300" s="97">
        <f t="shared" si="88"/>
        <v>9.3154665055504821E-2</v>
      </c>
      <c r="S300" s="97">
        <f t="shared" si="76"/>
        <v>464.59061897734301</v>
      </c>
      <c r="T300" s="97">
        <f t="shared" si="92"/>
        <v>30.511252606498257</v>
      </c>
      <c r="U300" s="97">
        <f t="shared" si="92"/>
        <v>353.41067859517869</v>
      </c>
      <c r="V300" s="33">
        <f t="shared" si="93"/>
        <v>999.99999999999864</v>
      </c>
      <c r="W300" s="101">
        <f t="shared" si="89"/>
        <v>86144.773889559176</v>
      </c>
      <c r="X300" s="108">
        <f t="shared" si="94"/>
        <v>616.07806879832162</v>
      </c>
      <c r="Y300" s="32">
        <f t="shared" si="90"/>
        <v>373.17885805976329</v>
      </c>
    </row>
    <row r="301" spans="1:25" x14ac:dyDescent="0.25">
      <c r="A301" s="4">
        <v>295</v>
      </c>
      <c r="C301" s="106">
        <f>IF(male=0,VLOOKUP((($A$5:$A$1570/'Life tables'!$I$2)*2)+age,lifetable,13,1),IF(male=1,VLOOKUP((($A$5:$A$1570/'Life tables'!$I$2)*2)+age,lifetable,10,1),"error"))</f>
        <v>2.1228983945331681E-4</v>
      </c>
      <c r="F301" s="97">
        <f t="shared" si="77"/>
        <v>99.774092201492024</v>
      </c>
      <c r="G301" s="97">
        <f t="shared" si="78"/>
        <v>10.022516377310081</v>
      </c>
      <c r="H301" s="97">
        <f t="shared" si="79"/>
        <v>0.22935297412559866</v>
      </c>
      <c r="I301" s="97">
        <f t="shared" si="80"/>
        <v>0.22935297412559866</v>
      </c>
      <c r="J301" s="97">
        <f t="shared" si="81"/>
        <v>2.3406083019823099E-2</v>
      </c>
      <c r="K301" s="97">
        <f t="shared" si="82"/>
        <v>0.55294710649281298</v>
      </c>
      <c r="L301" s="97">
        <f t="shared" si="91"/>
        <v>88.716516686418117</v>
      </c>
      <c r="M301" s="97">
        <f t="shared" si="83"/>
        <v>516.30397659682944</v>
      </c>
      <c r="N301" s="97">
        <f t="shared" si="84"/>
        <v>49.721191584662492</v>
      </c>
      <c r="O301" s="97">
        <f t="shared" si="85"/>
        <v>1.186839689267406</v>
      </c>
      <c r="P301" s="97">
        <f t="shared" si="86"/>
        <v>1.186839689267406</v>
      </c>
      <c r="Q301" s="97">
        <f t="shared" si="87"/>
        <v>0.12066530009396836</v>
      </c>
      <c r="R301" s="97">
        <f t="shared" si="88"/>
        <v>9.3035319216185811E-2</v>
      </c>
      <c r="S301" s="97">
        <f t="shared" si="76"/>
        <v>463.99540501432199</v>
      </c>
      <c r="T301" s="97">
        <f t="shared" si="92"/>
        <v>30.655323989612047</v>
      </c>
      <c r="U301" s="97">
        <f t="shared" si="92"/>
        <v>354.0566610208877</v>
      </c>
      <c r="V301" s="33">
        <f t="shared" si="93"/>
        <v>999.99999999999841</v>
      </c>
      <c r="W301" s="101">
        <f t="shared" si="89"/>
        <v>85935.455431108901</v>
      </c>
      <c r="X301" s="108">
        <f t="shared" si="94"/>
        <v>615.28801498949872</v>
      </c>
      <c r="Y301" s="32">
        <f t="shared" si="90"/>
        <v>372.59311238496088</v>
      </c>
    </row>
    <row r="302" spans="1:25" x14ac:dyDescent="0.25">
      <c r="A302" s="4">
        <v>296</v>
      </c>
      <c r="C302" s="106">
        <f>IF(male=0,VLOOKUP((($A$5:$A$1570/'Life tables'!$I$2)*2)+age,lifetable,13,1),IF(male=1,VLOOKUP((($A$5:$A$1570/'Life tables'!$I$2)*2)+age,lifetable,10,1),"error"))</f>
        <v>2.1228983945331681E-4</v>
      </c>
      <c r="F302" s="97">
        <f t="shared" si="77"/>
        <v>99.6455247244822</v>
      </c>
      <c r="G302" s="97">
        <f t="shared" si="78"/>
        <v>10.00960150516754</v>
      </c>
      <c r="H302" s="97">
        <f t="shared" si="79"/>
        <v>0.22905743314319132</v>
      </c>
      <c r="I302" s="97">
        <f t="shared" si="80"/>
        <v>0.22905743314319132</v>
      </c>
      <c r="J302" s="97">
        <f t="shared" si="81"/>
        <v>2.3375922273940648E-2</v>
      </c>
      <c r="K302" s="97">
        <f t="shared" si="82"/>
        <v>0.55223458671104353</v>
      </c>
      <c r="L302" s="97">
        <f t="shared" si="91"/>
        <v>88.602197844043289</v>
      </c>
      <c r="M302" s="97">
        <f t="shared" si="83"/>
        <v>515.64249026501659</v>
      </c>
      <c r="N302" s="97">
        <f t="shared" si="84"/>
        <v>49.657489017714447</v>
      </c>
      <c r="O302" s="97">
        <f t="shared" si="85"/>
        <v>1.1853191155974565</v>
      </c>
      <c r="P302" s="97">
        <f t="shared" si="86"/>
        <v>1.1853191155974565</v>
      </c>
      <c r="Q302" s="97">
        <f t="shared" si="87"/>
        <v>0.12051070425439656</v>
      </c>
      <c r="R302" s="97">
        <f t="shared" si="88"/>
        <v>9.2916122783799224E-2</v>
      </c>
      <c r="S302" s="97">
        <f t="shared" si="76"/>
        <v>463.40093618906906</v>
      </c>
      <c r="T302" s="97">
        <f t="shared" si="92"/>
        <v>30.799210616140385</v>
      </c>
      <c r="U302" s="97">
        <f t="shared" si="92"/>
        <v>354.70181173038253</v>
      </c>
      <c r="V302" s="33">
        <f t="shared" si="93"/>
        <v>999.99999999999841</v>
      </c>
      <c r="W302" s="101">
        <f t="shared" si="89"/>
        <v>85726.644746813865</v>
      </c>
      <c r="X302" s="108">
        <f t="shared" si="94"/>
        <v>614.49897765347566</v>
      </c>
      <c r="Y302" s="32">
        <f t="shared" si="90"/>
        <v>372.00828809970488</v>
      </c>
    </row>
    <row r="303" spans="1:25" x14ac:dyDescent="0.25">
      <c r="A303" s="4">
        <v>297</v>
      </c>
      <c r="C303" s="106">
        <f>IF(male=0,VLOOKUP((($A$5:$A$1570/'Life tables'!$I$2)*2)+age,lifetable,13,1),IF(male=1,VLOOKUP((($A$5:$A$1570/'Life tables'!$I$2)*2)+age,lifetable,10,1),"error"))</f>
        <v>2.1228983945331681E-4</v>
      </c>
      <c r="F303" s="97">
        <f t="shared" si="77"/>
        <v>99.517144918236625</v>
      </c>
      <c r="G303" s="97">
        <f t="shared" si="78"/>
        <v>9.9967054849460411</v>
      </c>
      <c r="H303" s="97">
        <f t="shared" si="79"/>
        <v>0.22876232356383652</v>
      </c>
      <c r="I303" s="97">
        <f t="shared" si="80"/>
        <v>0.22876232356383652</v>
      </c>
      <c r="J303" s="97">
        <f t="shared" si="81"/>
        <v>2.3345805553890875E-2</v>
      </c>
      <c r="K303" s="97">
        <f t="shared" si="82"/>
        <v>0.55152310699893303</v>
      </c>
      <c r="L303" s="97">
        <f t="shared" si="91"/>
        <v>88.488045873610091</v>
      </c>
      <c r="M303" s="97">
        <f t="shared" si="83"/>
        <v>514.9818327352391</v>
      </c>
      <c r="N303" s="97">
        <f t="shared" si="84"/>
        <v>49.593866266198106</v>
      </c>
      <c r="O303" s="97">
        <f t="shared" si="85"/>
        <v>1.1838004471135886</v>
      </c>
      <c r="P303" s="97">
        <f t="shared" si="86"/>
        <v>1.1838004471135886</v>
      </c>
      <c r="Q303" s="97">
        <f t="shared" si="87"/>
        <v>0.12035630211398425</v>
      </c>
      <c r="R303" s="97">
        <f t="shared" si="88"/>
        <v>9.2797075697273634E-2</v>
      </c>
      <c r="S303" s="97">
        <f t="shared" si="76"/>
        <v>462.80721219700257</v>
      </c>
      <c r="T303" s="97">
        <f t="shared" si="92"/>
        <v>30.942912723808259</v>
      </c>
      <c r="U303" s="97">
        <f t="shared" si="92"/>
        <v>355.34613191307875</v>
      </c>
      <c r="V303" s="33">
        <f t="shared" si="93"/>
        <v>999.99999999999864</v>
      </c>
      <c r="W303" s="101">
        <f t="shared" si="89"/>
        <v>85518.34063598518</v>
      </c>
      <c r="X303" s="108">
        <f t="shared" si="94"/>
        <v>613.71095536311168</v>
      </c>
      <c r="Y303" s="32">
        <f t="shared" si="90"/>
        <v>371.42438368216006</v>
      </c>
    </row>
    <row r="304" spans="1:25" x14ac:dyDescent="0.25">
      <c r="A304" s="4">
        <v>298</v>
      </c>
      <c r="C304" s="106">
        <f>IF(male=0,VLOOKUP((($A$5:$A$1570/'Life tables'!$I$2)*2)+age,lifetable,13,1),IF(male=1,VLOOKUP((($A$5:$A$1570/'Life tables'!$I$2)*2)+age,lifetable,10,1),"error"))</f>
        <v>2.1228983945331681E-4</v>
      </c>
      <c r="F304" s="97">
        <f t="shared" si="77"/>
        <v>99.388951720187976</v>
      </c>
      <c r="G304" s="97">
        <f t="shared" si="78"/>
        <v>9.9838282099084719</v>
      </c>
      <c r="H304" s="97">
        <f t="shared" si="79"/>
        <v>0.22846764294498656</v>
      </c>
      <c r="I304" s="97">
        <f t="shared" si="80"/>
        <v>0.22846764294498656</v>
      </c>
      <c r="J304" s="97">
        <f t="shared" si="81"/>
        <v>2.3315732610405263E-2</v>
      </c>
      <c r="K304" s="97">
        <f t="shared" si="82"/>
        <v>0.55081266146774333</v>
      </c>
      <c r="L304" s="97">
        <f t="shared" si="91"/>
        <v>88.374059830311381</v>
      </c>
      <c r="M304" s="97">
        <f t="shared" si="83"/>
        <v>514.32200364292373</v>
      </c>
      <c r="N304" s="97">
        <f t="shared" si="84"/>
        <v>49.530323295004287</v>
      </c>
      <c r="O304" s="97">
        <f t="shared" si="85"/>
        <v>1.1822836829777494</v>
      </c>
      <c r="P304" s="97">
        <f t="shared" si="86"/>
        <v>1.1822836829777494</v>
      </c>
      <c r="Q304" s="97">
        <f t="shared" si="87"/>
        <v>0.12020209358752706</v>
      </c>
      <c r="R304" s="97">
        <f t="shared" si="88"/>
        <v>9.2678177890914828E-2</v>
      </c>
      <c r="S304" s="97">
        <f t="shared" si="76"/>
        <v>462.21423271048548</v>
      </c>
      <c r="T304" s="97">
        <f t="shared" si="92"/>
        <v>31.086430550006192</v>
      </c>
      <c r="U304" s="97">
        <f t="shared" si="92"/>
        <v>355.98962275243741</v>
      </c>
      <c r="V304" s="33">
        <f t="shared" si="93"/>
        <v>999.99999999999864</v>
      </c>
      <c r="W304" s="101">
        <f t="shared" si="89"/>
        <v>85310.54189961667</v>
      </c>
      <c r="X304" s="108">
        <f t="shared" si="94"/>
        <v>612.92394669755504</v>
      </c>
      <c r="Y304" s="32">
        <f t="shared" si="90"/>
        <v>370.84139761562903</v>
      </c>
    </row>
    <row r="305" spans="1:25" x14ac:dyDescent="0.25">
      <c r="A305" s="4">
        <v>299</v>
      </c>
      <c r="C305" s="106">
        <f>IF(male=0,VLOOKUP((($A$5:$A$1570/'Life tables'!$I$2)*2)+age,lifetable,13,1),IF(male=1,VLOOKUP((($A$5:$A$1570/'Life tables'!$I$2)*2)+age,lifetable,10,1),"error"))</f>
        <v>2.1228983945331681E-4</v>
      </c>
      <c r="F305" s="97">
        <f t="shared" si="77"/>
        <v>99.260944098739756</v>
      </c>
      <c r="G305" s="97">
        <f t="shared" si="78"/>
        <v>9.9709695764288071</v>
      </c>
      <c r="H305" s="97">
        <f t="shared" si="79"/>
        <v>0.2281733889152871</v>
      </c>
      <c r="I305" s="97">
        <f t="shared" si="80"/>
        <v>0.2281733889152871</v>
      </c>
      <c r="J305" s="97">
        <f t="shared" si="81"/>
        <v>2.3285703201480788E-2</v>
      </c>
      <c r="K305" s="97">
        <f t="shared" si="82"/>
        <v>0.55010324440037595</v>
      </c>
      <c r="L305" s="97">
        <f t="shared" si="91"/>
        <v>88.260238796878525</v>
      </c>
      <c r="M305" s="97">
        <f t="shared" si="83"/>
        <v>513.6630025988153</v>
      </c>
      <c r="N305" s="97">
        <f t="shared" si="84"/>
        <v>49.466860066646866</v>
      </c>
      <c r="O305" s="97">
        <f t="shared" si="85"/>
        <v>1.1807688222951496</v>
      </c>
      <c r="P305" s="97">
        <f t="shared" si="86"/>
        <v>1.1807688222951496</v>
      </c>
      <c r="Q305" s="97">
        <f t="shared" si="87"/>
        <v>0.12004807858405234</v>
      </c>
      <c r="R305" s="97">
        <f t="shared" si="88"/>
        <v>9.2559429294581053E-2</v>
      </c>
      <c r="S305" s="97">
        <f t="shared" si="76"/>
        <v>461.62199737969951</v>
      </c>
      <c r="T305" s="97">
        <f t="shared" si="92"/>
        <v>31.229764331791724</v>
      </c>
      <c r="U305" s="97">
        <f t="shared" si="92"/>
        <v>356.63228542613234</v>
      </c>
      <c r="V305" s="33">
        <f t="shared" si="93"/>
        <v>999.99999999999864</v>
      </c>
      <c r="W305" s="101">
        <f t="shared" si="89"/>
        <v>85103.247340426606</v>
      </c>
      <c r="X305" s="108">
        <f t="shared" si="94"/>
        <v>612.13795024207457</v>
      </c>
      <c r="Y305" s="32">
        <f t="shared" si="90"/>
        <v>370.25932838844506</v>
      </c>
    </row>
    <row r="306" spans="1:25" x14ac:dyDescent="0.25">
      <c r="A306" s="4">
        <v>300</v>
      </c>
      <c r="C306" s="106">
        <f>IF(male=0,VLOOKUP((($A$5:$A$1570/'Life tables'!$I$2)*2)+age,lifetable,13,1),IF(male=1,VLOOKUP((($A$5:$A$1570/'Life tables'!$I$2)*2)+age,lifetable,10,1),"error"))</f>
        <v>2.1228983945331681E-4</v>
      </c>
      <c r="F306" s="97">
        <f t="shared" si="77"/>
        <v>99.133121052160107</v>
      </c>
      <c r="G306" s="97">
        <f t="shared" si="78"/>
        <v>9.9581294838809846</v>
      </c>
      <c r="H306" s="97">
        <f t="shared" si="79"/>
        <v>0.2278795591720344</v>
      </c>
      <c r="I306" s="97">
        <f t="shared" si="80"/>
        <v>0.2278795591720344</v>
      </c>
      <c r="J306" s="97">
        <f t="shared" si="81"/>
        <v>2.3255717092120369E-2</v>
      </c>
      <c r="K306" s="97">
        <f t="shared" si="82"/>
        <v>0.54939485024524226</v>
      </c>
      <c r="L306" s="97">
        <f t="shared" si="91"/>
        <v>88.146581882597687</v>
      </c>
      <c r="M306" s="97">
        <f t="shared" si="83"/>
        <v>513.00482918991452</v>
      </c>
      <c r="N306" s="97">
        <f t="shared" si="84"/>
        <v>49.403476541353122</v>
      </c>
      <c r="O306" s="97">
        <f t="shared" si="85"/>
        <v>1.1792558641164179</v>
      </c>
      <c r="P306" s="97">
        <f t="shared" si="86"/>
        <v>1.1792558641164179</v>
      </c>
      <c r="Q306" s="97">
        <f t="shared" si="87"/>
        <v>0.11989425700703804</v>
      </c>
      <c r="R306" s="97">
        <f t="shared" si="88"/>
        <v>9.244082983385192E-2</v>
      </c>
      <c r="S306" s="97">
        <f t="shared" si="76"/>
        <v>461.03050583348767</v>
      </c>
      <c r="T306" s="97">
        <f t="shared" si="92"/>
        <v>31.372914305890884</v>
      </c>
      <c r="U306" s="97">
        <f t="shared" si="92"/>
        <v>357.27412110621145</v>
      </c>
      <c r="V306" s="33">
        <f t="shared" si="93"/>
        <v>999.99999999999864</v>
      </c>
      <c r="W306" s="101">
        <f t="shared" si="89"/>
        <v>84896.455762897647</v>
      </c>
      <c r="X306" s="108">
        <f t="shared" si="94"/>
        <v>611.35296458789639</v>
      </c>
      <c r="Y306" s="32">
        <f t="shared" si="90"/>
        <v>369.67817449386803</v>
      </c>
    </row>
    <row r="307" spans="1:25" x14ac:dyDescent="0.25">
      <c r="A307" s="4">
        <v>301</v>
      </c>
      <c r="C307" s="106">
        <f>IF(male=0,VLOOKUP((($A$5:$A$1570/'Life tables'!$I$2)*2)+age,lifetable,13,1),IF(male=1,VLOOKUP((($A$5:$A$1570/'Life tables'!$I$2)*2)+age,lifetable,10,1),"error"))</f>
        <v>2.1228983945331681E-4</v>
      </c>
      <c r="F307" s="97">
        <f t="shared" si="77"/>
        <v>99.005481607515293</v>
      </c>
      <c r="G307" s="97">
        <f t="shared" si="78"/>
        <v>9.9453078345317731</v>
      </c>
      <c r="H307" s="97">
        <f t="shared" si="79"/>
        <v>0.22758615147872349</v>
      </c>
      <c r="I307" s="97">
        <f t="shared" si="80"/>
        <v>0.22758615147872349</v>
      </c>
      <c r="J307" s="97">
        <f t="shared" si="81"/>
        <v>2.3225774054082726E-2</v>
      </c>
      <c r="K307" s="97">
        <f t="shared" si="82"/>
        <v>0.54868747361035219</v>
      </c>
      <c r="L307" s="97">
        <f t="shared" si="91"/>
        <v>88.033088222361641</v>
      </c>
      <c r="M307" s="97">
        <f t="shared" si="83"/>
        <v>512.34748298038107</v>
      </c>
      <c r="N307" s="97">
        <f t="shared" si="84"/>
        <v>49.34017267715069</v>
      </c>
      <c r="O307" s="97">
        <f t="shared" si="85"/>
        <v>1.1777448074396784</v>
      </c>
      <c r="P307" s="97">
        <f t="shared" si="86"/>
        <v>1.1777448074396784</v>
      </c>
      <c r="Q307" s="97">
        <f t="shared" si="87"/>
        <v>0.119740628754624</v>
      </c>
      <c r="R307" s="97">
        <f t="shared" si="88"/>
        <v>9.2322379430191268E-2</v>
      </c>
      <c r="S307" s="97">
        <f t="shared" si="76"/>
        <v>460.43975768016622</v>
      </c>
      <c r="T307" s="97">
        <f t="shared" si="92"/>
        <v>31.515880708699591</v>
      </c>
      <c r="U307" s="97">
        <f t="shared" si="92"/>
        <v>357.915130959252</v>
      </c>
      <c r="V307" s="33">
        <f t="shared" si="93"/>
        <v>999.99999999999875</v>
      </c>
      <c r="W307" s="101">
        <f t="shared" si="89"/>
        <v>84690.16597331487</v>
      </c>
      <c r="X307" s="108">
        <f t="shared" si="94"/>
        <v>610.56898833204707</v>
      </c>
      <c r="Y307" s="32">
        <f t="shared" si="90"/>
        <v>369.09793442998358</v>
      </c>
    </row>
    <row r="308" spans="1:25" x14ac:dyDescent="0.25">
      <c r="A308" s="4">
        <v>302</v>
      </c>
      <c r="C308" s="106">
        <f>IF(male=0,VLOOKUP((($A$5:$A$1570/'Life tables'!$I$2)*2)+age,lifetable,13,1),IF(male=1,VLOOKUP((($A$5:$A$1570/'Life tables'!$I$2)*2)+age,lifetable,10,1),"error"))</f>
        <v>2.1228983945331681E-4</v>
      </c>
      <c r="F308" s="97">
        <f t="shared" si="77"/>
        <v>98.878024819641595</v>
      </c>
      <c r="G308" s="97">
        <f t="shared" si="78"/>
        <v>9.9325045334375002</v>
      </c>
      <c r="H308" s="97">
        <f t="shared" si="79"/>
        <v>0.22729316366268512</v>
      </c>
      <c r="I308" s="97">
        <f t="shared" si="80"/>
        <v>0.22729316366268512</v>
      </c>
      <c r="J308" s="97">
        <f t="shared" si="81"/>
        <v>2.3195873865641158E-2</v>
      </c>
      <c r="K308" s="97">
        <f t="shared" si="82"/>
        <v>0.54798110925761712</v>
      </c>
      <c r="L308" s="97">
        <f t="shared" si="91"/>
        <v>87.919756975755462</v>
      </c>
      <c r="M308" s="97">
        <f t="shared" si="83"/>
        <v>511.69096351240552</v>
      </c>
      <c r="N308" s="97">
        <f t="shared" si="84"/>
        <v>49.276948429951517</v>
      </c>
      <c r="O308" s="97">
        <f t="shared" si="85"/>
        <v>1.176235651212554</v>
      </c>
      <c r="P308" s="97">
        <f t="shared" si="86"/>
        <v>1.176235651212554</v>
      </c>
      <c r="Q308" s="97">
        <f t="shared" si="87"/>
        <v>0.11958719371981572</v>
      </c>
      <c r="R308" s="97">
        <f t="shared" si="88"/>
        <v>9.2204078001104195E-2</v>
      </c>
      <c r="S308" s="97">
        <f t="shared" si="76"/>
        <v>459.84975250830797</v>
      </c>
      <c r="T308" s="97">
        <f t="shared" si="92"/>
        <v>31.658663776285046</v>
      </c>
      <c r="U308" s="97">
        <f t="shared" si="92"/>
        <v>358.55531614651073</v>
      </c>
      <c r="V308" s="33">
        <f t="shared" si="93"/>
        <v>999.99999999999864</v>
      </c>
      <c r="W308" s="101">
        <f t="shared" si="89"/>
        <v>84484.376779802784</v>
      </c>
      <c r="X308" s="108">
        <f t="shared" si="94"/>
        <v>609.78602007720292</v>
      </c>
      <c r="Y308" s="32">
        <f t="shared" si="90"/>
        <v>368.51860669960627</v>
      </c>
    </row>
    <row r="309" spans="1:25" x14ac:dyDescent="0.25">
      <c r="A309" s="4">
        <v>303</v>
      </c>
      <c r="C309" s="106">
        <f>IF(male=0,VLOOKUP((($A$5:$A$1570/'Life tables'!$I$2)*2)+age,lifetable,13,1),IF(male=1,VLOOKUP((($A$5:$A$1570/'Life tables'!$I$2)*2)+age,lifetable,10,1),"error"))</f>
        <v>2.1228983945331681E-4</v>
      </c>
      <c r="F309" s="97">
        <f t="shared" si="77"/>
        <v>98.750749770154385</v>
      </c>
      <c r="G309" s="97">
        <f t="shared" si="78"/>
        <v>9.9197194883445068</v>
      </c>
      <c r="H309" s="97">
        <f t="shared" si="79"/>
        <v>0.22700059361280758</v>
      </c>
      <c r="I309" s="97">
        <f t="shared" si="80"/>
        <v>0.22700059361280758</v>
      </c>
      <c r="J309" s="97">
        <f t="shared" si="81"/>
        <v>2.3166016311351068E-2</v>
      </c>
      <c r="K309" s="97">
        <f t="shared" si="82"/>
        <v>0.54727575209735801</v>
      </c>
      <c r="L309" s="97">
        <f t="shared" si="91"/>
        <v>87.80658732617556</v>
      </c>
      <c r="M309" s="97">
        <f t="shared" si="83"/>
        <v>511.03527030704851</v>
      </c>
      <c r="N309" s="97">
        <f t="shared" si="84"/>
        <v>49.21380375363271</v>
      </c>
      <c r="O309" s="97">
        <f t="shared" si="85"/>
        <v>1.1747283943340963</v>
      </c>
      <c r="P309" s="97">
        <f t="shared" si="86"/>
        <v>1.1747283943340963</v>
      </c>
      <c r="Q309" s="97">
        <f t="shared" si="87"/>
        <v>0.11943395179068028</v>
      </c>
      <c r="R309" s="97">
        <f t="shared" si="88"/>
        <v>9.2085925460288265E-2</v>
      </c>
      <c r="S309" s="97">
        <f t="shared" si="76"/>
        <v>459.26048988749665</v>
      </c>
      <c r="T309" s="97">
        <f t="shared" si="92"/>
        <v>31.801263744387079</v>
      </c>
      <c r="U309" s="97">
        <f t="shared" si="92"/>
        <v>359.19467782406838</v>
      </c>
      <c r="V309" s="33">
        <f t="shared" si="93"/>
        <v>999.99999999999864</v>
      </c>
      <c r="W309" s="101">
        <f t="shared" si="89"/>
        <v>84279.086992359793</v>
      </c>
      <c r="X309" s="108">
        <f t="shared" si="94"/>
        <v>609.00405843154329</v>
      </c>
      <c r="Y309" s="32">
        <f t="shared" si="90"/>
        <v>367.94018981018627</v>
      </c>
    </row>
    <row r="310" spans="1:25" x14ac:dyDescent="0.25">
      <c r="A310" s="4">
        <v>304</v>
      </c>
      <c r="C310" s="106">
        <f>IF(male=0,VLOOKUP((($A$5:$A$1570/'Life tables'!$I$2)*2)+age,lifetable,13,1),IF(male=1,VLOOKUP((($A$5:$A$1570/'Life tables'!$I$2)*2)+age,lifetable,10,1),"error"))</f>
        <v>2.1228983945331681E-4</v>
      </c>
      <c r="F310" s="97">
        <f t="shared" si="77"/>
        <v>98.623655566492801</v>
      </c>
      <c r="G310" s="97">
        <f t="shared" si="78"/>
        <v>9.906952609593187</v>
      </c>
      <c r="H310" s="97">
        <f t="shared" si="79"/>
        <v>0.226708439277341</v>
      </c>
      <c r="I310" s="97">
        <f t="shared" si="80"/>
        <v>0.226708439277341</v>
      </c>
      <c r="J310" s="97">
        <f t="shared" si="81"/>
        <v>2.3136201181825924E-2</v>
      </c>
      <c r="K310" s="97">
        <f t="shared" si="82"/>
        <v>0.54657139718301051</v>
      </c>
      <c r="L310" s="97">
        <f t="shared" si="91"/>
        <v>87.69357847998009</v>
      </c>
      <c r="M310" s="97">
        <f t="shared" si="83"/>
        <v>510.38040286505054</v>
      </c>
      <c r="N310" s="97">
        <f t="shared" si="84"/>
        <v>49.150738600114508</v>
      </c>
      <c r="O310" s="97">
        <f t="shared" si="85"/>
        <v>1.173223035656646</v>
      </c>
      <c r="P310" s="97">
        <f t="shared" si="86"/>
        <v>1.173223035656646</v>
      </c>
      <c r="Q310" s="97">
        <f t="shared" si="87"/>
        <v>0.11928090285053594</v>
      </c>
      <c r="R310" s="97">
        <f t="shared" si="88"/>
        <v>9.1967921717779538E-2</v>
      </c>
      <c r="S310" s="97">
        <f t="shared" si="76"/>
        <v>458.67196936905441</v>
      </c>
      <c r="T310" s="97">
        <f t="shared" si="92"/>
        <v>31.94368084841944</v>
      </c>
      <c r="U310" s="97">
        <f t="shared" si="92"/>
        <v>359.83321714296915</v>
      </c>
      <c r="V310" s="33">
        <f t="shared" si="93"/>
        <v>999.99999999999875</v>
      </c>
      <c r="W310" s="101">
        <f t="shared" si="89"/>
        <v>84074.295422891984</v>
      </c>
      <c r="X310" s="108">
        <f t="shared" si="94"/>
        <v>608.22310200861011</v>
      </c>
      <c r="Y310" s="32">
        <f t="shared" si="90"/>
        <v>367.36268227371886</v>
      </c>
    </row>
    <row r="311" spans="1:25" x14ac:dyDescent="0.25">
      <c r="A311" s="4">
        <v>305</v>
      </c>
      <c r="C311" s="106">
        <f>IF(male=0,VLOOKUP((($A$5:$A$1570/'Life tables'!$I$2)*2)+age,lifetable,13,1),IF(male=1,VLOOKUP((($A$5:$A$1570/'Life tables'!$I$2)*2)+age,lifetable,10,1),"error"))</f>
        <v>2.1228983945331681E-4</v>
      </c>
      <c r="F311" s="97">
        <f t="shared" si="77"/>
        <v>98.496741340998554</v>
      </c>
      <c r="G311" s="97">
        <f t="shared" si="78"/>
        <v>9.8942038100254504</v>
      </c>
      <c r="H311" s="97">
        <f t="shared" si="79"/>
        <v>0.22641669866177952</v>
      </c>
      <c r="I311" s="97">
        <f t="shared" si="80"/>
        <v>0.22641669866177952</v>
      </c>
      <c r="J311" s="97">
        <f t="shared" si="81"/>
        <v>2.3106428273521072E-2</v>
      </c>
      <c r="K311" s="97">
        <f t="shared" si="82"/>
        <v>0.54586803970602038</v>
      </c>
      <c r="L311" s="97">
        <f t="shared" si="91"/>
        <v>87.580729665670006</v>
      </c>
      <c r="M311" s="97">
        <f t="shared" si="83"/>
        <v>509.72636066761157</v>
      </c>
      <c r="N311" s="97">
        <f t="shared" si="84"/>
        <v>49.087752919435331</v>
      </c>
      <c r="O311" s="97">
        <f t="shared" si="85"/>
        <v>1.1717195739876254</v>
      </c>
      <c r="P311" s="97">
        <f t="shared" si="86"/>
        <v>1.1717195739876254</v>
      </c>
      <c r="Q311" s="97">
        <f t="shared" si="87"/>
        <v>0.11912804677813402</v>
      </c>
      <c r="R311" s="97">
        <f t="shared" si="88"/>
        <v>9.1850066680092893E-2</v>
      </c>
      <c r="S311" s="97">
        <f t="shared" si="76"/>
        <v>458.08419048674278</v>
      </c>
      <c r="T311" s="97">
        <f t="shared" si="92"/>
        <v>32.085915323471099</v>
      </c>
      <c r="U311" s="97">
        <f t="shared" si="92"/>
        <v>360.47093524935525</v>
      </c>
      <c r="V311" s="33">
        <f t="shared" si="93"/>
        <v>999.99999999999864</v>
      </c>
      <c r="W311" s="101">
        <f t="shared" si="89"/>
        <v>83870.000885244721</v>
      </c>
      <c r="X311" s="108">
        <f t="shared" si="94"/>
        <v>607.44314942717233</v>
      </c>
      <c r="Y311" s="32">
        <f t="shared" si="90"/>
        <v>366.78608260665794</v>
      </c>
    </row>
    <row r="312" spans="1:25" x14ac:dyDescent="0.25">
      <c r="A312" s="4">
        <v>306</v>
      </c>
      <c r="C312" s="106">
        <f>IF(male=0,VLOOKUP((($A$5:$A$1570/'Life tables'!$I$2)*2)+age,lifetable,13,1),IF(male=1,VLOOKUP((($A$5:$A$1570/'Life tables'!$I$2)*2)+age,lifetable,10,1),"error"))</f>
        <v>2.1228983945331681E-4</v>
      </c>
      <c r="F312" s="97">
        <f t="shared" si="77"/>
        <v>98.370006250028482</v>
      </c>
      <c r="G312" s="97">
        <f t="shared" si="78"/>
        <v>9.8814730048955752</v>
      </c>
      <c r="H312" s="97">
        <f t="shared" si="79"/>
        <v>0.22612536982682138</v>
      </c>
      <c r="I312" s="97">
        <f t="shared" si="80"/>
        <v>0.22612536982682138</v>
      </c>
      <c r="J312" s="97">
        <f t="shared" si="81"/>
        <v>2.3076697388525594E-2</v>
      </c>
      <c r="K312" s="97">
        <f t="shared" si="82"/>
        <v>0.54516567499092494</v>
      </c>
      <c r="L312" s="97">
        <f t="shared" si="91"/>
        <v>87.468040133099819</v>
      </c>
      <c r="M312" s="97">
        <f t="shared" si="83"/>
        <v>509.07314317714389</v>
      </c>
      <c r="N312" s="97">
        <f t="shared" si="84"/>
        <v>49.024846659824327</v>
      </c>
      <c r="O312" s="97">
        <f t="shared" si="85"/>
        <v>1.1702180080912694</v>
      </c>
      <c r="P312" s="97">
        <f t="shared" si="86"/>
        <v>1.1702180080912694</v>
      </c>
      <c r="Q312" s="97">
        <f t="shared" si="87"/>
        <v>0.11897538344783497</v>
      </c>
      <c r="R312" s="97">
        <f t="shared" si="88"/>
        <v>9.1732360250357775E-2</v>
      </c>
      <c r="S312" s="97">
        <f t="shared" si="76"/>
        <v>457.49715275743881</v>
      </c>
      <c r="T312" s="97">
        <f t="shared" si="92"/>
        <v>32.227967404307456</v>
      </c>
      <c r="U312" s="97">
        <f t="shared" si="92"/>
        <v>361.10783328459655</v>
      </c>
      <c r="V312" s="33">
        <f t="shared" si="93"/>
        <v>999.99999999999886</v>
      </c>
      <c r="W312" s="101">
        <f t="shared" si="89"/>
        <v>83666.202195233447</v>
      </c>
      <c r="X312" s="108">
        <f t="shared" si="94"/>
        <v>606.66419931109476</v>
      </c>
      <c r="Y312" s="32">
        <f t="shared" si="90"/>
        <v>366.21038932983095</v>
      </c>
    </row>
    <row r="313" spans="1:25" x14ac:dyDescent="0.25">
      <c r="A313" s="4">
        <v>307</v>
      </c>
      <c r="C313" s="106">
        <f>IF(male=0,VLOOKUP((($A$5:$A$1570/'Life tables'!$I$2)*2)+age,lifetable,13,1),IF(male=1,VLOOKUP((($A$5:$A$1570/'Life tables'!$I$2)*2)+age,lifetable,10,1),"error"))</f>
        <v>2.1228983945331681E-4</v>
      </c>
      <c r="F313" s="97">
        <f t="shared" si="77"/>
        <v>98.243449473098536</v>
      </c>
      <c r="G313" s="97">
        <f t="shared" si="78"/>
        <v>9.868760111784221</v>
      </c>
      <c r="H313" s="97">
        <f t="shared" si="79"/>
        <v>0.22583445088640133</v>
      </c>
      <c r="I313" s="97">
        <f t="shared" si="80"/>
        <v>0.22583445088640133</v>
      </c>
      <c r="J313" s="97">
        <f t="shared" si="81"/>
        <v>2.3047008334361508E-2</v>
      </c>
      <c r="K313" s="97">
        <f t="shared" si="82"/>
        <v>0.54446429849060907</v>
      </c>
      <c r="L313" s="97">
        <f t="shared" si="91"/>
        <v>87.355509152716536</v>
      </c>
      <c r="M313" s="97">
        <f t="shared" si="83"/>
        <v>508.42074983799625</v>
      </c>
      <c r="N313" s="97">
        <f t="shared" si="84"/>
        <v>48.962019767771068</v>
      </c>
      <c r="O313" s="97">
        <f t="shared" si="85"/>
        <v>1.1687183366902902</v>
      </c>
      <c r="P313" s="97">
        <f t="shared" si="86"/>
        <v>1.1687183366902902</v>
      </c>
      <c r="Q313" s="97">
        <f t="shared" si="87"/>
        <v>0.11882291272977769</v>
      </c>
      <c r="R313" s="97">
        <f t="shared" si="88"/>
        <v>9.1614802328448694E-2</v>
      </c>
      <c r="S313" s="97">
        <f t="shared" si="76"/>
        <v>456.91085568178636</v>
      </c>
      <c r="T313" s="97">
        <f t="shared" si="92"/>
        <v>32.369837325371599</v>
      </c>
      <c r="U313" s="97">
        <f t="shared" si="92"/>
        <v>361.74391238541563</v>
      </c>
      <c r="V313" s="33">
        <f t="shared" si="93"/>
        <v>999.99999999999886</v>
      </c>
      <c r="W313" s="101">
        <f t="shared" si="89"/>
        <v>83462.898170672444</v>
      </c>
      <c r="X313" s="108">
        <f t="shared" si="94"/>
        <v>605.8862502892116</v>
      </c>
      <c r="Y313" s="32">
        <f t="shared" si="90"/>
        <v>365.63560096835874</v>
      </c>
    </row>
    <row r="314" spans="1:25" x14ac:dyDescent="0.25">
      <c r="A314" s="4">
        <v>308</v>
      </c>
      <c r="C314" s="106">
        <f>IF(male=0,VLOOKUP((($A$5:$A$1570/'Life tables'!$I$2)*2)+age,lifetable,13,1),IF(male=1,VLOOKUP((($A$5:$A$1570/'Life tables'!$I$2)*2)+age,lifetable,10,1),"error"))</f>
        <v>2.1228983945331681E-4</v>
      </c>
      <c r="F314" s="97">
        <f t="shared" si="77"/>
        <v>98.117070212058849</v>
      </c>
      <c r="G314" s="97">
        <f t="shared" si="78"/>
        <v>9.8560650505155643</v>
      </c>
      <c r="H314" s="97">
        <f t="shared" si="79"/>
        <v>0.22554394000579403</v>
      </c>
      <c r="I314" s="97">
        <f t="shared" si="80"/>
        <v>0.22554394000579403</v>
      </c>
      <c r="J314" s="97">
        <f t="shared" si="81"/>
        <v>2.3017360923790177E-2</v>
      </c>
      <c r="K314" s="97">
        <f t="shared" si="82"/>
        <v>0.54376390578173373</v>
      </c>
      <c r="L314" s="97">
        <f t="shared" si="91"/>
        <v>87.243136014826177</v>
      </c>
      <c r="M314" s="97">
        <f t="shared" si="83"/>
        <v>507.76918007715278</v>
      </c>
      <c r="N314" s="97">
        <f t="shared" si="84"/>
        <v>48.899272188092887</v>
      </c>
      <c r="O314" s="97">
        <f t="shared" si="85"/>
        <v>1.1672205584674831</v>
      </c>
      <c r="P314" s="97">
        <f t="shared" si="86"/>
        <v>1.1672205584674831</v>
      </c>
      <c r="Q314" s="97">
        <f t="shared" si="87"/>
        <v>0.1186706344900427</v>
      </c>
      <c r="R314" s="97">
        <f t="shared" si="88"/>
        <v>9.1497392811111161E-2</v>
      </c>
      <c r="S314" s="97">
        <f t="shared" si="76"/>
        <v>456.32529874482378</v>
      </c>
      <c r="T314" s="97">
        <f t="shared" si="92"/>
        <v>32.511525320785431</v>
      </c>
      <c r="U314" s="97">
        <f t="shared" si="92"/>
        <v>362.37917368400849</v>
      </c>
      <c r="V314" s="33">
        <f t="shared" si="93"/>
        <v>999.99999999999886</v>
      </c>
      <c r="W314" s="101">
        <f t="shared" si="89"/>
        <v>83260.087631403017</v>
      </c>
      <c r="X314" s="108">
        <f t="shared" si="94"/>
        <v>605.10930099520499</v>
      </c>
      <c r="Y314" s="32">
        <f t="shared" si="90"/>
        <v>365.0617160515763</v>
      </c>
    </row>
    <row r="315" spans="1:25" x14ac:dyDescent="0.25">
      <c r="A315" s="4">
        <v>309</v>
      </c>
      <c r="C315" s="106">
        <f>IF(male=0,VLOOKUP((($A$5:$A$1570/'Life tables'!$I$2)*2)+age,lifetable,13,1),IF(male=1,VLOOKUP((($A$5:$A$1570/'Life tables'!$I$2)*2)+age,lifetable,10,1),"error"))</f>
        <v>2.1228983945331681E-4</v>
      </c>
      <c r="F315" s="97">
        <f t="shared" si="77"/>
        <v>97.990867690298458</v>
      </c>
      <c r="G315" s="97">
        <f t="shared" si="78"/>
        <v>9.8433877430774057</v>
      </c>
      <c r="H315" s="97">
        <f t="shared" si="79"/>
        <v>0.22525383539978627</v>
      </c>
      <c r="I315" s="97">
        <f t="shared" si="80"/>
        <v>0.22525383539978627</v>
      </c>
      <c r="J315" s="97">
        <f t="shared" si="81"/>
        <v>2.2987754974625848E-2</v>
      </c>
      <c r="K315" s="97">
        <f t="shared" si="82"/>
        <v>0.54306449256032763</v>
      </c>
      <c r="L315" s="97">
        <f t="shared" si="91"/>
        <v>87.130920028886521</v>
      </c>
      <c r="M315" s="97">
        <f t="shared" si="83"/>
        <v>507.11843330490649</v>
      </c>
      <c r="N315" s="97">
        <f t="shared" si="84"/>
        <v>48.83660386399972</v>
      </c>
      <c r="O315" s="97">
        <f t="shared" si="85"/>
        <v>1.1657246720672749</v>
      </c>
      <c r="P315" s="97">
        <f t="shared" si="86"/>
        <v>1.1657246720672749</v>
      </c>
      <c r="Q315" s="97">
        <f t="shared" si="87"/>
        <v>0.11851854859080975</v>
      </c>
      <c r="R315" s="97">
        <f t="shared" si="88"/>
        <v>9.1380131592082983E-2</v>
      </c>
      <c r="S315" s="97">
        <f t="shared" si="76"/>
        <v>455.74048141658932</v>
      </c>
      <c r="T315" s="97">
        <f t="shared" si="92"/>
        <v>32.653031624350866</v>
      </c>
      <c r="U315" s="97">
        <f t="shared" si="92"/>
        <v>363.01361830816091</v>
      </c>
      <c r="V315" s="33">
        <f t="shared" si="93"/>
        <v>999.99999999999886</v>
      </c>
      <c r="W315" s="101">
        <f t="shared" si="89"/>
        <v>83057.76939931947</v>
      </c>
      <c r="X315" s="108">
        <f t="shared" si="94"/>
        <v>604.33335006748712</v>
      </c>
      <c r="Y315" s="32">
        <f t="shared" si="90"/>
        <v>364.48873311295836</v>
      </c>
    </row>
    <row r="316" spans="1:25" x14ac:dyDescent="0.25">
      <c r="A316" s="4">
        <v>310</v>
      </c>
      <c r="C316" s="106">
        <f>IF(male=0,VLOOKUP((($A$5:$A$1570/'Life tables'!$I$2)*2)+age,lifetable,13,1),IF(male=1,VLOOKUP((($A$5:$A$1570/'Life tables'!$I$2)*2)+age,lifetable,10,1),"error"))</f>
        <v>2.1228983945331681E-4</v>
      </c>
      <c r="F316" s="97">
        <f t="shared" si="77"/>
        <v>97.864841151978624</v>
      </c>
      <c r="G316" s="97">
        <f t="shared" si="78"/>
        <v>9.8307281135441666</v>
      </c>
      <c r="H316" s="97">
        <f t="shared" si="79"/>
        <v>0.22496413533091433</v>
      </c>
      <c r="I316" s="97">
        <f t="shared" si="80"/>
        <v>0.22496413533091433</v>
      </c>
      <c r="J316" s="97">
        <f t="shared" si="81"/>
        <v>2.29581903095557E-2</v>
      </c>
      <c r="K316" s="97">
        <f t="shared" si="82"/>
        <v>0.54236605463753984</v>
      </c>
      <c r="L316" s="97">
        <f t="shared" si="91"/>
        <v>87.018860522825534</v>
      </c>
      <c r="M316" s="97">
        <f t="shared" si="83"/>
        <v>506.46850891550844</v>
      </c>
      <c r="N316" s="97">
        <f t="shared" si="84"/>
        <v>48.774014737156641</v>
      </c>
      <c r="O316" s="97">
        <f t="shared" si="85"/>
        <v>1.1642306760972172</v>
      </c>
      <c r="P316" s="97">
        <f t="shared" si="86"/>
        <v>1.1642306760972172</v>
      </c>
      <c r="Q316" s="97">
        <f t="shared" si="87"/>
        <v>0.11836665489050933</v>
      </c>
      <c r="R316" s="97">
        <f t="shared" si="88"/>
        <v>9.1263018562211348E-2</v>
      </c>
      <c r="S316" s="97">
        <f t="shared" si="76"/>
        <v>455.15640315270463</v>
      </c>
      <c r="T316" s="97">
        <f t="shared" si="92"/>
        <v>32.794356469550934</v>
      </c>
      <c r="U316" s="97">
        <f t="shared" si="92"/>
        <v>363.64724738136067</v>
      </c>
      <c r="V316" s="33">
        <f t="shared" si="93"/>
        <v>999.99999999999886</v>
      </c>
      <c r="W316" s="101">
        <f t="shared" si="89"/>
        <v>82855.942298394817</v>
      </c>
      <c r="X316" s="108">
        <f t="shared" si="94"/>
        <v>603.55839614908723</v>
      </c>
      <c r="Y316" s="32">
        <f t="shared" si="90"/>
        <v>363.9166506900454</v>
      </c>
    </row>
    <row r="317" spans="1:25" x14ac:dyDescent="0.25">
      <c r="A317" s="4">
        <v>311</v>
      </c>
      <c r="C317" s="106">
        <f>IF(male=0,VLOOKUP((($A$5:$A$1570/'Life tables'!$I$2)*2)+age,lifetable,13,1),IF(male=1,VLOOKUP((($A$5:$A$1570/'Life tables'!$I$2)*2)+age,lifetable,10,1),"error"))</f>
        <v>2.1228983945331681E-4</v>
      </c>
      <c r="F317" s="97">
        <f t="shared" si="77"/>
        <v>97.738989861293831</v>
      </c>
      <c r="G317" s="97">
        <f t="shared" si="78"/>
        <v>9.818086088002639</v>
      </c>
      <c r="H317" s="97">
        <f t="shared" si="79"/>
        <v>0.22467483810776534</v>
      </c>
      <c r="I317" s="97">
        <f t="shared" si="80"/>
        <v>0.22467483810776534</v>
      </c>
      <c r="J317" s="97">
        <f t="shared" si="81"/>
        <v>2.292866675596654E-2</v>
      </c>
      <c r="K317" s="97">
        <f t="shared" si="82"/>
        <v>0.54166858793554251</v>
      </c>
      <c r="L317" s="97">
        <f t="shared" si="91"/>
        <v>86.906956842384147</v>
      </c>
      <c r="M317" s="97">
        <f t="shared" si="83"/>
        <v>505.81940628779336</v>
      </c>
      <c r="N317" s="97">
        <f t="shared" si="84"/>
        <v>48.711504747744087</v>
      </c>
      <c r="O317" s="97">
        <f t="shared" si="85"/>
        <v>1.1627385691294227</v>
      </c>
      <c r="P317" s="97">
        <f t="shared" si="86"/>
        <v>1.1627385691294227</v>
      </c>
      <c r="Q317" s="97">
        <f t="shared" si="87"/>
        <v>0.11821495324396906</v>
      </c>
      <c r="R317" s="97">
        <f t="shared" si="88"/>
        <v>9.1146053609565444E-2</v>
      </c>
      <c r="S317" s="97">
        <f t="shared" si="76"/>
        <v>454.57306339493687</v>
      </c>
      <c r="T317" s="97">
        <f t="shared" si="92"/>
        <v>32.935500089550871</v>
      </c>
      <c r="U317" s="97">
        <f t="shared" si="92"/>
        <v>364.28006202290578</v>
      </c>
      <c r="V317" s="33">
        <f t="shared" si="93"/>
        <v>999.99999999999875</v>
      </c>
      <c r="W317" s="101">
        <f t="shared" si="89"/>
        <v>82654.605154704608</v>
      </c>
      <c r="X317" s="108">
        <f t="shared" si="94"/>
        <v>602.78443788754214</v>
      </c>
      <c r="Y317" s="32">
        <f t="shared" si="90"/>
        <v>363.34546732437371</v>
      </c>
    </row>
    <row r="318" spans="1:25" x14ac:dyDescent="0.25">
      <c r="A318" s="4">
        <v>312</v>
      </c>
      <c r="C318" s="106">
        <f>IF(male=0,VLOOKUP((($A$5:$A$1570/'Life tables'!$I$2)*2)+age,lifetable,13,1),IF(male=1,VLOOKUP((($A$5:$A$1570/'Life tables'!$I$2)*2)+age,lifetable,10,1),"error"))</f>
        <v>2.1228983945331681E-4</v>
      </c>
      <c r="F318" s="97">
        <f t="shared" si="77"/>
        <v>97.613313101759303</v>
      </c>
      <c r="G318" s="97">
        <f t="shared" si="78"/>
        <v>9.8054615944804304</v>
      </c>
      <c r="H318" s="97">
        <f t="shared" si="79"/>
        <v>0.22438594208333948</v>
      </c>
      <c r="I318" s="97">
        <f t="shared" si="80"/>
        <v>0.22438594208333948</v>
      </c>
      <c r="J318" s="97">
        <f t="shared" si="81"/>
        <v>2.289918414577765E-2</v>
      </c>
      <c r="K318" s="97">
        <f t="shared" si="82"/>
        <v>0.54097208848358391</v>
      </c>
      <c r="L318" s="97">
        <f t="shared" si="91"/>
        <v>86.795208350482838</v>
      </c>
      <c r="M318" s="97">
        <f t="shared" si="83"/>
        <v>505.17112478578281</v>
      </c>
      <c r="N318" s="97">
        <f t="shared" si="84"/>
        <v>48.649073834515946</v>
      </c>
      <c r="O318" s="97">
        <f t="shared" si="85"/>
        <v>1.1612483497019541</v>
      </c>
      <c r="P318" s="97">
        <f t="shared" si="86"/>
        <v>1.1612483497019541</v>
      </c>
      <c r="Q318" s="97">
        <f t="shared" si="87"/>
        <v>0.11806344350255457</v>
      </c>
      <c r="R318" s="97">
        <f t="shared" si="88"/>
        <v>9.1029236619545248E-2</v>
      </c>
      <c r="S318" s="97">
        <f t="shared" si="76"/>
        <v>453.99046157174087</v>
      </c>
      <c r="T318" s="97">
        <f t="shared" si="92"/>
        <v>33.076462717199206</v>
      </c>
      <c r="U318" s="97">
        <f t="shared" si="92"/>
        <v>364.91206334800893</v>
      </c>
      <c r="V318" s="33">
        <f t="shared" si="93"/>
        <v>999.99999999999886</v>
      </c>
      <c r="W318" s="101">
        <f t="shared" si="89"/>
        <v>82453.756796450034</v>
      </c>
      <c r="X318" s="108">
        <f t="shared" si="94"/>
        <v>602.01147393479073</v>
      </c>
      <c r="Y318" s="32">
        <f t="shared" si="90"/>
        <v>362.7751815614069</v>
      </c>
    </row>
    <row r="319" spans="1:25" x14ac:dyDescent="0.25">
      <c r="A319" s="4">
        <v>313</v>
      </c>
      <c r="C319" s="106">
        <f>IF(male=0,VLOOKUP((($A$5:$A$1570/'Life tables'!$I$2)*2)+age,lifetable,13,1),IF(male=1,VLOOKUP((($A$5:$A$1570/'Life tables'!$I$2)*2)+age,lifetable,10,1),"error"))</f>
        <v>2.3219220175896282E-4</v>
      </c>
      <c r="F319" s="97">
        <f t="shared" si="77"/>
        <v>97.487810175524288</v>
      </c>
      <c r="G319" s="97">
        <f t="shared" si="78"/>
        <v>9.7928545628769701</v>
      </c>
      <c r="H319" s="97">
        <f t="shared" si="79"/>
        <v>0.22409744565347131</v>
      </c>
      <c r="I319" s="97">
        <f t="shared" si="80"/>
        <v>0.22409744565347131</v>
      </c>
      <c r="J319" s="97">
        <f t="shared" si="81"/>
        <v>2.5013801110404195E-2</v>
      </c>
      <c r="K319" s="97">
        <f t="shared" si="82"/>
        <v>0.54027655241418138</v>
      </c>
      <c r="L319" s="97">
        <f t="shared" si="91"/>
        <v>86.681470367815791</v>
      </c>
      <c r="M319" s="97">
        <f t="shared" si="83"/>
        <v>504.52366375926641</v>
      </c>
      <c r="N319" s="97">
        <f t="shared" si="84"/>
        <v>48.586721934855561</v>
      </c>
      <c r="O319" s="97">
        <f t="shared" si="85"/>
        <v>1.1597600163201573</v>
      </c>
      <c r="P319" s="97">
        <f t="shared" si="86"/>
        <v>1.1597600163201573</v>
      </c>
      <c r="Q319" s="97">
        <f t="shared" si="87"/>
        <v>0.12896649273347011</v>
      </c>
      <c r="R319" s="97">
        <f t="shared" si="88"/>
        <v>9.0912567474986189E-2</v>
      </c>
      <c r="S319" s="97">
        <f t="shared" si="76"/>
        <v>453.39754273156211</v>
      </c>
      <c r="T319" s="97">
        <f t="shared" si="92"/>
        <v>33.230443011043079</v>
      </c>
      <c r="U319" s="97">
        <f t="shared" si="92"/>
        <v>365.54325246789807</v>
      </c>
      <c r="V319" s="33">
        <f t="shared" si="93"/>
        <v>999.99999999999886</v>
      </c>
      <c r="W319" s="101">
        <f t="shared" si="89"/>
        <v>82251.831875632284</v>
      </c>
      <c r="X319" s="108">
        <f t="shared" si="94"/>
        <v>601.22630452105773</v>
      </c>
      <c r="Y319" s="32">
        <f t="shared" si="90"/>
        <v>362.1977103337544</v>
      </c>
    </row>
    <row r="320" spans="1:25" x14ac:dyDescent="0.25">
      <c r="A320" s="4">
        <v>314</v>
      </c>
      <c r="C320" s="106">
        <f>IF(male=0,VLOOKUP((($A$5:$A$1570/'Life tables'!$I$2)*2)+age,lifetable,13,1),IF(male=1,VLOOKUP((($A$5:$A$1570/'Life tables'!$I$2)*2)+age,lifetable,10,1),"error"))</f>
        <v>2.3219220175896282E-4</v>
      </c>
      <c r="F320" s="97">
        <f t="shared" si="77"/>
        <v>97.360327244627101</v>
      </c>
      <c r="G320" s="97">
        <f t="shared" si="78"/>
        <v>9.7800486356612719</v>
      </c>
      <c r="H320" s="97">
        <f t="shared" si="79"/>
        <v>0.22380439774187047</v>
      </c>
      <c r="I320" s="97">
        <f t="shared" si="80"/>
        <v>0.22380439774187047</v>
      </c>
      <c r="J320" s="97">
        <f t="shared" si="81"/>
        <v>2.4981091044677078E-2</v>
      </c>
      <c r="K320" s="97">
        <f t="shared" si="82"/>
        <v>0.53957004317704926</v>
      </c>
      <c r="L320" s="97">
        <f t="shared" si="91"/>
        <v>86.568118679260365</v>
      </c>
      <c r="M320" s="97">
        <f t="shared" si="83"/>
        <v>503.86597727643056</v>
      </c>
      <c r="N320" s="97">
        <f t="shared" si="84"/>
        <v>48.523385301596853</v>
      </c>
      <c r="O320" s="97">
        <f t="shared" si="85"/>
        <v>1.1582481774494413</v>
      </c>
      <c r="P320" s="97">
        <f t="shared" si="86"/>
        <v>1.1582481774494413</v>
      </c>
      <c r="Q320" s="97">
        <f t="shared" si="87"/>
        <v>0.12879837471423281</v>
      </c>
      <c r="R320" s="97">
        <f t="shared" si="88"/>
        <v>9.0794055755827802E-2</v>
      </c>
      <c r="S320" s="97">
        <f t="shared" si="76"/>
        <v>452.80650318946476</v>
      </c>
      <c r="T320" s="97">
        <f t="shared" si="92"/>
        <v>33.384222476801988</v>
      </c>
      <c r="U320" s="97">
        <f t="shared" si="92"/>
        <v>366.17361656683096</v>
      </c>
      <c r="V320" s="33">
        <f t="shared" si="93"/>
        <v>999.99999999999886</v>
      </c>
      <c r="W320" s="101">
        <f t="shared" si="89"/>
        <v>82050.161093208008</v>
      </c>
      <c r="X320" s="108">
        <f t="shared" si="94"/>
        <v>600.44216095636591</v>
      </c>
      <c r="Y320" s="32">
        <f t="shared" si="90"/>
        <v>361.62128967563234</v>
      </c>
    </row>
    <row r="321" spans="1:25" x14ac:dyDescent="0.25">
      <c r="A321" s="4">
        <v>315</v>
      </c>
      <c r="C321" s="106">
        <f>IF(male=0,VLOOKUP((($A$5:$A$1570/'Life tables'!$I$2)*2)+age,lifetable,13,1),IF(male=1,VLOOKUP((($A$5:$A$1570/'Life tables'!$I$2)*2)+age,lifetable,10,1),"error"))</f>
        <v>2.3219220175896282E-4</v>
      </c>
      <c r="F321" s="97">
        <f t="shared" si="77"/>
        <v>97.233022952329193</v>
      </c>
      <c r="G321" s="97">
        <f t="shared" si="78"/>
        <v>9.7672606530667423</v>
      </c>
      <c r="H321" s="97">
        <f t="shared" si="79"/>
        <v>0.22351176047087917</v>
      </c>
      <c r="I321" s="97">
        <f t="shared" si="80"/>
        <v>0.22351176047087917</v>
      </c>
      <c r="J321" s="97">
        <f t="shared" si="81"/>
        <v>2.4948426814735847E-2</v>
      </c>
      <c r="K321" s="97">
        <f t="shared" si="82"/>
        <v>0.53886452395340068</v>
      </c>
      <c r="L321" s="97">
        <f t="shared" si="91"/>
        <v>86.454925827552557</v>
      </c>
      <c r="M321" s="97">
        <f t="shared" si="83"/>
        <v>503.20913800403662</v>
      </c>
      <c r="N321" s="97">
        <f t="shared" si="84"/>
        <v>48.460130256539294</v>
      </c>
      <c r="O321" s="97">
        <f t="shared" si="85"/>
        <v>1.1567382860806297</v>
      </c>
      <c r="P321" s="97">
        <f t="shared" si="86"/>
        <v>1.1567382860806297</v>
      </c>
      <c r="Q321" s="97">
        <f t="shared" si="87"/>
        <v>0.12863047325918697</v>
      </c>
      <c r="R321" s="97">
        <f t="shared" si="88"/>
        <v>9.0675696699630534E-2</v>
      </c>
      <c r="S321" s="97">
        <f t="shared" si="76"/>
        <v>452.21622500537723</v>
      </c>
      <c r="T321" s="97">
        <f t="shared" si="92"/>
        <v>33.537801376875912</v>
      </c>
      <c r="U321" s="97">
        <f t="shared" si="92"/>
        <v>366.803156787484</v>
      </c>
      <c r="V321" s="33">
        <f t="shared" si="93"/>
        <v>999.99999999999875</v>
      </c>
      <c r="W321" s="101">
        <f t="shared" si="89"/>
        <v>81848.984353074615</v>
      </c>
      <c r="X321" s="108">
        <f t="shared" si="94"/>
        <v>599.65904183563885</v>
      </c>
      <c r="Y321" s="32">
        <f t="shared" si="90"/>
        <v>361.04578740201185</v>
      </c>
    </row>
    <row r="322" spans="1:25" x14ac:dyDescent="0.25">
      <c r="A322" s="4">
        <v>316</v>
      </c>
      <c r="C322" s="106">
        <f>IF(male=0,VLOOKUP((($A$5:$A$1570/'Life tables'!$I$2)*2)+age,lifetable,13,1),IF(male=1,VLOOKUP((($A$5:$A$1570/'Life tables'!$I$2)*2)+age,lifetable,10,1),"error"))</f>
        <v>2.3219220175896282E-4</v>
      </c>
      <c r="F322" s="97">
        <f t="shared" si="77"/>
        <v>97.105896619399374</v>
      </c>
      <c r="G322" s="97">
        <f t="shared" si="78"/>
        <v>9.7544905468631864</v>
      </c>
      <c r="H322" s="97">
        <f t="shared" si="79"/>
        <v>0.22321953227913321</v>
      </c>
      <c r="I322" s="97">
        <f t="shared" si="80"/>
        <v>0.22321953227913321</v>
      </c>
      <c r="J322" s="97">
        <f t="shared" si="81"/>
        <v>2.4915808246300717E-2</v>
      </c>
      <c r="K322" s="97">
        <f t="shared" si="82"/>
        <v>0.53815999097894252</v>
      </c>
      <c r="L322" s="97">
        <f t="shared" si="91"/>
        <v>86.341891208752685</v>
      </c>
      <c r="M322" s="97">
        <f t="shared" si="83"/>
        <v>502.55314521623944</v>
      </c>
      <c r="N322" s="97">
        <f t="shared" si="84"/>
        <v>48.396956729782424</v>
      </c>
      <c r="O322" s="97">
        <f t="shared" si="85"/>
        <v>1.1552303405452058</v>
      </c>
      <c r="P322" s="97">
        <f t="shared" si="86"/>
        <v>1.1552303405452058</v>
      </c>
      <c r="Q322" s="97">
        <f t="shared" si="87"/>
        <v>0.12846278818279172</v>
      </c>
      <c r="R322" s="97">
        <f t="shared" si="88"/>
        <v>9.055749017560083E-2</v>
      </c>
      <c r="S322" s="97">
        <f t="shared" si="76"/>
        <v>451.62670752700819</v>
      </c>
      <c r="T322" s="97">
        <f t="shared" si="92"/>
        <v>33.691179973305005</v>
      </c>
      <c r="U322" s="97">
        <f t="shared" si="92"/>
        <v>367.43187426863852</v>
      </c>
      <c r="V322" s="33">
        <f t="shared" si="93"/>
        <v>999.99999999999864</v>
      </c>
      <c r="W322" s="101">
        <f t="shared" si="89"/>
        <v>81648.300460863829</v>
      </c>
      <c r="X322" s="108">
        <f t="shared" si="94"/>
        <v>598.87694575805517</v>
      </c>
      <c r="Y322" s="32">
        <f t="shared" si="90"/>
        <v>360.4712020119706</v>
      </c>
    </row>
    <row r="323" spans="1:25" x14ac:dyDescent="0.25">
      <c r="A323" s="4">
        <v>317</v>
      </c>
      <c r="C323" s="106">
        <f>IF(male=0,VLOOKUP((($A$5:$A$1570/'Life tables'!$I$2)*2)+age,lifetable,13,1),IF(male=1,VLOOKUP((($A$5:$A$1570/'Life tables'!$I$2)*2)+age,lifetable,10,1),"error"))</f>
        <v>2.3219220175896282E-4</v>
      </c>
      <c r="F323" s="97">
        <f t="shared" si="77"/>
        <v>96.978947583577337</v>
      </c>
      <c r="G323" s="97">
        <f t="shared" si="78"/>
        <v>9.7417382505251702</v>
      </c>
      <c r="H323" s="97">
        <f t="shared" si="79"/>
        <v>0.22292771164427982</v>
      </c>
      <c r="I323" s="97">
        <f t="shared" si="80"/>
        <v>0.22292771164427982</v>
      </c>
      <c r="J323" s="97">
        <f t="shared" si="81"/>
        <v>2.4883235169446363E-2</v>
      </c>
      <c r="K323" s="97">
        <f t="shared" si="82"/>
        <v>0.537456440583434</v>
      </c>
      <c r="L323" s="97">
        <f t="shared" si="91"/>
        <v>86.229014234010734</v>
      </c>
      <c r="M323" s="97">
        <f t="shared" si="83"/>
        <v>501.89799817447772</v>
      </c>
      <c r="N323" s="97">
        <f t="shared" si="84"/>
        <v>48.333864650201178</v>
      </c>
      <c r="O323" s="97">
        <f t="shared" si="85"/>
        <v>1.1537243391454217</v>
      </c>
      <c r="P323" s="97">
        <f t="shared" si="86"/>
        <v>1.1537243391454217</v>
      </c>
      <c r="Q323" s="97">
        <f t="shared" si="87"/>
        <v>0.12829531929625596</v>
      </c>
      <c r="R323" s="97">
        <f t="shared" si="88"/>
        <v>9.0439436050653729E-2</v>
      </c>
      <c r="S323" s="97">
        <f t="shared" ref="S323:S386" si="95">M323-SUM(N323:R323)</f>
        <v>451.03795009063879</v>
      </c>
      <c r="T323" s="97">
        <f t="shared" si="92"/>
        <v>33.844358527770709</v>
      </c>
      <c r="U323" s="97">
        <f t="shared" si="92"/>
        <v>368.05977014527264</v>
      </c>
      <c r="V323" s="33">
        <f t="shared" si="93"/>
        <v>999.99999999999864</v>
      </c>
      <c r="W323" s="101">
        <f t="shared" si="89"/>
        <v>81448.108224502896</v>
      </c>
      <c r="X323" s="108">
        <f t="shared" si="94"/>
        <v>598.09587132695526</v>
      </c>
      <c r="Y323" s="32">
        <f t="shared" si="90"/>
        <v>359.89753200840698</v>
      </c>
    </row>
    <row r="324" spans="1:25" x14ac:dyDescent="0.25">
      <c r="A324" s="4">
        <v>318</v>
      </c>
      <c r="C324" s="106">
        <f>IF(male=0,VLOOKUP((($A$5:$A$1570/'Life tables'!$I$2)*2)+age,lifetable,13,1),IF(male=1,VLOOKUP((($A$5:$A$1570/'Life tables'!$I$2)*2)+age,lifetable,10,1),"error"))</f>
        <v>2.3219220175896282E-4</v>
      </c>
      <c r="F324" s="97">
        <f t="shared" si="77"/>
        <v>96.852175198971892</v>
      </c>
      <c r="G324" s="97">
        <f t="shared" si="78"/>
        <v>9.7290036991715692</v>
      </c>
      <c r="H324" s="97">
        <f t="shared" si="79"/>
        <v>0.22263629708159419</v>
      </c>
      <c r="I324" s="97">
        <f t="shared" si="80"/>
        <v>0.22263629708159419</v>
      </c>
      <c r="J324" s="97">
        <f t="shared" si="81"/>
        <v>2.4850707418447509E-2</v>
      </c>
      <c r="K324" s="97">
        <f t="shared" si="82"/>
        <v>0.53675386918735246</v>
      </c>
      <c r="L324" s="97">
        <f t="shared" si="91"/>
        <v>86.116294329031334</v>
      </c>
      <c r="M324" s="97">
        <f t="shared" si="83"/>
        <v>501.24369612798336</v>
      </c>
      <c r="N324" s="97">
        <f t="shared" si="84"/>
        <v>48.27085394549497</v>
      </c>
      <c r="O324" s="97">
        <f t="shared" si="85"/>
        <v>1.1522202801554697</v>
      </c>
      <c r="P324" s="97">
        <f t="shared" si="86"/>
        <v>1.1522202801554697</v>
      </c>
      <c r="Q324" s="97">
        <f t="shared" si="87"/>
        <v>0.12812806640766802</v>
      </c>
      <c r="R324" s="97">
        <f t="shared" si="88"/>
        <v>9.0321534189504712E-2</v>
      </c>
      <c r="S324" s="97">
        <f t="shared" si="95"/>
        <v>450.44995202158026</v>
      </c>
      <c r="T324" s="97">
        <f t="shared" si="92"/>
        <v>33.997337301596822</v>
      </c>
      <c r="U324" s="97">
        <f t="shared" si="92"/>
        <v>368.6868455486495</v>
      </c>
      <c r="V324" s="33">
        <f t="shared" si="93"/>
        <v>999.99999999999864</v>
      </c>
      <c r="W324" s="101">
        <f t="shared" si="89"/>
        <v>81248.406454232987</v>
      </c>
      <c r="X324" s="108">
        <f t="shared" si="94"/>
        <v>597.31581714975221</v>
      </c>
      <c r="Y324" s="32">
        <f t="shared" si="90"/>
        <v>359.32477589798225</v>
      </c>
    </row>
    <row r="325" spans="1:25" x14ac:dyDescent="0.25">
      <c r="A325" s="4">
        <v>319</v>
      </c>
      <c r="C325" s="106">
        <f>IF(male=0,VLOOKUP((($A$5:$A$1570/'Life tables'!$I$2)*2)+age,lifetable,13,1),IF(male=1,VLOOKUP((($A$5:$A$1570/'Life tables'!$I$2)*2)+age,lifetable,10,1),"error"))</f>
        <v>2.3219220175896282E-4</v>
      </c>
      <c r="F325" s="97">
        <f t="shared" si="77"/>
        <v>96.725578835480576</v>
      </c>
      <c r="G325" s="97">
        <f t="shared" si="78"/>
        <v>9.7162868295072755</v>
      </c>
      <c r="H325" s="97">
        <f t="shared" si="79"/>
        <v>0.22234528714264548</v>
      </c>
      <c r="I325" s="97">
        <f t="shared" si="80"/>
        <v>0.22234528714264548</v>
      </c>
      <c r="J325" s="97">
        <f t="shared" si="81"/>
        <v>2.4818224831630039E-2</v>
      </c>
      <c r="K325" s="97">
        <f t="shared" si="82"/>
        <v>0.53605227329867566</v>
      </c>
      <c r="L325" s="97">
        <f t="shared" si="91"/>
        <v>86.003730933557705</v>
      </c>
      <c r="M325" s="97">
        <f t="shared" si="83"/>
        <v>500.59023831427169</v>
      </c>
      <c r="N325" s="97">
        <f t="shared" si="84"/>
        <v>48.207924542234878</v>
      </c>
      <c r="O325" s="97">
        <f t="shared" si="85"/>
        <v>1.150718161822609</v>
      </c>
      <c r="P325" s="97">
        <f t="shared" si="86"/>
        <v>1.150718161822609</v>
      </c>
      <c r="Q325" s="97">
        <f t="shared" si="87"/>
        <v>0.12796102932212131</v>
      </c>
      <c r="R325" s="97">
        <f t="shared" si="88"/>
        <v>9.0203784454757949E-2</v>
      </c>
      <c r="S325" s="97">
        <f t="shared" si="95"/>
        <v>449.8627126346147</v>
      </c>
      <c r="T325" s="97">
        <f t="shared" si="92"/>
        <v>34.150116555750571</v>
      </c>
      <c r="U325" s="97">
        <f t="shared" si="92"/>
        <v>369.31310160640294</v>
      </c>
      <c r="V325" s="33">
        <f t="shared" si="93"/>
        <v>999.99999999999852</v>
      </c>
      <c r="W325" s="101">
        <f t="shared" si="89"/>
        <v>81049.193962625723</v>
      </c>
      <c r="X325" s="108">
        <f t="shared" si="94"/>
        <v>596.53678183784507</v>
      </c>
      <c r="Y325" s="32">
        <f t="shared" si="90"/>
        <v>358.75293219106396</v>
      </c>
    </row>
    <row r="326" spans="1:25" x14ac:dyDescent="0.25">
      <c r="A326" s="4">
        <v>320</v>
      </c>
      <c r="C326" s="106">
        <f>IF(male=0,VLOOKUP((($A$5:$A$1570/'Life tables'!$I$2)*2)+age,lifetable,13,1),IF(male=1,VLOOKUP((($A$5:$A$1570/'Life tables'!$I$2)*2)+age,lifetable,10,1),"error"))</f>
        <v>2.3219220175896282E-4</v>
      </c>
      <c r="F326" s="97">
        <f t="shared" si="77"/>
        <v>96.599157878230443</v>
      </c>
      <c r="G326" s="97">
        <f t="shared" si="78"/>
        <v>9.7035875797670137</v>
      </c>
      <c r="H326" s="97">
        <f t="shared" si="79"/>
        <v>0.22205468041401127</v>
      </c>
      <c r="I326" s="97">
        <f t="shared" si="80"/>
        <v>0.22205468041401127</v>
      </c>
      <c r="J326" s="97">
        <f t="shared" si="81"/>
        <v>2.4785787251227435E-2</v>
      </c>
      <c r="K326" s="97">
        <f t="shared" si="82"/>
        <v>0.5353516495097832</v>
      </c>
      <c r="L326" s="97">
        <f t="shared" si="91"/>
        <v>85.891323500874392</v>
      </c>
      <c r="M326" s="97">
        <f t="shared" si="83"/>
        <v>499.93762395961471</v>
      </c>
      <c r="N326" s="97">
        <f t="shared" si="84"/>
        <v>48.145076365909212</v>
      </c>
      <c r="O326" s="97">
        <f t="shared" si="85"/>
        <v>1.1492179823682538</v>
      </c>
      <c r="P326" s="97">
        <f t="shared" si="86"/>
        <v>1.1492179823682538</v>
      </c>
      <c r="Q326" s="97">
        <f t="shared" si="87"/>
        <v>0.12779420784183534</v>
      </c>
      <c r="R326" s="97">
        <f t="shared" si="88"/>
        <v>9.0086186706991644E-2</v>
      </c>
      <c r="S326" s="97">
        <f t="shared" si="95"/>
        <v>449.27623123442015</v>
      </c>
      <c r="T326" s="97">
        <f t="shared" si="92"/>
        <v>34.302696550843635</v>
      </c>
      <c r="U326" s="97">
        <f t="shared" si="92"/>
        <v>369.93853944261969</v>
      </c>
      <c r="V326" s="33">
        <f t="shared" si="93"/>
        <v>999.99999999999864</v>
      </c>
      <c r="W326" s="101">
        <f t="shared" si="89"/>
        <v>80850.469564599654</v>
      </c>
      <c r="X326" s="108">
        <f t="shared" si="94"/>
        <v>595.75876400653533</v>
      </c>
      <c r="Y326" s="32">
        <f t="shared" si="90"/>
        <v>358.1819994016717</v>
      </c>
    </row>
    <row r="327" spans="1:25" x14ac:dyDescent="0.25">
      <c r="A327" s="4">
        <v>321</v>
      </c>
      <c r="C327" s="106">
        <f>IF(male=0,VLOOKUP((($A$5:$A$1570/'Life tables'!$I$2)*2)+age,lifetable,13,1),IF(male=1,VLOOKUP((($A$5:$A$1570/'Life tables'!$I$2)*2)+age,lifetable,10,1),"error"))</f>
        <v>2.3219220175896282E-4</v>
      </c>
      <c r="F327" s="97">
        <f t="shared" ref="F327:F390" si="96">E326*(1-pCAUC)+(L326+G326+H326+I326 )*(1-pCAUC)+(S326+N326+O326+P326)*(pUAUC)</f>
        <v>96.472911727038777</v>
      </c>
      <c r="G327" s="97">
        <f t="shared" ref="G327:G390" si="97">F327*(rrOSEX)</f>
        <v>9.6909058896611739</v>
      </c>
      <c r="H327" s="97">
        <f t="shared" ref="H327:H390" si="98">F327*rrEREX</f>
        <v>0.22176447551603792</v>
      </c>
      <c r="I327" s="97">
        <f t="shared" ref="I327:I390" si="99">F327*rrHOEX</f>
        <v>0.22176447551603792</v>
      </c>
      <c r="J327" s="97">
        <f t="shared" ref="J327:J390" si="100">F327*mr + G327*mr + H327*mr+I327*mr</f>
        <v>2.475339452324251E-2</v>
      </c>
      <c r="K327" s="97">
        <f t="shared" ref="K327:K390" si="101">F327*amr + I327*amrHOEX</f>
        <v>0.53465199449446799</v>
      </c>
      <c r="L327" s="97">
        <f t="shared" si="91"/>
        <v>85.77907149732782</v>
      </c>
      <c r="M327" s="97">
        <f t="shared" ref="M327:M390" si="102">E326*pCAUC+(L326+G326+H326+I326)*pCAUC+(S326+N326+O326+P326)*(1-pUAUC)</f>
        <v>499.28585227949657</v>
      </c>
      <c r="N327" s="97">
        <f t="shared" ref="N327:N390" si="103">M327*rrOSEXc</f>
        <v>48.082309340967399</v>
      </c>
      <c r="O327" s="97">
        <f t="shared" ref="O327:O390" si="104">M327*rrEREXc</f>
        <v>1.1477197399890191</v>
      </c>
      <c r="P327" s="97">
        <f t="shared" ref="P327:P390" si="105">M327*rrHOEXc</f>
        <v>1.1477197399890191</v>
      </c>
      <c r="Q327" s="97">
        <f t="shared" ref="Q327:Q390" si="106">M327*mr + N327*mr + O327*mr+P327*mr</f>
        <v>0.12762760176627191</v>
      </c>
      <c r="R327" s="97">
        <f t="shared" ref="R327:R390" si="107">M327*amrc + P327*amrHOEX</f>
        <v>8.9968740804840061E-2</v>
      </c>
      <c r="S327" s="97">
        <f t="shared" si="95"/>
        <v>448.69050711598004</v>
      </c>
      <c r="T327" s="97">
        <f t="shared" si="92"/>
        <v>34.455077547133151</v>
      </c>
      <c r="U327" s="97">
        <f t="shared" si="92"/>
        <v>370.56316017791897</v>
      </c>
      <c r="V327" s="33">
        <f t="shared" si="93"/>
        <v>999.99999999999864</v>
      </c>
      <c r="W327" s="101">
        <f t="shared" ref="W327:W390" si="108">(cNES*L327+(cNES+cOSEX)*G327+(cNES+cEREX)*H327+(cNES+cHOEX)*I327 +(cNES+ cNES)*S327 +(cNES+ cOSEX)*N327 + (cNES+cEREX)*O327 + (cNES+cHOEX)*P327)/(1+cDR)^A$5:A$65536</f>
        <v>80652.232077435023</v>
      </c>
      <c r="X327" s="108">
        <f t="shared" si="94"/>
        <v>594.9817622749465</v>
      </c>
      <c r="Y327" s="32">
        <f t="shared" ref="Y327:Y390" si="109">(uNES*L327+ uOCEX*G327+uEREX*H327+uHOEX*I327+uNES*S327+ uOCEX*N327+uEREX*O327+uHOEX*P327)/(1+oDR)^A$5:A$65536</f>
        <v>357.61197604742597</v>
      </c>
    </row>
    <row r="328" spans="1:25" x14ac:dyDescent="0.25">
      <c r="A328" s="4">
        <v>322</v>
      </c>
      <c r="C328" s="106">
        <f>IF(male=0,VLOOKUP((($A$5:$A$1570/'Life tables'!$I$2)*2)+age,lifetable,13,1),IF(male=1,VLOOKUP((($A$5:$A$1570/'Life tables'!$I$2)*2)+age,lifetable,10,1),"error"))</f>
        <v>2.3219220175896282E-4</v>
      </c>
      <c r="F328" s="97">
        <f t="shared" si="96"/>
        <v>96.346839795893473</v>
      </c>
      <c r="G328" s="97">
        <f t="shared" si="97"/>
        <v>9.6782417003236123</v>
      </c>
      <c r="H328" s="97">
        <f t="shared" si="98"/>
        <v>0.22147467110164606</v>
      </c>
      <c r="I328" s="97">
        <f t="shared" si="99"/>
        <v>0.22147467110164606</v>
      </c>
      <c r="J328" s="97">
        <f t="shared" si="100"/>
        <v>2.4721046497313975E-2</v>
      </c>
      <c r="K328" s="97">
        <f t="shared" si="101"/>
        <v>0.53395330500505656</v>
      </c>
      <c r="L328" s="97">
        <f t="shared" ref="L328:L391" si="110">F328-SUM(G328:K328)</f>
        <v>85.666974401864195</v>
      </c>
      <c r="M328" s="97">
        <f t="shared" si="102"/>
        <v>498.63492247905316</v>
      </c>
      <c r="N328" s="97">
        <f t="shared" si="103"/>
        <v>48.0196233908623</v>
      </c>
      <c r="O328" s="97">
        <f t="shared" si="104"/>
        <v>1.1462234328577332</v>
      </c>
      <c r="P328" s="97">
        <f t="shared" si="105"/>
        <v>1.1462234328577332</v>
      </c>
      <c r="Q328" s="97">
        <f t="shared" si="106"/>
        <v>0.12746121089224749</v>
      </c>
      <c r="R328" s="97">
        <f t="shared" si="107"/>
        <v>8.9851446605072799E-2</v>
      </c>
      <c r="S328" s="97">
        <f t="shared" si="95"/>
        <v>448.10553956497807</v>
      </c>
      <c r="T328" s="97">
        <f t="shared" ref="T328:U391" si="111">J328+Q328+T327</f>
        <v>34.607259804522712</v>
      </c>
      <c r="U328" s="97">
        <f t="shared" si="111"/>
        <v>371.1869649295291</v>
      </c>
      <c r="V328" s="33">
        <f t="shared" ref="V328:V391" si="112">SUM(G328:I328,L328,N328,O328,P328,S328,T328,U328)</f>
        <v>999.99999999999886</v>
      </c>
      <c r="W328" s="101">
        <f t="shared" si="108"/>
        <v>80454.480320788673</v>
      </c>
      <c r="X328" s="108">
        <f t="shared" ref="X328:X391" si="113">(L328+G328+H328+I328+N328+O328+P328+S328)</f>
        <v>594.20577526594695</v>
      </c>
      <c r="Y328" s="32">
        <f t="shared" si="109"/>
        <v>357.04286064949559</v>
      </c>
    </row>
    <row r="329" spans="1:25" x14ac:dyDescent="0.25">
      <c r="A329" s="4">
        <v>323</v>
      </c>
      <c r="C329" s="106">
        <f>IF(male=0,VLOOKUP((($A$5:$A$1570/'Life tables'!$I$2)*2)+age,lifetable,13,1),IF(male=1,VLOOKUP((($A$5:$A$1570/'Life tables'!$I$2)*2)+age,lifetable,10,1),"error"))</f>
        <v>2.3219220175896282E-4</v>
      </c>
      <c r="F329" s="97">
        <f t="shared" si="96"/>
        <v>96.220941512451816</v>
      </c>
      <c r="G329" s="97">
        <f t="shared" si="97"/>
        <v>9.6655949542613087</v>
      </c>
      <c r="H329" s="97">
        <f t="shared" si="98"/>
        <v>0.22118526585517848</v>
      </c>
      <c r="I329" s="97">
        <f t="shared" si="99"/>
        <v>0.22118526585517848</v>
      </c>
      <c r="J329" s="97">
        <f t="shared" si="100"/>
        <v>2.4688743026587943E-2</v>
      </c>
      <c r="K329" s="97">
        <f t="shared" si="101"/>
        <v>0.53325557786963051</v>
      </c>
      <c r="L329" s="97">
        <f t="shared" si="110"/>
        <v>85.555031705583929</v>
      </c>
      <c r="M329" s="97">
        <f t="shared" si="102"/>
        <v>497.98483375349508</v>
      </c>
      <c r="N329" s="97">
        <f t="shared" si="103"/>
        <v>47.957018438090955</v>
      </c>
      <c r="O329" s="97">
        <f t="shared" si="104"/>
        <v>1.1447290591244081</v>
      </c>
      <c r="P329" s="97">
        <f t="shared" si="105"/>
        <v>1.1447290591244081</v>
      </c>
      <c r="Q329" s="97">
        <f t="shared" si="106"/>
        <v>0.12729503501404171</v>
      </c>
      <c r="R329" s="97">
        <f t="shared" si="107"/>
        <v>8.973430396267093E-2</v>
      </c>
      <c r="S329" s="97">
        <f t="shared" si="95"/>
        <v>447.52132785817861</v>
      </c>
      <c r="T329" s="97">
        <f t="shared" si="111"/>
        <v>34.759243582563343</v>
      </c>
      <c r="U329" s="97">
        <f t="shared" si="111"/>
        <v>371.80995481136142</v>
      </c>
      <c r="V329" s="33">
        <f t="shared" si="112"/>
        <v>999.99999999999886</v>
      </c>
      <c r="W329" s="101">
        <f t="shared" si="108"/>
        <v>80257.21311670728</v>
      </c>
      <c r="X329" s="108">
        <f t="shared" si="113"/>
        <v>593.43080160607406</v>
      </c>
      <c r="Y329" s="32">
        <f t="shared" si="109"/>
        <v>356.47465173255046</v>
      </c>
    </row>
    <row r="330" spans="1:25" x14ac:dyDescent="0.25">
      <c r="A330" s="4">
        <v>324</v>
      </c>
      <c r="C330" s="106">
        <f>IF(male=0,VLOOKUP((($A$5:$A$1570/'Life tables'!$I$2)*2)+age,lifetable,13,1),IF(male=1,VLOOKUP((($A$5:$A$1570/'Life tables'!$I$2)*2)+age,lifetable,10,1),"error"))</f>
        <v>2.3219220175896282E-4</v>
      </c>
      <c r="F330" s="97">
        <f t="shared" si="96"/>
        <v>96.095216317557728</v>
      </c>
      <c r="G330" s="97">
        <f t="shared" si="97"/>
        <v>9.6529655953058615</v>
      </c>
      <c r="H330" s="97">
        <f t="shared" si="98"/>
        <v>0.22089625849129041</v>
      </c>
      <c r="I330" s="97">
        <f t="shared" si="99"/>
        <v>0.22089625849129041</v>
      </c>
      <c r="J330" s="97">
        <f t="shared" si="100"/>
        <v>2.4656483967593942E-2</v>
      </c>
      <c r="K330" s="97">
        <f t="shared" si="101"/>
        <v>0.53255880998935212</v>
      </c>
      <c r="L330" s="97">
        <f t="shared" si="110"/>
        <v>85.443242911312339</v>
      </c>
      <c r="M330" s="97">
        <f t="shared" si="102"/>
        <v>497.33558528851631</v>
      </c>
      <c r="N330" s="97">
        <f t="shared" si="103"/>
        <v>47.894494404233924</v>
      </c>
      <c r="O330" s="97">
        <f t="shared" si="104"/>
        <v>1.1432366169171801</v>
      </c>
      <c r="P330" s="97">
        <f t="shared" si="105"/>
        <v>1.1432366169171801</v>
      </c>
      <c r="Q330" s="97">
        <f t="shared" si="106"/>
        <v>0.1271290739235014</v>
      </c>
      <c r="R330" s="97">
        <f t="shared" si="107"/>
        <v>8.9617312730900733E-2</v>
      </c>
      <c r="S330" s="97">
        <f t="shared" si="95"/>
        <v>446.93787126379362</v>
      </c>
      <c r="T330" s="97">
        <f t="shared" si="111"/>
        <v>34.911029140454438</v>
      </c>
      <c r="U330" s="97">
        <f t="shared" si="111"/>
        <v>372.43213093408167</v>
      </c>
      <c r="V330" s="33">
        <f t="shared" si="112"/>
        <v>999.99999999999875</v>
      </c>
      <c r="W330" s="101">
        <f t="shared" si="108"/>
        <v>80060.429289640582</v>
      </c>
      <c r="X330" s="108">
        <f t="shared" si="113"/>
        <v>592.65683992546269</v>
      </c>
      <c r="Y330" s="32">
        <f t="shared" si="109"/>
        <v>355.90734782471378</v>
      </c>
    </row>
    <row r="331" spans="1:25" x14ac:dyDescent="0.25">
      <c r="A331" s="4">
        <v>325</v>
      </c>
      <c r="C331" s="106">
        <f>IF(male=0,VLOOKUP((($A$5:$A$1570/'Life tables'!$I$2)*2)+age,lifetable,13,1),IF(male=1,VLOOKUP((($A$5:$A$1570/'Life tables'!$I$2)*2)+age,lifetable,10,1),"error"))</f>
        <v>2.3219220175896282E-4</v>
      </c>
      <c r="F331" s="97">
        <f t="shared" si="96"/>
        <v>95.96966366477595</v>
      </c>
      <c r="G331" s="97">
        <f t="shared" si="97"/>
        <v>9.6403535685667059</v>
      </c>
      <c r="H331" s="97">
        <f t="shared" si="98"/>
        <v>0.22060764775387867</v>
      </c>
      <c r="I331" s="97">
        <f t="shared" si="99"/>
        <v>0.22060764775387867</v>
      </c>
      <c r="J331" s="97">
        <f t="shared" si="100"/>
        <v>2.4624269180125516E-2</v>
      </c>
      <c r="K331" s="97">
        <f t="shared" si="101"/>
        <v>0.53186299833588224</v>
      </c>
      <c r="L331" s="97">
        <f t="shared" si="110"/>
        <v>85.331607533185476</v>
      </c>
      <c r="M331" s="97">
        <f t="shared" si="102"/>
        <v>496.68717626068678</v>
      </c>
      <c r="N331" s="97">
        <f t="shared" si="103"/>
        <v>47.832051209993118</v>
      </c>
      <c r="O331" s="97">
        <f t="shared" si="104"/>
        <v>1.1417461043432118</v>
      </c>
      <c r="P331" s="97">
        <f t="shared" si="105"/>
        <v>1.1417461043432118</v>
      </c>
      <c r="Q331" s="97">
        <f t="shared" si="106"/>
        <v>0.12696332741014102</v>
      </c>
      <c r="R331" s="97">
        <f t="shared" si="107"/>
        <v>8.9500472761384314E-2</v>
      </c>
      <c r="S331" s="97">
        <f t="shared" si="95"/>
        <v>446.35516904183572</v>
      </c>
      <c r="T331" s="97">
        <f t="shared" si="111"/>
        <v>35.062616737044706</v>
      </c>
      <c r="U331" s="97">
        <f t="shared" si="111"/>
        <v>373.05349440517892</v>
      </c>
      <c r="V331" s="33">
        <f t="shared" si="112"/>
        <v>999.99999999999886</v>
      </c>
      <c r="W331" s="101">
        <f t="shared" si="108"/>
        <v>79864.127666453162</v>
      </c>
      <c r="X331" s="108">
        <f t="shared" si="113"/>
        <v>591.88388885777522</v>
      </c>
      <c r="Y331" s="32">
        <f t="shared" si="109"/>
        <v>355.34094745751594</v>
      </c>
    </row>
    <row r="332" spans="1:25" x14ac:dyDescent="0.25">
      <c r="A332" s="4">
        <v>326</v>
      </c>
      <c r="C332" s="106">
        <f>IF(male=0,VLOOKUP((($A$5:$A$1570/'Life tables'!$I$2)*2)+age,lifetable,13,1),IF(male=1,VLOOKUP((($A$5:$A$1570/'Life tables'!$I$2)*2)+age,lifetable,10,1),"error"))</f>
        <v>2.3219220175896282E-4</v>
      </c>
      <c r="F332" s="97">
        <f t="shared" si="96"/>
        <v>95.844283019943333</v>
      </c>
      <c r="G332" s="97">
        <f t="shared" si="97"/>
        <v>9.6277588203860383</v>
      </c>
      <c r="H332" s="97">
        <f t="shared" si="98"/>
        <v>0.22031943241505028</v>
      </c>
      <c r="I332" s="97">
        <f t="shared" si="99"/>
        <v>0.22031943241505028</v>
      </c>
      <c r="J332" s="97">
        <f t="shared" si="100"/>
        <v>2.4592098527124996E-2</v>
      </c>
      <c r="K332" s="97">
        <f t="shared" si="101"/>
        <v>0.53116813994889356</v>
      </c>
      <c r="L332" s="97">
        <f t="shared" si="110"/>
        <v>85.220125096251181</v>
      </c>
      <c r="M332" s="97">
        <f t="shared" si="102"/>
        <v>496.03960583783186</v>
      </c>
      <c r="N332" s="97">
        <f t="shared" si="103"/>
        <v>47.76968877522831</v>
      </c>
      <c r="O332" s="97">
        <f t="shared" si="104"/>
        <v>1.1402575194895646</v>
      </c>
      <c r="P332" s="97">
        <f t="shared" si="105"/>
        <v>1.1402575194895646</v>
      </c>
      <c r="Q332" s="97">
        <f t="shared" si="106"/>
        <v>0.12679779526123994</v>
      </c>
      <c r="R332" s="97">
        <f t="shared" si="107"/>
        <v>8.9383783904168124E-2</v>
      </c>
      <c r="S332" s="97">
        <f t="shared" si="95"/>
        <v>445.77322044445901</v>
      </c>
      <c r="T332" s="97">
        <f t="shared" si="111"/>
        <v>35.214006630833069</v>
      </c>
      <c r="U332" s="97">
        <f t="shared" si="111"/>
        <v>373.67404632903197</v>
      </c>
      <c r="V332" s="33">
        <f t="shared" si="112"/>
        <v>999.99999999999875</v>
      </c>
      <c r="W332" s="101">
        <f t="shared" si="108"/>
        <v>79668.307076436104</v>
      </c>
      <c r="X332" s="108">
        <f t="shared" si="113"/>
        <v>591.11194704013371</v>
      </c>
      <c r="Y332" s="32">
        <f t="shared" si="109"/>
        <v>354.77544916585123</v>
      </c>
    </row>
    <row r="333" spans="1:25" x14ac:dyDescent="0.25">
      <c r="A333" s="4">
        <v>327</v>
      </c>
      <c r="C333" s="106">
        <f>IF(male=0,VLOOKUP((($A$5:$A$1570/'Life tables'!$I$2)*2)+age,lifetable,13,1),IF(male=1,VLOOKUP((($A$5:$A$1570/'Life tables'!$I$2)*2)+age,lifetable,10,1),"error"))</f>
        <v>2.3219220175896282E-4</v>
      </c>
      <c r="F333" s="97">
        <f t="shared" si="96"/>
        <v>95.719073860736202</v>
      </c>
      <c r="G333" s="97">
        <f t="shared" si="97"/>
        <v>9.6151812982953491</v>
      </c>
      <c r="H333" s="97">
        <f t="shared" si="98"/>
        <v>0.22003161127412799</v>
      </c>
      <c r="I333" s="97">
        <f t="shared" si="99"/>
        <v>0.22003161127412799</v>
      </c>
      <c r="J333" s="97">
        <f t="shared" si="100"/>
        <v>2.4559971874572546E-2</v>
      </c>
      <c r="K333" s="97">
        <f t="shared" si="101"/>
        <v>0.53047423193367282</v>
      </c>
      <c r="L333" s="97">
        <f t="shared" si="110"/>
        <v>85.108795136084353</v>
      </c>
      <c r="M333" s="97">
        <f t="shared" si="102"/>
        <v>495.39287317939761</v>
      </c>
      <c r="N333" s="97">
        <f t="shared" si="103"/>
        <v>47.707407018992342</v>
      </c>
      <c r="O333" s="97">
        <f t="shared" si="104"/>
        <v>1.1387708604240379</v>
      </c>
      <c r="P333" s="97">
        <f t="shared" si="105"/>
        <v>1.1387708604240379</v>
      </c>
      <c r="Q333" s="97">
        <f t="shared" si="106"/>
        <v>0.12663247726193544</v>
      </c>
      <c r="R333" s="97">
        <f t="shared" si="107"/>
        <v>8.9267246007788612E-2</v>
      </c>
      <c r="S333" s="97">
        <f t="shared" si="95"/>
        <v>445.19202471628745</v>
      </c>
      <c r="T333" s="97">
        <f t="shared" si="111"/>
        <v>35.365199079969578</v>
      </c>
      <c r="U333" s="97">
        <f t="shared" si="111"/>
        <v>374.29378780697346</v>
      </c>
      <c r="V333" s="33">
        <f t="shared" si="112"/>
        <v>999.99999999999886</v>
      </c>
      <c r="W333" s="101">
        <f t="shared" si="108"/>
        <v>79472.966351317795</v>
      </c>
      <c r="X333" s="108">
        <f t="shared" si="113"/>
        <v>590.34101311305585</v>
      </c>
      <c r="Y333" s="32">
        <f t="shared" si="109"/>
        <v>354.21085148793475</v>
      </c>
    </row>
    <row r="334" spans="1:25" x14ac:dyDescent="0.25">
      <c r="A334" s="4">
        <v>328</v>
      </c>
      <c r="C334" s="106">
        <f>IF(male=0,VLOOKUP((($A$5:$A$1570/'Life tables'!$I$2)*2)+age,lifetable,13,1),IF(male=1,VLOOKUP((($A$5:$A$1570/'Life tables'!$I$2)*2)+age,lifetable,10,1),"error"))</f>
        <v>2.3219220175896282E-4</v>
      </c>
      <c r="F334" s="97">
        <f t="shared" si="96"/>
        <v>95.594035676253199</v>
      </c>
      <c r="G334" s="97">
        <f t="shared" si="97"/>
        <v>9.6026209509735292</v>
      </c>
      <c r="H334" s="97">
        <f t="shared" si="98"/>
        <v>0.21974418315669117</v>
      </c>
      <c r="I334" s="97">
        <f t="shared" si="99"/>
        <v>0.21974418315669117</v>
      </c>
      <c r="J334" s="97">
        <f t="shared" si="100"/>
        <v>2.4527889091379117E-2</v>
      </c>
      <c r="K334" s="97">
        <f t="shared" si="101"/>
        <v>0.5297812714588096</v>
      </c>
      <c r="L334" s="97">
        <f t="shared" si="110"/>
        <v>84.997617198416094</v>
      </c>
      <c r="M334" s="97">
        <f t="shared" si="102"/>
        <v>494.74697743680258</v>
      </c>
      <c r="N334" s="97">
        <f t="shared" si="103"/>
        <v>47.645205859564967</v>
      </c>
      <c r="O334" s="97">
        <f t="shared" si="104"/>
        <v>1.137286125195978</v>
      </c>
      <c r="P334" s="97">
        <f t="shared" si="105"/>
        <v>1.137286125195978</v>
      </c>
      <c r="Q334" s="97">
        <f t="shared" si="106"/>
        <v>0.12646737319531287</v>
      </c>
      <c r="R334" s="97">
        <f t="shared" si="107"/>
        <v>8.9150858919335829E-2</v>
      </c>
      <c r="S334" s="97">
        <f t="shared" si="95"/>
        <v>444.61158109473104</v>
      </c>
      <c r="T334" s="97">
        <f t="shared" si="111"/>
        <v>35.51619434225627</v>
      </c>
      <c r="U334" s="97">
        <f t="shared" si="111"/>
        <v>374.9127199373516</v>
      </c>
      <c r="V334" s="33">
        <f t="shared" si="112"/>
        <v>999.99999999999886</v>
      </c>
      <c r="W334" s="101">
        <f t="shared" si="108"/>
        <v>79278.104325273918</v>
      </c>
      <c r="X334" s="108">
        <f t="shared" si="113"/>
        <v>589.57108572039101</v>
      </c>
      <c r="Y334" s="32">
        <f t="shared" si="109"/>
        <v>353.64715296526077</v>
      </c>
    </row>
    <row r="335" spans="1:25" x14ac:dyDescent="0.25">
      <c r="A335" s="4">
        <v>329</v>
      </c>
      <c r="C335" s="106">
        <f>IF(male=0,VLOOKUP((($A$5:$A$1570/'Life tables'!$I$2)*2)+age,lifetable,13,1),IF(male=1,VLOOKUP((($A$5:$A$1570/'Life tables'!$I$2)*2)+age,lifetable,10,1),"error"))</f>
        <v>2.3219220175896282E-4</v>
      </c>
      <c r="F335" s="97">
        <f t="shared" si="96"/>
        <v>95.469167966613284</v>
      </c>
      <c r="G335" s="97">
        <f t="shared" si="97"/>
        <v>9.5900777282064826</v>
      </c>
      <c r="H335" s="97">
        <f t="shared" si="98"/>
        <v>0.21945714691365192</v>
      </c>
      <c r="I335" s="97">
        <f t="shared" si="99"/>
        <v>0.21945714691365192</v>
      </c>
      <c r="J335" s="97">
        <f t="shared" si="100"/>
        <v>2.4495850049283282E-2</v>
      </c>
      <c r="K335" s="97">
        <f t="shared" si="101"/>
        <v>0.5290892557539677</v>
      </c>
      <c r="L335" s="97">
        <f t="shared" si="110"/>
        <v>84.886590838776243</v>
      </c>
      <c r="M335" s="97">
        <f t="shared" si="102"/>
        <v>494.10191775377768</v>
      </c>
      <c r="N335" s="97">
        <f t="shared" si="103"/>
        <v>47.583085214485628</v>
      </c>
      <c r="O335" s="97">
        <f t="shared" si="104"/>
        <v>1.1358033118370603</v>
      </c>
      <c r="P335" s="97">
        <f t="shared" si="105"/>
        <v>1.1358033118370603</v>
      </c>
      <c r="Q335" s="97">
        <f t="shared" si="106"/>
        <v>0.12630248284249251</v>
      </c>
      <c r="R335" s="97">
        <f t="shared" si="107"/>
        <v>8.903462248451445E-2</v>
      </c>
      <c r="S335" s="97">
        <f t="shared" si="95"/>
        <v>444.03188881029092</v>
      </c>
      <c r="T335" s="97">
        <f t="shared" si="111"/>
        <v>35.666992675148045</v>
      </c>
      <c r="U335" s="97">
        <f t="shared" si="111"/>
        <v>375.53084381559006</v>
      </c>
      <c r="V335" s="33">
        <f t="shared" si="112"/>
        <v>999.99999999999886</v>
      </c>
      <c r="W335" s="101">
        <f t="shared" si="108"/>
        <v>79083.719834937045</v>
      </c>
      <c r="X335" s="108">
        <f t="shared" si="113"/>
        <v>588.80216350926071</v>
      </c>
      <c r="Y335" s="32">
        <f t="shared" si="109"/>
        <v>353.08435214256406</v>
      </c>
    </row>
    <row r="336" spans="1:25" x14ac:dyDescent="0.25">
      <c r="A336" s="4">
        <v>330</v>
      </c>
      <c r="C336" s="106">
        <f>IF(male=0,VLOOKUP((($A$5:$A$1570/'Life tables'!$I$2)*2)+age,lifetable,13,1),IF(male=1,VLOOKUP((($A$5:$A$1570/'Life tables'!$I$2)*2)+age,lifetable,10,1),"error"))</f>
        <v>2.3219220175896282E-4</v>
      </c>
      <c r="F336" s="97">
        <f t="shared" si="96"/>
        <v>95.34447024256815</v>
      </c>
      <c r="G336" s="97">
        <f t="shared" si="97"/>
        <v>9.5775515808481906</v>
      </c>
      <c r="H336" s="97">
        <f t="shared" si="98"/>
        <v>0.21917050142036407</v>
      </c>
      <c r="I336" s="97">
        <f t="shared" si="99"/>
        <v>0.21917050142036407</v>
      </c>
      <c r="J336" s="97">
        <f t="shared" si="100"/>
        <v>2.4463854622751812E-2</v>
      </c>
      <c r="K336" s="97">
        <f t="shared" si="101"/>
        <v>0.52839818210773759</v>
      </c>
      <c r="L336" s="97">
        <f t="shared" si="110"/>
        <v>84.775715622148738</v>
      </c>
      <c r="M336" s="97">
        <f t="shared" si="102"/>
        <v>493.4576932666925</v>
      </c>
      <c r="N336" s="97">
        <f t="shared" si="103"/>
        <v>47.521045000584841</v>
      </c>
      <c r="O336" s="97">
        <f t="shared" si="104"/>
        <v>1.1343224183620373</v>
      </c>
      <c r="P336" s="97">
        <f t="shared" si="105"/>
        <v>1.1343224183620373</v>
      </c>
      <c r="Q336" s="97">
        <f t="shared" si="106"/>
        <v>0.12613780598271285</v>
      </c>
      <c r="R336" s="97">
        <f t="shared" si="107"/>
        <v>8.8918536547702751E-2</v>
      </c>
      <c r="S336" s="97">
        <f t="shared" si="95"/>
        <v>443.45294708685316</v>
      </c>
      <c r="T336" s="97">
        <f t="shared" si="111"/>
        <v>35.817594335753512</v>
      </c>
      <c r="U336" s="97">
        <f t="shared" si="111"/>
        <v>376.14816053424551</v>
      </c>
      <c r="V336" s="33">
        <f t="shared" si="112"/>
        <v>999.99999999999886</v>
      </c>
      <c r="W336" s="101">
        <f t="shared" si="108"/>
        <v>78889.811719405494</v>
      </c>
      <c r="X336" s="108">
        <f t="shared" si="113"/>
        <v>588.03424512999982</v>
      </c>
      <c r="Y336" s="32">
        <f t="shared" si="109"/>
        <v>352.52244756777998</v>
      </c>
    </row>
    <row r="337" spans="1:25" x14ac:dyDescent="0.25">
      <c r="A337" s="4">
        <v>331</v>
      </c>
      <c r="C337" s="106">
        <f>IF(male=0,VLOOKUP((($A$5:$A$1570/'Life tables'!$I$2)*2)+age,lifetable,13,1),IF(male=1,VLOOKUP((($A$5:$A$1570/'Life tables'!$I$2)*2)+age,lifetable,10,1),"error"))</f>
        <v>2.3219220175896282E-4</v>
      </c>
      <c r="F337" s="97">
        <f t="shared" si="96"/>
        <v>95.219942025128603</v>
      </c>
      <c r="G337" s="97">
        <f t="shared" si="97"/>
        <v>9.5650424607831877</v>
      </c>
      <c r="H337" s="97">
        <f t="shared" si="98"/>
        <v>0.21888424557576425</v>
      </c>
      <c r="I337" s="97">
        <f t="shared" si="99"/>
        <v>0.21888424557576425</v>
      </c>
      <c r="J337" s="97">
        <f t="shared" si="100"/>
        <v>2.4431902688883796E-2</v>
      </c>
      <c r="K337" s="97">
        <f t="shared" si="101"/>
        <v>0.52770804786556513</v>
      </c>
      <c r="L337" s="97">
        <f t="shared" si="110"/>
        <v>84.664991122639435</v>
      </c>
      <c r="M337" s="97">
        <f t="shared" si="102"/>
        <v>492.81430310487116</v>
      </c>
      <c r="N337" s="97">
        <f t="shared" si="103"/>
        <v>47.459085134014636</v>
      </c>
      <c r="O337" s="97">
        <f t="shared" si="104"/>
        <v>1.1328434427694669</v>
      </c>
      <c r="P337" s="97">
        <f t="shared" si="105"/>
        <v>1.1328434427694669</v>
      </c>
      <c r="Q337" s="97">
        <f t="shared" si="106"/>
        <v>0.12597334239341149</v>
      </c>
      <c r="R337" s="97">
        <f t="shared" si="107"/>
        <v>8.8802600952009397E-2</v>
      </c>
      <c r="S337" s="97">
        <f t="shared" si="95"/>
        <v>442.87475514197217</v>
      </c>
      <c r="T337" s="97">
        <f t="shared" si="111"/>
        <v>35.967999580835809</v>
      </c>
      <c r="U337" s="97">
        <f t="shared" si="111"/>
        <v>376.76467118306306</v>
      </c>
      <c r="V337" s="33">
        <f t="shared" si="112"/>
        <v>999.99999999999864</v>
      </c>
      <c r="W337" s="101">
        <f t="shared" si="108"/>
        <v>78696.378820251688</v>
      </c>
      <c r="X337" s="108">
        <f t="shared" si="113"/>
        <v>587.26732923609984</v>
      </c>
      <c r="Y337" s="32">
        <f t="shared" si="109"/>
        <v>351.96143779200855</v>
      </c>
    </row>
    <row r="338" spans="1:25" x14ac:dyDescent="0.25">
      <c r="A338" s="4">
        <v>332</v>
      </c>
      <c r="C338" s="106">
        <f>IF(male=0,VLOOKUP((($A$5:$A$1570/'Life tables'!$I$2)*2)+age,lifetable,13,1),IF(male=1,VLOOKUP((($A$5:$A$1570/'Life tables'!$I$2)*2)+age,lifetable,10,1),"error"))</f>
        <v>2.3219220175896282E-4</v>
      </c>
      <c r="F338" s="97">
        <f t="shared" si="96"/>
        <v>95.095582845204362</v>
      </c>
      <c r="G338" s="97">
        <f t="shared" si="97"/>
        <v>9.5525503208903739</v>
      </c>
      <c r="H338" s="97">
        <f t="shared" si="98"/>
        <v>0.21859837830154394</v>
      </c>
      <c r="I338" s="97">
        <f t="shared" si="99"/>
        <v>0.21859837830154394</v>
      </c>
      <c r="J338" s="97">
        <f t="shared" si="100"/>
        <v>2.4399994127318227E-2</v>
      </c>
      <c r="K338" s="97">
        <f t="shared" si="101"/>
        <v>0.52701885042775687</v>
      </c>
      <c r="L338" s="97">
        <f t="shared" si="110"/>
        <v>84.554416923155827</v>
      </c>
      <c r="M338" s="97">
        <f t="shared" si="102"/>
        <v>492.17174639089552</v>
      </c>
      <c r="N338" s="97">
        <f t="shared" si="103"/>
        <v>47.397205530277745</v>
      </c>
      <c r="O338" s="97">
        <f t="shared" si="104"/>
        <v>1.1313663830424081</v>
      </c>
      <c r="P338" s="97">
        <f t="shared" si="105"/>
        <v>1.1313663830424081</v>
      </c>
      <c r="Q338" s="97">
        <f t="shared" si="106"/>
        <v>0.12580909185030256</v>
      </c>
      <c r="R338" s="97">
        <f t="shared" si="107"/>
        <v>8.8686815539328154E-2</v>
      </c>
      <c r="S338" s="97">
        <f t="shared" si="95"/>
        <v>442.29731218714335</v>
      </c>
      <c r="T338" s="97">
        <f t="shared" si="111"/>
        <v>36.11820866681343</v>
      </c>
      <c r="U338" s="97">
        <f t="shared" si="111"/>
        <v>377.38037684903014</v>
      </c>
      <c r="V338" s="33">
        <f t="shared" si="112"/>
        <v>999.99999999999886</v>
      </c>
      <c r="W338" s="101">
        <f t="shared" si="108"/>
        <v>78503.419981529936</v>
      </c>
      <c r="X338" s="108">
        <f t="shared" si="113"/>
        <v>586.50141448415525</v>
      </c>
      <c r="Y338" s="32">
        <f t="shared" si="109"/>
        <v>351.4013213694771</v>
      </c>
    </row>
    <row r="339" spans="1:25" x14ac:dyDescent="0.25">
      <c r="A339" s="4">
        <v>333</v>
      </c>
      <c r="C339" s="106">
        <f>IF(male=0,VLOOKUP((($A$5:$A$1570/'Life tables'!$I$2)*2)+age,lifetable,13,1),IF(male=1,VLOOKUP((($A$5:$A$1570/'Life tables'!$I$2)*2)+age,lifetable,10,1),"error"))</f>
        <v>2.3219220175896282E-4</v>
      </c>
      <c r="F339" s="97">
        <f t="shared" si="96"/>
        <v>94.971392243256943</v>
      </c>
      <c r="G339" s="97">
        <f t="shared" si="97"/>
        <v>9.5400751150081469</v>
      </c>
      <c r="H339" s="97">
        <f t="shared" si="98"/>
        <v>0.21831289854135164</v>
      </c>
      <c r="I339" s="97">
        <f t="shared" si="99"/>
        <v>0.21831289854135164</v>
      </c>
      <c r="J339" s="97">
        <f t="shared" si="100"/>
        <v>2.4368128820144937E-2</v>
      </c>
      <c r="K339" s="97">
        <f t="shared" si="101"/>
        <v>0.52633058724755422</v>
      </c>
      <c r="L339" s="97">
        <f t="shared" si="110"/>
        <v>84.443992615098395</v>
      </c>
      <c r="M339" s="97">
        <f t="shared" si="102"/>
        <v>491.53002224089823</v>
      </c>
      <c r="N339" s="97">
        <f t="shared" si="103"/>
        <v>47.335406104255824</v>
      </c>
      <c r="O339" s="97">
        <f t="shared" si="104"/>
        <v>1.1298912371490948</v>
      </c>
      <c r="P339" s="97">
        <f t="shared" si="105"/>
        <v>1.1298912371490948</v>
      </c>
      <c r="Q339" s="97">
        <f t="shared" si="106"/>
        <v>0.12564505412745158</v>
      </c>
      <c r="R339" s="97">
        <f t="shared" si="107"/>
        <v>8.8571180150390685E-2</v>
      </c>
      <c r="S339" s="97">
        <f t="shared" si="95"/>
        <v>441.72061742806636</v>
      </c>
      <c r="T339" s="97">
        <f t="shared" si="111"/>
        <v>36.268221849761026</v>
      </c>
      <c r="U339" s="97">
        <f t="shared" si="111"/>
        <v>377.9952786164281</v>
      </c>
      <c r="V339" s="33">
        <f t="shared" si="112"/>
        <v>999.99999999999875</v>
      </c>
      <c r="W339" s="101">
        <f t="shared" si="108"/>
        <v>78310.934049783536</v>
      </c>
      <c r="X339" s="108">
        <f t="shared" si="113"/>
        <v>585.73649953380959</v>
      </c>
      <c r="Y339" s="32">
        <f t="shared" si="109"/>
        <v>350.84209685750653</v>
      </c>
    </row>
    <row r="340" spans="1:25" x14ac:dyDescent="0.25">
      <c r="A340" s="4">
        <v>334</v>
      </c>
      <c r="C340" s="106">
        <f>IF(male=0,VLOOKUP((($A$5:$A$1570/'Life tables'!$I$2)*2)+age,lifetable,13,1),IF(male=1,VLOOKUP((($A$5:$A$1570/'Life tables'!$I$2)*2)+age,lifetable,10,1),"error"))</f>
        <v>2.3219220175896282E-4</v>
      </c>
      <c r="F340" s="97">
        <f t="shared" si="96"/>
        <v>94.847369768964867</v>
      </c>
      <c r="G340" s="97">
        <f t="shared" si="97"/>
        <v>9.5276167979007695</v>
      </c>
      <c r="H340" s="97">
        <f t="shared" si="98"/>
        <v>0.21802780526002305</v>
      </c>
      <c r="I340" s="97">
        <f t="shared" si="99"/>
        <v>0.21802780526002305</v>
      </c>
      <c r="J340" s="97">
        <f t="shared" si="100"/>
        <v>2.4336306651818698E-2</v>
      </c>
      <c r="K340" s="97">
        <f t="shared" si="101"/>
        <v>0.52564325582927995</v>
      </c>
      <c r="L340" s="97">
        <f t="shared" si="110"/>
        <v>84.333717798062949</v>
      </c>
      <c r="M340" s="97">
        <f t="shared" si="102"/>
        <v>490.88912976484471</v>
      </c>
      <c r="N340" s="97">
        <f t="shared" si="103"/>
        <v>47.273686770236615</v>
      </c>
      <c r="O340" s="97">
        <f t="shared" si="104"/>
        <v>1.1284180030435842</v>
      </c>
      <c r="P340" s="97">
        <f t="shared" si="105"/>
        <v>1.1284180030435842</v>
      </c>
      <c r="Q340" s="97">
        <f t="shared" si="106"/>
        <v>0.12548122899734757</v>
      </c>
      <c r="R340" s="97">
        <f t="shared" si="107"/>
        <v>8.8455694624817352E-2</v>
      </c>
      <c r="S340" s="97">
        <f t="shared" si="95"/>
        <v>441.14467006489878</v>
      </c>
      <c r="T340" s="97">
        <f t="shared" si="111"/>
        <v>36.418039385410189</v>
      </c>
      <c r="U340" s="97">
        <f t="shared" si="111"/>
        <v>378.60937756688219</v>
      </c>
      <c r="V340" s="33">
        <f t="shared" si="112"/>
        <v>999.99999999999864</v>
      </c>
      <c r="W340" s="101">
        <f t="shared" si="108"/>
        <v>78118.919874051775</v>
      </c>
      <c r="X340" s="108">
        <f t="shared" si="113"/>
        <v>584.97258304770628</v>
      </c>
      <c r="Y340" s="32">
        <f t="shared" si="109"/>
        <v>350.28376281647718</v>
      </c>
    </row>
    <row r="341" spans="1:25" x14ac:dyDescent="0.25">
      <c r="A341" s="4">
        <v>335</v>
      </c>
      <c r="C341" s="106">
        <f>IF(male=0,VLOOKUP((($A$5:$A$1570/'Life tables'!$I$2)*2)+age,lifetable,13,1),IF(male=1,VLOOKUP((($A$5:$A$1570/'Life tables'!$I$2)*2)+age,lifetable,10,1),"error"))</f>
        <v>2.3219220175896282E-4</v>
      </c>
      <c r="F341" s="97">
        <f t="shared" si="96"/>
        <v>94.723514980901072</v>
      </c>
      <c r="G341" s="97">
        <f t="shared" si="97"/>
        <v>9.5151753252259716</v>
      </c>
      <c r="H341" s="97">
        <f t="shared" si="98"/>
        <v>0.21774309744283979</v>
      </c>
      <c r="I341" s="97">
        <f t="shared" si="99"/>
        <v>0.21774309744283979</v>
      </c>
      <c r="J341" s="97">
        <f t="shared" si="100"/>
        <v>2.430452750907643E-2</v>
      </c>
      <c r="K341" s="97">
        <f t="shared" si="101"/>
        <v>0.5249568537265491</v>
      </c>
      <c r="L341" s="97">
        <f t="shared" si="110"/>
        <v>84.223592079553796</v>
      </c>
      <c r="M341" s="97">
        <f t="shared" si="102"/>
        <v>490.24906806680525</v>
      </c>
      <c r="N341" s="97">
        <f t="shared" si="103"/>
        <v>47.212047441940143</v>
      </c>
      <c r="O341" s="97">
        <f t="shared" si="104"/>
        <v>1.1269466786663824</v>
      </c>
      <c r="P341" s="97">
        <f t="shared" si="105"/>
        <v>1.1269466786663824</v>
      </c>
      <c r="Q341" s="97">
        <f t="shared" si="106"/>
        <v>0.12531761623097282</v>
      </c>
      <c r="R341" s="97">
        <f t="shared" si="107"/>
        <v>8.8340358801166211E-2</v>
      </c>
      <c r="S341" s="97">
        <f t="shared" si="95"/>
        <v>440.56946929250017</v>
      </c>
      <c r="T341" s="97">
        <f t="shared" si="111"/>
        <v>36.567661529150236</v>
      </c>
      <c r="U341" s="97">
        <f t="shared" si="111"/>
        <v>379.22267477940989</v>
      </c>
      <c r="V341" s="33">
        <f t="shared" si="112"/>
        <v>999.99999999999852</v>
      </c>
      <c r="W341" s="101">
        <f t="shared" si="108"/>
        <v>77927.376305875834</v>
      </c>
      <c r="X341" s="108">
        <f t="shared" si="113"/>
        <v>584.20966369143844</v>
      </c>
      <c r="Y341" s="32">
        <f t="shared" si="109"/>
        <v>349.72631780979594</v>
      </c>
    </row>
    <row r="342" spans="1:25" x14ac:dyDescent="0.25">
      <c r="A342" s="4">
        <v>336</v>
      </c>
      <c r="C342" s="106">
        <f>IF(male=0,VLOOKUP((($A$5:$A$1570/'Life tables'!$I$2)*2)+age,lifetable,13,1),IF(male=1,VLOOKUP((($A$5:$A$1570/'Life tables'!$I$2)*2)+age,lifetable,10,1),"error"))</f>
        <v>2.3219220175896282E-4</v>
      </c>
      <c r="F342" s="97">
        <f t="shared" si="96"/>
        <v>94.599827446221937</v>
      </c>
      <c r="G342" s="97">
        <f t="shared" si="97"/>
        <v>9.5027506535037034</v>
      </c>
      <c r="H342" s="97">
        <f t="shared" si="98"/>
        <v>0.2174587740948144</v>
      </c>
      <c r="I342" s="97">
        <f t="shared" si="99"/>
        <v>0.2174587740948144</v>
      </c>
      <c r="J342" s="97">
        <f t="shared" si="100"/>
        <v>2.427279128085744E-2</v>
      </c>
      <c r="K342" s="97">
        <f t="shared" si="101"/>
        <v>0.52427137854054662</v>
      </c>
      <c r="L342" s="97">
        <f t="shared" si="110"/>
        <v>84.113615074707198</v>
      </c>
      <c r="M342" s="97">
        <f t="shared" si="102"/>
        <v>489.60983624521657</v>
      </c>
      <c r="N342" s="97">
        <f t="shared" si="103"/>
        <v>47.150488032543919</v>
      </c>
      <c r="O342" s="97">
        <f t="shared" si="104"/>
        <v>1.1254772619450455</v>
      </c>
      <c r="P342" s="97">
        <f t="shared" si="105"/>
        <v>1.1254772619450455</v>
      </c>
      <c r="Q342" s="97">
        <f t="shared" si="106"/>
        <v>0.12515421559786941</v>
      </c>
      <c r="R342" s="97">
        <f t="shared" si="107"/>
        <v>8.8225172516980199E-2</v>
      </c>
      <c r="S342" s="97">
        <f t="shared" si="95"/>
        <v>439.99501430066772</v>
      </c>
      <c r="T342" s="97">
        <f t="shared" si="111"/>
        <v>36.71708853602896</v>
      </c>
      <c r="U342" s="97">
        <f t="shared" si="111"/>
        <v>379.8351713304674</v>
      </c>
      <c r="V342" s="33">
        <f t="shared" si="112"/>
        <v>999.99999999999864</v>
      </c>
      <c r="W342" s="101">
        <f t="shared" si="108"/>
        <v>77736.302199304831</v>
      </c>
      <c r="X342" s="108">
        <f t="shared" si="113"/>
        <v>583.44774013350229</v>
      </c>
      <c r="Y342" s="32">
        <f t="shared" si="109"/>
        <v>349.1697604038651</v>
      </c>
    </row>
    <row r="343" spans="1:25" x14ac:dyDescent="0.25">
      <c r="A343" s="4">
        <v>337</v>
      </c>
      <c r="C343" s="106">
        <f>IF(male=0,VLOOKUP((($A$5:$A$1570/'Life tables'!$I$2)*2)+age,lifetable,13,1),IF(male=1,VLOOKUP((($A$5:$A$1570/'Life tables'!$I$2)*2)+age,lifetable,10,1),"error"))</f>
        <v>2.3219220175896282E-4</v>
      </c>
      <c r="F343" s="97">
        <f t="shared" si="96"/>
        <v>94.476306740367349</v>
      </c>
      <c r="G343" s="97">
        <f t="shared" si="97"/>
        <v>9.4903427400860156</v>
      </c>
      <c r="H343" s="97">
        <f t="shared" si="98"/>
        <v>0.21717483424000086</v>
      </c>
      <c r="I343" s="97">
        <f t="shared" si="99"/>
        <v>0.21717483424000086</v>
      </c>
      <c r="J343" s="97">
        <f t="shared" si="100"/>
        <v>2.4241097858226444E-2</v>
      </c>
      <c r="K343" s="97">
        <f t="shared" si="101"/>
        <v>0.52358682791836386</v>
      </c>
      <c r="L343" s="97">
        <f t="shared" si="110"/>
        <v>84.003786406024744</v>
      </c>
      <c r="M343" s="97">
        <f t="shared" si="102"/>
        <v>488.97143339313487</v>
      </c>
      <c r="N343" s="97">
        <f t="shared" si="103"/>
        <v>47.089008454707283</v>
      </c>
      <c r="O343" s="97">
        <f t="shared" si="104"/>
        <v>1.1240097507947608</v>
      </c>
      <c r="P343" s="97">
        <f t="shared" si="105"/>
        <v>1.1240097507947608</v>
      </c>
      <c r="Q343" s="97">
        <f t="shared" si="106"/>
        <v>0.12499102686620407</v>
      </c>
      <c r="R343" s="97">
        <f t="shared" si="107"/>
        <v>8.8110135608832726E-2</v>
      </c>
      <c r="S343" s="97">
        <f t="shared" si="95"/>
        <v>439.42130427436302</v>
      </c>
      <c r="T343" s="97">
        <f t="shared" si="111"/>
        <v>36.866320660753388</v>
      </c>
      <c r="U343" s="97">
        <f t="shared" si="111"/>
        <v>380.44686829399461</v>
      </c>
      <c r="V343" s="33">
        <f t="shared" si="112"/>
        <v>999.99999999999864</v>
      </c>
      <c r="W343" s="101">
        <f t="shared" si="108"/>
        <v>77545.696410900913</v>
      </c>
      <c r="X343" s="108">
        <f t="shared" si="113"/>
        <v>582.68681104525058</v>
      </c>
      <c r="Y343" s="32">
        <f t="shared" si="109"/>
        <v>348.61408916805181</v>
      </c>
    </row>
    <row r="344" spans="1:25" x14ac:dyDescent="0.25">
      <c r="A344" s="4">
        <v>338</v>
      </c>
      <c r="C344" s="106">
        <f>IF(male=0,VLOOKUP((($A$5:$A$1570/'Life tables'!$I$2)*2)+age,lifetable,13,1),IF(male=1,VLOOKUP((($A$5:$A$1570/'Life tables'!$I$2)*2)+age,lifetable,10,1),"error"))</f>
        <v>2.3219220175896282E-4</v>
      </c>
      <c r="F344" s="97">
        <f t="shared" si="96"/>
        <v>94.352952446771781</v>
      </c>
      <c r="G344" s="97">
        <f t="shared" si="97"/>
        <v>9.4779515431280288</v>
      </c>
      <c r="H344" s="97">
        <f t="shared" si="98"/>
        <v>0.21689127692083057</v>
      </c>
      <c r="I344" s="97">
        <f t="shared" si="99"/>
        <v>0.21689127692083057</v>
      </c>
      <c r="J344" s="97">
        <f t="shared" si="100"/>
        <v>2.4209447134299438E-2</v>
      </c>
      <c r="K344" s="97">
        <f t="shared" si="101"/>
        <v>0.52290319955139875</v>
      </c>
      <c r="L344" s="97">
        <f t="shared" si="110"/>
        <v>83.894105703116395</v>
      </c>
      <c r="M344" s="97">
        <f t="shared" si="102"/>
        <v>488.33385859847874</v>
      </c>
      <c r="N344" s="97">
        <f t="shared" si="103"/>
        <v>47.027608620594826</v>
      </c>
      <c r="O344" s="97">
        <f t="shared" si="104"/>
        <v>1.1225441431189067</v>
      </c>
      <c r="P344" s="97">
        <f t="shared" si="105"/>
        <v>1.1225441431189067</v>
      </c>
      <c r="Q344" s="97">
        <f t="shared" si="106"/>
        <v>0.12482804980283031</v>
      </c>
      <c r="R344" s="97">
        <f t="shared" si="107"/>
        <v>8.7995247912371413E-2</v>
      </c>
      <c r="S344" s="97">
        <f t="shared" si="95"/>
        <v>438.84833839393087</v>
      </c>
      <c r="T344" s="97">
        <f t="shared" si="111"/>
        <v>37.015358157690521</v>
      </c>
      <c r="U344" s="97">
        <f t="shared" si="111"/>
        <v>381.05776674145841</v>
      </c>
      <c r="V344" s="33">
        <f t="shared" si="112"/>
        <v>999.99999999999864</v>
      </c>
      <c r="W344" s="101">
        <f t="shared" si="108"/>
        <v>77355.557799744303</v>
      </c>
      <c r="X344" s="108">
        <f t="shared" si="113"/>
        <v>581.92687510084966</v>
      </c>
      <c r="Y344" s="32">
        <f t="shared" si="109"/>
        <v>348.05930267465851</v>
      </c>
    </row>
    <row r="345" spans="1:25" x14ac:dyDescent="0.25">
      <c r="A345" s="4">
        <v>339</v>
      </c>
      <c r="C345" s="106">
        <f>IF(male=0,VLOOKUP((($A$5:$A$1570/'Life tables'!$I$2)*2)+age,lifetable,13,1),IF(male=1,VLOOKUP((($A$5:$A$1570/'Life tables'!$I$2)*2)+age,lifetable,10,1),"error"))</f>
        <v>2.5345550293476293E-4</v>
      </c>
      <c r="F345" s="97">
        <f t="shared" si="96"/>
        <v>94.22976415658556</v>
      </c>
      <c r="G345" s="97">
        <f t="shared" si="97"/>
        <v>9.4655770215599357</v>
      </c>
      <c r="H345" s="97">
        <f t="shared" si="98"/>
        <v>0.21660810119747145</v>
      </c>
      <c r="I345" s="97">
        <f t="shared" si="99"/>
        <v>0.21660810119747145</v>
      </c>
      <c r="J345" s="97">
        <f t="shared" si="100"/>
        <v>2.6391955880756199E-2</v>
      </c>
      <c r="K345" s="97">
        <f t="shared" si="101"/>
        <v>0.52222049117381009</v>
      </c>
      <c r="L345" s="97">
        <f t="shared" si="110"/>
        <v>83.782358485576111</v>
      </c>
      <c r="M345" s="97">
        <f t="shared" si="102"/>
        <v>487.69711094426401</v>
      </c>
      <c r="N345" s="97">
        <f t="shared" si="103"/>
        <v>46.966288441898975</v>
      </c>
      <c r="O345" s="97">
        <f t="shared" si="104"/>
        <v>1.1210804368095901</v>
      </c>
      <c r="P345" s="97">
        <f t="shared" si="105"/>
        <v>1.1210804368095901</v>
      </c>
      <c r="Q345" s="97">
        <f t="shared" si="106"/>
        <v>0.13608166880411376</v>
      </c>
      <c r="R345" s="97">
        <f t="shared" si="107"/>
        <v>8.7880509262360421E-2</v>
      </c>
      <c r="S345" s="97">
        <f t="shared" si="95"/>
        <v>438.26469945067936</v>
      </c>
      <c r="T345" s="97">
        <f t="shared" si="111"/>
        <v>37.177831782375392</v>
      </c>
      <c r="U345" s="97">
        <f t="shared" si="111"/>
        <v>381.66786774189455</v>
      </c>
      <c r="V345" s="33">
        <f t="shared" si="112"/>
        <v>999.99999999999841</v>
      </c>
      <c r="W345" s="101">
        <f t="shared" si="108"/>
        <v>77164.317420476335</v>
      </c>
      <c r="X345" s="108">
        <f t="shared" si="113"/>
        <v>581.15430047572852</v>
      </c>
      <c r="Y345" s="32">
        <f t="shared" si="109"/>
        <v>347.4971154981842</v>
      </c>
    </row>
    <row r="346" spans="1:25" x14ac:dyDescent="0.25">
      <c r="A346" s="4">
        <v>340</v>
      </c>
      <c r="C346" s="106">
        <f>IF(male=0,VLOOKUP((($A$5:$A$1570/'Life tables'!$I$2)*2)+age,lifetable,13,1),IF(male=1,VLOOKUP((($A$5:$A$1570/'Life tables'!$I$2)*2)+age,lifetable,10,1),"error"))</f>
        <v>2.5345550293476293E-4</v>
      </c>
      <c r="F346" s="97">
        <f t="shared" si="96"/>
        <v>94.104517950240634</v>
      </c>
      <c r="G346" s="97">
        <f t="shared" si="97"/>
        <v>9.45299577800672</v>
      </c>
      <c r="H346" s="97">
        <f t="shared" si="98"/>
        <v>0.21632019489545123</v>
      </c>
      <c r="I346" s="97">
        <f t="shared" si="99"/>
        <v>0.21632019489545123</v>
      </c>
      <c r="J346" s="97">
        <f t="shared" si="100"/>
        <v>2.6356876812250893E-2</v>
      </c>
      <c r="K346" s="97">
        <f t="shared" si="101"/>
        <v>0.52152637784369049</v>
      </c>
      <c r="L346" s="97">
        <f t="shared" si="110"/>
        <v>83.670998527787077</v>
      </c>
      <c r="M346" s="97">
        <f t="shared" si="102"/>
        <v>487.04978252548784</v>
      </c>
      <c r="N346" s="97">
        <f t="shared" si="103"/>
        <v>46.903949312651285</v>
      </c>
      <c r="O346" s="97">
        <f t="shared" si="104"/>
        <v>1.1195924082562208</v>
      </c>
      <c r="P346" s="97">
        <f t="shared" si="105"/>
        <v>1.1195924082562208</v>
      </c>
      <c r="Q346" s="97">
        <f t="shared" si="106"/>
        <v>0.13590104536076214</v>
      </c>
      <c r="R346" s="97">
        <f t="shared" si="107"/>
        <v>8.7763864013033627E-2</v>
      </c>
      <c r="S346" s="97">
        <f t="shared" si="95"/>
        <v>437.68298348695032</v>
      </c>
      <c r="T346" s="97">
        <f t="shared" si="111"/>
        <v>37.340089704548404</v>
      </c>
      <c r="U346" s="97">
        <f t="shared" si="111"/>
        <v>382.27715798375129</v>
      </c>
      <c r="V346" s="33">
        <f t="shared" si="112"/>
        <v>999.99999999999841</v>
      </c>
      <c r="W346" s="101">
        <f t="shared" si="108"/>
        <v>76973.309168853884</v>
      </c>
      <c r="X346" s="108">
        <f t="shared" si="113"/>
        <v>580.38275231169871</v>
      </c>
      <c r="Y346" s="32">
        <f t="shared" si="109"/>
        <v>346.93597035968264</v>
      </c>
    </row>
    <row r="347" spans="1:25" x14ac:dyDescent="0.25">
      <c r="A347" s="4">
        <v>341</v>
      </c>
      <c r="C347" s="106">
        <f>IF(male=0,VLOOKUP((($A$5:$A$1570/'Life tables'!$I$2)*2)+age,lifetable,13,1),IF(male=1,VLOOKUP((($A$5:$A$1570/'Life tables'!$I$2)*2)+age,lifetable,10,1),"error"))</f>
        <v>2.5345550293476293E-4</v>
      </c>
      <c r="F347" s="97">
        <f t="shared" si="96"/>
        <v>93.979443392794579</v>
      </c>
      <c r="G347" s="97">
        <f t="shared" si="97"/>
        <v>9.4404317769446369</v>
      </c>
      <c r="H347" s="97">
        <f t="shared" si="98"/>
        <v>0.2160326831666573</v>
      </c>
      <c r="I347" s="97">
        <f t="shared" si="99"/>
        <v>0.2160326831666573</v>
      </c>
      <c r="J347" s="97">
        <f t="shared" si="100"/>
        <v>2.6321845819321357E-2</v>
      </c>
      <c r="K347" s="97">
        <f t="shared" si="101"/>
        <v>0.5208332157901987</v>
      </c>
      <c r="L347" s="97">
        <f t="shared" si="110"/>
        <v>83.559791187907109</v>
      </c>
      <c r="M347" s="97">
        <f t="shared" si="102"/>
        <v>486.40330891890414</v>
      </c>
      <c r="N347" s="97">
        <f t="shared" si="103"/>
        <v>46.841692503669783</v>
      </c>
      <c r="O347" s="97">
        <f t="shared" si="104"/>
        <v>1.1181063446790724</v>
      </c>
      <c r="P347" s="97">
        <f t="shared" si="105"/>
        <v>1.1181063446790724</v>
      </c>
      <c r="Q347" s="97">
        <f t="shared" si="106"/>
        <v>0.13572066043485723</v>
      </c>
      <c r="R347" s="97">
        <f t="shared" si="107"/>
        <v>8.7647372796464298E-2</v>
      </c>
      <c r="S347" s="97">
        <f t="shared" si="95"/>
        <v>437.1020356926449</v>
      </c>
      <c r="T347" s="97">
        <f t="shared" si="111"/>
        <v>37.502132210802586</v>
      </c>
      <c r="U347" s="97">
        <f t="shared" si="111"/>
        <v>382.88563857233794</v>
      </c>
      <c r="V347" s="33">
        <f t="shared" si="112"/>
        <v>999.99999999999841</v>
      </c>
      <c r="W347" s="101">
        <f t="shared" si="108"/>
        <v>76782.773548113197</v>
      </c>
      <c r="X347" s="108">
        <f t="shared" si="113"/>
        <v>579.61222921685794</v>
      </c>
      <c r="Y347" s="32">
        <f t="shared" si="109"/>
        <v>346.37573181635582</v>
      </c>
    </row>
    <row r="348" spans="1:25" x14ac:dyDescent="0.25">
      <c r="A348" s="4">
        <v>342</v>
      </c>
      <c r="C348" s="106">
        <f>IF(male=0,VLOOKUP((($A$5:$A$1570/'Life tables'!$I$2)*2)+age,lifetable,13,1),IF(male=1,VLOOKUP((($A$5:$A$1570/'Life tables'!$I$2)*2)+age,lifetable,10,1),"error"))</f>
        <v>2.5345550293476293E-4</v>
      </c>
      <c r="F348" s="97">
        <f t="shared" si="96"/>
        <v>93.854540062508249</v>
      </c>
      <c r="G348" s="97">
        <f t="shared" si="97"/>
        <v>9.427884976009107</v>
      </c>
      <c r="H348" s="97">
        <f t="shared" si="98"/>
        <v>0.21574556504162831</v>
      </c>
      <c r="I348" s="97">
        <f t="shared" si="99"/>
        <v>0.21574556504162831</v>
      </c>
      <c r="J348" s="97">
        <f t="shared" si="100"/>
        <v>2.628686278384651E-2</v>
      </c>
      <c r="K348" s="97">
        <f t="shared" si="101"/>
        <v>0.52014100267606012</v>
      </c>
      <c r="L348" s="97">
        <f t="shared" si="110"/>
        <v>83.448736090955975</v>
      </c>
      <c r="M348" s="97">
        <f t="shared" si="102"/>
        <v>485.75768915434963</v>
      </c>
      <c r="N348" s="97">
        <f t="shared" si="103"/>
        <v>46.77951792152566</v>
      </c>
      <c r="O348" s="97">
        <f t="shared" si="104"/>
        <v>1.1166222438480089</v>
      </c>
      <c r="P348" s="97">
        <f t="shared" si="105"/>
        <v>1.1166222438480089</v>
      </c>
      <c r="Q348" s="97">
        <f t="shared" si="106"/>
        <v>0.13554051375569523</v>
      </c>
      <c r="R348" s="97">
        <f t="shared" si="107"/>
        <v>8.7531035437833971E-2</v>
      </c>
      <c r="S348" s="97">
        <f t="shared" si="95"/>
        <v>436.52185519593445</v>
      </c>
      <c r="T348" s="97">
        <f t="shared" si="111"/>
        <v>37.663959587342127</v>
      </c>
      <c r="U348" s="97">
        <f t="shared" si="111"/>
        <v>383.49331061045183</v>
      </c>
      <c r="V348" s="33">
        <f t="shared" si="112"/>
        <v>999.99999999999841</v>
      </c>
      <c r="W348" s="101">
        <f t="shared" si="108"/>
        <v>76592.709395479149</v>
      </c>
      <c r="X348" s="108">
        <f t="shared" si="113"/>
        <v>578.84272980220453</v>
      </c>
      <c r="Y348" s="32">
        <f t="shared" si="109"/>
        <v>345.81639838724726</v>
      </c>
    </row>
    <row r="349" spans="1:25" x14ac:dyDescent="0.25">
      <c r="A349" s="4">
        <v>343</v>
      </c>
      <c r="C349" s="106">
        <f>IF(male=0,VLOOKUP((($A$5:$A$1570/'Life tables'!$I$2)*2)+age,lifetable,13,1),IF(male=1,VLOOKUP((($A$5:$A$1570/'Life tables'!$I$2)*2)+age,lifetable,10,1),"error"))</f>
        <v>2.5345550293476293E-4</v>
      </c>
      <c r="F349" s="97">
        <f t="shared" si="96"/>
        <v>93.729807545194433</v>
      </c>
      <c r="G349" s="97">
        <f t="shared" si="97"/>
        <v>9.4153553335941584</v>
      </c>
      <c r="H349" s="97">
        <f t="shared" si="98"/>
        <v>0.2154588395682627</v>
      </c>
      <c r="I349" s="97">
        <f t="shared" si="99"/>
        <v>0.2154588395682627</v>
      </c>
      <c r="J349" s="97">
        <f t="shared" si="100"/>
        <v>2.625192758982043E-2</v>
      </c>
      <c r="K349" s="97">
        <f t="shared" si="101"/>
        <v>0.51944973620585311</v>
      </c>
      <c r="L349" s="97">
        <f t="shared" si="110"/>
        <v>83.337832868668073</v>
      </c>
      <c r="M349" s="97">
        <f t="shared" si="102"/>
        <v>485.11292225700998</v>
      </c>
      <c r="N349" s="97">
        <f t="shared" si="103"/>
        <v>46.717425472342164</v>
      </c>
      <c r="O349" s="97">
        <f t="shared" si="104"/>
        <v>1.1151401035222022</v>
      </c>
      <c r="P349" s="97">
        <f t="shared" si="105"/>
        <v>1.1151401035222022</v>
      </c>
      <c r="Q349" s="97">
        <f t="shared" si="106"/>
        <v>0.13536060505127467</v>
      </c>
      <c r="R349" s="97">
        <f t="shared" si="107"/>
        <v>8.741485176148614E-2</v>
      </c>
      <c r="S349" s="97">
        <f t="shared" si="95"/>
        <v>435.94244112081066</v>
      </c>
      <c r="T349" s="97">
        <f t="shared" si="111"/>
        <v>37.825572119983221</v>
      </c>
      <c r="U349" s="97">
        <f t="shared" si="111"/>
        <v>384.10017519841915</v>
      </c>
      <c r="V349" s="33">
        <f t="shared" si="112"/>
        <v>999.99999999999841</v>
      </c>
      <c r="W349" s="101">
        <f t="shared" si="108"/>
        <v>76403.115550788018</v>
      </c>
      <c r="X349" s="108">
        <f t="shared" si="113"/>
        <v>578.07425268159602</v>
      </c>
      <c r="Y349" s="32">
        <f t="shared" si="109"/>
        <v>345.25796859440987</v>
      </c>
    </row>
    <row r="350" spans="1:25" x14ac:dyDescent="0.25">
      <c r="A350" s="4">
        <v>344</v>
      </c>
      <c r="C350" s="106">
        <f>IF(male=0,VLOOKUP((($A$5:$A$1570/'Life tables'!$I$2)*2)+age,lifetable,13,1),IF(male=1,VLOOKUP((($A$5:$A$1570/'Life tables'!$I$2)*2)+age,lifetable,10,1),"error"))</f>
        <v>2.5345550293476293E-4</v>
      </c>
      <c r="F350" s="97">
        <f t="shared" si="96"/>
        <v>93.605245433955673</v>
      </c>
      <c r="G350" s="97">
        <f t="shared" si="97"/>
        <v>9.4028428088260902</v>
      </c>
      <c r="H350" s="97">
        <f t="shared" si="98"/>
        <v>0.21517250581121602</v>
      </c>
      <c r="I350" s="97">
        <f t="shared" si="99"/>
        <v>0.21517250581121602</v>
      </c>
      <c r="J350" s="97">
        <f t="shared" si="100"/>
        <v>2.6217040123278919E-2</v>
      </c>
      <c r="K350" s="97">
        <f t="shared" si="101"/>
        <v>0.51875941412455551</v>
      </c>
      <c r="L350" s="97">
        <f t="shared" si="110"/>
        <v>83.227081159259313</v>
      </c>
      <c r="M350" s="97">
        <f t="shared" si="102"/>
        <v>484.46900724764032</v>
      </c>
      <c r="N350" s="97">
        <f t="shared" si="103"/>
        <v>46.655415061815908</v>
      </c>
      <c r="O350" s="97">
        <f t="shared" si="104"/>
        <v>1.11365992145064</v>
      </c>
      <c r="P350" s="97">
        <f t="shared" si="105"/>
        <v>1.11365992145064</v>
      </c>
      <c r="Q350" s="97">
        <f t="shared" si="106"/>
        <v>0.13518093404835774</v>
      </c>
      <c r="R350" s="97">
        <f t="shared" si="107"/>
        <v>8.7298821590965914E-2</v>
      </c>
      <c r="S350" s="97">
        <f t="shared" si="95"/>
        <v>435.3637925872838</v>
      </c>
      <c r="T350" s="97">
        <f t="shared" si="111"/>
        <v>37.986970094154856</v>
      </c>
      <c r="U350" s="97">
        <f t="shared" si="111"/>
        <v>384.70623343413467</v>
      </c>
      <c r="V350" s="33">
        <f t="shared" si="112"/>
        <v>999.99999999999841</v>
      </c>
      <c r="W350" s="101">
        <f t="shared" si="108"/>
        <v>76213.990856490957</v>
      </c>
      <c r="X350" s="108">
        <f t="shared" si="113"/>
        <v>577.30679647170882</v>
      </c>
      <c r="Y350" s="32">
        <f t="shared" si="109"/>
        <v>344.70044096287813</v>
      </c>
    </row>
    <row r="351" spans="1:25" x14ac:dyDescent="0.25">
      <c r="A351" s="4">
        <v>345</v>
      </c>
      <c r="C351" s="106">
        <f>IF(male=0,VLOOKUP((($A$5:$A$1570/'Life tables'!$I$2)*2)+age,lifetable,13,1),IF(male=1,VLOOKUP((($A$5:$A$1570/'Life tables'!$I$2)*2)+age,lifetable,10,1),"error"))</f>
        <v>2.5345550293476293E-4</v>
      </c>
      <c r="F351" s="97">
        <f t="shared" si="96"/>
        <v>93.480853328931488</v>
      </c>
      <c r="G351" s="97">
        <f t="shared" si="97"/>
        <v>9.3903473615380779</v>
      </c>
      <c r="H351" s="97">
        <f t="shared" si="98"/>
        <v>0.21488656285131993</v>
      </c>
      <c r="I351" s="97">
        <f t="shared" si="99"/>
        <v>0.21488656285131993</v>
      </c>
      <c r="J351" s="97">
        <f t="shared" si="100"/>
        <v>2.6182200272228704E-2</v>
      </c>
      <c r="K351" s="97">
        <f t="shared" si="101"/>
        <v>0.51807003421614439</v>
      </c>
      <c r="L351" s="97">
        <f t="shared" si="110"/>
        <v>83.116480607202391</v>
      </c>
      <c r="M351" s="97">
        <f t="shared" si="102"/>
        <v>483.82594314277731</v>
      </c>
      <c r="N351" s="97">
        <f t="shared" si="103"/>
        <v>46.593486595237238</v>
      </c>
      <c r="O351" s="97">
        <f t="shared" si="104"/>
        <v>1.1121816953726127</v>
      </c>
      <c r="P351" s="97">
        <f t="shared" si="105"/>
        <v>1.1121816953726127</v>
      </c>
      <c r="Q351" s="97">
        <f t="shared" si="106"/>
        <v>0.13500150047252965</v>
      </c>
      <c r="R351" s="97">
        <f t="shared" si="107"/>
        <v>8.7182944749058272E-2</v>
      </c>
      <c r="S351" s="97">
        <f t="shared" si="95"/>
        <v>434.78590871157326</v>
      </c>
      <c r="T351" s="97">
        <f t="shared" si="111"/>
        <v>38.148153794899613</v>
      </c>
      <c r="U351" s="97">
        <f t="shared" si="111"/>
        <v>385.31148641309989</v>
      </c>
      <c r="V351" s="33">
        <f t="shared" si="112"/>
        <v>999.99999999999818</v>
      </c>
      <c r="W351" s="101">
        <f t="shared" si="108"/>
        <v>76025.334157656995</v>
      </c>
      <c r="X351" s="108">
        <f t="shared" si="113"/>
        <v>576.54035979199875</v>
      </c>
      <c r="Y351" s="32">
        <f t="shared" si="109"/>
        <v>344.14381402064316</v>
      </c>
    </row>
    <row r="352" spans="1:25" x14ac:dyDescent="0.25">
      <c r="A352" s="4">
        <v>346</v>
      </c>
      <c r="C352" s="106">
        <f>IF(male=0,VLOOKUP((($A$5:$A$1570/'Life tables'!$I$2)*2)+age,lifetable,13,1),IF(male=1,VLOOKUP((($A$5:$A$1570/'Life tables'!$I$2)*2)+age,lifetable,10,1),"error"))</f>
        <v>2.5345550293476293E-4</v>
      </c>
      <c r="F352" s="97">
        <f t="shared" si="96"/>
        <v>93.356630837054709</v>
      </c>
      <c r="G352" s="97">
        <f t="shared" si="97"/>
        <v>9.3778689522457039</v>
      </c>
      <c r="H352" s="97">
        <f t="shared" si="98"/>
        <v>0.21460100978502197</v>
      </c>
      <c r="I352" s="97">
        <f t="shared" si="99"/>
        <v>0.21460100978502197</v>
      </c>
      <c r="J352" s="97">
        <f t="shared" si="100"/>
        <v>2.6147407926579172E-2</v>
      </c>
      <c r="K352" s="97">
        <f t="shared" si="101"/>
        <v>0.51738159430224484</v>
      </c>
      <c r="L352" s="97">
        <f t="shared" si="110"/>
        <v>83.006030863010139</v>
      </c>
      <c r="M352" s="97">
        <f t="shared" si="102"/>
        <v>483.18372895494406</v>
      </c>
      <c r="N352" s="97">
        <f t="shared" si="103"/>
        <v>46.531639977509982</v>
      </c>
      <c r="O352" s="97">
        <f t="shared" si="104"/>
        <v>1.1107054230181848</v>
      </c>
      <c r="P352" s="97">
        <f t="shared" si="105"/>
        <v>1.1107054230181848</v>
      </c>
      <c r="Q352" s="97">
        <f t="shared" si="106"/>
        <v>0.13482230404825554</v>
      </c>
      <c r="R352" s="97">
        <f t="shared" si="107"/>
        <v>8.7067221057824939E-2</v>
      </c>
      <c r="S352" s="97">
        <f t="shared" si="95"/>
        <v>434.20878860629165</v>
      </c>
      <c r="T352" s="97">
        <f t="shared" si="111"/>
        <v>38.30912350687445</v>
      </c>
      <c r="U352" s="97">
        <f t="shared" si="111"/>
        <v>385.91593522845994</v>
      </c>
      <c r="V352" s="33">
        <f t="shared" si="112"/>
        <v>999.99999999999829</v>
      </c>
      <c r="W352" s="101">
        <f t="shared" si="108"/>
        <v>75837.144301975874</v>
      </c>
      <c r="X352" s="108">
        <f t="shared" si="113"/>
        <v>575.77494126466388</v>
      </c>
      <c r="Y352" s="32">
        <f t="shared" si="109"/>
        <v>343.58808629862506</v>
      </c>
    </row>
    <row r="353" spans="1:25" x14ac:dyDescent="0.25">
      <c r="A353" s="4">
        <v>347</v>
      </c>
      <c r="C353" s="106">
        <f>IF(male=0,VLOOKUP((($A$5:$A$1570/'Life tables'!$I$2)*2)+age,lifetable,13,1),IF(male=1,VLOOKUP((($A$5:$A$1570/'Life tables'!$I$2)*2)+age,lifetable,10,1),"error"))</f>
        <v>2.5345550293476293E-4</v>
      </c>
      <c r="F353" s="97">
        <f t="shared" si="96"/>
        <v>93.232577571816591</v>
      </c>
      <c r="G353" s="97">
        <f t="shared" si="97"/>
        <v>9.3654075421233554</v>
      </c>
      <c r="H353" s="97">
        <f t="shared" si="98"/>
        <v>0.21431584572384568</v>
      </c>
      <c r="I353" s="97">
        <f t="shared" si="99"/>
        <v>0.21431584572384568</v>
      </c>
      <c r="J353" s="97">
        <f t="shared" si="100"/>
        <v>2.6112662978076621E-2</v>
      </c>
      <c r="K353" s="97">
        <f t="shared" si="101"/>
        <v>0.51669409224082929</v>
      </c>
      <c r="L353" s="97">
        <f t="shared" si="110"/>
        <v>82.895731583026645</v>
      </c>
      <c r="M353" s="97">
        <f t="shared" si="102"/>
        <v>482.54236369284735</v>
      </c>
      <c r="N353" s="97">
        <f t="shared" si="103"/>
        <v>46.46987511317046</v>
      </c>
      <c r="O353" s="97">
        <f t="shared" si="104"/>
        <v>1.1092311021086478</v>
      </c>
      <c r="P353" s="97">
        <f t="shared" si="105"/>
        <v>1.1092311021086478</v>
      </c>
      <c r="Q353" s="97">
        <f t="shared" si="106"/>
        <v>0.13464334449893584</v>
      </c>
      <c r="R353" s="97">
        <f t="shared" si="107"/>
        <v>8.6951650338639996E-2</v>
      </c>
      <c r="S353" s="97">
        <f t="shared" si="95"/>
        <v>433.63243138062205</v>
      </c>
      <c r="T353" s="97">
        <f t="shared" si="111"/>
        <v>38.469879514351462</v>
      </c>
      <c r="U353" s="97">
        <f t="shared" si="111"/>
        <v>386.51958097103943</v>
      </c>
      <c r="V353" s="33">
        <f t="shared" si="112"/>
        <v>999.99999999999829</v>
      </c>
      <c r="W353" s="101">
        <f t="shared" si="108"/>
        <v>75649.420139760332</v>
      </c>
      <c r="X353" s="108">
        <f t="shared" si="113"/>
        <v>575.01053951460744</v>
      </c>
      <c r="Y353" s="32">
        <f t="shared" si="109"/>
        <v>343.03325633064935</v>
      </c>
    </row>
    <row r="354" spans="1:25" x14ac:dyDescent="0.25">
      <c r="A354" s="4">
        <v>348</v>
      </c>
      <c r="C354" s="106">
        <f>IF(male=0,VLOOKUP((($A$5:$A$1570/'Life tables'!$I$2)*2)+age,lifetable,13,1),IF(male=1,VLOOKUP((($A$5:$A$1570/'Life tables'!$I$2)*2)+age,lifetable,10,1),"error"))</f>
        <v>2.5345550293476293E-4</v>
      </c>
      <c r="F354" s="97">
        <f t="shared" si="96"/>
        <v>93.108693153040335</v>
      </c>
      <c r="G354" s="97">
        <f t="shared" si="97"/>
        <v>9.3529630929814758</v>
      </c>
      <c r="H354" s="97">
        <f t="shared" si="98"/>
        <v>0.21403106979387004</v>
      </c>
      <c r="I354" s="97">
        <f t="shared" si="99"/>
        <v>0.21403106979387004</v>
      </c>
      <c r="J354" s="97">
        <f t="shared" si="100"/>
        <v>2.6077965320240794E-2</v>
      </c>
      <c r="K354" s="97">
        <f t="shared" si="101"/>
        <v>0.51600752592496102</v>
      </c>
      <c r="L354" s="97">
        <f t="shared" si="110"/>
        <v>82.785582429225911</v>
      </c>
      <c r="M354" s="97">
        <f t="shared" si="102"/>
        <v>481.90184636156721</v>
      </c>
      <c r="N354" s="97">
        <f t="shared" si="103"/>
        <v>46.408191906405726</v>
      </c>
      <c r="O354" s="97">
        <f t="shared" si="104"/>
        <v>1.1077587303569567</v>
      </c>
      <c r="P354" s="97">
        <f t="shared" si="105"/>
        <v>1.1077587303569567</v>
      </c>
      <c r="Q354" s="97">
        <f t="shared" si="106"/>
        <v>0.1344646215469589</v>
      </c>
      <c r="R354" s="97">
        <f t="shared" si="107"/>
        <v>8.683623241222399E-2</v>
      </c>
      <c r="S354" s="97">
        <f t="shared" si="95"/>
        <v>433.05683614048837</v>
      </c>
      <c r="T354" s="97">
        <f t="shared" si="111"/>
        <v>38.630422101218663</v>
      </c>
      <c r="U354" s="97">
        <f t="shared" si="111"/>
        <v>387.12242472937663</v>
      </c>
      <c r="V354" s="33">
        <f t="shared" si="112"/>
        <v>999.99999999999841</v>
      </c>
      <c r="W354" s="101">
        <f t="shared" si="108"/>
        <v>75462.160523948245</v>
      </c>
      <c r="X354" s="108">
        <f t="shared" si="113"/>
        <v>574.24715316940319</v>
      </c>
      <c r="Y354" s="32">
        <f t="shared" si="109"/>
        <v>342.47932265342303</v>
      </c>
    </row>
    <row r="355" spans="1:25" x14ac:dyDescent="0.25">
      <c r="A355" s="4">
        <v>349</v>
      </c>
      <c r="C355" s="106">
        <f>IF(male=0,VLOOKUP((($A$5:$A$1570/'Life tables'!$I$2)*2)+age,lifetable,13,1),IF(male=1,VLOOKUP((($A$5:$A$1570/'Life tables'!$I$2)*2)+age,lifetable,10,1),"error"))</f>
        <v>2.5345550293476293E-4</v>
      </c>
      <c r="F355" s="97">
        <f t="shared" si="96"/>
        <v>92.98497720666289</v>
      </c>
      <c r="G355" s="97">
        <f t="shared" si="97"/>
        <v>9.3405355672446522</v>
      </c>
      <c r="H355" s="97">
        <f t="shared" si="98"/>
        <v>0.2137466811352278</v>
      </c>
      <c r="I355" s="97">
        <f t="shared" si="99"/>
        <v>0.2137466811352278</v>
      </c>
      <c r="J355" s="97">
        <f t="shared" si="100"/>
        <v>2.6043314848303779E-2</v>
      </c>
      <c r="K355" s="97">
        <f t="shared" si="101"/>
        <v>0.51532189328158617</v>
      </c>
      <c r="L355" s="97">
        <f t="shared" si="110"/>
        <v>82.67558306901789</v>
      </c>
      <c r="M355" s="97">
        <f t="shared" si="102"/>
        <v>481.26217596274029</v>
      </c>
      <c r="N355" s="97">
        <f t="shared" si="103"/>
        <v>46.346590261071228</v>
      </c>
      <c r="O355" s="97">
        <f t="shared" si="104"/>
        <v>1.1062883054681512</v>
      </c>
      <c r="P355" s="97">
        <f t="shared" si="105"/>
        <v>1.1062883054681512</v>
      </c>
      <c r="Q355" s="97">
        <f t="shared" si="106"/>
        <v>0.13428613491375249</v>
      </c>
      <c r="R355" s="97">
        <f t="shared" si="107"/>
        <v>8.6720967098676965E-2</v>
      </c>
      <c r="S355" s="97">
        <f t="shared" si="95"/>
        <v>432.48200198872036</v>
      </c>
      <c r="T355" s="97">
        <f t="shared" si="111"/>
        <v>38.790751550980723</v>
      </c>
      <c r="U355" s="97">
        <f t="shared" si="111"/>
        <v>387.7244675897569</v>
      </c>
      <c r="V355" s="33">
        <f t="shared" si="112"/>
        <v>999.99999999999864</v>
      </c>
      <c r="W355" s="101">
        <f t="shared" si="108"/>
        <v>75275.364310104153</v>
      </c>
      <c r="X355" s="108">
        <f t="shared" si="113"/>
        <v>573.48478085926092</v>
      </c>
      <c r="Y355" s="32">
        <f t="shared" si="109"/>
        <v>341.9262838065103</v>
      </c>
    </row>
    <row r="356" spans="1:25" x14ac:dyDescent="0.25">
      <c r="A356" s="4">
        <v>350</v>
      </c>
      <c r="C356" s="106">
        <f>IF(male=0,VLOOKUP((($A$5:$A$1570/'Life tables'!$I$2)*2)+age,lifetable,13,1),IF(male=1,VLOOKUP((($A$5:$A$1570/'Life tables'!$I$2)*2)+age,lifetable,10,1),"error"))</f>
        <v>2.5345550293476293E-4</v>
      </c>
      <c r="F356" s="97">
        <f t="shared" si="96"/>
        <v>92.86142936452454</v>
      </c>
      <c r="G356" s="97">
        <f t="shared" si="97"/>
        <v>9.3281249279304674</v>
      </c>
      <c r="H356" s="97">
        <f t="shared" si="98"/>
        <v>0.21346267890162185</v>
      </c>
      <c r="I356" s="97">
        <f t="shared" si="99"/>
        <v>0.21346267890162185</v>
      </c>
      <c r="J356" s="97">
        <f t="shared" si="100"/>
        <v>2.6008711459151068E-2</v>
      </c>
      <c r="K356" s="97">
        <f t="shared" si="101"/>
        <v>0.51463719227036708</v>
      </c>
      <c r="L356" s="97">
        <f t="shared" si="110"/>
        <v>82.565733175061311</v>
      </c>
      <c r="M356" s="97">
        <f t="shared" si="102"/>
        <v>480.62335149473637</v>
      </c>
      <c r="N356" s="97">
        <f t="shared" si="103"/>
        <v>46.285070080707797</v>
      </c>
      <c r="O356" s="97">
        <f t="shared" si="104"/>
        <v>1.1048198251397607</v>
      </c>
      <c r="P356" s="97">
        <f t="shared" si="105"/>
        <v>1.1048198251397607</v>
      </c>
      <c r="Q356" s="97">
        <f t="shared" si="106"/>
        <v>0.13410788431983248</v>
      </c>
      <c r="R356" s="97">
        <f t="shared" si="107"/>
        <v>8.6605854217510325E-2</v>
      </c>
      <c r="S356" s="97">
        <f t="shared" si="95"/>
        <v>431.90792802521173</v>
      </c>
      <c r="T356" s="97">
        <f t="shared" si="111"/>
        <v>38.950868146759703</v>
      </c>
      <c r="U356" s="97">
        <f t="shared" si="111"/>
        <v>388.32571063624476</v>
      </c>
      <c r="V356" s="33">
        <f t="shared" si="112"/>
        <v>999.99999999999864</v>
      </c>
      <c r="W356" s="101">
        <f t="shared" si="108"/>
        <v>75089.030356420859</v>
      </c>
      <c r="X356" s="108">
        <f t="shared" si="113"/>
        <v>572.7234212169941</v>
      </c>
      <c r="Y356" s="32">
        <f t="shared" si="109"/>
        <v>341.37413833231091</v>
      </c>
    </row>
    <row r="357" spans="1:25" x14ac:dyDescent="0.25">
      <c r="A357" s="4">
        <v>351</v>
      </c>
      <c r="C357" s="106">
        <f>IF(male=0,VLOOKUP((($A$5:$A$1570/'Life tables'!$I$2)*2)+age,lifetable,13,1),IF(male=1,VLOOKUP((($A$5:$A$1570/'Life tables'!$I$2)*2)+age,lifetable,10,1),"error"))</f>
        <v>2.5345550293476293E-4</v>
      </c>
      <c r="F357" s="97">
        <f t="shared" si="96"/>
        <v>92.738049264165937</v>
      </c>
      <c r="G357" s="97">
        <f t="shared" si="97"/>
        <v>9.3157311386291219</v>
      </c>
      <c r="H357" s="97">
        <f t="shared" si="98"/>
        <v>0.21317906225985864</v>
      </c>
      <c r="I357" s="97">
        <f t="shared" si="99"/>
        <v>0.21317906225985864</v>
      </c>
      <c r="J357" s="97">
        <f t="shared" si="100"/>
        <v>2.5974155051264745E-2</v>
      </c>
      <c r="K357" s="97">
        <f t="shared" si="101"/>
        <v>0.51395342088255724</v>
      </c>
      <c r="L357" s="97">
        <f t="shared" si="110"/>
        <v>82.456032425083279</v>
      </c>
      <c r="M357" s="97">
        <f t="shared" si="102"/>
        <v>479.98537195282819</v>
      </c>
      <c r="N357" s="97">
        <f t="shared" si="103"/>
        <v>46.223631268558023</v>
      </c>
      <c r="O357" s="97">
        <f t="shared" si="104"/>
        <v>1.103353287062196</v>
      </c>
      <c r="P357" s="97">
        <f t="shared" si="105"/>
        <v>1.103353287062196</v>
      </c>
      <c r="Q357" s="97">
        <f t="shared" si="106"/>
        <v>0.13392986948485089</v>
      </c>
      <c r="R357" s="97">
        <f t="shared" si="107"/>
        <v>8.6490893587677378E-2</v>
      </c>
      <c r="S357" s="97">
        <f t="shared" si="95"/>
        <v>431.33461334707323</v>
      </c>
      <c r="T357" s="97">
        <f t="shared" si="111"/>
        <v>39.110772171295821</v>
      </c>
      <c r="U357" s="97">
        <f t="shared" si="111"/>
        <v>388.92615495071499</v>
      </c>
      <c r="V357" s="33">
        <f t="shared" si="112"/>
        <v>999.99999999999864</v>
      </c>
      <c r="W357" s="101">
        <f t="shared" si="108"/>
        <v>74903.157523720423</v>
      </c>
      <c r="X357" s="108">
        <f t="shared" si="113"/>
        <v>571.96307287798777</v>
      </c>
      <c r="Y357" s="32">
        <f t="shared" si="109"/>
        <v>340.82288477603754</v>
      </c>
    </row>
    <row r="358" spans="1:25" x14ac:dyDescent="0.25">
      <c r="A358" s="4">
        <v>352</v>
      </c>
      <c r="C358" s="106">
        <f>IF(male=0,VLOOKUP((($A$5:$A$1570/'Life tables'!$I$2)*2)+age,lifetable,13,1),IF(male=1,VLOOKUP((($A$5:$A$1570/'Life tables'!$I$2)*2)+age,lifetable,10,1),"error"))</f>
        <v>2.5345550293476293E-4</v>
      </c>
      <c r="F358" s="97">
        <f t="shared" si="96"/>
        <v>92.614836548632724</v>
      </c>
      <c r="G358" s="97">
        <f t="shared" si="97"/>
        <v>9.3033541634838048</v>
      </c>
      <c r="H358" s="97">
        <f t="shared" si="98"/>
        <v>0.21289583038939908</v>
      </c>
      <c r="I358" s="97">
        <f t="shared" si="99"/>
        <v>0.21289583038939908</v>
      </c>
      <c r="J358" s="97">
        <f t="shared" si="100"/>
        <v>2.5939645524668695E-2</v>
      </c>
      <c r="K358" s="97">
        <f t="shared" si="101"/>
        <v>0.51327057713991886</v>
      </c>
      <c r="L358" s="97">
        <f t="shared" si="110"/>
        <v>82.346480501705528</v>
      </c>
      <c r="M358" s="97">
        <f t="shared" si="102"/>
        <v>479.34823632935502</v>
      </c>
      <c r="N358" s="97">
        <f t="shared" si="103"/>
        <v>46.162273727582004</v>
      </c>
      <c r="O358" s="97">
        <f t="shared" si="104"/>
        <v>1.1018886889191246</v>
      </c>
      <c r="P358" s="97">
        <f t="shared" si="105"/>
        <v>1.1018886889191246</v>
      </c>
      <c r="Q358" s="97">
        <f t="shared" si="106"/>
        <v>0.133752090127641</v>
      </c>
      <c r="R358" s="97">
        <f t="shared" si="107"/>
        <v>8.6376085027602856E-2</v>
      </c>
      <c r="S358" s="97">
        <f t="shared" si="95"/>
        <v>430.76205704877952</v>
      </c>
      <c r="T358" s="97">
        <f t="shared" si="111"/>
        <v>39.27046390694813</v>
      </c>
      <c r="U358" s="97">
        <f t="shared" si="111"/>
        <v>389.5258016128825</v>
      </c>
      <c r="V358" s="33">
        <f t="shared" si="112"/>
        <v>999.99999999999864</v>
      </c>
      <c r="W358" s="101">
        <f t="shared" si="108"/>
        <v>74717.744675455077</v>
      </c>
      <c r="X358" s="108">
        <f t="shared" si="113"/>
        <v>571.2037344801679</v>
      </c>
      <c r="Y358" s="32">
        <f t="shared" si="109"/>
        <v>340.27252168569487</v>
      </c>
    </row>
    <row r="359" spans="1:25" x14ac:dyDescent="0.25">
      <c r="A359" s="4">
        <v>353</v>
      </c>
      <c r="C359" s="106">
        <f>IF(male=0,VLOOKUP((($A$5:$A$1570/'Life tables'!$I$2)*2)+age,lifetable,13,1),IF(male=1,VLOOKUP((($A$5:$A$1570/'Life tables'!$I$2)*2)+age,lifetable,10,1),"error"))</f>
        <v>2.5345550293476293E-4</v>
      </c>
      <c r="F359" s="97">
        <f t="shared" si="96"/>
        <v>92.491790866286934</v>
      </c>
      <c r="G359" s="97">
        <f t="shared" si="97"/>
        <v>9.2909939671717456</v>
      </c>
      <c r="H359" s="97">
        <f t="shared" si="98"/>
        <v>0.21261298248192495</v>
      </c>
      <c r="I359" s="97">
        <f t="shared" si="99"/>
        <v>0.21261298248192495</v>
      </c>
      <c r="J359" s="97">
        <f t="shared" si="100"/>
        <v>2.5905182780875859E-2</v>
      </c>
      <c r="K359" s="97">
        <f t="shared" si="101"/>
        <v>0.51258865909367768</v>
      </c>
      <c r="L359" s="97">
        <f t="shared" si="110"/>
        <v>82.237077092276778</v>
      </c>
      <c r="M359" s="97">
        <f t="shared" si="102"/>
        <v>478.71194361388098</v>
      </c>
      <c r="N359" s="97">
        <f t="shared" si="103"/>
        <v>46.100997360472569</v>
      </c>
      <c r="O359" s="97">
        <f t="shared" si="104"/>
        <v>1.1004260283878347</v>
      </c>
      <c r="P359" s="97">
        <f t="shared" si="105"/>
        <v>1.1004260283878347</v>
      </c>
      <c r="Q359" s="97">
        <f t="shared" si="106"/>
        <v>0.13357454596626192</v>
      </c>
      <c r="R359" s="97">
        <f t="shared" si="107"/>
        <v>8.6261428355211431E-2</v>
      </c>
      <c r="S359" s="97">
        <f t="shared" si="95"/>
        <v>430.19025822231129</v>
      </c>
      <c r="T359" s="97">
        <f t="shared" si="111"/>
        <v>39.429943635695267</v>
      </c>
      <c r="U359" s="97">
        <f t="shared" si="111"/>
        <v>390.12465170033141</v>
      </c>
      <c r="V359" s="33">
        <f t="shared" si="112"/>
        <v>999.99999999999864</v>
      </c>
      <c r="W359" s="101">
        <f t="shared" si="108"/>
        <v>74532.79067770757</v>
      </c>
      <c r="X359" s="108">
        <f t="shared" si="113"/>
        <v>570.44540466397189</v>
      </c>
      <c r="Y359" s="32">
        <f t="shared" si="109"/>
        <v>339.72304761205953</v>
      </c>
    </row>
    <row r="360" spans="1:25" x14ac:dyDescent="0.25">
      <c r="A360" s="4">
        <v>354</v>
      </c>
      <c r="C360" s="106">
        <f>IF(male=0,VLOOKUP((($A$5:$A$1570/'Life tables'!$I$2)*2)+age,lifetable,13,1),IF(male=1,VLOOKUP((($A$5:$A$1570/'Life tables'!$I$2)*2)+age,lifetable,10,1),"error"))</f>
        <v>2.5345550293476293E-4</v>
      </c>
      <c r="F360" s="97">
        <f t="shared" si="96"/>
        <v>92.368911870625311</v>
      </c>
      <c r="G360" s="97">
        <f t="shared" si="97"/>
        <v>9.2786505148859657</v>
      </c>
      <c r="H360" s="97">
        <f t="shared" si="98"/>
        <v>0.2123305177409214</v>
      </c>
      <c r="I360" s="97">
        <f t="shared" si="99"/>
        <v>0.2123305177409214</v>
      </c>
      <c r="J360" s="97">
        <f t="shared" si="100"/>
        <v>2.5870766722837297E-2</v>
      </c>
      <c r="K360" s="97">
        <f t="shared" si="101"/>
        <v>0.51190766482351557</v>
      </c>
      <c r="L360" s="97">
        <f t="shared" si="110"/>
        <v>82.127821888711154</v>
      </c>
      <c r="M360" s="97">
        <f t="shared" si="102"/>
        <v>478.07649279334663</v>
      </c>
      <c r="N360" s="97">
        <f t="shared" si="103"/>
        <v>46.039802069669896</v>
      </c>
      <c r="O360" s="97">
        <f t="shared" si="104"/>
        <v>1.098965303139583</v>
      </c>
      <c r="P360" s="97">
        <f t="shared" si="105"/>
        <v>1.098965303139583</v>
      </c>
      <c r="Q360" s="97">
        <f t="shared" si="106"/>
        <v>0.13339723671804052</v>
      </c>
      <c r="R360" s="97">
        <f t="shared" si="107"/>
        <v>8.614692338795496E-2</v>
      </c>
      <c r="S360" s="97">
        <f t="shared" si="95"/>
        <v>429.61921595729154</v>
      </c>
      <c r="T360" s="97">
        <f t="shared" si="111"/>
        <v>39.589211639136145</v>
      </c>
      <c r="U360" s="97">
        <f t="shared" si="111"/>
        <v>390.72270628854289</v>
      </c>
      <c r="V360" s="33">
        <f t="shared" si="112"/>
        <v>999.99999999999852</v>
      </c>
      <c r="W360" s="101">
        <f t="shared" si="108"/>
        <v>74348.294399191756</v>
      </c>
      <c r="X360" s="108">
        <f t="shared" si="113"/>
        <v>569.6880820723195</v>
      </c>
      <c r="Y360" s="32">
        <f t="shared" si="109"/>
        <v>339.17446110865916</v>
      </c>
    </row>
    <row r="361" spans="1:25" x14ac:dyDescent="0.25">
      <c r="A361" s="4">
        <v>355</v>
      </c>
      <c r="C361" s="106">
        <f>IF(male=0,VLOOKUP((($A$5:$A$1570/'Life tables'!$I$2)*2)+age,lifetable,13,1),IF(male=1,VLOOKUP((($A$5:$A$1570/'Life tables'!$I$2)*2)+age,lifetable,10,1),"error"))</f>
        <v>2.5345550293476293E-4</v>
      </c>
      <c r="F361" s="97">
        <f t="shared" si="96"/>
        <v>92.246199220104145</v>
      </c>
      <c r="G361" s="97">
        <f t="shared" si="97"/>
        <v>9.266323772317687</v>
      </c>
      <c r="H361" s="97">
        <f t="shared" si="98"/>
        <v>0.2120484353812741</v>
      </c>
      <c r="I361" s="97">
        <f t="shared" si="99"/>
        <v>0.2120484353812741</v>
      </c>
      <c r="J361" s="97">
        <f t="shared" si="100"/>
        <v>2.5836397254893142E-2</v>
      </c>
      <c r="K361" s="97">
        <f t="shared" si="101"/>
        <v>0.51122759243660054</v>
      </c>
      <c r="L361" s="97">
        <f t="shared" si="110"/>
        <v>82.018714587332411</v>
      </c>
      <c r="M361" s="97">
        <f t="shared" si="102"/>
        <v>477.44188285221554</v>
      </c>
      <c r="N361" s="97">
        <f t="shared" si="103"/>
        <v>45.978687757375624</v>
      </c>
      <c r="O361" s="97">
        <f t="shared" si="104"/>
        <v>1.0975065108399331</v>
      </c>
      <c r="P361" s="97">
        <f t="shared" si="105"/>
        <v>1.0975065108399331</v>
      </c>
      <c r="Q361" s="97">
        <f t="shared" si="106"/>
        <v>0.13322016209961277</v>
      </c>
      <c r="R361" s="97">
        <f t="shared" si="107"/>
        <v>8.6032569942839046E-2</v>
      </c>
      <c r="S361" s="97">
        <f t="shared" si="95"/>
        <v>429.04892934111763</v>
      </c>
      <c r="T361" s="97">
        <f t="shared" si="111"/>
        <v>39.748268198490649</v>
      </c>
      <c r="U361" s="97">
        <f t="shared" si="111"/>
        <v>391.31996645092232</v>
      </c>
      <c r="V361" s="33">
        <f t="shared" si="112"/>
        <v>999.99999999999864</v>
      </c>
      <c r="W361" s="101">
        <f t="shared" si="108"/>
        <v>74164.254711252346</v>
      </c>
      <c r="X361" s="108">
        <f t="shared" si="113"/>
        <v>568.93176535058581</v>
      </c>
      <c r="Y361" s="32">
        <f t="shared" si="109"/>
        <v>338.62676073175311</v>
      </c>
    </row>
    <row r="362" spans="1:25" x14ac:dyDescent="0.25">
      <c r="A362" s="4">
        <v>356</v>
      </c>
      <c r="C362" s="106">
        <f>IF(male=0,VLOOKUP((($A$5:$A$1570/'Life tables'!$I$2)*2)+age,lifetable,13,1),IF(male=1,VLOOKUP((($A$5:$A$1570/'Life tables'!$I$2)*2)+age,lifetable,10,1),"error"))</f>
        <v>2.5345550293476293E-4</v>
      </c>
      <c r="F362" s="97">
        <f t="shared" si="96"/>
        <v>92.123652577970319</v>
      </c>
      <c r="G362" s="97">
        <f t="shared" si="97"/>
        <v>9.2540137056393537</v>
      </c>
      <c r="H362" s="97">
        <f t="shared" si="98"/>
        <v>0.21176673462888099</v>
      </c>
      <c r="I362" s="97">
        <f t="shared" si="99"/>
        <v>0.21176673462888099</v>
      </c>
      <c r="J362" s="97">
        <f t="shared" si="100"/>
        <v>2.5802074282725278E-2</v>
      </c>
      <c r="K362" s="97">
        <f t="shared" si="101"/>
        <v>0.51054844006665001</v>
      </c>
      <c r="L362" s="97">
        <f t="shared" si="110"/>
        <v>81.909754888723825</v>
      </c>
      <c r="M362" s="97">
        <f t="shared" si="102"/>
        <v>476.8081127726154</v>
      </c>
      <c r="N362" s="97">
        <f t="shared" si="103"/>
        <v>45.91765432556646</v>
      </c>
      <c r="O362" s="97">
        <f t="shared" si="104"/>
        <v>1.096049649149079</v>
      </c>
      <c r="P362" s="97">
        <f t="shared" si="105"/>
        <v>1.096049649149079</v>
      </c>
      <c r="Q362" s="97">
        <f t="shared" si="106"/>
        <v>0.13304332182696252</v>
      </c>
      <c r="R362" s="97">
        <f t="shared" si="107"/>
        <v>8.5918367836448323E-2</v>
      </c>
      <c r="S362" s="97">
        <f t="shared" si="95"/>
        <v>428.47939745908735</v>
      </c>
      <c r="T362" s="97">
        <f t="shared" si="111"/>
        <v>39.907113594600339</v>
      </c>
      <c r="U362" s="97">
        <f t="shared" si="111"/>
        <v>391.91643325882541</v>
      </c>
      <c r="V362" s="33">
        <f t="shared" si="112"/>
        <v>999.99999999999864</v>
      </c>
      <c r="W362" s="101">
        <f t="shared" si="108"/>
        <v>73980.670487864816</v>
      </c>
      <c r="X362" s="108">
        <f t="shared" si="113"/>
        <v>568.17645314657284</v>
      </c>
      <c r="Y362" s="32">
        <f t="shared" si="109"/>
        <v>338.07994504031456</v>
      </c>
    </row>
    <row r="363" spans="1:25" x14ac:dyDescent="0.25">
      <c r="A363" s="4">
        <v>357</v>
      </c>
      <c r="C363" s="106">
        <f>IF(male=0,VLOOKUP((($A$5:$A$1570/'Life tables'!$I$2)*2)+age,lifetable,13,1),IF(male=1,VLOOKUP((($A$5:$A$1570/'Life tables'!$I$2)*2)+age,lifetable,10,1),"error"))</f>
        <v>2.5345550293476293E-4</v>
      </c>
      <c r="F363" s="97">
        <f t="shared" si="96"/>
        <v>92.001271612098662</v>
      </c>
      <c r="G363" s="97">
        <f t="shared" si="97"/>
        <v>9.2417202814882948</v>
      </c>
      <c r="H363" s="97">
        <f t="shared" si="98"/>
        <v>0.21148541472027843</v>
      </c>
      <c r="I363" s="97">
        <f t="shared" si="99"/>
        <v>0.21148541472027843</v>
      </c>
      <c r="J363" s="97">
        <f t="shared" si="100"/>
        <v>2.5767797713311797E-2</v>
      </c>
      <c r="K363" s="97">
        <f t="shared" si="101"/>
        <v>0.50987020587302923</v>
      </c>
      <c r="L363" s="97">
        <f t="shared" si="110"/>
        <v>81.800942497583463</v>
      </c>
      <c r="M363" s="97">
        <f t="shared" si="102"/>
        <v>476.17518153447418</v>
      </c>
      <c r="N363" s="97">
        <f t="shared" si="103"/>
        <v>45.856701676007241</v>
      </c>
      <c r="O363" s="97">
        <f t="shared" si="104"/>
        <v>1.0945947157221576</v>
      </c>
      <c r="P363" s="97">
        <f t="shared" si="105"/>
        <v>1.0945947157221576</v>
      </c>
      <c r="Q363" s="97">
        <f t="shared" si="106"/>
        <v>0.13286671561546018</v>
      </c>
      <c r="R363" s="97">
        <f t="shared" si="107"/>
        <v>8.580431688497106E-2</v>
      </c>
      <c r="S363" s="97">
        <f t="shared" si="95"/>
        <v>427.9106193945222</v>
      </c>
      <c r="T363" s="97">
        <f t="shared" si="111"/>
        <v>40.06574810792911</v>
      </c>
      <c r="U363" s="97">
        <f t="shared" si="111"/>
        <v>392.51210778158338</v>
      </c>
      <c r="V363" s="33">
        <f t="shared" si="112"/>
        <v>999.99999999999864</v>
      </c>
      <c r="W363" s="101">
        <f t="shared" si="108"/>
        <v>73797.540605634989</v>
      </c>
      <c r="X363" s="108">
        <f t="shared" si="113"/>
        <v>567.4221441104861</v>
      </c>
      <c r="Y363" s="32">
        <f t="shared" si="109"/>
        <v>337.53401259601105</v>
      </c>
    </row>
    <row r="364" spans="1:25" x14ac:dyDescent="0.25">
      <c r="A364" s="4">
        <v>358</v>
      </c>
      <c r="C364" s="106">
        <f>IF(male=0,VLOOKUP((($A$5:$A$1570/'Life tables'!$I$2)*2)+age,lifetable,13,1),IF(male=1,VLOOKUP((($A$5:$A$1570/'Life tables'!$I$2)*2)+age,lifetable,10,1),"error"))</f>
        <v>2.5345550293476293E-4</v>
      </c>
      <c r="F364" s="97">
        <f t="shared" si="96"/>
        <v>91.879055994834886</v>
      </c>
      <c r="G364" s="97">
        <f t="shared" si="97"/>
        <v>9.2294434669509542</v>
      </c>
      <c r="H364" s="97">
        <f t="shared" si="98"/>
        <v>0.21120447490228003</v>
      </c>
      <c r="I364" s="97">
        <f t="shared" si="99"/>
        <v>0.21120447490228003</v>
      </c>
      <c r="J364" s="97">
        <f t="shared" si="100"/>
        <v>2.5733567454882995E-2</v>
      </c>
      <c r="K364" s="97">
        <f t="shared" si="101"/>
        <v>0.50919288803988105</v>
      </c>
      <c r="L364" s="97">
        <f t="shared" si="110"/>
        <v>81.692277122584613</v>
      </c>
      <c r="M364" s="97">
        <f t="shared" si="102"/>
        <v>475.54308811565119</v>
      </c>
      <c r="N364" s="97">
        <f t="shared" si="103"/>
        <v>45.795829710263611</v>
      </c>
      <c r="O364" s="97">
        <f t="shared" si="104"/>
        <v>1.0931417082095509</v>
      </c>
      <c r="P364" s="97">
        <f t="shared" si="105"/>
        <v>1.0931417082095509</v>
      </c>
      <c r="Q364" s="97">
        <f t="shared" si="106"/>
        <v>0.13269034317989872</v>
      </c>
      <c r="R364" s="97">
        <f t="shared" si="107"/>
        <v>8.5690416904222758E-2</v>
      </c>
      <c r="S364" s="97">
        <f t="shared" si="95"/>
        <v>427.34259422888437</v>
      </c>
      <c r="T364" s="97">
        <f t="shared" si="111"/>
        <v>40.224172018563891</v>
      </c>
      <c r="U364" s="97">
        <f t="shared" si="111"/>
        <v>393.1069910865275</v>
      </c>
      <c r="V364" s="33">
        <f t="shared" si="112"/>
        <v>999.99999999999852</v>
      </c>
      <c r="W364" s="101">
        <f t="shared" si="108"/>
        <v>73614.863943798307</v>
      </c>
      <c r="X364" s="108">
        <f t="shared" si="113"/>
        <v>566.66883689490714</v>
      </c>
      <c r="Y364" s="32">
        <f t="shared" si="109"/>
        <v>336.98896196318793</v>
      </c>
    </row>
    <row r="365" spans="1:25" x14ac:dyDescent="0.25">
      <c r="A365" s="4">
        <v>359</v>
      </c>
      <c r="C365" s="106">
        <f>IF(male=0,VLOOKUP((($A$5:$A$1570/'Life tables'!$I$2)*2)+age,lifetable,13,1),IF(male=1,VLOOKUP((($A$5:$A$1570/'Life tables'!$I$2)*2)+age,lifetable,10,1),"error"))</f>
        <v>2.5345550293476293E-4</v>
      </c>
      <c r="F365" s="97">
        <f t="shared" si="96"/>
        <v>91.757005402844413</v>
      </c>
      <c r="G365" s="97">
        <f t="shared" si="97"/>
        <v>9.217183229547695</v>
      </c>
      <c r="H365" s="97">
        <f t="shared" si="98"/>
        <v>0.21092391443162925</v>
      </c>
      <c r="I365" s="97">
        <f t="shared" si="99"/>
        <v>0.21092391443162925</v>
      </c>
      <c r="J365" s="97">
        <f t="shared" si="100"/>
        <v>2.5699383416879041E-2</v>
      </c>
      <c r="K365" s="97">
        <f t="shared" si="101"/>
        <v>0.50851648477528832</v>
      </c>
      <c r="L365" s="97">
        <f t="shared" si="110"/>
        <v>81.5837584762413</v>
      </c>
      <c r="M365" s="97">
        <f t="shared" si="102"/>
        <v>474.91183149206279</v>
      </c>
      <c r="N365" s="97">
        <f t="shared" si="103"/>
        <v>45.735038329714094</v>
      </c>
      <c r="O365" s="97">
        <f t="shared" si="104"/>
        <v>1.0916906242571749</v>
      </c>
      <c r="P365" s="97">
        <f t="shared" si="105"/>
        <v>1.0916906242571749</v>
      </c>
      <c r="Q365" s="97">
        <f t="shared" si="106"/>
        <v>0.13251420423452903</v>
      </c>
      <c r="R365" s="97">
        <f t="shared" si="107"/>
        <v>8.5576667709668833E-2</v>
      </c>
      <c r="S365" s="97">
        <f t="shared" si="95"/>
        <v>426.77532104189015</v>
      </c>
      <c r="T365" s="97">
        <f t="shared" si="111"/>
        <v>40.382385606215301</v>
      </c>
      <c r="U365" s="97">
        <f t="shared" si="111"/>
        <v>393.70108423901246</v>
      </c>
      <c r="V365" s="33">
        <f t="shared" si="112"/>
        <v>999.99999999999864</v>
      </c>
      <c r="W365" s="101">
        <f t="shared" si="108"/>
        <v>73432.639384218899</v>
      </c>
      <c r="X365" s="108">
        <f t="shared" si="113"/>
        <v>565.91653015477084</v>
      </c>
      <c r="Y365" s="32">
        <f t="shared" si="109"/>
        <v>336.4447917088504</v>
      </c>
    </row>
    <row r="366" spans="1:25" x14ac:dyDescent="0.25">
      <c r="A366" s="4">
        <v>360</v>
      </c>
      <c r="C366" s="106">
        <f>IF(male=0,VLOOKUP((($A$5:$A$1570/'Life tables'!$I$2)*2)+age,lifetable,13,1),IF(male=1,VLOOKUP((($A$5:$A$1570/'Life tables'!$I$2)*2)+age,lifetable,10,1),"error"))</f>
        <v>2.5345550293476293E-4</v>
      </c>
      <c r="F366" s="97">
        <f t="shared" si="96"/>
        <v>91.635119516966455</v>
      </c>
      <c r="G366" s="97">
        <f t="shared" si="97"/>
        <v>9.2049395372181504</v>
      </c>
      <c r="H366" s="97">
        <f t="shared" si="98"/>
        <v>0.21064373257466393</v>
      </c>
      <c r="I366" s="97">
        <f t="shared" si="99"/>
        <v>0.21064373257466393</v>
      </c>
      <c r="J366" s="97">
        <f t="shared" si="100"/>
        <v>2.566524550990909E-2</v>
      </c>
      <c r="K366" s="97">
        <f t="shared" si="101"/>
        <v>0.50784099431046481</v>
      </c>
      <c r="L366" s="97">
        <f t="shared" si="110"/>
        <v>81.4753862747786</v>
      </c>
      <c r="M366" s="97">
        <f t="shared" si="102"/>
        <v>474.28141063780441</v>
      </c>
      <c r="N366" s="97">
        <f t="shared" si="103"/>
        <v>45.674327435561864</v>
      </c>
      <c r="O366" s="97">
        <f t="shared" si="104"/>
        <v>1.090241461506759</v>
      </c>
      <c r="P366" s="97">
        <f t="shared" si="105"/>
        <v>1.090241461506759</v>
      </c>
      <c r="Q366" s="97">
        <f t="shared" si="106"/>
        <v>0.13233829849309398</v>
      </c>
      <c r="R366" s="97">
        <f t="shared" si="107"/>
        <v>8.5463069116446549E-2</v>
      </c>
      <c r="S366" s="97">
        <f t="shared" si="95"/>
        <v>426.20879891161951</v>
      </c>
      <c r="T366" s="97">
        <f t="shared" si="111"/>
        <v>40.540389150218303</v>
      </c>
      <c r="U366" s="97">
        <f t="shared" si="111"/>
        <v>394.29438830243936</v>
      </c>
      <c r="V366" s="33">
        <f t="shared" si="112"/>
        <v>999.99999999999864</v>
      </c>
      <c r="W366" s="101">
        <f t="shared" si="108"/>
        <v>73250.865811388707</v>
      </c>
      <c r="X366" s="108">
        <f t="shared" si="113"/>
        <v>565.16522254734105</v>
      </c>
      <c r="Y366" s="32">
        <f t="shared" si="109"/>
        <v>335.90150040264638</v>
      </c>
    </row>
    <row r="367" spans="1:25" x14ac:dyDescent="0.25">
      <c r="A367" s="4">
        <v>361</v>
      </c>
      <c r="C367" s="106">
        <f>IF(male=0,VLOOKUP((($A$5:$A$1570/'Life tables'!$I$2)*2)+age,lifetable,13,1),IF(male=1,VLOOKUP((($A$5:$A$1570/'Life tables'!$I$2)*2)+age,lifetable,10,1),"error"))</f>
        <v>2.5345550293476293E-4</v>
      </c>
      <c r="F367" s="97">
        <f t="shared" si="96"/>
        <v>91.51339802207336</v>
      </c>
      <c r="G367" s="97">
        <f t="shared" si="97"/>
        <v>9.1927123583070856</v>
      </c>
      <c r="H367" s="97">
        <f t="shared" si="98"/>
        <v>0.21036392860699296</v>
      </c>
      <c r="I367" s="97">
        <f t="shared" si="99"/>
        <v>0.21036392860699296</v>
      </c>
      <c r="J367" s="97">
        <f t="shared" si="100"/>
        <v>2.5631153645711915E-2</v>
      </c>
      <c r="K367" s="97">
        <f t="shared" si="101"/>
        <v>0.50716641489897596</v>
      </c>
      <c r="L367" s="97">
        <f t="shared" si="110"/>
        <v>81.3671602380076</v>
      </c>
      <c r="M367" s="97">
        <f t="shared" si="102"/>
        <v>473.65182452526761</v>
      </c>
      <c r="N367" s="97">
        <f t="shared" si="103"/>
        <v>45.613696928845989</v>
      </c>
      <c r="O367" s="97">
        <f t="shared" si="104"/>
        <v>1.0887942175961165</v>
      </c>
      <c r="P367" s="97">
        <f t="shared" si="105"/>
        <v>1.0887942175961165</v>
      </c>
      <c r="Q367" s="97">
        <f t="shared" si="106"/>
        <v>0.13216262566886086</v>
      </c>
      <c r="R367" s="97">
        <f t="shared" si="107"/>
        <v>8.5349620939386167E-2</v>
      </c>
      <c r="S367" s="97">
        <f t="shared" si="95"/>
        <v>425.64302691462115</v>
      </c>
      <c r="T367" s="97">
        <f t="shared" si="111"/>
        <v>40.698182929532877</v>
      </c>
      <c r="U367" s="97">
        <f t="shared" si="111"/>
        <v>394.8869043382777</v>
      </c>
      <c r="V367" s="33">
        <f t="shared" si="112"/>
        <v>999.99999999999864</v>
      </c>
      <c r="W367" s="101">
        <f t="shared" si="108"/>
        <v>73069.542112425814</v>
      </c>
      <c r="X367" s="108">
        <f t="shared" si="113"/>
        <v>564.41491273218799</v>
      </c>
      <c r="Y367" s="32">
        <f t="shared" si="109"/>
        <v>335.35908661685176</v>
      </c>
    </row>
    <row r="368" spans="1:25" x14ac:dyDescent="0.25">
      <c r="A368" s="4">
        <v>362</v>
      </c>
      <c r="C368" s="106">
        <f>IF(male=0,VLOOKUP((($A$5:$A$1570/'Life tables'!$I$2)*2)+age,lifetable,13,1),IF(male=1,VLOOKUP((($A$5:$A$1570/'Life tables'!$I$2)*2)+age,lifetable,10,1),"error"))</f>
        <v>2.5345550293476293E-4</v>
      </c>
      <c r="F368" s="97">
        <f t="shared" si="96"/>
        <v>91.391840606935219</v>
      </c>
      <c r="G368" s="97">
        <f t="shared" si="97"/>
        <v>9.1805016615508048</v>
      </c>
      <c r="H368" s="97">
        <f t="shared" si="98"/>
        <v>0.21008450181318511</v>
      </c>
      <c r="I368" s="97">
        <f t="shared" si="99"/>
        <v>0.21008450181318511</v>
      </c>
      <c r="J368" s="97">
        <f t="shared" si="100"/>
        <v>2.5597107737117958E-2</v>
      </c>
      <c r="K368" s="97">
        <f t="shared" si="101"/>
        <v>0.50649274481598849</v>
      </c>
      <c r="L368" s="97">
        <f t="shared" si="110"/>
        <v>81.259080089204943</v>
      </c>
      <c r="M368" s="97">
        <f t="shared" si="102"/>
        <v>473.02307212525278</v>
      </c>
      <c r="N368" s="97">
        <f t="shared" si="103"/>
        <v>45.553146710452332</v>
      </c>
      <c r="O368" s="97">
        <f t="shared" si="104"/>
        <v>1.0873488901594028</v>
      </c>
      <c r="P368" s="97">
        <f t="shared" si="105"/>
        <v>1.0873488901594028</v>
      </c>
      <c r="Q368" s="97">
        <f t="shared" si="106"/>
        <v>0.13198718547465313</v>
      </c>
      <c r="R368" s="97">
        <f t="shared" si="107"/>
        <v>8.5236322993031202E-2</v>
      </c>
      <c r="S368" s="97">
        <f t="shared" si="95"/>
        <v>425.07800412601398</v>
      </c>
      <c r="T368" s="97">
        <f t="shared" si="111"/>
        <v>40.855767222744646</v>
      </c>
      <c r="U368" s="97">
        <f t="shared" si="111"/>
        <v>395.47863340608671</v>
      </c>
      <c r="V368" s="33">
        <f t="shared" si="112"/>
        <v>999.99999999999852</v>
      </c>
      <c r="W368" s="101">
        <f t="shared" si="108"/>
        <v>72888.667177073294</v>
      </c>
      <c r="X368" s="108">
        <f t="shared" si="113"/>
        <v>563.66559937116722</v>
      </c>
      <c r="Y368" s="32">
        <f t="shared" si="109"/>
        <v>334.81754892635308</v>
      </c>
    </row>
    <row r="369" spans="1:25" x14ac:dyDescent="0.25">
      <c r="A369" s="4">
        <v>363</v>
      </c>
      <c r="C369" s="106">
        <f>IF(male=0,VLOOKUP((($A$5:$A$1570/'Life tables'!$I$2)*2)+age,lifetable,13,1),IF(male=1,VLOOKUP((($A$5:$A$1570/'Life tables'!$I$2)*2)+age,lifetable,10,1),"error"))</f>
        <v>2.5345550293476293E-4</v>
      </c>
      <c r="F369" s="97">
        <f t="shared" si="96"/>
        <v>91.270446964089103</v>
      </c>
      <c r="G369" s="97">
        <f t="shared" si="97"/>
        <v>9.1683074160640157</v>
      </c>
      <c r="H369" s="97">
        <f t="shared" si="98"/>
        <v>0.20980545148646831</v>
      </c>
      <c r="I369" s="97">
        <f t="shared" si="99"/>
        <v>0.20980545148646831</v>
      </c>
      <c r="J369" s="97">
        <f t="shared" si="100"/>
        <v>2.5563107698012746E-2</v>
      </c>
      <c r="K369" s="97">
        <f t="shared" si="101"/>
        <v>0.50581998235754555</v>
      </c>
      <c r="L369" s="97">
        <f t="shared" si="110"/>
        <v>81.151145554996589</v>
      </c>
      <c r="M369" s="97">
        <f t="shared" si="102"/>
        <v>472.39515240707811</v>
      </c>
      <c r="N369" s="97">
        <f t="shared" si="103"/>
        <v>45.492676681123989</v>
      </c>
      <c r="O369" s="97">
        <f t="shared" si="104"/>
        <v>1.0859054768273664</v>
      </c>
      <c r="P369" s="97">
        <f t="shared" si="105"/>
        <v>1.0859054768273664</v>
      </c>
      <c r="Q369" s="97">
        <f t="shared" si="106"/>
        <v>0.13181197762288061</v>
      </c>
      <c r="R369" s="97">
        <f t="shared" si="107"/>
        <v>8.5123175091658107E-2</v>
      </c>
      <c r="S369" s="97">
        <f t="shared" si="95"/>
        <v>424.51372961958486</v>
      </c>
      <c r="T369" s="97">
        <f t="shared" si="111"/>
        <v>41.01314230806554</v>
      </c>
      <c r="U369" s="97">
        <f t="shared" si="111"/>
        <v>396.06957656353592</v>
      </c>
      <c r="V369" s="33">
        <f t="shared" si="112"/>
        <v>999.99999999999864</v>
      </c>
      <c r="W369" s="101">
        <f t="shared" si="108"/>
        <v>72708.239897697465</v>
      </c>
      <c r="X369" s="108">
        <f t="shared" si="113"/>
        <v>562.91728112839712</v>
      </c>
      <c r="Y369" s="32">
        <f t="shared" si="109"/>
        <v>334.27688590863295</v>
      </c>
    </row>
    <row r="370" spans="1:25" x14ac:dyDescent="0.25">
      <c r="A370" s="4">
        <v>364</v>
      </c>
      <c r="C370" s="106">
        <f>IF(male=0,VLOOKUP((($A$5:$A$1570/'Life tables'!$I$2)*2)+age,lifetable,13,1),IF(male=1,VLOOKUP((($A$5:$A$1570/'Life tables'!$I$2)*2)+age,lifetable,10,1),"error"))</f>
        <v>2.5345550293476293E-4</v>
      </c>
      <c r="F370" s="97">
        <f t="shared" si="96"/>
        <v>91.149216789713122</v>
      </c>
      <c r="G370" s="97">
        <f t="shared" si="97"/>
        <v>9.1561295913271739</v>
      </c>
      <c r="H370" s="97">
        <f t="shared" si="98"/>
        <v>0.20952677692844032</v>
      </c>
      <c r="I370" s="97">
        <f t="shared" si="99"/>
        <v>0.20952677692844032</v>
      </c>
      <c r="J370" s="97">
        <f t="shared" si="100"/>
        <v>2.5529153443301564E-2</v>
      </c>
      <c r="K370" s="97">
        <f t="shared" si="101"/>
        <v>0.50514812583986912</v>
      </c>
      <c r="L370" s="97">
        <f t="shared" si="110"/>
        <v>81.043356365245899</v>
      </c>
      <c r="M370" s="97">
        <f t="shared" si="102"/>
        <v>471.76806433868398</v>
      </c>
      <c r="N370" s="97">
        <f t="shared" si="103"/>
        <v>45.432286741471387</v>
      </c>
      <c r="O370" s="97">
        <f t="shared" si="104"/>
        <v>1.0844639752275882</v>
      </c>
      <c r="P370" s="97">
        <f t="shared" si="105"/>
        <v>1.0844639752275882</v>
      </c>
      <c r="Q370" s="97">
        <f t="shared" si="106"/>
        <v>0.13163700182556862</v>
      </c>
      <c r="R370" s="97">
        <f t="shared" si="107"/>
        <v>8.5010177049295033E-2</v>
      </c>
      <c r="S370" s="97">
        <f t="shared" si="95"/>
        <v>423.95020246788255</v>
      </c>
      <c r="T370" s="97">
        <f t="shared" si="111"/>
        <v>41.170308463334408</v>
      </c>
      <c r="U370" s="97">
        <f t="shared" si="111"/>
        <v>396.65973486642508</v>
      </c>
      <c r="V370" s="33">
        <f t="shared" si="112"/>
        <v>999.99999999999864</v>
      </c>
      <c r="W370" s="101">
        <f t="shared" si="108"/>
        <v>72528.259169285971</v>
      </c>
      <c r="X370" s="108">
        <f t="shared" si="113"/>
        <v>562.16995667023912</v>
      </c>
      <c r="Y370" s="32">
        <f t="shared" si="109"/>
        <v>333.7370961437552</v>
      </c>
    </row>
    <row r="371" spans="1:25" x14ac:dyDescent="0.25">
      <c r="A371" s="4">
        <v>365</v>
      </c>
      <c r="C371" s="106">
        <f>IF(male=0,VLOOKUP((($A$5:$A$1570/'Life tables'!$I$2)*2)+age,lifetable,13,1),IF(male=1,VLOOKUP((($A$5:$A$1570/'Life tables'!$I$2)*2)+age,lifetable,10,1),"error"))</f>
        <v>2.5345550293476293E-4</v>
      </c>
      <c r="F371" s="97">
        <f t="shared" si="96"/>
        <v>91.028149783505029</v>
      </c>
      <c r="G371" s="97">
        <f t="shared" si="97"/>
        <v>9.1439681571742852</v>
      </c>
      <c r="H371" s="97">
        <f t="shared" si="98"/>
        <v>0.20924847744878949</v>
      </c>
      <c r="I371" s="97">
        <f t="shared" si="99"/>
        <v>0.20924847744878949</v>
      </c>
      <c r="J371" s="97">
        <f t="shared" si="100"/>
        <v>2.5495244888875498E-2</v>
      </c>
      <c r="K371" s="97">
        <f t="shared" si="101"/>
        <v>0.50447717359868693</v>
      </c>
      <c r="L371" s="97">
        <f t="shared" si="110"/>
        <v>80.935712252945606</v>
      </c>
      <c r="M371" s="97">
        <f t="shared" si="102"/>
        <v>471.14180688673406</v>
      </c>
      <c r="N371" s="97">
        <f t="shared" si="103"/>
        <v>45.371976791982</v>
      </c>
      <c r="O371" s="97">
        <f t="shared" si="104"/>
        <v>1.0830243829847146</v>
      </c>
      <c r="P371" s="97">
        <f t="shared" si="105"/>
        <v>1.0830243829847146</v>
      </c>
      <c r="Q371" s="97">
        <f t="shared" si="106"/>
        <v>0.13146225779438633</v>
      </c>
      <c r="R371" s="97">
        <f t="shared" si="107"/>
        <v>8.4897328679740119E-2</v>
      </c>
      <c r="S371" s="97">
        <f t="shared" si="95"/>
        <v>423.3874217423085</v>
      </c>
      <c r="T371" s="97">
        <f t="shared" si="111"/>
        <v>41.32726596601767</v>
      </c>
      <c r="U371" s="97">
        <f t="shared" si="111"/>
        <v>397.2491093687035</v>
      </c>
      <c r="V371" s="33">
        <f t="shared" si="112"/>
        <v>999.99999999999864</v>
      </c>
      <c r="W371" s="101">
        <f t="shared" si="108"/>
        <v>72348.723889445755</v>
      </c>
      <c r="X371" s="108">
        <f t="shared" si="113"/>
        <v>561.42362466527743</v>
      </c>
      <c r="Y371" s="32">
        <f t="shared" si="109"/>
        <v>333.19817821435004</v>
      </c>
    </row>
    <row r="372" spans="1:25" x14ac:dyDescent="0.25">
      <c r="A372" s="4">
        <v>366</v>
      </c>
      <c r="C372" s="106">
        <f>IF(male=0,VLOOKUP((($A$5:$A$1570/'Life tables'!$I$2)*2)+age,lifetable,13,1),IF(male=1,VLOOKUP((($A$5:$A$1570/'Life tables'!$I$2)*2)+age,lifetable,10,1),"error"))</f>
        <v>2.7596604845614436E-4</v>
      </c>
      <c r="F372" s="97">
        <f t="shared" si="96"/>
        <v>90.907245648565095</v>
      </c>
      <c r="G372" s="97">
        <f t="shared" si="97"/>
        <v>9.1318230837811569</v>
      </c>
      <c r="H372" s="97">
        <f t="shared" si="98"/>
        <v>0.20897055236502571</v>
      </c>
      <c r="I372" s="97">
        <f t="shared" si="99"/>
        <v>0.20897055236502571</v>
      </c>
      <c r="J372" s="97">
        <f t="shared" si="100"/>
        <v>2.7722724044457969E-2</v>
      </c>
      <c r="K372" s="97">
        <f t="shared" si="101"/>
        <v>0.50380712398858341</v>
      </c>
      <c r="L372" s="97">
        <f t="shared" si="110"/>
        <v>80.825951612020845</v>
      </c>
      <c r="M372" s="97">
        <f t="shared" si="102"/>
        <v>470.51637901671228</v>
      </c>
      <c r="N372" s="97">
        <f t="shared" si="103"/>
        <v>45.311746733029686</v>
      </c>
      <c r="O372" s="97">
        <f t="shared" si="104"/>
        <v>1.0815866977206796</v>
      </c>
      <c r="P372" s="97">
        <f t="shared" si="105"/>
        <v>1.0815866977206796</v>
      </c>
      <c r="Q372" s="97">
        <f t="shared" si="106"/>
        <v>0.14294801195976084</v>
      </c>
      <c r="R372" s="97">
        <f t="shared" si="107"/>
        <v>8.4784629796578859E-2</v>
      </c>
      <c r="S372" s="97">
        <f t="shared" si="95"/>
        <v>422.81372624648486</v>
      </c>
      <c r="T372" s="97">
        <f t="shared" si="111"/>
        <v>41.497936702021889</v>
      </c>
      <c r="U372" s="97">
        <f t="shared" si="111"/>
        <v>397.83770112248868</v>
      </c>
      <c r="V372" s="33">
        <f t="shared" si="112"/>
        <v>999.99999999999841</v>
      </c>
      <c r="W372" s="101">
        <f t="shared" si="108"/>
        <v>72168.080620999142</v>
      </c>
      <c r="X372" s="108">
        <f t="shared" si="113"/>
        <v>560.6643621754879</v>
      </c>
      <c r="Y372" s="32">
        <f t="shared" si="109"/>
        <v>332.65173523611219</v>
      </c>
    </row>
    <row r="373" spans="1:25" x14ac:dyDescent="0.25">
      <c r="A373" s="4">
        <v>367</v>
      </c>
      <c r="C373" s="106">
        <f>IF(male=0,VLOOKUP((($A$5:$A$1570/'Life tables'!$I$2)*2)+age,lifetable,13,1),IF(male=1,VLOOKUP((($A$5:$A$1570/'Life tables'!$I$2)*2)+age,lifetable,10,1),"error"))</f>
        <v>2.7596604845614436E-4</v>
      </c>
      <c r="F373" s="97">
        <f t="shared" si="96"/>
        <v>90.784233145185681</v>
      </c>
      <c r="G373" s="97">
        <f t="shared" si="97"/>
        <v>9.1194662203657089</v>
      </c>
      <c r="H373" s="97">
        <f t="shared" si="98"/>
        <v>0.20868778072679592</v>
      </c>
      <c r="I373" s="97">
        <f t="shared" si="99"/>
        <v>0.20868778072679592</v>
      </c>
      <c r="J373" s="97">
        <f t="shared" si="100"/>
        <v>2.7685210624478346E-2</v>
      </c>
      <c r="K373" s="97">
        <f t="shared" si="101"/>
        <v>0.50312538981987021</v>
      </c>
      <c r="L373" s="97">
        <f t="shared" si="110"/>
        <v>80.716580762922035</v>
      </c>
      <c r="M373" s="97">
        <f t="shared" si="102"/>
        <v>469.88012903030233</v>
      </c>
      <c r="N373" s="97">
        <f t="shared" si="103"/>
        <v>45.250474480821694</v>
      </c>
      <c r="O373" s="97">
        <f t="shared" si="104"/>
        <v>1.0801241354116606</v>
      </c>
      <c r="P373" s="97">
        <f t="shared" si="105"/>
        <v>1.0801241354116606</v>
      </c>
      <c r="Q373" s="97">
        <f t="shared" si="106"/>
        <v>0.14275471226877703</v>
      </c>
      <c r="R373" s="97">
        <f t="shared" si="107"/>
        <v>8.4669980823744842E-2</v>
      </c>
      <c r="S373" s="97">
        <f t="shared" si="95"/>
        <v>422.24198158556482</v>
      </c>
      <c r="T373" s="97">
        <f t="shared" si="111"/>
        <v>41.668376624915147</v>
      </c>
      <c r="U373" s="97">
        <f t="shared" si="111"/>
        <v>398.4254964931323</v>
      </c>
      <c r="V373" s="33">
        <f t="shared" si="112"/>
        <v>999.99999999999864</v>
      </c>
      <c r="W373" s="101">
        <f t="shared" si="108"/>
        <v>71987.650201515644</v>
      </c>
      <c r="X373" s="108">
        <f t="shared" si="113"/>
        <v>559.9061268819512</v>
      </c>
      <c r="Y373" s="32">
        <f t="shared" si="109"/>
        <v>332.10632396766323</v>
      </c>
    </row>
    <row r="374" spans="1:25" x14ac:dyDescent="0.25">
      <c r="A374" s="4">
        <v>368</v>
      </c>
      <c r="C374" s="106">
        <f>IF(male=0,VLOOKUP((($A$5:$A$1570/'Life tables'!$I$2)*2)+age,lifetable,13,1),IF(male=1,VLOOKUP((($A$5:$A$1570/'Life tables'!$I$2)*2)+age,lifetable,10,1),"error"))</f>
        <v>2.7596604845614436E-4</v>
      </c>
      <c r="F374" s="97">
        <f t="shared" si="96"/>
        <v>90.661389613569114</v>
      </c>
      <c r="G374" s="97">
        <f t="shared" si="97"/>
        <v>9.1071263305174774</v>
      </c>
      <c r="H374" s="97">
        <f t="shared" si="98"/>
        <v>0.20840539750779902</v>
      </c>
      <c r="I374" s="97">
        <f t="shared" si="99"/>
        <v>0.20840539750779902</v>
      </c>
      <c r="J374" s="97">
        <f t="shared" si="100"/>
        <v>2.7647748733477733E-2</v>
      </c>
      <c r="K374" s="97">
        <f t="shared" si="101"/>
        <v>0.50244459209112158</v>
      </c>
      <c r="L374" s="97">
        <f t="shared" si="110"/>
        <v>80.607360147211438</v>
      </c>
      <c r="M374" s="97">
        <f t="shared" si="102"/>
        <v>469.24473726838204</v>
      </c>
      <c r="N374" s="97">
        <f t="shared" si="103"/>
        <v>45.189284877491517</v>
      </c>
      <c r="O374" s="97">
        <f t="shared" si="104"/>
        <v>1.0786635459227878</v>
      </c>
      <c r="P374" s="97">
        <f t="shared" si="105"/>
        <v>1.0786635459227878</v>
      </c>
      <c r="Q374" s="97">
        <f t="shared" si="106"/>
        <v>0.14256167331576142</v>
      </c>
      <c r="R374" s="97">
        <f t="shared" si="107"/>
        <v>8.4555486498546661E-2</v>
      </c>
      <c r="S374" s="97">
        <f t="shared" si="95"/>
        <v>421.67100813923065</v>
      </c>
      <c r="T374" s="97">
        <f t="shared" si="111"/>
        <v>41.838586046964387</v>
      </c>
      <c r="U374" s="97">
        <f t="shared" si="111"/>
        <v>399.01249657172195</v>
      </c>
      <c r="V374" s="33">
        <f t="shared" si="112"/>
        <v>999.99999999999852</v>
      </c>
      <c r="W374" s="101">
        <f t="shared" si="108"/>
        <v>71807.670798701613</v>
      </c>
      <c r="X374" s="108">
        <f t="shared" si="113"/>
        <v>559.14891738131223</v>
      </c>
      <c r="Y374" s="32">
        <f t="shared" si="109"/>
        <v>331.56180716365947</v>
      </c>
    </row>
    <row r="375" spans="1:25" x14ac:dyDescent="0.25">
      <c r="A375" s="4">
        <v>369</v>
      </c>
      <c r="C375" s="106">
        <f>IF(male=0,VLOOKUP((($A$5:$A$1570/'Life tables'!$I$2)*2)+age,lifetable,13,1),IF(male=1,VLOOKUP((($A$5:$A$1570/'Life tables'!$I$2)*2)+age,lifetable,10,1),"error"))</f>
        <v>2.7596604845614436E-4</v>
      </c>
      <c r="F375" s="97">
        <f t="shared" si="96"/>
        <v>90.538714730877558</v>
      </c>
      <c r="G375" s="97">
        <f t="shared" si="97"/>
        <v>9.0948033818067273</v>
      </c>
      <c r="H375" s="97">
        <f t="shared" si="98"/>
        <v>0.2081234019659203</v>
      </c>
      <c r="I375" s="97">
        <f t="shared" si="99"/>
        <v>0.2081234019659203</v>
      </c>
      <c r="J375" s="97">
        <f t="shared" si="100"/>
        <v>2.7610338273004739E-2</v>
      </c>
      <c r="K375" s="97">
        <f t="shared" si="101"/>
        <v>0.50176472901317293</v>
      </c>
      <c r="L375" s="97">
        <f t="shared" si="110"/>
        <v>80.498289477852808</v>
      </c>
      <c r="M375" s="97">
        <f t="shared" si="102"/>
        <v>468.61020265043464</v>
      </c>
      <c r="N375" s="97">
        <f t="shared" si="103"/>
        <v>45.12817781898304</v>
      </c>
      <c r="O375" s="97">
        <f t="shared" si="104"/>
        <v>1.077204926770253</v>
      </c>
      <c r="P375" s="97">
        <f t="shared" si="105"/>
        <v>1.077204926770253</v>
      </c>
      <c r="Q375" s="97">
        <f t="shared" si="106"/>
        <v>0.14236889477244102</v>
      </c>
      <c r="R375" s="97">
        <f t="shared" si="107"/>
        <v>8.4441146626280772E-2</v>
      </c>
      <c r="S375" s="97">
        <f t="shared" si="95"/>
        <v>421.10080493651236</v>
      </c>
      <c r="T375" s="97">
        <f t="shared" si="111"/>
        <v>42.008565280009833</v>
      </c>
      <c r="U375" s="97">
        <f t="shared" si="111"/>
        <v>399.5987024473614</v>
      </c>
      <c r="V375" s="33">
        <f t="shared" si="112"/>
        <v>999.99999999999864</v>
      </c>
      <c r="W375" s="101">
        <f t="shared" si="108"/>
        <v>71628.141288322993</v>
      </c>
      <c r="X375" s="108">
        <f t="shared" si="113"/>
        <v>558.39273227262731</v>
      </c>
      <c r="Y375" s="32">
        <f t="shared" si="109"/>
        <v>331.01818334935717</v>
      </c>
    </row>
    <row r="376" spans="1:25" x14ac:dyDescent="0.25">
      <c r="A376" s="4">
        <v>370</v>
      </c>
      <c r="C376" s="106">
        <f>IF(male=0,VLOOKUP((($A$5:$A$1570/'Life tables'!$I$2)*2)+age,lifetable,13,1),IF(male=1,VLOOKUP((($A$5:$A$1570/'Life tables'!$I$2)*2)+age,lifetable,10,1),"error"))</f>
        <v>2.7596604845614436E-4</v>
      </c>
      <c r="F376" s="97">
        <f t="shared" si="96"/>
        <v>90.416208178114061</v>
      </c>
      <c r="G376" s="97">
        <f t="shared" si="97"/>
        <v>9.0824973421895461</v>
      </c>
      <c r="H376" s="97">
        <f t="shared" si="98"/>
        <v>0.20784179336787423</v>
      </c>
      <c r="I376" s="97">
        <f t="shared" si="99"/>
        <v>0.20784179336787423</v>
      </c>
      <c r="J376" s="97">
        <f t="shared" si="100"/>
        <v>2.7572979145779285E-2</v>
      </c>
      <c r="K376" s="97">
        <f t="shared" si="101"/>
        <v>0.50108579881814608</v>
      </c>
      <c r="L376" s="97">
        <f t="shared" si="110"/>
        <v>80.389368471224842</v>
      </c>
      <c r="M376" s="97">
        <f t="shared" si="102"/>
        <v>467.97652409451319</v>
      </c>
      <c r="N376" s="97">
        <f t="shared" si="103"/>
        <v>45.067153201102421</v>
      </c>
      <c r="O376" s="97">
        <f t="shared" si="104"/>
        <v>1.0757482754669598</v>
      </c>
      <c r="P376" s="97">
        <f t="shared" si="105"/>
        <v>1.0757482754669598</v>
      </c>
      <c r="Q376" s="97">
        <f t="shared" si="106"/>
        <v>0.14217637631010863</v>
      </c>
      <c r="R376" s="97">
        <f t="shared" si="107"/>
        <v>8.4326961011985876E-2</v>
      </c>
      <c r="S376" s="97">
        <f t="shared" si="95"/>
        <v>420.53137100515477</v>
      </c>
      <c r="T376" s="97">
        <f t="shared" si="111"/>
        <v>42.178314635465718</v>
      </c>
      <c r="U376" s="97">
        <f t="shared" si="111"/>
        <v>400.18411520719155</v>
      </c>
      <c r="V376" s="33">
        <f t="shared" si="112"/>
        <v>999.99999999999864</v>
      </c>
      <c r="W376" s="101">
        <f t="shared" si="108"/>
        <v>71449.060548830603</v>
      </c>
      <c r="X376" s="108">
        <f t="shared" si="113"/>
        <v>557.63757015734132</v>
      </c>
      <c r="Y376" s="32">
        <f t="shared" si="109"/>
        <v>330.47545105272934</v>
      </c>
    </row>
    <row r="377" spans="1:25" x14ac:dyDescent="0.25">
      <c r="A377" s="4">
        <v>371</v>
      </c>
      <c r="C377" s="106">
        <f>IF(male=0,VLOOKUP((($A$5:$A$1570/'Life tables'!$I$2)*2)+age,lifetable,13,1),IF(male=1,VLOOKUP((($A$5:$A$1570/'Life tables'!$I$2)*2)+age,lifetable,10,1),"error"))</f>
        <v>2.7596604845614436E-4</v>
      </c>
      <c r="F377" s="97">
        <f t="shared" si="96"/>
        <v>90.293869639994583</v>
      </c>
      <c r="G377" s="97">
        <f t="shared" si="97"/>
        <v>9.0702081799949905</v>
      </c>
      <c r="H377" s="97">
        <f t="shared" si="98"/>
        <v>0.20756057098891018</v>
      </c>
      <c r="I377" s="97">
        <f t="shared" si="99"/>
        <v>0.20756057098891018</v>
      </c>
      <c r="J377" s="97">
        <f t="shared" si="100"/>
        <v>2.7535671255653562E-2</v>
      </c>
      <c r="K377" s="97">
        <f t="shared" si="101"/>
        <v>0.50040779975873984</v>
      </c>
      <c r="L377" s="97">
        <f t="shared" si="110"/>
        <v>80.280596847007374</v>
      </c>
      <c r="M377" s="97">
        <f t="shared" si="102"/>
        <v>467.34370051734658</v>
      </c>
      <c r="N377" s="97">
        <f t="shared" si="103"/>
        <v>45.006210919528321</v>
      </c>
      <c r="O377" s="97">
        <f t="shared" si="104"/>
        <v>1.0742935895227683</v>
      </c>
      <c r="P377" s="97">
        <f t="shared" si="105"/>
        <v>1.0742935895227683</v>
      </c>
      <c r="Q377" s="97">
        <f t="shared" si="106"/>
        <v>0.14198411759965462</v>
      </c>
      <c r="R377" s="97">
        <f t="shared" si="107"/>
        <v>8.4212929460462105E-2</v>
      </c>
      <c r="S377" s="97">
        <f t="shared" si="95"/>
        <v>419.96270537171262</v>
      </c>
      <c r="T377" s="97">
        <f t="shared" si="111"/>
        <v>42.347834424321029</v>
      </c>
      <c r="U377" s="97">
        <f t="shared" si="111"/>
        <v>400.76873593641074</v>
      </c>
      <c r="V377" s="33">
        <f t="shared" si="112"/>
        <v>999.99999999999841</v>
      </c>
      <c r="W377" s="101">
        <f t="shared" si="108"/>
        <v>71270.427461357904</v>
      </c>
      <c r="X377" s="108">
        <f t="shared" si="113"/>
        <v>556.88342963926664</v>
      </c>
      <c r="Y377" s="32">
        <f t="shared" si="109"/>
        <v>329.93360880444948</v>
      </c>
    </row>
    <row r="378" spans="1:25" x14ac:dyDescent="0.25">
      <c r="A378" s="4">
        <v>372</v>
      </c>
      <c r="C378" s="106">
        <f>IF(male=0,VLOOKUP((($A$5:$A$1570/'Life tables'!$I$2)*2)+age,lifetable,13,1),IF(male=1,VLOOKUP((($A$5:$A$1570/'Life tables'!$I$2)*2)+age,lifetable,10,1),"error"))</f>
        <v>2.7596604845614436E-4</v>
      </c>
      <c r="F378" s="97">
        <f t="shared" si="96"/>
        <v>90.171698804824459</v>
      </c>
      <c r="G378" s="97">
        <f t="shared" si="97"/>
        <v>9.0579358639126806</v>
      </c>
      <c r="H378" s="97">
        <f t="shared" si="98"/>
        <v>0.20727973411252859</v>
      </c>
      <c r="I378" s="97">
        <f t="shared" si="99"/>
        <v>0.20727973411252859</v>
      </c>
      <c r="J378" s="97">
        <f t="shared" si="100"/>
        <v>2.7498414507574363E-2</v>
      </c>
      <c r="K378" s="97">
        <f t="shared" si="101"/>
        <v>0.4997307301075451</v>
      </c>
      <c r="L378" s="97">
        <f t="shared" si="110"/>
        <v>80.171974328071599</v>
      </c>
      <c r="M378" s="97">
        <f t="shared" si="102"/>
        <v>466.71173083444216</v>
      </c>
      <c r="N378" s="97">
        <f t="shared" si="103"/>
        <v>44.945350869821738</v>
      </c>
      <c r="O378" s="97">
        <f t="shared" si="104"/>
        <v>1.0728408664447309</v>
      </c>
      <c r="P378" s="97">
        <f t="shared" si="105"/>
        <v>1.0728408664447309</v>
      </c>
      <c r="Q378" s="97">
        <f t="shared" si="106"/>
        <v>0.14179211831159835</v>
      </c>
      <c r="R378" s="97">
        <f t="shared" si="107"/>
        <v>8.4099051776289485E-2</v>
      </c>
      <c r="S378" s="97">
        <f t="shared" si="95"/>
        <v>419.39480706164306</v>
      </c>
      <c r="T378" s="97">
        <f t="shared" si="111"/>
        <v>42.517124957140204</v>
      </c>
      <c r="U378" s="97">
        <f t="shared" si="111"/>
        <v>401.35256571829456</v>
      </c>
      <c r="V378" s="33">
        <f t="shared" si="112"/>
        <v>999.99999999999841</v>
      </c>
      <c r="W378" s="101">
        <f t="shared" si="108"/>
        <v>71092.240909719039</v>
      </c>
      <c r="X378" s="108">
        <f t="shared" si="113"/>
        <v>556.13030932456354</v>
      </c>
      <c r="Y378" s="32">
        <f t="shared" si="109"/>
        <v>329.39265513787763</v>
      </c>
    </row>
    <row r="379" spans="1:25" x14ac:dyDescent="0.25">
      <c r="A379" s="4">
        <v>373</v>
      </c>
      <c r="C379" s="106">
        <f>IF(male=0,VLOOKUP((($A$5:$A$1570/'Life tables'!$I$2)*2)+age,lifetable,13,1),IF(male=1,VLOOKUP((($A$5:$A$1570/'Life tables'!$I$2)*2)+age,lifetable,10,1),"error"))</f>
        <v>2.7596604845614436E-4</v>
      </c>
      <c r="F379" s="97">
        <f t="shared" si="96"/>
        <v>90.049695364379488</v>
      </c>
      <c r="G379" s="97">
        <f t="shared" si="97"/>
        <v>9.0456803629808498</v>
      </c>
      <c r="H379" s="97">
        <f t="shared" si="98"/>
        <v>0.20699928203020745</v>
      </c>
      <c r="I379" s="97">
        <f t="shared" si="99"/>
        <v>0.20699928203020745</v>
      </c>
      <c r="J379" s="97">
        <f t="shared" si="100"/>
        <v>2.7461208807546822E-2</v>
      </c>
      <c r="K379" s="97">
        <f t="shared" si="101"/>
        <v>0.49905458815638631</v>
      </c>
      <c r="L379" s="97">
        <f t="shared" si="110"/>
        <v>80.063500640374286</v>
      </c>
      <c r="M379" s="97">
        <f t="shared" si="102"/>
        <v>466.08061396018405</v>
      </c>
      <c r="N379" s="97">
        <f t="shared" si="103"/>
        <v>44.884572947435515</v>
      </c>
      <c r="O379" s="97">
        <f t="shared" si="104"/>
        <v>1.0713901037373177</v>
      </c>
      <c r="P379" s="97">
        <f t="shared" si="105"/>
        <v>1.0713901037373177</v>
      </c>
      <c r="Q379" s="97">
        <f t="shared" si="106"/>
        <v>0.14160037811611781</v>
      </c>
      <c r="R379" s="97">
        <f t="shared" si="107"/>
        <v>8.398532776384561E-2</v>
      </c>
      <c r="S379" s="97">
        <f t="shared" si="95"/>
        <v>418.82767509939396</v>
      </c>
      <c r="T379" s="97">
        <f t="shared" si="111"/>
        <v>42.686186544063872</v>
      </c>
      <c r="U379" s="97">
        <f t="shared" si="111"/>
        <v>401.93560563421477</v>
      </c>
      <c r="V379" s="33">
        <f t="shared" si="112"/>
        <v>999.99999999999829</v>
      </c>
      <c r="W379" s="101">
        <f t="shared" si="108"/>
        <v>70914.499780406302</v>
      </c>
      <c r="X379" s="108">
        <f t="shared" si="113"/>
        <v>555.37820782171968</v>
      </c>
      <c r="Y379" s="32">
        <f t="shared" si="109"/>
        <v>328.85258858904587</v>
      </c>
    </row>
    <row r="380" spans="1:25" x14ac:dyDescent="0.25">
      <c r="A380" s="4">
        <v>374</v>
      </c>
      <c r="C380" s="106">
        <f>IF(male=0,VLOOKUP((($A$5:$A$1570/'Life tables'!$I$2)*2)+age,lifetable,13,1),IF(male=1,VLOOKUP((($A$5:$A$1570/'Life tables'!$I$2)*2)+age,lifetable,10,1),"error"))</f>
        <v>2.7596604845614436E-4</v>
      </c>
      <c r="F380" s="97">
        <f t="shared" si="96"/>
        <v>89.92785901379105</v>
      </c>
      <c r="G380" s="97">
        <f t="shared" si="97"/>
        <v>9.0334416465748077</v>
      </c>
      <c r="H380" s="97">
        <f t="shared" si="98"/>
        <v>0.20671921404113835</v>
      </c>
      <c r="I380" s="97">
        <f t="shared" si="99"/>
        <v>0.20671921404113835</v>
      </c>
      <c r="J380" s="97">
        <f t="shared" si="100"/>
        <v>2.742405406259938E-2</v>
      </c>
      <c r="K380" s="97">
        <f t="shared" si="101"/>
        <v>0.49837937221568429</v>
      </c>
      <c r="L380" s="97">
        <f t="shared" si="110"/>
        <v>79.955175512855675</v>
      </c>
      <c r="M380" s="97">
        <f t="shared" si="102"/>
        <v>465.45034880792861</v>
      </c>
      <c r="N380" s="97">
        <f t="shared" si="103"/>
        <v>44.823877047723514</v>
      </c>
      <c r="O380" s="97">
        <f t="shared" si="104"/>
        <v>1.0699412989026358</v>
      </c>
      <c r="P380" s="97">
        <f t="shared" si="105"/>
        <v>1.0699412989026358</v>
      </c>
      <c r="Q380" s="97">
        <f t="shared" si="106"/>
        <v>0.14140889668307882</v>
      </c>
      <c r="R380" s="97">
        <f t="shared" si="107"/>
        <v>8.3871757227322874E-2</v>
      </c>
      <c r="S380" s="97">
        <f t="shared" si="95"/>
        <v>418.26130850848944</v>
      </c>
      <c r="T380" s="97">
        <f t="shared" si="111"/>
        <v>42.855019494809554</v>
      </c>
      <c r="U380" s="97">
        <f t="shared" si="111"/>
        <v>402.51785676365779</v>
      </c>
      <c r="V380" s="33">
        <f t="shared" si="112"/>
        <v>999.99999999999841</v>
      </c>
      <c r="W380" s="101">
        <f t="shared" si="108"/>
        <v>70737.202962587733</v>
      </c>
      <c r="X380" s="108">
        <f t="shared" si="113"/>
        <v>554.62712374153102</v>
      </c>
      <c r="Y380" s="32">
        <f t="shared" si="109"/>
        <v>328.31340769664394</v>
      </c>
    </row>
    <row r="381" spans="1:25" x14ac:dyDescent="0.25">
      <c r="A381" s="4">
        <v>375</v>
      </c>
      <c r="C381" s="106">
        <f>IF(male=0,VLOOKUP((($A$5:$A$1570/'Life tables'!$I$2)*2)+age,lifetable,13,1),IF(male=1,VLOOKUP((($A$5:$A$1570/'Life tables'!$I$2)*2)+age,lifetable,10,1),"error"))</f>
        <v>2.7596604845614436E-4</v>
      </c>
      <c r="F381" s="97">
        <f t="shared" si="96"/>
        <v>89.806189451435671</v>
      </c>
      <c r="G381" s="97">
        <f t="shared" si="97"/>
        <v>9.0212196843958452</v>
      </c>
      <c r="H381" s="97">
        <f t="shared" si="98"/>
        <v>0.20643952945197255</v>
      </c>
      <c r="I381" s="97">
        <f t="shared" si="99"/>
        <v>0.20643952945197255</v>
      </c>
      <c r="J381" s="97">
        <f t="shared" si="100"/>
        <v>2.7386950180750092E-2</v>
      </c>
      <c r="K381" s="97">
        <f t="shared" si="101"/>
        <v>0.4977050806138445</v>
      </c>
      <c r="L381" s="97">
        <f t="shared" si="110"/>
        <v>79.84699867734129</v>
      </c>
      <c r="M381" s="97">
        <f t="shared" si="102"/>
        <v>464.82093429009529</v>
      </c>
      <c r="N381" s="97">
        <f t="shared" si="103"/>
        <v>44.763263065949367</v>
      </c>
      <c r="O381" s="97">
        <f t="shared" si="104"/>
        <v>1.0684944494406394</v>
      </c>
      <c r="P381" s="97">
        <f t="shared" si="105"/>
        <v>1.0684944494406394</v>
      </c>
      <c r="Q381" s="97">
        <f t="shared" si="106"/>
        <v>0.14121767368206256</v>
      </c>
      <c r="R381" s="97">
        <f t="shared" si="107"/>
        <v>8.3758339970744874E-2</v>
      </c>
      <c r="S381" s="97">
        <f t="shared" si="95"/>
        <v>417.69570631161184</v>
      </c>
      <c r="T381" s="97">
        <f t="shared" si="111"/>
        <v>43.023624118672366</v>
      </c>
      <c r="U381" s="97">
        <f t="shared" si="111"/>
        <v>403.0993201842424</v>
      </c>
      <c r="V381" s="33">
        <f t="shared" si="112"/>
        <v>999.99999999999829</v>
      </c>
      <c r="W381" s="101">
        <f t="shared" si="108"/>
        <v>70560.349348104341</v>
      </c>
      <c r="X381" s="108">
        <f t="shared" si="113"/>
        <v>553.87705569708351</v>
      </c>
      <c r="Y381" s="32">
        <f t="shared" si="109"/>
        <v>327.7751110020053</v>
      </c>
    </row>
    <row r="382" spans="1:25" x14ac:dyDescent="0.25">
      <c r="A382" s="4">
        <v>376</v>
      </c>
      <c r="C382" s="106">
        <f>IF(male=0,VLOOKUP((($A$5:$A$1570/'Life tables'!$I$2)*2)+age,lifetable,13,1),IF(male=1,VLOOKUP((($A$5:$A$1570/'Life tables'!$I$2)*2)+age,lifetable,10,1),"error"))</f>
        <v>2.7596604845614436E-4</v>
      </c>
      <c r="F382" s="97">
        <f t="shared" si="96"/>
        <v>89.684686378828275</v>
      </c>
      <c r="G382" s="97">
        <f t="shared" si="97"/>
        <v>9.0090144464605117</v>
      </c>
      <c r="H382" s="97">
        <f t="shared" si="98"/>
        <v>0.20616022757657559</v>
      </c>
      <c r="I382" s="97">
        <f t="shared" si="99"/>
        <v>0.20616022757657559</v>
      </c>
      <c r="J382" s="97">
        <f t="shared" si="100"/>
        <v>2.7349897070974113E-2</v>
      </c>
      <c r="K382" s="97">
        <f t="shared" si="101"/>
        <v>0.49703171169666543</v>
      </c>
      <c r="L382" s="97">
        <f t="shared" si="110"/>
        <v>79.738969868446972</v>
      </c>
      <c r="M382" s="97">
        <f t="shared" si="102"/>
        <v>464.19236931825532</v>
      </c>
      <c r="N382" s="97">
        <f t="shared" si="103"/>
        <v>44.702730897295034</v>
      </c>
      <c r="O382" s="97">
        <f t="shared" si="104"/>
        <v>1.0670495528493327</v>
      </c>
      <c r="P382" s="97">
        <f t="shared" si="105"/>
        <v>1.0670495528493327</v>
      </c>
      <c r="Q382" s="97">
        <f t="shared" si="106"/>
        <v>0.14102670878239246</v>
      </c>
      <c r="R382" s="97">
        <f t="shared" si="107"/>
        <v>8.3645075797982346E-2</v>
      </c>
      <c r="S382" s="97">
        <f t="shared" si="95"/>
        <v>417.13086753068126</v>
      </c>
      <c r="T382" s="97">
        <f t="shared" si="111"/>
        <v>43.192000724525734</v>
      </c>
      <c r="U382" s="97">
        <f t="shared" si="111"/>
        <v>403.67999697173707</v>
      </c>
      <c r="V382" s="33">
        <f t="shared" si="112"/>
        <v>999.99999999999841</v>
      </c>
      <c r="W382" s="101">
        <f t="shared" si="108"/>
        <v>70383.937831467498</v>
      </c>
      <c r="X382" s="108">
        <f t="shared" si="113"/>
        <v>553.12800230373557</v>
      </c>
      <c r="Y382" s="32">
        <f t="shared" si="109"/>
        <v>327.23769704909381</v>
      </c>
    </row>
    <row r="383" spans="1:25" x14ac:dyDescent="0.25">
      <c r="A383" s="4">
        <v>377</v>
      </c>
      <c r="C383" s="106">
        <f>IF(male=0,VLOOKUP((($A$5:$A$1570/'Life tables'!$I$2)*2)+age,lifetable,13,1),IF(male=1,VLOOKUP((($A$5:$A$1570/'Life tables'!$I$2)*2)+age,lifetable,10,1),"error"))</f>
        <v>2.7596604845614436E-4</v>
      </c>
      <c r="F383" s="97">
        <f t="shared" si="96"/>
        <v>89.56334950051945</v>
      </c>
      <c r="G383" s="97">
        <f t="shared" si="97"/>
        <v>8.9968259030902953</v>
      </c>
      <c r="H383" s="97">
        <f t="shared" si="98"/>
        <v>0.20588130773579122</v>
      </c>
      <c r="I383" s="97">
        <f t="shared" si="99"/>
        <v>0.20588130773579122</v>
      </c>
      <c r="J383" s="97">
        <f t="shared" si="100"/>
        <v>2.7312894643172315E-2</v>
      </c>
      <c r="K383" s="97">
        <f t="shared" si="101"/>
        <v>0.49635926382676909</v>
      </c>
      <c r="L383" s="97">
        <f t="shared" si="110"/>
        <v>79.63108882348763</v>
      </c>
      <c r="M383" s="97">
        <f t="shared" si="102"/>
        <v>463.56465280321612</v>
      </c>
      <c r="N383" s="97">
        <f t="shared" si="103"/>
        <v>44.642280436868901</v>
      </c>
      <c r="O383" s="97">
        <f t="shared" si="104"/>
        <v>1.0656066066249634</v>
      </c>
      <c r="P383" s="97">
        <f t="shared" si="105"/>
        <v>1.0656066066249634</v>
      </c>
      <c r="Q383" s="97">
        <f t="shared" si="106"/>
        <v>0.14083600165315996</v>
      </c>
      <c r="R383" s="97">
        <f t="shared" si="107"/>
        <v>8.3531964512768397E-2</v>
      </c>
      <c r="S383" s="97">
        <f t="shared" si="95"/>
        <v>416.56679118693137</v>
      </c>
      <c r="T383" s="97">
        <f t="shared" si="111"/>
        <v>43.360149620822064</v>
      </c>
      <c r="U383" s="97">
        <f t="shared" si="111"/>
        <v>404.2598882000766</v>
      </c>
      <c r="V383" s="33">
        <f t="shared" si="112"/>
        <v>999.99999999999841</v>
      </c>
      <c r="W383" s="101">
        <f t="shared" si="108"/>
        <v>70207.96730985574</v>
      </c>
      <c r="X383" s="108">
        <f t="shared" si="113"/>
        <v>552.37996217909972</v>
      </c>
      <c r="Y383" s="32">
        <f t="shared" si="109"/>
        <v>326.70116438449173</v>
      </c>
    </row>
    <row r="384" spans="1:25" x14ac:dyDescent="0.25">
      <c r="A384" s="4">
        <v>378</v>
      </c>
      <c r="C384" s="106">
        <f>IF(male=0,VLOOKUP((($A$5:$A$1570/'Life tables'!$I$2)*2)+age,lifetable,13,1),IF(male=1,VLOOKUP((($A$5:$A$1570/'Life tables'!$I$2)*2)+age,lifetable,10,1),"error"))</f>
        <v>2.7596604845614436E-4</v>
      </c>
      <c r="F384" s="97">
        <f t="shared" si="96"/>
        <v>89.442178523996347</v>
      </c>
      <c r="G384" s="97">
        <f t="shared" si="97"/>
        <v>8.9846540249016691</v>
      </c>
      <c r="H384" s="97">
        <f t="shared" si="98"/>
        <v>0.20560276925721349</v>
      </c>
      <c r="I384" s="97">
        <f t="shared" si="99"/>
        <v>0.20560276925721349</v>
      </c>
      <c r="J384" s="97">
        <f t="shared" si="100"/>
        <v>2.7275942808141104E-2</v>
      </c>
      <c r="K384" s="97">
        <f t="shared" si="101"/>
        <v>0.49568773538305194</v>
      </c>
      <c r="L384" s="97">
        <f t="shared" si="110"/>
        <v>79.523355282389062</v>
      </c>
      <c r="M384" s="97">
        <f t="shared" si="102"/>
        <v>462.93778365510332</v>
      </c>
      <c r="N384" s="97">
        <f t="shared" si="103"/>
        <v>44.581911579713712</v>
      </c>
      <c r="O384" s="97">
        <f t="shared" si="104"/>
        <v>1.0641656082622131</v>
      </c>
      <c r="P384" s="97">
        <f t="shared" si="105"/>
        <v>1.0641656082622131</v>
      </c>
      <c r="Q384" s="97">
        <f t="shared" si="106"/>
        <v>0.14064555196324921</v>
      </c>
      <c r="R384" s="97">
        <f t="shared" si="107"/>
        <v>8.3419005918713249E-2</v>
      </c>
      <c r="S384" s="97">
        <f t="shared" si="95"/>
        <v>416.00347630098321</v>
      </c>
      <c r="T384" s="97">
        <f t="shared" si="111"/>
        <v>43.528071115593455</v>
      </c>
      <c r="U384" s="97">
        <f t="shared" si="111"/>
        <v>404.83899494137836</v>
      </c>
      <c r="V384" s="33">
        <f t="shared" si="112"/>
        <v>999.99999999999829</v>
      </c>
      <c r="W384" s="101">
        <f t="shared" si="108"/>
        <v>70032.436683111853</v>
      </c>
      <c r="X384" s="108">
        <f t="shared" si="113"/>
        <v>551.6329339430265</v>
      </c>
      <c r="Y384" s="32">
        <f t="shared" si="109"/>
        <v>326.16551155738568</v>
      </c>
    </row>
    <row r="385" spans="1:25" x14ac:dyDescent="0.25">
      <c r="A385" s="4">
        <v>379</v>
      </c>
      <c r="C385" s="106">
        <f>IF(male=0,VLOOKUP((($A$5:$A$1570/'Life tables'!$I$2)*2)+age,lifetable,13,1),IF(male=1,VLOOKUP((($A$5:$A$1570/'Life tables'!$I$2)*2)+age,lifetable,10,1),"error"))</f>
        <v>2.7596604845614436E-4</v>
      </c>
      <c r="F385" s="97">
        <f t="shared" si="96"/>
        <v>89.321173159587104</v>
      </c>
      <c r="G385" s="97">
        <f t="shared" si="97"/>
        <v>8.9724987827964853</v>
      </c>
      <c r="H385" s="97">
        <f t="shared" si="98"/>
        <v>0.20532461147496714</v>
      </c>
      <c r="I385" s="97">
        <f t="shared" si="99"/>
        <v>0.20532461147496714</v>
      </c>
      <c r="J385" s="97">
        <f t="shared" si="100"/>
        <v>2.7239041477543267E-2</v>
      </c>
      <c r="K385" s="97">
        <f t="shared" si="101"/>
        <v>0.49501712476015519</v>
      </c>
      <c r="L385" s="97">
        <f t="shared" si="110"/>
        <v>79.415768987602988</v>
      </c>
      <c r="M385" s="97">
        <f t="shared" si="102"/>
        <v>462.31176078343941</v>
      </c>
      <c r="N385" s="97">
        <f t="shared" si="103"/>
        <v>44.521624220814118</v>
      </c>
      <c r="O385" s="97">
        <f t="shared" si="104"/>
        <v>1.0627265552543761</v>
      </c>
      <c r="P385" s="97">
        <f t="shared" si="105"/>
        <v>1.0627265552543761</v>
      </c>
      <c r="Q385" s="97">
        <f t="shared" si="106"/>
        <v>0.14045535938136144</v>
      </c>
      <c r="R385" s="97">
        <f t="shared" si="107"/>
        <v>8.3306199819318499E-2</v>
      </c>
      <c r="S385" s="97">
        <f t="shared" si="95"/>
        <v>415.44092189291587</v>
      </c>
      <c r="T385" s="97">
        <f t="shared" si="111"/>
        <v>43.695765516452362</v>
      </c>
      <c r="U385" s="97">
        <f t="shared" si="111"/>
        <v>405.41731826595782</v>
      </c>
      <c r="V385" s="33">
        <f t="shared" si="112"/>
        <v>999.99999999999841</v>
      </c>
      <c r="W385" s="101">
        <f t="shared" si="108"/>
        <v>69857.344853739705</v>
      </c>
      <c r="X385" s="108">
        <f t="shared" si="113"/>
        <v>550.88691621758812</v>
      </c>
      <c r="Y385" s="32">
        <f t="shared" si="109"/>
        <v>325.63073711955525</v>
      </c>
    </row>
    <row r="386" spans="1:25" x14ac:dyDescent="0.25">
      <c r="A386" s="4">
        <v>380</v>
      </c>
      <c r="C386" s="106">
        <f>IF(male=0,VLOOKUP((($A$5:$A$1570/'Life tables'!$I$2)*2)+age,lifetable,13,1),IF(male=1,VLOOKUP((($A$5:$A$1570/'Life tables'!$I$2)*2)+age,lifetable,10,1),"error"))</f>
        <v>2.7596604845614436E-4</v>
      </c>
      <c r="F386" s="97">
        <f t="shared" si="96"/>
        <v>89.200333120368782</v>
      </c>
      <c r="G386" s="97">
        <f t="shared" si="97"/>
        <v>8.9603601479527359</v>
      </c>
      <c r="H386" s="97">
        <f t="shared" si="98"/>
        <v>0.20504683372949584</v>
      </c>
      <c r="I386" s="97">
        <f t="shared" si="99"/>
        <v>0.20504683372949584</v>
      </c>
      <c r="J386" s="97">
        <f t="shared" si="100"/>
        <v>2.7202190563879885E-2</v>
      </c>
      <c r="K386" s="97">
        <f t="shared" si="101"/>
        <v>0.49434743036795453</v>
      </c>
      <c r="L386" s="97">
        <f t="shared" si="110"/>
        <v>79.308329684025225</v>
      </c>
      <c r="M386" s="97">
        <f t="shared" si="102"/>
        <v>461.6865830972194</v>
      </c>
      <c r="N386" s="97">
        <f t="shared" si="103"/>
        <v>44.461418255103972</v>
      </c>
      <c r="O386" s="97">
        <f t="shared" si="104"/>
        <v>1.0612894450935344</v>
      </c>
      <c r="P386" s="97">
        <f t="shared" si="105"/>
        <v>1.0612894450935344</v>
      </c>
      <c r="Q386" s="97">
        <f t="shared" si="106"/>
        <v>0.14026542357603727</v>
      </c>
      <c r="R386" s="97">
        <f t="shared" si="107"/>
        <v>8.3193546017990658E-2</v>
      </c>
      <c r="S386" s="97">
        <f t="shared" si="95"/>
        <v>414.87912698233436</v>
      </c>
      <c r="T386" s="97">
        <f t="shared" si="111"/>
        <v>43.863233130592278</v>
      </c>
      <c r="U386" s="97">
        <f t="shared" si="111"/>
        <v>405.99485924234375</v>
      </c>
      <c r="V386" s="33">
        <f t="shared" si="112"/>
        <v>999.99999999999829</v>
      </c>
      <c r="W386" s="101">
        <f t="shared" si="108"/>
        <v>69682.690726900924</v>
      </c>
      <c r="X386" s="108">
        <f t="shared" si="113"/>
        <v>550.14190762706232</v>
      </c>
      <c r="Y386" s="32">
        <f t="shared" si="109"/>
        <v>325.09683962535991</v>
      </c>
    </row>
    <row r="387" spans="1:25" x14ac:dyDescent="0.25">
      <c r="A387" s="4">
        <v>381</v>
      </c>
      <c r="C387" s="106">
        <f>IF(male=0,VLOOKUP((($A$5:$A$1570/'Life tables'!$I$2)*2)+age,lifetable,13,1),IF(male=1,VLOOKUP((($A$5:$A$1570/'Life tables'!$I$2)*2)+age,lifetable,10,1),"error"))</f>
        <v>2.7596604845614436E-4</v>
      </c>
      <c r="F387" s="97">
        <f t="shared" si="96"/>
        <v>89.079658122078598</v>
      </c>
      <c r="G387" s="97">
        <f t="shared" si="97"/>
        <v>8.9482380918156306</v>
      </c>
      <c r="H387" s="97">
        <f t="shared" si="98"/>
        <v>0.20476943536735828</v>
      </c>
      <c r="I387" s="97">
        <f t="shared" si="99"/>
        <v>0.20476943536735828</v>
      </c>
      <c r="J387" s="97">
        <f t="shared" si="100"/>
        <v>2.7165389980463278E-2</v>
      </c>
      <c r="K387" s="97">
        <f t="shared" si="101"/>
        <v>0.49367865063106831</v>
      </c>
      <c r="L387" s="97">
        <f t="shared" si="110"/>
        <v>79.201037118916716</v>
      </c>
      <c r="M387" s="97">
        <f t="shared" si="102"/>
        <v>461.0622495049837</v>
      </c>
      <c r="N387" s="97">
        <f t="shared" si="103"/>
        <v>44.401293577473346</v>
      </c>
      <c r="O387" s="97">
        <f t="shared" si="104"/>
        <v>1.0598542752707252</v>
      </c>
      <c r="P387" s="97">
        <f t="shared" si="105"/>
        <v>1.0598542752707252</v>
      </c>
      <c r="Q387" s="97">
        <f t="shared" si="106"/>
        <v>0.14007574421567939</v>
      </c>
      <c r="R387" s="97">
        <f t="shared" si="107"/>
        <v>8.3081044318054326E-2</v>
      </c>
      <c r="S387" s="97">
        <f t="shared" ref="S387:S450" si="114">M387-SUM(N387:R387)</f>
        <v>414.31809058843515</v>
      </c>
      <c r="T387" s="97">
        <f t="shared" si="111"/>
        <v>44.030474264788417</v>
      </c>
      <c r="U387" s="97">
        <f t="shared" si="111"/>
        <v>406.5716189372929</v>
      </c>
      <c r="V387" s="33">
        <f t="shared" si="112"/>
        <v>999.99999999999829</v>
      </c>
      <c r="W387" s="101">
        <f t="shared" si="108"/>
        <v>69508.473210411103</v>
      </c>
      <c r="X387" s="108">
        <f t="shared" si="113"/>
        <v>549.39790679791702</v>
      </c>
      <c r="Y387" s="32">
        <f t="shared" si="109"/>
        <v>324.56381763172868</v>
      </c>
    </row>
    <row r="388" spans="1:25" x14ac:dyDescent="0.25">
      <c r="A388" s="4">
        <v>382</v>
      </c>
      <c r="C388" s="106">
        <f>IF(male=0,VLOOKUP((($A$5:$A$1570/'Life tables'!$I$2)*2)+age,lifetable,13,1),IF(male=1,VLOOKUP((($A$5:$A$1570/'Life tables'!$I$2)*2)+age,lifetable,10,1),"error"))</f>
        <v>2.7596604845614436E-4</v>
      </c>
      <c r="F388" s="97">
        <f t="shared" si="96"/>
        <v>88.959147883028223</v>
      </c>
      <c r="G388" s="97">
        <f t="shared" si="97"/>
        <v>8.936132586088986</v>
      </c>
      <c r="H388" s="97">
        <f t="shared" si="98"/>
        <v>0.20449241574103111</v>
      </c>
      <c r="I388" s="97">
        <f t="shared" si="99"/>
        <v>0.20449241574103111</v>
      </c>
      <c r="J388" s="97">
        <f t="shared" si="100"/>
        <v>2.712863964139085E-2</v>
      </c>
      <c r="K388" s="97">
        <f t="shared" si="101"/>
        <v>0.49301078398838216</v>
      </c>
      <c r="L388" s="97">
        <f t="shared" si="110"/>
        <v>79.093891041827405</v>
      </c>
      <c r="M388" s="97">
        <f t="shared" si="102"/>
        <v>460.43875891488869</v>
      </c>
      <c r="N388" s="97">
        <f t="shared" si="103"/>
        <v>44.341250082775346</v>
      </c>
      <c r="O388" s="97">
        <f t="shared" si="104"/>
        <v>1.0584210432761025</v>
      </c>
      <c r="P388" s="97">
        <f t="shared" si="105"/>
        <v>1.0584210432761025</v>
      </c>
      <c r="Q388" s="97">
        <f t="shared" si="106"/>
        <v>0.13988632096857381</v>
      </c>
      <c r="R388" s="97">
        <f t="shared" si="107"/>
        <v>8.2968694522764883E-2</v>
      </c>
      <c r="S388" s="97">
        <f t="shared" si="114"/>
        <v>413.75781173006982</v>
      </c>
      <c r="T388" s="97">
        <f t="shared" si="111"/>
        <v>44.197489225398378</v>
      </c>
      <c r="U388" s="97">
        <f t="shared" si="111"/>
        <v>407.14759841580405</v>
      </c>
      <c r="V388" s="33">
        <f t="shared" si="112"/>
        <v>999.99999999999829</v>
      </c>
      <c r="W388" s="101">
        <f t="shared" si="108"/>
        <v>69334.691214736915</v>
      </c>
      <c r="X388" s="108">
        <f t="shared" si="113"/>
        <v>548.65491235879585</v>
      </c>
      <c r="Y388" s="32">
        <f t="shared" si="109"/>
        <v>324.0316696981476</v>
      </c>
    </row>
    <row r="389" spans="1:25" x14ac:dyDescent="0.25">
      <c r="A389" s="4">
        <v>383</v>
      </c>
      <c r="C389" s="106">
        <f>IF(male=0,VLOOKUP((($A$5:$A$1570/'Life tables'!$I$2)*2)+age,lifetable,13,1),IF(male=1,VLOOKUP((($A$5:$A$1570/'Life tables'!$I$2)*2)+age,lifetable,10,1),"error"))</f>
        <v>2.7596604845614436E-4</v>
      </c>
      <c r="F389" s="97">
        <f t="shared" si="96"/>
        <v>88.838802124021441</v>
      </c>
      <c r="G389" s="97">
        <f t="shared" si="97"/>
        <v>8.9240436027269574</v>
      </c>
      <c r="H389" s="97">
        <f t="shared" si="98"/>
        <v>0.20421577420871961</v>
      </c>
      <c r="I389" s="97">
        <f t="shared" si="99"/>
        <v>0.20421577420871961</v>
      </c>
      <c r="J389" s="97">
        <f t="shared" si="100"/>
        <v>2.7091939461520002E-2</v>
      </c>
      <c r="K389" s="97">
        <f t="shared" si="101"/>
        <v>0.49234382889259343</v>
      </c>
      <c r="L389" s="97">
        <f t="shared" si="110"/>
        <v>78.986891204522934</v>
      </c>
      <c r="M389" s="97">
        <f t="shared" si="102"/>
        <v>459.81611023477433</v>
      </c>
      <c r="N389" s="97">
        <f t="shared" si="103"/>
        <v>44.281287665832586</v>
      </c>
      <c r="O389" s="97">
        <f t="shared" si="104"/>
        <v>1.0569897465990932</v>
      </c>
      <c r="P389" s="97">
        <f t="shared" si="105"/>
        <v>1.0569897465990932</v>
      </c>
      <c r="Q389" s="97">
        <f t="shared" si="106"/>
        <v>0.13969715350291037</v>
      </c>
      <c r="R389" s="97">
        <f t="shared" si="107"/>
        <v>8.2856496435320726E-2</v>
      </c>
      <c r="S389" s="97">
        <f t="shared" si="114"/>
        <v>413.19828942580534</v>
      </c>
      <c r="T389" s="97">
        <f t="shared" si="111"/>
        <v>44.364278318362807</v>
      </c>
      <c r="U389" s="97">
        <f t="shared" si="111"/>
        <v>407.72279874113195</v>
      </c>
      <c r="V389" s="33">
        <f t="shared" si="112"/>
        <v>999.99999999999818</v>
      </c>
      <c r="W389" s="101">
        <f t="shared" si="108"/>
        <v>69161.343652991782</v>
      </c>
      <c r="X389" s="108">
        <f t="shared" si="113"/>
        <v>547.91292294050345</v>
      </c>
      <c r="Y389" s="32">
        <f t="shared" si="109"/>
        <v>323.50039438664959</v>
      </c>
    </row>
    <row r="390" spans="1:25" x14ac:dyDescent="0.25">
      <c r="A390" s="4">
        <v>384</v>
      </c>
      <c r="C390" s="106">
        <f>IF(male=0,VLOOKUP((($A$5:$A$1570/'Life tables'!$I$2)*2)+age,lifetable,13,1),IF(male=1,VLOOKUP((($A$5:$A$1570/'Life tables'!$I$2)*2)+age,lifetable,10,1),"error"))</f>
        <v>2.7596604845614436E-4</v>
      </c>
      <c r="F390" s="97">
        <f t="shared" si="96"/>
        <v>88.71862056827436</v>
      </c>
      <c r="G390" s="97">
        <f t="shared" si="97"/>
        <v>8.9119711139260254</v>
      </c>
      <c r="H390" s="97">
        <f t="shared" si="98"/>
        <v>0.20393951013417441</v>
      </c>
      <c r="I390" s="97">
        <f t="shared" si="99"/>
        <v>0.20393951013417441</v>
      </c>
      <c r="J390" s="97">
        <f t="shared" si="100"/>
        <v>2.7055289356443777E-2</v>
      </c>
      <c r="K390" s="97">
        <f t="shared" si="101"/>
        <v>0.49167778380976823</v>
      </c>
      <c r="L390" s="97">
        <f t="shared" si="110"/>
        <v>78.880037360913775</v>
      </c>
      <c r="M390" s="97">
        <f t="shared" si="102"/>
        <v>459.194302372229</v>
      </c>
      <c r="N390" s="97">
        <f t="shared" si="103"/>
        <v>44.221406221443466</v>
      </c>
      <c r="O390" s="97">
        <f t="shared" si="104"/>
        <v>1.055560382728546</v>
      </c>
      <c r="P390" s="97">
        <f t="shared" si="105"/>
        <v>1.055560382728546</v>
      </c>
      <c r="Q390" s="97">
        <f t="shared" si="106"/>
        <v>0.1395082414868026</v>
      </c>
      <c r="R390" s="97">
        <f t="shared" si="107"/>
        <v>8.2744449858874899E-2</v>
      </c>
      <c r="S390" s="97">
        <f t="shared" si="114"/>
        <v>412.63952269398277</v>
      </c>
      <c r="T390" s="97">
        <f t="shared" si="111"/>
        <v>44.530841849206055</v>
      </c>
      <c r="U390" s="97">
        <f t="shared" si="111"/>
        <v>408.29722097480061</v>
      </c>
      <c r="V390" s="33">
        <f t="shared" si="112"/>
        <v>999.99999999999818</v>
      </c>
      <c r="W390" s="101">
        <f t="shared" si="108"/>
        <v>68988.429440932727</v>
      </c>
      <c r="X390" s="108">
        <f t="shared" si="113"/>
        <v>547.1719371759915</v>
      </c>
      <c r="Y390" s="32">
        <f t="shared" si="109"/>
        <v>322.96999026180185</v>
      </c>
    </row>
    <row r="391" spans="1:25" x14ac:dyDescent="0.25">
      <c r="A391" s="4">
        <v>385</v>
      </c>
      <c r="C391" s="106">
        <f>IF(male=0,VLOOKUP((($A$5:$A$1570/'Life tables'!$I$2)*2)+age,lifetable,13,1),IF(male=1,VLOOKUP((($A$5:$A$1570/'Life tables'!$I$2)*2)+age,lifetable,10,1),"error"))</f>
        <v>2.7596604845614436E-4</v>
      </c>
      <c r="F391" s="97">
        <f t="shared" ref="F391:F454" si="115">E390*(1-pCAUC)+(L390+G390+H390+I390 )*(1-pCAUC)+(S390+N390+O390+P390)*(pUAUC)</f>
        <v>88.59860294133891</v>
      </c>
      <c r="G391" s="97">
        <f t="shared" ref="G391:G454" si="116">F391*(rrOSEX)</f>
        <v>8.8999150921173058</v>
      </c>
      <c r="H391" s="97">
        <f t="shared" ref="H391:H454" si="117">F391*rrEREX</f>
        <v>0.20366362288651543</v>
      </c>
      <c r="I391" s="97">
        <f t="shared" ref="I391:I454" si="118">F391*rrHOEX</f>
        <v>0.20366362288651543</v>
      </c>
      <c r="J391" s="97">
        <f t="shared" ref="J391:J454" si="119">F391*mr + G391*mr + H391*mr+I391*mr</f>
        <v>2.7018689242467551E-2</v>
      </c>
      <c r="K391" s="97">
        <f t="shared" ref="K391:K454" si="120">F391*amr + I391*amrHOEX</f>
        <v>0.49101264721891785</v>
      </c>
      <c r="L391" s="97">
        <f t="shared" si="110"/>
        <v>78.77332926698719</v>
      </c>
      <c r="M391" s="97">
        <f t="shared" ref="M391:M454" si="121">E390*pCAUC+(L390+G390+H390+I390)*pCAUC+(S390+N390+O390+P390)*(1-pUAUC)</f>
        <v>458.57333423465269</v>
      </c>
      <c r="N391" s="97">
        <f t="shared" ref="N391:N454" si="122">M391*rrOSEXc</f>
        <v>44.161605644388231</v>
      </c>
      <c r="O391" s="97">
        <f t="shared" ref="O391:O454" si="123">M391*rrEREXc</f>
        <v>1.0541329491528766</v>
      </c>
      <c r="P391" s="97">
        <f t="shared" ref="P391:P454" si="124">M391*rrHOEXc</f>
        <v>1.0541329491528766</v>
      </c>
      <c r="Q391" s="97">
        <f t="shared" ref="Q391:Q454" si="125">M391*mr + N391*mr + O391*mr+P391*mr</f>
        <v>0.13931958458830648</v>
      </c>
      <c r="R391" s="97">
        <f t="shared" ref="R391:R454" si="126">M391*amrc + P391*amrHOEX</f>
        <v>8.2632554596546517E-2</v>
      </c>
      <c r="S391" s="97">
        <f t="shared" si="114"/>
        <v>412.08151055277386</v>
      </c>
      <c r="T391" s="97">
        <f t="shared" si="111"/>
        <v>44.69718012303683</v>
      </c>
      <c r="U391" s="97">
        <f t="shared" si="111"/>
        <v>408.87086617661606</v>
      </c>
      <c r="V391" s="33">
        <f t="shared" si="112"/>
        <v>999.99999999999818</v>
      </c>
      <c r="W391" s="101">
        <f t="shared" ref="W391:W454" si="127">(cNES*L391+(cNES+cOSEX)*G391+(cNES+cEREX)*H391+(cNES+cHOEX)*I391 +(cNES+ cNES)*S391 +(cNES+ cOSEX)*N391 + (cNES+cEREX)*O391 + (cNES+cHOEX)*P391)/(1+cDR)^A$5:A$65536</f>
        <v>68815.947496956011</v>
      </c>
      <c r="X391" s="108">
        <f t="shared" si="113"/>
        <v>546.43195370034539</v>
      </c>
      <c r="Y391" s="32">
        <f t="shared" ref="Y391:Y454" si="128">(uNES*L391+ uOCEX*G391+uEREX*H391+uHOEX*I391+uNES*S391+ uOCEX*N391+uEREX*O391+uHOEX*P391)/(1+oDR)^A$5:A$65536</f>
        <v>322.44045589069742</v>
      </c>
    </row>
    <row r="392" spans="1:25" x14ac:dyDescent="0.25">
      <c r="A392" s="4">
        <v>386</v>
      </c>
      <c r="C392" s="106">
        <f>IF(male=0,VLOOKUP((($A$5:$A$1570/'Life tables'!$I$2)*2)+age,lifetable,13,1),IF(male=1,VLOOKUP((($A$5:$A$1570/'Life tables'!$I$2)*2)+age,lifetable,10,1),"error"))</f>
        <v>2.7596604845614436E-4</v>
      </c>
      <c r="F392" s="97">
        <f t="shared" si="115"/>
        <v>88.478748971028736</v>
      </c>
      <c r="G392" s="97">
        <f t="shared" si="116"/>
        <v>8.8878755099591089</v>
      </c>
      <c r="H392" s="97">
        <f t="shared" si="117"/>
        <v>0.20338811184006175</v>
      </c>
      <c r="I392" s="97">
        <f t="shared" si="118"/>
        <v>0.20338811184006175</v>
      </c>
      <c r="J392" s="97">
        <f t="shared" si="119"/>
        <v>2.6982139036586424E-2</v>
      </c>
      <c r="K392" s="97">
        <f t="shared" si="120"/>
        <v>0.49034841761158804</v>
      </c>
      <c r="L392" s="97">
        <f t="shared" ref="L392:L455" si="129">F392-SUM(G392:K392)</f>
        <v>78.666766680741333</v>
      </c>
      <c r="M392" s="97">
        <f t="shared" si="121"/>
        <v>457.95320472931655</v>
      </c>
      <c r="N392" s="97">
        <f t="shared" si="122"/>
        <v>44.101885829434728</v>
      </c>
      <c r="O392" s="97">
        <f t="shared" si="123"/>
        <v>1.0527074433602039</v>
      </c>
      <c r="P392" s="97">
        <f t="shared" si="124"/>
        <v>1.0527074433602039</v>
      </c>
      <c r="Q392" s="97">
        <f t="shared" si="125"/>
        <v>0.13913118247543929</v>
      </c>
      <c r="R392" s="97">
        <f t="shared" si="126"/>
        <v>8.2520810451431448E-2</v>
      </c>
      <c r="S392" s="97">
        <f t="shared" si="114"/>
        <v>411.52425202023454</v>
      </c>
      <c r="T392" s="97">
        <f t="shared" ref="T392:U455" si="130">J392+Q392+T391</f>
        <v>44.863293444548859</v>
      </c>
      <c r="U392" s="97">
        <f t="shared" si="130"/>
        <v>409.4437354046791</v>
      </c>
      <c r="V392" s="33">
        <f t="shared" ref="V392:V455" si="131">SUM(G392:I392,L392,N392,O392,P392,S392,T392,U392)</f>
        <v>999.99999999999818</v>
      </c>
      <c r="W392" s="101">
        <f t="shared" si="127"/>
        <v>68643.896742093377</v>
      </c>
      <c r="X392" s="108">
        <f t="shared" ref="X392:X455" si="132">(L392+G392+H392+I392+N392+O392+P392+S392)</f>
        <v>545.69297115077018</v>
      </c>
      <c r="Y392" s="32">
        <f t="shared" si="128"/>
        <v>321.91178984294294</v>
      </c>
    </row>
    <row r="393" spans="1:25" x14ac:dyDescent="0.25">
      <c r="A393" s="4">
        <v>387</v>
      </c>
      <c r="C393" s="106">
        <f>IF(male=0,VLOOKUP((($A$5:$A$1570/'Life tables'!$I$2)*2)+age,lifetable,13,1),IF(male=1,VLOOKUP((($A$5:$A$1570/'Life tables'!$I$2)*2)+age,lifetable,10,1),"error"))</f>
        <v>2.7596604845614436E-4</v>
      </c>
      <c r="F393" s="97">
        <f t="shared" si="115"/>
        <v>88.359058387348014</v>
      </c>
      <c r="G393" s="97">
        <f t="shared" si="116"/>
        <v>8.8758523403297893</v>
      </c>
      <c r="H393" s="97">
        <f t="shared" si="117"/>
        <v>0.20311297637416781</v>
      </c>
      <c r="I393" s="97">
        <f t="shared" si="118"/>
        <v>0.20311297637416781</v>
      </c>
      <c r="J393" s="97">
        <f t="shared" si="119"/>
        <v>2.6945638656463492E-2</v>
      </c>
      <c r="K393" s="97">
        <f t="shared" si="120"/>
        <v>0.48968509349146438</v>
      </c>
      <c r="L393" s="97">
        <f t="shared" si="129"/>
        <v>78.560349362121954</v>
      </c>
      <c r="M393" s="97">
        <f t="shared" si="121"/>
        <v>457.33391276342218</v>
      </c>
      <c r="N393" s="97">
        <f t="shared" si="122"/>
        <v>44.042246671344103</v>
      </c>
      <c r="O393" s="97">
        <f t="shared" si="123"/>
        <v>1.0512838628384877</v>
      </c>
      <c r="P393" s="97">
        <f t="shared" si="124"/>
        <v>1.0512838628384877</v>
      </c>
      <c r="Q393" s="97">
        <f t="shared" si="125"/>
        <v>0.1389430348161968</v>
      </c>
      <c r="R393" s="97">
        <f t="shared" si="126"/>
        <v>8.2409217226613041E-2</v>
      </c>
      <c r="S393" s="97">
        <f t="shared" si="114"/>
        <v>410.96774611435831</v>
      </c>
      <c r="T393" s="97">
        <f t="shared" si="130"/>
        <v>45.029182118021517</v>
      </c>
      <c r="U393" s="97">
        <f t="shared" si="130"/>
        <v>410.01582971539716</v>
      </c>
      <c r="V393" s="33">
        <f t="shared" si="131"/>
        <v>999.99999999999818</v>
      </c>
      <c r="W393" s="101">
        <f t="shared" si="127"/>
        <v>68472.276100008225</v>
      </c>
      <c r="X393" s="108">
        <f t="shared" si="132"/>
        <v>544.95498816657948</v>
      </c>
      <c r="Y393" s="32">
        <f t="shared" si="128"/>
        <v>321.3839906906498</v>
      </c>
    </row>
    <row r="394" spans="1:25" x14ac:dyDescent="0.25">
      <c r="A394" s="4">
        <v>388</v>
      </c>
      <c r="C394" s="106">
        <f>IF(male=0,VLOOKUP((($A$5:$A$1570/'Life tables'!$I$2)*2)+age,lifetable,13,1),IF(male=1,VLOOKUP((($A$5:$A$1570/'Life tables'!$I$2)*2)+age,lifetable,10,1),"error"))</f>
        <v>2.7596604845614436E-4</v>
      </c>
      <c r="F394" s="97">
        <f t="shared" si="115"/>
        <v>88.239530922422702</v>
      </c>
      <c r="G394" s="97">
        <f t="shared" si="116"/>
        <v>8.8638455563208414</v>
      </c>
      <c r="H394" s="97">
        <f t="shared" si="117"/>
        <v>0.20283821587306547</v>
      </c>
      <c r="I394" s="97">
        <f t="shared" si="118"/>
        <v>0.20283821587306547</v>
      </c>
      <c r="J394" s="97">
        <f t="shared" si="119"/>
        <v>2.6909188020408942E-2</v>
      </c>
      <c r="K394" s="97">
        <f t="shared" si="120"/>
        <v>0.48902267337399141</v>
      </c>
      <c r="L394" s="97">
        <f t="shared" si="129"/>
        <v>78.454077072961326</v>
      </c>
      <c r="M394" s="97">
        <f t="shared" si="121"/>
        <v>456.71545724415677</v>
      </c>
      <c r="N394" s="97">
        <f t="shared" si="122"/>
        <v>43.982688064876122</v>
      </c>
      <c r="O394" s="97">
        <f t="shared" si="123"/>
        <v>1.0498622050756541</v>
      </c>
      <c r="P394" s="97">
        <f t="shared" si="124"/>
        <v>1.0498622050756541</v>
      </c>
      <c r="Q394" s="97">
        <f t="shared" si="125"/>
        <v>0.13875514127857055</v>
      </c>
      <c r="R394" s="97">
        <f t="shared" si="126"/>
        <v>8.2297774725172079E-2</v>
      </c>
      <c r="S394" s="97">
        <f t="shared" si="114"/>
        <v>410.41199185312558</v>
      </c>
      <c r="T394" s="97">
        <f t="shared" si="130"/>
        <v>45.194846447320494</v>
      </c>
      <c r="U394" s="97">
        <f t="shared" si="130"/>
        <v>410.58715016349635</v>
      </c>
      <c r="V394" s="33">
        <f t="shared" si="131"/>
        <v>999.99999999999818</v>
      </c>
      <c r="W394" s="101">
        <f t="shared" si="127"/>
        <v>68301.0844969912</v>
      </c>
      <c r="X394" s="108">
        <f t="shared" si="132"/>
        <v>544.21800338918126</v>
      </c>
      <c r="Y394" s="32">
        <f t="shared" si="128"/>
        <v>320.85705700842362</v>
      </c>
    </row>
    <row r="395" spans="1:25" x14ac:dyDescent="0.25">
      <c r="A395" s="4">
        <v>389</v>
      </c>
      <c r="C395" s="106">
        <f>IF(male=0,VLOOKUP((($A$5:$A$1570/'Life tables'!$I$2)*2)+age,lifetable,13,1),IF(male=1,VLOOKUP((($A$5:$A$1570/'Life tables'!$I$2)*2)+age,lifetable,10,1),"error"))</f>
        <v>2.7596604845614436E-4</v>
      </c>
      <c r="F395" s="97">
        <f t="shared" si="115"/>
        <v>88.120166310434229</v>
      </c>
      <c r="G395" s="97">
        <f t="shared" si="116"/>
        <v>8.8518551312302289</v>
      </c>
      <c r="H395" s="97">
        <f t="shared" si="117"/>
        <v>0.20256382972571152</v>
      </c>
      <c r="I395" s="97">
        <f t="shared" si="118"/>
        <v>0.20256382972571152</v>
      </c>
      <c r="J395" s="97">
        <f t="shared" si="119"/>
        <v>2.687278704735974E-2</v>
      </c>
      <c r="K395" s="97">
        <f t="shared" si="120"/>
        <v>0.48836115578600503</v>
      </c>
      <c r="L395" s="97">
        <f t="shared" si="129"/>
        <v>78.347949576919206</v>
      </c>
      <c r="M395" s="97">
        <f t="shared" si="121"/>
        <v>456.09783707874715</v>
      </c>
      <c r="N395" s="97">
        <f t="shared" si="122"/>
        <v>43.923209904794348</v>
      </c>
      <c r="O395" s="97">
        <f t="shared" si="123"/>
        <v>1.0484424675597208</v>
      </c>
      <c r="P395" s="97">
        <f t="shared" si="124"/>
        <v>1.0484424675597208</v>
      </c>
      <c r="Q395" s="97">
        <f t="shared" si="125"/>
        <v>0.13856750153056416</v>
      </c>
      <c r="R395" s="97">
        <f t="shared" si="126"/>
        <v>8.2186482750196438E-2</v>
      </c>
      <c r="S395" s="97">
        <f t="shared" si="114"/>
        <v>409.85698825455256</v>
      </c>
      <c r="T395" s="97">
        <f t="shared" si="130"/>
        <v>45.36028673589842</v>
      </c>
      <c r="U395" s="97">
        <f t="shared" si="130"/>
        <v>411.15769780203254</v>
      </c>
      <c r="V395" s="33">
        <f t="shared" si="131"/>
        <v>999.99999999999818</v>
      </c>
      <c r="W395" s="101">
        <f t="shared" si="127"/>
        <v>68130.320861956076</v>
      </c>
      <c r="X395" s="108">
        <f t="shared" si="132"/>
        <v>543.48201546206724</v>
      </c>
      <c r="Y395" s="32">
        <f t="shared" si="128"/>
        <v>320.33098737335445</v>
      </c>
    </row>
    <row r="396" spans="1:25" x14ac:dyDescent="0.25">
      <c r="A396" s="4">
        <v>390</v>
      </c>
      <c r="C396" s="106">
        <f>IF(male=0,VLOOKUP((($A$5:$A$1570/'Life tables'!$I$2)*2)+age,lifetable,13,1),IF(male=1,VLOOKUP((($A$5:$A$1570/'Life tables'!$I$2)*2)+age,lifetable,10,1),"error"))</f>
        <v>2.7596604845614436E-4</v>
      </c>
      <c r="F396" s="97">
        <f t="shared" si="115"/>
        <v>88.000964287555547</v>
      </c>
      <c r="G396" s="97">
        <f t="shared" si="116"/>
        <v>8.8398810385559763</v>
      </c>
      <c r="H396" s="97">
        <f t="shared" si="117"/>
        <v>0.20228981732564075</v>
      </c>
      <c r="I396" s="97">
        <f t="shared" si="118"/>
        <v>0.20228981732564075</v>
      </c>
      <c r="J396" s="97">
        <f t="shared" si="119"/>
        <v>2.6836435656860218E-2</v>
      </c>
      <c r="K396" s="97">
        <f t="shared" si="120"/>
        <v>0.4877005392653781</v>
      </c>
      <c r="L396" s="97">
        <f t="shared" si="129"/>
        <v>78.241966639426053</v>
      </c>
      <c r="M396" s="97">
        <f t="shared" si="121"/>
        <v>455.48105117451161</v>
      </c>
      <c r="N396" s="97">
        <f t="shared" si="122"/>
        <v>43.863812085871167</v>
      </c>
      <c r="O396" s="97">
        <f t="shared" si="123"/>
        <v>1.0470246477789156</v>
      </c>
      <c r="P396" s="97">
        <f t="shared" si="124"/>
        <v>1.0470246477789156</v>
      </c>
      <c r="Q396" s="97">
        <f t="shared" si="125"/>
        <v>0.13838011524020905</v>
      </c>
      <c r="R396" s="97">
        <f t="shared" si="126"/>
        <v>8.2075341104790506E-2</v>
      </c>
      <c r="S396" s="97">
        <f t="shared" si="114"/>
        <v>409.30273433673761</v>
      </c>
      <c r="T396" s="97">
        <f t="shared" si="130"/>
        <v>45.525503286795491</v>
      </c>
      <c r="U396" s="97">
        <f t="shared" si="130"/>
        <v>411.72747368240272</v>
      </c>
      <c r="V396" s="33">
        <f t="shared" si="131"/>
        <v>999.99999999999818</v>
      </c>
      <c r="W396" s="101">
        <f t="shared" si="127"/>
        <v>67959.984126435578</v>
      </c>
      <c r="X396" s="108">
        <f t="shared" si="132"/>
        <v>542.74702303079994</v>
      </c>
      <c r="Y396" s="32">
        <f t="shared" si="128"/>
        <v>319.80578036500805</v>
      </c>
    </row>
    <row r="397" spans="1:25" x14ac:dyDescent="0.25">
      <c r="A397" s="4">
        <v>391</v>
      </c>
      <c r="C397" s="106">
        <f>IF(male=0,VLOOKUP((($A$5:$A$1570/'Life tables'!$I$2)*2)+age,lifetable,13,1),IF(male=1,VLOOKUP((($A$5:$A$1570/'Life tables'!$I$2)*2)+age,lifetable,10,1),"error"))</f>
        <v>2.7596604845614436E-4</v>
      </c>
      <c r="F397" s="97">
        <f t="shared" si="115"/>
        <v>87.881924591889756</v>
      </c>
      <c r="G397" s="97">
        <f t="shared" si="116"/>
        <v>8.8279232519899917</v>
      </c>
      <c r="H397" s="97">
        <f t="shared" si="117"/>
        <v>0.20201617807082478</v>
      </c>
      <c r="I397" s="97">
        <f t="shared" si="118"/>
        <v>0.20201617807082478</v>
      </c>
      <c r="J397" s="97">
        <f t="shared" si="119"/>
        <v>2.6800133769043302E-2</v>
      </c>
      <c r="K397" s="97">
        <f t="shared" si="120"/>
        <v>0.48704082236068047</v>
      </c>
      <c r="L397" s="97">
        <f t="shared" si="129"/>
        <v>78.136128027628388</v>
      </c>
      <c r="M397" s="97">
        <f t="shared" si="121"/>
        <v>454.8650984389102</v>
      </c>
      <c r="N397" s="97">
        <f t="shared" si="122"/>
        <v>43.804494502892624</v>
      </c>
      <c r="O397" s="97">
        <f t="shared" si="123"/>
        <v>1.0456087432217918</v>
      </c>
      <c r="P397" s="97">
        <f t="shared" si="124"/>
        <v>1.0456087432217918</v>
      </c>
      <c r="Q397" s="97">
        <f t="shared" si="125"/>
        <v>0.13819298207557959</v>
      </c>
      <c r="R397" s="97">
        <f t="shared" si="126"/>
        <v>8.1964349592084207E-2</v>
      </c>
      <c r="S397" s="97">
        <f t="shared" si="114"/>
        <v>408.74922911790634</v>
      </c>
      <c r="T397" s="97">
        <f t="shared" si="130"/>
        <v>45.690496402640115</v>
      </c>
      <c r="U397" s="97">
        <f t="shared" si="130"/>
        <v>412.29647885435548</v>
      </c>
      <c r="V397" s="33">
        <f t="shared" si="131"/>
        <v>999.99999999999818</v>
      </c>
      <c r="W397" s="101">
        <f t="shared" si="127"/>
        <v>67790.073224576918</v>
      </c>
      <c r="X397" s="108">
        <f t="shared" si="132"/>
        <v>542.01302474300257</v>
      </c>
      <c r="Y397" s="32">
        <f t="shared" si="128"/>
        <v>319.28143456541608</v>
      </c>
    </row>
    <row r="398" spans="1:25" x14ac:dyDescent="0.25">
      <c r="A398" s="4">
        <v>392</v>
      </c>
      <c r="C398" s="106">
        <f>IF(male=0,VLOOKUP((($A$5:$A$1570/'Life tables'!$I$2)*2)+age,lifetable,13,1),IF(male=1,VLOOKUP((($A$5:$A$1570/'Life tables'!$I$2)*2)+age,lifetable,10,1),"error"))</f>
        <v>3.0034427820335718E-4</v>
      </c>
      <c r="F398" s="97">
        <f t="shared" si="115"/>
        <v>87.76304696341046</v>
      </c>
      <c r="G398" s="97">
        <f t="shared" si="116"/>
        <v>8.8159817454120777</v>
      </c>
      <c r="H398" s="97">
        <f t="shared" si="117"/>
        <v>0.20174291136353506</v>
      </c>
      <c r="I398" s="97">
        <f t="shared" si="118"/>
        <v>0.20174291136353506</v>
      </c>
      <c r="J398" s="97">
        <f t="shared" si="119"/>
        <v>2.9128143325324866E-2</v>
      </c>
      <c r="K398" s="97">
        <f t="shared" si="120"/>
        <v>0.48638200363084821</v>
      </c>
      <c r="L398" s="97">
        <f t="shared" si="129"/>
        <v>78.028069248315134</v>
      </c>
      <c r="M398" s="97">
        <f t="shared" si="121"/>
        <v>454.24997777959214</v>
      </c>
      <c r="N398" s="97">
        <f t="shared" si="122"/>
        <v>43.745257050662964</v>
      </c>
      <c r="O398" s="97">
        <f t="shared" si="123"/>
        <v>1.044194751377338</v>
      </c>
      <c r="P398" s="97">
        <f t="shared" si="124"/>
        <v>1.044194751377338</v>
      </c>
      <c r="Q398" s="97">
        <f t="shared" si="125"/>
        <v>0.15019725519161664</v>
      </c>
      <c r="R398" s="97">
        <f t="shared" si="126"/>
        <v>8.185350801524155E-2</v>
      </c>
      <c r="S398" s="97">
        <f t="shared" si="114"/>
        <v>408.18428046296765</v>
      </c>
      <c r="T398" s="97">
        <f t="shared" si="130"/>
        <v>45.869821801157059</v>
      </c>
      <c r="U398" s="97">
        <f t="shared" si="130"/>
        <v>412.86471436600158</v>
      </c>
      <c r="V398" s="33">
        <f t="shared" si="131"/>
        <v>999.99999999999818</v>
      </c>
      <c r="W398" s="101">
        <f t="shared" si="127"/>
        <v>67619.011891477756</v>
      </c>
      <c r="X398" s="108">
        <f t="shared" si="132"/>
        <v>541.2654638328396</v>
      </c>
      <c r="Y398" s="32">
        <f t="shared" si="128"/>
        <v>318.74923626844566</v>
      </c>
    </row>
    <row r="399" spans="1:25" x14ac:dyDescent="0.25">
      <c r="A399" s="4">
        <v>393</v>
      </c>
      <c r="C399" s="106">
        <f>IF(male=0,VLOOKUP((($A$5:$A$1570/'Life tables'!$I$2)*2)+age,lifetable,13,1),IF(male=1,VLOOKUP((($A$5:$A$1570/'Life tables'!$I$2)*2)+age,lifetable,10,1),"error"))</f>
        <v>3.0034427820335718E-4</v>
      </c>
      <c r="F399" s="97">
        <f t="shared" si="115"/>
        <v>87.641956839644976</v>
      </c>
      <c r="G399" s="97">
        <f t="shared" si="116"/>
        <v>8.8038179890521686</v>
      </c>
      <c r="H399" s="97">
        <f t="shared" si="117"/>
        <v>0.20146455874302946</v>
      </c>
      <c r="I399" s="97">
        <f t="shared" si="118"/>
        <v>0.20146455874302946</v>
      </c>
      <c r="J399" s="97">
        <f t="shared" si="119"/>
        <v>2.9087954081647029E-2</v>
      </c>
      <c r="K399" s="97">
        <f t="shared" si="120"/>
        <v>0.48571092327237431</v>
      </c>
      <c r="L399" s="97">
        <f t="shared" si="129"/>
        <v>77.920410855752721</v>
      </c>
      <c r="M399" s="97">
        <f t="shared" si="121"/>
        <v>453.62350699319467</v>
      </c>
      <c r="N399" s="97">
        <f t="shared" si="122"/>
        <v>43.684926556604061</v>
      </c>
      <c r="O399" s="97">
        <f t="shared" si="123"/>
        <v>1.0427546687377196</v>
      </c>
      <c r="P399" s="97">
        <f t="shared" si="124"/>
        <v>1.0427546687377196</v>
      </c>
      <c r="Q399" s="97">
        <f t="shared" si="125"/>
        <v>0.14999011331560691</v>
      </c>
      <c r="R399" s="97">
        <f t="shared" si="126"/>
        <v>8.1740621203917188E-2</v>
      </c>
      <c r="S399" s="97">
        <f t="shared" si="114"/>
        <v>407.62134036459565</v>
      </c>
      <c r="T399" s="97">
        <f t="shared" si="130"/>
        <v>46.048899868554315</v>
      </c>
      <c r="U399" s="97">
        <f t="shared" si="130"/>
        <v>413.43216591047786</v>
      </c>
      <c r="V399" s="33">
        <f t="shared" si="131"/>
        <v>999.99999999999818</v>
      </c>
      <c r="W399" s="101">
        <f t="shared" si="127"/>
        <v>67448.14055369416</v>
      </c>
      <c r="X399" s="108">
        <f t="shared" si="132"/>
        <v>540.51893422096612</v>
      </c>
      <c r="Y399" s="32">
        <f t="shared" si="128"/>
        <v>318.21806564261516</v>
      </c>
    </row>
    <row r="400" spans="1:25" x14ac:dyDescent="0.25">
      <c r="A400" s="4">
        <v>394</v>
      </c>
      <c r="C400" s="106">
        <f>IF(male=0,VLOOKUP((($A$5:$A$1570/'Life tables'!$I$2)*2)+age,lifetable,13,1),IF(male=1,VLOOKUP((($A$5:$A$1570/'Life tables'!$I$2)*2)+age,lifetable,10,1),"error"))</f>
        <v>3.0034427820335718E-4</v>
      </c>
      <c r="F400" s="97">
        <f t="shared" si="115"/>
        <v>87.521035378492755</v>
      </c>
      <c r="G400" s="97">
        <f t="shared" si="116"/>
        <v>8.7916711752047529</v>
      </c>
      <c r="H400" s="97">
        <f t="shared" si="117"/>
        <v>0.20118659383110757</v>
      </c>
      <c r="I400" s="97">
        <f t="shared" si="118"/>
        <v>0.20118659383110757</v>
      </c>
      <c r="J400" s="97">
        <f t="shared" si="119"/>
        <v>2.9047820816298819E-2</v>
      </c>
      <c r="K400" s="97">
        <f t="shared" si="120"/>
        <v>0.48504077764056064</v>
      </c>
      <c r="L400" s="97">
        <f t="shared" si="129"/>
        <v>77.812902417168928</v>
      </c>
      <c r="M400" s="97">
        <f t="shared" si="121"/>
        <v>452.99789884247332</v>
      </c>
      <c r="N400" s="97">
        <f t="shared" si="122"/>
        <v>43.62467913622978</v>
      </c>
      <c r="O400" s="97">
        <f t="shared" si="123"/>
        <v>1.0413165690583419</v>
      </c>
      <c r="P400" s="97">
        <f t="shared" si="124"/>
        <v>1.0413165690583419</v>
      </c>
      <c r="Q400" s="97">
        <f t="shared" si="125"/>
        <v>0.14978325666913411</v>
      </c>
      <c r="R400" s="97">
        <f t="shared" si="126"/>
        <v>8.1627889835101775E-2</v>
      </c>
      <c r="S400" s="97">
        <f t="shared" si="114"/>
        <v>407.05917542162263</v>
      </c>
      <c r="T400" s="97">
        <f t="shared" si="130"/>
        <v>46.227730946039749</v>
      </c>
      <c r="U400" s="97">
        <f t="shared" si="130"/>
        <v>413.99883457795352</v>
      </c>
      <c r="V400" s="33">
        <f t="shared" si="131"/>
        <v>999.99999999999829</v>
      </c>
      <c r="W400" s="101">
        <f t="shared" si="127"/>
        <v>67277.700950878658</v>
      </c>
      <c r="X400" s="108">
        <f t="shared" si="132"/>
        <v>539.77343447600504</v>
      </c>
      <c r="Y400" s="32">
        <f t="shared" si="128"/>
        <v>317.68778030621377</v>
      </c>
    </row>
    <row r="401" spans="1:25" x14ac:dyDescent="0.25">
      <c r="A401" s="4">
        <v>395</v>
      </c>
      <c r="C401" s="106">
        <f>IF(male=0,VLOOKUP((($A$5:$A$1570/'Life tables'!$I$2)*2)+age,lifetable,13,1),IF(male=1,VLOOKUP((($A$5:$A$1570/'Life tables'!$I$2)*2)+age,lifetable,10,1),"error"))</f>
        <v>3.0034427820335718E-4</v>
      </c>
      <c r="F401" s="97">
        <f t="shared" si="115"/>
        <v>87.400282287630944</v>
      </c>
      <c r="G401" s="97">
        <f t="shared" si="116"/>
        <v>8.7795412745053873</v>
      </c>
      <c r="H401" s="97">
        <f t="shared" si="117"/>
        <v>0.20090901595580016</v>
      </c>
      <c r="I401" s="97">
        <f t="shared" si="118"/>
        <v>0.20090901595580016</v>
      </c>
      <c r="J401" s="97">
        <f t="shared" si="119"/>
        <v>2.9007743432259668E-2</v>
      </c>
      <c r="K401" s="97">
        <f t="shared" si="120"/>
        <v>0.48437156511535662</v>
      </c>
      <c r="L401" s="97">
        <f t="shared" si="129"/>
        <v>77.705543672666337</v>
      </c>
      <c r="M401" s="97">
        <f t="shared" si="121"/>
        <v>452.37315218837398</v>
      </c>
      <c r="N401" s="97">
        <f t="shared" si="122"/>
        <v>43.564514679846738</v>
      </c>
      <c r="O401" s="97">
        <f t="shared" si="123"/>
        <v>1.0398804497208356</v>
      </c>
      <c r="P401" s="97">
        <f t="shared" si="124"/>
        <v>1.0398804497208356</v>
      </c>
      <c r="Q401" s="97">
        <f t="shared" si="125"/>
        <v>0.1495766848755711</v>
      </c>
      <c r="R401" s="97">
        <f t="shared" si="126"/>
        <v>8.151531370354359E-2</v>
      </c>
      <c r="S401" s="97">
        <f t="shared" si="114"/>
        <v>406.49778461050647</v>
      </c>
      <c r="T401" s="97">
        <f t="shared" si="130"/>
        <v>46.406315374347578</v>
      </c>
      <c r="U401" s="97">
        <f t="shared" si="130"/>
        <v>414.56472145677242</v>
      </c>
      <c r="V401" s="33">
        <f t="shared" si="131"/>
        <v>999.99999999999818</v>
      </c>
      <c r="W401" s="101">
        <f t="shared" si="127"/>
        <v>67107.691994119785</v>
      </c>
      <c r="X401" s="108">
        <f t="shared" si="132"/>
        <v>539.02896316887825</v>
      </c>
      <c r="Y401" s="32">
        <f t="shared" si="128"/>
        <v>317.15837877883064</v>
      </c>
    </row>
    <row r="402" spans="1:25" x14ac:dyDescent="0.25">
      <c r="A402" s="4">
        <v>396</v>
      </c>
      <c r="C402" s="106">
        <f>IF(male=0,VLOOKUP((($A$5:$A$1570/'Life tables'!$I$2)*2)+age,lifetable,13,1),IF(male=1,VLOOKUP((($A$5:$A$1570/'Life tables'!$I$2)*2)+age,lifetable,10,1),"error"))</f>
        <v>3.0034427820335718E-4</v>
      </c>
      <c r="F402" s="97">
        <f t="shared" si="115"/>
        <v>87.279697277296023</v>
      </c>
      <c r="G402" s="97">
        <f t="shared" si="116"/>
        <v>8.7674282578467224</v>
      </c>
      <c r="H402" s="97">
        <f t="shared" si="117"/>
        <v>0.20063182445102126</v>
      </c>
      <c r="I402" s="97">
        <f t="shared" si="118"/>
        <v>0.20063182445102126</v>
      </c>
      <c r="J402" s="97">
        <f t="shared" si="119"/>
        <v>2.8967721833358412E-2</v>
      </c>
      <c r="K402" s="97">
        <f t="shared" si="120"/>
        <v>0.48370328409089541</v>
      </c>
      <c r="L402" s="97">
        <f t="shared" si="129"/>
        <v>77.598334364623</v>
      </c>
      <c r="M402" s="97">
        <f t="shared" si="121"/>
        <v>451.74926589158224</v>
      </c>
      <c r="N402" s="97">
        <f t="shared" si="122"/>
        <v>43.504433077736493</v>
      </c>
      <c r="O402" s="97">
        <f t="shared" si="123"/>
        <v>1.0384463081062327</v>
      </c>
      <c r="P402" s="97">
        <f t="shared" si="124"/>
        <v>1.0384463081062327</v>
      </c>
      <c r="Q402" s="97">
        <f t="shared" si="125"/>
        <v>0.149370397558205</v>
      </c>
      <c r="R402" s="97">
        <f t="shared" si="126"/>
        <v>8.1402892603944066E-2</v>
      </c>
      <c r="S402" s="97">
        <f t="shared" si="114"/>
        <v>405.93716690747112</v>
      </c>
      <c r="T402" s="97">
        <f t="shared" si="130"/>
        <v>46.58465349373914</v>
      </c>
      <c r="U402" s="97">
        <f t="shared" si="130"/>
        <v>415.12982763346724</v>
      </c>
      <c r="V402" s="33">
        <f t="shared" si="131"/>
        <v>999.99999999999818</v>
      </c>
      <c r="W402" s="101">
        <f t="shared" si="127"/>
        <v>66938.112597180312</v>
      </c>
      <c r="X402" s="108">
        <f t="shared" si="132"/>
        <v>538.28551887279184</v>
      </c>
      <c r="Y402" s="32">
        <f t="shared" si="128"/>
        <v>316.6298595827086</v>
      </c>
    </row>
    <row r="403" spans="1:25" x14ac:dyDescent="0.25">
      <c r="A403" s="4">
        <v>397</v>
      </c>
      <c r="C403" s="106">
        <f>IF(male=0,VLOOKUP((($A$5:$A$1570/'Life tables'!$I$2)*2)+age,lifetable,13,1),IF(male=1,VLOOKUP((($A$5:$A$1570/'Life tables'!$I$2)*2)+age,lifetable,10,1),"error"))</f>
        <v>3.0034427820335718E-4</v>
      </c>
      <c r="F403" s="97">
        <f t="shared" si="115"/>
        <v>87.159280060202477</v>
      </c>
      <c r="G403" s="97">
        <f t="shared" si="116"/>
        <v>8.7553320963703261</v>
      </c>
      <c r="H403" s="97">
        <f t="shared" si="117"/>
        <v>0.20035501865638114</v>
      </c>
      <c r="I403" s="97">
        <f t="shared" si="118"/>
        <v>0.20035501865638114</v>
      </c>
      <c r="J403" s="97">
        <f t="shared" si="119"/>
        <v>2.8927755924246353E-2</v>
      </c>
      <c r="K403" s="97">
        <f t="shared" si="120"/>
        <v>0.48303593297504333</v>
      </c>
      <c r="L403" s="97">
        <f t="shared" si="129"/>
        <v>77.491274237620104</v>
      </c>
      <c r="M403" s="97">
        <f t="shared" si="121"/>
        <v>451.12623881258941</v>
      </c>
      <c r="N403" s="97">
        <f t="shared" si="122"/>
        <v>43.444434220161895</v>
      </c>
      <c r="O403" s="97">
        <f t="shared" si="123"/>
        <v>1.0370141415951184</v>
      </c>
      <c r="P403" s="97">
        <f t="shared" si="124"/>
        <v>1.0370141415951184</v>
      </c>
      <c r="Q403" s="97">
        <f t="shared" si="125"/>
        <v>0.14916439434025841</v>
      </c>
      <c r="R403" s="97">
        <f t="shared" si="126"/>
        <v>8.129062633096959E-2</v>
      </c>
      <c r="S403" s="97">
        <f t="shared" si="114"/>
        <v>405.37732128856607</v>
      </c>
      <c r="T403" s="97">
        <f t="shared" si="130"/>
        <v>46.762745644003644</v>
      </c>
      <c r="U403" s="97">
        <f t="shared" si="130"/>
        <v>415.69415419277328</v>
      </c>
      <c r="V403" s="33">
        <f t="shared" si="131"/>
        <v>999.99999999999841</v>
      </c>
      <c r="W403" s="101">
        <f t="shared" si="127"/>
        <v>66768.961676493331</v>
      </c>
      <c r="X403" s="108">
        <f t="shared" si="132"/>
        <v>537.54310016322142</v>
      </c>
      <c r="Y403" s="32">
        <f t="shared" si="128"/>
        <v>316.10222124273452</v>
      </c>
    </row>
    <row r="404" spans="1:25" x14ac:dyDescent="0.25">
      <c r="A404" s="4">
        <v>398</v>
      </c>
      <c r="C404" s="106">
        <f>IF(male=0,VLOOKUP((($A$5:$A$1570/'Life tables'!$I$2)*2)+age,lifetable,13,1),IF(male=1,VLOOKUP((($A$5:$A$1570/'Life tables'!$I$2)*2)+age,lifetable,10,1),"error"))</f>
        <v>3.0034427820335718E-4</v>
      </c>
      <c r="F404" s="97">
        <f t="shared" si="115"/>
        <v>87.039030351464334</v>
      </c>
      <c r="G404" s="97">
        <f t="shared" si="116"/>
        <v>8.7432527614588054</v>
      </c>
      <c r="H404" s="97">
        <f t="shared" si="117"/>
        <v>0.20007859791700588</v>
      </c>
      <c r="I404" s="97">
        <f t="shared" si="118"/>
        <v>0.20007859791700588</v>
      </c>
      <c r="J404" s="97">
        <f t="shared" si="119"/>
        <v>2.8887845610371155E-2</v>
      </c>
      <c r="K404" s="97">
        <f t="shared" si="120"/>
        <v>0.48236951018896496</v>
      </c>
      <c r="L404" s="97">
        <f t="shared" si="129"/>
        <v>77.384363038372186</v>
      </c>
      <c r="M404" s="97">
        <f t="shared" si="121"/>
        <v>450.50406981175712</v>
      </c>
      <c r="N404" s="97">
        <f t="shared" si="122"/>
        <v>43.384517997373287</v>
      </c>
      <c r="O404" s="97">
        <f t="shared" si="123"/>
        <v>1.0355839475677806</v>
      </c>
      <c r="P404" s="97">
        <f t="shared" si="124"/>
        <v>1.0355839475677806</v>
      </c>
      <c r="Q404" s="97">
        <f t="shared" si="125"/>
        <v>0.14895867484491113</v>
      </c>
      <c r="R404" s="97">
        <f t="shared" si="126"/>
        <v>8.1178514679263195E-2</v>
      </c>
      <c r="S404" s="97">
        <f t="shared" si="114"/>
        <v>404.81824672972408</v>
      </c>
      <c r="T404" s="97">
        <f t="shared" si="130"/>
        <v>46.940592164458927</v>
      </c>
      <c r="U404" s="97">
        <f t="shared" si="130"/>
        <v>416.25770221764151</v>
      </c>
      <c r="V404" s="33">
        <f t="shared" si="131"/>
        <v>999.99999999999841</v>
      </c>
      <c r="W404" s="101">
        <f t="shared" si="127"/>
        <v>66600.238151158323</v>
      </c>
      <c r="X404" s="108">
        <f t="shared" si="132"/>
        <v>536.80170561789794</v>
      </c>
      <c r="Y404" s="32">
        <f t="shared" si="128"/>
        <v>315.57546228642747</v>
      </c>
    </row>
    <row r="405" spans="1:25" x14ac:dyDescent="0.25">
      <c r="A405" s="4">
        <v>399</v>
      </c>
      <c r="C405" s="106">
        <f>IF(male=0,VLOOKUP((($A$5:$A$1570/'Life tables'!$I$2)*2)+age,lifetable,13,1),IF(male=1,VLOOKUP((($A$5:$A$1570/'Life tables'!$I$2)*2)+age,lifetable,10,1),"error"))</f>
        <v>3.0034427820335718E-4</v>
      </c>
      <c r="F405" s="97">
        <f t="shared" si="115"/>
        <v>86.91894786851941</v>
      </c>
      <c r="G405" s="97">
        <f t="shared" si="116"/>
        <v>8.7311902247281967</v>
      </c>
      <c r="H405" s="97">
        <f t="shared" si="117"/>
        <v>0.19980256158336343</v>
      </c>
      <c r="I405" s="97">
        <f t="shared" si="118"/>
        <v>0.19980256158336343</v>
      </c>
      <c r="J405" s="97">
        <f t="shared" si="119"/>
        <v>2.8847990797951768E-2</v>
      </c>
      <c r="K405" s="97">
        <f t="shared" si="120"/>
        <v>0.48170401416670322</v>
      </c>
      <c r="L405" s="97">
        <f t="shared" si="129"/>
        <v>77.277600515659827</v>
      </c>
      <c r="M405" s="97">
        <f t="shared" si="121"/>
        <v>449.88275774937847</v>
      </c>
      <c r="N405" s="97">
        <f t="shared" si="122"/>
        <v>43.324684299614425</v>
      </c>
      <c r="O405" s="97">
        <f t="shared" si="123"/>
        <v>1.0341557234043486</v>
      </c>
      <c r="P405" s="97">
        <f t="shared" si="124"/>
        <v>1.0341557234043486</v>
      </c>
      <c r="Q405" s="97">
        <f t="shared" si="125"/>
        <v>0.14875323869532039</v>
      </c>
      <c r="R405" s="97">
        <f t="shared" si="126"/>
        <v>8.1066557443455575E-2</v>
      </c>
      <c r="S405" s="97">
        <f t="shared" si="114"/>
        <v>404.25994220681656</v>
      </c>
      <c r="T405" s="97">
        <f t="shared" si="130"/>
        <v>47.118193393952197</v>
      </c>
      <c r="U405" s="97">
        <f t="shared" si="130"/>
        <v>416.82047278925165</v>
      </c>
      <c r="V405" s="33">
        <f t="shared" si="131"/>
        <v>999.99999999999829</v>
      </c>
      <c r="W405" s="101">
        <f t="shared" si="127"/>
        <v>66431.940942937101</v>
      </c>
      <c r="X405" s="108">
        <f t="shared" si="132"/>
        <v>536.06133381679444</v>
      </c>
      <c r="Y405" s="32">
        <f t="shared" si="128"/>
        <v>315.04958124392789</v>
      </c>
    </row>
    <row r="406" spans="1:25" x14ac:dyDescent="0.25">
      <c r="A406" s="4">
        <v>400</v>
      </c>
      <c r="C406" s="106">
        <f>IF(male=0,VLOOKUP((($A$5:$A$1570/'Life tables'!$I$2)*2)+age,lifetable,13,1),IF(male=1,VLOOKUP((($A$5:$A$1570/'Life tables'!$I$2)*2)+age,lifetable,10,1),"error"))</f>
        <v>3.0034427820335718E-4</v>
      </c>
      <c r="F406" s="97">
        <f t="shared" si="115"/>
        <v>86.79903233105648</v>
      </c>
      <c r="G406" s="97">
        <f t="shared" si="116"/>
        <v>8.7191444580206525</v>
      </c>
      <c r="H406" s="97">
        <f t="shared" si="117"/>
        <v>0.19952690901109596</v>
      </c>
      <c r="I406" s="97">
        <f t="shared" si="118"/>
        <v>0.19952690901109596</v>
      </c>
      <c r="J406" s="97">
        <f t="shared" si="119"/>
        <v>2.8808191393954206E-2</v>
      </c>
      <c r="K406" s="97">
        <f t="shared" si="120"/>
        <v>0.48103944335477589</v>
      </c>
      <c r="L406" s="97">
        <f t="shared" si="129"/>
        <v>77.17098642026491</v>
      </c>
      <c r="M406" s="97">
        <f t="shared" si="121"/>
        <v>449.26230148573796</v>
      </c>
      <c r="N406" s="97">
        <f t="shared" si="122"/>
        <v>43.26493301712825</v>
      </c>
      <c r="O406" s="97">
        <f t="shared" si="123"/>
        <v>1.0327294664849329</v>
      </c>
      <c r="P406" s="97">
        <f t="shared" si="124"/>
        <v>1.0327294664849329</v>
      </c>
      <c r="Q406" s="97">
        <f t="shared" si="125"/>
        <v>0.14854808551464047</v>
      </c>
      <c r="R406" s="97">
        <f t="shared" si="126"/>
        <v>8.0954754418175859E-2</v>
      </c>
      <c r="S406" s="97">
        <f t="shared" si="114"/>
        <v>403.70240669570705</v>
      </c>
      <c r="T406" s="97">
        <f t="shared" si="130"/>
        <v>47.295549670860794</v>
      </c>
      <c r="U406" s="97">
        <f t="shared" si="130"/>
        <v>417.3824669870246</v>
      </c>
      <c r="V406" s="33">
        <f t="shared" si="131"/>
        <v>999.99999999999841</v>
      </c>
      <c r="W406" s="101">
        <f t="shared" si="127"/>
        <v>66264.068976249691</v>
      </c>
      <c r="X406" s="108">
        <f t="shared" si="132"/>
        <v>535.32198334211296</v>
      </c>
      <c r="Y406" s="32">
        <f t="shared" si="128"/>
        <v>314.52457664798794</v>
      </c>
    </row>
    <row r="407" spans="1:25" x14ac:dyDescent="0.25">
      <c r="A407" s="4">
        <v>401</v>
      </c>
      <c r="C407" s="106">
        <f>IF(male=0,VLOOKUP((($A$5:$A$1570/'Life tables'!$I$2)*2)+age,lifetable,13,1),IF(male=1,VLOOKUP((($A$5:$A$1570/'Life tables'!$I$2)*2)+age,lifetable,10,1),"error"))</f>
        <v>3.0034427820335718E-4</v>
      </c>
      <c r="F407" s="97">
        <f t="shared" si="115"/>
        <v>86.679283460944859</v>
      </c>
      <c r="G407" s="97">
        <f t="shared" si="116"/>
        <v>8.7071154333973642</v>
      </c>
      <c r="H407" s="97">
        <f t="shared" si="117"/>
        <v>0.19925163956085817</v>
      </c>
      <c r="I407" s="97">
        <f t="shared" si="118"/>
        <v>0.19925163956085817</v>
      </c>
      <c r="J407" s="97">
        <f t="shared" si="119"/>
        <v>2.8768447306068205E-2</v>
      </c>
      <c r="K407" s="97">
        <f t="shared" si="120"/>
        <v>0.48037579621178528</v>
      </c>
      <c r="L407" s="97">
        <f t="shared" si="129"/>
        <v>77.064520504907932</v>
      </c>
      <c r="M407" s="97">
        <f t="shared" si="121"/>
        <v>448.64269988116803</v>
      </c>
      <c r="N407" s="97">
        <f t="shared" si="122"/>
        <v>43.205264040162298</v>
      </c>
      <c r="O407" s="97">
        <f t="shared" si="123"/>
        <v>1.0313051741897534</v>
      </c>
      <c r="P407" s="97">
        <f t="shared" si="124"/>
        <v>1.0313051741897534</v>
      </c>
      <c r="Q407" s="97">
        <f t="shared" si="125"/>
        <v>0.14834321492604166</v>
      </c>
      <c r="R407" s="97">
        <f t="shared" si="126"/>
        <v>8.084310539806179E-2</v>
      </c>
      <c r="S407" s="97">
        <f t="shared" si="114"/>
        <v>403.14563917230214</v>
      </c>
      <c r="T407" s="97">
        <f t="shared" si="130"/>
        <v>47.472661333092901</v>
      </c>
      <c r="U407" s="97">
        <f t="shared" si="130"/>
        <v>417.94368588863443</v>
      </c>
      <c r="V407" s="33">
        <f t="shared" si="131"/>
        <v>999.99999999999841</v>
      </c>
      <c r="W407" s="101">
        <f t="shared" si="127"/>
        <v>66096.621178169953</v>
      </c>
      <c r="X407" s="108">
        <f t="shared" si="132"/>
        <v>534.58365277827102</v>
      </c>
      <c r="Y407" s="32">
        <f t="shared" si="128"/>
        <v>314.00044703396054</v>
      </c>
    </row>
    <row r="408" spans="1:25" x14ac:dyDescent="0.25">
      <c r="A408" s="4">
        <v>402</v>
      </c>
      <c r="C408" s="106">
        <f>IF(male=0,VLOOKUP((($A$5:$A$1570/'Life tables'!$I$2)*2)+age,lifetable,13,1),IF(male=1,VLOOKUP((($A$5:$A$1570/'Life tables'!$I$2)*2)+age,lifetable,10,1),"error"))</f>
        <v>3.0034427820335718E-4</v>
      </c>
      <c r="F408" s="97">
        <f t="shared" si="115"/>
        <v>86.559700982166632</v>
      </c>
      <c r="G408" s="97">
        <f t="shared" si="116"/>
        <v>8.6951031231317515</v>
      </c>
      <c r="H408" s="97">
        <f t="shared" si="117"/>
        <v>0.19897675259816136</v>
      </c>
      <c r="I408" s="97">
        <f t="shared" si="118"/>
        <v>0.19897675259816136</v>
      </c>
      <c r="J408" s="97">
        <f t="shared" si="119"/>
        <v>2.8728758442684715E-2</v>
      </c>
      <c r="K408" s="97">
        <f t="shared" si="120"/>
        <v>0.47971307120804252</v>
      </c>
      <c r="L408" s="97">
        <f t="shared" si="129"/>
        <v>76.958202524187826</v>
      </c>
      <c r="M408" s="97">
        <f t="shared" si="121"/>
        <v>448.02395179610437</v>
      </c>
      <c r="N408" s="97">
        <f t="shared" si="122"/>
        <v>43.145677258974061</v>
      </c>
      <c r="O408" s="97">
        <f t="shared" si="123"/>
        <v>1.029882843899268</v>
      </c>
      <c r="P408" s="97">
        <f t="shared" si="124"/>
        <v>1.029882843899268</v>
      </c>
      <c r="Q408" s="97">
        <f t="shared" si="125"/>
        <v>0.14813862655272814</v>
      </c>
      <c r="R408" s="97">
        <f t="shared" si="126"/>
        <v>8.0731610177769794E-2</v>
      </c>
      <c r="S408" s="97">
        <f t="shared" si="114"/>
        <v>402.58963861260128</v>
      </c>
      <c r="T408" s="97">
        <f t="shared" si="130"/>
        <v>47.649528718088312</v>
      </c>
      <c r="U408" s="97">
        <f t="shared" si="130"/>
        <v>418.50413057002027</v>
      </c>
      <c r="V408" s="33">
        <f t="shared" si="131"/>
        <v>999.99999999999829</v>
      </c>
      <c r="W408" s="101">
        <f t="shared" si="127"/>
        <v>65929.596478421459</v>
      </c>
      <c r="X408" s="108">
        <f t="shared" si="132"/>
        <v>533.84634071188975</v>
      </c>
      <c r="Y408" s="32">
        <f t="shared" si="128"/>
        <v>313.47719093978941</v>
      </c>
    </row>
    <row r="409" spans="1:25" x14ac:dyDescent="0.25">
      <c r="A409" s="4">
        <v>403</v>
      </c>
      <c r="C409" s="106">
        <f>IF(male=0,VLOOKUP((($A$5:$A$1570/'Life tables'!$I$2)*2)+age,lifetable,13,1),IF(male=1,VLOOKUP((($A$5:$A$1570/'Life tables'!$I$2)*2)+age,lifetable,10,1),"error"))</f>
        <v>3.0034427820335718E-4</v>
      </c>
      <c r="F409" s="97">
        <f t="shared" si="115"/>
        <v>86.440284620751299</v>
      </c>
      <c r="G409" s="97">
        <f t="shared" si="116"/>
        <v>8.6831074997029063</v>
      </c>
      <c r="H409" s="97">
        <f t="shared" si="117"/>
        <v>0.19870224749322338</v>
      </c>
      <c r="I409" s="97">
        <f t="shared" si="118"/>
        <v>0.19870224749322338</v>
      </c>
      <c r="J409" s="97">
        <f t="shared" si="119"/>
        <v>2.8689124712874207E-2</v>
      </c>
      <c r="K409" s="97">
        <f t="shared" si="120"/>
        <v>0.47905126682520577</v>
      </c>
      <c r="L409" s="97">
        <f t="shared" si="129"/>
        <v>76.852032234523861</v>
      </c>
      <c r="M409" s="97">
        <f t="shared" si="121"/>
        <v>447.40605609113845</v>
      </c>
      <c r="N409" s="97">
        <f t="shared" si="122"/>
        <v>43.086172563836023</v>
      </c>
      <c r="O409" s="97">
        <f t="shared" si="123"/>
        <v>1.0284624729942924</v>
      </c>
      <c r="P409" s="97">
        <f t="shared" si="124"/>
        <v>1.0284624729942924</v>
      </c>
      <c r="Q409" s="97">
        <f t="shared" si="125"/>
        <v>0.14793432001795576</v>
      </c>
      <c r="R409" s="97">
        <f t="shared" si="126"/>
        <v>8.0620268551984287E-2</v>
      </c>
      <c r="S409" s="97">
        <f t="shared" si="114"/>
        <v>402.03440399274393</v>
      </c>
      <c r="T409" s="97">
        <f t="shared" si="130"/>
        <v>47.826152162819142</v>
      </c>
      <c r="U409" s="97">
        <f t="shared" si="130"/>
        <v>419.06380210539743</v>
      </c>
      <c r="V409" s="33">
        <f t="shared" si="131"/>
        <v>999.99999999999841</v>
      </c>
      <c r="W409" s="101">
        <f t="shared" si="127"/>
        <v>65762.9938093729</v>
      </c>
      <c r="X409" s="108">
        <f t="shared" si="132"/>
        <v>533.11004573178184</v>
      </c>
      <c r="Y409" s="32">
        <f t="shared" si="128"/>
        <v>312.95480690599953</v>
      </c>
    </row>
    <row r="410" spans="1:25" x14ac:dyDescent="0.25">
      <c r="A410" s="4">
        <v>404</v>
      </c>
      <c r="C410" s="106">
        <f>IF(male=0,VLOOKUP((($A$5:$A$1570/'Life tables'!$I$2)*2)+age,lifetable,13,1),IF(male=1,VLOOKUP((($A$5:$A$1570/'Life tables'!$I$2)*2)+age,lifetable,10,1),"error"))</f>
        <v>3.0034427820335718E-4</v>
      </c>
      <c r="F410" s="97">
        <f t="shared" si="115"/>
        <v>86.321034104712766</v>
      </c>
      <c r="G410" s="97">
        <f t="shared" si="116"/>
        <v>8.671128535789256</v>
      </c>
      <c r="H410" s="97">
        <f t="shared" si="117"/>
        <v>0.19842812362082354</v>
      </c>
      <c r="I410" s="97">
        <f t="shared" si="118"/>
        <v>0.19842812362082354</v>
      </c>
      <c r="J410" s="97">
        <f t="shared" si="119"/>
        <v>2.8649546026365779E-2</v>
      </c>
      <c r="K410" s="97">
        <f t="shared" si="120"/>
        <v>0.47839038155593044</v>
      </c>
      <c r="L410" s="97">
        <f t="shared" si="129"/>
        <v>76.746009394099559</v>
      </c>
      <c r="M410" s="97">
        <f t="shared" si="121"/>
        <v>446.78901162706904</v>
      </c>
      <c r="N410" s="97">
        <f t="shared" si="122"/>
        <v>43.026749845040641</v>
      </c>
      <c r="O410" s="97">
        <f t="shared" si="123"/>
        <v>1.0270440588561185</v>
      </c>
      <c r="P410" s="97">
        <f t="shared" si="124"/>
        <v>1.0270440588561185</v>
      </c>
      <c r="Q410" s="97">
        <f t="shared" si="125"/>
        <v>0.14773029494504891</v>
      </c>
      <c r="R410" s="97">
        <f t="shared" si="126"/>
        <v>8.050908031542707E-2</v>
      </c>
      <c r="S410" s="97">
        <f t="shared" si="114"/>
        <v>401.47993428905568</v>
      </c>
      <c r="T410" s="97">
        <f t="shared" si="130"/>
        <v>48.002532003790556</v>
      </c>
      <c r="U410" s="97">
        <f t="shared" si="130"/>
        <v>419.62270156726879</v>
      </c>
      <c r="V410" s="33">
        <f t="shared" si="131"/>
        <v>999.99999999999829</v>
      </c>
      <c r="W410" s="101">
        <f t="shared" si="127"/>
        <v>65596.812106033758</v>
      </c>
      <c r="X410" s="108">
        <f t="shared" si="132"/>
        <v>532.37476642893898</v>
      </c>
      <c r="Y410" s="32">
        <f t="shared" si="128"/>
        <v>312.43329347568772</v>
      </c>
    </row>
    <row r="411" spans="1:25" x14ac:dyDescent="0.25">
      <c r="A411" s="4">
        <v>405</v>
      </c>
      <c r="C411" s="106">
        <f>IF(male=0,VLOOKUP((($A$5:$A$1570/'Life tables'!$I$2)*2)+age,lifetable,13,1),IF(male=1,VLOOKUP((($A$5:$A$1570/'Life tables'!$I$2)*2)+age,lifetable,10,1),"error"))</f>
        <v>3.0034427820335718E-4</v>
      </c>
      <c r="F411" s="97">
        <f t="shared" si="115"/>
        <v>86.20194916398853</v>
      </c>
      <c r="G411" s="97">
        <f t="shared" si="116"/>
        <v>8.6591662042624584</v>
      </c>
      <c r="H411" s="97">
        <f t="shared" si="117"/>
        <v>0.19815438036016308</v>
      </c>
      <c r="I411" s="97">
        <f t="shared" si="118"/>
        <v>0.19815438036016308</v>
      </c>
      <c r="J411" s="97">
        <f t="shared" si="119"/>
        <v>2.8610022293526948E-2</v>
      </c>
      <c r="K411" s="97">
        <f t="shared" si="120"/>
        <v>0.47773041390353271</v>
      </c>
      <c r="L411" s="97">
        <f t="shared" si="129"/>
        <v>76.640133762808688</v>
      </c>
      <c r="M411" s="97">
        <f t="shared" si="121"/>
        <v>446.17281726495048</v>
      </c>
      <c r="N411" s="97">
        <f t="shared" si="122"/>
        <v>42.967408992904979</v>
      </c>
      <c r="O411" s="97">
        <f t="shared" si="123"/>
        <v>1.0256275988666264</v>
      </c>
      <c r="P411" s="97">
        <f t="shared" si="124"/>
        <v>1.0256275988666264</v>
      </c>
      <c r="Q411" s="97">
        <f t="shared" si="125"/>
        <v>0.14752655095741651</v>
      </c>
      <c r="R411" s="97">
        <f t="shared" si="126"/>
        <v>8.0398045262866008E-2</v>
      </c>
      <c r="S411" s="97">
        <f t="shared" si="114"/>
        <v>400.92622847809196</v>
      </c>
      <c r="T411" s="97">
        <f t="shared" si="130"/>
        <v>48.178668577041499</v>
      </c>
      <c r="U411" s="97">
        <f t="shared" si="130"/>
        <v>420.18083002643522</v>
      </c>
      <c r="V411" s="33">
        <f t="shared" si="131"/>
        <v>999.99999999999841</v>
      </c>
      <c r="W411" s="101">
        <f t="shared" si="127"/>
        <v>65431.05030604967</v>
      </c>
      <c r="X411" s="108">
        <f t="shared" si="132"/>
        <v>531.6405013965217</v>
      </c>
      <c r="Y411" s="32">
        <f t="shared" si="128"/>
        <v>311.91264919451231</v>
      </c>
    </row>
    <row r="412" spans="1:25" x14ac:dyDescent="0.25">
      <c r="A412" s="4">
        <v>406</v>
      </c>
      <c r="C412" s="106">
        <f>IF(male=0,VLOOKUP((($A$5:$A$1570/'Life tables'!$I$2)*2)+age,lifetable,13,1),IF(male=1,VLOOKUP((($A$5:$A$1570/'Life tables'!$I$2)*2)+age,lifetable,10,1),"error"))</f>
        <v>3.0034427820335718E-4</v>
      </c>
      <c r="F412" s="97">
        <f t="shared" si="115"/>
        <v>86.083029530381168</v>
      </c>
      <c r="G412" s="97">
        <f t="shared" si="116"/>
        <v>8.6472204781815165</v>
      </c>
      <c r="H412" s="97">
        <f t="shared" si="117"/>
        <v>0.19788101709473047</v>
      </c>
      <c r="I412" s="97">
        <f t="shared" si="118"/>
        <v>0.19788101709473047</v>
      </c>
      <c r="J412" s="97">
        <f t="shared" si="119"/>
        <v>2.8570553425344255E-2</v>
      </c>
      <c r="K412" s="97">
        <f t="shared" si="120"/>
        <v>0.47707136238166487</v>
      </c>
      <c r="L412" s="97">
        <f t="shared" si="129"/>
        <v>76.534405102203181</v>
      </c>
      <c r="M412" s="97">
        <f t="shared" si="121"/>
        <v>445.55747186614053</v>
      </c>
      <c r="N412" s="97">
        <f t="shared" si="122"/>
        <v>42.908149897775324</v>
      </c>
      <c r="O412" s="97">
        <f t="shared" si="123"/>
        <v>1.0242130904083928</v>
      </c>
      <c r="P412" s="97">
        <f t="shared" si="124"/>
        <v>1.0242130904083928</v>
      </c>
      <c r="Q412" s="97">
        <f t="shared" si="125"/>
        <v>0.14732308767856767</v>
      </c>
      <c r="R412" s="97">
        <f t="shared" si="126"/>
        <v>8.0287163189123628E-2</v>
      </c>
      <c r="S412" s="97">
        <f t="shared" si="114"/>
        <v>400.37328553668073</v>
      </c>
      <c r="T412" s="97">
        <f t="shared" si="130"/>
        <v>48.354562218145411</v>
      </c>
      <c r="U412" s="97">
        <f t="shared" si="130"/>
        <v>420.73818855200602</v>
      </c>
      <c r="V412" s="33">
        <f t="shared" si="131"/>
        <v>999.99999999999829</v>
      </c>
      <c r="W412" s="101">
        <f t="shared" si="127"/>
        <v>65265.707349697856</v>
      </c>
      <c r="X412" s="108">
        <f t="shared" si="132"/>
        <v>530.90724922984691</v>
      </c>
      <c r="Y412" s="32">
        <f t="shared" si="128"/>
        <v>311.39287261068586</v>
      </c>
    </row>
    <row r="413" spans="1:25" x14ac:dyDescent="0.25">
      <c r="A413" s="4">
        <v>407</v>
      </c>
      <c r="C413" s="106">
        <f>IF(male=0,VLOOKUP((($A$5:$A$1570/'Life tables'!$I$2)*2)+age,lifetable,13,1),IF(male=1,VLOOKUP((($A$5:$A$1570/'Life tables'!$I$2)*2)+age,lifetable,10,1),"error"))</f>
        <v>3.0034427820335718E-4</v>
      </c>
      <c r="F413" s="97">
        <f t="shared" si="115"/>
        <v>85.964274937501756</v>
      </c>
      <c r="G413" s="97">
        <f t="shared" si="116"/>
        <v>8.6352913307871102</v>
      </c>
      <c r="H413" s="97">
        <f t="shared" si="117"/>
        <v>0.19760803321217141</v>
      </c>
      <c r="I413" s="97">
        <f t="shared" si="118"/>
        <v>0.19760803321217141</v>
      </c>
      <c r="J413" s="97">
        <f t="shared" si="119"/>
        <v>2.8531139333404464E-2</v>
      </c>
      <c r="K413" s="97">
        <f t="shared" si="120"/>
        <v>0.47641322551400195</v>
      </c>
      <c r="L413" s="97">
        <f t="shared" si="129"/>
        <v>76.428823175442901</v>
      </c>
      <c r="M413" s="97">
        <f t="shared" si="121"/>
        <v>444.9429742923453</v>
      </c>
      <c r="N413" s="97">
        <f t="shared" si="122"/>
        <v>42.848972450031511</v>
      </c>
      <c r="O413" s="97">
        <f t="shared" si="123"/>
        <v>1.0228005308647963</v>
      </c>
      <c r="P413" s="97">
        <f t="shared" si="124"/>
        <v>1.0228005308647963</v>
      </c>
      <c r="Q413" s="97">
        <f t="shared" si="125"/>
        <v>0.1471199047321268</v>
      </c>
      <c r="R413" s="97">
        <f t="shared" si="126"/>
        <v>8.0176433889085227E-2</v>
      </c>
      <c r="S413" s="97">
        <f t="shared" si="114"/>
        <v>399.82110444196297</v>
      </c>
      <c r="T413" s="97">
        <f t="shared" si="130"/>
        <v>48.530213262210943</v>
      </c>
      <c r="U413" s="97">
        <f t="shared" si="130"/>
        <v>421.2947782114091</v>
      </c>
      <c r="V413" s="33">
        <f t="shared" si="131"/>
        <v>999.99999999999841</v>
      </c>
      <c r="W413" s="101">
        <f t="shared" si="127"/>
        <v>65100.782179882415</v>
      </c>
      <c r="X413" s="108">
        <f t="shared" si="132"/>
        <v>530.17500852637841</v>
      </c>
      <c r="Y413" s="32">
        <f t="shared" si="128"/>
        <v>310.87396227496384</v>
      </c>
    </row>
    <row r="414" spans="1:25" x14ac:dyDescent="0.25">
      <c r="A414" s="4">
        <v>408</v>
      </c>
      <c r="C414" s="106">
        <f>IF(male=0,VLOOKUP((($A$5:$A$1570/'Life tables'!$I$2)*2)+age,lifetable,13,1),IF(male=1,VLOOKUP((($A$5:$A$1570/'Life tables'!$I$2)*2)+age,lifetable,10,1),"error"))</f>
        <v>3.0034427820335718E-4</v>
      </c>
      <c r="F414" s="97">
        <f t="shared" si="115"/>
        <v>85.845685120715586</v>
      </c>
      <c r="G414" s="97">
        <f t="shared" si="116"/>
        <v>8.6233787354961287</v>
      </c>
      <c r="H414" s="97">
        <f t="shared" si="117"/>
        <v>0.19733542810416413</v>
      </c>
      <c r="I414" s="97">
        <f t="shared" si="118"/>
        <v>0.19733542810416413</v>
      </c>
      <c r="J414" s="97">
        <f t="shared" si="119"/>
        <v>2.8491779929876556E-2</v>
      </c>
      <c r="K414" s="97">
        <f t="shared" si="120"/>
        <v>0.47575600183394079</v>
      </c>
      <c r="L414" s="97">
        <f t="shared" si="129"/>
        <v>76.32338774724731</v>
      </c>
      <c r="M414" s="97">
        <f t="shared" si="121"/>
        <v>444.32932340566288</v>
      </c>
      <c r="N414" s="97">
        <f t="shared" si="122"/>
        <v>42.789876540091115</v>
      </c>
      <c r="O414" s="97">
        <f t="shared" si="123"/>
        <v>1.0213899176201156</v>
      </c>
      <c r="P414" s="97">
        <f t="shared" si="124"/>
        <v>1.0213899176201156</v>
      </c>
      <c r="Q414" s="97">
        <f t="shared" si="125"/>
        <v>0.14691700174184794</v>
      </c>
      <c r="R414" s="97">
        <f t="shared" si="126"/>
        <v>8.0065857157706741E-2</v>
      </c>
      <c r="S414" s="97">
        <f t="shared" si="114"/>
        <v>399.269684171432</v>
      </c>
      <c r="T414" s="97">
        <f t="shared" si="130"/>
        <v>48.70562204388267</v>
      </c>
      <c r="U414" s="97">
        <f t="shared" si="130"/>
        <v>421.85060007040073</v>
      </c>
      <c r="V414" s="33">
        <f t="shared" si="131"/>
        <v>999.99999999999864</v>
      </c>
      <c r="W414" s="101">
        <f t="shared" si="127"/>
        <v>64936.27374212967</v>
      </c>
      <c r="X414" s="108">
        <f t="shared" si="132"/>
        <v>529.44377788571512</v>
      </c>
      <c r="Y414" s="32">
        <f t="shared" si="128"/>
        <v>310.35591674063755</v>
      </c>
    </row>
    <row r="415" spans="1:25" x14ac:dyDescent="0.25">
      <c r="A415" s="4">
        <v>409</v>
      </c>
      <c r="C415" s="106">
        <f>IF(male=0,VLOOKUP((($A$5:$A$1570/'Life tables'!$I$2)*2)+age,lifetable,13,1),IF(male=1,VLOOKUP((($A$5:$A$1570/'Life tables'!$I$2)*2)+age,lifetable,10,1),"error"))</f>
        <v>3.0034427820335718E-4</v>
      </c>
      <c r="F415" s="97">
        <f t="shared" si="115"/>
        <v>85.727259817089433</v>
      </c>
      <c r="G415" s="97">
        <f t="shared" si="116"/>
        <v>8.611482665896375</v>
      </c>
      <c r="H415" s="97">
        <f t="shared" si="117"/>
        <v>0.197063201166298</v>
      </c>
      <c r="I415" s="97">
        <f t="shared" si="118"/>
        <v>0.197063201166298</v>
      </c>
      <c r="J415" s="97">
        <f t="shared" si="119"/>
        <v>2.8452475127494228E-2</v>
      </c>
      <c r="K415" s="97">
        <f t="shared" si="120"/>
        <v>0.4750996898843079</v>
      </c>
      <c r="L415" s="97">
        <f t="shared" si="129"/>
        <v>76.218098583848658</v>
      </c>
      <c r="M415" s="97">
        <f t="shared" si="121"/>
        <v>443.7165180686257</v>
      </c>
      <c r="N415" s="97">
        <f t="shared" si="122"/>
        <v>42.730862058413543</v>
      </c>
      <c r="O415" s="97">
        <f t="shared" si="123"/>
        <v>1.019981248059628</v>
      </c>
      <c r="P415" s="97">
        <f t="shared" si="124"/>
        <v>1.019981248059628</v>
      </c>
      <c r="Q415" s="97">
        <f t="shared" si="125"/>
        <v>0.14671437833162856</v>
      </c>
      <c r="R415" s="97">
        <f t="shared" si="126"/>
        <v>7.9955432790022346E-2</v>
      </c>
      <c r="S415" s="97">
        <f t="shared" si="114"/>
        <v>398.71902370297124</v>
      </c>
      <c r="T415" s="97">
        <f t="shared" si="130"/>
        <v>48.880788897341795</v>
      </c>
      <c r="U415" s="97">
        <f t="shared" si="130"/>
        <v>422.40565519307506</v>
      </c>
      <c r="V415" s="33">
        <f t="shared" si="131"/>
        <v>999.99999999999841</v>
      </c>
      <c r="W415" s="101">
        <f t="shared" si="127"/>
        <v>64772.180984583189</v>
      </c>
      <c r="X415" s="108">
        <f t="shared" si="132"/>
        <v>528.7135559095816</v>
      </c>
      <c r="Y415" s="32">
        <f t="shared" si="128"/>
        <v>309.83873456352541</v>
      </c>
    </row>
    <row r="416" spans="1:25" x14ac:dyDescent="0.25">
      <c r="A416" s="4">
        <v>410</v>
      </c>
      <c r="C416" s="106">
        <f>IF(male=0,VLOOKUP((($A$5:$A$1570/'Life tables'!$I$2)*2)+age,lifetable,13,1),IF(male=1,VLOOKUP((($A$5:$A$1570/'Life tables'!$I$2)*2)+age,lifetable,10,1),"error"))</f>
        <v>3.0034427820335718E-4</v>
      </c>
      <c r="F416" s="97">
        <f t="shared" si="115"/>
        <v>85.608998765341141</v>
      </c>
      <c r="G416" s="97">
        <f t="shared" si="116"/>
        <v>8.5996030957415144</v>
      </c>
      <c r="H416" s="97">
        <f t="shared" si="117"/>
        <v>0.19679135179795779</v>
      </c>
      <c r="I416" s="97">
        <f t="shared" si="118"/>
        <v>0.19679135179795779</v>
      </c>
      <c r="J416" s="97">
        <f t="shared" si="119"/>
        <v>2.8413224839539165E-2</v>
      </c>
      <c r="K416" s="97">
        <f t="shared" si="120"/>
        <v>0.4744442882170799</v>
      </c>
      <c r="L416" s="97">
        <f t="shared" si="129"/>
        <v>76.112955452947091</v>
      </c>
      <c r="M416" s="97">
        <f t="shared" si="121"/>
        <v>443.10455714424057</v>
      </c>
      <c r="N416" s="97">
        <f t="shared" si="122"/>
        <v>42.671928895503896</v>
      </c>
      <c r="O416" s="97">
        <f t="shared" si="123"/>
        <v>1.0185745195697018</v>
      </c>
      <c r="P416" s="97">
        <f t="shared" si="124"/>
        <v>1.0185745195697018</v>
      </c>
      <c r="Q416" s="97">
        <f t="shared" si="125"/>
        <v>0.14651203412552324</v>
      </c>
      <c r="R416" s="97">
        <f t="shared" si="126"/>
        <v>7.9845160581151764E-2</v>
      </c>
      <c r="S416" s="97">
        <f t="shared" si="114"/>
        <v>398.1691220148906</v>
      </c>
      <c r="T416" s="97">
        <f t="shared" si="130"/>
        <v>49.055714156306856</v>
      </c>
      <c r="U416" s="97">
        <f t="shared" si="130"/>
        <v>422.95994464187328</v>
      </c>
      <c r="V416" s="33">
        <f t="shared" si="131"/>
        <v>999.99999999999864</v>
      </c>
      <c r="W416" s="101">
        <f t="shared" si="127"/>
        <v>64608.502857999141</v>
      </c>
      <c r="X416" s="108">
        <f t="shared" si="132"/>
        <v>527.98434120181844</v>
      </c>
      <c r="Y416" s="32">
        <f t="shared" si="128"/>
        <v>309.32241430196336</v>
      </c>
    </row>
    <row r="417" spans="1:25" x14ac:dyDescent="0.25">
      <c r="A417" s="4">
        <v>411</v>
      </c>
      <c r="C417" s="106">
        <f>IF(male=0,VLOOKUP((($A$5:$A$1570/'Life tables'!$I$2)*2)+age,lifetable,13,1),IF(male=1,VLOOKUP((($A$5:$A$1570/'Life tables'!$I$2)*2)+age,lifetable,10,1),"error"))</f>
        <v>3.0034427820335718E-4</v>
      </c>
      <c r="F417" s="97">
        <f t="shared" si="115"/>
        <v>85.490901705790691</v>
      </c>
      <c r="G417" s="97">
        <f t="shared" si="116"/>
        <v>8.5877399989461445</v>
      </c>
      <c r="H417" s="97">
        <f t="shared" si="117"/>
        <v>0.19651987940221116</v>
      </c>
      <c r="I417" s="97">
        <f t="shared" si="118"/>
        <v>0.19651987940221116</v>
      </c>
      <c r="J417" s="97">
        <f t="shared" si="119"/>
        <v>2.8374028979824779E-2</v>
      </c>
      <c r="K417" s="97">
        <f t="shared" si="120"/>
        <v>0.47378979539311261</v>
      </c>
      <c r="L417" s="97">
        <f t="shared" si="129"/>
        <v>76.00795812366718</v>
      </c>
      <c r="M417" s="97">
        <f t="shared" si="121"/>
        <v>442.4934394960278</v>
      </c>
      <c r="N417" s="97">
        <f t="shared" si="122"/>
        <v>42.613076941916709</v>
      </c>
      <c r="O417" s="97">
        <f t="shared" si="123"/>
        <v>1.0171697295378848</v>
      </c>
      <c r="P417" s="97">
        <f t="shared" si="124"/>
        <v>1.0171697295378848</v>
      </c>
      <c r="Q417" s="97">
        <f t="shared" si="125"/>
        <v>0.14630996874775618</v>
      </c>
      <c r="R417" s="97">
        <f t="shared" si="126"/>
        <v>7.9735040326307169E-2</v>
      </c>
      <c r="S417" s="97">
        <f t="shared" si="114"/>
        <v>397.61997808596129</v>
      </c>
      <c r="T417" s="97">
        <f t="shared" si="130"/>
        <v>49.23039815403444</v>
      </c>
      <c r="U417" s="97">
        <f t="shared" si="130"/>
        <v>423.51346947759271</v>
      </c>
      <c r="V417" s="33">
        <f t="shared" si="131"/>
        <v>999.99999999999864</v>
      </c>
      <c r="W417" s="101">
        <f t="shared" si="127"/>
        <v>64445.238315741262</v>
      </c>
      <c r="X417" s="108">
        <f t="shared" si="132"/>
        <v>527.2561323683716</v>
      </c>
      <c r="Y417" s="32">
        <f t="shared" si="128"/>
        <v>308.80695451679799</v>
      </c>
    </row>
    <row r="418" spans="1:25" x14ac:dyDescent="0.25">
      <c r="A418" s="4">
        <v>412</v>
      </c>
      <c r="C418" s="106">
        <f>IF(male=0,VLOOKUP((($A$5:$A$1570/'Life tables'!$I$2)*2)+age,lifetable,13,1),IF(male=1,VLOOKUP((($A$5:$A$1570/'Life tables'!$I$2)*2)+age,lifetable,10,1),"error"))</f>
        <v>3.0034427820335718E-4</v>
      </c>
      <c r="F418" s="97">
        <f t="shared" si="115"/>
        <v>85.372968380313239</v>
      </c>
      <c r="G418" s="97">
        <f t="shared" si="116"/>
        <v>8.575893349581083</v>
      </c>
      <c r="H418" s="97">
        <f t="shared" si="117"/>
        <v>0.19624878338570068</v>
      </c>
      <c r="I418" s="97">
        <f t="shared" si="118"/>
        <v>0.19624878338570068</v>
      </c>
      <c r="J418" s="97">
        <f t="shared" si="119"/>
        <v>2.8334887462680647E-2</v>
      </c>
      <c r="K418" s="97">
        <f t="shared" si="120"/>
        <v>0.47313620998188038</v>
      </c>
      <c r="L418" s="97">
        <f t="shared" si="129"/>
        <v>75.903106366516198</v>
      </c>
      <c r="M418" s="97">
        <f t="shared" si="121"/>
        <v>441.8831639880583</v>
      </c>
      <c r="N418" s="97">
        <f t="shared" si="122"/>
        <v>42.554306088259558</v>
      </c>
      <c r="O418" s="97">
        <f t="shared" si="123"/>
        <v>1.0157668753529911</v>
      </c>
      <c r="P418" s="97">
        <f t="shared" si="124"/>
        <v>1.0157668753529911</v>
      </c>
      <c r="Q418" s="97">
        <f t="shared" si="125"/>
        <v>0.14610818182273366</v>
      </c>
      <c r="R418" s="97">
        <f t="shared" si="126"/>
        <v>7.9625071820800003E-2</v>
      </c>
      <c r="S418" s="97">
        <f t="shared" si="114"/>
        <v>397.07159089544922</v>
      </c>
      <c r="T418" s="97">
        <f t="shared" si="130"/>
        <v>49.404841223319856</v>
      </c>
      <c r="U418" s="97">
        <f t="shared" si="130"/>
        <v>424.06623075939541</v>
      </c>
      <c r="V418" s="33">
        <f t="shared" si="131"/>
        <v>999.99999999999864</v>
      </c>
      <c r="W418" s="101">
        <f t="shared" si="127"/>
        <v>64282.386313775969</v>
      </c>
      <c r="X418" s="108">
        <f t="shared" si="132"/>
        <v>526.52892801728342</v>
      </c>
      <c r="Y418" s="32">
        <f t="shared" si="128"/>
        <v>308.29235377137735</v>
      </c>
    </row>
    <row r="419" spans="1:25" x14ac:dyDescent="0.25">
      <c r="A419" s="4">
        <v>413</v>
      </c>
      <c r="C419" s="106">
        <f>IF(male=0,VLOOKUP((($A$5:$A$1570/'Life tables'!$I$2)*2)+age,lifetable,13,1),IF(male=1,VLOOKUP((($A$5:$A$1570/'Life tables'!$I$2)*2)+age,lifetable,10,1),"error"))</f>
        <v>3.0034427820335718E-4</v>
      </c>
      <c r="F419" s="97">
        <f t="shared" si="115"/>
        <v>85.255198532293605</v>
      </c>
      <c r="G419" s="97">
        <f t="shared" si="116"/>
        <v>8.5640631218687986</v>
      </c>
      <c r="H419" s="97">
        <f t="shared" si="117"/>
        <v>0.19597806315853913</v>
      </c>
      <c r="I419" s="97">
        <f t="shared" si="118"/>
        <v>0.19597806315853913</v>
      </c>
      <c r="J419" s="97">
        <f t="shared" si="119"/>
        <v>2.8295800202937399E-2</v>
      </c>
      <c r="K419" s="97">
        <f t="shared" si="120"/>
        <v>0.47248353056122433</v>
      </c>
      <c r="L419" s="97">
        <f t="shared" si="129"/>
        <v>75.798399953343562</v>
      </c>
      <c r="M419" s="97">
        <f t="shared" si="121"/>
        <v>441.27372948498987</v>
      </c>
      <c r="N419" s="97">
        <f t="shared" si="122"/>
        <v>42.495616225196521</v>
      </c>
      <c r="O419" s="97">
        <f t="shared" si="123"/>
        <v>1.0143659544051842</v>
      </c>
      <c r="P419" s="97">
        <f t="shared" si="124"/>
        <v>1.0143659544051842</v>
      </c>
      <c r="Q419" s="97">
        <f t="shared" si="125"/>
        <v>0.14590667297505605</v>
      </c>
      <c r="R419" s="97">
        <f t="shared" si="126"/>
        <v>7.951525486004743E-2</v>
      </c>
      <c r="S419" s="97">
        <f t="shared" si="114"/>
        <v>396.52395942314786</v>
      </c>
      <c r="T419" s="97">
        <f t="shared" si="130"/>
        <v>49.579043696497848</v>
      </c>
      <c r="U419" s="97">
        <f t="shared" si="130"/>
        <v>424.6182295448167</v>
      </c>
      <c r="V419" s="33">
        <f t="shared" si="131"/>
        <v>999.99999999999875</v>
      </c>
      <c r="W419" s="101">
        <f t="shared" si="127"/>
        <v>64119.945810667203</v>
      </c>
      <c r="X419" s="108">
        <f t="shared" si="132"/>
        <v>525.80272675868423</v>
      </c>
      <c r="Y419" s="32">
        <f t="shared" si="128"/>
        <v>307.77861063154359</v>
      </c>
    </row>
    <row r="420" spans="1:25" x14ac:dyDescent="0.25">
      <c r="A420" s="4">
        <v>414</v>
      </c>
      <c r="C420" s="106">
        <f>IF(male=0,VLOOKUP((($A$5:$A$1570/'Life tables'!$I$2)*2)+age,lifetable,13,1),IF(male=1,VLOOKUP((($A$5:$A$1570/'Life tables'!$I$2)*2)+age,lifetable,10,1),"error"))</f>
        <v>3.0034427820335718E-4</v>
      </c>
      <c r="F420" s="97">
        <f t="shared" si="115"/>
        <v>85.137591906582614</v>
      </c>
      <c r="G420" s="97">
        <f t="shared" si="116"/>
        <v>8.5522492901790219</v>
      </c>
      <c r="H420" s="97">
        <f t="shared" si="117"/>
        <v>0.1957077181342094</v>
      </c>
      <c r="I420" s="97">
        <f t="shared" si="118"/>
        <v>0.1957077181342094</v>
      </c>
      <c r="J420" s="97">
        <f t="shared" si="119"/>
        <v>2.8256767115912219E-2</v>
      </c>
      <c r="K420" s="97">
        <f t="shared" si="120"/>
        <v>0.47183175571711</v>
      </c>
      <c r="L420" s="97">
        <f t="shared" si="129"/>
        <v>75.693838657302152</v>
      </c>
      <c r="M420" s="97">
        <f t="shared" si="121"/>
        <v>440.66513485210163</v>
      </c>
      <c r="N420" s="97">
        <f t="shared" si="122"/>
        <v>42.437007243451525</v>
      </c>
      <c r="O420" s="97">
        <f t="shared" si="123"/>
        <v>1.012966964086055</v>
      </c>
      <c r="P420" s="97">
        <f t="shared" si="124"/>
        <v>1.012966964086055</v>
      </c>
      <c r="Q420" s="97">
        <f t="shared" si="125"/>
        <v>0.14570544182952913</v>
      </c>
      <c r="R420" s="97">
        <f t="shared" si="126"/>
        <v>7.9405589239578606E-2</v>
      </c>
      <c r="S420" s="97">
        <f t="shared" si="114"/>
        <v>395.97708264940889</v>
      </c>
      <c r="T420" s="97">
        <f t="shared" si="130"/>
        <v>49.753005905443288</v>
      </c>
      <c r="U420" s="97">
        <f t="shared" si="130"/>
        <v>425.16946688977339</v>
      </c>
      <c r="V420" s="33">
        <f t="shared" si="131"/>
        <v>999.99999999999875</v>
      </c>
      <c r="W420" s="101">
        <f t="shared" si="127"/>
        <v>63957.91576757162</v>
      </c>
      <c r="X420" s="108">
        <f t="shared" si="132"/>
        <v>525.07752720478209</v>
      </c>
      <c r="Y420" s="32">
        <f t="shared" si="128"/>
        <v>307.26572366562539</v>
      </c>
    </row>
    <row r="421" spans="1:25" x14ac:dyDescent="0.25">
      <c r="A421" s="4">
        <v>415</v>
      </c>
      <c r="C421" s="106">
        <f>IF(male=0,VLOOKUP((($A$5:$A$1570/'Life tables'!$I$2)*2)+age,lifetable,13,1),IF(male=1,VLOOKUP((($A$5:$A$1570/'Life tables'!$I$2)*2)+age,lifetable,10,1),"error"))</f>
        <v>3.0034427820335718E-4</v>
      </c>
      <c r="F421" s="97">
        <f t="shared" si="115"/>
        <v>85.020148249454948</v>
      </c>
      <c r="G421" s="97">
        <f t="shared" si="116"/>
        <v>8.5404518290245157</v>
      </c>
      <c r="H421" s="97">
        <f t="shared" si="117"/>
        <v>0.19543774772946723</v>
      </c>
      <c r="I421" s="97">
        <f t="shared" si="118"/>
        <v>0.19543774772946723</v>
      </c>
      <c r="J421" s="97">
        <f t="shared" si="119"/>
        <v>2.8217788117394872E-2</v>
      </c>
      <c r="K421" s="97">
        <f t="shared" si="120"/>
        <v>0.47118088404339403</v>
      </c>
      <c r="L421" s="97">
        <f t="shared" si="129"/>
        <v>75.589422252810706</v>
      </c>
      <c r="M421" s="97">
        <f t="shared" si="121"/>
        <v>440.05737895532718</v>
      </c>
      <c r="N421" s="97">
        <f t="shared" si="122"/>
        <v>42.378479033811516</v>
      </c>
      <c r="O421" s="97">
        <f t="shared" si="123"/>
        <v>1.0115699017886992</v>
      </c>
      <c r="P421" s="97">
        <f t="shared" si="124"/>
        <v>1.0115699017886992</v>
      </c>
      <c r="Q421" s="97">
        <f t="shared" si="125"/>
        <v>0.14550448801117516</v>
      </c>
      <c r="R421" s="97">
        <f t="shared" si="126"/>
        <v>7.929607475504058E-2</v>
      </c>
      <c r="S421" s="97">
        <f t="shared" si="114"/>
        <v>395.43095955517208</v>
      </c>
      <c r="T421" s="97">
        <f t="shared" si="130"/>
        <v>49.92672818157186</v>
      </c>
      <c r="U421" s="97">
        <f t="shared" si="130"/>
        <v>425.7199438485718</v>
      </c>
      <c r="V421" s="33">
        <f t="shared" si="131"/>
        <v>999.99999999999886</v>
      </c>
      <c r="W421" s="101">
        <f t="shared" si="127"/>
        <v>63796.29514823325</v>
      </c>
      <c r="X421" s="108">
        <f t="shared" si="132"/>
        <v>524.35332796985517</v>
      </c>
      <c r="Y421" s="32">
        <f t="shared" si="128"/>
        <v>306.75369144442965</v>
      </c>
    </row>
    <row r="422" spans="1:25" x14ac:dyDescent="0.25">
      <c r="A422" s="4">
        <v>416</v>
      </c>
      <c r="C422" s="106">
        <f>IF(male=0,VLOOKUP((($A$5:$A$1570/'Life tables'!$I$2)*2)+age,lifetable,13,1),IF(male=1,VLOOKUP((($A$5:$A$1570/'Life tables'!$I$2)*2)+age,lifetable,10,1),"error"))</f>
        <v>3.0034427820335718E-4</v>
      </c>
      <c r="F422" s="97">
        <f t="shared" si="115"/>
        <v>84.902867308568347</v>
      </c>
      <c r="G422" s="97">
        <f t="shared" si="116"/>
        <v>8.5286707130569717</v>
      </c>
      <c r="H422" s="97">
        <f t="shared" si="117"/>
        <v>0.19516815136424781</v>
      </c>
      <c r="I422" s="97">
        <f t="shared" si="118"/>
        <v>0.19516815136424781</v>
      </c>
      <c r="J422" s="97">
        <f t="shared" si="119"/>
        <v>2.8178863123634133E-2</v>
      </c>
      <c r="K422" s="97">
        <f t="shared" si="120"/>
        <v>0.47053091414159792</v>
      </c>
      <c r="L422" s="97">
        <f t="shared" si="129"/>
        <v>75.485150515517645</v>
      </c>
      <c r="M422" s="97">
        <f t="shared" si="121"/>
        <v>439.45046066128674</v>
      </c>
      <c r="N422" s="97">
        <f t="shared" si="122"/>
        <v>42.320031487129562</v>
      </c>
      <c r="O422" s="97">
        <f t="shared" si="123"/>
        <v>1.0101747649077915</v>
      </c>
      <c r="P422" s="97">
        <f t="shared" si="124"/>
        <v>1.0101747649077915</v>
      </c>
      <c r="Q422" s="97">
        <f t="shared" si="125"/>
        <v>0.14530381114524321</v>
      </c>
      <c r="R422" s="97">
        <f t="shared" si="126"/>
        <v>7.9186711202204177E-2</v>
      </c>
      <c r="S422" s="97">
        <f t="shared" si="114"/>
        <v>394.88558912199414</v>
      </c>
      <c r="T422" s="97">
        <f t="shared" si="130"/>
        <v>50.100210855840736</v>
      </c>
      <c r="U422" s="97">
        <f t="shared" si="130"/>
        <v>426.26966147391562</v>
      </c>
      <c r="V422" s="33">
        <f t="shared" si="131"/>
        <v>999.99999999999864</v>
      </c>
      <c r="W422" s="101">
        <f t="shared" si="127"/>
        <v>63635.082918978609</v>
      </c>
      <c r="X422" s="108">
        <f t="shared" si="132"/>
        <v>523.63012767024236</v>
      </c>
      <c r="Y422" s="32">
        <f t="shared" si="128"/>
        <v>306.24251254123408</v>
      </c>
    </row>
    <row r="423" spans="1:25" x14ac:dyDescent="0.25">
      <c r="A423" s="4">
        <v>417</v>
      </c>
      <c r="C423" s="106">
        <f>IF(male=0,VLOOKUP((($A$5:$A$1570/'Life tables'!$I$2)*2)+age,lifetable,13,1),IF(male=1,VLOOKUP((($A$5:$A$1570/'Life tables'!$I$2)*2)+age,lifetable,10,1),"error"))</f>
        <v>3.0034427820335718E-4</v>
      </c>
      <c r="F423" s="97">
        <f t="shared" si="115"/>
        <v>84.78574883292444</v>
      </c>
      <c r="G423" s="97">
        <f t="shared" si="116"/>
        <v>8.5169059170630756</v>
      </c>
      <c r="H423" s="97">
        <f t="shared" si="117"/>
        <v>0.19489892846157544</v>
      </c>
      <c r="I423" s="97">
        <f t="shared" si="118"/>
        <v>0.19489892846157544</v>
      </c>
      <c r="J423" s="97">
        <f t="shared" si="119"/>
        <v>2.8139992051324832E-2</v>
      </c>
      <c r="K423" s="97">
        <f t="shared" si="120"/>
        <v>0.46988184462069094</v>
      </c>
      <c r="L423" s="97">
        <f t="shared" si="129"/>
        <v>75.381023222266194</v>
      </c>
      <c r="M423" s="97">
        <f t="shared" si="121"/>
        <v>438.84437883731789</v>
      </c>
      <c r="N423" s="97">
        <f t="shared" si="122"/>
        <v>42.261664494327817</v>
      </c>
      <c r="O423" s="97">
        <f t="shared" si="123"/>
        <v>1.0087815508396543</v>
      </c>
      <c r="P423" s="97">
        <f t="shared" si="124"/>
        <v>1.0087815508396543</v>
      </c>
      <c r="Q423" s="97">
        <f t="shared" si="125"/>
        <v>0.14510341085721984</v>
      </c>
      <c r="R423" s="97">
        <f t="shared" si="126"/>
        <v>7.9077498376969438E-2</v>
      </c>
      <c r="S423" s="97">
        <f t="shared" si="114"/>
        <v>394.34097033207655</v>
      </c>
      <c r="T423" s="97">
        <f t="shared" si="130"/>
        <v>50.273454258749283</v>
      </c>
      <c r="U423" s="97">
        <f t="shared" si="130"/>
        <v>426.81862081691327</v>
      </c>
      <c r="V423" s="33">
        <f t="shared" si="131"/>
        <v>999.99999999999875</v>
      </c>
      <c r="W423" s="101">
        <f t="shared" si="127"/>
        <v>63474.278048711254</v>
      </c>
      <c r="X423" s="108">
        <f t="shared" si="132"/>
        <v>522.90792492433604</v>
      </c>
      <c r="Y423" s="32">
        <f t="shared" si="128"/>
        <v>305.73218553178077</v>
      </c>
    </row>
    <row r="424" spans="1:25" x14ac:dyDescent="0.25">
      <c r="A424" s="4">
        <v>418</v>
      </c>
      <c r="C424" s="106">
        <f>IF(male=0,VLOOKUP((($A$5:$A$1570/'Life tables'!$I$2)*2)+age,lifetable,13,1),IF(male=1,VLOOKUP((($A$5:$A$1570/'Life tables'!$I$2)*2)+age,lifetable,10,1),"error"))</f>
        <v>3.2605221431214471E-4</v>
      </c>
      <c r="F424" s="97">
        <f t="shared" si="115"/>
        <v>84.668792572830995</v>
      </c>
      <c r="G424" s="97">
        <f t="shared" si="116"/>
        <v>8.5051574159607242</v>
      </c>
      <c r="H424" s="97">
        <f t="shared" si="117"/>
        <v>0.1946300784474769</v>
      </c>
      <c r="I424" s="97">
        <f t="shared" si="118"/>
        <v>0.1946300784474769</v>
      </c>
      <c r="J424" s="97">
        <f t="shared" si="119"/>
        <v>3.0506491846153665E-2</v>
      </c>
      <c r="K424" s="97">
        <f t="shared" si="120"/>
        <v>0.46923367409688116</v>
      </c>
      <c r="L424" s="97">
        <f t="shared" si="129"/>
        <v>75.274634834032284</v>
      </c>
      <c r="M424" s="97">
        <f t="shared" si="121"/>
        <v>438.23913235150513</v>
      </c>
      <c r="N424" s="97">
        <f t="shared" si="122"/>
        <v>42.20337794640038</v>
      </c>
      <c r="O424" s="97">
        <f t="shared" si="123"/>
        <v>1.0073902569823283</v>
      </c>
      <c r="P424" s="97">
        <f t="shared" si="124"/>
        <v>1.0073902569823283</v>
      </c>
      <c r="Q424" s="97">
        <f t="shared" si="125"/>
        <v>0.1573062679802486</v>
      </c>
      <c r="R424" s="97">
        <f t="shared" si="126"/>
        <v>7.8968436075371018E-2</v>
      </c>
      <c r="S424" s="97">
        <f t="shared" si="114"/>
        <v>393.78469918708447</v>
      </c>
      <c r="T424" s="97">
        <f t="shared" si="130"/>
        <v>50.461267018575683</v>
      </c>
      <c r="U424" s="97">
        <f t="shared" si="130"/>
        <v>427.36682292708554</v>
      </c>
      <c r="V424" s="33">
        <f t="shared" si="131"/>
        <v>999.99999999999864</v>
      </c>
      <c r="W424" s="101">
        <f t="shared" si="127"/>
        <v>63312.324147261948</v>
      </c>
      <c r="X424" s="108">
        <f t="shared" si="132"/>
        <v>522.17191005433745</v>
      </c>
      <c r="Y424" s="32">
        <f t="shared" si="128"/>
        <v>305.21391137660612</v>
      </c>
    </row>
    <row r="425" spans="1:25" x14ac:dyDescent="0.25">
      <c r="A425" s="4">
        <v>419</v>
      </c>
      <c r="C425" s="106">
        <f>IF(male=0,VLOOKUP((($A$5:$A$1570/'Life tables'!$I$2)*2)+age,lifetable,13,1),IF(male=1,VLOOKUP((($A$5:$A$1570/'Life tables'!$I$2)*2)+age,lifetable,10,1),"error"))</f>
        <v>3.2605221431214471E-4</v>
      </c>
      <c r="F425" s="97">
        <f t="shared" si="115"/>
        <v>84.549582745463837</v>
      </c>
      <c r="G425" s="97">
        <f t="shared" si="116"/>
        <v>8.4931825393092701</v>
      </c>
      <c r="H425" s="97">
        <f t="shared" si="117"/>
        <v>0.19435604810705104</v>
      </c>
      <c r="I425" s="97">
        <f t="shared" si="118"/>
        <v>0.19435604810705104</v>
      </c>
      <c r="J425" s="97">
        <f t="shared" si="119"/>
        <v>3.0463540086525943E-2</v>
      </c>
      <c r="K425" s="97">
        <f t="shared" si="120"/>
        <v>0.46857301432385051</v>
      </c>
      <c r="L425" s="97">
        <f t="shared" si="129"/>
        <v>75.16865155553009</v>
      </c>
      <c r="M425" s="97">
        <f t="shared" si="121"/>
        <v>437.62232730887365</v>
      </c>
      <c r="N425" s="97">
        <f t="shared" si="122"/>
        <v>42.143978284408206</v>
      </c>
      <c r="O425" s="97">
        <f t="shared" si="123"/>
        <v>1.005972393207657</v>
      </c>
      <c r="P425" s="97">
        <f t="shared" si="124"/>
        <v>1.005972393207657</v>
      </c>
      <c r="Q425" s="97">
        <f t="shared" si="125"/>
        <v>0.15708486534373114</v>
      </c>
      <c r="R425" s="97">
        <f t="shared" si="126"/>
        <v>7.8857290981324643E-2</v>
      </c>
      <c r="S425" s="97">
        <f t="shared" si="114"/>
        <v>393.23046208172508</v>
      </c>
      <c r="T425" s="97">
        <f t="shared" si="130"/>
        <v>50.648815424005939</v>
      </c>
      <c r="U425" s="97">
        <f t="shared" si="130"/>
        <v>427.91425323239071</v>
      </c>
      <c r="V425" s="33">
        <f t="shared" si="131"/>
        <v>999.99999999999875</v>
      </c>
      <c r="W425" s="101">
        <f t="shared" si="127"/>
        <v>63150.544865567746</v>
      </c>
      <c r="X425" s="108">
        <f t="shared" si="132"/>
        <v>521.43693134360205</v>
      </c>
      <c r="Y425" s="32">
        <f t="shared" si="128"/>
        <v>304.69665770810872</v>
      </c>
    </row>
    <row r="426" spans="1:25" x14ac:dyDescent="0.25">
      <c r="A426" s="4">
        <v>420</v>
      </c>
      <c r="C426" s="106">
        <f>IF(male=0,VLOOKUP((($A$5:$A$1570/'Life tables'!$I$2)*2)+age,lifetable,13,1),IF(male=1,VLOOKUP((($A$5:$A$1570/'Life tables'!$I$2)*2)+age,lifetable,10,1),"error"))</f>
        <v>3.2605221431214471E-4</v>
      </c>
      <c r="F426" s="97">
        <f t="shared" si="115"/>
        <v>84.430542004368917</v>
      </c>
      <c r="G426" s="97">
        <f t="shared" si="116"/>
        <v>8.4812246477277409</v>
      </c>
      <c r="H426" s="97">
        <f t="shared" si="117"/>
        <v>0.19408240644908337</v>
      </c>
      <c r="I426" s="97">
        <f t="shared" si="118"/>
        <v>0.19408240644908337</v>
      </c>
      <c r="J426" s="97">
        <f t="shared" si="119"/>
        <v>3.0420649249332909E-2</v>
      </c>
      <c r="K426" s="97">
        <f t="shared" si="120"/>
        <v>0.46791329162539413</v>
      </c>
      <c r="L426" s="97">
        <f t="shared" si="129"/>
        <v>75.062818602868276</v>
      </c>
      <c r="M426" s="97">
        <f t="shared" si="121"/>
        <v>437.00638933923324</v>
      </c>
      <c r="N426" s="97">
        <f t="shared" si="122"/>
        <v>42.084662123423698</v>
      </c>
      <c r="O426" s="97">
        <f t="shared" si="123"/>
        <v>1.0045565225933835</v>
      </c>
      <c r="P426" s="97">
        <f t="shared" si="124"/>
        <v>1.0045565225933835</v>
      </c>
      <c r="Q426" s="97">
        <f t="shared" si="125"/>
        <v>0.15686377394371953</v>
      </c>
      <c r="R426" s="97">
        <f t="shared" si="126"/>
        <v>7.874630212936852E-2</v>
      </c>
      <c r="S426" s="97">
        <f t="shared" si="114"/>
        <v>392.67700409454972</v>
      </c>
      <c r="T426" s="97">
        <f t="shared" si="130"/>
        <v>50.836099847198994</v>
      </c>
      <c r="U426" s="97">
        <f t="shared" si="130"/>
        <v>428.46091282614549</v>
      </c>
      <c r="V426" s="33">
        <f t="shared" si="131"/>
        <v>999.99999999999886</v>
      </c>
      <c r="W426" s="101">
        <f t="shared" si="127"/>
        <v>62989.178932010393</v>
      </c>
      <c r="X426" s="108">
        <f t="shared" si="132"/>
        <v>520.70298732665435</v>
      </c>
      <c r="Y426" s="32">
        <f t="shared" si="128"/>
        <v>304.18028074739908</v>
      </c>
    </row>
    <row r="427" spans="1:25" x14ac:dyDescent="0.25">
      <c r="A427" s="4">
        <v>421</v>
      </c>
      <c r="C427" s="106">
        <f>IF(male=0,VLOOKUP((($A$5:$A$1570/'Life tables'!$I$2)*2)+age,lifetable,13,1),IF(male=1,VLOOKUP((($A$5:$A$1570/'Life tables'!$I$2)*2)+age,lifetable,10,1),"error"))</f>
        <v>3.2605221431214471E-4</v>
      </c>
      <c r="F427" s="97">
        <f t="shared" si="115"/>
        <v>84.311670064756584</v>
      </c>
      <c r="G427" s="97">
        <f t="shared" si="116"/>
        <v>8.4692837126084193</v>
      </c>
      <c r="H427" s="97">
        <f t="shared" si="117"/>
        <v>0.19380915281892147</v>
      </c>
      <c r="I427" s="97">
        <f t="shared" si="118"/>
        <v>0.19380915281892147</v>
      </c>
      <c r="J427" s="97">
        <f t="shared" si="119"/>
        <v>3.0377819231963747E-2</v>
      </c>
      <c r="K427" s="97">
        <f t="shared" si="120"/>
        <v>0.46725450442321059</v>
      </c>
      <c r="L427" s="97">
        <f t="shared" si="129"/>
        <v>74.957135722855142</v>
      </c>
      <c r="M427" s="97">
        <f t="shared" si="121"/>
        <v>436.39131726189777</v>
      </c>
      <c r="N427" s="97">
        <f t="shared" si="122"/>
        <v>42.025429349744222</v>
      </c>
      <c r="O427" s="97">
        <f t="shared" si="123"/>
        <v>1.0031426424254375</v>
      </c>
      <c r="P427" s="97">
        <f t="shared" si="124"/>
        <v>1.0031426424254375</v>
      </c>
      <c r="Q427" s="97">
        <f t="shared" si="125"/>
        <v>0.15664299335640564</v>
      </c>
      <c r="R427" s="97">
        <f t="shared" si="126"/>
        <v>7.8635469306749084E-2</v>
      </c>
      <c r="S427" s="97">
        <f t="shared" si="114"/>
        <v>392.12432416463952</v>
      </c>
      <c r="T427" s="97">
        <f t="shared" si="130"/>
        <v>51.023120659787367</v>
      </c>
      <c r="U427" s="97">
        <f t="shared" si="130"/>
        <v>429.00680279987546</v>
      </c>
      <c r="V427" s="33">
        <f t="shared" si="131"/>
        <v>999.99999999999886</v>
      </c>
      <c r="W427" s="101">
        <f t="shared" si="127"/>
        <v>62828.225291953771</v>
      </c>
      <c r="X427" s="108">
        <f t="shared" si="132"/>
        <v>519.97007654033598</v>
      </c>
      <c r="Y427" s="32">
        <f t="shared" si="128"/>
        <v>303.66477900469511</v>
      </c>
    </row>
    <row r="428" spans="1:25" x14ac:dyDescent="0.25">
      <c r="A428" s="4">
        <v>422</v>
      </c>
      <c r="C428" s="106">
        <f>IF(male=0,VLOOKUP((($A$5:$A$1570/'Life tables'!$I$2)*2)+age,lifetable,13,1),IF(male=1,VLOOKUP((($A$5:$A$1570/'Life tables'!$I$2)*2)+age,lifetable,10,1),"error"))</f>
        <v>3.2605221431214471E-4</v>
      </c>
      <c r="F428" s="97">
        <f t="shared" si="115"/>
        <v>84.192966643929452</v>
      </c>
      <c r="G428" s="97">
        <f t="shared" si="116"/>
        <v>8.4573597055537615</v>
      </c>
      <c r="H428" s="97">
        <f t="shared" si="117"/>
        <v>0.19353628656672239</v>
      </c>
      <c r="I428" s="97">
        <f t="shared" si="118"/>
        <v>0.19353628656672239</v>
      </c>
      <c r="J428" s="97">
        <f t="shared" si="119"/>
        <v>3.0335049932561507E-2</v>
      </c>
      <c r="K428" s="97">
        <f t="shared" si="120"/>
        <v>0.4665966511505934</v>
      </c>
      <c r="L428" s="97">
        <f t="shared" si="129"/>
        <v>74.851602664159088</v>
      </c>
      <c r="M428" s="97">
        <f t="shared" si="121"/>
        <v>435.7771098964065</v>
      </c>
      <c r="N428" s="97">
        <f t="shared" si="122"/>
        <v>41.966279849688853</v>
      </c>
      <c r="O428" s="97">
        <f t="shared" si="123"/>
        <v>1.0017307499902672</v>
      </c>
      <c r="P428" s="97">
        <f t="shared" si="124"/>
        <v>1.0017307499902672</v>
      </c>
      <c r="Q428" s="97">
        <f t="shared" si="125"/>
        <v>0.15642252315806213</v>
      </c>
      <c r="R428" s="97">
        <f t="shared" si="126"/>
        <v>7.8524792300753377E-2</v>
      </c>
      <c r="S428" s="97">
        <f t="shared" si="114"/>
        <v>391.57242123127833</v>
      </c>
      <c r="T428" s="97">
        <f t="shared" si="130"/>
        <v>51.20987823287799</v>
      </c>
      <c r="U428" s="97">
        <f t="shared" si="130"/>
        <v>429.55192424332682</v>
      </c>
      <c r="V428" s="33">
        <f t="shared" si="131"/>
        <v>999.99999999999886</v>
      </c>
      <c r="W428" s="101">
        <f t="shared" si="127"/>
        <v>62667.682893397912</v>
      </c>
      <c r="X428" s="108">
        <f t="shared" si="132"/>
        <v>519.23819752379404</v>
      </c>
      <c r="Y428" s="32">
        <f t="shared" si="128"/>
        <v>303.15015099288587</v>
      </c>
    </row>
    <row r="429" spans="1:25" x14ac:dyDescent="0.25">
      <c r="A429" s="4">
        <v>423</v>
      </c>
      <c r="C429" s="106">
        <f>IF(male=0,VLOOKUP((($A$5:$A$1570/'Life tables'!$I$2)*2)+age,lifetable,13,1),IF(male=1,VLOOKUP((($A$5:$A$1570/'Life tables'!$I$2)*2)+age,lifetable,10,1),"error"))</f>
        <v>3.2605221431214471E-4</v>
      </c>
      <c r="F429" s="97">
        <f t="shared" si="115"/>
        <v>84.074431461218339</v>
      </c>
      <c r="G429" s="97">
        <f t="shared" si="116"/>
        <v>8.4454525983699593</v>
      </c>
      <c r="H429" s="97">
        <f t="shared" si="117"/>
        <v>0.19326380704730553</v>
      </c>
      <c r="I429" s="97">
        <f t="shared" si="118"/>
        <v>0.19326380704730553</v>
      </c>
      <c r="J429" s="97">
        <f t="shared" si="119"/>
        <v>3.029234125E-2</v>
      </c>
      <c r="K429" s="97">
        <f t="shared" si="120"/>
        <v>0.46593973025207658</v>
      </c>
      <c r="L429" s="97">
        <f t="shared" si="129"/>
        <v>74.746219177251689</v>
      </c>
      <c r="M429" s="97">
        <f t="shared" si="121"/>
        <v>435.16376606257569</v>
      </c>
      <c r="N429" s="97">
        <f t="shared" si="122"/>
        <v>41.907213509603338</v>
      </c>
      <c r="O429" s="97">
        <f t="shared" si="123"/>
        <v>1.0003208425749575</v>
      </c>
      <c r="P429" s="97">
        <f t="shared" si="124"/>
        <v>1.0003208425749575</v>
      </c>
      <c r="Q429" s="97">
        <f t="shared" si="125"/>
        <v>0.15620236292506123</v>
      </c>
      <c r="R429" s="97">
        <f t="shared" si="126"/>
        <v>7.8414270898718372E-2</v>
      </c>
      <c r="S429" s="97">
        <f t="shared" si="114"/>
        <v>391.02129423399867</v>
      </c>
      <c r="T429" s="97">
        <f t="shared" si="130"/>
        <v>51.396372937053052</v>
      </c>
      <c r="U429" s="97">
        <f t="shared" si="130"/>
        <v>430.09627824447762</v>
      </c>
      <c r="V429" s="33">
        <f t="shared" si="131"/>
        <v>999.99999999999875</v>
      </c>
      <c r="W429" s="101">
        <f t="shared" si="127"/>
        <v>62507.550686974137</v>
      </c>
      <c r="X429" s="108">
        <f t="shared" si="132"/>
        <v>518.50734881846813</v>
      </c>
      <c r="Y429" s="32">
        <f t="shared" si="128"/>
        <v>302.63639522752146</v>
      </c>
    </row>
    <row r="430" spans="1:25" x14ac:dyDescent="0.25">
      <c r="A430" s="4">
        <v>424</v>
      </c>
      <c r="C430" s="106">
        <f>IF(male=0,VLOOKUP((($A$5:$A$1570/'Life tables'!$I$2)*2)+age,lifetable,13,1),IF(male=1,VLOOKUP((($A$5:$A$1570/'Life tables'!$I$2)*2)+age,lifetable,10,1),"error"))</f>
        <v>3.2605221431214471E-4</v>
      </c>
      <c r="F430" s="97">
        <f t="shared" si="115"/>
        <v>83.95606423792043</v>
      </c>
      <c r="G430" s="97">
        <f t="shared" si="116"/>
        <v>8.4335623630607355</v>
      </c>
      <c r="H430" s="97">
        <f t="shared" si="117"/>
        <v>0.19299171362001041</v>
      </c>
      <c r="I430" s="97">
        <f t="shared" si="118"/>
        <v>0.19299171362001041</v>
      </c>
      <c r="J430" s="97">
        <f t="shared" si="119"/>
        <v>3.0249693083861533E-2</v>
      </c>
      <c r="K430" s="97">
        <f t="shared" si="120"/>
        <v>0.4652837401830916</v>
      </c>
      <c r="L430" s="97">
        <f t="shared" si="129"/>
        <v>74.640985014352722</v>
      </c>
      <c r="M430" s="97">
        <f t="shared" si="121"/>
        <v>434.55128458054782</v>
      </c>
      <c r="N430" s="97">
        <f t="shared" si="122"/>
        <v>41.848230215864838</v>
      </c>
      <c r="O430" s="97">
        <f t="shared" si="123"/>
        <v>0.99891291746734268</v>
      </c>
      <c r="P430" s="97">
        <f t="shared" si="124"/>
        <v>0.99891291746734268</v>
      </c>
      <c r="Q430" s="97">
        <f t="shared" si="125"/>
        <v>0.1559825122338922</v>
      </c>
      <c r="R430" s="97">
        <f t="shared" si="126"/>
        <v>7.8303904888039816E-2</v>
      </c>
      <c r="S430" s="97">
        <f t="shared" si="114"/>
        <v>390.47094211262635</v>
      </c>
      <c r="T430" s="97">
        <f t="shared" si="130"/>
        <v>51.582605142370802</v>
      </c>
      <c r="U430" s="97">
        <f t="shared" si="130"/>
        <v>430.63986588954873</v>
      </c>
      <c r="V430" s="33">
        <f t="shared" si="131"/>
        <v>999.99999999999886</v>
      </c>
      <c r="W430" s="101">
        <f t="shared" si="127"/>
        <v>62347.827625940656</v>
      </c>
      <c r="X430" s="108">
        <f t="shared" si="132"/>
        <v>517.77752896807931</v>
      </c>
      <c r="Y430" s="32">
        <f t="shared" si="128"/>
        <v>302.12351022680292</v>
      </c>
    </row>
    <row r="431" spans="1:25" x14ac:dyDescent="0.25">
      <c r="A431" s="4">
        <v>425</v>
      </c>
      <c r="C431" s="106">
        <f>IF(male=0,VLOOKUP((($A$5:$A$1570/'Life tables'!$I$2)*2)+age,lifetable,13,1),IF(male=1,VLOOKUP((($A$5:$A$1570/'Life tables'!$I$2)*2)+age,lifetable,10,1),"error"))</f>
        <v>3.2605221431214471E-4</v>
      </c>
      <c r="F431" s="97">
        <f t="shared" si="115"/>
        <v>83.837864697239795</v>
      </c>
      <c r="G431" s="97">
        <f t="shared" si="116"/>
        <v>8.4216889718213572</v>
      </c>
      <c r="H431" s="97">
        <f t="shared" si="117"/>
        <v>0.1927200056485599</v>
      </c>
      <c r="I431" s="97">
        <f t="shared" si="118"/>
        <v>0.1927200056485599</v>
      </c>
      <c r="J431" s="97">
        <f t="shared" si="119"/>
        <v>3.0207105334415466E-2</v>
      </c>
      <c r="K431" s="97">
        <f t="shared" si="120"/>
        <v>0.46462867940963803</v>
      </c>
      <c r="L431" s="97">
        <f t="shared" si="129"/>
        <v>74.535899929377265</v>
      </c>
      <c r="M431" s="97">
        <f t="shared" si="121"/>
        <v>433.93966427083956</v>
      </c>
      <c r="N431" s="97">
        <f t="shared" si="122"/>
        <v>41.789329854886553</v>
      </c>
      <c r="O431" s="97">
        <f t="shared" si="123"/>
        <v>0.99750697195611793</v>
      </c>
      <c r="P431" s="97">
        <f t="shared" si="124"/>
        <v>0.99750697195611793</v>
      </c>
      <c r="Q431" s="97">
        <f t="shared" si="125"/>
        <v>0.15576297066117847</v>
      </c>
      <c r="R431" s="97">
        <f t="shared" si="126"/>
        <v>7.8193694056180901E-2</v>
      </c>
      <c r="S431" s="97">
        <f t="shared" si="114"/>
        <v>389.92136380732342</v>
      </c>
      <c r="T431" s="97">
        <f t="shared" si="130"/>
        <v>51.768575218366394</v>
      </c>
      <c r="U431" s="97">
        <f t="shared" si="130"/>
        <v>431.18268826301454</v>
      </c>
      <c r="V431" s="33">
        <f t="shared" si="131"/>
        <v>999.99999999999886</v>
      </c>
      <c r="W431" s="101">
        <f t="shared" si="127"/>
        <v>62188.512666177623</v>
      </c>
      <c r="X431" s="108">
        <f t="shared" si="132"/>
        <v>517.04873651861794</v>
      </c>
      <c r="Y431" s="32">
        <f t="shared" si="128"/>
        <v>301.61149451157394</v>
      </c>
    </row>
    <row r="432" spans="1:25" x14ac:dyDescent="0.25">
      <c r="A432" s="4">
        <v>426</v>
      </c>
      <c r="C432" s="106">
        <f>IF(male=0,VLOOKUP((($A$5:$A$1570/'Life tables'!$I$2)*2)+age,lifetable,13,1),IF(male=1,VLOOKUP((($A$5:$A$1570/'Life tables'!$I$2)*2)+age,lifetable,10,1),"error"))</f>
        <v>3.2605221431214471E-4</v>
      </c>
      <c r="F432" s="97">
        <f t="shared" si="115"/>
        <v>83.719832564229833</v>
      </c>
      <c r="G432" s="97">
        <f t="shared" si="116"/>
        <v>8.4098323970328615</v>
      </c>
      <c r="H432" s="97">
        <f t="shared" si="117"/>
        <v>0.19244868250092803</v>
      </c>
      <c r="I432" s="97">
        <f t="shared" si="118"/>
        <v>0.19244868250092803</v>
      </c>
      <c r="J432" s="97">
        <f t="shared" si="119"/>
        <v>3.0164577902597477E-2</v>
      </c>
      <c r="K432" s="97">
        <f t="shared" si="120"/>
        <v>0.46397454640796426</v>
      </c>
      <c r="L432" s="97">
        <f t="shared" si="129"/>
        <v>74.430963677884549</v>
      </c>
      <c r="M432" s="97">
        <f t="shared" si="121"/>
        <v>433.32890395438812</v>
      </c>
      <c r="N432" s="97">
        <f t="shared" si="122"/>
        <v>41.73051231312219</v>
      </c>
      <c r="O432" s="97">
        <f t="shared" si="123"/>
        <v>0.99610300333094481</v>
      </c>
      <c r="P432" s="97">
        <f t="shared" si="124"/>
        <v>0.99610300333094481</v>
      </c>
      <c r="Q432" s="97">
        <f t="shared" si="125"/>
        <v>0.15554373778369468</v>
      </c>
      <c r="R432" s="97">
        <f t="shared" si="126"/>
        <v>7.8083638190680538E-2</v>
      </c>
      <c r="S432" s="97">
        <f t="shared" si="114"/>
        <v>389.37255825862968</v>
      </c>
      <c r="T432" s="97">
        <f t="shared" si="130"/>
        <v>51.954283534052685</v>
      </c>
      <c r="U432" s="97">
        <f t="shared" si="130"/>
        <v>431.7247464476132</v>
      </c>
      <c r="V432" s="33">
        <f t="shared" si="131"/>
        <v>999.99999999999886</v>
      </c>
      <c r="W432" s="101">
        <f t="shared" si="127"/>
        <v>62029.604766182783</v>
      </c>
      <c r="X432" s="108">
        <f t="shared" si="132"/>
        <v>516.32097001833301</v>
      </c>
      <c r="Y432" s="32">
        <f t="shared" si="128"/>
        <v>301.10034660531034</v>
      </c>
    </row>
    <row r="433" spans="1:25" x14ac:dyDescent="0.25">
      <c r="A433" s="4">
        <v>427</v>
      </c>
      <c r="C433" s="106">
        <f>IF(male=0,VLOOKUP((($A$5:$A$1570/'Life tables'!$I$2)*2)+age,lifetable,13,1),IF(male=1,VLOOKUP((($A$5:$A$1570/'Life tables'!$I$2)*2)+age,lifetable,10,1),"error"))</f>
        <v>3.2605221431214471E-4</v>
      </c>
      <c r="F433" s="97">
        <f t="shared" si="115"/>
        <v>83.601967565738036</v>
      </c>
      <c r="G433" s="97">
        <f t="shared" si="116"/>
        <v>8.3979926112565089</v>
      </c>
      <c r="H433" s="97">
        <f t="shared" si="117"/>
        <v>0.19217774354921288</v>
      </c>
      <c r="I433" s="97">
        <f t="shared" si="118"/>
        <v>0.19217774354921288</v>
      </c>
      <c r="J433" s="97">
        <f t="shared" si="119"/>
        <v>3.0122110689989667E-2</v>
      </c>
      <c r="K433" s="97">
        <f t="shared" si="120"/>
        <v>0.4633213396642617</v>
      </c>
      <c r="L433" s="97">
        <f t="shared" si="129"/>
        <v>74.326176017028857</v>
      </c>
      <c r="M433" s="97">
        <f t="shared" si="121"/>
        <v>432.71900245259502</v>
      </c>
      <c r="N433" s="97">
        <f t="shared" si="122"/>
        <v>41.671777477070158</v>
      </c>
      <c r="O433" s="97">
        <f t="shared" si="123"/>
        <v>0.99470100888255208</v>
      </c>
      <c r="P433" s="97">
        <f t="shared" si="124"/>
        <v>0.99470100888255208</v>
      </c>
      <c r="Q433" s="97">
        <f t="shared" si="125"/>
        <v>0.15532481317838198</v>
      </c>
      <c r="R433" s="97">
        <f t="shared" si="126"/>
        <v>7.7973737079161387E-2</v>
      </c>
      <c r="S433" s="97">
        <f t="shared" si="114"/>
        <v>388.82452440750222</v>
      </c>
      <c r="T433" s="97">
        <f t="shared" si="130"/>
        <v>52.139730457921054</v>
      </c>
      <c r="U433" s="97">
        <f t="shared" si="130"/>
        <v>432.26604152435664</v>
      </c>
      <c r="V433" s="33">
        <f t="shared" si="131"/>
        <v>999.99999999999898</v>
      </c>
      <c r="W433" s="101">
        <f t="shared" si="127"/>
        <v>61871.102887066249</v>
      </c>
      <c r="X433" s="108">
        <f t="shared" si="132"/>
        <v>515.59422801772132</v>
      </c>
      <c r="Y433" s="32">
        <f t="shared" si="128"/>
        <v>300.59006503411189</v>
      </c>
    </row>
    <row r="434" spans="1:25" x14ac:dyDescent="0.25">
      <c r="A434" s="4">
        <v>428</v>
      </c>
      <c r="C434" s="106">
        <f>IF(male=0,VLOOKUP((($A$5:$A$1570/'Life tables'!$I$2)*2)+age,lifetable,13,1),IF(male=1,VLOOKUP((($A$5:$A$1570/'Life tables'!$I$2)*2)+age,lifetable,10,1),"error"))</f>
        <v>3.2605221431214471E-4</v>
      </c>
      <c r="F434" s="97">
        <f t="shared" si="115"/>
        <v>83.484269430352569</v>
      </c>
      <c r="G434" s="97">
        <f t="shared" si="116"/>
        <v>8.3861695872284141</v>
      </c>
      <c r="H434" s="97">
        <f t="shared" si="117"/>
        <v>0.19190718816951391</v>
      </c>
      <c r="I434" s="97">
        <f t="shared" si="118"/>
        <v>0.19190718816951391</v>
      </c>
      <c r="J434" s="97">
        <f t="shared" si="119"/>
        <v>3.0079703598801313E-2</v>
      </c>
      <c r="K434" s="97">
        <f t="shared" si="120"/>
        <v>0.46266905767436833</v>
      </c>
      <c r="L434" s="97">
        <f t="shared" si="129"/>
        <v>74.221536705511951</v>
      </c>
      <c r="M434" s="97">
        <f t="shared" si="121"/>
        <v>432.10995858736868</v>
      </c>
      <c r="N434" s="97">
        <f t="shared" si="122"/>
        <v>41.613125233277685</v>
      </c>
      <c r="O434" s="97">
        <f t="shared" si="123"/>
        <v>0.99330098590283389</v>
      </c>
      <c r="P434" s="97">
        <f t="shared" si="124"/>
        <v>0.99330098590283389</v>
      </c>
      <c r="Q434" s="97">
        <f t="shared" si="125"/>
        <v>0.15510619642236362</v>
      </c>
      <c r="R434" s="97">
        <f t="shared" si="126"/>
        <v>7.7863990509337372E-2</v>
      </c>
      <c r="S434" s="97">
        <f t="shared" si="114"/>
        <v>388.27726119535362</v>
      </c>
      <c r="T434" s="97">
        <f t="shared" si="130"/>
        <v>52.324916357942222</v>
      </c>
      <c r="U434" s="97">
        <f t="shared" si="130"/>
        <v>432.80657457254034</v>
      </c>
      <c r="V434" s="33">
        <f t="shared" si="131"/>
        <v>999.99999999999886</v>
      </c>
      <c r="W434" s="101">
        <f t="shared" si="127"/>
        <v>61713.005992545994</v>
      </c>
      <c r="X434" s="108">
        <f t="shared" si="132"/>
        <v>514.86850906951634</v>
      </c>
      <c r="Y434" s="32">
        <f t="shared" si="128"/>
        <v>300.08064832669322</v>
      </c>
    </row>
    <row r="435" spans="1:25" x14ac:dyDescent="0.25">
      <c r="A435" s="4">
        <v>429</v>
      </c>
      <c r="C435" s="106">
        <f>IF(male=0,VLOOKUP((($A$5:$A$1570/'Life tables'!$I$2)*2)+age,lifetable,13,1),IF(male=1,VLOOKUP((($A$5:$A$1570/'Life tables'!$I$2)*2)+age,lifetable,10,1),"error"))</f>
        <v>3.2605221431214471E-4</v>
      </c>
      <c r="F435" s="97">
        <f t="shared" si="115"/>
        <v>83.366737888350713</v>
      </c>
      <c r="G435" s="97">
        <f t="shared" si="116"/>
        <v>8.3743632978543623</v>
      </c>
      <c r="H435" s="97">
        <f t="shared" si="117"/>
        <v>0.19163701574181338</v>
      </c>
      <c r="I435" s="97">
        <f t="shared" si="118"/>
        <v>0.19163701574181338</v>
      </c>
      <c r="J435" s="97">
        <f t="shared" si="119"/>
        <v>3.0037356531850266E-2</v>
      </c>
      <c r="K435" s="97">
        <f t="shared" si="120"/>
        <v>0.46201769894348338</v>
      </c>
      <c r="L435" s="97">
        <f t="shared" si="129"/>
        <v>74.117045503537383</v>
      </c>
      <c r="M435" s="97">
        <f t="shared" si="121"/>
        <v>431.50177118116557</v>
      </c>
      <c r="N435" s="97">
        <f t="shared" si="122"/>
        <v>41.554555468344773</v>
      </c>
      <c r="O435" s="97">
        <f t="shared" si="123"/>
        <v>0.99190293168494414</v>
      </c>
      <c r="P435" s="97">
        <f t="shared" si="124"/>
        <v>0.99190293168494414</v>
      </c>
      <c r="Q435" s="97">
        <f t="shared" si="125"/>
        <v>0.15488788709295925</v>
      </c>
      <c r="R435" s="97">
        <f t="shared" si="126"/>
        <v>7.7754398269021252E-2</v>
      </c>
      <c r="S435" s="97">
        <f t="shared" si="114"/>
        <v>387.73076756408892</v>
      </c>
      <c r="T435" s="97">
        <f t="shared" si="130"/>
        <v>52.509841601567032</v>
      </c>
      <c r="U435" s="97">
        <f t="shared" si="130"/>
        <v>433.34634666975285</v>
      </c>
      <c r="V435" s="33">
        <f t="shared" si="131"/>
        <v>999.99999999999886</v>
      </c>
      <c r="W435" s="101">
        <f t="shared" si="127"/>
        <v>61555.313048942677</v>
      </c>
      <c r="X435" s="108">
        <f t="shared" si="132"/>
        <v>514.143811728679</v>
      </c>
      <c r="Y435" s="32">
        <f t="shared" si="128"/>
        <v>299.57209501437467</v>
      </c>
    </row>
    <row r="436" spans="1:25" x14ac:dyDescent="0.25">
      <c r="A436" s="4">
        <v>430</v>
      </c>
      <c r="C436" s="106">
        <f>IF(male=0,VLOOKUP((($A$5:$A$1570/'Life tables'!$I$2)*2)+age,lifetable,13,1),IF(male=1,VLOOKUP((($A$5:$A$1570/'Life tables'!$I$2)*2)+age,lifetable,10,1),"error"))</f>
        <v>3.2605221431214471E-4</v>
      </c>
      <c r="F436" s="97">
        <f t="shared" si="115"/>
        <v>83.249372671649425</v>
      </c>
      <c r="G436" s="97">
        <f t="shared" si="116"/>
        <v>8.362573716204853</v>
      </c>
      <c r="H436" s="97">
        <f t="shared" si="117"/>
        <v>0.19136722564986269</v>
      </c>
      <c r="I436" s="97">
        <f t="shared" si="118"/>
        <v>0.19136722564986269</v>
      </c>
      <c r="J436" s="97">
        <f t="shared" si="119"/>
        <v>2.9995069392545193E-2</v>
      </c>
      <c r="K436" s="97">
        <f t="shared" si="120"/>
        <v>0.46136726198589301</v>
      </c>
      <c r="L436" s="97">
        <f t="shared" si="129"/>
        <v>74.01270217276641</v>
      </c>
      <c r="M436" s="97">
        <f t="shared" si="121"/>
        <v>430.8944390570295</v>
      </c>
      <c r="N436" s="97">
        <f t="shared" si="122"/>
        <v>41.49606806892799</v>
      </c>
      <c r="O436" s="97">
        <f t="shared" si="123"/>
        <v>0.99050684352338692</v>
      </c>
      <c r="P436" s="97">
        <f t="shared" si="124"/>
        <v>0.99050684352338692</v>
      </c>
      <c r="Q436" s="97">
        <f t="shared" si="125"/>
        <v>0.15466988476769972</v>
      </c>
      <c r="R436" s="97">
        <f t="shared" si="126"/>
        <v>7.7644960146131564E-2</v>
      </c>
      <c r="S436" s="97">
        <f t="shared" si="114"/>
        <v>387.18504245614093</v>
      </c>
      <c r="T436" s="97">
        <f t="shared" si="130"/>
        <v>52.69450655572728</v>
      </c>
      <c r="U436" s="97">
        <f t="shared" si="130"/>
        <v>433.88535889188489</v>
      </c>
      <c r="V436" s="33">
        <f t="shared" si="131"/>
        <v>999.99999999999886</v>
      </c>
      <c r="W436" s="101">
        <f t="shared" si="127"/>
        <v>61398.023025174887</v>
      </c>
      <c r="X436" s="108">
        <f t="shared" si="132"/>
        <v>513.42013455238668</v>
      </c>
      <c r="Y436" s="32">
        <f t="shared" si="128"/>
        <v>299.06440363107498</v>
      </c>
    </row>
    <row r="437" spans="1:25" x14ac:dyDescent="0.25">
      <c r="A437" s="4">
        <v>431</v>
      </c>
      <c r="C437" s="106">
        <f>IF(male=0,VLOOKUP((($A$5:$A$1570/'Life tables'!$I$2)*2)+age,lifetable,13,1),IF(male=1,VLOOKUP((($A$5:$A$1570/'Life tables'!$I$2)*2)+age,lifetable,10,1),"error"))</f>
        <v>3.2605221431214471E-4</v>
      </c>
      <c r="F437" s="97">
        <f t="shared" si="115"/>
        <v>83.132173513757252</v>
      </c>
      <c r="G437" s="97">
        <f t="shared" si="116"/>
        <v>8.3508008155102598</v>
      </c>
      <c r="H437" s="97">
        <f t="shared" si="117"/>
        <v>0.19109781728107192</v>
      </c>
      <c r="I437" s="97">
        <f t="shared" si="118"/>
        <v>0.19109781728107192</v>
      </c>
      <c r="J437" s="97">
        <f t="shared" si="119"/>
        <v>2.9952842084868186E-2</v>
      </c>
      <c r="K437" s="97">
        <f t="shared" si="120"/>
        <v>0.46071774532470405</v>
      </c>
      <c r="L437" s="97">
        <f t="shared" si="129"/>
        <v>73.908506476275278</v>
      </c>
      <c r="M437" s="97">
        <f t="shared" si="121"/>
        <v>430.28796103862942</v>
      </c>
      <c r="N437" s="97">
        <f t="shared" si="122"/>
        <v>41.437662921744121</v>
      </c>
      <c r="O437" s="97">
        <f t="shared" si="123"/>
        <v>0.98911271871410322</v>
      </c>
      <c r="P437" s="97">
        <f t="shared" si="124"/>
        <v>0.98911271871410322</v>
      </c>
      <c r="Q437" s="97">
        <f t="shared" si="125"/>
        <v>0.15445218902433999</v>
      </c>
      <c r="R437" s="97">
        <f t="shared" si="126"/>
        <v>7.7535675928699477E-2</v>
      </c>
      <c r="S437" s="97">
        <f t="shared" si="114"/>
        <v>386.64008481450406</v>
      </c>
      <c r="T437" s="97">
        <f t="shared" si="130"/>
        <v>52.878911586836487</v>
      </c>
      <c r="U437" s="97">
        <f t="shared" si="130"/>
        <v>434.42361231313828</v>
      </c>
      <c r="V437" s="33">
        <f t="shared" si="131"/>
        <v>999.99999999999875</v>
      </c>
      <c r="W437" s="101">
        <f t="shared" si="127"/>
        <v>61241.134892753966</v>
      </c>
      <c r="X437" s="108">
        <f t="shared" si="132"/>
        <v>512.69747610002401</v>
      </c>
      <c r="Y437" s="32">
        <f t="shared" si="128"/>
        <v>298.55757271330123</v>
      </c>
    </row>
    <row r="438" spans="1:25" x14ac:dyDescent="0.25">
      <c r="A438" s="4">
        <v>432</v>
      </c>
      <c r="C438" s="106">
        <f>IF(male=0,VLOOKUP((($A$5:$A$1570/'Life tables'!$I$2)*2)+age,lifetable,13,1),IF(male=1,VLOOKUP((($A$5:$A$1570/'Life tables'!$I$2)*2)+age,lifetable,10,1),"error"))</f>
        <v>3.2605221431214471E-4</v>
      </c>
      <c r="F438" s="97">
        <f t="shared" si="115"/>
        <v>83.015140149728438</v>
      </c>
      <c r="G438" s="97">
        <f t="shared" si="116"/>
        <v>8.3390445691562292</v>
      </c>
      <c r="H438" s="97">
        <f t="shared" si="117"/>
        <v>0.19082879002640418</v>
      </c>
      <c r="I438" s="97">
        <f t="shared" si="118"/>
        <v>0.19082879002640418</v>
      </c>
      <c r="J438" s="97">
        <f t="shared" si="119"/>
        <v>2.9910674513358271E-2</v>
      </c>
      <c r="K438" s="97">
        <f t="shared" si="120"/>
        <v>0.46006914749158961</v>
      </c>
      <c r="L438" s="97">
        <f t="shared" si="129"/>
        <v>73.804458178514452</v>
      </c>
      <c r="M438" s="97">
        <f t="shared" si="121"/>
        <v>429.68233595029568</v>
      </c>
      <c r="N438" s="97">
        <f t="shared" si="122"/>
        <v>41.379339913573617</v>
      </c>
      <c r="O438" s="97">
        <f t="shared" si="123"/>
        <v>0.98772055455455454</v>
      </c>
      <c r="P438" s="97">
        <f t="shared" si="124"/>
        <v>0.98772055455455454</v>
      </c>
      <c r="Q438" s="97">
        <f t="shared" si="125"/>
        <v>0.15423479944087262</v>
      </c>
      <c r="R438" s="97">
        <f t="shared" si="126"/>
        <v>7.7426545404875424E-2</v>
      </c>
      <c r="S438" s="97">
        <f t="shared" si="114"/>
        <v>386.09589358276719</v>
      </c>
      <c r="T438" s="97">
        <f t="shared" si="130"/>
        <v>53.063057060790719</v>
      </c>
      <c r="U438" s="97">
        <f t="shared" si="130"/>
        <v>434.96110800603475</v>
      </c>
      <c r="V438" s="33">
        <f t="shared" si="131"/>
        <v>999.99999999999886</v>
      </c>
      <c r="W438" s="101">
        <f t="shared" si="127"/>
        <v>61084.647625779005</v>
      </c>
      <c r="X438" s="108">
        <f t="shared" si="132"/>
        <v>511.97583493317342</v>
      </c>
      <c r="Y438" s="32">
        <f t="shared" si="128"/>
        <v>298.0516008001419</v>
      </c>
    </row>
    <row r="439" spans="1:25" x14ac:dyDescent="0.25">
      <c r="A439" s="4">
        <v>433</v>
      </c>
      <c r="C439" s="106">
        <f>IF(male=0,VLOOKUP((($A$5:$A$1570/'Life tables'!$I$2)*2)+age,lifetable,13,1),IF(male=1,VLOOKUP((($A$5:$A$1570/'Life tables'!$I$2)*2)+age,lifetable,10,1),"error"))</f>
        <v>3.2605221431214471E-4</v>
      </c>
      <c r="F439" s="97">
        <f t="shared" si="115"/>
        <v>82.898272316118238</v>
      </c>
      <c r="G439" s="97">
        <f t="shared" si="116"/>
        <v>8.327304950679185</v>
      </c>
      <c r="H439" s="97">
        <f t="shared" si="117"/>
        <v>0.1905601432802731</v>
      </c>
      <c r="I439" s="97">
        <f t="shared" si="118"/>
        <v>0.1905601432802731</v>
      </c>
      <c r="J439" s="97">
        <f t="shared" si="119"/>
        <v>2.9868566583095297E-2</v>
      </c>
      <c r="K439" s="97">
        <f t="shared" si="120"/>
        <v>0.45942146702654119</v>
      </c>
      <c r="L439" s="97">
        <f t="shared" si="129"/>
        <v>73.700557045268866</v>
      </c>
      <c r="M439" s="97">
        <f t="shared" si="121"/>
        <v>429.07756261705509</v>
      </c>
      <c r="N439" s="97">
        <f t="shared" si="122"/>
        <v>41.321098931264018</v>
      </c>
      <c r="O439" s="97">
        <f t="shared" si="123"/>
        <v>0.98633034834380329</v>
      </c>
      <c r="P439" s="97">
        <f t="shared" si="124"/>
        <v>0.98633034834380329</v>
      </c>
      <c r="Q439" s="97">
        <f t="shared" si="125"/>
        <v>0.15401771559554006</v>
      </c>
      <c r="R439" s="97">
        <f t="shared" si="126"/>
        <v>7.7317568362935241E-2</v>
      </c>
      <c r="S439" s="97">
        <f t="shared" si="114"/>
        <v>385.55246770514498</v>
      </c>
      <c r="T439" s="97">
        <f t="shared" si="130"/>
        <v>53.246943342969352</v>
      </c>
      <c r="U439" s="97">
        <f t="shared" si="130"/>
        <v>435.49784704142422</v>
      </c>
      <c r="V439" s="33">
        <f t="shared" si="131"/>
        <v>999.99999999999864</v>
      </c>
      <c r="W439" s="101">
        <f t="shared" si="127"/>
        <v>60928.560200931686</v>
      </c>
      <c r="X439" s="108">
        <f t="shared" si="132"/>
        <v>511.25520961560522</v>
      </c>
      <c r="Y439" s="32">
        <f t="shared" si="128"/>
        <v>297.54648643325874</v>
      </c>
    </row>
    <row r="440" spans="1:25" x14ac:dyDescent="0.25">
      <c r="A440" s="4">
        <v>434</v>
      </c>
      <c r="C440" s="106">
        <f>IF(male=0,VLOOKUP((($A$5:$A$1570/'Life tables'!$I$2)*2)+age,lifetable,13,1),IF(male=1,VLOOKUP((($A$5:$A$1570/'Life tables'!$I$2)*2)+age,lifetable,10,1),"error"))</f>
        <v>3.2605221431214471E-4</v>
      </c>
      <c r="F440" s="97">
        <f t="shared" si="115"/>
        <v>82.781569750940179</v>
      </c>
      <c r="G440" s="97">
        <f t="shared" si="116"/>
        <v>8.3155819337620365</v>
      </c>
      <c r="H440" s="97">
        <f t="shared" si="117"/>
        <v>0.19029187644044435</v>
      </c>
      <c r="I440" s="97">
        <f t="shared" si="118"/>
        <v>0.19029187644044435</v>
      </c>
      <c r="J440" s="97">
        <f t="shared" si="119"/>
        <v>2.9826518199684522E-2</v>
      </c>
      <c r="K440" s="97">
        <f t="shared" si="120"/>
        <v>0.45877470247763225</v>
      </c>
      <c r="L440" s="97">
        <f t="shared" si="129"/>
        <v>73.59680284361994</v>
      </c>
      <c r="M440" s="97">
        <f t="shared" si="121"/>
        <v>428.47363986466507</v>
      </c>
      <c r="N440" s="97">
        <f t="shared" si="122"/>
        <v>41.262939861733223</v>
      </c>
      <c r="O440" s="97">
        <f t="shared" si="123"/>
        <v>0.98494209738259131</v>
      </c>
      <c r="P440" s="97">
        <f t="shared" si="124"/>
        <v>0.98494209738259131</v>
      </c>
      <c r="Q440" s="97">
        <f t="shared" si="125"/>
        <v>0.15380093706684714</v>
      </c>
      <c r="R440" s="97">
        <f t="shared" si="126"/>
        <v>7.7208744591286474E-2</v>
      </c>
      <c r="S440" s="97">
        <f t="shared" si="114"/>
        <v>385.00980612650852</v>
      </c>
      <c r="T440" s="97">
        <f t="shared" si="130"/>
        <v>53.430570798235884</v>
      </c>
      <c r="U440" s="97">
        <f t="shared" si="130"/>
        <v>436.03383048849315</v>
      </c>
      <c r="V440" s="33">
        <f t="shared" si="131"/>
        <v>999.99999999999886</v>
      </c>
      <c r="W440" s="101">
        <f t="shared" si="127"/>
        <v>60772.871597471327</v>
      </c>
      <c r="X440" s="108">
        <f t="shared" si="132"/>
        <v>510.53559871326979</v>
      </c>
      <c r="Y440" s="32">
        <f t="shared" si="128"/>
        <v>297.04222815687802</v>
      </c>
    </row>
    <row r="441" spans="1:25" x14ac:dyDescent="0.25">
      <c r="A441" s="4">
        <v>435</v>
      </c>
      <c r="C441" s="106">
        <f>IF(male=0,VLOOKUP((($A$5:$A$1570/'Life tables'!$I$2)*2)+age,lifetable,13,1),IF(male=1,VLOOKUP((($A$5:$A$1570/'Life tables'!$I$2)*2)+age,lifetable,10,1),"error"))</f>
        <v>3.2605221431214471E-4</v>
      </c>
      <c r="F441" s="97">
        <f t="shared" si="115"/>
        <v>82.665032193624569</v>
      </c>
      <c r="G441" s="97">
        <f t="shared" si="116"/>
        <v>8.3038754922300146</v>
      </c>
      <c r="H441" s="97">
        <f t="shared" si="117"/>
        <v>0.19002398890794053</v>
      </c>
      <c r="I441" s="97">
        <f t="shared" si="118"/>
        <v>0.19002398890794053</v>
      </c>
      <c r="J441" s="97">
        <f t="shared" si="119"/>
        <v>2.9784529269241685E-2</v>
      </c>
      <c r="K441" s="97">
        <f t="shared" si="120"/>
        <v>0.45812885240078793</v>
      </c>
      <c r="L441" s="97">
        <f t="shared" si="129"/>
        <v>73.493195341908645</v>
      </c>
      <c r="M441" s="97">
        <f t="shared" si="121"/>
        <v>427.87056651964519</v>
      </c>
      <c r="N441" s="97">
        <f t="shared" si="122"/>
        <v>41.204862591972521</v>
      </c>
      <c r="O441" s="97">
        <f t="shared" si="123"/>
        <v>0.98355579897341261</v>
      </c>
      <c r="P441" s="97">
        <f t="shared" si="124"/>
        <v>0.98355579897341261</v>
      </c>
      <c r="Q441" s="97">
        <f t="shared" si="125"/>
        <v>0.15358446343357207</v>
      </c>
      <c r="R441" s="97">
        <f t="shared" si="126"/>
        <v>7.7100073878473993E-2</v>
      </c>
      <c r="S441" s="97">
        <f t="shared" si="114"/>
        <v>384.46790779241383</v>
      </c>
      <c r="T441" s="97">
        <f t="shared" si="130"/>
        <v>53.613939790938694</v>
      </c>
      <c r="U441" s="97">
        <f t="shared" si="130"/>
        <v>436.56905941477243</v>
      </c>
      <c r="V441" s="33">
        <f t="shared" si="131"/>
        <v>999.99999999999886</v>
      </c>
      <c r="W441" s="101">
        <f t="shared" si="127"/>
        <v>60617.580797229362</v>
      </c>
      <c r="X441" s="108">
        <f t="shared" si="132"/>
        <v>509.81700079428771</v>
      </c>
      <c r="Y441" s="32">
        <f t="shared" si="128"/>
        <v>296.53882451778395</v>
      </c>
    </row>
    <row r="442" spans="1:25" x14ac:dyDescent="0.25">
      <c r="A442" s="4">
        <v>436</v>
      </c>
      <c r="C442" s="106">
        <f>IF(male=0,VLOOKUP((($A$5:$A$1570/'Life tables'!$I$2)*2)+age,lifetable,13,1),IF(male=1,VLOOKUP((($A$5:$A$1570/'Life tables'!$I$2)*2)+age,lifetable,10,1),"error"))</f>
        <v>3.2605221431214471E-4</v>
      </c>
      <c r="F442" s="97">
        <f t="shared" si="115"/>
        <v>82.548659384978791</v>
      </c>
      <c r="G442" s="97">
        <f t="shared" si="116"/>
        <v>8.2921856000466754</v>
      </c>
      <c r="H442" s="97">
        <f t="shared" si="117"/>
        <v>0.18975648008694962</v>
      </c>
      <c r="I442" s="97">
        <f t="shared" si="118"/>
        <v>0.18975648008694962</v>
      </c>
      <c r="J442" s="97">
        <f t="shared" si="119"/>
        <v>2.9742599698378693E-2</v>
      </c>
      <c r="K442" s="97">
        <f t="shared" si="120"/>
        <v>0.45748391535956506</v>
      </c>
      <c r="L442" s="97">
        <f t="shared" si="129"/>
        <v>73.389734309700273</v>
      </c>
      <c r="M442" s="97">
        <f t="shared" si="121"/>
        <v>427.26834140930885</v>
      </c>
      <c r="N442" s="97">
        <f t="shared" si="122"/>
        <v>41.146867009049657</v>
      </c>
      <c r="O442" s="97">
        <f t="shared" si="123"/>
        <v>0.98217145042058562</v>
      </c>
      <c r="P442" s="97">
        <f t="shared" si="124"/>
        <v>0.98217145042058562</v>
      </c>
      <c r="Q442" s="97">
        <f t="shared" si="125"/>
        <v>0.15336829427477816</v>
      </c>
      <c r="R442" s="97">
        <f t="shared" si="126"/>
        <v>7.6991556013185705E-2</v>
      </c>
      <c r="S442" s="97">
        <f t="shared" si="114"/>
        <v>383.92677164913005</v>
      </c>
      <c r="T442" s="97">
        <f t="shared" si="130"/>
        <v>53.797050684911852</v>
      </c>
      <c r="U442" s="97">
        <f t="shared" si="130"/>
        <v>437.10353488614516</v>
      </c>
      <c r="V442" s="33">
        <f t="shared" si="131"/>
        <v>999.99999999999864</v>
      </c>
      <c r="W442" s="101">
        <f t="shared" si="127"/>
        <v>60462.686784604361</v>
      </c>
      <c r="X442" s="108">
        <f t="shared" si="132"/>
        <v>509.09941442894171</v>
      </c>
      <c r="Y442" s="32">
        <f t="shared" si="128"/>
        <v>296.03627406530967</v>
      </c>
    </row>
    <row r="443" spans="1:25" x14ac:dyDescent="0.25">
      <c r="A443" s="4">
        <v>437</v>
      </c>
      <c r="C443" s="106">
        <f>IF(male=0,VLOOKUP((($A$5:$A$1570/'Life tables'!$I$2)*2)+age,lifetable,13,1),IF(male=1,VLOOKUP((($A$5:$A$1570/'Life tables'!$I$2)*2)+age,lifetable,10,1),"error"))</f>
        <v>3.2605221431214471E-4</v>
      </c>
      <c r="F443" s="97">
        <f t="shared" si="115"/>
        <v>82.432451067148691</v>
      </c>
      <c r="G443" s="97">
        <f t="shared" si="116"/>
        <v>8.2805122313100323</v>
      </c>
      <c r="H443" s="97">
        <f t="shared" si="117"/>
        <v>0.18948934938473647</v>
      </c>
      <c r="I443" s="97">
        <f t="shared" si="118"/>
        <v>0.18948934938473647</v>
      </c>
      <c r="J443" s="97">
        <f t="shared" si="119"/>
        <v>2.97007293941897E-2</v>
      </c>
      <c r="K443" s="97">
        <f t="shared" si="120"/>
        <v>0.45683988992493835</v>
      </c>
      <c r="L443" s="97">
        <f t="shared" si="129"/>
        <v>73.286419517750062</v>
      </c>
      <c r="M443" s="97">
        <f t="shared" si="121"/>
        <v>426.66696336179308</v>
      </c>
      <c r="N443" s="97">
        <f t="shared" si="122"/>
        <v>41.08895300011168</v>
      </c>
      <c r="O443" s="97">
        <f t="shared" si="123"/>
        <v>0.98078904903032249</v>
      </c>
      <c r="P443" s="97">
        <f t="shared" si="124"/>
        <v>0.98078904903032249</v>
      </c>
      <c r="Q443" s="97">
        <f t="shared" si="125"/>
        <v>0.1531524291698243</v>
      </c>
      <c r="R443" s="97">
        <f t="shared" si="126"/>
        <v>7.6883190784257927E-2</v>
      </c>
      <c r="S443" s="97">
        <f t="shared" si="114"/>
        <v>383.38639664366667</v>
      </c>
      <c r="T443" s="97">
        <f t="shared" si="130"/>
        <v>53.979903843475867</v>
      </c>
      <c r="U443" s="97">
        <f t="shared" si="130"/>
        <v>437.63725796685435</v>
      </c>
      <c r="V443" s="33">
        <f t="shared" si="131"/>
        <v>999.99999999999875</v>
      </c>
      <c r="W443" s="101">
        <f t="shared" si="127"/>
        <v>60308.188546556717</v>
      </c>
      <c r="X443" s="108">
        <f t="shared" si="132"/>
        <v>508.38283818966858</v>
      </c>
      <c r="Y443" s="32">
        <f t="shared" si="128"/>
        <v>295.53457535133134</v>
      </c>
    </row>
    <row r="444" spans="1:25" x14ac:dyDescent="0.25">
      <c r="A444" s="4">
        <v>438</v>
      </c>
      <c r="C444" s="106">
        <f>IF(male=0,VLOOKUP((($A$5:$A$1570/'Life tables'!$I$2)*2)+age,lifetable,13,1),IF(male=1,VLOOKUP((($A$5:$A$1570/'Life tables'!$I$2)*2)+age,lifetable,10,1),"error"))</f>
        <v>3.2605221431214471E-4</v>
      </c>
      <c r="F444" s="97">
        <f t="shared" si="115"/>
        <v>82.31640698358153</v>
      </c>
      <c r="G444" s="97">
        <f t="shared" si="116"/>
        <v>8.2688553602488248</v>
      </c>
      <c r="H444" s="97">
        <f t="shared" si="117"/>
        <v>0.1892225962115574</v>
      </c>
      <c r="I444" s="97">
        <f t="shared" si="118"/>
        <v>0.1892225962115574</v>
      </c>
      <c r="J444" s="97">
        <f t="shared" si="119"/>
        <v>2.9658918264237773E-2</v>
      </c>
      <c r="K444" s="97">
        <f t="shared" si="120"/>
        <v>0.45619677467509484</v>
      </c>
      <c r="L444" s="97">
        <f t="shared" si="129"/>
        <v>73.183250737970255</v>
      </c>
      <c r="M444" s="97">
        <f t="shared" si="121"/>
        <v>426.06643120608703</v>
      </c>
      <c r="N444" s="97">
        <f t="shared" si="122"/>
        <v>41.031120452387711</v>
      </c>
      <c r="O444" s="97">
        <f t="shared" si="123"/>
        <v>0.9794085921107939</v>
      </c>
      <c r="P444" s="97">
        <f t="shared" si="124"/>
        <v>0.9794085921107939</v>
      </c>
      <c r="Q444" s="97">
        <f t="shared" si="125"/>
        <v>0.1529368676983752</v>
      </c>
      <c r="R444" s="97">
        <f t="shared" si="126"/>
        <v>7.6774977980680531E-2</v>
      </c>
      <c r="S444" s="97">
        <f t="shared" si="114"/>
        <v>382.8467817237987</v>
      </c>
      <c r="T444" s="97">
        <f t="shared" si="130"/>
        <v>54.162499629438479</v>
      </c>
      <c r="U444" s="97">
        <f t="shared" si="130"/>
        <v>438.17022971951013</v>
      </c>
      <c r="V444" s="33">
        <f t="shared" si="131"/>
        <v>999.99999999999886</v>
      </c>
      <c r="W444" s="101">
        <f t="shared" si="127"/>
        <v>60154.085072603244</v>
      </c>
      <c r="X444" s="108">
        <f t="shared" si="132"/>
        <v>507.66727065105022</v>
      </c>
      <c r="Y444" s="32">
        <f t="shared" si="128"/>
        <v>295.03372693025977</v>
      </c>
    </row>
    <row r="445" spans="1:25" x14ac:dyDescent="0.25">
      <c r="A445" s="4">
        <v>439</v>
      </c>
      <c r="C445" s="106">
        <f>IF(male=0,VLOOKUP((($A$5:$A$1570/'Life tables'!$I$2)*2)+age,lifetable,13,1),IF(male=1,VLOOKUP((($A$5:$A$1570/'Life tables'!$I$2)*2)+age,lifetable,10,1),"error"))</f>
        <v>3.2605221431214471E-4</v>
      </c>
      <c r="F445" s="97">
        <f t="shared" si="115"/>
        <v>82.200526878990274</v>
      </c>
      <c r="G445" s="97">
        <f t="shared" si="116"/>
        <v>8.2572149612189367</v>
      </c>
      <c r="H445" s="97">
        <f t="shared" si="117"/>
        <v>0.18895621998057835</v>
      </c>
      <c r="I445" s="97">
        <f t="shared" si="118"/>
        <v>0.18895621998057835</v>
      </c>
      <c r="J445" s="97">
        <f t="shared" si="119"/>
        <v>2.961716621654199E-2</v>
      </c>
      <c r="K445" s="97">
        <f t="shared" si="120"/>
        <v>0.45555456819523615</v>
      </c>
      <c r="L445" s="97">
        <f t="shared" si="129"/>
        <v>73.080227743398396</v>
      </c>
      <c r="M445" s="97">
        <f t="shared" si="121"/>
        <v>425.46674377205994</v>
      </c>
      <c r="N445" s="97">
        <f t="shared" si="122"/>
        <v>40.97336925319162</v>
      </c>
      <c r="O445" s="97">
        <f t="shared" si="123"/>
        <v>0.97803007697219346</v>
      </c>
      <c r="P445" s="97">
        <f t="shared" si="124"/>
        <v>0.97803007697219346</v>
      </c>
      <c r="Q445" s="97">
        <f t="shared" si="125"/>
        <v>0.15272160944041169</v>
      </c>
      <c r="R445" s="97">
        <f t="shared" si="126"/>
        <v>7.6666917391602002E-2</v>
      </c>
      <c r="S445" s="97">
        <f t="shared" si="114"/>
        <v>382.30792583809193</v>
      </c>
      <c r="T445" s="97">
        <f t="shared" si="130"/>
        <v>54.34483840509543</v>
      </c>
      <c r="U445" s="97">
        <f t="shared" si="130"/>
        <v>438.70245120509696</v>
      </c>
      <c r="V445" s="33">
        <f t="shared" si="131"/>
        <v>999.99999999999886</v>
      </c>
      <c r="W445" s="101">
        <f t="shared" si="127"/>
        <v>60000.375354811884</v>
      </c>
      <c r="X445" s="108">
        <f t="shared" si="132"/>
        <v>506.95271038980644</v>
      </c>
      <c r="Y445" s="32">
        <f t="shared" si="128"/>
        <v>294.53372735903304</v>
      </c>
    </row>
    <row r="446" spans="1:25" x14ac:dyDescent="0.25">
      <c r="A446" s="4">
        <v>440</v>
      </c>
      <c r="C446" s="106">
        <f>IF(male=0,VLOOKUP((($A$5:$A$1570/'Life tables'!$I$2)*2)+age,lifetable,13,1),IF(male=1,VLOOKUP((($A$5:$A$1570/'Life tables'!$I$2)*2)+age,lifetable,10,1),"error"))</f>
        <v>3.2605221431214471E-4</v>
      </c>
      <c r="F446" s="97">
        <f t="shared" si="115"/>
        <v>82.08481049931919</v>
      </c>
      <c r="G446" s="97">
        <f t="shared" si="116"/>
        <v>8.2455910086999378</v>
      </c>
      <c r="H446" s="97">
        <f t="shared" si="117"/>
        <v>0.1886902201077956</v>
      </c>
      <c r="I446" s="97">
        <f t="shared" si="118"/>
        <v>0.1886902201077956</v>
      </c>
      <c r="J446" s="97">
        <f t="shared" si="119"/>
        <v>2.9575473159565119E-2</v>
      </c>
      <c r="K446" s="97">
        <f t="shared" si="120"/>
        <v>0.45491326907738766</v>
      </c>
      <c r="L446" s="97">
        <f t="shared" si="129"/>
        <v>72.977350308166706</v>
      </c>
      <c r="M446" s="97">
        <f t="shared" si="121"/>
        <v>424.86789989048719</v>
      </c>
      <c r="N446" s="97">
        <f t="shared" si="122"/>
        <v>40.915699289924554</v>
      </c>
      <c r="O446" s="97">
        <f t="shared" si="123"/>
        <v>0.97665350092679826</v>
      </c>
      <c r="P446" s="97">
        <f t="shared" si="124"/>
        <v>0.97665350092679826</v>
      </c>
      <c r="Q446" s="97">
        <f t="shared" si="125"/>
        <v>0.15250665397623953</v>
      </c>
      <c r="R446" s="97">
        <f t="shared" si="126"/>
        <v>7.6559008806334039E-2</v>
      </c>
      <c r="S446" s="97">
        <f t="shared" si="114"/>
        <v>381.76982793592646</v>
      </c>
      <c r="T446" s="97">
        <f t="shared" si="130"/>
        <v>54.526920532231237</v>
      </c>
      <c r="U446" s="97">
        <f t="shared" si="130"/>
        <v>439.23392348298069</v>
      </c>
      <c r="V446" s="33">
        <f t="shared" si="131"/>
        <v>999.99999999999875</v>
      </c>
      <c r="W446" s="101">
        <f t="shared" si="127"/>
        <v>59847.05838779646</v>
      </c>
      <c r="X446" s="108">
        <f t="shared" si="132"/>
        <v>506.23915598478686</v>
      </c>
      <c r="Y446" s="32">
        <f t="shared" si="128"/>
        <v>294.03457519710969</v>
      </c>
    </row>
    <row r="447" spans="1:25" x14ac:dyDescent="0.25">
      <c r="A447" s="4">
        <v>441</v>
      </c>
      <c r="C447" s="106">
        <f>IF(male=0,VLOOKUP((($A$5:$A$1570/'Life tables'!$I$2)*2)+age,lifetable,13,1),IF(male=1,VLOOKUP((($A$5:$A$1570/'Life tables'!$I$2)*2)+age,lifetable,10,1),"error"))</f>
        <v>3.2605221431214471E-4</v>
      </c>
      <c r="F447" s="97">
        <f t="shared" si="115"/>
        <v>81.969257591710416</v>
      </c>
      <c r="G447" s="97">
        <f t="shared" si="116"/>
        <v>8.2339834772917246</v>
      </c>
      <c r="H447" s="97">
        <f t="shared" si="117"/>
        <v>0.18842459601195907</v>
      </c>
      <c r="I447" s="97">
        <f t="shared" si="118"/>
        <v>0.18842459601195907</v>
      </c>
      <c r="J447" s="97">
        <f t="shared" si="119"/>
        <v>2.9533839002201474E-2</v>
      </c>
      <c r="K447" s="97">
        <f t="shared" si="120"/>
        <v>0.45427287592021343</v>
      </c>
      <c r="L447" s="97">
        <f t="shared" si="129"/>
        <v>72.874618207472352</v>
      </c>
      <c r="M447" s="97">
        <f t="shared" si="121"/>
        <v>424.26989839307635</v>
      </c>
      <c r="N447" s="97">
        <f t="shared" si="122"/>
        <v>40.858110450077405</v>
      </c>
      <c r="O447" s="97">
        <f t="shared" si="123"/>
        <v>0.97527886128902785</v>
      </c>
      <c r="P447" s="97">
        <f t="shared" si="124"/>
        <v>0.97527886128902785</v>
      </c>
      <c r="Q447" s="97">
        <f t="shared" si="125"/>
        <v>0.15229200088649933</v>
      </c>
      <c r="R447" s="97">
        <f t="shared" si="126"/>
        <v>7.6451252014356402E-2</v>
      </c>
      <c r="S447" s="97">
        <f t="shared" si="114"/>
        <v>381.23248696752</v>
      </c>
      <c r="T447" s="97">
        <f t="shared" si="130"/>
        <v>54.70874637211994</v>
      </c>
      <c r="U447" s="97">
        <f t="shared" si="130"/>
        <v>439.76464761091523</v>
      </c>
      <c r="V447" s="33">
        <f t="shared" si="131"/>
        <v>999.99999999999864</v>
      </c>
      <c r="W447" s="101">
        <f t="shared" si="127"/>
        <v>59694.133168711094</v>
      </c>
      <c r="X447" s="108">
        <f t="shared" si="132"/>
        <v>505.52660601696346</v>
      </c>
      <c r="Y447" s="32">
        <f t="shared" si="128"/>
        <v>293.53626900646265</v>
      </c>
    </row>
    <row r="448" spans="1:25" x14ac:dyDescent="0.25">
      <c r="A448" s="4">
        <v>442</v>
      </c>
      <c r="C448" s="106">
        <f>IF(male=0,VLOOKUP((($A$5:$A$1570/'Life tables'!$I$2)*2)+age,lifetable,13,1),IF(male=1,VLOOKUP((($A$5:$A$1570/'Life tables'!$I$2)*2)+age,lifetable,10,1),"error"))</f>
        <v>3.2605221431214471E-4</v>
      </c>
      <c r="F448" s="97">
        <f t="shared" si="115"/>
        <v>81.853867904471997</v>
      </c>
      <c r="G448" s="97">
        <f t="shared" si="116"/>
        <v>8.2223923417113145</v>
      </c>
      <c r="H448" s="97">
        <f t="shared" si="117"/>
        <v>0.18815934711449872</v>
      </c>
      <c r="I448" s="97">
        <f t="shared" si="118"/>
        <v>0.18815934711449872</v>
      </c>
      <c r="J448" s="97">
        <f t="shared" si="119"/>
        <v>2.9492263653765498E-2</v>
      </c>
      <c r="K448" s="97">
        <f t="shared" si="120"/>
        <v>0.45363338732883907</v>
      </c>
      <c r="L448" s="97">
        <f t="shared" si="129"/>
        <v>72.772031217549085</v>
      </c>
      <c r="M448" s="97">
        <f t="shared" si="121"/>
        <v>423.67273811249146</v>
      </c>
      <c r="N448" s="97">
        <f t="shared" si="122"/>
        <v>40.800602621233203</v>
      </c>
      <c r="O448" s="97">
        <f t="shared" si="123"/>
        <v>0.9739061553755004</v>
      </c>
      <c r="P448" s="97">
        <f t="shared" si="124"/>
        <v>0.9739061553755004</v>
      </c>
      <c r="Q448" s="97">
        <f t="shared" si="125"/>
        <v>0.152077649752175</v>
      </c>
      <c r="R448" s="97">
        <f t="shared" si="126"/>
        <v>7.634364680532113E-2</v>
      </c>
      <c r="S448" s="97">
        <f t="shared" si="114"/>
        <v>380.69590188394977</v>
      </c>
      <c r="T448" s="97">
        <f t="shared" si="130"/>
        <v>54.890316285525877</v>
      </c>
      <c r="U448" s="97">
        <f t="shared" si="130"/>
        <v>440.2946246450494</v>
      </c>
      <c r="V448" s="33">
        <f t="shared" si="131"/>
        <v>999.99999999999864</v>
      </c>
      <c r="W448" s="101">
        <f t="shared" si="127"/>
        <v>59541.598697244925</v>
      </c>
      <c r="X448" s="108">
        <f t="shared" si="132"/>
        <v>504.81505906942334</v>
      </c>
      <c r="Y448" s="32">
        <f t="shared" si="128"/>
        <v>293.03880735157065</v>
      </c>
    </row>
    <row r="449" spans="1:25" x14ac:dyDescent="0.25">
      <c r="A449" s="4">
        <v>443</v>
      </c>
      <c r="C449" s="106">
        <f>IF(male=0,VLOOKUP((($A$5:$A$1570/'Life tables'!$I$2)*2)+age,lifetable,13,1),IF(male=1,VLOOKUP((($A$5:$A$1570/'Life tables'!$I$2)*2)+age,lifetable,10,1),"error"))</f>
        <v>3.2605221431214471E-4</v>
      </c>
      <c r="F449" s="97">
        <f t="shared" si="115"/>
        <v>81.738641187047008</v>
      </c>
      <c r="G449" s="97">
        <f t="shared" si="116"/>
        <v>8.2108175767897418</v>
      </c>
      <c r="H449" s="97">
        <f t="shared" si="117"/>
        <v>0.18789447283945362</v>
      </c>
      <c r="I449" s="97">
        <f t="shared" si="118"/>
        <v>0.18789447283945362</v>
      </c>
      <c r="J449" s="97">
        <f t="shared" si="119"/>
        <v>2.9450747023980553E-2</v>
      </c>
      <c r="K449" s="97">
        <f t="shared" si="120"/>
        <v>0.45299480191468022</v>
      </c>
      <c r="L449" s="97">
        <f t="shared" si="129"/>
        <v>72.669589115639695</v>
      </c>
      <c r="M449" s="97">
        <f t="shared" si="121"/>
        <v>423.0764178823764</v>
      </c>
      <c r="N449" s="97">
        <f t="shared" si="122"/>
        <v>40.743175691069318</v>
      </c>
      <c r="O449" s="97">
        <f t="shared" si="123"/>
        <v>0.97253538050508659</v>
      </c>
      <c r="P449" s="97">
        <f t="shared" si="124"/>
        <v>0.97253538050508659</v>
      </c>
      <c r="Q449" s="97">
        <f t="shared" si="125"/>
        <v>0.15186360015460215</v>
      </c>
      <c r="R449" s="97">
        <f t="shared" si="126"/>
        <v>7.6236192969056871E-2</v>
      </c>
      <c r="S449" s="97">
        <f t="shared" si="114"/>
        <v>380.16007163717325</v>
      </c>
      <c r="T449" s="97">
        <f t="shared" si="130"/>
        <v>55.071630632704462</v>
      </c>
      <c r="U449" s="97">
        <f t="shared" si="130"/>
        <v>440.82385563993313</v>
      </c>
      <c r="V449" s="33">
        <f t="shared" si="131"/>
        <v>999.99999999999864</v>
      </c>
      <c r="W449" s="101">
        <f t="shared" si="127"/>
        <v>59389.453975616496</v>
      </c>
      <c r="X449" s="108">
        <f t="shared" si="132"/>
        <v>504.10451372736111</v>
      </c>
      <c r="Y449" s="32">
        <f t="shared" si="128"/>
        <v>292.54218879941254</v>
      </c>
    </row>
    <row r="450" spans="1:25" x14ac:dyDescent="0.25">
      <c r="A450" s="4">
        <v>444</v>
      </c>
      <c r="C450" s="106">
        <f>IF(male=0,VLOOKUP((($A$5:$A$1570/'Life tables'!$I$2)*2)+age,lifetable,13,1),IF(male=1,VLOOKUP((($A$5:$A$1570/'Life tables'!$I$2)*2)+age,lifetable,10,1),"error"))</f>
        <v>3.518541282111487E-4</v>
      </c>
      <c r="F450" s="97">
        <f t="shared" si="115"/>
        <v>81.623577189983692</v>
      </c>
      <c r="G450" s="97">
        <f t="shared" si="116"/>
        <v>8.1992591574690543</v>
      </c>
      <c r="H450" s="97">
        <f t="shared" si="117"/>
        <v>0.18762997261340339</v>
      </c>
      <c r="I450" s="97">
        <f t="shared" si="118"/>
        <v>0.18762997261340339</v>
      </c>
      <c r="J450" s="97">
        <f t="shared" si="119"/>
        <v>3.1736572537366017E-2</v>
      </c>
      <c r="K450" s="97">
        <f t="shared" si="120"/>
        <v>0.45235711829527758</v>
      </c>
      <c r="L450" s="97">
        <f t="shared" si="129"/>
        <v>72.564964396455196</v>
      </c>
      <c r="M450" s="97">
        <f t="shared" si="121"/>
        <v>422.48093653737732</v>
      </c>
      <c r="N450" s="97">
        <f t="shared" si="122"/>
        <v>40.68582954735966</v>
      </c>
      <c r="O450" s="97">
        <f t="shared" si="123"/>
        <v>0.97116653399896113</v>
      </c>
      <c r="P450" s="97">
        <f t="shared" si="124"/>
        <v>0.97116653399896113</v>
      </c>
      <c r="Q450" s="97">
        <f t="shared" si="125"/>
        <v>0.16365055660545824</v>
      </c>
      <c r="R450" s="97">
        <f t="shared" si="126"/>
        <v>7.6128890295572835E-2</v>
      </c>
      <c r="S450" s="97">
        <f t="shared" si="114"/>
        <v>379.61299447511868</v>
      </c>
      <c r="T450" s="97">
        <f t="shared" si="130"/>
        <v>55.267017761847285</v>
      </c>
      <c r="U450" s="97">
        <f t="shared" si="130"/>
        <v>441.35234164852397</v>
      </c>
      <c r="V450" s="33">
        <f t="shared" si="131"/>
        <v>999.99999999999852</v>
      </c>
      <c r="W450" s="101">
        <f t="shared" si="127"/>
        <v>59236.237426142266</v>
      </c>
      <c r="X450" s="108">
        <f t="shared" si="132"/>
        <v>503.38064058962732</v>
      </c>
      <c r="Y450" s="32">
        <f t="shared" si="128"/>
        <v>292.03796307453115</v>
      </c>
    </row>
    <row r="451" spans="1:25" x14ac:dyDescent="0.25">
      <c r="A451" s="4">
        <v>445</v>
      </c>
      <c r="C451" s="106">
        <f>IF(male=0,VLOOKUP((($A$5:$A$1570/'Life tables'!$I$2)*2)+age,lifetable,13,1),IF(male=1,VLOOKUP((($A$5:$A$1570/'Life tables'!$I$2)*2)+age,lifetable,10,1),"error"))</f>
        <v>3.518541282111487E-4</v>
      </c>
      <c r="F451" s="97">
        <f t="shared" si="115"/>
        <v>81.50633849490174</v>
      </c>
      <c r="G451" s="97">
        <f t="shared" si="116"/>
        <v>8.1874822851810016</v>
      </c>
      <c r="H451" s="97">
        <f t="shared" si="117"/>
        <v>0.18736047335957559</v>
      </c>
      <c r="I451" s="97">
        <f t="shared" si="118"/>
        <v>0.18736047335957559</v>
      </c>
      <c r="J451" s="97">
        <f t="shared" si="119"/>
        <v>3.1690988228533348E-2</v>
      </c>
      <c r="K451" s="97">
        <f t="shared" si="120"/>
        <v>0.45170738251934445</v>
      </c>
      <c r="L451" s="97">
        <f t="shared" si="129"/>
        <v>72.460736892253706</v>
      </c>
      <c r="M451" s="97">
        <f t="shared" si="121"/>
        <v>421.87430209472552</v>
      </c>
      <c r="N451" s="97">
        <f t="shared" si="122"/>
        <v>40.627409336181429</v>
      </c>
      <c r="O451" s="97">
        <f t="shared" si="123"/>
        <v>0.96977204961369368</v>
      </c>
      <c r="P451" s="97">
        <f t="shared" si="124"/>
        <v>0.96977204961369368</v>
      </c>
      <c r="Q451" s="97">
        <f t="shared" si="125"/>
        <v>0.1634155730698468</v>
      </c>
      <c r="R451" s="97">
        <f t="shared" si="126"/>
        <v>7.6019577891295723E-2</v>
      </c>
      <c r="S451" s="97">
        <f t="shared" ref="S451:S514" si="133">M451-SUM(N451:R451)</f>
        <v>379.06791350835556</v>
      </c>
      <c r="T451" s="97">
        <f t="shared" si="130"/>
        <v>55.462124323145666</v>
      </c>
      <c r="U451" s="97">
        <f t="shared" si="130"/>
        <v>441.88006860893461</v>
      </c>
      <c r="V451" s="33">
        <f t="shared" si="131"/>
        <v>999.99999999999852</v>
      </c>
      <c r="W451" s="101">
        <f t="shared" si="127"/>
        <v>59083.192094027116</v>
      </c>
      <c r="X451" s="108">
        <f t="shared" si="132"/>
        <v>502.65780706791827</v>
      </c>
      <c r="Y451" s="32">
        <f t="shared" si="128"/>
        <v>291.5347427107277</v>
      </c>
    </row>
    <row r="452" spans="1:25" x14ac:dyDescent="0.25">
      <c r="A452" s="4">
        <v>446</v>
      </c>
      <c r="C452" s="106">
        <f>IF(male=0,VLOOKUP((($A$5:$A$1570/'Life tables'!$I$2)*2)+age,lifetable,13,1),IF(male=1,VLOOKUP((($A$5:$A$1570/'Life tables'!$I$2)*2)+age,lifetable,10,1),"error"))</f>
        <v>3.518541282111487E-4</v>
      </c>
      <c r="F452" s="97">
        <f t="shared" si="115"/>
        <v>81.389269284255136</v>
      </c>
      <c r="G452" s="97">
        <f t="shared" si="116"/>
        <v>8.1757224379591911</v>
      </c>
      <c r="H452" s="97">
        <f t="shared" si="117"/>
        <v>0.18709136370347257</v>
      </c>
      <c r="I452" s="97">
        <f t="shared" si="118"/>
        <v>0.18709136370347257</v>
      </c>
      <c r="J452" s="97">
        <f t="shared" si="119"/>
        <v>3.1645469818001919E-2</v>
      </c>
      <c r="K452" s="97">
        <f t="shared" si="120"/>
        <v>0.45105858602460197</v>
      </c>
      <c r="L452" s="97">
        <f t="shared" si="129"/>
        <v>72.356660063046391</v>
      </c>
      <c r="M452" s="97">
        <f t="shared" si="121"/>
        <v>421.26853778366313</v>
      </c>
      <c r="N452" s="97">
        <f t="shared" si="122"/>
        <v>40.569072920560515</v>
      </c>
      <c r="O452" s="97">
        <f t="shared" si="123"/>
        <v>0.96837956541969339</v>
      </c>
      <c r="P452" s="97">
        <f t="shared" si="124"/>
        <v>0.96837956541969339</v>
      </c>
      <c r="Q452" s="97">
        <f t="shared" si="125"/>
        <v>0.16318092658499098</v>
      </c>
      <c r="R452" s="97">
        <f t="shared" si="126"/>
        <v>7.5910422280252507E-2</v>
      </c>
      <c r="S452" s="97">
        <f t="shared" si="133"/>
        <v>378.52361438339801</v>
      </c>
      <c r="T452" s="97">
        <f t="shared" si="130"/>
        <v>55.656950719548661</v>
      </c>
      <c r="U452" s="97">
        <f t="shared" si="130"/>
        <v>442.40703761723944</v>
      </c>
      <c r="V452" s="33">
        <f t="shared" si="131"/>
        <v>999.99999999999864</v>
      </c>
      <c r="W452" s="101">
        <f t="shared" si="127"/>
        <v>58930.542142869541</v>
      </c>
      <c r="X452" s="108">
        <f t="shared" si="132"/>
        <v>501.93601166321048</v>
      </c>
      <c r="Y452" s="32">
        <f t="shared" si="128"/>
        <v>291.032389554102</v>
      </c>
    </row>
    <row r="453" spans="1:25" x14ac:dyDescent="0.25">
      <c r="A453" s="4">
        <v>447</v>
      </c>
      <c r="C453" s="106">
        <f>IF(male=0,VLOOKUP((($A$5:$A$1570/'Life tables'!$I$2)*2)+age,lifetable,13,1),IF(male=1,VLOOKUP((($A$5:$A$1570/'Life tables'!$I$2)*2)+age,lifetable,10,1),"error"))</f>
        <v>3.518541282111487E-4</v>
      </c>
      <c r="F453" s="97">
        <f t="shared" si="115"/>
        <v>81.272369273594009</v>
      </c>
      <c r="G453" s="97">
        <f t="shared" si="116"/>
        <v>8.1639795872300382</v>
      </c>
      <c r="H453" s="97">
        <f t="shared" si="117"/>
        <v>0.18682264299122295</v>
      </c>
      <c r="I453" s="97">
        <f t="shared" si="118"/>
        <v>0.18682264299122295</v>
      </c>
      <c r="J453" s="97">
        <f t="shared" si="119"/>
        <v>3.1600017195172962E-2</v>
      </c>
      <c r="K453" s="97">
        <f t="shared" si="120"/>
        <v>0.45041072723463166</v>
      </c>
      <c r="L453" s="97">
        <f t="shared" si="129"/>
        <v>72.252733655951715</v>
      </c>
      <c r="M453" s="97">
        <f t="shared" si="121"/>
        <v>420.66364238961648</v>
      </c>
      <c r="N453" s="97">
        <f t="shared" si="122"/>
        <v>40.510820183530839</v>
      </c>
      <c r="O453" s="97">
        <f t="shared" si="123"/>
        <v>0.96698907862499228</v>
      </c>
      <c r="P453" s="97">
        <f t="shared" si="124"/>
        <v>0.96698907862499228</v>
      </c>
      <c r="Q453" s="97">
        <f t="shared" si="125"/>
        <v>0.16294661668041835</v>
      </c>
      <c r="R453" s="97">
        <f t="shared" si="126"/>
        <v>7.5801423243583313E-2</v>
      </c>
      <c r="S453" s="97">
        <f t="shared" si="133"/>
        <v>377.98009600891169</v>
      </c>
      <c r="T453" s="97">
        <f t="shared" si="130"/>
        <v>55.85149735342425</v>
      </c>
      <c r="U453" s="97">
        <f t="shared" si="130"/>
        <v>442.93324976771765</v>
      </c>
      <c r="V453" s="33">
        <f t="shared" si="131"/>
        <v>999.99999999999864</v>
      </c>
      <c r="W453" s="101">
        <f t="shared" si="127"/>
        <v>58778.286552487429</v>
      </c>
      <c r="X453" s="108">
        <f t="shared" si="132"/>
        <v>501.21525287885669</v>
      </c>
      <c r="Y453" s="32">
        <f t="shared" si="128"/>
        <v>290.53090210685241</v>
      </c>
    </row>
    <row r="454" spans="1:25" x14ac:dyDescent="0.25">
      <c r="A454" s="4">
        <v>448</v>
      </c>
      <c r="C454" s="106">
        <f>IF(male=0,VLOOKUP((($A$5:$A$1570/'Life tables'!$I$2)*2)+age,lifetable,13,1),IF(male=1,VLOOKUP((($A$5:$A$1570/'Life tables'!$I$2)*2)+age,lifetable,10,1),"error"))</f>
        <v>3.518541282111487E-4</v>
      </c>
      <c r="F454" s="97">
        <f t="shared" si="115"/>
        <v>81.155638180362857</v>
      </c>
      <c r="G454" s="97">
        <f t="shared" si="116"/>
        <v>8.152253704610251</v>
      </c>
      <c r="H454" s="97">
        <f t="shared" si="117"/>
        <v>0.18655431057330998</v>
      </c>
      <c r="I454" s="97">
        <f t="shared" si="118"/>
        <v>0.18655431057330998</v>
      </c>
      <c r="J454" s="97">
        <f t="shared" si="119"/>
        <v>3.1554630250184346E-2</v>
      </c>
      <c r="K454" s="97">
        <f t="shared" si="120"/>
        <v>0.44976380458351334</v>
      </c>
      <c r="L454" s="97">
        <f t="shared" si="129"/>
        <v>72.148957419772287</v>
      </c>
      <c r="M454" s="97">
        <f t="shared" si="121"/>
        <v>420.05961469849382</v>
      </c>
      <c r="N454" s="97">
        <f t="shared" si="122"/>
        <v>40.452651008172722</v>
      </c>
      <c r="O454" s="97">
        <f t="shared" si="123"/>
        <v>0.96560058643872981</v>
      </c>
      <c r="P454" s="97">
        <f t="shared" si="124"/>
        <v>0.96560058643872981</v>
      </c>
      <c r="Q454" s="97">
        <f t="shared" si="125"/>
        <v>0.16271264288584314</v>
      </c>
      <c r="R454" s="97">
        <f t="shared" si="126"/>
        <v>7.569258056251503E-2</v>
      </c>
      <c r="S454" s="97">
        <f t="shared" si="133"/>
        <v>377.43735729399526</v>
      </c>
      <c r="T454" s="97">
        <f t="shared" si="130"/>
        <v>56.045764626560278</v>
      </c>
      <c r="U454" s="97">
        <f t="shared" si="130"/>
        <v>443.45870615286367</v>
      </c>
      <c r="V454" s="33">
        <f t="shared" si="131"/>
        <v>999.99999999999852</v>
      </c>
      <c r="W454" s="101">
        <f t="shared" si="127"/>
        <v>58626.424305284381</v>
      </c>
      <c r="X454" s="108">
        <f t="shared" si="132"/>
        <v>500.49552922057461</v>
      </c>
      <c r="Y454" s="32">
        <f t="shared" si="128"/>
        <v>290.03027887388555</v>
      </c>
    </row>
    <row r="455" spans="1:25" x14ac:dyDescent="0.25">
      <c r="A455" s="4">
        <v>449</v>
      </c>
      <c r="C455" s="106">
        <f>IF(male=0,VLOOKUP((($A$5:$A$1570/'Life tables'!$I$2)*2)+age,lifetable,13,1),IF(male=1,VLOOKUP((($A$5:$A$1570/'Life tables'!$I$2)*2)+age,lifetable,10,1),"error"))</f>
        <v>3.518541282111487E-4</v>
      </c>
      <c r="F455" s="97">
        <f t="shared" ref="F455:F518" si="134">E454*(1-pCAUC)+(L454+G454+H454+I454 )*(1-pCAUC)+(S454+N454+O454+P454)*(pUAUC)</f>
        <v>81.039075723844093</v>
      </c>
      <c r="G455" s="97">
        <f t="shared" ref="G455:G518" si="135">F455*(rrOSEX)</f>
        <v>8.1405447619011611</v>
      </c>
      <c r="H455" s="97">
        <f t="shared" ref="H455:H518" si="136">F455*rrEREX</f>
        <v>0.18628636580444177</v>
      </c>
      <c r="I455" s="97">
        <f t="shared" ref="I455:I518" si="137">F455*rrHOEX</f>
        <v>0.18628636580444177</v>
      </c>
      <c r="J455" s="97">
        <f t="shared" ref="J455:J518" si="138">F455*mr + G455*mr + H455*mr+I455*mr</f>
        <v>3.1509308873888475E-2</v>
      </c>
      <c r="K455" s="97">
        <f t="shared" ref="K455:K518" si="139">F455*amr + I455*amrHOEX</f>
        <v>0.44911781651551291</v>
      </c>
      <c r="L455" s="97">
        <f t="shared" si="129"/>
        <v>72.045331104944651</v>
      </c>
      <c r="M455" s="97">
        <f t="shared" ref="M455:M518" si="140">E454*pCAUC+(L454+G454+H454+I454)*pCAUC+(S454+N454+O454+P454)*(1-pUAUC)</f>
        <v>419.45645349673049</v>
      </c>
      <c r="N455" s="97">
        <f t="shared" ref="N455:N518" si="141">M455*rrOSEXc</f>
        <v>40.394565277617275</v>
      </c>
      <c r="O455" s="97">
        <f t="shared" ref="O455:O518" si="142">M455*rrEREXc</f>
        <v>0.96421408607125747</v>
      </c>
      <c r="P455" s="97">
        <f t="shared" ref="P455:P518" si="143">M455*rrHOEXc</f>
        <v>0.96421408607125747</v>
      </c>
      <c r="Q455" s="97">
        <f t="shared" ref="Q455:Q518" si="144">M455*mr + N455*mr + O455*mr+P455*mr</f>
        <v>0.16247900473118373</v>
      </c>
      <c r="R455" s="97">
        <f t="shared" ref="R455:R518" si="145">M455*amrc + P455*amrHOEX</f>
        <v>7.5583894018369568E-2</v>
      </c>
      <c r="S455" s="97">
        <f t="shared" si="133"/>
        <v>376.89539714822115</v>
      </c>
      <c r="T455" s="97">
        <f t="shared" si="130"/>
        <v>56.239752940165353</v>
      </c>
      <c r="U455" s="97">
        <f t="shared" si="130"/>
        <v>443.98340786339753</v>
      </c>
      <c r="V455" s="33">
        <f t="shared" si="131"/>
        <v>999.99999999999841</v>
      </c>
      <c r="W455" s="101">
        <f t="shared" ref="W455:W518" si="146">(cNES*L455+(cNES+cOSEX)*G455+(cNES+cEREX)*H455+(cNES+cHOEX)*I455 +(cNES+ cNES)*S455 +(cNES+ cOSEX)*N455 + (cNES+cEREX)*O455 + (cNES+cHOEX)*P455)/(1+cDR)^A$5:A$65536</f>
        <v>58474.954386244601</v>
      </c>
      <c r="X455" s="108">
        <f t="shared" si="132"/>
        <v>499.77683919643562</v>
      </c>
      <c r="Y455" s="32">
        <f t="shared" ref="Y455:Y518" si="147">(uNES*L455+ uOCEX*G455+uEREX*H455+uHOEX*I455+uNES*S455+ uOCEX*N455+uEREX*O455+uHOEX*P455)/(1+oDR)^A$5:A$65536</f>
        <v>289.53051836280775</v>
      </c>
    </row>
    <row r="456" spans="1:25" x14ac:dyDescent="0.25">
      <c r="A456" s="4">
        <v>450</v>
      </c>
      <c r="C456" s="106">
        <f>IF(male=0,VLOOKUP((($A$5:$A$1570/'Life tables'!$I$2)*2)+age,lifetable,13,1),IF(male=1,VLOOKUP((($A$5:$A$1570/'Life tables'!$I$2)*2)+age,lifetable,10,1),"error"))</f>
        <v>3.518541282111487E-4</v>
      </c>
      <c r="F456" s="97">
        <f t="shared" si="134"/>
        <v>80.922681625103564</v>
      </c>
      <c r="G456" s="97">
        <f t="shared" si="135"/>
        <v>8.1288527310832475</v>
      </c>
      <c r="H456" s="97">
        <f t="shared" si="136"/>
        <v>0.18601880804342605</v>
      </c>
      <c r="I456" s="97">
        <f t="shared" si="137"/>
        <v>0.18601880804342605</v>
      </c>
      <c r="J456" s="97">
        <f t="shared" si="138"/>
        <v>3.1464052957831258E-2</v>
      </c>
      <c r="K456" s="97">
        <f t="shared" si="139"/>
        <v>0.44847276148477966</v>
      </c>
      <c r="L456" s="97">
        <f t="shared" ref="L456:L519" si="148">F456-SUM(G456:K456)</f>
        <v>71.941854463490856</v>
      </c>
      <c r="M456" s="97">
        <f t="shared" si="140"/>
        <v>418.85415757133205</v>
      </c>
      <c r="N456" s="97">
        <f t="shared" si="141"/>
        <v>40.336562875050497</v>
      </c>
      <c r="O456" s="97">
        <f t="shared" si="142"/>
        <v>0.96282957473423725</v>
      </c>
      <c r="P456" s="97">
        <f t="shared" si="143"/>
        <v>0.96282957473423725</v>
      </c>
      <c r="Q456" s="97">
        <f t="shared" si="144"/>
        <v>0.16224570174657929</v>
      </c>
      <c r="R456" s="97">
        <f t="shared" si="145"/>
        <v>7.5475363392571562E-2</v>
      </c>
      <c r="S456" s="97">
        <f t="shared" si="133"/>
        <v>376.35421448167392</v>
      </c>
      <c r="T456" s="97">
        <f t="shared" ref="T456:U519" si="149">J456+Q456+T455</f>
        <v>56.43346269486976</v>
      </c>
      <c r="U456" s="97">
        <f t="shared" si="149"/>
        <v>444.50735598827487</v>
      </c>
      <c r="V456" s="33">
        <f t="shared" ref="V456:V519" si="150">SUM(G456:I456,L456,N456,O456,P456,S456,T456,U456)</f>
        <v>999.99999999999841</v>
      </c>
      <c r="W456" s="101">
        <f t="shared" si="146"/>
        <v>58323.875782928262</v>
      </c>
      <c r="X456" s="108">
        <f t="shared" ref="X456:X519" si="151">(L456+G456+H456+I456+N456+O456+P456+S456)</f>
        <v>499.05918131685382</v>
      </c>
      <c r="Y456" s="32">
        <f t="shared" si="147"/>
        <v>289.03161908391445</v>
      </c>
    </row>
    <row r="457" spans="1:25" x14ac:dyDescent="0.25">
      <c r="A457" s="4">
        <v>451</v>
      </c>
      <c r="C457" s="106">
        <f>IF(male=0,VLOOKUP((($A$5:$A$1570/'Life tables'!$I$2)*2)+age,lifetable,13,1),IF(male=1,VLOOKUP((($A$5:$A$1570/'Life tables'!$I$2)*2)+age,lifetable,10,1),"error"))</f>
        <v>3.518541282111487E-4</v>
      </c>
      <c r="F457" s="97">
        <f t="shared" si="134"/>
        <v>80.806455606938144</v>
      </c>
      <c r="G457" s="97">
        <f t="shared" si="135"/>
        <v>8.1171775843108751</v>
      </c>
      <c r="H457" s="97">
        <f t="shared" si="136"/>
        <v>0.18575163665304964</v>
      </c>
      <c r="I457" s="97">
        <f t="shared" si="137"/>
        <v>0.18575163665304964</v>
      </c>
      <c r="J457" s="97">
        <f t="shared" si="138"/>
        <v>3.1418862394231591E-2</v>
      </c>
      <c r="K457" s="97">
        <f t="shared" si="139"/>
        <v>0.44782863795505645</v>
      </c>
      <c r="L457" s="97">
        <f t="shared" si="148"/>
        <v>71.838527248971886</v>
      </c>
      <c r="M457" s="97">
        <f t="shared" si="140"/>
        <v>418.25272570991575</v>
      </c>
      <c r="N457" s="97">
        <f t="shared" si="141"/>
        <v>40.278643683717306</v>
      </c>
      <c r="O457" s="97">
        <f t="shared" si="142"/>
        <v>0.96144704964073746</v>
      </c>
      <c r="P457" s="97">
        <f t="shared" si="143"/>
        <v>0.96144704964073746</v>
      </c>
      <c r="Q457" s="97">
        <f t="shared" si="144"/>
        <v>0.16201273346240602</v>
      </c>
      <c r="R457" s="97">
        <f t="shared" si="145"/>
        <v>7.536698846665589E-2</v>
      </c>
      <c r="S457" s="97">
        <f t="shared" si="133"/>
        <v>375.81380820498794</v>
      </c>
      <c r="T457" s="97">
        <f t="shared" si="149"/>
        <v>56.626894290726398</v>
      </c>
      <c r="U457" s="97">
        <f t="shared" si="149"/>
        <v>445.03055161469661</v>
      </c>
      <c r="V457" s="33">
        <f t="shared" si="150"/>
        <v>999.99999999999864</v>
      </c>
      <c r="W457" s="101">
        <f t="shared" si="146"/>
        <v>58173.187485466449</v>
      </c>
      <c r="X457" s="108">
        <f t="shared" si="151"/>
        <v>498.34255409457558</v>
      </c>
      <c r="Y457" s="32">
        <f t="shared" si="147"/>
        <v>288.53357955018242</v>
      </c>
    </row>
    <row r="458" spans="1:25" x14ac:dyDescent="0.25">
      <c r="A458" s="4">
        <v>452</v>
      </c>
      <c r="C458" s="106">
        <f>IF(male=0,VLOOKUP((($A$5:$A$1570/'Life tables'!$I$2)*2)+age,lifetable,13,1),IF(male=1,VLOOKUP((($A$5:$A$1570/'Life tables'!$I$2)*2)+age,lifetable,10,1),"error"))</f>
        <v>3.518541282111487E-4</v>
      </c>
      <c r="F458" s="97">
        <f t="shared" si="134"/>
        <v>80.690397393825023</v>
      </c>
      <c r="G458" s="97">
        <f t="shared" si="135"/>
        <v>8.1055192939072054</v>
      </c>
      <c r="H458" s="97">
        <f t="shared" si="136"/>
        <v>0.18548485099996206</v>
      </c>
      <c r="I458" s="97">
        <f t="shared" si="137"/>
        <v>0.18548485099996206</v>
      </c>
      <c r="J458" s="97">
        <f t="shared" si="138"/>
        <v>3.1373737075961743E-2</v>
      </c>
      <c r="K458" s="97">
        <f t="shared" si="139"/>
        <v>0.4471854443993985</v>
      </c>
      <c r="L458" s="97">
        <f t="shared" si="148"/>
        <v>71.735349216442529</v>
      </c>
      <c r="M458" s="97">
        <f t="shared" si="140"/>
        <v>417.6521567007506</v>
      </c>
      <c r="N458" s="97">
        <f t="shared" si="141"/>
        <v>40.220807586925375</v>
      </c>
      <c r="O458" s="97">
        <f t="shared" si="142"/>
        <v>0.96006650800532445</v>
      </c>
      <c r="P458" s="97">
        <f t="shared" si="143"/>
        <v>0.96006650800532445</v>
      </c>
      <c r="Q458" s="97">
        <f t="shared" si="144"/>
        <v>0.16178009940929253</v>
      </c>
      <c r="R458" s="97">
        <f t="shared" si="145"/>
        <v>7.5258769022274852E-2</v>
      </c>
      <c r="S458" s="97">
        <f t="shared" si="133"/>
        <v>375.27417722938299</v>
      </c>
      <c r="T458" s="97">
        <f t="shared" si="149"/>
        <v>56.820048127211649</v>
      </c>
      <c r="U458" s="97">
        <f t="shared" si="149"/>
        <v>445.5529958281183</v>
      </c>
      <c r="V458" s="33">
        <f t="shared" si="150"/>
        <v>999.99999999999864</v>
      </c>
      <c r="W458" s="101">
        <f t="shared" si="146"/>
        <v>58022.888486556301</v>
      </c>
      <c r="X458" s="108">
        <f t="shared" si="151"/>
        <v>497.62695604466865</v>
      </c>
      <c r="Y458" s="32">
        <f t="shared" si="147"/>
        <v>288.03639827726056</v>
      </c>
    </row>
    <row r="459" spans="1:25" x14ac:dyDescent="0.25">
      <c r="A459" s="4">
        <v>453</v>
      </c>
      <c r="C459" s="106">
        <f>IF(male=0,VLOOKUP((($A$5:$A$1570/'Life tables'!$I$2)*2)+age,lifetable,13,1),IF(male=1,VLOOKUP((($A$5:$A$1570/'Life tables'!$I$2)*2)+age,lifetable,10,1),"error"))</f>
        <v>3.518541282111487E-4</v>
      </c>
      <c r="F459" s="97">
        <f t="shared" si="134"/>
        <v>80.574506711872942</v>
      </c>
      <c r="G459" s="97">
        <f t="shared" si="135"/>
        <v>8.0938778323592846</v>
      </c>
      <c r="H459" s="97">
        <f t="shared" si="136"/>
        <v>0.1852184504545632</v>
      </c>
      <c r="I459" s="97">
        <f t="shared" si="137"/>
        <v>0.1852184504545632</v>
      </c>
      <c r="J459" s="97">
        <f t="shared" si="138"/>
        <v>3.1328676896528337E-2</v>
      </c>
      <c r="K459" s="97">
        <f t="shared" si="139"/>
        <v>0.44654317929990284</v>
      </c>
      <c r="L459" s="97">
        <f t="shared" si="148"/>
        <v>71.632320122408103</v>
      </c>
      <c r="M459" s="97">
        <f t="shared" si="140"/>
        <v>417.05244933279567</v>
      </c>
      <c r="N459" s="97">
        <f t="shared" si="141"/>
        <v>40.163054468048848</v>
      </c>
      <c r="O459" s="97">
        <f t="shared" si="142"/>
        <v>0.95868794704415106</v>
      </c>
      <c r="P459" s="97">
        <f t="shared" si="143"/>
        <v>0.95868794704415106</v>
      </c>
      <c r="Q459" s="97">
        <f t="shared" si="144"/>
        <v>0.1615477991181348</v>
      </c>
      <c r="R459" s="97">
        <f t="shared" si="145"/>
        <v>7.5150704841205118E-2</v>
      </c>
      <c r="S459" s="97">
        <f t="shared" si="133"/>
        <v>374.73532046669919</v>
      </c>
      <c r="T459" s="97">
        <f t="shared" si="149"/>
        <v>57.01292460322631</v>
      </c>
      <c r="U459" s="97">
        <f t="shared" si="149"/>
        <v>446.07468971225939</v>
      </c>
      <c r="V459" s="33">
        <f t="shared" si="150"/>
        <v>999.99999999999864</v>
      </c>
      <c r="W459" s="101">
        <f t="shared" si="146"/>
        <v>57872.977781455826</v>
      </c>
      <c r="X459" s="108">
        <f t="shared" si="151"/>
        <v>496.91238568451286</v>
      </c>
      <c r="Y459" s="32">
        <f t="shared" si="147"/>
        <v>287.54007378346114</v>
      </c>
    </row>
    <row r="460" spans="1:25" x14ac:dyDescent="0.25">
      <c r="A460" s="4">
        <v>454</v>
      </c>
      <c r="C460" s="106">
        <f>IF(male=0,VLOOKUP((($A$5:$A$1570/'Life tables'!$I$2)*2)+age,lifetable,13,1),IF(male=1,VLOOKUP((($A$5:$A$1570/'Life tables'!$I$2)*2)+age,lifetable,10,1),"error"))</f>
        <v>3.518541282111487E-4</v>
      </c>
      <c r="F460" s="97">
        <f t="shared" si="134"/>
        <v>80.458783288775194</v>
      </c>
      <c r="G460" s="97">
        <f t="shared" si="135"/>
        <v>8.0822531723133348</v>
      </c>
      <c r="H460" s="97">
        <f t="shared" si="136"/>
        <v>0.18495243439089545</v>
      </c>
      <c r="I460" s="97">
        <f t="shared" si="137"/>
        <v>0.18495243439089545</v>
      </c>
      <c r="J460" s="97">
        <f t="shared" si="138"/>
        <v>3.1283681750054117E-2</v>
      </c>
      <c r="K460" s="97">
        <f t="shared" si="139"/>
        <v>0.44590184114744819</v>
      </c>
      <c r="L460" s="97">
        <f t="shared" si="148"/>
        <v>71.529439724782563</v>
      </c>
      <c r="M460" s="97">
        <f t="shared" si="140"/>
        <v>416.45360239573768</v>
      </c>
      <c r="N460" s="97">
        <f t="shared" si="141"/>
        <v>40.10538421053193</v>
      </c>
      <c r="O460" s="97">
        <f t="shared" si="142"/>
        <v>0.95731136397504246</v>
      </c>
      <c r="P460" s="97">
        <f t="shared" si="143"/>
        <v>0.95731136397504246</v>
      </c>
      <c r="Q460" s="97">
        <f t="shared" si="144"/>
        <v>0.16131583212011064</v>
      </c>
      <c r="R460" s="97">
        <f t="shared" si="145"/>
        <v>7.5042795705354465E-2</v>
      </c>
      <c r="S460" s="97">
        <f t="shared" si="133"/>
        <v>374.19723682943021</v>
      </c>
      <c r="T460" s="97">
        <f t="shared" si="149"/>
        <v>57.205524117096473</v>
      </c>
      <c r="U460" s="97">
        <f t="shared" si="149"/>
        <v>446.59563434911217</v>
      </c>
      <c r="V460" s="33">
        <f t="shared" si="150"/>
        <v>999.99999999999852</v>
      </c>
      <c r="W460" s="101">
        <f t="shared" si="146"/>
        <v>57723.454367979044</v>
      </c>
      <c r="X460" s="108">
        <f t="shared" si="151"/>
        <v>496.1988415337899</v>
      </c>
      <c r="Y460" s="32">
        <f t="shared" si="147"/>
        <v>287.04460458975183</v>
      </c>
    </row>
    <row r="461" spans="1:25" x14ac:dyDescent="0.25">
      <c r="A461" s="4">
        <v>455</v>
      </c>
      <c r="C461" s="106">
        <f>IF(male=0,VLOOKUP((($A$5:$A$1570/'Life tables'!$I$2)*2)+age,lifetable,13,1),IF(male=1,VLOOKUP((($A$5:$A$1570/'Life tables'!$I$2)*2)+age,lifetable,10,1),"error"))</f>
        <v>3.518541282111487E-4</v>
      </c>
      <c r="F461" s="97">
        <f t="shared" si="134"/>
        <v>80.343226853764222</v>
      </c>
      <c r="G461" s="97">
        <f t="shared" si="135"/>
        <v>8.0706452865701888</v>
      </c>
      <c r="H461" s="97">
        <f t="shared" si="136"/>
        <v>0.18468680218653927</v>
      </c>
      <c r="I461" s="97">
        <f t="shared" si="137"/>
        <v>0.18468680218653927</v>
      </c>
      <c r="J461" s="97">
        <f t="shared" si="138"/>
        <v>3.1238751531260225E-2</v>
      </c>
      <c r="K461" s="97">
        <f t="shared" si="139"/>
        <v>0.44526142844144329</v>
      </c>
      <c r="L461" s="97">
        <f t="shared" si="148"/>
        <v>71.426707782848254</v>
      </c>
      <c r="M461" s="97">
        <f t="shared" si="140"/>
        <v>415.85561468002572</v>
      </c>
      <c r="N461" s="97">
        <f t="shared" si="141"/>
        <v>40.047796697892245</v>
      </c>
      <c r="O461" s="97">
        <f t="shared" si="142"/>
        <v>0.95593675601757655</v>
      </c>
      <c r="P461" s="97">
        <f t="shared" si="143"/>
        <v>0.95593675601757655</v>
      </c>
      <c r="Q461" s="97">
        <f t="shared" si="144"/>
        <v>0.1610841979466931</v>
      </c>
      <c r="R461" s="97">
        <f t="shared" si="145"/>
        <v>7.4935041396768015E-2</v>
      </c>
      <c r="S461" s="97">
        <f t="shared" si="133"/>
        <v>373.65992523075488</v>
      </c>
      <c r="T461" s="97">
        <f t="shared" si="149"/>
        <v>57.397847066574428</v>
      </c>
      <c r="U461" s="97">
        <f t="shared" si="149"/>
        <v>447.11583081895037</v>
      </c>
      <c r="V461" s="33">
        <f t="shared" si="150"/>
        <v>999.99999999999864</v>
      </c>
      <c r="W461" s="101">
        <f t="shared" si="146"/>
        <v>57574.317246490675</v>
      </c>
      <c r="X461" s="108">
        <f t="shared" si="151"/>
        <v>495.48632211447375</v>
      </c>
      <c r="Y461" s="32">
        <f t="shared" si="147"/>
        <v>286.54998921974681</v>
      </c>
    </row>
    <row r="462" spans="1:25" x14ac:dyDescent="0.25">
      <c r="A462" s="4">
        <v>456</v>
      </c>
      <c r="C462" s="106">
        <f>IF(male=0,VLOOKUP((($A$5:$A$1570/'Life tables'!$I$2)*2)+age,lifetable,13,1),IF(male=1,VLOOKUP((($A$5:$A$1570/'Life tables'!$I$2)*2)+age,lifetable,10,1),"error"))</f>
        <v>3.518541282111487E-4</v>
      </c>
      <c r="F462" s="97">
        <f t="shared" si="134"/>
        <v>80.227837137567874</v>
      </c>
      <c r="G462" s="97">
        <f t="shared" si="135"/>
        <v>8.0590541480808948</v>
      </c>
      <c r="H462" s="97">
        <f t="shared" si="136"/>
        <v>0.18442155322251266</v>
      </c>
      <c r="I462" s="97">
        <f t="shared" si="137"/>
        <v>0.18442155322251266</v>
      </c>
      <c r="J462" s="97">
        <f t="shared" si="138"/>
        <v>3.1193886135449315E-2</v>
      </c>
      <c r="K462" s="97">
        <f t="shared" si="139"/>
        <v>0.44462193968958424</v>
      </c>
      <c r="L462" s="97">
        <f t="shared" si="148"/>
        <v>71.32412405721692</v>
      </c>
      <c r="M462" s="97">
        <f t="shared" si="140"/>
        <v>415.25848497690595</v>
      </c>
      <c r="N462" s="97">
        <f t="shared" si="141"/>
        <v>39.990291813724184</v>
      </c>
      <c r="O462" s="97">
        <f t="shared" si="142"/>
        <v>0.9545641203931633</v>
      </c>
      <c r="P462" s="97">
        <f t="shared" si="143"/>
        <v>0.9545641203931633</v>
      </c>
      <c r="Q462" s="97">
        <f t="shared" si="144"/>
        <v>0.16085289612966419</v>
      </c>
      <c r="R462" s="97">
        <f t="shared" si="145"/>
        <v>7.4827441697634584E-2</v>
      </c>
      <c r="S462" s="97">
        <f t="shared" si="133"/>
        <v>373.12338458456816</v>
      </c>
      <c r="T462" s="97">
        <f t="shared" si="149"/>
        <v>57.589893848839544</v>
      </c>
      <c r="U462" s="97">
        <f t="shared" si="149"/>
        <v>447.6352802003376</v>
      </c>
      <c r="V462" s="33">
        <f t="shared" si="150"/>
        <v>999.99999999999864</v>
      </c>
      <c r="W462" s="101">
        <f t="shared" si="146"/>
        <v>57425.565419901177</v>
      </c>
      <c r="X462" s="108">
        <f t="shared" si="151"/>
        <v>494.77482595082148</v>
      </c>
      <c r="Y462" s="32">
        <f t="shared" si="147"/>
        <v>286.05622619969893</v>
      </c>
    </row>
    <row r="463" spans="1:25" x14ac:dyDescent="0.25">
      <c r="A463" s="4">
        <v>457</v>
      </c>
      <c r="C463" s="106">
        <f>IF(male=0,VLOOKUP((($A$5:$A$1570/'Life tables'!$I$2)*2)+age,lifetable,13,1),IF(male=1,VLOOKUP((($A$5:$A$1570/'Life tables'!$I$2)*2)+age,lifetable,10,1),"error"))</f>
        <v>3.518541282111487E-4</v>
      </c>
      <c r="F463" s="97">
        <f t="shared" si="134"/>
        <v>80.112613872367191</v>
      </c>
      <c r="G463" s="97">
        <f t="shared" si="135"/>
        <v>8.047479729942479</v>
      </c>
      <c r="H463" s="97">
        <f t="shared" si="136"/>
        <v>0.18415668688317408</v>
      </c>
      <c r="I463" s="97">
        <f t="shared" si="137"/>
        <v>0.18415668688317408</v>
      </c>
      <c r="J463" s="97">
        <f t="shared" si="138"/>
        <v>3.1149085458489004E-2</v>
      </c>
      <c r="K463" s="97">
        <f t="shared" si="139"/>
        <v>0.44398337340762095</v>
      </c>
      <c r="L463" s="97">
        <f t="shared" si="148"/>
        <v>71.221688309792256</v>
      </c>
      <c r="M463" s="97">
        <f t="shared" si="140"/>
        <v>414.66221207845427</v>
      </c>
      <c r="N463" s="97">
        <f t="shared" si="141"/>
        <v>39.932869441702039</v>
      </c>
      <c r="O463" s="97">
        <f t="shared" si="142"/>
        <v>0.95319345432512026</v>
      </c>
      <c r="P463" s="97">
        <f t="shared" si="143"/>
        <v>0.95319345432512026</v>
      </c>
      <c r="Q463" s="97">
        <f t="shared" si="144"/>
        <v>0.16062192620112692</v>
      </c>
      <c r="R463" s="97">
        <f t="shared" si="145"/>
        <v>7.4719996390292448E-2</v>
      </c>
      <c r="S463" s="97">
        <f t="shared" si="133"/>
        <v>372.58761380551061</v>
      </c>
      <c r="T463" s="97">
        <f t="shared" si="149"/>
        <v>57.781664860499163</v>
      </c>
      <c r="U463" s="97">
        <f t="shared" si="149"/>
        <v>448.15398357013549</v>
      </c>
      <c r="V463" s="33">
        <f t="shared" si="150"/>
        <v>999.99999999999864</v>
      </c>
      <c r="W463" s="101">
        <f t="shared" si="146"/>
        <v>57277.197893661323</v>
      </c>
      <c r="X463" s="108">
        <f t="shared" si="151"/>
        <v>494.06435156936396</v>
      </c>
      <c r="Y463" s="32">
        <f t="shared" si="147"/>
        <v>285.56331405849181</v>
      </c>
    </row>
    <row r="464" spans="1:25" x14ac:dyDescent="0.25">
      <c r="A464" s="4">
        <v>458</v>
      </c>
      <c r="C464" s="106">
        <f>IF(male=0,VLOOKUP((($A$5:$A$1570/'Life tables'!$I$2)*2)+age,lifetable,13,1),IF(male=1,VLOOKUP((($A$5:$A$1570/'Life tables'!$I$2)*2)+age,lifetable,10,1),"error"))</f>
        <v>3.518541282111487E-4</v>
      </c>
      <c r="F464" s="97">
        <f t="shared" si="134"/>
        <v>79.997556791755841</v>
      </c>
      <c r="G464" s="97">
        <f t="shared" si="135"/>
        <v>8.035922005393866</v>
      </c>
      <c r="H464" s="97">
        <f t="shared" si="136"/>
        <v>0.18389220255612923</v>
      </c>
      <c r="I464" s="97">
        <f t="shared" si="137"/>
        <v>0.18389220255612923</v>
      </c>
      <c r="J464" s="97">
        <f t="shared" si="138"/>
        <v>3.1104349396796183E-2</v>
      </c>
      <c r="K464" s="97">
        <f t="shared" si="139"/>
        <v>0.44334572811913187</v>
      </c>
      <c r="L464" s="97">
        <f t="shared" si="148"/>
        <v>71.119400303733784</v>
      </c>
      <c r="M464" s="97">
        <f t="shared" si="140"/>
        <v>414.0667947776081</v>
      </c>
      <c r="N464" s="97">
        <f t="shared" si="141"/>
        <v>39.875529465583057</v>
      </c>
      <c r="O464" s="97">
        <f t="shared" si="142"/>
        <v>0.9518247550387452</v>
      </c>
      <c r="P464" s="97">
        <f t="shared" si="143"/>
        <v>0.9518247550387452</v>
      </c>
      <c r="Q464" s="97">
        <f t="shared" si="144"/>
        <v>0.16039128769351849</v>
      </c>
      <c r="R464" s="97">
        <f t="shared" si="145"/>
        <v>7.4612705257235151E-2</v>
      </c>
      <c r="S464" s="97">
        <f t="shared" si="133"/>
        <v>372.0526118089968</v>
      </c>
      <c r="T464" s="97">
        <f t="shared" si="149"/>
        <v>57.973160497589475</v>
      </c>
      <c r="U464" s="97">
        <f t="shared" si="149"/>
        <v>448.67194200351184</v>
      </c>
      <c r="V464" s="33">
        <f t="shared" si="150"/>
        <v>999.99999999999852</v>
      </c>
      <c r="W464" s="101">
        <f t="shared" si="146"/>
        <v>57129.213675757172</v>
      </c>
      <c r="X464" s="108">
        <f t="shared" si="151"/>
        <v>493.35489749889723</v>
      </c>
      <c r="Y464" s="32">
        <f t="shared" si="147"/>
        <v>285.07125132763207</v>
      </c>
    </row>
    <row r="465" spans="1:25" x14ac:dyDescent="0.25">
      <c r="A465" s="4">
        <v>459</v>
      </c>
      <c r="C465" s="106">
        <f>IF(male=0,VLOOKUP((($A$5:$A$1570/'Life tables'!$I$2)*2)+age,lifetable,13,1),IF(male=1,VLOOKUP((($A$5:$A$1570/'Life tables'!$I$2)*2)+age,lifetable,10,1),"error"))</f>
        <v>3.518541282111487E-4</v>
      </c>
      <c r="F465" s="97">
        <f t="shared" si="134"/>
        <v>79.882665630700814</v>
      </c>
      <c r="G465" s="97">
        <f t="shared" si="135"/>
        <v>8.0243809478119363</v>
      </c>
      <c r="H465" s="97">
        <f t="shared" si="136"/>
        <v>0.18362809963214072</v>
      </c>
      <c r="I465" s="97">
        <f t="shared" si="137"/>
        <v>0.18362809963214072</v>
      </c>
      <c r="J465" s="97">
        <f t="shared" si="138"/>
        <v>3.1059677847321721E-2</v>
      </c>
      <c r="K465" s="97">
        <f t="shared" si="139"/>
        <v>0.44270900235530652</v>
      </c>
      <c r="L465" s="97">
        <f t="shared" si="148"/>
        <v>71.017259803421965</v>
      </c>
      <c r="M465" s="97">
        <f t="shared" si="140"/>
        <v>413.47223186819639</v>
      </c>
      <c r="N465" s="97">
        <f t="shared" si="141"/>
        <v>39.818271769210369</v>
      </c>
      <c r="O465" s="97">
        <f t="shared" si="142"/>
        <v>0.95045801976138522</v>
      </c>
      <c r="P465" s="97">
        <f t="shared" si="143"/>
        <v>0.95045801976138522</v>
      </c>
      <c r="Q465" s="97">
        <f t="shared" si="144"/>
        <v>0.16016098013962116</v>
      </c>
      <c r="R465" s="97">
        <f t="shared" si="145"/>
        <v>7.4505568081116871E-2</v>
      </c>
      <c r="S465" s="97">
        <f t="shared" si="133"/>
        <v>371.51837751124253</v>
      </c>
      <c r="T465" s="97">
        <f t="shared" si="149"/>
        <v>58.164381155576422</v>
      </c>
      <c r="U465" s="97">
        <f t="shared" si="149"/>
        <v>449.18915657394825</v>
      </c>
      <c r="V465" s="33">
        <f t="shared" si="150"/>
        <v>999.99999999999852</v>
      </c>
      <c r="W465" s="101">
        <f t="shared" si="146"/>
        <v>56981.611776704718</v>
      </c>
      <c r="X465" s="108">
        <f t="shared" si="151"/>
        <v>492.64646227047388</v>
      </c>
      <c r="Y465" s="32">
        <f t="shared" si="147"/>
        <v>284.5800365412411</v>
      </c>
    </row>
    <row r="466" spans="1:25" x14ac:dyDescent="0.25">
      <c r="A466" s="4">
        <v>460</v>
      </c>
      <c r="C466" s="106">
        <f>IF(male=0,VLOOKUP((($A$5:$A$1570/'Life tables'!$I$2)*2)+age,lifetable,13,1),IF(male=1,VLOOKUP((($A$5:$A$1570/'Life tables'!$I$2)*2)+age,lifetable,10,1),"error"))</f>
        <v>3.518541282111487E-4</v>
      </c>
      <c r="F466" s="97">
        <f t="shared" si="134"/>
        <v>79.767940125504637</v>
      </c>
      <c r="G466" s="97">
        <f t="shared" si="135"/>
        <v>8.0128565307077277</v>
      </c>
      <c r="H466" s="97">
        <f t="shared" si="136"/>
        <v>0.18336437750504117</v>
      </c>
      <c r="I466" s="97">
        <f t="shared" si="137"/>
        <v>0.18336437750504117</v>
      </c>
      <c r="J466" s="97">
        <f t="shared" si="138"/>
        <v>3.1015070707535751E-2</v>
      </c>
      <c r="K466" s="97">
        <f t="shared" si="139"/>
        <v>0.44207319465473588</v>
      </c>
      <c r="L466" s="97">
        <f t="shared" si="148"/>
        <v>70.91526657442455</v>
      </c>
      <c r="M466" s="97">
        <f t="shared" si="140"/>
        <v>412.87852214496928</v>
      </c>
      <c r="N466" s="97">
        <f t="shared" si="141"/>
        <v>39.76109623651579</v>
      </c>
      <c r="O466" s="97">
        <f t="shared" si="142"/>
        <v>0.94909324572250509</v>
      </c>
      <c r="P466" s="97">
        <f t="shared" si="143"/>
        <v>0.94909324572250509</v>
      </c>
      <c r="Q466" s="97">
        <f t="shared" si="144"/>
        <v>0.15993100307257405</v>
      </c>
      <c r="R466" s="97">
        <f t="shared" si="145"/>
        <v>7.4398584644757779E-2</v>
      </c>
      <c r="S466" s="97">
        <f t="shared" si="133"/>
        <v>370.98490982929115</v>
      </c>
      <c r="T466" s="97">
        <f t="shared" si="149"/>
        <v>58.355327229356533</v>
      </c>
      <c r="U466" s="97">
        <f t="shared" si="149"/>
        <v>449.70562835324773</v>
      </c>
      <c r="V466" s="33">
        <f t="shared" si="150"/>
        <v>999.99999999999864</v>
      </c>
      <c r="W466" s="101">
        <f t="shared" si="146"/>
        <v>56834.391209544599</v>
      </c>
      <c r="X466" s="108">
        <f t="shared" si="151"/>
        <v>491.93904441739431</v>
      </c>
      <c r="Y466" s="32">
        <f t="shared" si="147"/>
        <v>284.089668236048</v>
      </c>
    </row>
    <row r="467" spans="1:25" x14ac:dyDescent="0.25">
      <c r="A467" s="4">
        <v>461</v>
      </c>
      <c r="C467" s="106">
        <f>IF(male=0,VLOOKUP((($A$5:$A$1570/'Life tables'!$I$2)*2)+age,lifetable,13,1),IF(male=1,VLOOKUP((($A$5:$A$1570/'Life tables'!$I$2)*2)+age,lifetable,10,1),"error"))</f>
        <v>3.518541282111487E-4</v>
      </c>
      <c r="F467" s="97">
        <f t="shared" si="134"/>
        <v>79.65338001376891</v>
      </c>
      <c r="G467" s="97">
        <f t="shared" si="135"/>
        <v>8.0013487277227693</v>
      </c>
      <c r="H467" s="97">
        <f t="shared" si="136"/>
        <v>0.18310103557164939</v>
      </c>
      <c r="I467" s="97">
        <f t="shared" si="137"/>
        <v>0.18310103557164939</v>
      </c>
      <c r="J467" s="97">
        <f t="shared" si="138"/>
        <v>3.0970527875413517E-2</v>
      </c>
      <c r="K467" s="97">
        <f t="shared" si="139"/>
        <v>0.44143830356321045</v>
      </c>
      <c r="L467" s="97">
        <f t="shared" si="148"/>
        <v>70.813420383464219</v>
      </c>
      <c r="M467" s="97">
        <f t="shared" si="140"/>
        <v>412.28566440362545</v>
      </c>
      <c r="N467" s="97">
        <f t="shared" si="141"/>
        <v>39.704002751522502</v>
      </c>
      <c r="O467" s="97">
        <f t="shared" si="142"/>
        <v>0.94773043015375014</v>
      </c>
      <c r="P467" s="97">
        <f t="shared" si="143"/>
        <v>0.94773043015375014</v>
      </c>
      <c r="Q467" s="97">
        <f t="shared" si="144"/>
        <v>0.1597013560258837</v>
      </c>
      <c r="R467" s="97">
        <f t="shared" si="145"/>
        <v>7.4291754731149004E-2</v>
      </c>
      <c r="S467" s="97">
        <f t="shared" si="133"/>
        <v>370.45220768103843</v>
      </c>
      <c r="T467" s="97">
        <f t="shared" si="149"/>
        <v>58.545999113257828</v>
      </c>
      <c r="U467" s="97">
        <f t="shared" si="149"/>
        <v>450.2213584115421</v>
      </c>
      <c r="V467" s="33">
        <f t="shared" si="150"/>
        <v>999.99999999999864</v>
      </c>
      <c r="W467" s="101">
        <f t="shared" si="146"/>
        <v>56687.550989836738</v>
      </c>
      <c r="X467" s="108">
        <f t="shared" si="151"/>
        <v>491.23264247519876</v>
      </c>
      <c r="Y467" s="32">
        <f t="shared" si="147"/>
        <v>283.60014495138165</v>
      </c>
    </row>
    <row r="468" spans="1:25" x14ac:dyDescent="0.25">
      <c r="A468" s="4">
        <v>462</v>
      </c>
      <c r="C468" s="106">
        <f>IF(male=0,VLOOKUP((($A$5:$A$1570/'Life tables'!$I$2)*2)+age,lifetable,13,1),IF(male=1,VLOOKUP((($A$5:$A$1570/'Life tables'!$I$2)*2)+age,lifetable,10,1),"error"))</f>
        <v>3.518541282111487E-4</v>
      </c>
      <c r="F468" s="97">
        <f t="shared" si="134"/>
        <v>79.538985034359186</v>
      </c>
      <c r="G468" s="97">
        <f t="shared" si="135"/>
        <v>7.9898575126255613</v>
      </c>
      <c r="H468" s="97">
        <f t="shared" si="136"/>
        <v>0.18283807323168971</v>
      </c>
      <c r="I468" s="97">
        <f t="shared" si="137"/>
        <v>0.18283807323168971</v>
      </c>
      <c r="J468" s="97">
        <f t="shared" si="138"/>
        <v>3.0926049249421703E-2</v>
      </c>
      <c r="K468" s="97">
        <f t="shared" si="139"/>
        <v>0.44080432763352551</v>
      </c>
      <c r="L468" s="97">
        <f t="shared" si="148"/>
        <v>70.711720998387293</v>
      </c>
      <c r="M468" s="97">
        <f t="shared" si="140"/>
        <v>411.6936574408395</v>
      </c>
      <c r="N468" s="97">
        <f t="shared" si="141"/>
        <v>39.646991198347656</v>
      </c>
      <c r="O468" s="97">
        <f t="shared" si="142"/>
        <v>0.9463695702890087</v>
      </c>
      <c r="P468" s="97">
        <f t="shared" si="143"/>
        <v>0.9463695702890087</v>
      </c>
      <c r="Q468" s="97">
        <f t="shared" si="144"/>
        <v>0.15947203853343481</v>
      </c>
      <c r="R468" s="97">
        <f t="shared" si="145"/>
        <v>7.4185078123457482E-2</v>
      </c>
      <c r="S468" s="97">
        <f t="shared" si="133"/>
        <v>369.92026998525694</v>
      </c>
      <c r="T468" s="97">
        <f t="shared" si="149"/>
        <v>58.736397201040681</v>
      </c>
      <c r="U468" s="97">
        <f t="shared" si="149"/>
        <v>450.73634781729908</v>
      </c>
      <c r="V468" s="33">
        <f t="shared" si="150"/>
        <v>999.99999999999864</v>
      </c>
      <c r="W468" s="101">
        <f t="shared" si="146"/>
        <v>56541.090135655009</v>
      </c>
      <c r="X468" s="108">
        <f t="shared" si="151"/>
        <v>490.52725498165887</v>
      </c>
      <c r="Y468" s="32">
        <f t="shared" si="147"/>
        <v>283.11146522916408</v>
      </c>
    </row>
    <row r="469" spans="1:25" x14ac:dyDescent="0.25">
      <c r="A469" s="4">
        <v>463</v>
      </c>
      <c r="C469" s="106">
        <f>IF(male=0,VLOOKUP((($A$5:$A$1570/'Life tables'!$I$2)*2)+age,lifetable,13,1),IF(male=1,VLOOKUP((($A$5:$A$1570/'Life tables'!$I$2)*2)+age,lifetable,10,1),"error"))</f>
        <v>3.518541282111487E-4</v>
      </c>
      <c r="F469" s="97">
        <f t="shared" si="134"/>
        <v>79.424754927371012</v>
      </c>
      <c r="G469" s="97">
        <f t="shared" si="135"/>
        <v>7.9783828593081569</v>
      </c>
      <c r="H469" s="97">
        <f t="shared" si="136"/>
        <v>0.18257548988771385</v>
      </c>
      <c r="I469" s="97">
        <f t="shared" si="137"/>
        <v>0.18257548988771385</v>
      </c>
      <c r="J469" s="97">
        <f t="shared" si="138"/>
        <v>3.0881634728505237E-2</v>
      </c>
      <c r="K469" s="97">
        <f t="shared" si="139"/>
        <v>0.44017126542529295</v>
      </c>
      <c r="L469" s="97">
        <f t="shared" si="148"/>
        <v>70.610168188133628</v>
      </c>
      <c r="M469" s="97">
        <f t="shared" si="140"/>
        <v>411.10250005428782</v>
      </c>
      <c r="N469" s="97">
        <f t="shared" si="141"/>
        <v>39.590061461204883</v>
      </c>
      <c r="O469" s="97">
        <f t="shared" si="142"/>
        <v>0.94501066336447226</v>
      </c>
      <c r="P469" s="97">
        <f t="shared" si="143"/>
        <v>0.94501066336447226</v>
      </c>
      <c r="Q469" s="97">
        <f t="shared" si="144"/>
        <v>0.15924305012949991</v>
      </c>
      <c r="R469" s="97">
        <f t="shared" si="145"/>
        <v>7.4078554605030683E-2</v>
      </c>
      <c r="S469" s="97">
        <f t="shared" si="133"/>
        <v>369.38909566161948</v>
      </c>
      <c r="T469" s="97">
        <f t="shared" si="149"/>
        <v>58.926521885898687</v>
      </c>
      <c r="U469" s="97">
        <f t="shared" si="149"/>
        <v>451.25059763732941</v>
      </c>
      <c r="V469" s="33">
        <f t="shared" si="150"/>
        <v>999.99999999999864</v>
      </c>
      <c r="W469" s="101">
        <f t="shared" si="146"/>
        <v>56395.007667581776</v>
      </c>
      <c r="X469" s="108">
        <f t="shared" si="151"/>
        <v>489.82288047677048</v>
      </c>
      <c r="Y469" s="32">
        <f t="shared" si="147"/>
        <v>282.62362761390216</v>
      </c>
    </row>
    <row r="470" spans="1:25" x14ac:dyDescent="0.25">
      <c r="A470" s="4">
        <v>464</v>
      </c>
      <c r="C470" s="106">
        <f>IF(male=0,VLOOKUP((($A$5:$A$1570/'Life tables'!$I$2)*2)+age,lifetable,13,1),IF(male=1,VLOOKUP((($A$5:$A$1570/'Life tables'!$I$2)*2)+age,lifetable,10,1),"error"))</f>
        <v>3.518541282111487E-4</v>
      </c>
      <c r="F470" s="97">
        <f t="shared" si="134"/>
        <v>79.310689434097227</v>
      </c>
      <c r="G470" s="97">
        <f t="shared" si="135"/>
        <v>7.9669247417828801</v>
      </c>
      <c r="H470" s="97">
        <f t="shared" si="136"/>
        <v>0.1823132849450258</v>
      </c>
      <c r="I470" s="97">
        <f t="shared" si="137"/>
        <v>0.1823132849450258</v>
      </c>
      <c r="J470" s="97">
        <f t="shared" si="138"/>
        <v>3.0837284212074576E-2</v>
      </c>
      <c r="K470" s="97">
        <f t="shared" si="139"/>
        <v>0.43953911550476005</v>
      </c>
      <c r="L470" s="97">
        <f t="shared" si="148"/>
        <v>70.508761722707462</v>
      </c>
      <c r="M470" s="97">
        <f t="shared" si="140"/>
        <v>410.51219104267329</v>
      </c>
      <c r="N470" s="97">
        <f t="shared" si="141"/>
        <v>39.533213424406675</v>
      </c>
      <c r="O470" s="97">
        <f t="shared" si="142"/>
        <v>0.94365370661869186</v>
      </c>
      <c r="P470" s="97">
        <f t="shared" si="143"/>
        <v>0.94365370661869186</v>
      </c>
      <c r="Q470" s="97">
        <f t="shared" si="144"/>
        <v>0.15901439034874931</v>
      </c>
      <c r="R470" s="97">
        <f t="shared" si="145"/>
        <v>7.3972183959401056E-2</v>
      </c>
      <c r="S470" s="97">
        <f t="shared" si="133"/>
        <v>368.85868363072109</v>
      </c>
      <c r="T470" s="97">
        <f t="shared" si="149"/>
        <v>59.116373560459508</v>
      </c>
      <c r="U470" s="97">
        <f t="shared" si="149"/>
        <v>451.76410893679355</v>
      </c>
      <c r="V470" s="33">
        <f t="shared" si="150"/>
        <v>999.99999999999864</v>
      </c>
      <c r="W470" s="101">
        <f t="shared" si="146"/>
        <v>56249.302608702586</v>
      </c>
      <c r="X470" s="108">
        <f t="shared" si="151"/>
        <v>489.11951750274557</v>
      </c>
      <c r="Y470" s="32">
        <f t="shared" si="147"/>
        <v>282.1366306526815</v>
      </c>
    </row>
    <row r="471" spans="1:25" x14ac:dyDescent="0.25">
      <c r="A471" s="4">
        <v>465</v>
      </c>
      <c r="C471" s="106">
        <f>IF(male=0,VLOOKUP((($A$5:$A$1570/'Life tables'!$I$2)*2)+age,lifetable,13,1),IF(male=1,VLOOKUP((($A$5:$A$1570/'Life tables'!$I$2)*2)+age,lifetable,10,1),"error"))</f>
        <v>3.518541282111487E-4</v>
      </c>
      <c r="F471" s="97">
        <f t="shared" si="134"/>
        <v>79.196788296996502</v>
      </c>
      <c r="G471" s="97">
        <f t="shared" si="135"/>
        <v>7.9554831341791665</v>
      </c>
      <c r="H471" s="97">
        <f t="shared" si="136"/>
        <v>0.18205145781160942</v>
      </c>
      <c r="I471" s="97">
        <f t="shared" si="137"/>
        <v>0.18205145781160942</v>
      </c>
      <c r="J471" s="97">
        <f t="shared" si="138"/>
        <v>3.0792997599993464E-2</v>
      </c>
      <c r="K471" s="97">
        <f t="shared" si="139"/>
        <v>0.43890787644463514</v>
      </c>
      <c r="L471" s="97">
        <f t="shared" si="148"/>
        <v>70.407501373149486</v>
      </c>
      <c r="M471" s="97">
        <f t="shared" si="140"/>
        <v>409.92272920574902</v>
      </c>
      <c r="N471" s="97">
        <f t="shared" si="141"/>
        <v>39.476446972366652</v>
      </c>
      <c r="O471" s="97">
        <f t="shared" si="142"/>
        <v>0.94229869729263249</v>
      </c>
      <c r="P471" s="97">
        <f t="shared" si="143"/>
        <v>0.94229869729263249</v>
      </c>
      <c r="Q471" s="97">
        <f t="shared" si="144"/>
        <v>0.15878605872626009</v>
      </c>
      <c r="R471" s="97">
        <f t="shared" si="145"/>
        <v>7.3865965970290284E-2</v>
      </c>
      <c r="S471" s="97">
        <f t="shared" si="133"/>
        <v>368.32903281410057</v>
      </c>
      <c r="T471" s="97">
        <f t="shared" si="149"/>
        <v>59.30595261678576</v>
      </c>
      <c r="U471" s="97">
        <f t="shared" si="149"/>
        <v>452.27688277920845</v>
      </c>
      <c r="V471" s="33">
        <f t="shared" si="150"/>
        <v>999.99999999999852</v>
      </c>
      <c r="W471" s="101">
        <f t="shared" si="146"/>
        <v>56103.973984600598</v>
      </c>
      <c r="X471" s="108">
        <f t="shared" si="151"/>
        <v>488.41716460400437</v>
      </c>
      <c r="Y471" s="32">
        <f t="shared" si="147"/>
        <v>281.650472895159</v>
      </c>
    </row>
    <row r="472" spans="1:25" x14ac:dyDescent="0.25">
      <c r="A472" s="4">
        <v>466</v>
      </c>
      <c r="C472" s="106">
        <f>IF(male=0,VLOOKUP((($A$5:$A$1570/'Life tables'!$I$2)*2)+age,lifetable,13,1),IF(male=1,VLOOKUP((($A$5:$A$1570/'Life tables'!$I$2)*2)+age,lifetable,10,1),"error"))</f>
        <v>3.518541282111487E-4</v>
      </c>
      <c r="F472" s="97">
        <f t="shared" si="134"/>
        <v>79.083051259662895</v>
      </c>
      <c r="G472" s="97">
        <f t="shared" si="135"/>
        <v>7.944058010740501</v>
      </c>
      <c r="H472" s="97">
        <f t="shared" si="136"/>
        <v>0.18179000789805855</v>
      </c>
      <c r="I472" s="97">
        <f t="shared" si="137"/>
        <v>0.18179000789805855</v>
      </c>
      <c r="J472" s="97">
        <f t="shared" si="138"/>
        <v>3.0748774792567102E-2</v>
      </c>
      <c r="K472" s="97">
        <f t="shared" si="139"/>
        <v>0.43827754682391878</v>
      </c>
      <c r="L472" s="97">
        <f t="shared" si="148"/>
        <v>70.30638691150979</v>
      </c>
      <c r="M472" s="97">
        <f t="shared" si="140"/>
        <v>409.33411334434152</v>
      </c>
      <c r="N472" s="97">
        <f t="shared" si="141"/>
        <v>39.419761989601803</v>
      </c>
      <c r="O472" s="97">
        <f t="shared" si="142"/>
        <v>0.94094563262972708</v>
      </c>
      <c r="P472" s="97">
        <f t="shared" si="143"/>
        <v>0.94094563262972708</v>
      </c>
      <c r="Q472" s="97">
        <f t="shared" si="144"/>
        <v>0.15855805479752516</v>
      </c>
      <c r="R472" s="97">
        <f t="shared" si="145"/>
        <v>7.3759900421613483E-2</v>
      </c>
      <c r="S472" s="97">
        <f t="shared" si="133"/>
        <v>367.80014213426114</v>
      </c>
      <c r="T472" s="97">
        <f t="shared" si="149"/>
        <v>59.495259446375854</v>
      </c>
      <c r="U472" s="97">
        <f t="shared" si="149"/>
        <v>452.78892022645397</v>
      </c>
      <c r="V472" s="33">
        <f t="shared" si="150"/>
        <v>999.99999999999864</v>
      </c>
      <c r="W472" s="101">
        <f t="shared" si="146"/>
        <v>55959.020823351268</v>
      </c>
      <c r="X472" s="108">
        <f t="shared" si="151"/>
        <v>487.71582032716879</v>
      </c>
      <c r="Y472" s="32">
        <f t="shared" si="147"/>
        <v>281.16515289355596</v>
      </c>
    </row>
    <row r="473" spans="1:25" x14ac:dyDescent="0.25">
      <c r="A473" s="4">
        <v>467</v>
      </c>
      <c r="C473" s="106">
        <f>IF(male=0,VLOOKUP((($A$5:$A$1570/'Life tables'!$I$2)*2)+age,lifetable,13,1),IF(male=1,VLOOKUP((($A$5:$A$1570/'Life tables'!$I$2)*2)+age,lifetable,10,1),"error"))</f>
        <v>3.518541282111487E-4</v>
      </c>
      <c r="F473" s="97">
        <f t="shared" si="134"/>
        <v>78.969478066796498</v>
      </c>
      <c r="G473" s="97">
        <f t="shared" si="135"/>
        <v>7.9326493458214742</v>
      </c>
      <c r="H473" s="97">
        <f t="shared" si="136"/>
        <v>0.18152893461750946</v>
      </c>
      <c r="I473" s="97">
        <f t="shared" si="137"/>
        <v>0.18152893461750946</v>
      </c>
      <c r="J473" s="97">
        <f t="shared" si="138"/>
        <v>3.0704615690530752E-2</v>
      </c>
      <c r="K473" s="97">
        <f t="shared" si="139"/>
        <v>0.43764812522774132</v>
      </c>
      <c r="L473" s="97">
        <f t="shared" si="148"/>
        <v>70.205418110821739</v>
      </c>
      <c r="M473" s="97">
        <f t="shared" si="140"/>
        <v>408.74634226037233</v>
      </c>
      <c r="N473" s="97">
        <f t="shared" si="141"/>
        <v>39.36315836073458</v>
      </c>
      <c r="O473" s="97">
        <f t="shared" si="142"/>
        <v>0.93959450987592519</v>
      </c>
      <c r="P473" s="97">
        <f t="shared" si="143"/>
        <v>0.93959450987592519</v>
      </c>
      <c r="Q473" s="97">
        <f t="shared" si="144"/>
        <v>0.15833037809846151</v>
      </c>
      <c r="R473" s="97">
        <f t="shared" si="145"/>
        <v>7.3653987097483067E-2</v>
      </c>
      <c r="S473" s="97">
        <f t="shared" si="133"/>
        <v>367.27201051468995</v>
      </c>
      <c r="T473" s="97">
        <f t="shared" si="149"/>
        <v>59.684294440164848</v>
      </c>
      <c r="U473" s="97">
        <f t="shared" si="149"/>
        <v>453.30022233877918</v>
      </c>
      <c r="V473" s="33">
        <f t="shared" si="150"/>
        <v>999.99999999999864</v>
      </c>
      <c r="W473" s="101">
        <f t="shared" si="146"/>
        <v>55814.442155516641</v>
      </c>
      <c r="X473" s="108">
        <f t="shared" si="151"/>
        <v>487.01548322105464</v>
      </c>
      <c r="Y473" s="32">
        <f t="shared" si="147"/>
        <v>280.6806692026513</v>
      </c>
    </row>
    <row r="474" spans="1:25" x14ac:dyDescent="0.25">
      <c r="A474" s="4">
        <v>468</v>
      </c>
      <c r="C474" s="106">
        <f>IF(male=0,VLOOKUP((($A$5:$A$1570/'Life tables'!$I$2)*2)+age,lifetable,13,1),IF(male=1,VLOOKUP((($A$5:$A$1570/'Life tables'!$I$2)*2)+age,lifetable,10,1),"error"))</f>
        <v>3.518541282111487E-4</v>
      </c>
      <c r="F474" s="97">
        <f t="shared" si="134"/>
        <v>78.856068464175209</v>
      </c>
      <c r="G474" s="97">
        <f t="shared" si="135"/>
        <v>7.9212571138849448</v>
      </c>
      <c r="H474" s="97">
        <f t="shared" si="136"/>
        <v>0.1812682373855761</v>
      </c>
      <c r="I474" s="97">
        <f t="shared" si="137"/>
        <v>0.1812682373855761</v>
      </c>
      <c r="J474" s="97">
        <f t="shared" si="138"/>
        <v>3.0660520195038714E-2</v>
      </c>
      <c r="K474" s="97">
        <f t="shared" si="139"/>
        <v>0.43701961024720604</v>
      </c>
      <c r="L474" s="97">
        <f t="shared" si="148"/>
        <v>70.104594745076867</v>
      </c>
      <c r="M474" s="97">
        <f t="shared" si="140"/>
        <v>408.15941475687941</v>
      </c>
      <c r="N474" s="97">
        <f t="shared" si="141"/>
        <v>39.306635970494952</v>
      </c>
      <c r="O474" s="97">
        <f t="shared" si="142"/>
        <v>0.93824532627974311</v>
      </c>
      <c r="P474" s="97">
        <f t="shared" si="143"/>
        <v>0.93824532627974311</v>
      </c>
      <c r="Q474" s="97">
        <f t="shared" si="144"/>
        <v>0.15810302816541866</v>
      </c>
      <c r="R474" s="97">
        <f t="shared" si="145"/>
        <v>7.3548225782212678E-2</v>
      </c>
      <c r="S474" s="97">
        <f t="shared" si="133"/>
        <v>366.74463687987736</v>
      </c>
      <c r="T474" s="97">
        <f t="shared" si="149"/>
        <v>59.873057988525304</v>
      </c>
      <c r="U474" s="97">
        <f t="shared" si="149"/>
        <v>453.81079017480857</v>
      </c>
      <c r="V474" s="33">
        <f t="shared" si="150"/>
        <v>999.99999999999864</v>
      </c>
      <c r="W474" s="101">
        <f t="shared" si="146"/>
        <v>55670.237014140068</v>
      </c>
      <c r="X474" s="108">
        <f t="shared" si="151"/>
        <v>486.31615183666474</v>
      </c>
      <c r="Y474" s="32">
        <f t="shared" si="147"/>
        <v>280.19702037977453</v>
      </c>
    </row>
    <row r="475" spans="1:25" x14ac:dyDescent="0.25">
      <c r="A475" s="4">
        <v>469</v>
      </c>
      <c r="C475" s="106">
        <f>IF(male=0,VLOOKUP((($A$5:$A$1570/'Life tables'!$I$2)*2)+age,lifetable,13,1),IF(male=1,VLOOKUP((($A$5:$A$1570/'Life tables'!$I$2)*2)+age,lifetable,10,1),"error"))</f>
        <v>3.518541282111487E-4</v>
      </c>
      <c r="F475" s="97">
        <f t="shared" si="134"/>
        <v>78.742822198627451</v>
      </c>
      <c r="G475" s="97">
        <f t="shared" si="135"/>
        <v>7.9098812894992969</v>
      </c>
      <c r="H475" s="97">
        <f t="shared" si="136"/>
        <v>0.18100791562028715</v>
      </c>
      <c r="I475" s="97">
        <f t="shared" si="137"/>
        <v>0.18100791562028715</v>
      </c>
      <c r="J475" s="97">
        <f t="shared" si="138"/>
        <v>3.0616488207653791E-2</v>
      </c>
      <c r="K475" s="97">
        <f t="shared" si="139"/>
        <v>0.43639200047923848</v>
      </c>
      <c r="L475" s="97">
        <f t="shared" si="148"/>
        <v>70.003916589200685</v>
      </c>
      <c r="M475" s="97">
        <f t="shared" si="140"/>
        <v>407.57332963803731</v>
      </c>
      <c r="N475" s="97">
        <f t="shared" si="141"/>
        <v>39.250194703722329</v>
      </c>
      <c r="O475" s="97">
        <f t="shared" si="142"/>
        <v>0.9368980790923096</v>
      </c>
      <c r="P475" s="97">
        <f t="shared" si="143"/>
        <v>0.9368980790923096</v>
      </c>
      <c r="Q475" s="97">
        <f t="shared" si="144"/>
        <v>0.15787600453518624</v>
      </c>
      <c r="R475" s="97">
        <f t="shared" si="145"/>
        <v>7.3442616260320656E-2</v>
      </c>
      <c r="S475" s="97">
        <f t="shared" si="133"/>
        <v>366.21802015533484</v>
      </c>
      <c r="T475" s="97">
        <f t="shared" si="149"/>
        <v>60.061550481268142</v>
      </c>
      <c r="U475" s="97">
        <f t="shared" si="149"/>
        <v>454.32062479154814</v>
      </c>
      <c r="V475" s="33">
        <f t="shared" si="150"/>
        <v>999.99999999999864</v>
      </c>
      <c r="W475" s="101">
        <f t="shared" si="146"/>
        <v>55526.404434740471</v>
      </c>
      <c r="X475" s="108">
        <f t="shared" si="151"/>
        <v>485.61782472718232</v>
      </c>
      <c r="Y475" s="32">
        <f t="shared" si="147"/>
        <v>279.71420498480023</v>
      </c>
    </row>
    <row r="476" spans="1:25" x14ac:dyDescent="0.25">
      <c r="A476" s="4">
        <v>470</v>
      </c>
      <c r="C476" s="106">
        <f>IF(male=0,VLOOKUP((($A$5:$A$1570/'Life tables'!$I$2)*2)+age,lifetable,13,1),IF(male=1,VLOOKUP((($A$5:$A$1570/'Life tables'!$I$2)*2)+age,lifetable,10,1),"error"))</f>
        <v>3.7736298212742714E-4</v>
      </c>
      <c r="F476" s="97">
        <f t="shared" si="134"/>
        <v>78.629739018005779</v>
      </c>
      <c r="G476" s="97">
        <f t="shared" si="135"/>
        <v>7.8985218473357923</v>
      </c>
      <c r="H476" s="97">
        <f t="shared" si="136"/>
        <v>0.18074796874202553</v>
      </c>
      <c r="I476" s="97">
        <f t="shared" si="137"/>
        <v>0.18074796874202553</v>
      </c>
      <c r="J476" s="97">
        <f t="shared" si="138"/>
        <v>3.2788977743441181E-2</v>
      </c>
      <c r="K476" s="97">
        <f t="shared" si="139"/>
        <v>0.43576529452643986</v>
      </c>
      <c r="L476" s="97">
        <f t="shared" si="148"/>
        <v>69.901166960916058</v>
      </c>
      <c r="M476" s="97">
        <f t="shared" si="140"/>
        <v>406.98808570917657</v>
      </c>
      <c r="N476" s="97">
        <f t="shared" si="141"/>
        <v>39.193834445367457</v>
      </c>
      <c r="O476" s="97">
        <f t="shared" si="142"/>
        <v>0.93555276556741085</v>
      </c>
      <c r="P476" s="97">
        <f t="shared" si="143"/>
        <v>0.93555276556741085</v>
      </c>
      <c r="Q476" s="97">
        <f t="shared" si="144"/>
        <v>0.1690786259239645</v>
      </c>
      <c r="R476" s="97">
        <f t="shared" si="145"/>
        <v>7.3337158316533785E-2</v>
      </c>
      <c r="S476" s="97">
        <f t="shared" si="133"/>
        <v>365.68072994843379</v>
      </c>
      <c r="T476" s="97">
        <f t="shared" si="149"/>
        <v>60.263418084935545</v>
      </c>
      <c r="U476" s="97">
        <f t="shared" si="149"/>
        <v>454.82972724439111</v>
      </c>
      <c r="V476" s="33">
        <f t="shared" si="150"/>
        <v>999.99999999999864</v>
      </c>
      <c r="W476" s="101">
        <f t="shared" si="146"/>
        <v>55381.593393292125</v>
      </c>
      <c r="X476" s="108">
        <f t="shared" si="151"/>
        <v>484.90685467067198</v>
      </c>
      <c r="Y476" s="32">
        <f t="shared" si="147"/>
        <v>279.22423496824587</v>
      </c>
    </row>
    <row r="477" spans="1:25" x14ac:dyDescent="0.25">
      <c r="A477" s="4">
        <v>471</v>
      </c>
      <c r="C477" s="106">
        <f>IF(male=0,VLOOKUP((($A$5:$A$1570/'Life tables'!$I$2)*2)+age,lifetable,13,1),IF(male=1,VLOOKUP((($A$5:$A$1570/'Life tables'!$I$2)*2)+age,lifetable,10,1),"error"))</f>
        <v>3.7736298212742714E-4</v>
      </c>
      <c r="F477" s="97">
        <f t="shared" si="134"/>
        <v>78.514592796842052</v>
      </c>
      <c r="G477" s="97">
        <f t="shared" si="135"/>
        <v>7.8869551684321326</v>
      </c>
      <c r="H477" s="97">
        <f t="shared" si="136"/>
        <v>0.18048327950556631</v>
      </c>
      <c r="I477" s="97">
        <f t="shared" si="137"/>
        <v>0.18048327950556631</v>
      </c>
      <c r="J477" s="97">
        <f t="shared" si="138"/>
        <v>3.2740961217758519E-2</v>
      </c>
      <c r="K477" s="97">
        <f t="shared" si="139"/>
        <v>0.43512715522182471</v>
      </c>
      <c r="L477" s="97">
        <f t="shared" si="148"/>
        <v>69.798802952959207</v>
      </c>
      <c r="M477" s="97">
        <f t="shared" si="140"/>
        <v>406.39226187382997</v>
      </c>
      <c r="N477" s="97">
        <f t="shared" si="141"/>
        <v>39.136455319095276</v>
      </c>
      <c r="O477" s="97">
        <f t="shared" si="142"/>
        <v>0.93418313177093693</v>
      </c>
      <c r="P477" s="97">
        <f t="shared" si="143"/>
        <v>0.93418313177093693</v>
      </c>
      <c r="Q477" s="97">
        <f t="shared" si="144"/>
        <v>0.16883109760824586</v>
      </c>
      <c r="R477" s="97">
        <f t="shared" si="145"/>
        <v>7.3229793928051901E-2</v>
      </c>
      <c r="S477" s="97">
        <f t="shared" si="133"/>
        <v>365.14537939965652</v>
      </c>
      <c r="T477" s="97">
        <f t="shared" si="149"/>
        <v>60.464990143761547</v>
      </c>
      <c r="U477" s="97">
        <f t="shared" si="149"/>
        <v>455.33808419354096</v>
      </c>
      <c r="V477" s="33">
        <f t="shared" si="150"/>
        <v>999.99999999999864</v>
      </c>
      <c r="W477" s="101">
        <f t="shared" si="146"/>
        <v>55236.952909834785</v>
      </c>
      <c r="X477" s="108">
        <f t="shared" si="151"/>
        <v>484.19692566269612</v>
      </c>
      <c r="Y477" s="32">
        <f t="shared" si="147"/>
        <v>278.73525204158091</v>
      </c>
    </row>
    <row r="478" spans="1:25" x14ac:dyDescent="0.25">
      <c r="A478" s="4">
        <v>472</v>
      </c>
      <c r="C478" s="106">
        <f>IF(male=0,VLOOKUP((($A$5:$A$1570/'Life tables'!$I$2)*2)+age,lifetable,13,1),IF(male=1,VLOOKUP((($A$5:$A$1570/'Life tables'!$I$2)*2)+age,lifetable,10,1),"error"))</f>
        <v>3.7736298212742714E-4</v>
      </c>
      <c r="F478" s="97">
        <f t="shared" si="134"/>
        <v>78.39961619907001</v>
      </c>
      <c r="G478" s="97">
        <f t="shared" si="135"/>
        <v>7.8754055285531699</v>
      </c>
      <c r="H478" s="97">
        <f t="shared" si="136"/>
        <v>0.18021898018625399</v>
      </c>
      <c r="I478" s="97">
        <f t="shared" si="137"/>
        <v>0.18021898018625399</v>
      </c>
      <c r="J478" s="97">
        <f t="shared" si="138"/>
        <v>3.2693015425842548E-2</v>
      </c>
      <c r="K478" s="97">
        <f t="shared" si="139"/>
        <v>0.4344899559684951</v>
      </c>
      <c r="L478" s="97">
        <f t="shared" si="148"/>
        <v>69.696589738749992</v>
      </c>
      <c r="M478" s="97">
        <f t="shared" si="140"/>
        <v>405.79730946362616</v>
      </c>
      <c r="N478" s="97">
        <f t="shared" si="141"/>
        <v>39.079160112952408</v>
      </c>
      <c r="O478" s="97">
        <f t="shared" si="142"/>
        <v>0.93281550113925082</v>
      </c>
      <c r="P478" s="97">
        <f t="shared" si="143"/>
        <v>0.93281550113925082</v>
      </c>
      <c r="Q478" s="97">
        <f t="shared" si="144"/>
        <v>0.16858393131630847</v>
      </c>
      <c r="R478" s="97">
        <f t="shared" si="145"/>
        <v>7.3122586565895611E-2</v>
      </c>
      <c r="S478" s="97">
        <f t="shared" si="133"/>
        <v>364.61081183051306</v>
      </c>
      <c r="T478" s="97">
        <f t="shared" si="149"/>
        <v>60.666267090503695</v>
      </c>
      <c r="U478" s="97">
        <f t="shared" si="149"/>
        <v>455.84569673607535</v>
      </c>
      <c r="V478" s="33">
        <f t="shared" si="150"/>
        <v>999.99999999999864</v>
      </c>
      <c r="W478" s="101">
        <f t="shared" si="146"/>
        <v>55092.690154901844</v>
      </c>
      <c r="X478" s="108">
        <f t="shared" si="151"/>
        <v>483.48803617341963</v>
      </c>
      <c r="Y478" s="32">
        <f t="shared" si="147"/>
        <v>278.24712551468457</v>
      </c>
    </row>
    <row r="479" spans="1:25" x14ac:dyDescent="0.25">
      <c r="A479" s="4">
        <v>473</v>
      </c>
      <c r="C479" s="106">
        <f>IF(male=0,VLOOKUP((($A$5:$A$1570/'Life tables'!$I$2)*2)+age,lifetable,13,1),IF(male=1,VLOOKUP((($A$5:$A$1570/'Life tables'!$I$2)*2)+age,lifetable,10,1),"error"))</f>
        <v>3.7736298212742714E-4</v>
      </c>
      <c r="F479" s="97">
        <f t="shared" si="134"/>
        <v>78.284808938550441</v>
      </c>
      <c r="G479" s="97">
        <f t="shared" si="135"/>
        <v>7.8638728989556208</v>
      </c>
      <c r="H479" s="97">
        <f t="shared" si="136"/>
        <v>0.17995507012633383</v>
      </c>
      <c r="I479" s="97">
        <f t="shared" si="137"/>
        <v>0.17995507012633383</v>
      </c>
      <c r="J479" s="97">
        <f t="shared" si="138"/>
        <v>3.2645140248371861E-2</v>
      </c>
      <c r="K479" s="97">
        <f t="shared" si="139"/>
        <v>0.43385369518066991</v>
      </c>
      <c r="L479" s="97">
        <f t="shared" si="148"/>
        <v>69.594527063913105</v>
      </c>
      <c r="M479" s="97">
        <f t="shared" si="140"/>
        <v>405.20322723486919</v>
      </c>
      <c r="N479" s="97">
        <f t="shared" si="141"/>
        <v>39.021948707168221</v>
      </c>
      <c r="O479" s="97">
        <f t="shared" si="142"/>
        <v>0.93144987081344033</v>
      </c>
      <c r="P479" s="97">
        <f t="shared" si="143"/>
        <v>0.93144987081344033</v>
      </c>
      <c r="Q479" s="97">
        <f t="shared" si="144"/>
        <v>0.16833712653147295</v>
      </c>
      <c r="R479" s="97">
        <f t="shared" si="145"/>
        <v>7.3015536005957282E-2</v>
      </c>
      <c r="S479" s="97">
        <f t="shared" si="133"/>
        <v>364.07702612353665</v>
      </c>
      <c r="T479" s="97">
        <f t="shared" si="149"/>
        <v>60.867249357283541</v>
      </c>
      <c r="U479" s="97">
        <f t="shared" si="149"/>
        <v>456.35256596726197</v>
      </c>
      <c r="V479" s="33">
        <f t="shared" si="150"/>
        <v>999.99999999999864</v>
      </c>
      <c r="W479" s="101">
        <f t="shared" si="146"/>
        <v>54948.804143174988</v>
      </c>
      <c r="X479" s="108">
        <f t="shared" si="151"/>
        <v>482.78018467545314</v>
      </c>
      <c r="Y479" s="32">
        <f t="shared" si="147"/>
        <v>277.75985388462743</v>
      </c>
    </row>
    <row r="480" spans="1:25" x14ac:dyDescent="0.25">
      <c r="A480" s="4">
        <v>474</v>
      </c>
      <c r="C480" s="106">
        <f>IF(male=0,VLOOKUP((($A$5:$A$1570/'Life tables'!$I$2)*2)+age,lifetable,13,1),IF(male=1,VLOOKUP((($A$5:$A$1570/'Life tables'!$I$2)*2)+age,lifetable,10,1),"error"))</f>
        <v>3.7736298212742714E-4</v>
      </c>
      <c r="F480" s="97">
        <f t="shared" si="134"/>
        <v>78.170170730931559</v>
      </c>
      <c r="G480" s="97">
        <f t="shared" si="135"/>
        <v>7.8523572510757544</v>
      </c>
      <c r="H480" s="97">
        <f t="shared" si="136"/>
        <v>0.17969154867215992</v>
      </c>
      <c r="I480" s="97">
        <f t="shared" si="137"/>
        <v>0.17969154867215992</v>
      </c>
      <c r="J480" s="97">
        <f t="shared" si="138"/>
        <v>3.2597335566770365E-2</v>
      </c>
      <c r="K480" s="97">
        <f t="shared" si="139"/>
        <v>0.43321837128247426</v>
      </c>
      <c r="L480" s="97">
        <f t="shared" si="148"/>
        <v>69.492614675662239</v>
      </c>
      <c r="M480" s="97">
        <f t="shared" si="140"/>
        <v>404.6100139445216</v>
      </c>
      <c r="N480" s="97">
        <f t="shared" si="141"/>
        <v>38.964820982035526</v>
      </c>
      <c r="O480" s="97">
        <f t="shared" si="142"/>
        <v>0.9300862379361069</v>
      </c>
      <c r="P480" s="97">
        <f t="shared" si="143"/>
        <v>0.9300862379361069</v>
      </c>
      <c r="Q480" s="97">
        <f t="shared" si="144"/>
        <v>0.1680906827373333</v>
      </c>
      <c r="R480" s="97">
        <f t="shared" si="145"/>
        <v>7.2908642024248016E-2</v>
      </c>
      <c r="S480" s="97">
        <f t="shared" si="133"/>
        <v>363.54402116185224</v>
      </c>
      <c r="T480" s="97">
        <f t="shared" si="149"/>
        <v>61.067937375587647</v>
      </c>
      <c r="U480" s="97">
        <f t="shared" si="149"/>
        <v>456.85869298056866</v>
      </c>
      <c r="V480" s="33">
        <f t="shared" si="150"/>
        <v>999.99999999999864</v>
      </c>
      <c r="W480" s="101">
        <f t="shared" si="146"/>
        <v>54805.293891864465</v>
      </c>
      <c r="X480" s="108">
        <f t="shared" si="151"/>
        <v>482.07336964384228</v>
      </c>
      <c r="Y480" s="32">
        <f t="shared" si="147"/>
        <v>277.27343565122834</v>
      </c>
    </row>
    <row r="481" spans="1:25" x14ac:dyDescent="0.25">
      <c r="A481" s="4">
        <v>475</v>
      </c>
      <c r="C481" s="106">
        <f>IF(male=0,VLOOKUP((($A$5:$A$1570/'Life tables'!$I$2)*2)+age,lifetable,13,1),IF(male=1,VLOOKUP((($A$5:$A$1570/'Life tables'!$I$2)*2)+age,lifetable,10,1),"error"))</f>
        <v>3.7736298212742714E-4</v>
      </c>
      <c r="F481" s="97">
        <f t="shared" si="134"/>
        <v>78.055701293596726</v>
      </c>
      <c r="G481" s="97">
        <f t="shared" si="135"/>
        <v>7.8408585565241369</v>
      </c>
      <c r="H481" s="97">
        <f t="shared" si="136"/>
        <v>0.17942841517407498</v>
      </c>
      <c r="I481" s="97">
        <f t="shared" si="137"/>
        <v>0.17942841517407498</v>
      </c>
      <c r="J481" s="97">
        <f t="shared" si="138"/>
        <v>3.2549601263185603E-2</v>
      </c>
      <c r="K481" s="97">
        <f t="shared" si="139"/>
        <v>0.43258398270764936</v>
      </c>
      <c r="L481" s="97">
        <f t="shared" si="148"/>
        <v>69.390852322753602</v>
      </c>
      <c r="M481" s="97">
        <f t="shared" si="140"/>
        <v>404.01766835024557</v>
      </c>
      <c r="N481" s="97">
        <f t="shared" si="141"/>
        <v>38.907776817914502</v>
      </c>
      <c r="O481" s="97">
        <f t="shared" si="142"/>
        <v>0.92872459965146037</v>
      </c>
      <c r="P481" s="97">
        <f t="shared" si="143"/>
        <v>0.92872459965146037</v>
      </c>
      <c r="Q481" s="97">
        <f t="shared" si="144"/>
        <v>0.16784459941777427</v>
      </c>
      <c r="R481" s="97">
        <f t="shared" si="145"/>
        <v>7.2801904396904871E-2</v>
      </c>
      <c r="S481" s="97">
        <f t="shared" si="133"/>
        <v>363.0117958292135</v>
      </c>
      <c r="T481" s="97">
        <f t="shared" si="149"/>
        <v>61.268331576268608</v>
      </c>
      <c r="U481" s="97">
        <f t="shared" si="149"/>
        <v>457.36407886767324</v>
      </c>
      <c r="V481" s="33">
        <f t="shared" si="150"/>
        <v>999.99999999999864</v>
      </c>
      <c r="W481" s="101">
        <f t="shared" si="146"/>
        <v>54662.158420704</v>
      </c>
      <c r="X481" s="108">
        <f t="shared" si="151"/>
        <v>481.36758955605683</v>
      </c>
      <c r="Y481" s="32">
        <f t="shared" si="147"/>
        <v>276.78786931704559</v>
      </c>
    </row>
    <row r="482" spans="1:25" x14ac:dyDescent="0.25">
      <c r="A482" s="4">
        <v>476</v>
      </c>
      <c r="C482" s="106">
        <f>IF(male=0,VLOOKUP((($A$5:$A$1570/'Life tables'!$I$2)*2)+age,lifetable,13,1),IF(male=1,VLOOKUP((($A$5:$A$1570/'Life tables'!$I$2)*2)+age,lifetable,10,1),"error"))</f>
        <v>3.7736298212742714E-4</v>
      </c>
      <c r="F482" s="97">
        <f t="shared" si="134"/>
        <v>77.941400345614355</v>
      </c>
      <c r="G482" s="97">
        <f t="shared" si="135"/>
        <v>7.8293767870806041</v>
      </c>
      <c r="H482" s="97">
        <f t="shared" si="136"/>
        <v>0.17916566898629518</v>
      </c>
      <c r="I482" s="97">
        <f t="shared" si="137"/>
        <v>0.17916566898629518</v>
      </c>
      <c r="J482" s="97">
        <f t="shared" si="138"/>
        <v>3.250193722046775E-2</v>
      </c>
      <c r="K482" s="97">
        <f t="shared" si="139"/>
        <v>0.43195052789927479</v>
      </c>
      <c r="L482" s="97">
        <f t="shared" si="148"/>
        <v>69.289239755441415</v>
      </c>
      <c r="M482" s="97">
        <f t="shared" si="140"/>
        <v>403.42618921044243</v>
      </c>
      <c r="N482" s="97">
        <f t="shared" si="141"/>
        <v>38.850816095236496</v>
      </c>
      <c r="O482" s="97">
        <f t="shared" si="142"/>
        <v>0.92736495310540967</v>
      </c>
      <c r="P482" s="97">
        <f t="shared" si="143"/>
        <v>0.92736495310540967</v>
      </c>
      <c r="Q482" s="97">
        <f t="shared" si="144"/>
        <v>0.16759887605698753</v>
      </c>
      <c r="R482" s="97">
        <f t="shared" si="145"/>
        <v>7.26953229001982E-2</v>
      </c>
      <c r="S482" s="97">
        <f t="shared" si="133"/>
        <v>362.48034901003791</v>
      </c>
      <c r="T482" s="97">
        <f t="shared" si="149"/>
        <v>61.468432389546066</v>
      </c>
      <c r="U482" s="97">
        <f t="shared" si="149"/>
        <v>457.86872471847272</v>
      </c>
      <c r="V482" s="33">
        <f t="shared" si="150"/>
        <v>999.99999999999864</v>
      </c>
      <c r="W482" s="101">
        <f t="shared" si="146"/>
        <v>54519.396751945984</v>
      </c>
      <c r="X482" s="108">
        <f t="shared" si="151"/>
        <v>480.66284289197984</v>
      </c>
      <c r="Y482" s="32">
        <f t="shared" si="147"/>
        <v>276.30315338736784</v>
      </c>
    </row>
    <row r="483" spans="1:25" x14ac:dyDescent="0.25">
      <c r="A483" s="4">
        <v>477</v>
      </c>
      <c r="C483" s="106">
        <f>IF(male=0,VLOOKUP((($A$5:$A$1570/'Life tables'!$I$2)*2)+age,lifetable,13,1),IF(male=1,VLOOKUP((($A$5:$A$1570/'Life tables'!$I$2)*2)+age,lifetable,10,1),"error"))</f>
        <v>3.7736298212742714E-4</v>
      </c>
      <c r="F483" s="97">
        <f t="shared" si="134"/>
        <v>77.827267607689251</v>
      </c>
      <c r="G483" s="97">
        <f t="shared" si="135"/>
        <v>7.8179119146893674</v>
      </c>
      <c r="H483" s="97">
        <f t="shared" si="136"/>
        <v>0.1789033094667983</v>
      </c>
      <c r="I483" s="97">
        <f t="shared" si="137"/>
        <v>0.1789033094667983</v>
      </c>
      <c r="J483" s="97">
        <f t="shared" si="138"/>
        <v>3.2454343322149366E-2</v>
      </c>
      <c r="K483" s="97">
        <f t="shared" si="139"/>
        <v>0.43131800530949932</v>
      </c>
      <c r="L483" s="97">
        <f t="shared" si="148"/>
        <v>69.187776725434645</v>
      </c>
      <c r="M483" s="97">
        <f t="shared" si="140"/>
        <v>402.83557528429054</v>
      </c>
      <c r="N483" s="97">
        <f t="shared" si="141"/>
        <v>38.793938694507702</v>
      </c>
      <c r="O483" s="97">
        <f t="shared" si="142"/>
        <v>0.92600729544564986</v>
      </c>
      <c r="P483" s="97">
        <f t="shared" si="143"/>
        <v>0.92600729544564986</v>
      </c>
      <c r="Q483" s="97">
        <f t="shared" si="144"/>
        <v>0.16735351213948785</v>
      </c>
      <c r="R483" s="97">
        <f t="shared" si="145"/>
        <v>7.2588897310538303E-2</v>
      </c>
      <c r="S483" s="97">
        <f t="shared" si="133"/>
        <v>361.94967958944153</v>
      </c>
      <c r="T483" s="97">
        <f t="shared" si="149"/>
        <v>61.668240245007702</v>
      </c>
      <c r="U483" s="97">
        <f t="shared" si="149"/>
        <v>458.37263162109275</v>
      </c>
      <c r="V483" s="33">
        <f t="shared" si="150"/>
        <v>999.99999999999864</v>
      </c>
      <c r="W483" s="101">
        <f t="shared" si="146"/>
        <v>54377.007910356202</v>
      </c>
      <c r="X483" s="108">
        <f t="shared" si="151"/>
        <v>479.95912813389816</v>
      </c>
      <c r="Y483" s="32">
        <f t="shared" si="147"/>
        <v>275.81928637020559</v>
      </c>
    </row>
    <row r="484" spans="1:25" x14ac:dyDescent="0.25">
      <c r="A484" s="4">
        <v>478</v>
      </c>
      <c r="C484" s="106">
        <f>IF(male=0,VLOOKUP((($A$5:$A$1570/'Life tables'!$I$2)*2)+age,lifetable,13,1),IF(male=1,VLOOKUP((($A$5:$A$1570/'Life tables'!$I$2)*2)+age,lifetable,10,1),"error"))</f>
        <v>3.7736298212742714E-4</v>
      </c>
      <c r="F484" s="97">
        <f t="shared" si="134"/>
        <v>77.713302802115948</v>
      </c>
      <c r="G484" s="97">
        <f t="shared" si="135"/>
        <v>7.8064639114543315</v>
      </c>
      <c r="H484" s="97">
        <f t="shared" si="136"/>
        <v>0.17864133597721649</v>
      </c>
      <c r="I484" s="97">
        <f t="shared" si="137"/>
        <v>0.17864133597721649</v>
      </c>
      <c r="J484" s="97">
        <f t="shared" si="138"/>
        <v>3.240681945242594E-2</v>
      </c>
      <c r="K484" s="97">
        <f t="shared" si="139"/>
        <v>0.4306864133992816</v>
      </c>
      <c r="L484" s="97">
        <f t="shared" si="148"/>
        <v>69.086462985855476</v>
      </c>
      <c r="M484" s="97">
        <f t="shared" si="140"/>
        <v>402.24582533178216</v>
      </c>
      <c r="N484" s="97">
        <f t="shared" si="141"/>
        <v>38.737144496312688</v>
      </c>
      <c r="O484" s="97">
        <f t="shared" si="142"/>
        <v>0.92465162382174704</v>
      </c>
      <c r="P484" s="97">
        <f t="shared" si="143"/>
        <v>0.92465162382174704</v>
      </c>
      <c r="Q484" s="97">
        <f t="shared" si="144"/>
        <v>0.16710850715012776</v>
      </c>
      <c r="R484" s="97">
        <f t="shared" si="145"/>
        <v>7.2482627404482178E-2</v>
      </c>
      <c r="S484" s="97">
        <f t="shared" si="133"/>
        <v>361.4197864532714</v>
      </c>
      <c r="T484" s="97">
        <f t="shared" si="149"/>
        <v>61.867755571610253</v>
      </c>
      <c r="U484" s="97">
        <f t="shared" si="149"/>
        <v>458.87580066189651</v>
      </c>
      <c r="V484" s="33">
        <f t="shared" si="150"/>
        <v>999.99999999999864</v>
      </c>
      <c r="W484" s="101">
        <f t="shared" si="146"/>
        <v>54234.990923209029</v>
      </c>
      <c r="X484" s="108">
        <f t="shared" si="151"/>
        <v>479.25644376649183</v>
      </c>
      <c r="Y484" s="32">
        <f t="shared" si="147"/>
        <v>275.33626677628251</v>
      </c>
    </row>
    <row r="485" spans="1:25" x14ac:dyDescent="0.25">
      <c r="A485" s="4">
        <v>479</v>
      </c>
      <c r="C485" s="106">
        <f>IF(male=0,VLOOKUP((($A$5:$A$1570/'Life tables'!$I$2)*2)+age,lifetable,13,1),IF(male=1,VLOOKUP((($A$5:$A$1570/'Life tables'!$I$2)*2)+age,lifetable,10,1),"error"))</f>
        <v>3.7736298212742714E-4</v>
      </c>
      <c r="F485" s="97">
        <f t="shared" si="134"/>
        <v>77.599505652733612</v>
      </c>
      <c r="G485" s="97">
        <f t="shared" si="135"/>
        <v>7.7950327496345642</v>
      </c>
      <c r="H485" s="97">
        <f t="shared" si="136"/>
        <v>0.17837974788273256</v>
      </c>
      <c r="I485" s="97">
        <f t="shared" si="137"/>
        <v>0.17837974788273256</v>
      </c>
      <c r="J485" s="97">
        <f t="shared" si="138"/>
        <v>3.2359365496137084E-2</v>
      </c>
      <c r="K485" s="97">
        <f t="shared" si="139"/>
        <v>0.430055750638141</v>
      </c>
      <c r="L485" s="97">
        <f t="shared" si="148"/>
        <v>68.9852982911993</v>
      </c>
      <c r="M485" s="97">
        <f t="shared" si="140"/>
        <v>401.65693811375826</v>
      </c>
      <c r="N485" s="97">
        <f t="shared" si="141"/>
        <v>38.680433381317748</v>
      </c>
      <c r="O485" s="97">
        <f t="shared" si="142"/>
        <v>0.92329793538521809</v>
      </c>
      <c r="P485" s="97">
        <f t="shared" si="143"/>
        <v>0.92329793538521809</v>
      </c>
      <c r="Q485" s="97">
        <f t="shared" si="144"/>
        <v>0.16686386057411273</v>
      </c>
      <c r="R485" s="97">
        <f t="shared" si="145"/>
        <v>7.2376512958739744E-2</v>
      </c>
      <c r="S485" s="97">
        <f t="shared" si="133"/>
        <v>360.89066848813724</v>
      </c>
      <c r="T485" s="97">
        <f t="shared" si="149"/>
        <v>62.066978797680505</v>
      </c>
      <c r="U485" s="97">
        <f t="shared" si="149"/>
        <v>459.37823292549336</v>
      </c>
      <c r="V485" s="33">
        <f t="shared" si="150"/>
        <v>999.99999999999864</v>
      </c>
      <c r="W485" s="101">
        <f t="shared" si="146"/>
        <v>54093.344820282102</v>
      </c>
      <c r="X485" s="108">
        <f t="shared" si="151"/>
        <v>478.55478827682475</v>
      </c>
      <c r="Y485" s="32">
        <f t="shared" si="147"/>
        <v>274.85409311902691</v>
      </c>
    </row>
    <row r="486" spans="1:25" x14ac:dyDescent="0.25">
      <c r="A486" s="4">
        <v>480</v>
      </c>
      <c r="C486" s="106">
        <f>IF(male=0,VLOOKUP((($A$5:$A$1570/'Life tables'!$I$2)*2)+age,lifetable,13,1),IF(male=1,VLOOKUP((($A$5:$A$1570/'Life tables'!$I$2)*2)+age,lifetable,10,1),"error"))</f>
        <v>3.7736298212742714E-4</v>
      </c>
      <c r="F486" s="97">
        <f t="shared" si="134"/>
        <v>77.485875884882574</v>
      </c>
      <c r="G486" s="97">
        <f t="shared" si="135"/>
        <v>7.7836184016399255</v>
      </c>
      <c r="H486" s="97">
        <f t="shared" si="136"/>
        <v>0.17811854455198003</v>
      </c>
      <c r="I486" s="97">
        <f t="shared" si="137"/>
        <v>0.17811854455198003</v>
      </c>
      <c r="J486" s="97">
        <f t="shared" si="138"/>
        <v>3.2311981338748408E-2</v>
      </c>
      <c r="K486" s="97">
        <f t="shared" si="139"/>
        <v>0.42942601550391601</v>
      </c>
      <c r="L486" s="97">
        <f t="shared" si="148"/>
        <v>68.884282397296019</v>
      </c>
      <c r="M486" s="97">
        <f t="shared" si="140"/>
        <v>401.06891239194221</v>
      </c>
      <c r="N486" s="97">
        <f t="shared" si="141"/>
        <v>38.623805230274172</v>
      </c>
      <c r="O486" s="97">
        <f t="shared" si="142"/>
        <v>0.9219462272896084</v>
      </c>
      <c r="P486" s="97">
        <f t="shared" si="143"/>
        <v>0.9219462272896084</v>
      </c>
      <c r="Q486" s="97">
        <f t="shared" si="144"/>
        <v>0.1666195718970146</v>
      </c>
      <c r="R486" s="97">
        <f t="shared" si="145"/>
        <v>7.2270553750179933E-2</v>
      </c>
      <c r="S486" s="97">
        <f t="shared" si="133"/>
        <v>360.36232458144161</v>
      </c>
      <c r="T486" s="97">
        <f t="shared" si="149"/>
        <v>62.265910350916272</v>
      </c>
      <c r="U486" s="97">
        <f t="shared" si="149"/>
        <v>459.87992949474744</v>
      </c>
      <c r="V486" s="33">
        <f t="shared" si="150"/>
        <v>999.99999999999864</v>
      </c>
      <c r="W486" s="101">
        <f t="shared" si="146"/>
        <v>53952.068633851377</v>
      </c>
      <c r="X486" s="108">
        <f t="shared" si="151"/>
        <v>477.85416015433492</v>
      </c>
      <c r="Y486" s="32">
        <f t="shared" si="147"/>
        <v>274.37276391456356</v>
      </c>
    </row>
    <row r="487" spans="1:25" x14ac:dyDescent="0.25">
      <c r="A487" s="4">
        <v>481</v>
      </c>
      <c r="C487" s="106">
        <f>IF(male=0,VLOOKUP((($A$5:$A$1570/'Life tables'!$I$2)*2)+age,lifetable,13,1),IF(male=1,VLOOKUP((($A$5:$A$1570/'Life tables'!$I$2)*2)+age,lifetable,10,1),"error"))</f>
        <v>3.7736298212742714E-4</v>
      </c>
      <c r="F487" s="97">
        <f t="shared" si="134"/>
        <v>77.372413225362521</v>
      </c>
      <c r="G487" s="97">
        <f t="shared" si="135"/>
        <v>7.7722208400268729</v>
      </c>
      <c r="H487" s="97">
        <f t="shared" si="136"/>
        <v>0.17785772535694722</v>
      </c>
      <c r="I487" s="97">
        <f t="shared" si="137"/>
        <v>0.17785772535694722</v>
      </c>
      <c r="J487" s="97">
        <f t="shared" si="138"/>
        <v>3.2264666866334064E-2</v>
      </c>
      <c r="K487" s="97">
        <f t="shared" si="139"/>
        <v>0.42879720648253306</v>
      </c>
      <c r="L487" s="97">
        <f t="shared" si="148"/>
        <v>68.783415061272891</v>
      </c>
      <c r="M487" s="97">
        <f t="shared" si="140"/>
        <v>400.48174692897237</v>
      </c>
      <c r="N487" s="97">
        <f t="shared" si="141"/>
        <v>38.567259924021343</v>
      </c>
      <c r="O487" s="97">
        <f t="shared" si="142"/>
        <v>0.92059649669056676</v>
      </c>
      <c r="P487" s="97">
        <f t="shared" si="143"/>
        <v>0.92059649669056676</v>
      </c>
      <c r="Q487" s="97">
        <f t="shared" si="144"/>
        <v>0.16637564060478532</v>
      </c>
      <c r="R487" s="97">
        <f t="shared" si="145"/>
        <v>7.216474955583653E-2</v>
      </c>
      <c r="S487" s="97">
        <f t="shared" si="133"/>
        <v>359.83475362140928</v>
      </c>
      <c r="T487" s="97">
        <f t="shared" si="149"/>
        <v>62.464550658387388</v>
      </c>
      <c r="U487" s="97">
        <f t="shared" si="149"/>
        <v>460.38089145078584</v>
      </c>
      <c r="V487" s="33">
        <f t="shared" si="150"/>
        <v>999.99999999999864</v>
      </c>
      <c r="W487" s="101">
        <f t="shared" si="146"/>
        <v>53811.161398685639</v>
      </c>
      <c r="X487" s="108">
        <f t="shared" si="151"/>
        <v>477.1545578908254</v>
      </c>
      <c r="Y487" s="32">
        <f t="shared" si="147"/>
        <v>273.89227768170588</v>
      </c>
    </row>
    <row r="488" spans="1:25" x14ac:dyDescent="0.25">
      <c r="A488" s="4">
        <v>482</v>
      </c>
      <c r="C488" s="106">
        <f>IF(male=0,VLOOKUP((($A$5:$A$1570/'Life tables'!$I$2)*2)+age,lifetable,13,1),IF(male=1,VLOOKUP((($A$5:$A$1570/'Life tables'!$I$2)*2)+age,lifetable,10,1),"error"))</f>
        <v>3.7736298212742714E-4</v>
      </c>
      <c r="F488" s="97">
        <f t="shared" si="134"/>
        <v>77.259117402391951</v>
      </c>
      <c r="G488" s="97">
        <f t="shared" si="135"/>
        <v>7.7608400374943862</v>
      </c>
      <c r="H488" s="97">
        <f t="shared" si="136"/>
        <v>0.17759728967288374</v>
      </c>
      <c r="I488" s="97">
        <f t="shared" si="137"/>
        <v>0.17759728967288374</v>
      </c>
      <c r="J488" s="97">
        <f t="shared" si="138"/>
        <v>3.2217421965559857E-2</v>
      </c>
      <c r="K488" s="97">
        <f t="shared" si="139"/>
        <v>0.42816932206778152</v>
      </c>
      <c r="L488" s="97">
        <f t="shared" si="148"/>
        <v>68.682696041518454</v>
      </c>
      <c r="M488" s="97">
        <f t="shared" si="140"/>
        <v>399.89544048843351</v>
      </c>
      <c r="N488" s="97">
        <f t="shared" si="141"/>
        <v>38.510797343489799</v>
      </c>
      <c r="O488" s="97">
        <f t="shared" si="142"/>
        <v>0.91924874074591711</v>
      </c>
      <c r="P488" s="97">
        <f t="shared" si="143"/>
        <v>0.91924874074591711</v>
      </c>
      <c r="Q488" s="97">
        <f t="shared" si="144"/>
        <v>0.16613206618377019</v>
      </c>
      <c r="R488" s="97">
        <f t="shared" si="145"/>
        <v>7.2059100152913905E-2</v>
      </c>
      <c r="S488" s="97">
        <f t="shared" si="133"/>
        <v>359.30795449711519</v>
      </c>
      <c r="T488" s="97">
        <f t="shared" si="149"/>
        <v>62.662900146536721</v>
      </c>
      <c r="U488" s="97">
        <f t="shared" si="149"/>
        <v>460.88111987300653</v>
      </c>
      <c r="V488" s="33">
        <f t="shared" si="150"/>
        <v>999.99999999999864</v>
      </c>
      <c r="W488" s="101">
        <f t="shared" si="146"/>
        <v>53670.622152041629</v>
      </c>
      <c r="X488" s="108">
        <f t="shared" si="151"/>
        <v>476.45597998045542</v>
      </c>
      <c r="Y488" s="32">
        <f t="shared" si="147"/>
        <v>273.41263294194738</v>
      </c>
    </row>
    <row r="489" spans="1:25" x14ac:dyDescent="0.25">
      <c r="A489" s="4">
        <v>483</v>
      </c>
      <c r="C489" s="106">
        <f>IF(male=0,VLOOKUP((($A$5:$A$1570/'Life tables'!$I$2)*2)+age,lifetable,13,1),IF(male=1,VLOOKUP((($A$5:$A$1570/'Life tables'!$I$2)*2)+age,lifetable,10,1),"error"))</f>
        <v>3.7736298212742714E-4</v>
      </c>
      <c r="F489" s="97">
        <f t="shared" si="134"/>
        <v>77.145988145569277</v>
      </c>
      <c r="G489" s="97">
        <f t="shared" si="135"/>
        <v>7.7494759668800581</v>
      </c>
      <c r="H489" s="97">
        <f t="shared" si="136"/>
        <v>0.17733723687821135</v>
      </c>
      <c r="I489" s="97">
        <f t="shared" si="137"/>
        <v>0.17733723687821135</v>
      </c>
      <c r="J489" s="97">
        <f t="shared" si="138"/>
        <v>3.2170246523667054E-2</v>
      </c>
      <c r="K489" s="97">
        <f t="shared" si="139"/>
        <v>0.42754236076109831</v>
      </c>
      <c r="L489" s="97">
        <f t="shared" si="148"/>
        <v>68.582125097648031</v>
      </c>
      <c r="M489" s="97">
        <f t="shared" si="140"/>
        <v>399.30999183488615</v>
      </c>
      <c r="N489" s="97">
        <f t="shared" si="141"/>
        <v>38.454417369704046</v>
      </c>
      <c r="O489" s="97">
        <f t="shared" si="142"/>
        <v>0.91790295661572674</v>
      </c>
      <c r="P489" s="97">
        <f t="shared" si="143"/>
        <v>0.91790295661572674</v>
      </c>
      <c r="Q489" s="97">
        <f t="shared" si="144"/>
        <v>0.16588884812071963</v>
      </c>
      <c r="R489" s="97">
        <f t="shared" si="145"/>
        <v>7.1953605318792191E-2</v>
      </c>
      <c r="S489" s="97">
        <f t="shared" si="133"/>
        <v>358.78192609851112</v>
      </c>
      <c r="T489" s="97">
        <f t="shared" si="149"/>
        <v>62.860959241181106</v>
      </c>
      <c r="U489" s="97">
        <f t="shared" si="149"/>
        <v>461.38061583908643</v>
      </c>
      <c r="V489" s="33">
        <f t="shared" si="150"/>
        <v>999.99999999999864</v>
      </c>
      <c r="W489" s="101">
        <f t="shared" si="146"/>
        <v>53530.449933658507</v>
      </c>
      <c r="X489" s="108">
        <f t="shared" si="151"/>
        <v>475.75842491973111</v>
      </c>
      <c r="Y489" s="32">
        <f t="shared" si="147"/>
        <v>272.9338282194542</v>
      </c>
    </row>
    <row r="490" spans="1:25" x14ac:dyDescent="0.25">
      <c r="A490" s="4">
        <v>484</v>
      </c>
      <c r="C490" s="106">
        <f>IF(male=0,VLOOKUP((($A$5:$A$1570/'Life tables'!$I$2)*2)+age,lifetable,13,1),IF(male=1,VLOOKUP((($A$5:$A$1570/'Life tables'!$I$2)*2)+age,lifetable,10,1),"error"))</f>
        <v>3.7736298212742714E-4</v>
      </c>
      <c r="F490" s="97">
        <f t="shared" si="134"/>
        <v>77.033025185835243</v>
      </c>
      <c r="G490" s="97">
        <f t="shared" si="135"/>
        <v>7.7381286011563253</v>
      </c>
      <c r="H490" s="97">
        <f t="shared" si="136"/>
        <v>0.17707756635443742</v>
      </c>
      <c r="I490" s="97">
        <f t="shared" si="137"/>
        <v>0.17707756635443742</v>
      </c>
      <c r="J490" s="97">
        <f t="shared" si="138"/>
        <v>3.2123140428456633E-2</v>
      </c>
      <c r="K490" s="97">
        <f t="shared" si="139"/>
        <v>0.42691632107135946</v>
      </c>
      <c r="L490" s="97">
        <f t="shared" si="148"/>
        <v>68.481701990470228</v>
      </c>
      <c r="M490" s="97">
        <f t="shared" si="140"/>
        <v>398.72539973389581</v>
      </c>
      <c r="N490" s="97">
        <f t="shared" si="141"/>
        <v>38.398119883785363</v>
      </c>
      <c r="O490" s="97">
        <f t="shared" si="142"/>
        <v>0.91655914146237316</v>
      </c>
      <c r="P490" s="97">
        <f t="shared" si="143"/>
        <v>0.91655914146237316</v>
      </c>
      <c r="Q490" s="97">
        <f t="shared" si="144"/>
        <v>0.16564598590280186</v>
      </c>
      <c r="R490" s="97">
        <f t="shared" si="145"/>
        <v>7.1848264831032654E-2</v>
      </c>
      <c r="S490" s="97">
        <f t="shared" si="133"/>
        <v>358.25666731645185</v>
      </c>
      <c r="T490" s="97">
        <f t="shared" si="149"/>
        <v>63.058728367512366</v>
      </c>
      <c r="U490" s="97">
        <f t="shared" si="149"/>
        <v>461.87938042498882</v>
      </c>
      <c r="V490" s="33">
        <f t="shared" si="150"/>
        <v>999.99999999999864</v>
      </c>
      <c r="W490" s="101">
        <f t="shared" si="146"/>
        <v>53390.64378575272</v>
      </c>
      <c r="X490" s="108">
        <f t="shared" si="151"/>
        <v>475.06189120749741</v>
      </c>
      <c r="Y490" s="32">
        <f t="shared" si="147"/>
        <v>272.45586204105723</v>
      </c>
    </row>
    <row r="491" spans="1:25" x14ac:dyDescent="0.25">
      <c r="A491" s="4">
        <v>485</v>
      </c>
      <c r="C491" s="106">
        <f>IF(male=0,VLOOKUP((($A$5:$A$1570/'Life tables'!$I$2)*2)+age,lifetable,13,1),IF(male=1,VLOOKUP((($A$5:$A$1570/'Life tables'!$I$2)*2)+age,lifetable,10,1),"error"))</f>
        <v>3.7736298212742714E-4</v>
      </c>
      <c r="F491" s="97">
        <f t="shared" si="134"/>
        <v>76.92022825543674</v>
      </c>
      <c r="G491" s="97">
        <f t="shared" si="135"/>
        <v>7.726797913426827</v>
      </c>
      <c r="H491" s="97">
        <f t="shared" si="136"/>
        <v>0.17681827748607176</v>
      </c>
      <c r="I491" s="97">
        <f t="shared" si="137"/>
        <v>0.17681827748607176</v>
      </c>
      <c r="J491" s="97">
        <f t="shared" si="138"/>
        <v>3.2076103568274277E-2</v>
      </c>
      <c r="K491" s="97">
        <f t="shared" si="139"/>
        <v>0.4262912015146797</v>
      </c>
      <c r="L491" s="97">
        <f t="shared" si="148"/>
        <v>68.381426481954819</v>
      </c>
      <c r="M491" s="97">
        <f t="shared" si="140"/>
        <v>398.14166295206059</v>
      </c>
      <c r="N491" s="97">
        <f t="shared" si="141"/>
        <v>38.341904766954471</v>
      </c>
      <c r="O491" s="97">
        <f t="shared" si="142"/>
        <v>0.91521729245060723</v>
      </c>
      <c r="P491" s="97">
        <f t="shared" si="143"/>
        <v>0.91521729245060723</v>
      </c>
      <c r="Q491" s="97">
        <f t="shared" si="144"/>
        <v>0.16540347901761379</v>
      </c>
      <c r="R491" s="97">
        <f t="shared" si="145"/>
        <v>7.1743078467382621E-2</v>
      </c>
      <c r="S491" s="97">
        <f t="shared" si="133"/>
        <v>357.73217704271991</v>
      </c>
      <c r="T491" s="97">
        <f t="shared" si="149"/>
        <v>63.256207950098251</v>
      </c>
      <c r="U491" s="97">
        <f t="shared" si="149"/>
        <v>462.37741470497087</v>
      </c>
      <c r="V491" s="33">
        <f t="shared" si="150"/>
        <v>999.99999999999852</v>
      </c>
      <c r="W491" s="101">
        <f t="shared" si="146"/>
        <v>53251.202753012556</v>
      </c>
      <c r="X491" s="108">
        <f t="shared" si="151"/>
        <v>474.36637734492939</v>
      </c>
      <c r="Y491" s="32">
        <f t="shared" si="147"/>
        <v>271.97873293624491</v>
      </c>
    </row>
    <row r="492" spans="1:25" x14ac:dyDescent="0.25">
      <c r="A492" s="4">
        <v>486</v>
      </c>
      <c r="C492" s="106">
        <f>IF(male=0,VLOOKUP((($A$5:$A$1570/'Life tables'!$I$2)*2)+age,lifetable,13,1),IF(male=1,VLOOKUP((($A$5:$A$1570/'Life tables'!$I$2)*2)+age,lifetable,10,1),"error"))</f>
        <v>3.7736298212742714E-4</v>
      </c>
      <c r="F492" s="97">
        <f t="shared" si="134"/>
        <v>76.807597087891835</v>
      </c>
      <c r="G492" s="97">
        <f t="shared" si="135"/>
        <v>7.7154838769228951</v>
      </c>
      <c r="H492" s="97">
        <f t="shared" si="136"/>
        <v>0.17655936966054633</v>
      </c>
      <c r="I492" s="97">
        <f t="shared" si="137"/>
        <v>0.17655936966054633</v>
      </c>
      <c r="J492" s="97">
        <f t="shared" si="138"/>
        <v>3.202913583199575E-2</v>
      </c>
      <c r="K492" s="97">
        <f t="shared" si="139"/>
        <v>0.42566700061421858</v>
      </c>
      <c r="L492" s="97">
        <f t="shared" si="148"/>
        <v>68.281298335201626</v>
      </c>
      <c r="M492" s="97">
        <f t="shared" si="140"/>
        <v>397.5587802570376</v>
      </c>
      <c r="N492" s="97">
        <f t="shared" si="141"/>
        <v>38.285771900534087</v>
      </c>
      <c r="O492" s="97">
        <f t="shared" si="142"/>
        <v>0.91387740674761442</v>
      </c>
      <c r="P492" s="97">
        <f t="shared" si="143"/>
        <v>0.91387740674761442</v>
      </c>
      <c r="Q492" s="97">
        <f t="shared" si="144"/>
        <v>0.16516132695319249</v>
      </c>
      <c r="R492" s="97">
        <f t="shared" si="145"/>
        <v>7.1638046005780262E-2</v>
      </c>
      <c r="S492" s="97">
        <f t="shared" si="133"/>
        <v>357.20845417004932</v>
      </c>
      <c r="T492" s="97">
        <f t="shared" si="149"/>
        <v>63.453398412883438</v>
      </c>
      <c r="U492" s="97">
        <f t="shared" si="149"/>
        <v>462.87471975159087</v>
      </c>
      <c r="V492" s="33">
        <f t="shared" si="150"/>
        <v>999.99999999999852</v>
      </c>
      <c r="W492" s="101">
        <f t="shared" si="146"/>
        <v>53112.125882592962</v>
      </c>
      <c r="X492" s="108">
        <f t="shared" si="151"/>
        <v>473.67188183552423</v>
      </c>
      <c r="Y492" s="32">
        <f t="shared" si="147"/>
        <v>271.50243943715492</v>
      </c>
    </row>
    <row r="493" spans="1:25" x14ac:dyDescent="0.25">
      <c r="A493" s="4">
        <v>487</v>
      </c>
      <c r="C493" s="106">
        <f>IF(male=0,VLOOKUP((($A$5:$A$1570/'Life tables'!$I$2)*2)+age,lifetable,13,1),IF(male=1,VLOOKUP((($A$5:$A$1570/'Life tables'!$I$2)*2)+age,lifetable,10,1),"error"))</f>
        <v>3.7736298212742714E-4</v>
      </c>
      <c r="F493" s="97">
        <f t="shared" si="134"/>
        <v>76.695131417956077</v>
      </c>
      <c r="G493" s="97">
        <f t="shared" si="135"/>
        <v>7.704186465000169</v>
      </c>
      <c r="H493" s="97">
        <f t="shared" si="136"/>
        <v>0.17630084226813766</v>
      </c>
      <c r="I493" s="97">
        <f t="shared" si="137"/>
        <v>0.17630084226813766</v>
      </c>
      <c r="J493" s="97">
        <f t="shared" si="138"/>
        <v>3.1982237109012823E-2</v>
      </c>
      <c r="K493" s="97">
        <f t="shared" si="139"/>
        <v>0.42504371689999376</v>
      </c>
      <c r="L493" s="97">
        <f t="shared" si="148"/>
        <v>68.18131731441062</v>
      </c>
      <c r="M493" s="97">
        <f t="shared" si="140"/>
        <v>396.9767504175681</v>
      </c>
      <c r="N493" s="97">
        <f t="shared" si="141"/>
        <v>38.229721165951325</v>
      </c>
      <c r="O493" s="97">
        <f t="shared" si="142"/>
        <v>0.91253948152307218</v>
      </c>
      <c r="P493" s="97">
        <f t="shared" si="143"/>
        <v>0.91253948152307218</v>
      </c>
      <c r="Q493" s="97">
        <f t="shared" si="144"/>
        <v>0.16491952919802538</v>
      </c>
      <c r="R493" s="97">
        <f t="shared" si="145"/>
        <v>7.1533167224359068E-2</v>
      </c>
      <c r="S493" s="97">
        <f t="shared" si="133"/>
        <v>356.68549759214824</v>
      </c>
      <c r="T493" s="97">
        <f t="shared" si="149"/>
        <v>63.650300179190474</v>
      </c>
      <c r="U493" s="97">
        <f t="shared" si="149"/>
        <v>463.37129663571523</v>
      </c>
      <c r="V493" s="33">
        <f t="shared" si="150"/>
        <v>999.99999999999841</v>
      </c>
      <c r="W493" s="101">
        <f t="shared" si="146"/>
        <v>52973.412224109888</v>
      </c>
      <c r="X493" s="108">
        <f t="shared" si="151"/>
        <v>472.97840318509276</v>
      </c>
      <c r="Y493" s="32">
        <f t="shared" si="147"/>
        <v>271.02698007856787</v>
      </c>
    </row>
    <row r="494" spans="1:25" x14ac:dyDescent="0.25">
      <c r="A494" s="4">
        <v>488</v>
      </c>
      <c r="C494" s="106">
        <f>IF(male=0,VLOOKUP((($A$5:$A$1570/'Life tables'!$I$2)*2)+age,lifetable,13,1),IF(male=1,VLOOKUP((($A$5:$A$1570/'Life tables'!$I$2)*2)+age,lifetable,10,1),"error"))</f>
        <v>3.7736298212742714E-4</v>
      </c>
      <c r="F494" s="97">
        <f t="shared" si="134"/>
        <v>76.582830981590021</v>
      </c>
      <c r="G494" s="97">
        <f t="shared" si="135"/>
        <v>7.6929056511353346</v>
      </c>
      <c r="H494" s="97">
        <f t="shared" si="136"/>
        <v>0.17604269470189227</v>
      </c>
      <c r="I494" s="97">
        <f t="shared" si="137"/>
        <v>0.17604269470189227</v>
      </c>
      <c r="J494" s="97">
        <f t="shared" si="138"/>
        <v>3.19354072892198E-2</v>
      </c>
      <c r="K494" s="97">
        <f t="shared" si="139"/>
        <v>0.42442134890870109</v>
      </c>
      <c r="L494" s="97">
        <f t="shared" si="148"/>
        <v>68.081483184852985</v>
      </c>
      <c r="M494" s="97">
        <f t="shared" si="140"/>
        <v>396.39557220350275</v>
      </c>
      <c r="N494" s="97">
        <f t="shared" si="141"/>
        <v>38.173752444740138</v>
      </c>
      <c r="O494" s="97">
        <f t="shared" si="142"/>
        <v>0.9112035139492084</v>
      </c>
      <c r="P494" s="97">
        <f t="shared" si="143"/>
        <v>0.9112035139492084</v>
      </c>
      <c r="Q494" s="97">
        <f t="shared" si="144"/>
        <v>0.16467808524106073</v>
      </c>
      <c r="R494" s="97">
        <f t="shared" si="145"/>
        <v>7.1428441901452477E-2</v>
      </c>
      <c r="S494" s="97">
        <f t="shared" si="133"/>
        <v>356.16330620372167</v>
      </c>
      <c r="T494" s="97">
        <f t="shared" si="149"/>
        <v>63.846913671720756</v>
      </c>
      <c r="U494" s="97">
        <f t="shared" si="149"/>
        <v>463.86714642652538</v>
      </c>
      <c r="V494" s="33">
        <f t="shared" si="150"/>
        <v>999.99999999999841</v>
      </c>
      <c r="W494" s="101">
        <f t="shared" si="146"/>
        <v>52835.060829635266</v>
      </c>
      <c r="X494" s="108">
        <f t="shared" si="151"/>
        <v>472.28593990175233</v>
      </c>
      <c r="Y494" s="32">
        <f t="shared" si="147"/>
        <v>270.55235339789903</v>
      </c>
    </row>
    <row r="495" spans="1:25" x14ac:dyDescent="0.25">
      <c r="A495" s="4">
        <v>489</v>
      </c>
      <c r="C495" s="106">
        <f>IF(male=0,VLOOKUP((($A$5:$A$1570/'Life tables'!$I$2)*2)+age,lifetable,13,1),IF(male=1,VLOOKUP((($A$5:$A$1570/'Life tables'!$I$2)*2)+age,lifetable,10,1),"error"))</f>
        <v>3.7736298212742714E-4</v>
      </c>
      <c r="F495" s="97">
        <f t="shared" si="134"/>
        <v>76.470695515927943</v>
      </c>
      <c r="G495" s="97">
        <f t="shared" si="135"/>
        <v>7.6816414089229799</v>
      </c>
      <c r="H495" s="97">
        <f t="shared" si="136"/>
        <v>0.17578492635755477</v>
      </c>
      <c r="I495" s="97">
        <f t="shared" si="137"/>
        <v>0.17578492635755477</v>
      </c>
      <c r="J495" s="97">
        <f t="shared" si="138"/>
        <v>3.1888646263000413E-2</v>
      </c>
      <c r="K495" s="97">
        <f t="shared" si="139"/>
        <v>0.42379989518354116</v>
      </c>
      <c r="L495" s="97">
        <f t="shared" si="148"/>
        <v>67.981795712843308</v>
      </c>
      <c r="M495" s="97">
        <f t="shared" si="140"/>
        <v>395.81524438582443</v>
      </c>
      <c r="N495" s="97">
        <f t="shared" si="141"/>
        <v>38.117865618543519</v>
      </c>
      <c r="O495" s="97">
        <f t="shared" si="142"/>
        <v>0.9098695012008533</v>
      </c>
      <c r="P495" s="97">
        <f t="shared" si="143"/>
        <v>0.9098695012008533</v>
      </c>
      <c r="Q495" s="97">
        <f t="shared" si="144"/>
        <v>0.16443699457171707</v>
      </c>
      <c r="R495" s="97">
        <f t="shared" si="145"/>
        <v>7.1323869815597907E-2</v>
      </c>
      <c r="S495" s="97">
        <f t="shared" si="133"/>
        <v>355.64187890049186</v>
      </c>
      <c r="T495" s="97">
        <f t="shared" si="149"/>
        <v>64.043239312555471</v>
      </c>
      <c r="U495" s="97">
        <f t="shared" si="149"/>
        <v>464.36227019152454</v>
      </c>
      <c r="V495" s="33">
        <f t="shared" si="150"/>
        <v>999.99999999999852</v>
      </c>
      <c r="W495" s="101">
        <f t="shared" si="146"/>
        <v>52697.070753691165</v>
      </c>
      <c r="X495" s="108">
        <f t="shared" si="151"/>
        <v>471.59449049591848</v>
      </c>
      <c r="Y495" s="32">
        <f t="shared" si="147"/>
        <v>270.0785579351919</v>
      </c>
    </row>
    <row r="496" spans="1:25" x14ac:dyDescent="0.25">
      <c r="A496" s="4">
        <v>490</v>
      </c>
      <c r="C496" s="106">
        <f>IF(male=0,VLOOKUP((($A$5:$A$1570/'Life tables'!$I$2)*2)+age,lifetable,13,1),IF(male=1,VLOOKUP((($A$5:$A$1570/'Life tables'!$I$2)*2)+age,lifetable,10,1),"error"))</f>
        <v>3.7736298212742714E-4</v>
      </c>
      <c r="F496" s="97">
        <f t="shared" si="134"/>
        <v>76.358724759247536</v>
      </c>
      <c r="G496" s="97">
        <f t="shared" si="135"/>
        <v>7.6703937120725501</v>
      </c>
      <c r="H496" s="97">
        <f t="shared" si="136"/>
        <v>0.17552753663349813</v>
      </c>
      <c r="I496" s="97">
        <f t="shared" si="137"/>
        <v>0.17552753663349813</v>
      </c>
      <c r="J496" s="97">
        <f t="shared" si="138"/>
        <v>3.1841953921215214E-2</v>
      </c>
      <c r="K496" s="97">
        <f t="shared" si="139"/>
        <v>0.42317935427405123</v>
      </c>
      <c r="L496" s="97">
        <f t="shared" si="148"/>
        <v>67.882254665712722</v>
      </c>
      <c r="M496" s="97">
        <f t="shared" si="140"/>
        <v>395.23576573667094</v>
      </c>
      <c r="N496" s="97">
        <f t="shared" si="141"/>
        <v>38.062060569115665</v>
      </c>
      <c r="O496" s="97">
        <f t="shared" si="142"/>
        <v>0.90853744045549234</v>
      </c>
      <c r="P496" s="97">
        <f t="shared" si="143"/>
        <v>0.90853744045549234</v>
      </c>
      <c r="Q496" s="97">
        <f t="shared" si="144"/>
        <v>0.16419625667989302</v>
      </c>
      <c r="R496" s="97">
        <f t="shared" si="145"/>
        <v>7.1219450745540938E-2</v>
      </c>
      <c r="S496" s="97">
        <f t="shared" si="133"/>
        <v>355.12121457921887</v>
      </c>
      <c r="T496" s="97">
        <f t="shared" si="149"/>
        <v>64.239277523156574</v>
      </c>
      <c r="U496" s="97">
        <f t="shared" si="149"/>
        <v>464.85666899654416</v>
      </c>
      <c r="V496" s="33">
        <f t="shared" si="150"/>
        <v>999.99999999999852</v>
      </c>
      <c r="W496" s="101">
        <f t="shared" si="146"/>
        <v>52559.441053244613</v>
      </c>
      <c r="X496" s="108">
        <f t="shared" si="151"/>
        <v>470.90405348029776</v>
      </c>
      <c r="Y496" s="32">
        <f t="shared" si="147"/>
        <v>269.60559223311083</v>
      </c>
    </row>
    <row r="497" spans="1:25" x14ac:dyDescent="0.25">
      <c r="A497" s="4">
        <v>491</v>
      </c>
      <c r="C497" s="106">
        <f>IF(male=0,VLOOKUP((($A$5:$A$1570/'Life tables'!$I$2)*2)+age,lifetable,13,1),IF(male=1,VLOOKUP((($A$5:$A$1570/'Life tables'!$I$2)*2)+age,lifetable,10,1),"error"))</f>
        <v>3.7736298212742714E-4</v>
      </c>
      <c r="F497" s="97">
        <f t="shared" si="134"/>
        <v>76.246918450940854</v>
      </c>
      <c r="G497" s="97">
        <f t="shared" si="135"/>
        <v>7.6591625344054322</v>
      </c>
      <c r="H497" s="97">
        <f t="shared" si="136"/>
        <v>0.1752705249306569</v>
      </c>
      <c r="I497" s="97">
        <f t="shared" si="137"/>
        <v>0.1752705249306569</v>
      </c>
      <c r="J497" s="97">
        <f t="shared" si="138"/>
        <v>3.1795330155189427E-2</v>
      </c>
      <c r="K497" s="97">
        <f t="shared" si="139"/>
        <v>0.42255972473594455</v>
      </c>
      <c r="L497" s="97">
        <f t="shared" si="148"/>
        <v>67.78285981178297</v>
      </c>
      <c r="M497" s="97">
        <f t="shared" si="140"/>
        <v>394.65713502935699</v>
      </c>
      <c r="N497" s="97">
        <f t="shared" si="141"/>
        <v>38.006337178324138</v>
      </c>
      <c r="O497" s="97">
        <f t="shared" si="142"/>
        <v>0.90720732889331601</v>
      </c>
      <c r="P497" s="97">
        <f t="shared" si="143"/>
        <v>0.90720732889331601</v>
      </c>
      <c r="Q497" s="97">
        <f t="shared" si="144"/>
        <v>0.16395587105597584</v>
      </c>
      <c r="R497" s="97">
        <f t="shared" si="145"/>
        <v>7.1115184470239179E-2</v>
      </c>
      <c r="S497" s="97">
        <f t="shared" si="133"/>
        <v>354.60131213772002</v>
      </c>
      <c r="T497" s="97">
        <f t="shared" si="149"/>
        <v>64.43502872436774</v>
      </c>
      <c r="U497" s="97">
        <f t="shared" si="149"/>
        <v>465.35034390575032</v>
      </c>
      <c r="V497" s="33">
        <f t="shared" si="150"/>
        <v>999.99999999999864</v>
      </c>
      <c r="W497" s="101">
        <f t="shared" si="146"/>
        <v>52422.170787702082</v>
      </c>
      <c r="X497" s="108">
        <f t="shared" si="151"/>
        <v>470.21462736988053</v>
      </c>
      <c r="Y497" s="32">
        <f t="shared" si="147"/>
        <v>269.13345483693428</v>
      </c>
    </row>
    <row r="498" spans="1:25" x14ac:dyDescent="0.25">
      <c r="A498" s="4">
        <v>492</v>
      </c>
      <c r="C498" s="106">
        <f>IF(male=0,VLOOKUP((($A$5:$A$1570/'Life tables'!$I$2)*2)+age,lifetable,13,1),IF(male=1,VLOOKUP((($A$5:$A$1570/'Life tables'!$I$2)*2)+age,lifetable,10,1),"error"))</f>
        <v>3.7736298212742714E-4</v>
      </c>
      <c r="F498" s="97">
        <f t="shared" si="134"/>
        <v>76.135276331486168</v>
      </c>
      <c r="G498" s="97">
        <f t="shared" si="135"/>
        <v>7.6479478498521267</v>
      </c>
      <c r="H498" s="97">
        <f t="shared" si="136"/>
        <v>0.17501389065246264</v>
      </c>
      <c r="I498" s="97">
        <f t="shared" si="137"/>
        <v>0.17501389065246264</v>
      </c>
      <c r="J498" s="97">
        <f t="shared" si="138"/>
        <v>3.1748774856701252E-2</v>
      </c>
      <c r="K498" s="97">
        <f t="shared" si="139"/>
        <v>0.42194100513095406</v>
      </c>
      <c r="L498" s="97">
        <f t="shared" si="148"/>
        <v>67.683610920341465</v>
      </c>
      <c r="M498" s="97">
        <f t="shared" si="140"/>
        <v>394.07935103839429</v>
      </c>
      <c r="N498" s="97">
        <f t="shared" si="141"/>
        <v>37.950695328151753</v>
      </c>
      <c r="O498" s="97">
        <f t="shared" si="142"/>
        <v>0.90587916369726651</v>
      </c>
      <c r="P498" s="97">
        <f t="shared" si="143"/>
        <v>0.90587916369726651</v>
      </c>
      <c r="Q498" s="97">
        <f t="shared" si="144"/>
        <v>0.16371583719085023</v>
      </c>
      <c r="R498" s="97">
        <f t="shared" si="145"/>
        <v>7.1011070768865939E-2</v>
      </c>
      <c r="S498" s="97">
        <f t="shared" si="133"/>
        <v>354.0821704748883</v>
      </c>
      <c r="T498" s="97">
        <f t="shared" si="149"/>
        <v>64.630493336415284</v>
      </c>
      <c r="U498" s="97">
        <f t="shared" si="149"/>
        <v>465.84329598165016</v>
      </c>
      <c r="V498" s="33">
        <f t="shared" si="150"/>
        <v>999.99999999999852</v>
      </c>
      <c r="W498" s="101">
        <f t="shared" si="146"/>
        <v>52285.259018903933</v>
      </c>
      <c r="X498" s="108">
        <f t="shared" si="151"/>
        <v>469.52621068193309</v>
      </c>
      <c r="Y498" s="32">
        <f t="shared" si="147"/>
        <v>268.662144294548</v>
      </c>
    </row>
    <row r="499" spans="1:25" x14ac:dyDescent="0.25">
      <c r="A499" s="4">
        <v>493</v>
      </c>
      <c r="C499" s="106">
        <f>IF(male=0,VLOOKUP((($A$5:$A$1570/'Life tables'!$I$2)*2)+age,lifetable,13,1),IF(male=1,VLOOKUP((($A$5:$A$1570/'Life tables'!$I$2)*2)+age,lifetable,10,1),"error"))</f>
        <v>3.7736298212742714E-4</v>
      </c>
      <c r="F499" s="97">
        <f t="shared" si="134"/>
        <v>76.023798142420958</v>
      </c>
      <c r="G499" s="97">
        <f t="shared" si="135"/>
        <v>7.636749632449531</v>
      </c>
      <c r="H499" s="97">
        <f t="shared" si="136"/>
        <v>0.17475763320478166</v>
      </c>
      <c r="I499" s="97">
        <f t="shared" si="137"/>
        <v>0.17475763320478166</v>
      </c>
      <c r="J499" s="97">
        <f t="shared" si="138"/>
        <v>3.1702287917970591E-2</v>
      </c>
      <c r="K499" s="97">
        <f t="shared" si="139"/>
        <v>0.42132319402668283</v>
      </c>
      <c r="L499" s="97">
        <f t="shared" si="148"/>
        <v>67.584507761617203</v>
      </c>
      <c r="M499" s="97">
        <f t="shared" si="140"/>
        <v>393.50241253951214</v>
      </c>
      <c r="N499" s="97">
        <f t="shared" si="141"/>
        <v>37.895134900698586</v>
      </c>
      <c r="O499" s="97">
        <f t="shared" si="142"/>
        <v>0.90455294205308501</v>
      </c>
      <c r="P499" s="97">
        <f t="shared" si="143"/>
        <v>0.90455294205308501</v>
      </c>
      <c r="Q499" s="97">
        <f t="shared" si="144"/>
        <v>0.16347615457590672</v>
      </c>
      <c r="R499" s="97">
        <f t="shared" si="145"/>
        <v>7.0907109420813949E-2</v>
      </c>
      <c r="S499" s="97">
        <f t="shared" si="133"/>
        <v>353.56378849071064</v>
      </c>
      <c r="T499" s="97">
        <f t="shared" si="149"/>
        <v>64.825671778909168</v>
      </c>
      <c r="U499" s="97">
        <f t="shared" si="149"/>
        <v>466.33552628509767</v>
      </c>
      <c r="V499" s="33">
        <f t="shared" si="150"/>
        <v>999.99999999999852</v>
      </c>
      <c r="W499" s="101">
        <f t="shared" si="146"/>
        <v>52148.704811118871</v>
      </c>
      <c r="X499" s="108">
        <f t="shared" si="151"/>
        <v>468.83880193599168</v>
      </c>
      <c r="Y499" s="32">
        <f t="shared" si="147"/>
        <v>268.19165915643777</v>
      </c>
    </row>
    <row r="500" spans="1:25" x14ac:dyDescent="0.25">
      <c r="A500" s="4">
        <v>494</v>
      </c>
      <c r="C500" s="106">
        <f>IF(male=0,VLOOKUP((($A$5:$A$1570/'Life tables'!$I$2)*2)+age,lifetable,13,1),IF(male=1,VLOOKUP((($A$5:$A$1570/'Life tables'!$I$2)*2)+age,lifetable,10,1),"error"))</f>
        <v>3.7736298212742714E-4</v>
      </c>
      <c r="F500" s="97">
        <f t="shared" si="134"/>
        <v>75.912483626315577</v>
      </c>
      <c r="G500" s="97">
        <f t="shared" si="135"/>
        <v>7.6255678563382991</v>
      </c>
      <c r="H500" s="97">
        <f t="shared" si="136"/>
        <v>0.17450175199585458</v>
      </c>
      <c r="I500" s="97">
        <f t="shared" si="137"/>
        <v>0.17450175199585458</v>
      </c>
      <c r="J500" s="97">
        <f t="shared" si="138"/>
        <v>3.1655869231648037E-2</v>
      </c>
      <c r="K500" s="97">
        <f t="shared" si="139"/>
        <v>0.42070628999645804</v>
      </c>
      <c r="L500" s="97">
        <f t="shared" si="148"/>
        <v>67.485550106757458</v>
      </c>
      <c r="M500" s="97">
        <f t="shared" si="140"/>
        <v>392.92631830967611</v>
      </c>
      <c r="N500" s="97">
        <f t="shared" si="141"/>
        <v>37.839655778183783</v>
      </c>
      <c r="O500" s="97">
        <f t="shared" si="142"/>
        <v>0.90322866114935441</v>
      </c>
      <c r="P500" s="97">
        <f t="shared" si="143"/>
        <v>0.90322866114935441</v>
      </c>
      <c r="Q500" s="97">
        <f t="shared" si="144"/>
        <v>0.1632368227030494</v>
      </c>
      <c r="R500" s="97">
        <f t="shared" si="145"/>
        <v>7.0803300205698694E-2</v>
      </c>
      <c r="S500" s="97">
        <f t="shared" si="133"/>
        <v>353.04616508628487</v>
      </c>
      <c r="T500" s="97">
        <f t="shared" si="149"/>
        <v>65.020564470843865</v>
      </c>
      <c r="U500" s="97">
        <f t="shared" si="149"/>
        <v>466.82703587529983</v>
      </c>
      <c r="V500" s="33">
        <f t="shared" si="150"/>
        <v>999.99999999999864</v>
      </c>
      <c r="W500" s="101">
        <f t="shared" si="146"/>
        <v>52012.507231038595</v>
      </c>
      <c r="X500" s="108">
        <f t="shared" si="151"/>
        <v>468.15239965385479</v>
      </c>
      <c r="Y500" s="32">
        <f t="shared" si="147"/>
        <v>267.72199797568391</v>
      </c>
    </row>
    <row r="501" spans="1:25" x14ac:dyDescent="0.25">
      <c r="A501" s="4">
        <v>495</v>
      </c>
      <c r="C501" s="106">
        <f>IF(male=0,VLOOKUP((($A$5:$A$1570/'Life tables'!$I$2)*2)+age,lifetable,13,1),IF(male=1,VLOOKUP((($A$5:$A$1570/'Life tables'!$I$2)*2)+age,lifetable,10,1),"error"))</f>
        <v>3.7736298212742714E-4</v>
      </c>
      <c r="F501" s="97">
        <f t="shared" si="134"/>
        <v>75.80133252674824</v>
      </c>
      <c r="G501" s="97">
        <f t="shared" si="135"/>
        <v>7.6144024957603254</v>
      </c>
      <c r="H501" s="97">
        <f t="shared" si="136"/>
        <v>0.17424624643623879</v>
      </c>
      <c r="I501" s="97">
        <f t="shared" si="137"/>
        <v>0.17424624643623879</v>
      </c>
      <c r="J501" s="97">
        <f t="shared" si="138"/>
        <v>3.1609518690804472E-2</v>
      </c>
      <c r="K501" s="97">
        <f t="shared" si="139"/>
        <v>0.42009029161919259</v>
      </c>
      <c r="L501" s="97">
        <f t="shared" si="148"/>
        <v>67.386737727805439</v>
      </c>
      <c r="M501" s="97">
        <f t="shared" si="140"/>
        <v>392.35106712710655</v>
      </c>
      <c r="N501" s="97">
        <f t="shared" si="141"/>
        <v>37.784257842947312</v>
      </c>
      <c r="O501" s="97">
        <f t="shared" si="142"/>
        <v>0.90190631817754208</v>
      </c>
      <c r="P501" s="97">
        <f t="shared" si="143"/>
        <v>0.90190631817754208</v>
      </c>
      <c r="Q501" s="97">
        <f t="shared" si="144"/>
        <v>0.16299784106470358</v>
      </c>
      <c r="R501" s="97">
        <f t="shared" si="145"/>
        <v>7.0699642903361795E-2</v>
      </c>
      <c r="S501" s="97">
        <f t="shared" si="133"/>
        <v>352.52929916383607</v>
      </c>
      <c r="T501" s="97">
        <f t="shared" si="149"/>
        <v>65.215171830599374</v>
      </c>
      <c r="U501" s="97">
        <f t="shared" si="149"/>
        <v>467.31782580982241</v>
      </c>
      <c r="V501" s="33">
        <f t="shared" si="150"/>
        <v>999.99999999999841</v>
      </c>
      <c r="W501" s="101">
        <f t="shared" si="146"/>
        <v>51876.665347772039</v>
      </c>
      <c r="X501" s="108">
        <f t="shared" si="151"/>
        <v>467.46700235957672</v>
      </c>
      <c r="Y501" s="32">
        <f t="shared" si="147"/>
        <v>267.25315930795307</v>
      </c>
    </row>
    <row r="502" spans="1:25" x14ac:dyDescent="0.25">
      <c r="A502" s="4">
        <v>496</v>
      </c>
      <c r="C502" s="106">
        <f>IF(male=0,VLOOKUP((($A$5:$A$1570/'Life tables'!$I$2)*2)+age,lifetable,13,1),IF(male=1,VLOOKUP((($A$5:$A$1570/'Life tables'!$I$2)*2)+age,lifetable,10,1),"error"))</f>
        <v>4.0331437067231413E-4</v>
      </c>
      <c r="F502" s="97">
        <f t="shared" si="134"/>
        <v>75.690344588280681</v>
      </c>
      <c r="G502" s="97">
        <f t="shared" si="135"/>
        <v>7.6032535250563011</v>
      </c>
      <c r="H502" s="97">
        <f t="shared" si="136"/>
        <v>0.17399111593875255</v>
      </c>
      <c r="I502" s="97">
        <f t="shared" si="137"/>
        <v>0.17399111593875255</v>
      </c>
      <c r="J502" s="97">
        <f t="shared" si="138"/>
        <v>3.3733851338967988E-2</v>
      </c>
      <c r="K502" s="97">
        <f t="shared" si="139"/>
        <v>0.41947519747924988</v>
      </c>
      <c r="L502" s="97">
        <f t="shared" si="148"/>
        <v>67.285899782528659</v>
      </c>
      <c r="M502" s="97">
        <f t="shared" si="140"/>
        <v>391.77665777129613</v>
      </c>
      <c r="N502" s="97">
        <f t="shared" si="141"/>
        <v>37.728940977451671</v>
      </c>
      <c r="O502" s="97">
        <f t="shared" si="142"/>
        <v>0.90058591033204016</v>
      </c>
      <c r="P502" s="97">
        <f t="shared" si="143"/>
        <v>0.90058591033204016</v>
      </c>
      <c r="Q502" s="97">
        <f t="shared" si="144"/>
        <v>0.17395221873891054</v>
      </c>
      <c r="R502" s="97">
        <f t="shared" si="145"/>
        <v>7.0596137293874081E-2</v>
      </c>
      <c r="S502" s="97">
        <f t="shared" si="133"/>
        <v>352.0019966171476</v>
      </c>
      <c r="T502" s="97">
        <f t="shared" si="149"/>
        <v>65.422857900677258</v>
      </c>
      <c r="U502" s="97">
        <f t="shared" si="149"/>
        <v>467.80789714459553</v>
      </c>
      <c r="V502" s="33">
        <f t="shared" si="150"/>
        <v>999.99999999999864</v>
      </c>
      <c r="W502" s="101">
        <f t="shared" si="146"/>
        <v>51739.895033019719</v>
      </c>
      <c r="X502" s="108">
        <f t="shared" si="151"/>
        <v>466.76924495472582</v>
      </c>
      <c r="Y502" s="32">
        <f t="shared" si="147"/>
        <v>266.77737851178938</v>
      </c>
    </row>
    <row r="503" spans="1:25" x14ac:dyDescent="0.25">
      <c r="A503" s="4">
        <v>497</v>
      </c>
      <c r="C503" s="106">
        <f>IF(male=0,VLOOKUP((($A$5:$A$1570/'Life tables'!$I$2)*2)+age,lifetable,13,1),IF(male=1,VLOOKUP((($A$5:$A$1570/'Life tables'!$I$2)*2)+age,lifetable,10,1),"error"))</f>
        <v>4.0331437067231413E-4</v>
      </c>
      <c r="F503" s="97">
        <f t="shared" si="134"/>
        <v>75.57733971935555</v>
      </c>
      <c r="G503" s="97">
        <f t="shared" si="135"/>
        <v>7.5919019494666111</v>
      </c>
      <c r="H503" s="97">
        <f t="shared" si="136"/>
        <v>0.17373134907736823</v>
      </c>
      <c r="I503" s="97">
        <f t="shared" si="137"/>
        <v>0.17373134907736823</v>
      </c>
      <c r="J503" s="97">
        <f t="shared" si="138"/>
        <v>3.3683487062392999E-2</v>
      </c>
      <c r="K503" s="97">
        <f t="shared" si="139"/>
        <v>0.41884892552915726</v>
      </c>
      <c r="L503" s="97">
        <f t="shared" si="148"/>
        <v>67.185442659142652</v>
      </c>
      <c r="M503" s="97">
        <f t="shared" si="140"/>
        <v>391.1919052353702</v>
      </c>
      <c r="N503" s="97">
        <f t="shared" si="141"/>
        <v>37.672628041301081</v>
      </c>
      <c r="O503" s="97">
        <f t="shared" si="142"/>
        <v>0.8992417263832525</v>
      </c>
      <c r="P503" s="97">
        <f t="shared" si="143"/>
        <v>0.8992417263832525</v>
      </c>
      <c r="Q503" s="97">
        <f t="shared" si="144"/>
        <v>0.17369258356407349</v>
      </c>
      <c r="R503" s="97">
        <f t="shared" si="145"/>
        <v>7.0490767896564888E-2</v>
      </c>
      <c r="S503" s="97">
        <f t="shared" si="133"/>
        <v>351.47661038984199</v>
      </c>
      <c r="T503" s="97">
        <f t="shared" si="149"/>
        <v>65.630233971303724</v>
      </c>
      <c r="U503" s="97">
        <f t="shared" si="149"/>
        <v>468.29723683802126</v>
      </c>
      <c r="V503" s="33">
        <f t="shared" si="150"/>
        <v>999.99999999999852</v>
      </c>
      <c r="W503" s="101">
        <f t="shared" si="146"/>
        <v>51603.288460062824</v>
      </c>
      <c r="X503" s="108">
        <f t="shared" si="151"/>
        <v>466.07252919067361</v>
      </c>
      <c r="Y503" s="32">
        <f t="shared" si="147"/>
        <v>266.30256994341573</v>
      </c>
    </row>
    <row r="504" spans="1:25" x14ac:dyDescent="0.25">
      <c r="A504" s="4">
        <v>498</v>
      </c>
      <c r="C504" s="106">
        <f>IF(male=0,VLOOKUP((($A$5:$A$1570/'Life tables'!$I$2)*2)+age,lifetable,13,1),IF(male=1,VLOOKUP((($A$5:$A$1570/'Life tables'!$I$2)*2)+age,lifetable,10,1),"error"))</f>
        <v>4.0331437067231413E-4</v>
      </c>
      <c r="F504" s="97">
        <f t="shared" si="134"/>
        <v>75.464504521224967</v>
      </c>
      <c r="G504" s="97">
        <f t="shared" si="135"/>
        <v>7.5805674176633353</v>
      </c>
      <c r="H504" s="97">
        <f t="shared" si="136"/>
        <v>0.17347197224209682</v>
      </c>
      <c r="I504" s="97">
        <f t="shared" si="137"/>
        <v>0.17347197224209682</v>
      </c>
      <c r="J504" s="97">
        <f t="shared" si="138"/>
        <v>3.3633198405098007E-2</v>
      </c>
      <c r="K504" s="97">
        <f t="shared" si="139"/>
        <v>0.41822359389305624</v>
      </c>
      <c r="L504" s="97">
        <f t="shared" si="148"/>
        <v>67.085136366779281</v>
      </c>
      <c r="M504" s="97">
        <f t="shared" si="140"/>
        <v>390.60802466944864</v>
      </c>
      <c r="N504" s="97">
        <f t="shared" si="141"/>
        <v>37.616399077751154</v>
      </c>
      <c r="O504" s="97">
        <f t="shared" si="142"/>
        <v>0.89789954685173845</v>
      </c>
      <c r="P504" s="97">
        <f t="shared" si="143"/>
        <v>0.89789954685173845</v>
      </c>
      <c r="Q504" s="97">
        <f t="shared" si="144"/>
        <v>0.17343333555144716</v>
      </c>
      <c r="R504" s="97">
        <f t="shared" si="145"/>
        <v>7.0385555623762558E-2</v>
      </c>
      <c r="S504" s="97">
        <f t="shared" si="133"/>
        <v>350.95200760681882</v>
      </c>
      <c r="T504" s="97">
        <f t="shared" si="149"/>
        <v>65.837300505260274</v>
      </c>
      <c r="U504" s="97">
        <f t="shared" si="149"/>
        <v>468.7858459875381</v>
      </c>
      <c r="V504" s="33">
        <f t="shared" si="150"/>
        <v>999.99999999999864</v>
      </c>
      <c r="W504" s="101">
        <f t="shared" si="146"/>
        <v>51467.042535665445</v>
      </c>
      <c r="X504" s="108">
        <f t="shared" si="151"/>
        <v>465.37685350720028</v>
      </c>
      <c r="Y504" s="32">
        <f t="shared" si="147"/>
        <v>265.82860651499874</v>
      </c>
    </row>
    <row r="505" spans="1:25" x14ac:dyDescent="0.25">
      <c r="A505" s="4">
        <v>499</v>
      </c>
      <c r="C505" s="106">
        <f>IF(male=0,VLOOKUP((($A$5:$A$1570/'Life tables'!$I$2)*2)+age,lifetable,13,1),IF(male=1,VLOOKUP((($A$5:$A$1570/'Life tables'!$I$2)*2)+age,lifetable,10,1),"error"))</f>
        <v>4.0331437067231413E-4</v>
      </c>
      <c r="F505" s="97">
        <f t="shared" si="134"/>
        <v>75.351838704521512</v>
      </c>
      <c r="G505" s="97">
        <f t="shared" si="135"/>
        <v>7.5692499005789102</v>
      </c>
      <c r="H505" s="97">
        <f t="shared" si="136"/>
        <v>0.17321298476776287</v>
      </c>
      <c r="I505" s="97">
        <f t="shared" si="137"/>
        <v>0.17321298476776287</v>
      </c>
      <c r="J505" s="97">
        <f t="shared" si="138"/>
        <v>3.3582985238117043E-2</v>
      </c>
      <c r="K505" s="97">
        <f t="shared" si="139"/>
        <v>0.41759920096727537</v>
      </c>
      <c r="L505" s="97">
        <f t="shared" si="148"/>
        <v>66.984980648201685</v>
      </c>
      <c r="M505" s="97">
        <f t="shared" si="140"/>
        <v>390.02501480267881</v>
      </c>
      <c r="N505" s="97">
        <f t="shared" si="141"/>
        <v>37.560253964416013</v>
      </c>
      <c r="O505" s="97">
        <f t="shared" si="142"/>
        <v>0.89655936881615983</v>
      </c>
      <c r="P505" s="97">
        <f t="shared" si="143"/>
        <v>0.89655936881615983</v>
      </c>
      <c r="Q505" s="97">
        <f t="shared" si="144"/>
        <v>0.17317447413676207</v>
      </c>
      <c r="R505" s="97">
        <f t="shared" si="145"/>
        <v>7.0280500246465941E-2</v>
      </c>
      <c r="S505" s="97">
        <f t="shared" si="133"/>
        <v>350.42818712624722</v>
      </c>
      <c r="T505" s="97">
        <f t="shared" si="149"/>
        <v>66.044057964635158</v>
      </c>
      <c r="U505" s="97">
        <f t="shared" si="149"/>
        <v>469.27372568875182</v>
      </c>
      <c r="V505" s="33">
        <f t="shared" si="150"/>
        <v>999.99999999999864</v>
      </c>
      <c r="W505" s="101">
        <f t="shared" si="146"/>
        <v>51331.156308733327</v>
      </c>
      <c r="X505" s="108">
        <f t="shared" si="151"/>
        <v>464.68221634661165</v>
      </c>
      <c r="Y505" s="32">
        <f t="shared" si="147"/>
        <v>265.35548671934384</v>
      </c>
    </row>
    <row r="506" spans="1:25" x14ac:dyDescent="0.25">
      <c r="A506" s="4">
        <v>500</v>
      </c>
      <c r="C506" s="106">
        <f>IF(male=0,VLOOKUP((($A$5:$A$1570/'Life tables'!$I$2)*2)+age,lifetable,13,1),IF(male=1,VLOOKUP((($A$5:$A$1570/'Life tables'!$I$2)*2)+age,lifetable,10,1),"error"))</f>
        <v>4.0331437067231413E-4</v>
      </c>
      <c r="F506" s="97">
        <f t="shared" si="134"/>
        <v>75.239341981617955</v>
      </c>
      <c r="G506" s="97">
        <f t="shared" si="135"/>
        <v>7.5579493693205793</v>
      </c>
      <c r="H506" s="97">
        <f t="shared" si="136"/>
        <v>0.17295438599319113</v>
      </c>
      <c r="I506" s="97">
        <f t="shared" si="137"/>
        <v>0.17295438599319113</v>
      </c>
      <c r="J506" s="97">
        <f t="shared" si="138"/>
        <v>3.3532847433259738E-2</v>
      </c>
      <c r="K506" s="97">
        <f t="shared" si="139"/>
        <v>0.41697574515778701</v>
      </c>
      <c r="L506" s="97">
        <f t="shared" si="148"/>
        <v>66.88497524771995</v>
      </c>
      <c r="M506" s="97">
        <f t="shared" si="140"/>
        <v>389.44287436499371</v>
      </c>
      <c r="N506" s="97">
        <f t="shared" si="141"/>
        <v>37.504192578985467</v>
      </c>
      <c r="O506" s="97">
        <f t="shared" si="142"/>
        <v>0.89522118935698503</v>
      </c>
      <c r="P506" s="97">
        <f t="shared" si="143"/>
        <v>0.89522118935698503</v>
      </c>
      <c r="Q506" s="97">
        <f t="shared" si="144"/>
        <v>0.17291599875609742</v>
      </c>
      <c r="R506" s="97">
        <f t="shared" si="145"/>
        <v>7.0175601535815535E-2</v>
      </c>
      <c r="S506" s="97">
        <f t="shared" si="133"/>
        <v>349.90514780700238</v>
      </c>
      <c r="T506" s="97">
        <f t="shared" si="149"/>
        <v>66.250506810824518</v>
      </c>
      <c r="U506" s="97">
        <f t="shared" si="149"/>
        <v>469.76087703544545</v>
      </c>
      <c r="V506" s="33">
        <f t="shared" si="150"/>
        <v>999.99999999999875</v>
      </c>
      <c r="W506" s="101">
        <f t="shared" si="146"/>
        <v>51195.628830641814</v>
      </c>
      <c r="X506" s="108">
        <f t="shared" si="151"/>
        <v>463.98861615372874</v>
      </c>
      <c r="Y506" s="32">
        <f t="shared" si="147"/>
        <v>264.88320905204938</v>
      </c>
    </row>
    <row r="507" spans="1:25" x14ac:dyDescent="0.25">
      <c r="A507" s="4">
        <v>501</v>
      </c>
      <c r="C507" s="106">
        <f>IF(male=0,VLOOKUP((($A$5:$A$1570/'Life tables'!$I$2)*2)+age,lifetable,13,1),IF(male=1,VLOOKUP((($A$5:$A$1570/'Life tables'!$I$2)*2)+age,lifetable,10,1),"error"))</f>
        <v>4.0331437067231413E-4</v>
      </c>
      <c r="F507" s="97">
        <f t="shared" si="134"/>
        <v>75.127014066577274</v>
      </c>
      <c r="G507" s="97">
        <f t="shared" si="135"/>
        <v>7.5466657951653691</v>
      </c>
      <c r="H507" s="97">
        <f t="shared" si="136"/>
        <v>0.17269617526109166</v>
      </c>
      <c r="I507" s="97">
        <f t="shared" si="137"/>
        <v>0.17269617526109166</v>
      </c>
      <c r="J507" s="97">
        <f t="shared" si="138"/>
        <v>3.3482784863088991E-2</v>
      </c>
      <c r="K507" s="97">
        <f t="shared" si="139"/>
        <v>0.41635322487993093</v>
      </c>
      <c r="L507" s="97">
        <f t="shared" si="148"/>
        <v>66.785119911146694</v>
      </c>
      <c r="M507" s="97">
        <f t="shared" si="140"/>
        <v>388.86160208715143</v>
      </c>
      <c r="N507" s="97">
        <f t="shared" si="141"/>
        <v>37.448214799228758</v>
      </c>
      <c r="O507" s="97">
        <f t="shared" si="142"/>
        <v>0.89388500555657857</v>
      </c>
      <c r="P507" s="97">
        <f t="shared" si="143"/>
        <v>0.89388500555657857</v>
      </c>
      <c r="Q507" s="97">
        <f t="shared" si="144"/>
        <v>0.17265790884589885</v>
      </c>
      <c r="R507" s="97">
        <f t="shared" si="145"/>
        <v>7.0070859263100485E-2</v>
      </c>
      <c r="S507" s="97">
        <f t="shared" si="133"/>
        <v>349.38288850870049</v>
      </c>
      <c r="T507" s="97">
        <f t="shared" si="149"/>
        <v>66.456647504533507</v>
      </c>
      <c r="U507" s="97">
        <f t="shared" si="149"/>
        <v>470.24730111958849</v>
      </c>
      <c r="V507" s="33">
        <f t="shared" si="150"/>
        <v>999.99999999999864</v>
      </c>
      <c r="W507" s="101">
        <f t="shared" si="146"/>
        <v>51060.459155230732</v>
      </c>
      <c r="X507" s="108">
        <f t="shared" si="151"/>
        <v>463.29605137587669</v>
      </c>
      <c r="Y507" s="32">
        <f t="shared" si="147"/>
        <v>264.41177201149776</v>
      </c>
    </row>
    <row r="508" spans="1:25" x14ac:dyDescent="0.25">
      <c r="A508" s="4">
        <v>502</v>
      </c>
      <c r="C508" s="106">
        <f>IF(male=0,VLOOKUP((($A$5:$A$1570/'Life tables'!$I$2)*2)+age,lifetable,13,1),IF(male=1,VLOOKUP((($A$5:$A$1570/'Life tables'!$I$2)*2)+age,lifetable,10,1),"error"))</f>
        <v>4.0331437067231413E-4</v>
      </c>
      <c r="F508" s="97">
        <f t="shared" si="134"/>
        <v>75.014854675104374</v>
      </c>
      <c r="G508" s="97">
        <f t="shared" si="135"/>
        <v>7.5353991495552428</v>
      </c>
      <c r="H508" s="97">
        <f t="shared" si="136"/>
        <v>0.17243835191794885</v>
      </c>
      <c r="I508" s="97">
        <f t="shared" si="137"/>
        <v>0.17243835191794885</v>
      </c>
      <c r="J508" s="97">
        <f t="shared" si="138"/>
        <v>3.3432797400899508E-2</v>
      </c>
      <c r="K508" s="97">
        <f t="shared" si="139"/>
        <v>0.41573163855814615</v>
      </c>
      <c r="L508" s="97">
        <f t="shared" si="148"/>
        <v>66.685414385754186</v>
      </c>
      <c r="M508" s="97">
        <f t="shared" si="140"/>
        <v>388.28119670077228</v>
      </c>
      <c r="N508" s="97">
        <f t="shared" si="141"/>
        <v>37.392320502998182</v>
      </c>
      <c r="O508" s="97">
        <f t="shared" si="142"/>
        <v>0.89255081449928741</v>
      </c>
      <c r="P508" s="97">
        <f t="shared" si="143"/>
        <v>0.89255081449928741</v>
      </c>
      <c r="Q508" s="97">
        <f t="shared" si="144"/>
        <v>0.17240020384299481</v>
      </c>
      <c r="R508" s="97">
        <f t="shared" si="145"/>
        <v>6.9966273199765269E-2</v>
      </c>
      <c r="S508" s="97">
        <f t="shared" si="133"/>
        <v>348.86140809173276</v>
      </c>
      <c r="T508" s="97">
        <f t="shared" si="149"/>
        <v>66.662480505777395</v>
      </c>
      <c r="U508" s="97">
        <f t="shared" si="149"/>
        <v>470.73299903134642</v>
      </c>
      <c r="V508" s="33">
        <f t="shared" si="150"/>
        <v>999.99999999999864</v>
      </c>
      <c r="W508" s="101">
        <f t="shared" si="146"/>
        <v>50925.646338799437</v>
      </c>
      <c r="X508" s="108">
        <f t="shared" si="151"/>
        <v>462.6045204628748</v>
      </c>
      <c r="Y508" s="32">
        <f t="shared" si="147"/>
        <v>263.94117409884694</v>
      </c>
    </row>
    <row r="509" spans="1:25" x14ac:dyDescent="0.25">
      <c r="A509" s="4">
        <v>503</v>
      </c>
      <c r="C509" s="106">
        <f>IF(male=0,VLOOKUP((($A$5:$A$1570/'Life tables'!$I$2)*2)+age,lifetable,13,1),IF(male=1,VLOOKUP((($A$5:$A$1570/'Life tables'!$I$2)*2)+age,lifetable,10,1),"error"))</f>
        <v>4.0331437067231413E-4</v>
      </c>
      <c r="F509" s="97">
        <f t="shared" si="134"/>
        <v>74.90286352449975</v>
      </c>
      <c r="G509" s="97">
        <f t="shared" si="135"/>
        <v>7.5241494040924435</v>
      </c>
      <c r="H509" s="97">
        <f t="shared" si="136"/>
        <v>0.17218091531391494</v>
      </c>
      <c r="I509" s="97">
        <f t="shared" si="137"/>
        <v>0.17218091531391494</v>
      </c>
      <c r="J509" s="97">
        <f t="shared" si="138"/>
        <v>3.338288492069709E-2</v>
      </c>
      <c r="K509" s="97">
        <f t="shared" si="139"/>
        <v>0.41511098462571477</v>
      </c>
      <c r="L509" s="97">
        <f t="shared" si="148"/>
        <v>66.585858420233066</v>
      </c>
      <c r="M509" s="97">
        <f t="shared" si="140"/>
        <v>387.70165693837504</v>
      </c>
      <c r="N509" s="97">
        <f t="shared" si="141"/>
        <v>37.33650956823255</v>
      </c>
      <c r="O509" s="97">
        <f t="shared" si="142"/>
        <v>0.89121861327152363</v>
      </c>
      <c r="P509" s="97">
        <f t="shared" si="143"/>
        <v>0.89121861327152363</v>
      </c>
      <c r="Q509" s="97">
        <f t="shared" si="144"/>
        <v>0.17214288318461282</v>
      </c>
      <c r="R509" s="97">
        <f t="shared" si="145"/>
        <v>6.9861843117416306E-2</v>
      </c>
      <c r="S509" s="97">
        <f t="shared" si="133"/>
        <v>348.34070541729739</v>
      </c>
      <c r="T509" s="97">
        <f t="shared" si="149"/>
        <v>66.868006273882699</v>
      </c>
      <c r="U509" s="97">
        <f t="shared" si="149"/>
        <v>471.21797185908957</v>
      </c>
      <c r="V509" s="33">
        <f t="shared" si="150"/>
        <v>999.99999999999864</v>
      </c>
      <c r="W509" s="101">
        <f t="shared" si="146"/>
        <v>50791.189440101676</v>
      </c>
      <c r="X509" s="108">
        <f t="shared" si="151"/>
        <v>461.91402186702635</v>
      </c>
      <c r="Y509" s="32">
        <f t="shared" si="147"/>
        <v>263.47141381802078</v>
      </c>
    </row>
    <row r="510" spans="1:25" x14ac:dyDescent="0.25">
      <c r="A510" s="4">
        <v>504</v>
      </c>
      <c r="C510" s="106">
        <f>IF(male=0,VLOOKUP((($A$5:$A$1570/'Life tables'!$I$2)*2)+age,lifetable,13,1),IF(male=1,VLOOKUP((($A$5:$A$1570/'Life tables'!$I$2)*2)+age,lifetable,10,1),"error"))</f>
        <v>4.0331437067231413E-4</v>
      </c>
      <c r="F510" s="97">
        <f t="shared" si="134"/>
        <v>74.791040333614546</v>
      </c>
      <c r="G510" s="97">
        <f t="shared" si="135"/>
        <v>7.5129165305349801</v>
      </c>
      <c r="H510" s="97">
        <f t="shared" si="136"/>
        <v>0.17192386480270666</v>
      </c>
      <c r="I510" s="97">
        <f t="shared" si="137"/>
        <v>0.17192386480270666</v>
      </c>
      <c r="J510" s="97">
        <f t="shared" si="138"/>
        <v>3.3333047297178668E-2</v>
      </c>
      <c r="K510" s="97">
        <f t="shared" si="139"/>
        <v>0.41449126152451238</v>
      </c>
      <c r="L510" s="97">
        <f t="shared" si="148"/>
        <v>66.486451764652458</v>
      </c>
      <c r="M510" s="97">
        <f t="shared" si="140"/>
        <v>387.12298153341175</v>
      </c>
      <c r="N510" s="97">
        <f t="shared" si="141"/>
        <v>37.280781872960546</v>
      </c>
      <c r="O510" s="97">
        <f t="shared" si="142"/>
        <v>0.88988839896184446</v>
      </c>
      <c r="P510" s="97">
        <f t="shared" si="143"/>
        <v>0.88988839896184446</v>
      </c>
      <c r="Q510" s="97">
        <f t="shared" si="144"/>
        <v>0.17188594630839452</v>
      </c>
      <c r="R510" s="97">
        <f t="shared" si="145"/>
        <v>6.9757568787828184E-2</v>
      </c>
      <c r="S510" s="97">
        <f t="shared" si="133"/>
        <v>347.82077934743131</v>
      </c>
      <c r="T510" s="97">
        <f t="shared" si="149"/>
        <v>67.073225267488269</v>
      </c>
      <c r="U510" s="97">
        <f t="shared" si="149"/>
        <v>471.70222068940194</v>
      </c>
      <c r="V510" s="33">
        <f t="shared" si="150"/>
        <v>999.99999999999864</v>
      </c>
      <c r="W510" s="101">
        <f t="shared" si="146"/>
        <v>50657.087520340698</v>
      </c>
      <c r="X510" s="108">
        <f t="shared" si="151"/>
        <v>461.22455404310841</v>
      </c>
      <c r="Y510" s="32">
        <f t="shared" si="147"/>
        <v>263.00248967570093</v>
      </c>
    </row>
    <row r="511" spans="1:25" x14ac:dyDescent="0.25">
      <c r="A511" s="4">
        <v>505</v>
      </c>
      <c r="C511" s="106">
        <f>IF(male=0,VLOOKUP((($A$5:$A$1570/'Life tables'!$I$2)*2)+age,lifetable,13,1),IF(male=1,VLOOKUP((($A$5:$A$1570/'Life tables'!$I$2)*2)+age,lifetable,10,1),"error"))</f>
        <v>4.0331437067231413E-4</v>
      </c>
      <c r="F511" s="97">
        <f t="shared" si="134"/>
        <v>74.679384822807421</v>
      </c>
      <c r="G511" s="97">
        <f t="shared" si="135"/>
        <v>7.5017005007922952</v>
      </c>
      <c r="H511" s="97">
        <f t="shared" si="136"/>
        <v>0.17166719974150607</v>
      </c>
      <c r="I511" s="97">
        <f t="shared" si="137"/>
        <v>0.17166719974150607</v>
      </c>
      <c r="J511" s="97">
        <f t="shared" si="138"/>
        <v>3.3283284405713015E-2</v>
      </c>
      <c r="K511" s="97">
        <f t="shared" si="139"/>
        <v>0.4138724677047691</v>
      </c>
      <c r="L511" s="97">
        <f t="shared" si="148"/>
        <v>66.387194170421637</v>
      </c>
      <c r="M511" s="97">
        <f t="shared" si="140"/>
        <v>386.54516922030098</v>
      </c>
      <c r="N511" s="97">
        <f t="shared" si="141"/>
        <v>37.225137295303938</v>
      </c>
      <c r="O511" s="97">
        <f t="shared" si="142"/>
        <v>0.88856016866102938</v>
      </c>
      <c r="P511" s="97">
        <f t="shared" si="143"/>
        <v>0.88856016866102938</v>
      </c>
      <c r="Q511" s="97">
        <f t="shared" si="144"/>
        <v>0.17162939265241087</v>
      </c>
      <c r="R511" s="97">
        <f t="shared" si="145"/>
        <v>6.9653449982949645E-2</v>
      </c>
      <c r="S511" s="97">
        <f t="shared" si="133"/>
        <v>347.30162874503964</v>
      </c>
      <c r="T511" s="97">
        <f t="shared" si="149"/>
        <v>67.278137944546387</v>
      </c>
      <c r="U511" s="97">
        <f t="shared" si="149"/>
        <v>472.18574660708964</v>
      </c>
      <c r="V511" s="33">
        <f t="shared" si="150"/>
        <v>999.99999999999864</v>
      </c>
      <c r="W511" s="101">
        <f t="shared" si="146"/>
        <v>50523.339643163825</v>
      </c>
      <c r="X511" s="108">
        <f t="shared" si="151"/>
        <v>460.53611544836258</v>
      </c>
      <c r="Y511" s="32">
        <f t="shared" si="147"/>
        <v>262.53440018131954</v>
      </c>
    </row>
    <row r="512" spans="1:25" x14ac:dyDescent="0.25">
      <c r="A512" s="4">
        <v>506</v>
      </c>
      <c r="C512" s="106">
        <f>IF(male=0,VLOOKUP((($A$5:$A$1570/'Life tables'!$I$2)*2)+age,lifetable,13,1),IF(male=1,VLOOKUP((($A$5:$A$1570/'Life tables'!$I$2)*2)+age,lifetable,10,1),"error"))</f>
        <v>4.0331437067231413E-4</v>
      </c>
      <c r="F512" s="97">
        <f t="shared" si="134"/>
        <v>74.567896713902883</v>
      </c>
      <c r="G512" s="97">
        <f t="shared" si="135"/>
        <v>7.4905012869210781</v>
      </c>
      <c r="H512" s="97">
        <f t="shared" si="136"/>
        <v>0.1714109194908649</v>
      </c>
      <c r="I512" s="97">
        <f t="shared" si="137"/>
        <v>0.1714109194908649</v>
      </c>
      <c r="J512" s="97">
        <f t="shared" si="138"/>
        <v>3.323359612232224E-2</v>
      </c>
      <c r="K512" s="97">
        <f t="shared" si="139"/>
        <v>0.41325460162483901</v>
      </c>
      <c r="L512" s="97">
        <f t="shared" si="148"/>
        <v>66.288085390252917</v>
      </c>
      <c r="M512" s="97">
        <f t="shared" si="140"/>
        <v>385.96821873445964</v>
      </c>
      <c r="N512" s="97">
        <f t="shared" si="141"/>
        <v>37.169575713480633</v>
      </c>
      <c r="O512" s="97">
        <f t="shared" si="142"/>
        <v>0.88723391946215224</v>
      </c>
      <c r="P512" s="97">
        <f t="shared" si="143"/>
        <v>0.88723391946215224</v>
      </c>
      <c r="Q512" s="97">
        <f t="shared" si="144"/>
        <v>0.17137322165517607</v>
      </c>
      <c r="R512" s="97">
        <f t="shared" si="145"/>
        <v>6.95494864749093E-2</v>
      </c>
      <c r="S512" s="97">
        <f t="shared" si="133"/>
        <v>346.78325247392462</v>
      </c>
      <c r="T512" s="97">
        <f t="shared" si="149"/>
        <v>67.48274476232389</v>
      </c>
      <c r="U512" s="97">
        <f t="shared" si="149"/>
        <v>472.66855069518937</v>
      </c>
      <c r="V512" s="33">
        <f t="shared" si="150"/>
        <v>999.99999999999864</v>
      </c>
      <c r="W512" s="101">
        <f t="shared" si="146"/>
        <v>50389.944874657507</v>
      </c>
      <c r="X512" s="108">
        <f t="shared" si="151"/>
        <v>459.84870454248528</v>
      </c>
      <c r="Y512" s="32">
        <f t="shared" si="147"/>
        <v>262.06714384704901</v>
      </c>
    </row>
    <row r="513" spans="1:25" x14ac:dyDescent="0.25">
      <c r="A513" s="4">
        <v>507</v>
      </c>
      <c r="C513" s="106">
        <f>IF(male=0,VLOOKUP((($A$5:$A$1570/'Life tables'!$I$2)*2)+age,lifetable,13,1),IF(male=1,VLOOKUP((($A$5:$A$1570/'Life tables'!$I$2)*2)+age,lifetable,10,1),"error"))</f>
        <v>4.0331437067231413E-4</v>
      </c>
      <c r="F513" s="97">
        <f t="shared" si="134"/>
        <v>74.456575730151059</v>
      </c>
      <c r="G513" s="97">
        <f t="shared" si="135"/>
        <v>7.4793188611212242</v>
      </c>
      <c r="H513" s="97">
        <f t="shared" si="136"/>
        <v>0.17115502341461189</v>
      </c>
      <c r="I513" s="97">
        <f t="shared" si="137"/>
        <v>0.17115502341461189</v>
      </c>
      <c r="J513" s="97">
        <f t="shared" si="138"/>
        <v>3.3183982323663784E-2</v>
      </c>
      <c r="K513" s="97">
        <f t="shared" si="139"/>
        <v>0.41263766175097677</v>
      </c>
      <c r="L513" s="97">
        <f t="shared" si="148"/>
        <v>66.189125178125977</v>
      </c>
      <c r="M513" s="97">
        <f t="shared" si="140"/>
        <v>385.39212881233425</v>
      </c>
      <c r="N513" s="97">
        <f t="shared" si="141"/>
        <v>37.1140970058077</v>
      </c>
      <c r="O513" s="97">
        <f t="shared" si="142"/>
        <v>0.88590964846065401</v>
      </c>
      <c r="P513" s="97">
        <f t="shared" si="143"/>
        <v>0.88590964846065401</v>
      </c>
      <c r="Q513" s="97">
        <f t="shared" si="144"/>
        <v>0.17111743275566144</v>
      </c>
      <c r="R513" s="97">
        <f t="shared" si="145"/>
        <v>6.9445678036021349E-2</v>
      </c>
      <c r="S513" s="97">
        <f t="shared" si="133"/>
        <v>346.26564939881354</v>
      </c>
      <c r="T513" s="97">
        <f t="shared" si="149"/>
        <v>67.687046177403218</v>
      </c>
      <c r="U513" s="97">
        <f t="shared" si="149"/>
        <v>473.15063403497635</v>
      </c>
      <c r="V513" s="33">
        <f t="shared" si="150"/>
        <v>999.99999999999864</v>
      </c>
      <c r="W513" s="101">
        <f t="shared" si="146"/>
        <v>50256.902283342075</v>
      </c>
      <c r="X513" s="108">
        <f t="shared" si="151"/>
        <v>459.16231978761897</v>
      </c>
      <c r="Y513" s="32">
        <f t="shared" si="147"/>
        <v>261.60071918779562</v>
      </c>
    </row>
    <row r="514" spans="1:25" x14ac:dyDescent="0.25">
      <c r="A514" s="4">
        <v>508</v>
      </c>
      <c r="C514" s="106">
        <f>IF(male=0,VLOOKUP((($A$5:$A$1570/'Life tables'!$I$2)*2)+age,lifetable,13,1),IF(male=1,VLOOKUP((($A$5:$A$1570/'Life tables'!$I$2)*2)+age,lifetable,10,1),"error"))</f>
        <v>4.0331437067231413E-4</v>
      </c>
      <c r="F514" s="97">
        <f t="shared" si="134"/>
        <v>74.345421596189084</v>
      </c>
      <c r="G514" s="97">
        <f t="shared" si="135"/>
        <v>7.4681531957319587</v>
      </c>
      <c r="H514" s="97">
        <f t="shared" si="136"/>
        <v>0.17089951087976415</v>
      </c>
      <c r="I514" s="97">
        <f t="shared" si="137"/>
        <v>0.17089951087976415</v>
      </c>
      <c r="J514" s="97">
        <f t="shared" si="138"/>
        <v>3.3134442887013296E-2</v>
      </c>
      <c r="K514" s="97">
        <f t="shared" si="139"/>
        <v>0.41202164655712398</v>
      </c>
      <c r="L514" s="97">
        <f t="shared" si="148"/>
        <v>66.090313289253459</v>
      </c>
      <c r="M514" s="97">
        <f t="shared" si="140"/>
        <v>384.81689819142991</v>
      </c>
      <c r="N514" s="97">
        <f t="shared" si="141"/>
        <v>37.058701050704137</v>
      </c>
      <c r="O514" s="97">
        <f t="shared" si="142"/>
        <v>0.88458735275440903</v>
      </c>
      <c r="P514" s="97">
        <f t="shared" si="143"/>
        <v>0.88458735275440903</v>
      </c>
      <c r="Q514" s="97">
        <f t="shared" si="144"/>
        <v>0.17086202539330836</v>
      </c>
      <c r="R514" s="97">
        <f t="shared" si="145"/>
        <v>6.9342024438790686E-2</v>
      </c>
      <c r="S514" s="97">
        <f t="shared" si="133"/>
        <v>345.74881838538488</v>
      </c>
      <c r="T514" s="97">
        <f t="shared" si="149"/>
        <v>67.891042645683541</v>
      </c>
      <c r="U514" s="97">
        <f t="shared" si="149"/>
        <v>473.63199770597225</v>
      </c>
      <c r="V514" s="33">
        <f t="shared" si="150"/>
        <v>999.99999999999864</v>
      </c>
      <c r="W514" s="101">
        <f t="shared" si="146"/>
        <v>50124.210940166544</v>
      </c>
      <c r="X514" s="108">
        <f t="shared" si="151"/>
        <v>458.47695964834281</v>
      </c>
      <c r="Y514" s="32">
        <f t="shared" si="147"/>
        <v>261.13512472119038</v>
      </c>
    </row>
    <row r="515" spans="1:25" x14ac:dyDescent="0.25">
      <c r="A515" s="4">
        <v>509</v>
      </c>
      <c r="C515" s="106">
        <f>IF(male=0,VLOOKUP((($A$5:$A$1570/'Life tables'!$I$2)*2)+age,lifetable,13,1),IF(male=1,VLOOKUP((($A$5:$A$1570/'Life tables'!$I$2)*2)+age,lifetable,10,1),"error"))</f>
        <v>4.0331437067231413E-4</v>
      </c>
      <c r="F515" s="97">
        <f t="shared" si="134"/>
        <v>74.234434038003585</v>
      </c>
      <c r="G515" s="97">
        <f t="shared" si="135"/>
        <v>7.4570042632280638</v>
      </c>
      <c r="H515" s="97">
        <f t="shared" si="136"/>
        <v>0.17064438125644094</v>
      </c>
      <c r="I515" s="97">
        <f t="shared" si="137"/>
        <v>0.17064438125644094</v>
      </c>
      <c r="J515" s="97">
        <f t="shared" si="138"/>
        <v>3.308497769024784E-2</v>
      </c>
      <c r="K515" s="97">
        <f t="shared" si="139"/>
        <v>0.41140655452470098</v>
      </c>
      <c r="L515" s="97">
        <f t="shared" si="148"/>
        <v>65.991649480047698</v>
      </c>
      <c r="M515" s="97">
        <f t="shared" si="140"/>
        <v>384.24252561033916</v>
      </c>
      <c r="N515" s="97">
        <f t="shared" si="141"/>
        <v>37.003387726693674</v>
      </c>
      <c r="O515" s="97">
        <f t="shared" si="142"/>
        <v>0.88326702944379121</v>
      </c>
      <c r="P515" s="97">
        <f t="shared" si="143"/>
        <v>0.88326702944379121</v>
      </c>
      <c r="Q515" s="97">
        <f t="shared" si="144"/>
        <v>0.17060699900804102</v>
      </c>
      <c r="R515" s="97">
        <f t="shared" si="145"/>
        <v>6.9238525455918173E-2</v>
      </c>
      <c r="S515" s="97">
        <f t="shared" ref="S515:S578" si="152">M515-SUM(N515:R515)</f>
        <v>345.23275830029394</v>
      </c>
      <c r="T515" s="97">
        <f t="shared" si="149"/>
        <v>68.094734622381836</v>
      </c>
      <c r="U515" s="97">
        <f t="shared" si="149"/>
        <v>474.11264278595286</v>
      </c>
      <c r="V515" s="33">
        <f t="shared" si="150"/>
        <v>999.99999999999852</v>
      </c>
      <c r="W515" s="101">
        <f t="shared" si="146"/>
        <v>49991.869918503129</v>
      </c>
      <c r="X515" s="108">
        <f t="shared" si="151"/>
        <v>457.79262259166381</v>
      </c>
      <c r="Y515" s="32">
        <f t="shared" si="147"/>
        <v>260.67035896758199</v>
      </c>
    </row>
    <row r="516" spans="1:25" x14ac:dyDescent="0.25">
      <c r="A516" s="4">
        <v>510</v>
      </c>
      <c r="C516" s="106">
        <f>IF(male=0,VLOOKUP((($A$5:$A$1570/'Life tables'!$I$2)*2)+age,lifetable,13,1),IF(male=1,VLOOKUP((($A$5:$A$1570/'Life tables'!$I$2)*2)+age,lifetable,10,1),"error"))</f>
        <v>4.0331437067231413E-4</v>
      </c>
      <c r="F516" s="97">
        <f t="shared" si="134"/>
        <v>74.12361278289481</v>
      </c>
      <c r="G516" s="97">
        <f t="shared" si="135"/>
        <v>7.4458720362162785</v>
      </c>
      <c r="H516" s="97">
        <f t="shared" si="136"/>
        <v>0.17038963391778114</v>
      </c>
      <c r="I516" s="97">
        <f t="shared" si="137"/>
        <v>0.17038963391778114</v>
      </c>
      <c r="J516" s="97">
        <f t="shared" si="138"/>
        <v>3.3035586611829947E-2</v>
      </c>
      <c r="K516" s="97">
        <f t="shared" si="139"/>
        <v>0.41079238414240826</v>
      </c>
      <c r="L516" s="97">
        <f t="shared" si="148"/>
        <v>65.893133508088738</v>
      </c>
      <c r="M516" s="97">
        <f t="shared" si="140"/>
        <v>383.66900980876903</v>
      </c>
      <c r="N516" s="97">
        <f t="shared" si="141"/>
        <v>36.94815691240737</v>
      </c>
      <c r="O516" s="97">
        <f t="shared" si="142"/>
        <v>0.88194867563173651</v>
      </c>
      <c r="P516" s="97">
        <f t="shared" si="143"/>
        <v>0.88194867563173651</v>
      </c>
      <c r="Q516" s="97">
        <f t="shared" si="144"/>
        <v>0.17035235304027846</v>
      </c>
      <c r="R516" s="97">
        <f t="shared" si="145"/>
        <v>6.9135180860305512E-2</v>
      </c>
      <c r="S516" s="97">
        <f t="shared" si="152"/>
        <v>344.71746801119764</v>
      </c>
      <c r="T516" s="97">
        <f t="shared" si="149"/>
        <v>68.298122562033939</v>
      </c>
      <c r="U516" s="97">
        <f t="shared" si="149"/>
        <v>474.59257035095555</v>
      </c>
      <c r="V516" s="33">
        <f t="shared" si="150"/>
        <v>999.99999999999864</v>
      </c>
      <c r="W516" s="101">
        <f t="shared" si="146"/>
        <v>49859.878294142269</v>
      </c>
      <c r="X516" s="108">
        <f t="shared" si="151"/>
        <v>457.10930708700903</v>
      </c>
      <c r="Y516" s="32">
        <f t="shared" si="147"/>
        <v>260.2064204500291</v>
      </c>
    </row>
    <row r="517" spans="1:25" x14ac:dyDescent="0.25">
      <c r="A517" s="4">
        <v>511</v>
      </c>
      <c r="C517" s="106">
        <f>IF(male=0,VLOOKUP((($A$5:$A$1570/'Life tables'!$I$2)*2)+age,lifetable,13,1),IF(male=1,VLOOKUP((($A$5:$A$1570/'Life tables'!$I$2)*2)+age,lifetable,10,1),"error"))</f>
        <v>4.0331437067231413E-4</v>
      </c>
      <c r="F517" s="97">
        <f t="shared" si="134"/>
        <v>74.012957559441858</v>
      </c>
      <c r="G517" s="97">
        <f t="shared" si="135"/>
        <v>7.4347564874318062</v>
      </c>
      <c r="H517" s="97">
        <f t="shared" si="136"/>
        <v>0.1701352682398633</v>
      </c>
      <c r="I517" s="97">
        <f t="shared" si="137"/>
        <v>0.1701352682398633</v>
      </c>
      <c r="J517" s="97">
        <f t="shared" si="138"/>
        <v>3.2986269530792103E-2</v>
      </c>
      <c r="K517" s="97">
        <f t="shared" si="139"/>
        <v>0.41017913390603372</v>
      </c>
      <c r="L517" s="97">
        <f t="shared" si="148"/>
        <v>65.794765132093502</v>
      </c>
      <c r="M517" s="97">
        <f t="shared" si="140"/>
        <v>383.09634952756727</v>
      </c>
      <c r="N517" s="97">
        <f t="shared" si="141"/>
        <v>36.893008486586133</v>
      </c>
      <c r="O517" s="97">
        <f t="shared" si="142"/>
        <v>0.88063228842380292</v>
      </c>
      <c r="P517" s="97">
        <f t="shared" si="143"/>
        <v>0.88063228842380292</v>
      </c>
      <c r="Q517" s="97">
        <f t="shared" si="144"/>
        <v>0.17009808693094625</v>
      </c>
      <c r="R517" s="97">
        <f t="shared" si="145"/>
        <v>6.9031990425059975E-2</v>
      </c>
      <c r="S517" s="97">
        <f t="shared" si="152"/>
        <v>344.20294638677751</v>
      </c>
      <c r="T517" s="97">
        <f t="shared" si="149"/>
        <v>68.501206918495683</v>
      </c>
      <c r="U517" s="97">
        <f t="shared" si="149"/>
        <v>475.07178147528663</v>
      </c>
      <c r="V517" s="33">
        <f t="shared" si="150"/>
        <v>999.99999999999864</v>
      </c>
      <c r="W517" s="101">
        <f t="shared" si="146"/>
        <v>49728.235145287035</v>
      </c>
      <c r="X517" s="108">
        <f t="shared" si="151"/>
        <v>456.4270116062163</v>
      </c>
      <c r="Y517" s="32">
        <f t="shared" si="147"/>
        <v>259.74330769429167</v>
      </c>
    </row>
    <row r="518" spans="1:25" x14ac:dyDescent="0.25">
      <c r="A518" s="4">
        <v>512</v>
      </c>
      <c r="C518" s="106">
        <f>IF(male=0,VLOOKUP((($A$5:$A$1570/'Life tables'!$I$2)*2)+age,lifetable,13,1),IF(male=1,VLOOKUP((($A$5:$A$1570/'Life tables'!$I$2)*2)+age,lifetable,10,1),"error"))</f>
        <v>4.0331437067231413E-4</v>
      </c>
      <c r="F518" s="97">
        <f t="shared" si="134"/>
        <v>73.902468097469139</v>
      </c>
      <c r="G518" s="97">
        <f t="shared" si="135"/>
        <v>7.4236575897349431</v>
      </c>
      <c r="H518" s="97">
        <f t="shared" si="136"/>
        <v>0.16988128360162874</v>
      </c>
      <c r="I518" s="97">
        <f t="shared" si="137"/>
        <v>0.16988128360162874</v>
      </c>
      <c r="J518" s="97">
        <f t="shared" si="138"/>
        <v>3.2937026326721824E-2</v>
      </c>
      <c r="K518" s="97">
        <f t="shared" si="139"/>
        <v>0.40956680231826659</v>
      </c>
      <c r="L518" s="97">
        <f t="shared" si="148"/>
        <v>65.696544111885956</v>
      </c>
      <c r="M518" s="97">
        <f t="shared" si="140"/>
        <v>382.52454350874717</v>
      </c>
      <c r="N518" s="97">
        <f t="shared" si="141"/>
        <v>36.837942328083123</v>
      </c>
      <c r="O518" s="97">
        <f t="shared" si="142"/>
        <v>0.87931786492822794</v>
      </c>
      <c r="P518" s="97">
        <f t="shared" si="143"/>
        <v>0.87931786492822794</v>
      </c>
      <c r="Q518" s="97">
        <f t="shared" si="144"/>
        <v>0.16984420012148738</v>
      </c>
      <c r="R518" s="97">
        <f t="shared" si="145"/>
        <v>6.8928953923498792E-2</v>
      </c>
      <c r="S518" s="97">
        <f t="shared" si="152"/>
        <v>343.6891922967626</v>
      </c>
      <c r="T518" s="97">
        <f t="shared" si="149"/>
        <v>68.703988144943892</v>
      </c>
      <c r="U518" s="97">
        <f t="shared" si="149"/>
        <v>475.55027723152841</v>
      </c>
      <c r="V518" s="33">
        <f t="shared" si="150"/>
        <v>999.99999999999864</v>
      </c>
      <c r="W518" s="101">
        <f t="shared" si="146"/>
        <v>49596.939552548043</v>
      </c>
      <c r="X518" s="108">
        <f t="shared" si="151"/>
        <v>455.74573462352635</v>
      </c>
      <c r="Y518" s="32">
        <f t="shared" si="147"/>
        <v>259.2810192288245</v>
      </c>
    </row>
    <row r="519" spans="1:25" x14ac:dyDescent="0.25">
      <c r="A519" s="4">
        <v>513</v>
      </c>
      <c r="C519" s="106">
        <f>IF(male=0,VLOOKUP((($A$5:$A$1570/'Life tables'!$I$2)*2)+age,lifetable,13,1),IF(male=1,VLOOKUP((($A$5:$A$1570/'Life tables'!$I$2)*2)+age,lifetable,10,1),"error"))</f>
        <v>4.0331437067231413E-4</v>
      </c>
      <c r="F519" s="97">
        <f t="shared" ref="F519:F582" si="153">E518*(1-pCAUC)+(L518+G518+H518+I518 )*(1-pCAUC)+(S518+N518+O518+P518)*(pUAUC)</f>
        <v>73.792144128014087</v>
      </c>
      <c r="G519" s="97">
        <f t="shared" ref="G519:G582" si="154">F519*(rrOSEX)</f>
        <v>7.4125753161078363</v>
      </c>
      <c r="H519" s="97">
        <f t="shared" ref="H519:H582" si="155">F519*rrEREX</f>
        <v>0.169627679384807</v>
      </c>
      <c r="I519" s="97">
        <f t="shared" ref="I519:I582" si="156">F519*rrHOEX</f>
        <v>0.169627679384807</v>
      </c>
      <c r="J519" s="97">
        <f t="shared" ref="J519:J582" si="157">F519*mr + G519*mr + H519*mr+I519*mr</f>
        <v>3.288785687974724E-2</v>
      </c>
      <c r="K519" s="97">
        <f t="shared" ref="K519:K582" si="158">F519*amr + I519*amrHOEX</f>
        <v>0.40895538788851882</v>
      </c>
      <c r="L519" s="97">
        <f t="shared" si="148"/>
        <v>65.598470208368369</v>
      </c>
      <c r="M519" s="97">
        <f t="shared" ref="M519:M582" si="159">E518*pCAUC+(L518+G518+H518+I518)*pCAUC+(S518+N518+O518+P518)*(1-pUAUC)</f>
        <v>381.95359049551223</v>
      </c>
      <c r="N519" s="97">
        <f t="shared" ref="N519:N582" si="160">M519*rrOSEXc</f>
        <v>36.782958315866104</v>
      </c>
      <c r="O519" s="97">
        <f t="shared" ref="O519:O582" si="161">M519*rrEREXc</f>
        <v>0.87800540225598478</v>
      </c>
      <c r="P519" s="97">
        <f t="shared" ref="P519:P582" si="162">M519*rrHOEXc</f>
        <v>0.87800540225598478</v>
      </c>
      <c r="Q519" s="97">
        <f t="shared" ref="Q519:Q582" si="163">M519*mr + N519*mr + O519*mr+P519*mr</f>
        <v>0.16959069205387337</v>
      </c>
      <c r="R519" s="97">
        <f t="shared" ref="R519:R582" si="164">M519*amrc + P519*amrHOEX</f>
        <v>6.8826071129153704E-2</v>
      </c>
      <c r="S519" s="97">
        <f t="shared" si="152"/>
        <v>343.17620461195111</v>
      </c>
      <c r="T519" s="97">
        <f t="shared" si="149"/>
        <v>68.906466693877519</v>
      </c>
      <c r="U519" s="97">
        <f t="shared" si="149"/>
        <v>476.02805869054606</v>
      </c>
      <c r="V519" s="33">
        <f t="shared" si="150"/>
        <v>999.99999999999864</v>
      </c>
      <c r="W519" s="101">
        <f t="shared" ref="W519:W582" si="165">(cNES*L519+(cNES+cOSEX)*G519+(cNES+cEREX)*H519+(cNES+cHOEX)*I519 +(cNES+ cNES)*S519 +(cNES+ cOSEX)*N519 + (cNES+cEREX)*O519 + (cNES+cHOEX)*P519)/(1+cDR)^A$5:A$65536</f>
        <v>49465.99059893778</v>
      </c>
      <c r="X519" s="108">
        <f t="shared" si="151"/>
        <v>455.065474615575</v>
      </c>
      <c r="Y519" s="32">
        <f t="shared" ref="Y519:Y582" si="166">(uNES*L519+ uOCEX*G519+uEREX*H519+uHOEX*I519+uNES*S519+ uOCEX*N519+uEREX*O519+uHOEX*P519)/(1+oDR)^A$5:A$65536</f>
        <v>258.81955358477001</v>
      </c>
    </row>
    <row r="520" spans="1:25" x14ac:dyDescent="0.25">
      <c r="A520" s="4">
        <v>514</v>
      </c>
      <c r="C520" s="106">
        <f>IF(male=0,VLOOKUP((($A$5:$A$1570/'Life tables'!$I$2)*2)+age,lifetable,13,1),IF(male=1,VLOOKUP((($A$5:$A$1570/'Life tables'!$I$2)*2)+age,lifetable,10,1),"error"))</f>
        <v>4.0331437067231413E-4</v>
      </c>
      <c r="F520" s="97">
        <f t="shared" si="153"/>
        <v>73.681985383296066</v>
      </c>
      <c r="G520" s="97">
        <f t="shared" si="154"/>
        <v>7.4015096396513611</v>
      </c>
      <c r="H520" s="97">
        <f t="shared" si="155"/>
        <v>0.16937445497384471</v>
      </c>
      <c r="I520" s="97">
        <f t="shared" si="156"/>
        <v>0.16937445497384471</v>
      </c>
      <c r="J520" s="97">
        <f t="shared" si="157"/>
        <v>3.2838761070523248E-2</v>
      </c>
      <c r="K520" s="97">
        <f t="shared" si="158"/>
        <v>0.40834488913275269</v>
      </c>
      <c r="L520" s="97">
        <f t="shared" ref="L520:L583" si="167">F520-SUM(G520:K520)</f>
        <v>65.500543183493733</v>
      </c>
      <c r="M520" s="97">
        <f t="shared" si="159"/>
        <v>381.38348923227898</v>
      </c>
      <c r="N520" s="97">
        <f t="shared" si="160"/>
        <v>36.728056329019672</v>
      </c>
      <c r="O520" s="97">
        <f t="shared" si="161"/>
        <v>0.87669489752083518</v>
      </c>
      <c r="P520" s="97">
        <f t="shared" si="162"/>
        <v>0.87669489752083518</v>
      </c>
      <c r="Q520" s="97">
        <f t="shared" si="163"/>
        <v>0.16933756217061424</v>
      </c>
      <c r="R520" s="97">
        <f t="shared" si="164"/>
        <v>6.8723341815775066E-2</v>
      </c>
      <c r="S520" s="97">
        <f t="shared" si="152"/>
        <v>342.66398220423127</v>
      </c>
      <c r="T520" s="97">
        <f t="shared" ref="T520:U583" si="168">J520+Q520+T519</f>
        <v>69.108643017118652</v>
      </c>
      <c r="U520" s="97">
        <f t="shared" si="168"/>
        <v>476.50512692149459</v>
      </c>
      <c r="V520" s="33">
        <f t="shared" ref="V520:V583" si="169">SUM(G520:I520,L520,N520,O520,P520,S520,T520,U520)</f>
        <v>999.99999999999864</v>
      </c>
      <c r="W520" s="101">
        <f t="shared" si="165"/>
        <v>49335.387369865501</v>
      </c>
      <c r="X520" s="108">
        <f t="shared" ref="X520:X583" si="170">(L520+G520+H520+I520+N520+O520+P520+S520)</f>
        <v>454.38623006138539</v>
      </c>
      <c r="Y520" s="32">
        <f t="shared" si="166"/>
        <v>258.3589092959499</v>
      </c>
    </row>
    <row r="521" spans="1:25" x14ac:dyDescent="0.25">
      <c r="A521" s="4">
        <v>515</v>
      </c>
      <c r="C521" s="106">
        <f>IF(male=0,VLOOKUP((($A$5:$A$1570/'Life tables'!$I$2)*2)+age,lifetable,13,1),IF(male=1,VLOOKUP((($A$5:$A$1570/'Life tables'!$I$2)*2)+age,lifetable,10,1),"error"))</f>
        <v>4.0331437067231413E-4</v>
      </c>
      <c r="F521" s="97">
        <f t="shared" si="153"/>
        <v>73.571991596686317</v>
      </c>
      <c r="G521" s="97">
        <f t="shared" si="154"/>
        <v>7.3904605335820994</v>
      </c>
      <c r="H521" s="97">
        <f t="shared" si="155"/>
        <v>0.16912160975583623</v>
      </c>
      <c r="I521" s="97">
        <f t="shared" si="156"/>
        <v>0.16912160975583623</v>
      </c>
      <c r="J521" s="97">
        <f t="shared" si="157"/>
        <v>3.2789738780218097E-2</v>
      </c>
      <c r="K521" s="97">
        <f t="shared" si="158"/>
        <v>0.40773530457331392</v>
      </c>
      <c r="L521" s="97">
        <f t="shared" si="167"/>
        <v>65.402762800239017</v>
      </c>
      <c r="M521" s="97">
        <f t="shared" si="159"/>
        <v>380.81423846469914</v>
      </c>
      <c r="N521" s="97">
        <f t="shared" si="160"/>
        <v>36.673236246747372</v>
      </c>
      <c r="O521" s="97">
        <f t="shared" si="161"/>
        <v>0.8753863478393803</v>
      </c>
      <c r="P521" s="97">
        <f t="shared" si="162"/>
        <v>0.8753863478393803</v>
      </c>
      <c r="Q521" s="97">
        <f t="shared" si="163"/>
        <v>0.16908480991476862</v>
      </c>
      <c r="R521" s="97">
        <f t="shared" si="164"/>
        <v>6.862076575733575E-2</v>
      </c>
      <c r="S521" s="97">
        <f t="shared" si="152"/>
        <v>342.15252394660092</v>
      </c>
      <c r="T521" s="97">
        <f t="shared" si="168"/>
        <v>69.31051756581364</v>
      </c>
      <c r="U521" s="97">
        <f t="shared" si="168"/>
        <v>476.98148299182526</v>
      </c>
      <c r="V521" s="33">
        <f t="shared" si="169"/>
        <v>999.99999999999875</v>
      </c>
      <c r="W521" s="101">
        <f t="shared" si="165"/>
        <v>49205.128953131592</v>
      </c>
      <c r="X521" s="108">
        <f t="shared" si="170"/>
        <v>453.70799944235984</v>
      </c>
      <c r="Y521" s="32">
        <f t="shared" si="166"/>
        <v>257.89908489885926</v>
      </c>
    </row>
    <row r="522" spans="1:25" x14ac:dyDescent="0.25">
      <c r="A522" s="4">
        <v>516</v>
      </c>
      <c r="C522" s="106">
        <f>IF(male=0,VLOOKUP((($A$5:$A$1570/'Life tables'!$I$2)*2)+age,lifetable,13,1),IF(male=1,VLOOKUP((($A$5:$A$1570/'Life tables'!$I$2)*2)+age,lifetable,10,1),"error"))</f>
        <v>4.0331437067231413E-4</v>
      </c>
      <c r="F522" s="97">
        <f t="shared" si="153"/>
        <v>73.46216250267895</v>
      </c>
      <c r="G522" s="97">
        <f t="shared" si="154"/>
        <v>7.37942797122943</v>
      </c>
      <c r="H522" s="97">
        <f t="shared" si="155"/>
        <v>0.1688691431204572</v>
      </c>
      <c r="I522" s="97">
        <f t="shared" si="156"/>
        <v>0.1688691431204572</v>
      </c>
      <c r="J522" s="97">
        <f t="shared" si="157"/>
        <v>3.2740789890500499E-2</v>
      </c>
      <c r="K522" s="97">
        <f t="shared" si="158"/>
        <v>0.40712663273877137</v>
      </c>
      <c r="L522" s="97">
        <f t="shared" si="167"/>
        <v>65.305128822579334</v>
      </c>
      <c r="M522" s="97">
        <f t="shared" si="159"/>
        <v>380.24583693968083</v>
      </c>
      <c r="N522" s="97">
        <f t="shared" si="160"/>
        <v>36.618497948373744</v>
      </c>
      <c r="O522" s="97">
        <f t="shared" si="161"/>
        <v>0.8740797503311093</v>
      </c>
      <c r="P522" s="97">
        <f t="shared" si="162"/>
        <v>0.8740797503311093</v>
      </c>
      <c r="Q522" s="97">
        <f t="shared" si="163"/>
        <v>0.16883243472995293</v>
      </c>
      <c r="R522" s="97">
        <f t="shared" si="164"/>
        <v>6.8518342728035045E-2</v>
      </c>
      <c r="S522" s="97">
        <f t="shared" si="152"/>
        <v>341.6418287131869</v>
      </c>
      <c r="T522" s="97">
        <f t="shared" si="168"/>
        <v>69.512090790434087</v>
      </c>
      <c r="U522" s="97">
        <f t="shared" si="168"/>
        <v>477.45712796729208</v>
      </c>
      <c r="V522" s="33">
        <f t="shared" si="169"/>
        <v>999.99999999999864</v>
      </c>
      <c r="W522" s="101">
        <f t="shared" si="165"/>
        <v>49075.214438922289</v>
      </c>
      <c r="X522" s="108">
        <f t="shared" si="170"/>
        <v>453.03078124227255</v>
      </c>
      <c r="Y522" s="32">
        <f t="shared" si="166"/>
        <v>257.44007893265797</v>
      </c>
    </row>
    <row r="523" spans="1:25" x14ac:dyDescent="0.25">
      <c r="A523" s="4">
        <v>517</v>
      </c>
      <c r="C523" s="106">
        <f>IF(male=0,VLOOKUP((($A$5:$A$1570/'Life tables'!$I$2)*2)+age,lifetable,13,1),IF(male=1,VLOOKUP((($A$5:$A$1570/'Life tables'!$I$2)*2)+age,lifetable,10,1),"error"))</f>
        <v>4.0331437067231413E-4</v>
      </c>
      <c r="F523" s="97">
        <f t="shared" si="153"/>
        <v>73.352497836863037</v>
      </c>
      <c r="G523" s="97">
        <f t="shared" si="154"/>
        <v>7.3684119260327208</v>
      </c>
      <c r="H523" s="97">
        <f t="shared" si="155"/>
        <v>0.16861705445990016</v>
      </c>
      <c r="I523" s="97">
        <f t="shared" si="156"/>
        <v>0.16861705445990016</v>
      </c>
      <c r="J523" s="97">
        <f t="shared" si="157"/>
        <v>3.269191428352719E-2</v>
      </c>
      <c r="K523" s="97">
        <f t="shared" si="158"/>
        <v>0.40651887216376204</v>
      </c>
      <c r="L523" s="97">
        <f t="shared" si="167"/>
        <v>65.207641015463224</v>
      </c>
      <c r="M523" s="97">
        <f t="shared" si="159"/>
        <v>379.67828340540956</v>
      </c>
      <c r="N523" s="97">
        <f t="shared" si="160"/>
        <v>36.56384131334633</v>
      </c>
      <c r="O523" s="97">
        <f t="shared" si="161"/>
        <v>0.87277510211844767</v>
      </c>
      <c r="P523" s="97">
        <f t="shared" si="162"/>
        <v>0.87277510211844767</v>
      </c>
      <c r="Q523" s="97">
        <f t="shared" si="163"/>
        <v>0.1685804360603507</v>
      </c>
      <c r="R523" s="97">
        <f t="shared" si="164"/>
        <v>6.841607250230243E-2</v>
      </c>
      <c r="S523" s="97">
        <f t="shared" si="152"/>
        <v>341.13189537926371</v>
      </c>
      <c r="T523" s="97">
        <f t="shared" si="168"/>
        <v>69.713363140777972</v>
      </c>
      <c r="U523" s="97">
        <f t="shared" si="168"/>
        <v>477.93206291195816</v>
      </c>
      <c r="V523" s="33">
        <f t="shared" si="169"/>
        <v>999.99999999999886</v>
      </c>
      <c r="W523" s="101">
        <f t="shared" si="165"/>
        <v>48945.642919804122</v>
      </c>
      <c r="X523" s="108">
        <f t="shared" si="170"/>
        <v>452.35457394726268</v>
      </c>
      <c r="Y523" s="32">
        <f t="shared" si="166"/>
        <v>256.98188993916563</v>
      </c>
    </row>
    <row r="524" spans="1:25" x14ac:dyDescent="0.25">
      <c r="A524" s="4">
        <v>518</v>
      </c>
      <c r="C524" s="106">
        <f>IF(male=0,VLOOKUP((($A$5:$A$1570/'Life tables'!$I$2)*2)+age,lifetable,13,1),IF(male=1,VLOOKUP((($A$5:$A$1570/'Life tables'!$I$2)*2)+age,lifetable,10,1),"error"))</f>
        <v>4.0331437067231413E-4</v>
      </c>
      <c r="F524" s="97">
        <f t="shared" si="153"/>
        <v>73.242997335895637</v>
      </c>
      <c r="G524" s="97">
        <f t="shared" si="154"/>
        <v>7.3574123715386239</v>
      </c>
      <c r="H524" s="97">
        <f t="shared" si="155"/>
        <v>0.16836534316881269</v>
      </c>
      <c r="I524" s="97">
        <f t="shared" si="156"/>
        <v>0.16836534316881269</v>
      </c>
      <c r="J524" s="97">
        <f t="shared" si="157"/>
        <v>3.2643111841930847E-2</v>
      </c>
      <c r="K524" s="97">
        <f t="shared" si="158"/>
        <v>0.4059120213888418</v>
      </c>
      <c r="L524" s="97">
        <f t="shared" si="167"/>
        <v>65.110299144788613</v>
      </c>
      <c r="M524" s="97">
        <f t="shared" si="159"/>
        <v>379.11157661136701</v>
      </c>
      <c r="N524" s="97">
        <f t="shared" si="160"/>
        <v>36.509266221237517</v>
      </c>
      <c r="O524" s="97">
        <f t="shared" si="161"/>
        <v>0.87147240032680062</v>
      </c>
      <c r="P524" s="97">
        <f t="shared" si="162"/>
        <v>0.87147240032680062</v>
      </c>
      <c r="Q524" s="97">
        <f t="shared" si="163"/>
        <v>0.16832881335072084</v>
      </c>
      <c r="R524" s="97">
        <f t="shared" si="164"/>
        <v>6.8313954854800948E-2</v>
      </c>
      <c r="S524" s="97">
        <f t="shared" si="152"/>
        <v>340.62272282127037</v>
      </c>
      <c r="T524" s="97">
        <f t="shared" si="168"/>
        <v>69.914335065970619</v>
      </c>
      <c r="U524" s="97">
        <f t="shared" si="168"/>
        <v>478.4062888882018</v>
      </c>
      <c r="V524" s="33">
        <f t="shared" si="169"/>
        <v>999.99999999999864</v>
      </c>
      <c r="W524" s="101">
        <f t="shared" si="165"/>
        <v>48816.413490718507</v>
      </c>
      <c r="X524" s="108">
        <f t="shared" si="170"/>
        <v>451.67937604582636</v>
      </c>
      <c r="Y524" s="32">
        <f t="shared" si="166"/>
        <v>256.524516462853</v>
      </c>
    </row>
    <row r="525" spans="1:25" x14ac:dyDescent="0.25">
      <c r="A525" s="4">
        <v>519</v>
      </c>
      <c r="C525" s="106">
        <f>IF(male=0,VLOOKUP((($A$5:$A$1570/'Life tables'!$I$2)*2)+age,lifetable,13,1),IF(male=1,VLOOKUP((($A$5:$A$1570/'Life tables'!$I$2)*2)+age,lifetable,10,1),"error"))</f>
        <v>4.0331437067231413E-4</v>
      </c>
      <c r="F525" s="97">
        <f t="shared" si="153"/>
        <v>73.133660737475864</v>
      </c>
      <c r="G525" s="97">
        <f t="shared" si="154"/>
        <v>7.3464292813984642</v>
      </c>
      <c r="H525" s="97">
        <f t="shared" si="155"/>
        <v>0.16811400864423784</v>
      </c>
      <c r="I525" s="97">
        <f t="shared" si="156"/>
        <v>0.16811400864423784</v>
      </c>
      <c r="J525" s="97">
        <f t="shared" si="157"/>
        <v>3.2594382448808593E-2</v>
      </c>
      <c r="K525" s="97">
        <f t="shared" si="158"/>
        <v>0.40530607896034154</v>
      </c>
      <c r="L525" s="97">
        <f t="shared" si="167"/>
        <v>65.013102977379774</v>
      </c>
      <c r="M525" s="97">
        <f t="shared" si="159"/>
        <v>378.54571530835057</v>
      </c>
      <c r="N525" s="97">
        <f t="shared" si="160"/>
        <v>36.45477255174638</v>
      </c>
      <c r="O525" s="97">
        <f t="shared" si="161"/>
        <v>0.87017164208459763</v>
      </c>
      <c r="P525" s="97">
        <f t="shared" si="162"/>
        <v>0.87017164208459763</v>
      </c>
      <c r="Q525" s="97">
        <f t="shared" si="163"/>
        <v>0.16807756604640681</v>
      </c>
      <c r="R525" s="97">
        <f t="shared" si="164"/>
        <v>6.8211989560430702E-2</v>
      </c>
      <c r="S525" s="97">
        <f t="shared" si="152"/>
        <v>340.11430991682812</v>
      </c>
      <c r="T525" s="97">
        <f t="shared" si="168"/>
        <v>70.115007014465832</v>
      </c>
      <c r="U525" s="97">
        <f t="shared" si="168"/>
        <v>478.87980695672258</v>
      </c>
      <c r="V525" s="33">
        <f t="shared" si="169"/>
        <v>999.99999999999886</v>
      </c>
      <c r="W525" s="101">
        <f t="shared" si="165"/>
        <v>48687.525248976257</v>
      </c>
      <c r="X525" s="108">
        <f t="shared" si="170"/>
        <v>451.00518602881039</v>
      </c>
      <c r="Y525" s="32">
        <f t="shared" si="166"/>
        <v>256.06795705083613</v>
      </c>
    </row>
    <row r="526" spans="1:25" x14ac:dyDescent="0.25">
      <c r="A526" s="4">
        <v>520</v>
      </c>
      <c r="C526" s="106">
        <f>IF(male=0,VLOOKUP((($A$5:$A$1570/'Life tables'!$I$2)*2)+age,lifetable,13,1),IF(male=1,VLOOKUP((($A$5:$A$1570/'Life tables'!$I$2)*2)+age,lifetable,10,1),"error"))</f>
        <v>4.0331437067231413E-4</v>
      </c>
      <c r="F526" s="97">
        <f t="shared" si="153"/>
        <v>73.02448778031976</v>
      </c>
      <c r="G526" s="97">
        <f t="shared" si="154"/>
        <v>7.3354626293657228</v>
      </c>
      <c r="H526" s="97">
        <f t="shared" si="155"/>
        <v>0.16786305028555618</v>
      </c>
      <c r="I526" s="97">
        <f t="shared" si="156"/>
        <v>0.16786305028555618</v>
      </c>
      <c r="J526" s="97">
        <f t="shared" si="157"/>
        <v>3.2545725987710779E-2</v>
      </c>
      <c r="K526" s="97">
        <f t="shared" si="158"/>
        <v>0.404701043430228</v>
      </c>
      <c r="L526" s="97">
        <f t="shared" si="167"/>
        <v>64.91605228096499</v>
      </c>
      <c r="M526" s="97">
        <f t="shared" si="159"/>
        <v>377.98069824849063</v>
      </c>
      <c r="N526" s="97">
        <f t="shared" si="160"/>
        <v>36.400360184700375</v>
      </c>
      <c r="O526" s="97">
        <f t="shared" si="161"/>
        <v>0.86887282452333259</v>
      </c>
      <c r="P526" s="97">
        <f t="shared" si="162"/>
        <v>0.86887282452333259</v>
      </c>
      <c r="Q526" s="97">
        <f t="shared" si="163"/>
        <v>0.16782669359334365</v>
      </c>
      <c r="R526" s="97">
        <f t="shared" si="164"/>
        <v>6.8110176394332034E-2</v>
      </c>
      <c r="S526" s="97">
        <f t="shared" si="152"/>
        <v>339.60665554475594</v>
      </c>
      <c r="T526" s="97">
        <f t="shared" si="168"/>
        <v>70.315379434046889</v>
      </c>
      <c r="U526" s="97">
        <f t="shared" si="168"/>
        <v>479.35261817654714</v>
      </c>
      <c r="V526" s="33">
        <f t="shared" si="169"/>
        <v>999.99999999999886</v>
      </c>
      <c r="W526" s="101">
        <f t="shared" si="165"/>
        <v>48558.977294252043</v>
      </c>
      <c r="X526" s="108">
        <f t="shared" si="170"/>
        <v>450.33200238940481</v>
      </c>
      <c r="Y526" s="32">
        <f t="shared" si="166"/>
        <v>255.61221025286935</v>
      </c>
    </row>
    <row r="527" spans="1:25" x14ac:dyDescent="0.25">
      <c r="A527" s="4">
        <v>521</v>
      </c>
      <c r="C527" s="106">
        <f>IF(male=0,VLOOKUP((($A$5:$A$1570/'Life tables'!$I$2)*2)+age,lifetable,13,1),IF(male=1,VLOOKUP((($A$5:$A$1570/'Life tables'!$I$2)*2)+age,lifetable,10,1),"error"))</f>
        <v>4.0331437067231413E-4</v>
      </c>
      <c r="F527" s="97">
        <f t="shared" si="153"/>
        <v>72.915478204136178</v>
      </c>
      <c r="G527" s="97">
        <f t="shared" si="154"/>
        <v>7.3245123892936084</v>
      </c>
      <c r="H527" s="97">
        <f t="shared" si="155"/>
        <v>0.16761246749443054</v>
      </c>
      <c r="I527" s="97">
        <f t="shared" si="156"/>
        <v>0.16761246749443054</v>
      </c>
      <c r="J527" s="97">
        <f t="shared" si="157"/>
        <v>3.2497142342630243E-2</v>
      </c>
      <c r="K527" s="97">
        <f t="shared" si="158"/>
        <v>0.40409691335596992</v>
      </c>
      <c r="L527" s="97">
        <f t="shared" si="167"/>
        <v>64.819146824155112</v>
      </c>
      <c r="M527" s="97">
        <f t="shared" si="159"/>
        <v>377.41652418526871</v>
      </c>
      <c r="N527" s="97">
        <f t="shared" si="160"/>
        <v>36.346029000057072</v>
      </c>
      <c r="O527" s="97">
        <f t="shared" si="161"/>
        <v>0.86757594477760502</v>
      </c>
      <c r="P527" s="97">
        <f t="shared" si="162"/>
        <v>0.86757594477760502</v>
      </c>
      <c r="Q527" s="97">
        <f t="shared" si="163"/>
        <v>0.1675761954380664</v>
      </c>
      <c r="R527" s="97">
        <f t="shared" si="164"/>
        <v>6.8008515131888714E-2</v>
      </c>
      <c r="S527" s="97">
        <f t="shared" si="152"/>
        <v>339.09975858508648</v>
      </c>
      <c r="T527" s="97">
        <f t="shared" si="168"/>
        <v>70.515452771827583</v>
      </c>
      <c r="U527" s="97">
        <f t="shared" si="168"/>
        <v>479.82472360503499</v>
      </c>
      <c r="V527" s="33">
        <f t="shared" si="169"/>
        <v>999.99999999999886</v>
      </c>
      <c r="W527" s="101">
        <f t="shared" si="165"/>
        <v>48430.768728578885</v>
      </c>
      <c r="X527" s="108">
        <f t="shared" si="170"/>
        <v>449.65982362313633</v>
      </c>
      <c r="Y527" s="32">
        <f t="shared" si="166"/>
        <v>255.15727462133884</v>
      </c>
    </row>
    <row r="528" spans="1:25" x14ac:dyDescent="0.25">
      <c r="A528" s="4">
        <v>522</v>
      </c>
      <c r="C528" s="106">
        <f>IF(male=0,VLOOKUP((($A$5:$A$1570/'Life tables'!$I$2)*2)+age,lifetable,13,1),IF(male=1,VLOOKUP((($A$5:$A$1570/'Life tables'!$I$2)*2)+age,lifetable,10,1),"error"))</f>
        <v>4.3180287415445218E-4</v>
      </c>
      <c r="F528" s="97">
        <f t="shared" si="153"/>
        <v>72.806631749603397</v>
      </c>
      <c r="G528" s="97">
        <f t="shared" si="154"/>
        <v>7.3135785351327121</v>
      </c>
      <c r="H528" s="97">
        <f t="shared" si="155"/>
        <v>0.16736225967475221</v>
      </c>
      <c r="I528" s="97">
        <f t="shared" si="156"/>
        <v>0.16736225967475221</v>
      </c>
      <c r="J528" s="97">
        <f t="shared" si="157"/>
        <v>3.4740672088313225E-2</v>
      </c>
      <c r="K528" s="97">
        <f t="shared" si="158"/>
        <v>0.40349368730040874</v>
      </c>
      <c r="L528" s="97">
        <f t="shared" si="167"/>
        <v>64.720094335732455</v>
      </c>
      <c r="M528" s="97">
        <f t="shared" si="159"/>
        <v>376.85319187353298</v>
      </c>
      <c r="N528" s="97">
        <f t="shared" si="160"/>
        <v>36.291778877905649</v>
      </c>
      <c r="O528" s="97">
        <f t="shared" si="161"/>
        <v>0.86628099998515606</v>
      </c>
      <c r="P528" s="97">
        <f t="shared" si="162"/>
        <v>0.86628099998515606</v>
      </c>
      <c r="Q528" s="97">
        <f t="shared" si="163"/>
        <v>0.17914531106416626</v>
      </c>
      <c r="R528" s="97">
        <f t="shared" si="164"/>
        <v>6.7907005548730776E-2</v>
      </c>
      <c r="S528" s="97">
        <f t="shared" si="152"/>
        <v>338.58179867904414</v>
      </c>
      <c r="T528" s="97">
        <f t="shared" si="168"/>
        <v>70.729338754980063</v>
      </c>
      <c r="U528" s="97">
        <f t="shared" si="168"/>
        <v>480.29612429788415</v>
      </c>
      <c r="V528" s="33">
        <f t="shared" si="169"/>
        <v>999.99999999999898</v>
      </c>
      <c r="W528" s="101">
        <f t="shared" si="165"/>
        <v>48301.583579811988</v>
      </c>
      <c r="X528" s="108">
        <f t="shared" si="170"/>
        <v>448.97453694713477</v>
      </c>
      <c r="Y528" s="32">
        <f t="shared" si="166"/>
        <v>254.69501225856931</v>
      </c>
    </row>
    <row r="529" spans="1:25" x14ac:dyDescent="0.25">
      <c r="A529" s="4">
        <v>523</v>
      </c>
      <c r="C529" s="106">
        <f>IF(male=0,VLOOKUP((($A$5:$A$1570/'Life tables'!$I$2)*2)+age,lifetable,13,1),IF(male=1,VLOOKUP((($A$5:$A$1570/'Life tables'!$I$2)*2)+age,lifetable,10,1),"error"))</f>
        <v>4.3180287415445218E-4</v>
      </c>
      <c r="F529" s="97">
        <f t="shared" si="153"/>
        <v>72.695646379347266</v>
      </c>
      <c r="G529" s="97">
        <f t="shared" si="154"/>
        <v>7.3024298224109021</v>
      </c>
      <c r="H529" s="97">
        <f t="shared" si="155"/>
        <v>0.16710713508087199</v>
      </c>
      <c r="I529" s="97">
        <f t="shared" si="156"/>
        <v>0.16710713508087199</v>
      </c>
      <c r="J529" s="97">
        <f t="shared" si="157"/>
        <v>3.4687713913185335E-2</v>
      </c>
      <c r="K529" s="97">
        <f t="shared" si="158"/>
        <v>0.40287860739347031</v>
      </c>
      <c r="L529" s="97">
        <f t="shared" si="167"/>
        <v>64.621435965467967</v>
      </c>
      <c r="M529" s="97">
        <f t="shared" si="159"/>
        <v>376.27889056778753</v>
      </c>
      <c r="N529" s="97">
        <f t="shared" si="160"/>
        <v>36.236472417865365</v>
      </c>
      <c r="O529" s="97">
        <f t="shared" si="161"/>
        <v>0.864960840516795</v>
      </c>
      <c r="P529" s="97">
        <f t="shared" si="162"/>
        <v>0.864960840516795</v>
      </c>
      <c r="Q529" s="97">
        <f t="shared" si="163"/>
        <v>0.17887230452400443</v>
      </c>
      <c r="R529" s="97">
        <f t="shared" si="164"/>
        <v>6.7803519409308649E-2</v>
      </c>
      <c r="S529" s="97">
        <f t="shared" si="152"/>
        <v>338.06582064495524</v>
      </c>
      <c r="T529" s="97">
        <f t="shared" si="168"/>
        <v>70.942898773417255</v>
      </c>
      <c r="U529" s="97">
        <f t="shared" si="168"/>
        <v>480.76680642468693</v>
      </c>
      <c r="V529" s="33">
        <f t="shared" si="169"/>
        <v>999.99999999999898</v>
      </c>
      <c r="W529" s="101">
        <f t="shared" si="165"/>
        <v>48172.541287294342</v>
      </c>
      <c r="X529" s="108">
        <f t="shared" si="170"/>
        <v>448.29029480189479</v>
      </c>
      <c r="Y529" s="32">
        <f t="shared" si="166"/>
        <v>254.2337185950515</v>
      </c>
    </row>
    <row r="530" spans="1:25" x14ac:dyDescent="0.25">
      <c r="A530" s="4">
        <v>524</v>
      </c>
      <c r="C530" s="106">
        <f>IF(male=0,VLOOKUP((($A$5:$A$1570/'Life tables'!$I$2)*2)+age,lifetable,13,1),IF(male=1,VLOOKUP((($A$5:$A$1570/'Life tables'!$I$2)*2)+age,lifetable,10,1),"error"))</f>
        <v>4.3180287415445218E-4</v>
      </c>
      <c r="F530" s="97">
        <f t="shared" si="153"/>
        <v>72.58483116326498</v>
      </c>
      <c r="G530" s="97">
        <f t="shared" si="154"/>
        <v>7.2912982020319665</v>
      </c>
      <c r="H530" s="97">
        <f t="shared" si="155"/>
        <v>0.16685240162425966</v>
      </c>
      <c r="I530" s="97">
        <f t="shared" si="156"/>
        <v>0.16685240162425966</v>
      </c>
      <c r="J530" s="97">
        <f t="shared" si="157"/>
        <v>3.4634836929429917E-2</v>
      </c>
      <c r="K530" s="97">
        <f t="shared" si="158"/>
        <v>0.40226447047940717</v>
      </c>
      <c r="L530" s="97">
        <f t="shared" si="167"/>
        <v>64.522928850575653</v>
      </c>
      <c r="M530" s="97">
        <f t="shared" si="159"/>
        <v>375.70546363862979</v>
      </c>
      <c r="N530" s="97">
        <f t="shared" si="160"/>
        <v>36.181250162184931</v>
      </c>
      <c r="O530" s="97">
        <f t="shared" si="161"/>
        <v>0.86364269099777513</v>
      </c>
      <c r="P530" s="97">
        <f t="shared" si="162"/>
        <v>0.86364269099777513</v>
      </c>
      <c r="Q530" s="97">
        <f t="shared" si="163"/>
        <v>0.17859971363765473</v>
      </c>
      <c r="R530" s="97">
        <f t="shared" si="164"/>
        <v>6.7700190828047291E-2</v>
      </c>
      <c r="S530" s="97">
        <f t="shared" si="152"/>
        <v>337.55062818998363</v>
      </c>
      <c r="T530" s="97">
        <f t="shared" si="168"/>
        <v>71.156133323984335</v>
      </c>
      <c r="U530" s="97">
        <f t="shared" si="168"/>
        <v>481.23677108599441</v>
      </c>
      <c r="V530" s="33">
        <f t="shared" si="169"/>
        <v>999.99999999999898</v>
      </c>
      <c r="W530" s="101">
        <f t="shared" si="165"/>
        <v>48043.84371623247</v>
      </c>
      <c r="X530" s="108">
        <f t="shared" si="170"/>
        <v>447.60709559002021</v>
      </c>
      <c r="Y530" s="32">
        <f t="shared" si="166"/>
        <v>253.77326048805313</v>
      </c>
    </row>
    <row r="531" spans="1:25" x14ac:dyDescent="0.25">
      <c r="A531" s="4">
        <v>525</v>
      </c>
      <c r="C531" s="106">
        <f>IF(male=0,VLOOKUP((($A$5:$A$1570/'Life tables'!$I$2)*2)+age,lifetable,13,1),IF(male=1,VLOOKUP((($A$5:$A$1570/'Life tables'!$I$2)*2)+age,lifetable,10,1),"error"))</f>
        <v>4.3180287415445218E-4</v>
      </c>
      <c r="F531" s="97">
        <f t="shared" si="153"/>
        <v>72.474185805339175</v>
      </c>
      <c r="G531" s="97">
        <f t="shared" si="154"/>
        <v>7.2801836442603438</v>
      </c>
      <c r="H531" s="97">
        <f t="shared" si="155"/>
        <v>0.16659805862445337</v>
      </c>
      <c r="I531" s="97">
        <f t="shared" si="156"/>
        <v>0.16659805862445337</v>
      </c>
      <c r="J531" s="97">
        <f t="shared" si="157"/>
        <v>3.4582040995798285E-2</v>
      </c>
      <c r="K531" s="97">
        <f t="shared" si="158"/>
        <v>0.40165127491769376</v>
      </c>
      <c r="L531" s="97">
        <f t="shared" si="167"/>
        <v>64.424572727916427</v>
      </c>
      <c r="M531" s="97">
        <f t="shared" si="159"/>
        <v>375.13290978468109</v>
      </c>
      <c r="N531" s="97">
        <f t="shared" si="160"/>
        <v>36.126111985538749</v>
      </c>
      <c r="O531" s="97">
        <f t="shared" si="161"/>
        <v>0.86232654843658785</v>
      </c>
      <c r="P531" s="97">
        <f t="shared" si="162"/>
        <v>0.86232654843658785</v>
      </c>
      <c r="Q531" s="97">
        <f t="shared" si="163"/>
        <v>0.17832753778647858</v>
      </c>
      <c r="R531" s="97">
        <f t="shared" si="164"/>
        <v>6.7597019570444963E-2</v>
      </c>
      <c r="S531" s="97">
        <f t="shared" si="152"/>
        <v>337.03622014491225</v>
      </c>
      <c r="T531" s="97">
        <f t="shared" si="168"/>
        <v>71.369042902766608</v>
      </c>
      <c r="U531" s="97">
        <f t="shared" si="168"/>
        <v>481.70601938048253</v>
      </c>
      <c r="V531" s="33">
        <f t="shared" si="169"/>
        <v>999.99999999999898</v>
      </c>
      <c r="W531" s="101">
        <f t="shared" si="165"/>
        <v>47915.48994676509</v>
      </c>
      <c r="X531" s="108">
        <f t="shared" si="170"/>
        <v>446.92493771674987</v>
      </c>
      <c r="Y531" s="32">
        <f t="shared" si="166"/>
        <v>253.31363642120053</v>
      </c>
    </row>
    <row r="532" spans="1:25" x14ac:dyDescent="0.25">
      <c r="A532" s="4">
        <v>526</v>
      </c>
      <c r="C532" s="106">
        <f>IF(male=0,VLOOKUP((($A$5:$A$1570/'Life tables'!$I$2)*2)+age,lifetable,13,1),IF(male=1,VLOOKUP((($A$5:$A$1570/'Life tables'!$I$2)*2)+age,lifetable,10,1),"error"))</f>
        <v>4.3180287415445218E-4</v>
      </c>
      <c r="F532" s="97">
        <f t="shared" si="153"/>
        <v>72.363710011334376</v>
      </c>
      <c r="G532" s="97">
        <f t="shared" si="154"/>
        <v>7.2690861195394634</v>
      </c>
      <c r="H532" s="97">
        <f t="shared" si="155"/>
        <v>0.1663441054050874</v>
      </c>
      <c r="I532" s="97">
        <f t="shared" si="156"/>
        <v>0.1663441054050874</v>
      </c>
      <c r="J532" s="97">
        <f t="shared" si="157"/>
        <v>3.4529325971891997E-2</v>
      </c>
      <c r="K532" s="97">
        <f t="shared" si="158"/>
        <v>0.40103901907767991</v>
      </c>
      <c r="L532" s="97">
        <f t="shared" si="167"/>
        <v>64.32636733593516</v>
      </c>
      <c r="M532" s="97">
        <f t="shared" si="159"/>
        <v>374.56122770541549</v>
      </c>
      <c r="N532" s="97">
        <f t="shared" si="160"/>
        <v>36.071057762683367</v>
      </c>
      <c r="O532" s="97">
        <f t="shared" si="161"/>
        <v>0.86101240984368455</v>
      </c>
      <c r="P532" s="97">
        <f t="shared" si="162"/>
        <v>0.86101240984368455</v>
      </c>
      <c r="Q532" s="97">
        <f t="shared" si="163"/>
        <v>0.17805577635224287</v>
      </c>
      <c r="R532" s="97">
        <f t="shared" si="164"/>
        <v>6.7494005402153598E-2</v>
      </c>
      <c r="S532" s="97">
        <f t="shared" si="152"/>
        <v>336.52259534129036</v>
      </c>
      <c r="T532" s="97">
        <f t="shared" si="168"/>
        <v>71.581628005090749</v>
      </c>
      <c r="U532" s="97">
        <f t="shared" si="168"/>
        <v>482.17455240496236</v>
      </c>
      <c r="V532" s="33">
        <f t="shared" si="169"/>
        <v>999.99999999999898</v>
      </c>
      <c r="W532" s="101">
        <f t="shared" si="165"/>
        <v>47787.479061447353</v>
      </c>
      <c r="X532" s="108">
        <f t="shared" si="170"/>
        <v>446.24381958994587</v>
      </c>
      <c r="Y532" s="32">
        <f t="shared" si="166"/>
        <v>252.85484488097811</v>
      </c>
    </row>
    <row r="533" spans="1:25" x14ac:dyDescent="0.25">
      <c r="A533" s="4">
        <v>527</v>
      </c>
      <c r="C533" s="106">
        <f>IF(male=0,VLOOKUP((($A$5:$A$1570/'Life tables'!$I$2)*2)+age,lifetable,13,1),IF(male=1,VLOOKUP((($A$5:$A$1570/'Life tables'!$I$2)*2)+age,lifetable,10,1),"error"))</f>
        <v>4.3180287415445218E-4</v>
      </c>
      <c r="F533" s="97">
        <f t="shared" si="153"/>
        <v>72.25340348874596</v>
      </c>
      <c r="G533" s="97">
        <f t="shared" si="154"/>
        <v>7.2580055984866245</v>
      </c>
      <c r="H533" s="97">
        <f t="shared" si="155"/>
        <v>0.16609054129377465</v>
      </c>
      <c r="I533" s="97">
        <f t="shared" si="156"/>
        <v>0.16609054129377465</v>
      </c>
      <c r="J533" s="97">
        <f t="shared" si="157"/>
        <v>3.4476691718138497E-2</v>
      </c>
      <c r="K533" s="97">
        <f t="shared" si="158"/>
        <v>0.40042770133830746</v>
      </c>
      <c r="L533" s="97">
        <f t="shared" si="167"/>
        <v>64.228312414615345</v>
      </c>
      <c r="M533" s="97">
        <f t="shared" si="159"/>
        <v>373.99041610119991</v>
      </c>
      <c r="N533" s="97">
        <f t="shared" si="160"/>
        <v>36.016087368461292</v>
      </c>
      <c r="O533" s="97">
        <f t="shared" si="161"/>
        <v>0.8597002722315692</v>
      </c>
      <c r="P533" s="97">
        <f t="shared" si="162"/>
        <v>0.8597002722315692</v>
      </c>
      <c r="Q533" s="97">
        <f t="shared" si="163"/>
        <v>0.17778442871713901</v>
      </c>
      <c r="R533" s="97">
        <f t="shared" si="164"/>
        <v>6.7391148088985997E-2</v>
      </c>
      <c r="S533" s="97">
        <f t="shared" si="152"/>
        <v>336.00975261146937</v>
      </c>
      <c r="T533" s="97">
        <f t="shared" si="168"/>
        <v>71.793889125526022</v>
      </c>
      <c r="U533" s="97">
        <f t="shared" si="168"/>
        <v>482.64237125438967</v>
      </c>
      <c r="V533" s="33">
        <f t="shared" si="169"/>
        <v>999.99999999999898</v>
      </c>
      <c r="W533" s="101">
        <f t="shared" si="165"/>
        <v>47659.8101452458</v>
      </c>
      <c r="X533" s="108">
        <f t="shared" si="170"/>
        <v>445.56373962008331</v>
      </c>
      <c r="Y533" s="32">
        <f t="shared" si="166"/>
        <v>252.39688435671857</v>
      </c>
    </row>
    <row r="534" spans="1:25" x14ac:dyDescent="0.25">
      <c r="A534" s="4">
        <v>528</v>
      </c>
      <c r="C534" s="106">
        <f>IF(male=0,VLOOKUP((($A$5:$A$1570/'Life tables'!$I$2)*2)+age,lifetable,13,1),IF(male=1,VLOOKUP((($A$5:$A$1570/'Life tables'!$I$2)*2)+age,lifetable,10,1),"error"))</f>
        <v>4.3180287415445218E-4</v>
      </c>
      <c r="F534" s="97">
        <f t="shared" si="153"/>
        <v>72.143265946751143</v>
      </c>
      <c r="G534" s="97">
        <f t="shared" si="154"/>
        <v>7.2469420518880696</v>
      </c>
      <c r="H534" s="97">
        <f t="shared" si="155"/>
        <v>0.16583736562199425</v>
      </c>
      <c r="I534" s="97">
        <f t="shared" si="156"/>
        <v>0.16583736562199425</v>
      </c>
      <c r="J534" s="97">
        <f t="shared" si="157"/>
        <v>3.4424138095767748E-2</v>
      </c>
      <c r="K534" s="97">
        <f t="shared" si="158"/>
        <v>0.39981732008783943</v>
      </c>
      <c r="L534" s="97">
        <f t="shared" si="167"/>
        <v>64.130407705435474</v>
      </c>
      <c r="M534" s="97">
        <f t="shared" si="159"/>
        <v>373.4204736733322</v>
      </c>
      <c r="N534" s="97">
        <f t="shared" si="160"/>
        <v>35.961200677804705</v>
      </c>
      <c r="O534" s="97">
        <f t="shared" si="161"/>
        <v>0.8583901326148855</v>
      </c>
      <c r="P534" s="97">
        <f t="shared" si="162"/>
        <v>0.8583901326148855</v>
      </c>
      <c r="Q534" s="97">
        <f t="shared" si="163"/>
        <v>0.17751349426380073</v>
      </c>
      <c r="R534" s="97">
        <f t="shared" si="164"/>
        <v>6.7288447396922704E-2</v>
      </c>
      <c r="S534" s="97">
        <f t="shared" si="152"/>
        <v>335.49769078863699</v>
      </c>
      <c r="T534" s="97">
        <f t="shared" si="168"/>
        <v>72.005826757885586</v>
      </c>
      <c r="U534" s="97">
        <f t="shared" si="168"/>
        <v>483.10947702187445</v>
      </c>
      <c r="V534" s="33">
        <f t="shared" si="169"/>
        <v>999.99999999999909</v>
      </c>
      <c r="W534" s="101">
        <f t="shared" si="165"/>
        <v>47532.482285533595</v>
      </c>
      <c r="X534" s="108">
        <f t="shared" si="170"/>
        <v>444.88469622023899</v>
      </c>
      <c r="Y534" s="32">
        <f t="shared" si="166"/>
        <v>251.93975334059451</v>
      </c>
    </row>
    <row r="535" spans="1:25" x14ac:dyDescent="0.25">
      <c r="A535" s="4">
        <v>529</v>
      </c>
      <c r="C535" s="106">
        <f>IF(male=0,VLOOKUP((($A$5:$A$1570/'Life tables'!$I$2)*2)+age,lifetable,13,1),IF(male=1,VLOOKUP((($A$5:$A$1570/'Life tables'!$I$2)*2)+age,lifetable,10,1),"error"))</f>
        <v>4.3180287415445218E-4</v>
      </c>
      <c r="F535" s="97">
        <f t="shared" si="153"/>
        <v>72.03329709616149</v>
      </c>
      <c r="G535" s="97">
        <f t="shared" si="154"/>
        <v>7.2358954506942155</v>
      </c>
      <c r="H535" s="97">
        <f t="shared" si="155"/>
        <v>0.16558457772498211</v>
      </c>
      <c r="I535" s="97">
        <f t="shared" si="156"/>
        <v>0.16558457772498211</v>
      </c>
      <c r="J535" s="97">
        <f t="shared" si="157"/>
        <v>3.4371664966789575E-2</v>
      </c>
      <c r="K535" s="97">
        <f t="shared" si="158"/>
        <v>0.39920787372359595</v>
      </c>
      <c r="L535" s="97">
        <f t="shared" si="167"/>
        <v>64.032652951326924</v>
      </c>
      <c r="M535" s="97">
        <f t="shared" si="159"/>
        <v>372.85139912407749</v>
      </c>
      <c r="N535" s="97">
        <f t="shared" si="160"/>
        <v>35.906397565738914</v>
      </c>
      <c r="O535" s="97">
        <f t="shared" si="161"/>
        <v>0.85708198801050095</v>
      </c>
      <c r="P535" s="97">
        <f t="shared" si="162"/>
        <v>0.85708198801050095</v>
      </c>
      <c r="Q535" s="97">
        <f t="shared" si="163"/>
        <v>0.1772429723753218</v>
      </c>
      <c r="R535" s="97">
        <f t="shared" si="164"/>
        <v>6.7185903092118596E-2</v>
      </c>
      <c r="S535" s="97">
        <f t="shared" si="152"/>
        <v>334.98640870685011</v>
      </c>
      <c r="T535" s="97">
        <f t="shared" si="168"/>
        <v>72.217441395227695</v>
      </c>
      <c r="U535" s="97">
        <f t="shared" si="168"/>
        <v>483.57587079869018</v>
      </c>
      <c r="V535" s="33">
        <f t="shared" si="169"/>
        <v>999.99999999999909</v>
      </c>
      <c r="W535" s="101">
        <f t="shared" si="165"/>
        <v>47405.494572085263</v>
      </c>
      <c r="X535" s="108">
        <f t="shared" si="170"/>
        <v>444.20668780608116</v>
      </c>
      <c r="Y535" s="32">
        <f t="shared" si="166"/>
        <v>251.48345032760912</v>
      </c>
    </row>
    <row r="536" spans="1:25" x14ac:dyDescent="0.25">
      <c r="A536" s="4">
        <v>530</v>
      </c>
      <c r="C536" s="106">
        <f>IF(male=0,VLOOKUP((($A$5:$A$1570/'Life tables'!$I$2)*2)+age,lifetable,13,1),IF(male=1,VLOOKUP((($A$5:$A$1570/'Life tables'!$I$2)*2)+age,lifetable,10,1),"error"))</f>
        <v>4.3180287415445218E-4</v>
      </c>
      <c r="F536" s="97">
        <f t="shared" si="153"/>
        <v>71.923496649377313</v>
      </c>
      <c r="G536" s="97">
        <f t="shared" si="154"/>
        <v>7.2248657660150704</v>
      </c>
      <c r="H536" s="97">
        <f t="shared" si="155"/>
        <v>0.1653321769416263</v>
      </c>
      <c r="I536" s="97">
        <f t="shared" si="156"/>
        <v>0.1653321769416263</v>
      </c>
      <c r="J536" s="97">
        <f t="shared" si="157"/>
        <v>3.4319272193971864E-2</v>
      </c>
      <c r="K536" s="97">
        <f t="shared" si="158"/>
        <v>0.39859936065170232</v>
      </c>
      <c r="L536" s="97">
        <f t="shared" si="167"/>
        <v>63.935047896633314</v>
      </c>
      <c r="M536" s="97">
        <f t="shared" si="159"/>
        <v>372.28319115670388</v>
      </c>
      <c r="N536" s="97">
        <f t="shared" si="160"/>
        <v>35.851677907385834</v>
      </c>
      <c r="O536" s="97">
        <f t="shared" si="161"/>
        <v>0.85577583543758828</v>
      </c>
      <c r="P536" s="97">
        <f t="shared" si="162"/>
        <v>0.85577583543758828</v>
      </c>
      <c r="Q536" s="97">
        <f t="shared" si="163"/>
        <v>0.17697286243527272</v>
      </c>
      <c r="R536" s="97">
        <f t="shared" si="164"/>
        <v>6.708351494090925E-2</v>
      </c>
      <c r="S536" s="97">
        <f t="shared" si="152"/>
        <v>334.47590520106667</v>
      </c>
      <c r="T536" s="97">
        <f t="shared" si="168"/>
        <v>72.428733529856942</v>
      </c>
      <c r="U536" s="97">
        <f t="shared" si="168"/>
        <v>484.0415536742828</v>
      </c>
      <c r="V536" s="33">
        <f t="shared" si="169"/>
        <v>999.99999999999909</v>
      </c>
      <c r="W536" s="101">
        <f t="shared" si="165"/>
        <v>47278.846097071881</v>
      </c>
      <c r="X536" s="108">
        <f t="shared" si="170"/>
        <v>443.52971279585933</v>
      </c>
      <c r="Y536" s="32">
        <f t="shared" si="166"/>
        <v>251.02797381558776</v>
      </c>
    </row>
    <row r="537" spans="1:25" x14ac:dyDescent="0.25">
      <c r="A537" s="4">
        <v>531</v>
      </c>
      <c r="C537" s="106">
        <f>IF(male=0,VLOOKUP((($A$5:$A$1570/'Life tables'!$I$2)*2)+age,lifetable,13,1),IF(male=1,VLOOKUP((($A$5:$A$1570/'Life tables'!$I$2)*2)+age,lifetable,10,1),"error"))</f>
        <v>4.3180287415445218E-4</v>
      </c>
      <c r="F537" s="97">
        <f t="shared" si="153"/>
        <v>71.813864320343569</v>
      </c>
      <c r="G537" s="97">
        <f t="shared" si="154"/>
        <v>7.2138529691158073</v>
      </c>
      <c r="H537" s="97">
        <f t="shared" si="155"/>
        <v>0.16508016261436562</v>
      </c>
      <c r="I537" s="97">
        <f t="shared" si="156"/>
        <v>0.16508016261436562</v>
      </c>
      <c r="J537" s="97">
        <f t="shared" si="157"/>
        <v>3.4266959640819591E-2</v>
      </c>
      <c r="K537" s="97">
        <f t="shared" si="158"/>
        <v>0.39799177928684404</v>
      </c>
      <c r="L537" s="97">
        <f t="shared" si="167"/>
        <v>63.837592287071367</v>
      </c>
      <c r="M537" s="97">
        <f t="shared" si="159"/>
        <v>371.71584847551577</v>
      </c>
      <c r="N537" s="97">
        <f t="shared" si="160"/>
        <v>35.797041577967171</v>
      </c>
      <c r="O537" s="97">
        <f t="shared" si="161"/>
        <v>0.85447167191770279</v>
      </c>
      <c r="P537" s="97">
        <f t="shared" si="162"/>
        <v>0.85447167191770279</v>
      </c>
      <c r="Q537" s="97">
        <f t="shared" si="163"/>
        <v>0.17670316382771642</v>
      </c>
      <c r="R537" s="97">
        <f t="shared" si="164"/>
        <v>6.6981282709816986E-2</v>
      </c>
      <c r="S537" s="97">
        <f t="shared" si="152"/>
        <v>333.96617910717566</v>
      </c>
      <c r="T537" s="97">
        <f t="shared" si="168"/>
        <v>72.639703653325483</v>
      </c>
      <c r="U537" s="97">
        <f t="shared" si="168"/>
        <v>484.50652673627945</v>
      </c>
      <c r="V537" s="33">
        <f t="shared" si="169"/>
        <v>999.99999999999909</v>
      </c>
      <c r="W537" s="101">
        <f t="shared" si="165"/>
        <v>47152.535955055864</v>
      </c>
      <c r="X537" s="108">
        <f t="shared" si="170"/>
        <v>442.85376961039412</v>
      </c>
      <c r="Y537" s="32">
        <f t="shared" si="166"/>
        <v>250.5733223051688</v>
      </c>
    </row>
    <row r="538" spans="1:25" x14ac:dyDescent="0.25">
      <c r="A538" s="4">
        <v>532</v>
      </c>
      <c r="C538" s="106">
        <f>IF(male=0,VLOOKUP((($A$5:$A$1570/'Life tables'!$I$2)*2)+age,lifetable,13,1),IF(male=1,VLOOKUP((($A$5:$A$1570/'Life tables'!$I$2)*2)+age,lifetable,10,1),"error"))</f>
        <v>4.3180287415445218E-4</v>
      </c>
      <c r="F538" s="97">
        <f t="shared" si="153"/>
        <v>71.704399824507391</v>
      </c>
      <c r="G538" s="97">
        <f t="shared" si="154"/>
        <v>7.2028570314124956</v>
      </c>
      <c r="H538" s="97">
        <f t="shared" si="155"/>
        <v>0.16482853408909187</v>
      </c>
      <c r="I538" s="97">
        <f t="shared" si="156"/>
        <v>0.16482853408909187</v>
      </c>
      <c r="J538" s="97">
        <f t="shared" si="157"/>
        <v>3.4214727171554486E-2</v>
      </c>
      <c r="K538" s="97">
        <f t="shared" si="158"/>
        <v>0.3973851280520318</v>
      </c>
      <c r="L538" s="97">
        <f t="shared" si="167"/>
        <v>63.740285869693125</v>
      </c>
      <c r="M538" s="97">
        <f t="shared" si="159"/>
        <v>371.14936978588668</v>
      </c>
      <c r="N538" s="97">
        <f t="shared" si="160"/>
        <v>35.742488452807585</v>
      </c>
      <c r="O538" s="97">
        <f t="shared" si="161"/>
        <v>0.8531694944748569</v>
      </c>
      <c r="P538" s="97">
        <f t="shared" si="162"/>
        <v>0.8531694944748569</v>
      </c>
      <c r="Q538" s="97">
        <f t="shared" si="163"/>
        <v>0.17643387593722437</v>
      </c>
      <c r="R538" s="97">
        <f t="shared" si="164"/>
        <v>6.6879206165556773E-2</v>
      </c>
      <c r="S538" s="97">
        <f t="shared" si="152"/>
        <v>333.4572292620266</v>
      </c>
      <c r="T538" s="97">
        <f t="shared" si="168"/>
        <v>72.850352256434263</v>
      </c>
      <c r="U538" s="97">
        <f t="shared" si="168"/>
        <v>484.97079107049706</v>
      </c>
      <c r="V538" s="33">
        <f t="shared" si="169"/>
        <v>999.99999999999898</v>
      </c>
      <c r="W538" s="101">
        <f t="shared" si="165"/>
        <v>47026.563242985889</v>
      </c>
      <c r="X538" s="108">
        <f t="shared" si="170"/>
        <v>442.17885667306768</v>
      </c>
      <c r="Y538" s="32">
        <f t="shared" si="166"/>
        <v>250.11949429979524</v>
      </c>
    </row>
    <row r="539" spans="1:25" x14ac:dyDescent="0.25">
      <c r="A539" s="4">
        <v>533</v>
      </c>
      <c r="C539" s="106">
        <f>IF(male=0,VLOOKUP((($A$5:$A$1570/'Life tables'!$I$2)*2)+age,lifetable,13,1),IF(male=1,VLOOKUP((($A$5:$A$1570/'Life tables'!$I$2)*2)+age,lifetable,10,1),"error"))</f>
        <v>4.3180287415445218E-4</v>
      </c>
      <c r="F539" s="97">
        <f t="shared" si="153"/>
        <v>71.595102878777212</v>
      </c>
      <c r="G539" s="97">
        <f t="shared" si="154"/>
        <v>7.1918779244679945</v>
      </c>
      <c r="H539" s="97">
        <f t="shared" si="155"/>
        <v>0.16457729071505608</v>
      </c>
      <c r="I539" s="97">
        <f t="shared" si="156"/>
        <v>0.16457729071505608</v>
      </c>
      <c r="J539" s="97">
        <f t="shared" si="157"/>
        <v>3.4162574651095554E-2</v>
      </c>
      <c r="K539" s="97">
        <f t="shared" si="158"/>
        <v>0.39677940537837464</v>
      </c>
      <c r="L539" s="97">
        <f t="shared" si="167"/>
        <v>63.643128392849633</v>
      </c>
      <c r="M539" s="97">
        <f t="shared" si="159"/>
        <v>370.58375379429049</v>
      </c>
      <c r="N539" s="97">
        <f t="shared" si="160"/>
        <v>35.688018407337722</v>
      </c>
      <c r="O539" s="97">
        <f t="shared" si="161"/>
        <v>0.85186930013559292</v>
      </c>
      <c r="P539" s="97">
        <f t="shared" si="162"/>
        <v>0.85186930013559292</v>
      </c>
      <c r="Q539" s="97">
        <f t="shared" si="163"/>
        <v>0.17616499814889089</v>
      </c>
      <c r="R539" s="97">
        <f t="shared" si="164"/>
        <v>6.6777285075041867E-2</v>
      </c>
      <c r="S539" s="97">
        <f t="shared" si="152"/>
        <v>332.94905450345766</v>
      </c>
      <c r="T539" s="97">
        <f t="shared" si="168"/>
        <v>73.060679829234246</v>
      </c>
      <c r="U539" s="97">
        <f t="shared" si="168"/>
        <v>485.43434776095046</v>
      </c>
      <c r="V539" s="33">
        <f t="shared" si="169"/>
        <v>999.99999999999898</v>
      </c>
      <c r="W539" s="101">
        <f t="shared" si="165"/>
        <v>46900.927060191701</v>
      </c>
      <c r="X539" s="108">
        <f t="shared" si="170"/>
        <v>441.50497240981429</v>
      </c>
      <c r="Y539" s="32">
        <f t="shared" si="166"/>
        <v>249.66648830570722</v>
      </c>
    </row>
    <row r="540" spans="1:25" x14ac:dyDescent="0.25">
      <c r="A540" s="4">
        <v>534</v>
      </c>
      <c r="C540" s="106">
        <f>IF(male=0,VLOOKUP((($A$5:$A$1570/'Life tables'!$I$2)*2)+age,lifetable,13,1),IF(male=1,VLOOKUP((($A$5:$A$1570/'Life tables'!$I$2)*2)+age,lifetable,10,1),"error"))</f>
        <v>4.3180287415445218E-4</v>
      </c>
      <c r="F540" s="97">
        <f t="shared" si="153"/>
        <v>71.485973201483162</v>
      </c>
      <c r="G540" s="97">
        <f t="shared" si="154"/>
        <v>7.1809156199879762</v>
      </c>
      <c r="H540" s="97">
        <f t="shared" si="155"/>
        <v>0.1643264318447773</v>
      </c>
      <c r="I540" s="97">
        <f t="shared" si="156"/>
        <v>0.1643264318447773</v>
      </c>
      <c r="J540" s="97">
        <f t="shared" si="157"/>
        <v>3.4110501945040228E-2</v>
      </c>
      <c r="K540" s="97">
        <f t="shared" si="158"/>
        <v>0.39617460970486068</v>
      </c>
      <c r="L540" s="97">
        <f t="shared" si="167"/>
        <v>63.546119606155727</v>
      </c>
      <c r="M540" s="97">
        <f t="shared" si="159"/>
        <v>370.01899920833119</v>
      </c>
      <c r="N540" s="97">
        <f t="shared" si="160"/>
        <v>35.633631317097027</v>
      </c>
      <c r="O540" s="97">
        <f t="shared" si="161"/>
        <v>0.85057108592905062</v>
      </c>
      <c r="P540" s="97">
        <f t="shared" si="162"/>
        <v>0.85057108592905062</v>
      </c>
      <c r="Q540" s="97">
        <f t="shared" si="163"/>
        <v>0.17589652984834764</v>
      </c>
      <c r="R540" s="97">
        <f t="shared" si="164"/>
        <v>6.6675519205389167E-2</v>
      </c>
      <c r="S540" s="97">
        <f t="shared" si="152"/>
        <v>332.44165367032235</v>
      </c>
      <c r="T540" s="97">
        <f t="shared" si="168"/>
        <v>73.270686861027627</v>
      </c>
      <c r="U540" s="97">
        <f t="shared" si="168"/>
        <v>485.89719788986071</v>
      </c>
      <c r="V540" s="33">
        <f t="shared" si="169"/>
        <v>999.99999999999909</v>
      </c>
      <c r="W540" s="101">
        <f t="shared" si="165"/>
        <v>46775.626508379006</v>
      </c>
      <c r="X540" s="108">
        <f t="shared" si="170"/>
        <v>440.8321152491107</v>
      </c>
      <c r="Y540" s="32">
        <f t="shared" si="166"/>
        <v>249.2143028319326</v>
      </c>
    </row>
    <row r="541" spans="1:25" x14ac:dyDescent="0.25">
      <c r="A541" s="4">
        <v>535</v>
      </c>
      <c r="C541" s="106">
        <f>IF(male=0,VLOOKUP((($A$5:$A$1570/'Life tables'!$I$2)*2)+age,lifetable,13,1),IF(male=1,VLOOKUP((($A$5:$A$1570/'Life tables'!$I$2)*2)+age,lifetable,10,1),"error"))</f>
        <v>4.3180287415445218E-4</v>
      </c>
      <c r="F541" s="97">
        <f t="shared" si="153"/>
        <v>71.377010512339112</v>
      </c>
      <c r="G541" s="97">
        <f t="shared" si="154"/>
        <v>7.1699700898171121</v>
      </c>
      <c r="H541" s="97">
        <f t="shared" si="155"/>
        <v>0.16407595683395546</v>
      </c>
      <c r="I541" s="97">
        <f t="shared" si="156"/>
        <v>0.16407595683395546</v>
      </c>
      <c r="J541" s="97">
        <f t="shared" si="157"/>
        <v>3.4058508919646152E-2</v>
      </c>
      <c r="K541" s="97">
        <f t="shared" si="158"/>
        <v>0.39557073947814692</v>
      </c>
      <c r="L541" s="97">
        <f t="shared" si="167"/>
        <v>63.449259260456294</v>
      </c>
      <c r="M541" s="97">
        <f t="shared" si="159"/>
        <v>369.4551047367716</v>
      </c>
      <c r="N541" s="97">
        <f t="shared" si="160"/>
        <v>35.579327057736577</v>
      </c>
      <c r="O541" s="97">
        <f t="shared" si="161"/>
        <v>0.84927484888703386</v>
      </c>
      <c r="P541" s="97">
        <f t="shared" si="162"/>
        <v>0.84927484888703386</v>
      </c>
      <c r="Q541" s="97">
        <f t="shared" si="163"/>
        <v>0.17562847042177709</v>
      </c>
      <c r="R541" s="97">
        <f t="shared" si="164"/>
        <v>6.6573908323924347E-2</v>
      </c>
      <c r="S541" s="97">
        <f t="shared" si="152"/>
        <v>331.93502560251522</v>
      </c>
      <c r="T541" s="97">
        <f t="shared" si="168"/>
        <v>73.480373840369055</v>
      </c>
      <c r="U541" s="97">
        <f t="shared" si="168"/>
        <v>486.35934253766277</v>
      </c>
      <c r="V541" s="33">
        <f t="shared" si="169"/>
        <v>999.99999999999909</v>
      </c>
      <c r="W541" s="101">
        <f t="shared" si="165"/>
        <v>46650.660691624144</v>
      </c>
      <c r="X541" s="108">
        <f t="shared" si="170"/>
        <v>440.16028362196721</v>
      </c>
      <c r="Y541" s="32">
        <f t="shared" si="166"/>
        <v>248.76293639027946</v>
      </c>
    </row>
    <row r="542" spans="1:25" x14ac:dyDescent="0.25">
      <c r="A542" s="4">
        <v>536</v>
      </c>
      <c r="C542" s="106">
        <f>IF(male=0,VLOOKUP((($A$5:$A$1570/'Life tables'!$I$2)*2)+age,lifetable,13,1),IF(male=1,VLOOKUP((($A$5:$A$1570/'Life tables'!$I$2)*2)+age,lifetable,10,1),"error"))</f>
        <v>4.3180287415445218E-4</v>
      </c>
      <c r="F542" s="97">
        <f t="shared" si="153"/>
        <v>71.268214532405935</v>
      </c>
      <c r="G542" s="97">
        <f t="shared" si="154"/>
        <v>7.1590413059353839</v>
      </c>
      <c r="H542" s="97">
        <f t="shared" si="155"/>
        <v>0.16382586504138677</v>
      </c>
      <c r="I542" s="97">
        <f t="shared" si="156"/>
        <v>0.16382586504138677</v>
      </c>
      <c r="J542" s="97">
        <f t="shared" si="157"/>
        <v>3.4006595441813746E-2</v>
      </c>
      <c r="K542" s="97">
        <f t="shared" si="158"/>
        <v>0.39496779315235514</v>
      </c>
      <c r="L542" s="97">
        <f t="shared" si="167"/>
        <v>63.352547107793612</v>
      </c>
      <c r="M542" s="97">
        <f t="shared" si="159"/>
        <v>368.89206908956123</v>
      </c>
      <c r="N542" s="97">
        <f t="shared" si="160"/>
        <v>35.525105505021713</v>
      </c>
      <c r="O542" s="97">
        <f t="shared" si="161"/>
        <v>0.84798058604407411</v>
      </c>
      <c r="P542" s="97">
        <f t="shared" si="162"/>
        <v>0.84798058604407411</v>
      </c>
      <c r="Q542" s="97">
        <f t="shared" si="163"/>
        <v>0.17536081925592584</v>
      </c>
      <c r="R542" s="97">
        <f t="shared" si="164"/>
        <v>6.6472452198186982E-2</v>
      </c>
      <c r="S542" s="97">
        <f t="shared" si="152"/>
        <v>331.42916914099726</v>
      </c>
      <c r="T542" s="97">
        <f t="shared" si="168"/>
        <v>73.689741255066792</v>
      </c>
      <c r="U542" s="97">
        <f t="shared" si="168"/>
        <v>486.82078278301333</v>
      </c>
      <c r="V542" s="33">
        <f t="shared" si="169"/>
        <v>999.99999999999898</v>
      </c>
      <c r="W542" s="101">
        <f t="shared" si="165"/>
        <v>46526.028716369045</v>
      </c>
      <c r="X542" s="108">
        <f t="shared" si="170"/>
        <v>439.48947596191891</v>
      </c>
      <c r="Y542" s="32">
        <f t="shared" si="166"/>
        <v>248.31238749532838</v>
      </c>
    </row>
    <row r="543" spans="1:25" x14ac:dyDescent="0.25">
      <c r="A543" s="4">
        <v>537</v>
      </c>
      <c r="C543" s="106">
        <f>IF(male=0,VLOOKUP((($A$5:$A$1570/'Life tables'!$I$2)*2)+age,lifetable,13,1),IF(male=1,VLOOKUP((($A$5:$A$1570/'Life tables'!$I$2)*2)+age,lifetable,10,1),"error"))</f>
        <v>4.3180287415445218E-4</v>
      </c>
      <c r="F543" s="97">
        <f t="shared" si="153"/>
        <v>71.159584984056025</v>
      </c>
      <c r="G543" s="97">
        <f t="shared" si="154"/>
        <v>7.1481292404545167</v>
      </c>
      <c r="H543" s="97">
        <f t="shared" si="155"/>
        <v>0.16357615582888241</v>
      </c>
      <c r="I543" s="97">
        <f t="shared" si="156"/>
        <v>0.16357615582888241</v>
      </c>
      <c r="J543" s="97">
        <f t="shared" si="157"/>
        <v>3.395476137906922E-2</v>
      </c>
      <c r="K543" s="97">
        <f t="shared" si="158"/>
        <v>0.39436576918887567</v>
      </c>
      <c r="L543" s="97">
        <f t="shared" si="167"/>
        <v>63.255982901375802</v>
      </c>
      <c r="M543" s="97">
        <f t="shared" si="159"/>
        <v>368.32989097786282</v>
      </c>
      <c r="N543" s="97">
        <f t="shared" si="160"/>
        <v>35.470966534834602</v>
      </c>
      <c r="O543" s="97">
        <f t="shared" si="161"/>
        <v>0.84668829443749194</v>
      </c>
      <c r="P543" s="97">
        <f t="shared" si="162"/>
        <v>0.84668829443749194</v>
      </c>
      <c r="Q543" s="97">
        <f t="shared" si="163"/>
        <v>0.17509357573811724</v>
      </c>
      <c r="R543" s="97">
        <f t="shared" si="164"/>
        <v>6.6371150595935222E-2</v>
      </c>
      <c r="S543" s="97">
        <f t="shared" si="152"/>
        <v>330.92408312781919</v>
      </c>
      <c r="T543" s="97">
        <f t="shared" si="168"/>
        <v>73.898789592183974</v>
      </c>
      <c r="U543" s="97">
        <f t="shared" si="168"/>
        <v>487.28151970279816</v>
      </c>
      <c r="V543" s="33">
        <f t="shared" si="169"/>
        <v>999.99999999999898</v>
      </c>
      <c r="W543" s="101">
        <f t="shared" si="165"/>
        <v>46401.729691415654</v>
      </c>
      <c r="X543" s="108">
        <f t="shared" si="170"/>
        <v>438.81969070501685</v>
      </c>
      <c r="Y543" s="32">
        <f t="shared" si="166"/>
        <v>247.86265466442424</v>
      </c>
    </row>
    <row r="544" spans="1:25" x14ac:dyDescent="0.25">
      <c r="A544" s="4">
        <v>538</v>
      </c>
      <c r="C544" s="106">
        <f>IF(male=0,VLOOKUP((($A$5:$A$1570/'Life tables'!$I$2)*2)+age,lifetable,13,1),IF(male=1,VLOOKUP((($A$5:$A$1570/'Life tables'!$I$2)*2)+age,lifetable,10,1),"error"))</f>
        <v>4.3180287415445218E-4</v>
      </c>
      <c r="F544" s="97">
        <f t="shared" si="153"/>
        <v>71.051121590939189</v>
      </c>
      <c r="G544" s="97">
        <f t="shared" si="154"/>
        <v>7.1372338656145553</v>
      </c>
      <c r="H544" s="97">
        <f t="shared" si="155"/>
        <v>0.16332682856118988</v>
      </c>
      <c r="I544" s="97">
        <f t="shared" si="156"/>
        <v>0.16332682856118988</v>
      </c>
      <c r="J544" s="97">
        <f t="shared" si="157"/>
        <v>3.3903006599548355E-2</v>
      </c>
      <c r="K544" s="97">
        <f t="shared" si="158"/>
        <v>0.39376466605617838</v>
      </c>
      <c r="L544" s="97">
        <f t="shared" si="167"/>
        <v>63.159566395546527</v>
      </c>
      <c r="M544" s="97">
        <f t="shared" si="159"/>
        <v>367.76856911407771</v>
      </c>
      <c r="N544" s="97">
        <f t="shared" si="160"/>
        <v>35.416910023176719</v>
      </c>
      <c r="O544" s="97">
        <f t="shared" si="161"/>
        <v>0.84539797110745496</v>
      </c>
      <c r="P544" s="97">
        <f t="shared" si="162"/>
        <v>0.84539797110745496</v>
      </c>
      <c r="Q544" s="97">
        <f t="shared" si="163"/>
        <v>0.17482673925626346</v>
      </c>
      <c r="R544" s="97">
        <f t="shared" si="164"/>
        <v>6.6270003285150425E-2</v>
      </c>
      <c r="S544" s="97">
        <f t="shared" si="152"/>
        <v>330.41976640614467</v>
      </c>
      <c r="T544" s="97">
        <f t="shared" si="168"/>
        <v>74.107519338039779</v>
      </c>
      <c r="U544" s="97">
        <f t="shared" si="168"/>
        <v>487.74155437213949</v>
      </c>
      <c r="V544" s="33">
        <f t="shared" si="169"/>
        <v>999.99999999999909</v>
      </c>
      <c r="W544" s="101">
        <f t="shared" si="165"/>
        <v>46277.762727920941</v>
      </c>
      <c r="X544" s="108">
        <f t="shared" si="170"/>
        <v>438.15092628981978</v>
      </c>
      <c r="Y544" s="32">
        <f t="shared" si="166"/>
        <v>247.41373641766847</v>
      </c>
    </row>
    <row r="545" spans="1:25" x14ac:dyDescent="0.25">
      <c r="A545" s="4">
        <v>539</v>
      </c>
      <c r="C545" s="106">
        <f>IF(male=0,VLOOKUP((($A$5:$A$1570/'Life tables'!$I$2)*2)+age,lifetable,13,1),IF(male=1,VLOOKUP((($A$5:$A$1570/'Life tables'!$I$2)*2)+age,lifetable,10,1),"error"))</f>
        <v>4.3180287415445218E-4</v>
      </c>
      <c r="F545" s="97">
        <f t="shared" si="153"/>
        <v>70.942824077949794</v>
      </c>
      <c r="G545" s="97">
        <f t="shared" si="154"/>
        <v>7.1263551537805636</v>
      </c>
      <c r="H545" s="97">
        <f t="shared" si="155"/>
        <v>0.1630778826059176</v>
      </c>
      <c r="I545" s="97">
        <f t="shared" si="156"/>
        <v>0.1630778826059176</v>
      </c>
      <c r="J545" s="97">
        <f t="shared" si="157"/>
        <v>3.3851330971980759E-2</v>
      </c>
      <c r="K545" s="97">
        <f t="shared" si="158"/>
        <v>0.3931644822296303</v>
      </c>
      <c r="L545" s="97">
        <f t="shared" si="167"/>
        <v>63.063297345755785</v>
      </c>
      <c r="M545" s="97">
        <f t="shared" si="159"/>
        <v>367.20810221186997</v>
      </c>
      <c r="N545" s="97">
        <f t="shared" si="160"/>
        <v>35.362935846171119</v>
      </c>
      <c r="O545" s="97">
        <f t="shared" si="161"/>
        <v>0.8441096130970337</v>
      </c>
      <c r="P545" s="97">
        <f t="shared" si="162"/>
        <v>0.8441096130970337</v>
      </c>
      <c r="Q545" s="97">
        <f t="shared" si="163"/>
        <v>0.17456030919887688</v>
      </c>
      <c r="R545" s="97">
        <f t="shared" si="164"/>
        <v>6.6169010034041451E-2</v>
      </c>
      <c r="S545" s="97">
        <f t="shared" si="152"/>
        <v>329.91621782027187</v>
      </c>
      <c r="T545" s="97">
        <f t="shared" si="168"/>
        <v>74.315930978210631</v>
      </c>
      <c r="U545" s="97">
        <f t="shared" si="168"/>
        <v>488.20088786440317</v>
      </c>
      <c r="V545" s="33">
        <f t="shared" si="169"/>
        <v>999.99999999999909</v>
      </c>
      <c r="W545" s="101">
        <f t="shared" si="165"/>
        <v>46154.126939391368</v>
      </c>
      <c r="X545" s="108">
        <f t="shared" si="170"/>
        <v>437.48318115738527</v>
      </c>
      <c r="Y545" s="32">
        <f t="shared" si="166"/>
        <v>246.96563127791188</v>
      </c>
    </row>
    <row r="546" spans="1:25" x14ac:dyDescent="0.25">
      <c r="A546" s="4">
        <v>540</v>
      </c>
      <c r="C546" s="106">
        <f>IF(male=0,VLOOKUP((($A$5:$A$1570/'Life tables'!$I$2)*2)+age,lifetable,13,1),IF(male=1,VLOOKUP((($A$5:$A$1570/'Life tables'!$I$2)*2)+age,lifetable,10,1),"error"))</f>
        <v>4.3180287415445218E-4</v>
      </c>
      <c r="F546" s="97">
        <f t="shared" si="153"/>
        <v>70.834692171194916</v>
      </c>
      <c r="G546" s="97">
        <f t="shared" si="154"/>
        <v>7.1154930774394236</v>
      </c>
      <c r="H546" s="97">
        <f t="shared" si="155"/>
        <v>0.16282931733346173</v>
      </c>
      <c r="I546" s="97">
        <f t="shared" si="156"/>
        <v>0.16282931733346173</v>
      </c>
      <c r="J546" s="97">
        <f t="shared" si="157"/>
        <v>3.3799734365674683E-2</v>
      </c>
      <c r="K546" s="97">
        <f t="shared" si="158"/>
        <v>0.39256521619131934</v>
      </c>
      <c r="L546" s="97">
        <f t="shared" si="167"/>
        <v>62.967175508531575</v>
      </c>
      <c r="M546" s="97">
        <f t="shared" si="159"/>
        <v>366.64848898619027</v>
      </c>
      <c r="N546" s="97">
        <f t="shared" si="160"/>
        <v>35.309043880064763</v>
      </c>
      <c r="O546" s="97">
        <f t="shared" si="161"/>
        <v>0.84282321745225586</v>
      </c>
      <c r="P546" s="97">
        <f t="shared" si="162"/>
        <v>0.84282321745225586</v>
      </c>
      <c r="Q546" s="97">
        <f t="shared" si="163"/>
        <v>0.17429428495508154</v>
      </c>
      <c r="R546" s="97">
        <f t="shared" si="164"/>
        <v>6.606817061104904E-2</v>
      </c>
      <c r="S546" s="97">
        <f t="shared" si="152"/>
        <v>329.41343621565488</v>
      </c>
      <c r="T546" s="97">
        <f t="shared" si="168"/>
        <v>74.524024997531384</v>
      </c>
      <c r="U546" s="97">
        <f t="shared" si="168"/>
        <v>488.65952125120555</v>
      </c>
      <c r="V546" s="33">
        <f t="shared" si="169"/>
        <v>999.99999999999909</v>
      </c>
      <c r="W546" s="101">
        <f t="shared" si="165"/>
        <v>46030.821441677741</v>
      </c>
      <c r="X546" s="108">
        <f t="shared" si="170"/>
        <v>436.81645375126209</v>
      </c>
      <c r="Y546" s="32">
        <f t="shared" si="166"/>
        <v>246.51833777074651</v>
      </c>
    </row>
    <row r="547" spans="1:25" x14ac:dyDescent="0.25">
      <c r="A547" s="4">
        <v>541</v>
      </c>
      <c r="C547" s="106">
        <f>IF(male=0,VLOOKUP((($A$5:$A$1570/'Life tables'!$I$2)*2)+age,lifetable,13,1),IF(male=1,VLOOKUP((($A$5:$A$1570/'Life tables'!$I$2)*2)+age,lifetable,10,1),"error"))</f>
        <v>4.3180287415445218E-4</v>
      </c>
      <c r="F547" s="97">
        <f t="shared" si="153"/>
        <v>70.726725597963807</v>
      </c>
      <c r="G547" s="97">
        <f t="shared" si="154"/>
        <v>7.1046476091967703</v>
      </c>
      <c r="H547" s="97">
        <f t="shared" si="155"/>
        <v>0.16258113211693581</v>
      </c>
      <c r="I547" s="97">
        <f t="shared" si="156"/>
        <v>0.16258113211693581</v>
      </c>
      <c r="J547" s="97">
        <f t="shared" si="157"/>
        <v>3.3748216650502517E-2</v>
      </c>
      <c r="K547" s="97">
        <f t="shared" si="158"/>
        <v>0.39196686642988504</v>
      </c>
      <c r="L547" s="97">
        <f t="shared" si="167"/>
        <v>62.871200641452781</v>
      </c>
      <c r="M547" s="97">
        <f t="shared" si="159"/>
        <v>366.08972815329827</v>
      </c>
      <c r="N547" s="97">
        <f t="shared" si="160"/>
        <v>35.255234001230683</v>
      </c>
      <c r="O547" s="97">
        <f t="shared" si="161"/>
        <v>0.84153878122215842</v>
      </c>
      <c r="P547" s="97">
        <f t="shared" si="162"/>
        <v>0.84153878122215842</v>
      </c>
      <c r="Q547" s="97">
        <f t="shared" si="163"/>
        <v>0.17402866591462374</v>
      </c>
      <c r="R547" s="97">
        <f t="shared" si="164"/>
        <v>6.5967484784849789E-2</v>
      </c>
      <c r="S547" s="97">
        <f t="shared" si="152"/>
        <v>328.91142043892381</v>
      </c>
      <c r="T547" s="97">
        <f t="shared" si="168"/>
        <v>74.731801880096512</v>
      </c>
      <c r="U547" s="97">
        <f t="shared" si="168"/>
        <v>489.11745560242031</v>
      </c>
      <c r="V547" s="33">
        <f t="shared" si="169"/>
        <v>999.99999999999909</v>
      </c>
      <c r="W547" s="101">
        <f t="shared" si="165"/>
        <v>45907.845352969598</v>
      </c>
      <c r="X547" s="108">
        <f t="shared" si="170"/>
        <v>436.15074251748223</v>
      </c>
      <c r="Y547" s="32">
        <f t="shared" si="166"/>
        <v>246.07185442449907</v>
      </c>
    </row>
    <row r="548" spans="1:25" x14ac:dyDescent="0.25">
      <c r="A548" s="4">
        <v>542</v>
      </c>
      <c r="C548" s="106">
        <f>IF(male=0,VLOOKUP((($A$5:$A$1570/'Life tables'!$I$2)*2)+age,lifetable,13,1),IF(male=1,VLOOKUP((($A$5:$A$1570/'Life tables'!$I$2)*2)+age,lifetable,10,1),"error"))</f>
        <v>4.3180287415445218E-4</v>
      </c>
      <c r="F548" s="97">
        <f t="shared" si="153"/>
        <v>70.618924086698343</v>
      </c>
      <c r="G548" s="97">
        <f t="shared" si="154"/>
        <v>7.0938187217740216</v>
      </c>
      <c r="H548" s="97">
        <f t="shared" si="155"/>
        <v>0.16233332633210304</v>
      </c>
      <c r="I548" s="97">
        <f t="shared" si="156"/>
        <v>0.16233332633210304</v>
      </c>
      <c r="J548" s="97">
        <f t="shared" si="157"/>
        <v>3.3696777696886615E-2</v>
      </c>
      <c r="K548" s="97">
        <f t="shared" si="158"/>
        <v>0.3913694314403548</v>
      </c>
      <c r="L548" s="97">
        <f t="shared" si="167"/>
        <v>62.775372503122874</v>
      </c>
      <c r="M548" s="97">
        <f t="shared" si="159"/>
        <v>365.53181843078386</v>
      </c>
      <c r="N548" s="97">
        <f t="shared" si="160"/>
        <v>35.201506086170006</v>
      </c>
      <c r="O548" s="97">
        <f t="shared" si="161"/>
        <v>0.84025630145883612</v>
      </c>
      <c r="P548" s="97">
        <f t="shared" si="162"/>
        <v>0.84025630145883612</v>
      </c>
      <c r="Q548" s="97">
        <f t="shared" si="163"/>
        <v>0.17376345146788208</v>
      </c>
      <c r="R548" s="97">
        <f t="shared" si="164"/>
        <v>6.5866952324360004E-2</v>
      </c>
      <c r="S548" s="97">
        <f t="shared" si="152"/>
        <v>328.41016933790394</v>
      </c>
      <c r="T548" s="97">
        <f t="shared" si="168"/>
        <v>74.939262109261279</v>
      </c>
      <c r="U548" s="97">
        <f t="shared" si="168"/>
        <v>489.57469198618503</v>
      </c>
      <c r="V548" s="33">
        <f t="shared" si="169"/>
        <v>999.99999999999909</v>
      </c>
      <c r="W548" s="101">
        <f t="shared" si="165"/>
        <v>45785.197793790096</v>
      </c>
      <c r="X548" s="108">
        <f t="shared" si="170"/>
        <v>435.48604590455273</v>
      </c>
      <c r="Y548" s="32">
        <f t="shared" si="166"/>
        <v>245.62617977022282</v>
      </c>
    </row>
    <row r="549" spans="1:25" x14ac:dyDescent="0.25">
      <c r="A549" s="4">
        <v>543</v>
      </c>
      <c r="C549" s="106">
        <f>IF(male=0,VLOOKUP((($A$5:$A$1570/'Life tables'!$I$2)*2)+age,lifetable,13,1),IF(male=1,VLOOKUP((($A$5:$A$1570/'Life tables'!$I$2)*2)+age,lifetable,10,1),"error"))</f>
        <v>4.3180287415445218E-4</v>
      </c>
      <c r="F549" s="97">
        <f t="shared" si="153"/>
        <v>70.511287366964481</v>
      </c>
      <c r="G549" s="97">
        <f t="shared" si="154"/>
        <v>7.0830063880055123</v>
      </c>
      <c r="H549" s="97">
        <f t="shared" si="155"/>
        <v>0.16208589935731052</v>
      </c>
      <c r="I549" s="97">
        <f t="shared" si="156"/>
        <v>0.16208589935731052</v>
      </c>
      <c r="J549" s="97">
        <f t="shared" si="157"/>
        <v>3.3645417375785698E-2</v>
      </c>
      <c r="K549" s="97">
        <f t="shared" si="158"/>
        <v>0.39077290972398554</v>
      </c>
      <c r="L549" s="97">
        <f t="shared" si="167"/>
        <v>62.679690853144578</v>
      </c>
      <c r="M549" s="97">
        <f t="shared" si="159"/>
        <v>364.97475853758829</v>
      </c>
      <c r="N549" s="97">
        <f t="shared" si="160"/>
        <v>35.147860011513998</v>
      </c>
      <c r="O549" s="97">
        <f t="shared" si="161"/>
        <v>0.83897577521749012</v>
      </c>
      <c r="P549" s="97">
        <f t="shared" si="162"/>
        <v>0.83897577521749012</v>
      </c>
      <c r="Q549" s="97">
        <f t="shared" si="163"/>
        <v>0.17349864100587761</v>
      </c>
      <c r="R549" s="97">
        <f t="shared" si="164"/>
        <v>6.5766572998739475E-2</v>
      </c>
      <c r="S549" s="97">
        <f t="shared" si="152"/>
        <v>327.90968176163472</v>
      </c>
      <c r="T549" s="97">
        <f t="shared" si="168"/>
        <v>75.146406167642937</v>
      </c>
      <c r="U549" s="97">
        <f t="shared" si="168"/>
        <v>490.03123146890778</v>
      </c>
      <c r="V549" s="33">
        <f t="shared" si="169"/>
        <v>999.99999999999909</v>
      </c>
      <c r="W549" s="101">
        <f t="shared" si="165"/>
        <v>45662.877886990391</v>
      </c>
      <c r="X549" s="108">
        <f t="shared" si="170"/>
        <v>434.82236236344841</v>
      </c>
      <c r="Y549" s="32">
        <f t="shared" si="166"/>
        <v>245.18131234169101</v>
      </c>
    </row>
    <row r="550" spans="1:25" x14ac:dyDescent="0.25">
      <c r="A550" s="4">
        <v>544</v>
      </c>
      <c r="C550" s="106">
        <f>IF(male=0,VLOOKUP((($A$5:$A$1570/'Life tables'!$I$2)*2)+age,lifetable,13,1),IF(male=1,VLOOKUP((($A$5:$A$1570/'Life tables'!$I$2)*2)+age,lifetable,10,1),"error"))</f>
        <v>4.3180287415445218E-4</v>
      </c>
      <c r="F550" s="97">
        <f t="shared" si="153"/>
        <v>70.403815169424874</v>
      </c>
      <c r="G550" s="97">
        <f t="shared" si="154"/>
        <v>7.0722105808357423</v>
      </c>
      <c r="H550" s="97">
        <f t="shared" si="155"/>
        <v>0.16183885057342637</v>
      </c>
      <c r="I550" s="97">
        <f t="shared" si="156"/>
        <v>0.16183885057342637</v>
      </c>
      <c r="J550" s="97">
        <f t="shared" si="157"/>
        <v>3.3594135558681806E-2</v>
      </c>
      <c r="K550" s="97">
        <f t="shared" si="158"/>
        <v>0.39017729978811222</v>
      </c>
      <c r="L550" s="97">
        <f t="shared" si="167"/>
        <v>62.584155452095487</v>
      </c>
      <c r="M550" s="97">
        <f t="shared" si="159"/>
        <v>364.41854719402346</v>
      </c>
      <c r="N550" s="97">
        <f t="shared" si="160"/>
        <v>35.094295654025913</v>
      </c>
      <c r="O550" s="97">
        <f t="shared" si="161"/>
        <v>0.83769719955647215</v>
      </c>
      <c r="P550" s="97">
        <f t="shared" si="162"/>
        <v>0.83769719955647215</v>
      </c>
      <c r="Q550" s="97">
        <f t="shared" si="163"/>
        <v>0.17323423392028295</v>
      </c>
      <c r="R550" s="97">
        <f t="shared" si="164"/>
        <v>6.5666346577395007E-2</v>
      </c>
      <c r="S550" s="97">
        <f t="shared" si="152"/>
        <v>327.40995656038695</v>
      </c>
      <c r="T550" s="97">
        <f t="shared" si="168"/>
        <v>75.353234537121907</v>
      </c>
      <c r="U550" s="97">
        <f t="shared" si="168"/>
        <v>490.48707511527329</v>
      </c>
      <c r="V550" s="33">
        <f t="shared" si="169"/>
        <v>999.99999999999909</v>
      </c>
      <c r="W550" s="101">
        <f t="shared" si="165"/>
        <v>45540.884757744403</v>
      </c>
      <c r="X550" s="108">
        <f t="shared" si="170"/>
        <v>434.15969034760388</v>
      </c>
      <c r="Y550" s="32">
        <f t="shared" si="166"/>
        <v>244.73725067538928</v>
      </c>
    </row>
    <row r="551" spans="1:25" x14ac:dyDescent="0.25">
      <c r="A551" s="4">
        <v>545</v>
      </c>
      <c r="C551" s="106">
        <f>IF(male=0,VLOOKUP((($A$5:$A$1570/'Life tables'!$I$2)*2)+age,lifetable,13,1),IF(male=1,VLOOKUP((($A$5:$A$1570/'Life tables'!$I$2)*2)+age,lifetable,10,1),"error"))</f>
        <v>4.3180287415445218E-4</v>
      </c>
      <c r="F551" s="97">
        <f t="shared" si="153"/>
        <v>70.296507225812377</v>
      </c>
      <c r="G551" s="97">
        <f t="shared" si="154"/>
        <v>7.0614312733167139</v>
      </c>
      <c r="H551" s="97">
        <f t="shared" si="155"/>
        <v>0.16159217936377882</v>
      </c>
      <c r="I551" s="97">
        <f t="shared" si="156"/>
        <v>0.16159217936377882</v>
      </c>
      <c r="J551" s="97">
        <f t="shared" si="157"/>
        <v>3.3542932117567606E-2</v>
      </c>
      <c r="K551" s="97">
        <f t="shared" si="158"/>
        <v>0.38958260014600077</v>
      </c>
      <c r="L551" s="97">
        <f t="shared" si="167"/>
        <v>62.488766061504535</v>
      </c>
      <c r="M551" s="97">
        <f t="shared" si="159"/>
        <v>363.86318312179156</v>
      </c>
      <c r="N551" s="97">
        <f t="shared" si="160"/>
        <v>35.040812890602922</v>
      </c>
      <c r="O551" s="97">
        <f t="shared" si="161"/>
        <v>0.83642057153733007</v>
      </c>
      <c r="P551" s="97">
        <f t="shared" si="162"/>
        <v>0.83642057153733007</v>
      </c>
      <c r="Q551" s="97">
        <f t="shared" si="163"/>
        <v>0.17297022960343156</v>
      </c>
      <c r="R551" s="97">
        <f t="shared" si="164"/>
        <v>6.556627282998391E-2</v>
      </c>
      <c r="S551" s="97">
        <f t="shared" si="152"/>
        <v>326.91099258568056</v>
      </c>
      <c r="T551" s="97">
        <f t="shared" si="168"/>
        <v>75.559747698842912</v>
      </c>
      <c r="U551" s="97">
        <f t="shared" si="168"/>
        <v>490.94222398824928</v>
      </c>
      <c r="V551" s="33">
        <f t="shared" si="169"/>
        <v>999.99999999999909</v>
      </c>
      <c r="W551" s="101">
        <f t="shared" si="165"/>
        <v>45419.217533543218</v>
      </c>
      <c r="X551" s="108">
        <f t="shared" si="170"/>
        <v>433.49802831290697</v>
      </c>
      <c r="Y551" s="32">
        <f t="shared" si="166"/>
        <v>244.29399331050928</v>
      </c>
    </row>
    <row r="552" spans="1:25" x14ac:dyDescent="0.25">
      <c r="A552" s="4">
        <v>546</v>
      </c>
      <c r="C552" s="106">
        <f>IF(male=0,VLOOKUP((($A$5:$A$1570/'Life tables'!$I$2)*2)+age,lifetable,13,1),IF(male=1,VLOOKUP((($A$5:$A$1570/'Life tables'!$I$2)*2)+age,lifetable,10,1),"error"))</f>
        <v>4.3180287415445218E-4</v>
      </c>
      <c r="F552" s="97">
        <f t="shared" si="153"/>
        <v>70.189363268904401</v>
      </c>
      <c r="G552" s="97">
        <f t="shared" si="154"/>
        <v>7.0506684386053609</v>
      </c>
      <c r="H552" s="97">
        <f t="shared" si="155"/>
        <v>0.16134588511409723</v>
      </c>
      <c r="I552" s="97">
        <f t="shared" si="156"/>
        <v>0.16134588511409723</v>
      </c>
      <c r="J552" s="97">
        <f t="shared" si="157"/>
        <v>3.349180692493426E-2</v>
      </c>
      <c r="K552" s="97">
        <f t="shared" si="158"/>
        <v>0.38898880931670599</v>
      </c>
      <c r="L552" s="97">
        <f t="shared" si="167"/>
        <v>62.393522443829205</v>
      </c>
      <c r="M552" s="97">
        <f t="shared" si="159"/>
        <v>363.30866504400251</v>
      </c>
      <c r="N552" s="97">
        <f t="shared" si="160"/>
        <v>34.987411598277724</v>
      </c>
      <c r="O552" s="97">
        <f t="shared" si="161"/>
        <v>0.83514588822484759</v>
      </c>
      <c r="P552" s="97">
        <f t="shared" si="162"/>
        <v>0.83514588822484759</v>
      </c>
      <c r="Q552" s="97">
        <f t="shared" si="163"/>
        <v>0.1727066274483261</v>
      </c>
      <c r="R552" s="97">
        <f t="shared" si="164"/>
        <v>6.5466351526417166E-2</v>
      </c>
      <c r="S552" s="97">
        <f t="shared" si="152"/>
        <v>326.41278869030032</v>
      </c>
      <c r="T552" s="97">
        <f t="shared" si="168"/>
        <v>75.765946133216175</v>
      </c>
      <c r="U552" s="97">
        <f t="shared" si="168"/>
        <v>491.39667914909239</v>
      </c>
      <c r="V552" s="33">
        <f t="shared" si="169"/>
        <v>999.99999999999909</v>
      </c>
      <c r="W552" s="101">
        <f t="shared" si="165"/>
        <v>45297.875344189801</v>
      </c>
      <c r="X552" s="108">
        <f t="shared" si="170"/>
        <v>432.83737471769052</v>
      </c>
      <c r="Y552" s="32">
        <f t="shared" si="166"/>
        <v>243.85153878894096</v>
      </c>
    </row>
    <row r="553" spans="1:25" x14ac:dyDescent="0.25">
      <c r="A553" s="4">
        <v>547</v>
      </c>
      <c r="C553" s="106">
        <f>IF(male=0,VLOOKUP((($A$5:$A$1570/'Life tables'!$I$2)*2)+age,lifetable,13,1),IF(male=1,VLOOKUP((($A$5:$A$1570/'Life tables'!$I$2)*2)+age,lifetable,10,1),"error"))</f>
        <v>4.3180287415445218E-4</v>
      </c>
      <c r="F553" s="97">
        <f t="shared" si="153"/>
        <v>70.082383032498413</v>
      </c>
      <c r="G553" s="97">
        <f t="shared" si="154"/>
        <v>7.0399220499610804</v>
      </c>
      <c r="H553" s="97">
        <f t="shared" si="155"/>
        <v>0.16109996721245576</v>
      </c>
      <c r="I553" s="97">
        <f t="shared" si="156"/>
        <v>0.16109996721245576</v>
      </c>
      <c r="J553" s="97">
        <f t="shared" si="157"/>
        <v>3.3440759853759577E-2</v>
      </c>
      <c r="K553" s="97">
        <f t="shared" si="158"/>
        <v>0.38839592582493593</v>
      </c>
      <c r="L553" s="97">
        <f t="shared" si="167"/>
        <v>62.298424362433728</v>
      </c>
      <c r="M553" s="97">
        <f t="shared" si="159"/>
        <v>362.75499168519218</v>
      </c>
      <c r="N553" s="97">
        <f t="shared" si="160"/>
        <v>34.934091654220374</v>
      </c>
      <c r="O553" s="97">
        <f t="shared" si="161"/>
        <v>0.83387314668708634</v>
      </c>
      <c r="P553" s="97">
        <f t="shared" si="162"/>
        <v>0.83387314668708634</v>
      </c>
      <c r="Q553" s="97">
        <f t="shared" si="163"/>
        <v>0.17244342684864719</v>
      </c>
      <c r="R553" s="97">
        <f t="shared" si="164"/>
        <v>6.5366582436862705E-2</v>
      </c>
      <c r="S553" s="97">
        <f t="shared" si="152"/>
        <v>325.91534372831211</v>
      </c>
      <c r="T553" s="97">
        <f t="shared" si="168"/>
        <v>75.971830319918581</v>
      </c>
      <c r="U553" s="97">
        <f t="shared" si="168"/>
        <v>491.85044165735417</v>
      </c>
      <c r="V553" s="33">
        <f t="shared" si="169"/>
        <v>999.99999999999909</v>
      </c>
      <c r="W553" s="101">
        <f t="shared" si="165"/>
        <v>45176.857321793381</v>
      </c>
      <c r="X553" s="108">
        <f t="shared" si="170"/>
        <v>432.17772802272634</v>
      </c>
      <c r="Y553" s="32">
        <f t="shared" si="166"/>
        <v>243.40988565526686</v>
      </c>
    </row>
    <row r="554" spans="1:25" x14ac:dyDescent="0.25">
      <c r="A554" s="4">
        <v>548</v>
      </c>
      <c r="C554" s="106">
        <f>IF(male=0,VLOOKUP((($A$5:$A$1570/'Life tables'!$I$2)*2)+age,lifetable,13,1),IF(male=1,VLOOKUP((($A$5:$A$1570/'Life tables'!$I$2)*2)+age,lifetable,10,1),"error"))</f>
        <v>4.6329957291590951E-4</v>
      </c>
      <c r="F554" s="97">
        <f t="shared" si="153"/>
        <v>69.975566251388017</v>
      </c>
      <c r="G554" s="97">
        <f t="shared" si="154"/>
        <v>7.0291920807433348</v>
      </c>
      <c r="H554" s="97">
        <f t="shared" si="155"/>
        <v>0.16085442504921846</v>
      </c>
      <c r="I554" s="97">
        <f t="shared" si="156"/>
        <v>0.16085442504921846</v>
      </c>
      <c r="J554" s="97">
        <f t="shared" si="157"/>
        <v>3.5825319220623153E-2</v>
      </c>
      <c r="K554" s="97">
        <f t="shared" si="158"/>
        <v>0.38780394820091912</v>
      </c>
      <c r="L554" s="97">
        <f t="shared" si="167"/>
        <v>62.201036053124703</v>
      </c>
      <c r="M554" s="97">
        <f t="shared" si="159"/>
        <v>362.20216177133841</v>
      </c>
      <c r="N554" s="97">
        <f t="shared" si="160"/>
        <v>34.880852935739767</v>
      </c>
      <c r="O554" s="97">
        <f t="shared" si="161"/>
        <v>0.83260234399542266</v>
      </c>
      <c r="P554" s="97">
        <f t="shared" si="162"/>
        <v>0.83260234399542266</v>
      </c>
      <c r="Q554" s="97">
        <f t="shared" si="163"/>
        <v>0.18473987974671485</v>
      </c>
      <c r="R554" s="97">
        <f t="shared" si="164"/>
        <v>6.5266965331748278E-2</v>
      </c>
      <c r="S554" s="97">
        <f t="shared" si="152"/>
        <v>325.4060973025293</v>
      </c>
      <c r="T554" s="97">
        <f t="shared" si="168"/>
        <v>76.192395518885917</v>
      </c>
      <c r="U554" s="97">
        <f t="shared" si="168"/>
        <v>492.30351257088682</v>
      </c>
      <c r="V554" s="33">
        <f t="shared" si="169"/>
        <v>999.99999999999909</v>
      </c>
      <c r="W554" s="101">
        <f t="shared" si="165"/>
        <v>45054.806352133885</v>
      </c>
      <c r="X554" s="108">
        <f t="shared" si="170"/>
        <v>431.50409191022641</v>
      </c>
      <c r="Y554" s="32">
        <f t="shared" si="166"/>
        <v>242.96045100068244</v>
      </c>
    </row>
    <row r="555" spans="1:25" x14ac:dyDescent="0.25">
      <c r="A555" s="4">
        <v>549</v>
      </c>
      <c r="C555" s="106">
        <f>IF(male=0,VLOOKUP((($A$5:$A$1570/'Life tables'!$I$2)*2)+age,lifetable,13,1),IF(male=1,VLOOKUP((($A$5:$A$1570/'Life tables'!$I$2)*2)+age,lifetable,10,1),"error"))</f>
        <v>4.6329957291590951E-4</v>
      </c>
      <c r="F555" s="97">
        <f t="shared" si="153"/>
        <v>69.866466784384087</v>
      </c>
      <c r="G555" s="97">
        <f t="shared" si="154"/>
        <v>7.0182328109501855</v>
      </c>
      <c r="H555" s="97">
        <f t="shared" si="155"/>
        <v>0.16060363562402041</v>
      </c>
      <c r="I555" s="97">
        <f t="shared" si="156"/>
        <v>0.16060363562402041</v>
      </c>
      <c r="J555" s="97">
        <f t="shared" si="157"/>
        <v>3.5769463677873072E-2</v>
      </c>
      <c r="K555" s="97">
        <f t="shared" si="158"/>
        <v>0.3871993199525568</v>
      </c>
      <c r="L555" s="97">
        <f t="shared" si="167"/>
        <v>62.104057918555434</v>
      </c>
      <c r="M555" s="97">
        <f t="shared" si="159"/>
        <v>361.63762512584225</v>
      </c>
      <c r="N555" s="97">
        <f t="shared" si="160"/>
        <v>34.826486833637873</v>
      </c>
      <c r="O555" s="97">
        <f t="shared" si="161"/>
        <v>0.83130463077357786</v>
      </c>
      <c r="P555" s="97">
        <f t="shared" si="162"/>
        <v>0.83130463077357786</v>
      </c>
      <c r="Q555" s="97">
        <f t="shared" si="163"/>
        <v>0.18445193990811329</v>
      </c>
      <c r="R555" s="97">
        <f t="shared" si="164"/>
        <v>6.5165238733845304E-2</v>
      </c>
      <c r="S555" s="97">
        <f t="shared" si="152"/>
        <v>324.89891185201526</v>
      </c>
      <c r="T555" s="97">
        <f t="shared" si="168"/>
        <v>76.412616922471898</v>
      </c>
      <c r="U555" s="97">
        <f t="shared" si="168"/>
        <v>492.75587712957321</v>
      </c>
      <c r="V555" s="33">
        <f t="shared" si="169"/>
        <v>999.99999999999909</v>
      </c>
      <c r="W555" s="101">
        <f t="shared" si="165"/>
        <v>44932.877069324946</v>
      </c>
      <c r="X555" s="108">
        <f t="shared" si="170"/>
        <v>430.83150594795393</v>
      </c>
      <c r="Y555" s="32">
        <f t="shared" si="166"/>
        <v>242.51198459195177</v>
      </c>
    </row>
    <row r="556" spans="1:25" x14ac:dyDescent="0.25">
      <c r="A556" s="4">
        <v>550</v>
      </c>
      <c r="C556" s="106">
        <f>IF(male=0,VLOOKUP((($A$5:$A$1570/'Life tables'!$I$2)*2)+age,lifetable,13,1),IF(male=1,VLOOKUP((($A$5:$A$1570/'Life tables'!$I$2)*2)+age,lifetable,10,1),"error"))</f>
        <v>4.6329957291590951E-4</v>
      </c>
      <c r="F556" s="97">
        <f t="shared" si="153"/>
        <v>69.75753842774661</v>
      </c>
      <c r="G556" s="97">
        <f t="shared" si="154"/>
        <v>7.0072907295514613</v>
      </c>
      <c r="H556" s="97">
        <f t="shared" si="155"/>
        <v>0.16035323953411196</v>
      </c>
      <c r="I556" s="97">
        <f t="shared" si="156"/>
        <v>0.16035323953411196</v>
      </c>
      <c r="J556" s="97">
        <f t="shared" si="157"/>
        <v>3.5713695738322622E-2</v>
      </c>
      <c r="K556" s="97">
        <f t="shared" si="158"/>
        <v>0.38659563999628044</v>
      </c>
      <c r="L556" s="97">
        <f t="shared" si="167"/>
        <v>62.007231883392322</v>
      </c>
      <c r="M556" s="97">
        <f t="shared" si="159"/>
        <v>361.0739675202073</v>
      </c>
      <c r="N556" s="97">
        <f t="shared" si="160"/>
        <v>34.772205384979166</v>
      </c>
      <c r="O556" s="97">
        <f t="shared" si="161"/>
        <v>0.83000893822064725</v>
      </c>
      <c r="P556" s="97">
        <f t="shared" si="162"/>
        <v>0.83000893822064725</v>
      </c>
      <c r="Q556" s="97">
        <f t="shared" si="163"/>
        <v>0.18416444842055815</v>
      </c>
      <c r="R556" s="97">
        <f t="shared" si="164"/>
        <v>6.5063670534401E-2</v>
      </c>
      <c r="S556" s="97">
        <f t="shared" si="152"/>
        <v>324.39251613983186</v>
      </c>
      <c r="T556" s="97">
        <f t="shared" si="168"/>
        <v>76.632495066630781</v>
      </c>
      <c r="U556" s="97">
        <f t="shared" si="168"/>
        <v>493.20753644010387</v>
      </c>
      <c r="V556" s="33">
        <f t="shared" si="169"/>
        <v>999.99999999999898</v>
      </c>
      <c r="W556" s="101">
        <f t="shared" si="165"/>
        <v>44811.277729146706</v>
      </c>
      <c r="X556" s="108">
        <f t="shared" si="170"/>
        <v>430.15996849326433</v>
      </c>
      <c r="Y556" s="32">
        <f t="shared" si="166"/>
        <v>242.06434606332755</v>
      </c>
    </row>
    <row r="557" spans="1:25" x14ac:dyDescent="0.25">
      <c r="A557" s="4">
        <v>551</v>
      </c>
      <c r="C557" s="106">
        <f>IF(male=0,VLOOKUP((($A$5:$A$1570/'Life tables'!$I$2)*2)+age,lifetable,13,1),IF(male=1,VLOOKUP((($A$5:$A$1570/'Life tables'!$I$2)*2)+age,lifetable,10,1),"error"))</f>
        <v>4.6329957291590951E-4</v>
      </c>
      <c r="F557" s="97">
        <f t="shared" si="153"/>
        <v>69.648780876372129</v>
      </c>
      <c r="G557" s="97">
        <f t="shared" si="154"/>
        <v>6.99636580589888</v>
      </c>
      <c r="H557" s="97">
        <f t="shared" si="155"/>
        <v>0.16010323607814483</v>
      </c>
      <c r="I557" s="97">
        <f t="shared" si="156"/>
        <v>0.16010323607814483</v>
      </c>
      <c r="J557" s="97">
        <f t="shared" si="157"/>
        <v>3.5658015245768317E-2</v>
      </c>
      <c r="K557" s="97">
        <f t="shared" si="158"/>
        <v>0.3859929066412095</v>
      </c>
      <c r="L557" s="97">
        <f t="shared" si="167"/>
        <v>61.910557676429981</v>
      </c>
      <c r="M557" s="97">
        <f t="shared" si="159"/>
        <v>360.51118761689224</v>
      </c>
      <c r="N557" s="97">
        <f t="shared" si="160"/>
        <v>34.718008460955517</v>
      </c>
      <c r="O557" s="97">
        <f t="shared" si="161"/>
        <v>0.82871526326199407</v>
      </c>
      <c r="P557" s="97">
        <f t="shared" si="162"/>
        <v>0.82871526326199407</v>
      </c>
      <c r="Q557" s="97">
        <f t="shared" si="163"/>
        <v>0.18387740460184146</v>
      </c>
      <c r="R557" s="97">
        <f t="shared" si="164"/>
        <v>6.4962260492397284E-2</v>
      </c>
      <c r="S557" s="97">
        <f t="shared" si="152"/>
        <v>323.88690896431848</v>
      </c>
      <c r="T557" s="97">
        <f t="shared" si="168"/>
        <v>76.852030486478398</v>
      </c>
      <c r="U557" s="97">
        <f t="shared" si="168"/>
        <v>493.65849160723747</v>
      </c>
      <c r="V557" s="33">
        <f t="shared" si="169"/>
        <v>999.99999999999898</v>
      </c>
      <c r="W557" s="101">
        <f t="shared" si="165"/>
        <v>44690.007439805515</v>
      </c>
      <c r="X557" s="108">
        <f t="shared" si="170"/>
        <v>429.48947790628313</v>
      </c>
      <c r="Y557" s="32">
        <f t="shared" si="166"/>
        <v>241.61753388351181</v>
      </c>
    </row>
    <row r="558" spans="1:25" x14ac:dyDescent="0.25">
      <c r="A558" s="4">
        <v>552</v>
      </c>
      <c r="C558" s="106">
        <f>IF(male=0,VLOOKUP((($A$5:$A$1570/'Life tables'!$I$2)*2)+age,lifetable,13,1),IF(male=1,VLOOKUP((($A$5:$A$1570/'Life tables'!$I$2)*2)+age,lifetable,10,1),"error"))</f>
        <v>4.6329957291590951E-4</v>
      </c>
      <c r="F558" s="97">
        <f t="shared" si="153"/>
        <v>69.540193827026087</v>
      </c>
      <c r="G558" s="97">
        <f t="shared" si="154"/>
        <v>6.9854580095318966</v>
      </c>
      <c r="H558" s="97">
        <f t="shared" si="155"/>
        <v>0.15985362455906688</v>
      </c>
      <c r="I558" s="97">
        <f t="shared" si="156"/>
        <v>0.15985362455906688</v>
      </c>
      <c r="J558" s="97">
        <f t="shared" si="157"/>
        <v>3.5602422044963451E-2</v>
      </c>
      <c r="K558" s="97">
        <f t="shared" si="158"/>
        <v>0.38539111820682082</v>
      </c>
      <c r="L558" s="97">
        <f t="shared" si="167"/>
        <v>61.814035028124273</v>
      </c>
      <c r="M558" s="97">
        <f t="shared" si="159"/>
        <v>359.94928407925698</v>
      </c>
      <c r="N558" s="97">
        <f t="shared" si="160"/>
        <v>34.663895932845591</v>
      </c>
      <c r="O558" s="97">
        <f t="shared" si="161"/>
        <v>0.82742360282505334</v>
      </c>
      <c r="P558" s="97">
        <f t="shared" si="162"/>
        <v>0.82742360282505334</v>
      </c>
      <c r="Q558" s="97">
        <f t="shared" si="163"/>
        <v>0.18359080777021483</v>
      </c>
      <c r="R558" s="97">
        <f t="shared" si="164"/>
        <v>6.4861008366978501E-2</v>
      </c>
      <c r="S558" s="97">
        <f t="shared" si="152"/>
        <v>323.38208912462409</v>
      </c>
      <c r="T558" s="97">
        <f t="shared" si="168"/>
        <v>77.071223716293574</v>
      </c>
      <c r="U558" s="97">
        <f t="shared" si="168"/>
        <v>494.10874373381125</v>
      </c>
      <c r="V558" s="33">
        <f t="shared" si="169"/>
        <v>999.99999999999886</v>
      </c>
      <c r="W558" s="101">
        <f t="shared" si="165"/>
        <v>44569.065311879414</v>
      </c>
      <c r="X558" s="108">
        <f t="shared" si="170"/>
        <v>428.82003254989405</v>
      </c>
      <c r="Y558" s="32">
        <f t="shared" si="166"/>
        <v>241.17154652414871</v>
      </c>
    </row>
    <row r="559" spans="1:25" x14ac:dyDescent="0.25">
      <c r="A559" s="4">
        <v>553</v>
      </c>
      <c r="C559" s="106">
        <f>IF(male=0,VLOOKUP((($A$5:$A$1570/'Life tables'!$I$2)*2)+age,lifetable,13,1),IF(male=1,VLOOKUP((($A$5:$A$1570/'Life tables'!$I$2)*2)+age,lifetable,10,1),"error"))</f>
        <v>4.6329957291590951E-4</v>
      </c>
      <c r="F559" s="97">
        <f t="shared" si="153"/>
        <v>69.431776978289491</v>
      </c>
      <c r="G559" s="97">
        <f t="shared" si="154"/>
        <v>6.9745673101723424</v>
      </c>
      <c r="H559" s="97">
        <f t="shared" si="155"/>
        <v>0.15960440428399941</v>
      </c>
      <c r="I559" s="97">
        <f t="shared" si="156"/>
        <v>0.15960440428399941</v>
      </c>
      <c r="J559" s="97">
        <f t="shared" si="157"/>
        <v>3.5546915981590863E-2</v>
      </c>
      <c r="K559" s="97">
        <f t="shared" si="158"/>
        <v>0.38479027302265317</v>
      </c>
      <c r="L559" s="97">
        <f t="shared" si="167"/>
        <v>61.717663670544908</v>
      </c>
      <c r="M559" s="97">
        <f t="shared" si="159"/>
        <v>359.38825557160459</v>
      </c>
      <c r="N559" s="97">
        <f t="shared" si="160"/>
        <v>34.609867672018879</v>
      </c>
      <c r="O559" s="97">
        <f t="shared" si="161"/>
        <v>0.82613395383942823</v>
      </c>
      <c r="P559" s="97">
        <f t="shared" si="162"/>
        <v>0.82613395383942823</v>
      </c>
      <c r="Q559" s="97">
        <f t="shared" si="163"/>
        <v>0.18330465724441092</v>
      </c>
      <c r="R559" s="97">
        <f t="shared" si="164"/>
        <v>6.4759913917458931E-2</v>
      </c>
      <c r="S559" s="97">
        <f t="shared" si="152"/>
        <v>322.878055420745</v>
      </c>
      <c r="T559" s="97">
        <f t="shared" si="168"/>
        <v>77.290075289519578</v>
      </c>
      <c r="U559" s="97">
        <f t="shared" si="168"/>
        <v>494.55829392075134</v>
      </c>
      <c r="V559" s="33">
        <f t="shared" si="169"/>
        <v>999.99999999999886</v>
      </c>
      <c r="W559" s="101">
        <f t="shared" si="165"/>
        <v>44448.450458313142</v>
      </c>
      <c r="X559" s="108">
        <f t="shared" si="170"/>
        <v>428.15163078972796</v>
      </c>
      <c r="Y559" s="32">
        <f t="shared" si="166"/>
        <v>240.72638245981582</v>
      </c>
    </row>
    <row r="560" spans="1:25" x14ac:dyDescent="0.25">
      <c r="A560" s="4">
        <v>554</v>
      </c>
      <c r="C560" s="106">
        <f>IF(male=0,VLOOKUP((($A$5:$A$1570/'Life tables'!$I$2)*2)+age,lifetable,13,1),IF(male=1,VLOOKUP((($A$5:$A$1570/'Life tables'!$I$2)*2)+age,lifetable,10,1),"error"))</f>
        <v>4.6329957291590951E-4</v>
      </c>
      <c r="F560" s="97">
        <f t="shared" si="153"/>
        <v>69.323530030507314</v>
      </c>
      <c r="G560" s="97">
        <f t="shared" si="154"/>
        <v>6.9636936777192426</v>
      </c>
      <c r="H560" s="97">
        <f t="shared" si="155"/>
        <v>0.15935557456411859</v>
      </c>
      <c r="I560" s="97">
        <f t="shared" si="156"/>
        <v>0.15935557456411859</v>
      </c>
      <c r="J560" s="97">
        <f t="shared" si="157"/>
        <v>3.5491496902236463E-2</v>
      </c>
      <c r="K560" s="97">
        <f t="shared" si="158"/>
        <v>0.38419036942802104</v>
      </c>
      <c r="L560" s="97">
        <f t="shared" si="167"/>
        <v>61.62144333732958</v>
      </c>
      <c r="M560" s="97">
        <f t="shared" si="159"/>
        <v>358.82810075922066</v>
      </c>
      <c r="N560" s="97">
        <f t="shared" si="160"/>
        <v>34.555923549939493</v>
      </c>
      <c r="O560" s="97">
        <f t="shared" si="161"/>
        <v>0.82484631323698032</v>
      </c>
      <c r="P560" s="97">
        <f t="shared" si="162"/>
        <v>0.82484631323698032</v>
      </c>
      <c r="Q560" s="97">
        <f t="shared" si="163"/>
        <v>0.18301895234366355</v>
      </c>
      <c r="R560" s="97">
        <f t="shared" si="164"/>
        <v>6.4658976903329904E-2</v>
      </c>
      <c r="S560" s="97">
        <f t="shared" si="152"/>
        <v>322.3748066535602</v>
      </c>
      <c r="T560" s="97">
        <f t="shared" si="168"/>
        <v>77.508585738765476</v>
      </c>
      <c r="U560" s="97">
        <f t="shared" si="168"/>
        <v>495.00714326708271</v>
      </c>
      <c r="V560" s="33">
        <f t="shared" si="169"/>
        <v>999.99999999999886</v>
      </c>
      <c r="W560" s="101">
        <f t="shared" si="165"/>
        <v>44328.161994413378</v>
      </c>
      <c r="X560" s="108">
        <f t="shared" si="170"/>
        <v>427.48427099415073</v>
      </c>
      <c r="Y560" s="32">
        <f t="shared" si="166"/>
        <v>240.2820401680134</v>
      </c>
    </row>
    <row r="561" spans="1:25" x14ac:dyDescent="0.25">
      <c r="A561" s="4">
        <v>555</v>
      </c>
      <c r="C561" s="106">
        <f>IF(male=0,VLOOKUP((($A$5:$A$1570/'Life tables'!$I$2)*2)+age,lifetable,13,1),IF(male=1,VLOOKUP((($A$5:$A$1570/'Life tables'!$I$2)*2)+age,lifetable,10,1),"error"))</f>
        <v>4.6329957291590951E-4</v>
      </c>
      <c r="F561" s="97">
        <f t="shared" si="153"/>
        <v>69.215452685738697</v>
      </c>
      <c r="G561" s="97">
        <f t="shared" si="154"/>
        <v>6.952837082243815</v>
      </c>
      <c r="H561" s="97">
        <f t="shared" si="155"/>
        <v>0.15910713471454099</v>
      </c>
      <c r="I561" s="97">
        <f t="shared" si="156"/>
        <v>0.15910713471454099</v>
      </c>
      <c r="J561" s="97">
        <f t="shared" si="157"/>
        <v>3.5436164654363778E-2</v>
      </c>
      <c r="K561" s="97">
        <f t="shared" si="158"/>
        <v>0.38359140577173895</v>
      </c>
      <c r="L561" s="97">
        <f t="shared" si="167"/>
        <v>61.525373763639699</v>
      </c>
      <c r="M561" s="97">
        <f t="shared" si="159"/>
        <v>358.26881830841205</v>
      </c>
      <c r="N561" s="97">
        <f t="shared" si="160"/>
        <v>34.502063438169891</v>
      </c>
      <c r="O561" s="97">
        <f t="shared" si="161"/>
        <v>0.8235606779519189</v>
      </c>
      <c r="P561" s="97">
        <f t="shared" si="162"/>
        <v>0.8235606779519189</v>
      </c>
      <c r="Q561" s="97">
        <f t="shared" si="163"/>
        <v>0.18273369238772752</v>
      </c>
      <c r="R561" s="97">
        <f t="shared" si="164"/>
        <v>6.45581970842668E-2</v>
      </c>
      <c r="S561" s="97">
        <f t="shared" si="152"/>
        <v>321.87234162486635</v>
      </c>
      <c r="T561" s="97">
        <f t="shared" si="168"/>
        <v>77.72675559580756</v>
      </c>
      <c r="U561" s="97">
        <f t="shared" si="168"/>
        <v>495.45529286993872</v>
      </c>
      <c r="V561" s="33">
        <f t="shared" si="169"/>
        <v>999.99999999999886</v>
      </c>
      <c r="W561" s="101">
        <f t="shared" si="165"/>
        <v>44208.19903784374</v>
      </c>
      <c r="X561" s="108">
        <f t="shared" si="170"/>
        <v>426.81795153425264</v>
      </c>
      <c r="Y561" s="32">
        <f t="shared" si="166"/>
        <v>239.83851812915583</v>
      </c>
    </row>
    <row r="562" spans="1:25" x14ac:dyDescent="0.25">
      <c r="A562" s="4">
        <v>556</v>
      </c>
      <c r="C562" s="106">
        <f>IF(male=0,VLOOKUP((($A$5:$A$1570/'Life tables'!$I$2)*2)+age,lifetable,13,1),IF(male=1,VLOOKUP((($A$5:$A$1570/'Life tables'!$I$2)*2)+age,lifetable,10,1),"error"))</f>
        <v>4.6329957291590951E-4</v>
      </c>
      <c r="F562" s="97">
        <f t="shared" si="153"/>
        <v>69.107544647709119</v>
      </c>
      <c r="G562" s="97">
        <f t="shared" si="154"/>
        <v>6.9419974939846627</v>
      </c>
      <c r="H562" s="97">
        <f t="shared" si="155"/>
        <v>0.15885908405421365</v>
      </c>
      <c r="I562" s="97">
        <f t="shared" si="156"/>
        <v>0.15885908405421365</v>
      </c>
      <c r="J562" s="97">
        <f t="shared" si="157"/>
        <v>3.5380919086289445E-2</v>
      </c>
      <c r="K562" s="97">
        <f t="shared" si="158"/>
        <v>0.38299338041185615</v>
      </c>
      <c r="L562" s="97">
        <f t="shared" si="167"/>
        <v>61.429454686117879</v>
      </c>
      <c r="M562" s="97">
        <f t="shared" si="159"/>
        <v>357.71040688654364</v>
      </c>
      <c r="N562" s="97">
        <f t="shared" si="160"/>
        <v>34.448287208374424</v>
      </c>
      <c r="O562" s="97">
        <f t="shared" si="161"/>
        <v>0.82227704492088527</v>
      </c>
      <c r="P562" s="97">
        <f t="shared" si="162"/>
        <v>0.82227704492088527</v>
      </c>
      <c r="Q562" s="97">
        <f t="shared" si="163"/>
        <v>0.18244887669689716</v>
      </c>
      <c r="R562" s="97">
        <f t="shared" si="164"/>
        <v>6.4457574220135622E-2</v>
      </c>
      <c r="S562" s="97">
        <f t="shared" si="152"/>
        <v>321.37065913741043</v>
      </c>
      <c r="T562" s="97">
        <f t="shared" si="168"/>
        <v>77.944585391590749</v>
      </c>
      <c r="U562" s="97">
        <f t="shared" si="168"/>
        <v>495.90274382457073</v>
      </c>
      <c r="V562" s="33">
        <f t="shared" si="169"/>
        <v>999.99999999999909</v>
      </c>
      <c r="W562" s="101">
        <f t="shared" si="165"/>
        <v>44088.560708619814</v>
      </c>
      <c r="X562" s="108">
        <f t="shared" si="170"/>
        <v>426.15267078383761</v>
      </c>
      <c r="Y562" s="32">
        <f t="shared" si="166"/>
        <v>239.39581482656263</v>
      </c>
    </row>
    <row r="563" spans="1:25" x14ac:dyDescent="0.25">
      <c r="A563" s="4">
        <v>557</v>
      </c>
      <c r="C563" s="106">
        <f>IF(male=0,VLOOKUP((($A$5:$A$1570/'Life tables'!$I$2)*2)+age,lifetable,13,1),IF(male=1,VLOOKUP((($A$5:$A$1570/'Life tables'!$I$2)*2)+age,lifetable,10,1),"error"))</f>
        <v>4.6329957291590951E-4</v>
      </c>
      <c r="F563" s="97">
        <f t="shared" si="153"/>
        <v>68.999805621764082</v>
      </c>
      <c r="G563" s="97">
        <f t="shared" si="154"/>
        <v>6.9311748833431261</v>
      </c>
      <c r="H563" s="97">
        <f t="shared" si="155"/>
        <v>0.15861142190580754</v>
      </c>
      <c r="I563" s="97">
        <f t="shared" si="156"/>
        <v>0.15861142190580754</v>
      </c>
      <c r="J563" s="97">
        <f t="shared" si="157"/>
        <v>3.532576004715951E-2</v>
      </c>
      <c r="K563" s="97">
        <f t="shared" si="158"/>
        <v>0.38239629171540024</v>
      </c>
      <c r="L563" s="97">
        <f t="shared" si="167"/>
        <v>61.333685842846783</v>
      </c>
      <c r="M563" s="97">
        <f t="shared" si="159"/>
        <v>357.15286516207357</v>
      </c>
      <c r="N563" s="97">
        <f t="shared" si="160"/>
        <v>34.39459473232273</v>
      </c>
      <c r="O563" s="97">
        <f t="shared" si="161"/>
        <v>0.82099541108303409</v>
      </c>
      <c r="P563" s="97">
        <f t="shared" si="162"/>
        <v>0.82099541108303409</v>
      </c>
      <c r="Q563" s="97">
        <f t="shared" si="163"/>
        <v>0.18216450459202435</v>
      </c>
      <c r="R563" s="97">
        <f t="shared" si="164"/>
        <v>6.4357108070999369E-2</v>
      </c>
      <c r="S563" s="97">
        <f t="shared" si="152"/>
        <v>320.86975799492177</v>
      </c>
      <c r="T563" s="97">
        <f t="shared" si="168"/>
        <v>78.162075656229931</v>
      </c>
      <c r="U563" s="97">
        <f t="shared" si="168"/>
        <v>496.34949722435715</v>
      </c>
      <c r="V563" s="33">
        <f t="shared" si="169"/>
        <v>999.9999999999992</v>
      </c>
      <c r="W563" s="101">
        <f t="shared" si="165"/>
        <v>43969.246129104031</v>
      </c>
      <c r="X563" s="108">
        <f t="shared" si="170"/>
        <v>425.48842711941211</v>
      </c>
      <c r="Y563" s="32">
        <f t="shared" si="166"/>
        <v>238.95392874644858</v>
      </c>
    </row>
    <row r="564" spans="1:25" x14ac:dyDescent="0.25">
      <c r="A564" s="4">
        <v>558</v>
      </c>
      <c r="C564" s="106">
        <f>IF(male=0,VLOOKUP((($A$5:$A$1570/'Life tables'!$I$2)*2)+age,lifetable,13,1),IF(male=1,VLOOKUP((($A$5:$A$1570/'Life tables'!$I$2)*2)+age,lifetable,10,1),"error"))</f>
        <v>4.6329957291590951E-4</v>
      </c>
      <c r="F564" s="97">
        <f t="shared" si="153"/>
        <v>68.892235314824674</v>
      </c>
      <c r="G564" s="97">
        <f t="shared" si="154"/>
        <v>6.9203692208788139</v>
      </c>
      <c r="H564" s="97">
        <f t="shared" si="155"/>
        <v>0.15836414759561554</v>
      </c>
      <c r="I564" s="97">
        <f t="shared" si="156"/>
        <v>0.15836414759561554</v>
      </c>
      <c r="J564" s="97">
        <f t="shared" si="157"/>
        <v>3.5270687386926652E-2</v>
      </c>
      <c r="K564" s="97">
        <f t="shared" si="158"/>
        <v>0.38180013805813046</v>
      </c>
      <c r="L564" s="97">
        <f t="shared" si="167"/>
        <v>61.238066973309571</v>
      </c>
      <c r="M564" s="97">
        <f t="shared" si="159"/>
        <v>356.59619180458748</v>
      </c>
      <c r="N564" s="97">
        <f t="shared" si="160"/>
        <v>34.340985881893026</v>
      </c>
      <c r="O564" s="97">
        <f t="shared" si="161"/>
        <v>0.81971577338011126</v>
      </c>
      <c r="P564" s="97">
        <f t="shared" si="162"/>
        <v>0.81971577338011126</v>
      </c>
      <c r="Q564" s="97">
        <f t="shared" si="163"/>
        <v>0.18188057539453631</v>
      </c>
      <c r="R564" s="97">
        <f t="shared" si="164"/>
        <v>6.425679839712424E-2</v>
      </c>
      <c r="S564" s="97">
        <f t="shared" si="152"/>
        <v>320.36963700214255</v>
      </c>
      <c r="T564" s="97">
        <f t="shared" si="168"/>
        <v>78.379226919011387</v>
      </c>
      <c r="U564" s="97">
        <f t="shared" si="168"/>
        <v>496.7955541608124</v>
      </c>
      <c r="V564" s="33">
        <f t="shared" si="169"/>
        <v>999.9999999999992</v>
      </c>
      <c r="W564" s="101">
        <f t="shared" si="165"/>
        <v>43850.254424000785</v>
      </c>
      <c r="X564" s="108">
        <f t="shared" si="170"/>
        <v>424.82521892017542</v>
      </c>
      <c r="Y564" s="32">
        <f t="shared" si="166"/>
        <v>238.51285837791588</v>
      </c>
    </row>
    <row r="565" spans="1:25" x14ac:dyDescent="0.25">
      <c r="A565" s="4">
        <v>559</v>
      </c>
      <c r="C565" s="106">
        <f>IF(male=0,VLOOKUP((($A$5:$A$1570/'Life tables'!$I$2)*2)+age,lifetable,13,1),IF(male=1,VLOOKUP((($A$5:$A$1570/'Life tables'!$I$2)*2)+age,lifetable,10,1),"error"))</f>
        <v>4.6329957291590951E-4</v>
      </c>
      <c r="F565" s="97">
        <f t="shared" si="153"/>
        <v>68.784833435344495</v>
      </c>
      <c r="G565" s="97">
        <f t="shared" si="154"/>
        <v>6.9095804773052807</v>
      </c>
      <c r="H565" s="97">
        <f t="shared" si="155"/>
        <v>0.15811726045345331</v>
      </c>
      <c r="I565" s="97">
        <f t="shared" si="156"/>
        <v>0.15811726045345331</v>
      </c>
      <c r="J565" s="97">
        <f t="shared" si="157"/>
        <v>3.5215700956328158E-2</v>
      </c>
      <c r="K565" s="97">
        <f t="shared" si="158"/>
        <v>0.38120491782429938</v>
      </c>
      <c r="L565" s="97">
        <f t="shared" si="167"/>
        <v>61.142597818351682</v>
      </c>
      <c r="M565" s="97">
        <f t="shared" si="159"/>
        <v>356.04038548483089</v>
      </c>
      <c r="N565" s="97">
        <f t="shared" si="160"/>
        <v>34.287460529075219</v>
      </c>
      <c r="O565" s="97">
        <f t="shared" si="161"/>
        <v>0.81843812875652966</v>
      </c>
      <c r="P565" s="97">
        <f t="shared" si="162"/>
        <v>0.81843812875652966</v>
      </c>
      <c r="Q565" s="97">
        <f t="shared" si="163"/>
        <v>0.18159708842645156</v>
      </c>
      <c r="R565" s="97">
        <f t="shared" si="164"/>
        <v>6.4156644958985404E-2</v>
      </c>
      <c r="S565" s="97">
        <f t="shared" si="152"/>
        <v>319.87029496485718</v>
      </c>
      <c r="T565" s="97">
        <f t="shared" si="168"/>
        <v>78.596039708394173</v>
      </c>
      <c r="U565" s="97">
        <f t="shared" si="168"/>
        <v>497.24091572359566</v>
      </c>
      <c r="V565" s="33">
        <f t="shared" si="169"/>
        <v>999.9999999999992</v>
      </c>
      <c r="W565" s="101">
        <f t="shared" si="165"/>
        <v>43731.584720351209</v>
      </c>
      <c r="X565" s="108">
        <f t="shared" si="170"/>
        <v>424.1630445680093</v>
      </c>
      <c r="Y565" s="32">
        <f t="shared" si="166"/>
        <v>238.07260221294456</v>
      </c>
    </row>
    <row r="566" spans="1:25" x14ac:dyDescent="0.25">
      <c r="A566" s="4">
        <v>560</v>
      </c>
      <c r="C566" s="106">
        <f>IF(male=0,VLOOKUP((($A$5:$A$1570/'Life tables'!$I$2)*2)+age,lifetable,13,1),IF(male=1,VLOOKUP((($A$5:$A$1570/'Life tables'!$I$2)*2)+age,lifetable,10,1),"error"))</f>
        <v>4.6329957291590951E-4</v>
      </c>
      <c r="F566" s="97">
        <f t="shared" si="153"/>
        <v>68.677599693268249</v>
      </c>
      <c r="G566" s="97">
        <f t="shared" si="154"/>
        <v>6.8988086234858637</v>
      </c>
      <c r="H566" s="97">
        <f t="shared" si="155"/>
        <v>0.15787075981256413</v>
      </c>
      <c r="I566" s="97">
        <f t="shared" si="156"/>
        <v>0.15787075981256413</v>
      </c>
      <c r="J566" s="97">
        <f t="shared" si="157"/>
        <v>3.5160800606864717E-2</v>
      </c>
      <c r="K566" s="97">
        <f t="shared" si="158"/>
        <v>0.38061062940642326</v>
      </c>
      <c r="L566" s="97">
        <f t="shared" si="167"/>
        <v>61.047278120143972</v>
      </c>
      <c r="M566" s="97">
        <f t="shared" si="159"/>
        <v>355.48544487474112</v>
      </c>
      <c r="N566" s="97">
        <f t="shared" si="160"/>
        <v>34.234018545973989</v>
      </c>
      <c r="O566" s="97">
        <f t="shared" si="161"/>
        <v>0.81716247415944121</v>
      </c>
      <c r="P566" s="97">
        <f t="shared" si="162"/>
        <v>0.81716247415944121</v>
      </c>
      <c r="Q566" s="97">
        <f t="shared" si="163"/>
        <v>0.18131404301039669</v>
      </c>
      <c r="R566" s="97">
        <f t="shared" si="164"/>
        <v>6.4056647517272788E-2</v>
      </c>
      <c r="S566" s="97">
        <f t="shared" si="152"/>
        <v>319.37173068992058</v>
      </c>
      <c r="T566" s="97">
        <f t="shared" si="168"/>
        <v>78.812514552011436</v>
      </c>
      <c r="U566" s="97">
        <f t="shared" si="168"/>
        <v>497.68558300051939</v>
      </c>
      <c r="V566" s="33">
        <f t="shared" si="169"/>
        <v>999.9999999999992</v>
      </c>
      <c r="W566" s="101">
        <f t="shared" si="165"/>
        <v>43613.236147528107</v>
      </c>
      <c r="X566" s="108">
        <f t="shared" si="170"/>
        <v>423.50190244746841</v>
      </c>
      <c r="Y566" s="32">
        <f t="shared" si="166"/>
        <v>237.63315874638437</v>
      </c>
    </row>
    <row r="567" spans="1:25" x14ac:dyDescent="0.25">
      <c r="A567" s="4">
        <v>561</v>
      </c>
      <c r="C567" s="106">
        <f>IF(male=0,VLOOKUP((($A$5:$A$1570/'Life tables'!$I$2)*2)+age,lifetable,13,1),IF(male=1,VLOOKUP((($A$5:$A$1570/'Life tables'!$I$2)*2)+age,lifetable,10,1),"error"))</f>
        <v>4.6329957291590951E-4</v>
      </c>
      <c r="F567" s="97">
        <f t="shared" si="153"/>
        <v>68.570533799991878</v>
      </c>
      <c r="G567" s="97">
        <f t="shared" si="154"/>
        <v>6.8880536304296838</v>
      </c>
      <c r="H567" s="97">
        <f t="shared" si="155"/>
        <v>0.15762464500952728</v>
      </c>
      <c r="I567" s="97">
        <f t="shared" si="156"/>
        <v>0.15762464500952728</v>
      </c>
      <c r="J567" s="97">
        <f t="shared" si="157"/>
        <v>3.5105986190779995E-2</v>
      </c>
      <c r="K567" s="97">
        <f t="shared" si="158"/>
        <v>0.38001727120506085</v>
      </c>
      <c r="L567" s="97">
        <f t="shared" si="167"/>
        <v>60.952107622147302</v>
      </c>
      <c r="M567" s="97">
        <f t="shared" si="159"/>
        <v>354.93136864747652</v>
      </c>
      <c r="N567" s="97">
        <f t="shared" si="160"/>
        <v>34.180659804811626</v>
      </c>
      <c r="O567" s="97">
        <f t="shared" si="161"/>
        <v>0.8158888065388048</v>
      </c>
      <c r="P567" s="97">
        <f t="shared" si="162"/>
        <v>0.8158888065388048</v>
      </c>
      <c r="Q567" s="97">
        <f t="shared" si="163"/>
        <v>0.18103143846962091</v>
      </c>
      <c r="R567" s="97">
        <f t="shared" si="164"/>
        <v>6.3956805832896396E-2</v>
      </c>
      <c r="S567" s="97">
        <f t="shared" si="152"/>
        <v>318.87394298528477</v>
      </c>
      <c r="T567" s="97">
        <f t="shared" si="168"/>
        <v>79.028651976671838</v>
      </c>
      <c r="U567" s="97">
        <f t="shared" si="168"/>
        <v>498.12955707755737</v>
      </c>
      <c r="V567" s="33">
        <f t="shared" si="169"/>
        <v>999.99999999999932</v>
      </c>
      <c r="W567" s="101">
        <f t="shared" si="165"/>
        <v>43495.207837230715</v>
      </c>
      <c r="X567" s="108">
        <f t="shared" si="170"/>
        <v>422.84179094577007</v>
      </c>
      <c r="Y567" s="32">
        <f t="shared" si="166"/>
        <v>237.1945264759465</v>
      </c>
    </row>
    <row r="568" spans="1:25" x14ac:dyDescent="0.25">
      <c r="A568" s="4">
        <v>562</v>
      </c>
      <c r="C568" s="106">
        <f>IF(male=0,VLOOKUP((($A$5:$A$1570/'Life tables'!$I$2)*2)+age,lifetable,13,1),IF(male=1,VLOOKUP((($A$5:$A$1570/'Life tables'!$I$2)*2)+age,lifetable,10,1),"error"))</f>
        <v>4.6329957291590951E-4</v>
      </c>
      <c r="F568" s="97">
        <f t="shared" si="153"/>
        <v>68.463635468323929</v>
      </c>
      <c r="G568" s="97">
        <f t="shared" si="154"/>
        <v>6.8773154692877565</v>
      </c>
      <c r="H568" s="97">
        <f t="shared" si="155"/>
        <v>0.15737891538416926</v>
      </c>
      <c r="I568" s="97">
        <f t="shared" si="156"/>
        <v>0.15737891538416926</v>
      </c>
      <c r="J568" s="97">
        <f t="shared" si="157"/>
        <v>3.5051257561040904E-2</v>
      </c>
      <c r="K568" s="97">
        <f t="shared" si="158"/>
        <v>0.37942484162860002</v>
      </c>
      <c r="L568" s="97">
        <f t="shared" si="167"/>
        <v>60.857086069078193</v>
      </c>
      <c r="M568" s="97">
        <f t="shared" si="159"/>
        <v>354.37815547744611</v>
      </c>
      <c r="N568" s="97">
        <f t="shared" si="160"/>
        <v>34.127384177930836</v>
      </c>
      <c r="O568" s="97">
        <f t="shared" si="161"/>
        <v>0.81461712284745447</v>
      </c>
      <c r="P568" s="97">
        <f t="shared" si="162"/>
        <v>0.81461712284745447</v>
      </c>
      <c r="Q568" s="97">
        <f t="shared" si="163"/>
        <v>0.18074927412801153</v>
      </c>
      <c r="R568" s="97">
        <f t="shared" si="164"/>
        <v>6.3857119666991508E-2</v>
      </c>
      <c r="S568" s="97">
        <f t="shared" si="152"/>
        <v>318.37693066002538</v>
      </c>
      <c r="T568" s="97">
        <f t="shared" si="168"/>
        <v>79.244452508360894</v>
      </c>
      <c r="U568" s="97">
        <f t="shared" si="168"/>
        <v>498.57283903885298</v>
      </c>
      <c r="V568" s="33">
        <f t="shared" si="169"/>
        <v>999.99999999999932</v>
      </c>
      <c r="W568" s="101">
        <f t="shared" si="165"/>
        <v>43377.498923479667</v>
      </c>
      <c r="X568" s="108">
        <f t="shared" si="170"/>
        <v>422.18270845278539</v>
      </c>
      <c r="Y568" s="32">
        <f t="shared" si="166"/>
        <v>236.75670390219466</v>
      </c>
    </row>
    <row r="569" spans="1:25" x14ac:dyDescent="0.25">
      <c r="A569" s="4">
        <v>563</v>
      </c>
      <c r="C569" s="106">
        <f>IF(male=0,VLOOKUP((($A$5:$A$1570/'Life tables'!$I$2)*2)+age,lifetable,13,1),IF(male=1,VLOOKUP((($A$5:$A$1570/'Life tables'!$I$2)*2)+age,lifetable,10,1),"error"))</f>
        <v>4.6329957291590951E-4</v>
      </c>
      <c r="F569" s="97">
        <f t="shared" si="153"/>
        <v>68.356904412448444</v>
      </c>
      <c r="G569" s="97">
        <f t="shared" si="154"/>
        <v>6.8665941113492703</v>
      </c>
      <c r="H569" s="97">
        <f t="shared" si="155"/>
        <v>0.15713357027947844</v>
      </c>
      <c r="I569" s="97">
        <f t="shared" si="156"/>
        <v>0.15713357027947844</v>
      </c>
      <c r="J569" s="97">
        <f t="shared" si="157"/>
        <v>3.4996614571318488E-2</v>
      </c>
      <c r="K569" s="97">
        <f t="shared" si="158"/>
        <v>0.37883333909305106</v>
      </c>
      <c r="L569" s="97">
        <f t="shared" si="167"/>
        <v>60.762213206875849</v>
      </c>
      <c r="M569" s="97">
        <f t="shared" si="159"/>
        <v>353.82580404033695</v>
      </c>
      <c r="N569" s="97">
        <f t="shared" si="160"/>
        <v>34.074191537797418</v>
      </c>
      <c r="O569" s="97">
        <f t="shared" si="161"/>
        <v>0.81334742004116178</v>
      </c>
      <c r="P569" s="97">
        <f t="shared" si="162"/>
        <v>0.81334742004116178</v>
      </c>
      <c r="Q569" s="97">
        <f t="shared" si="163"/>
        <v>0.18046754931010753</v>
      </c>
      <c r="R569" s="97">
        <f t="shared" si="164"/>
        <v>6.3757588780923788E-2</v>
      </c>
      <c r="S569" s="97">
        <f t="shared" si="152"/>
        <v>317.88069252436617</v>
      </c>
      <c r="T569" s="97">
        <f t="shared" si="168"/>
        <v>79.459916672242315</v>
      </c>
      <c r="U569" s="97">
        <f t="shared" si="168"/>
        <v>499.01542996672697</v>
      </c>
      <c r="V569" s="33">
        <f t="shared" si="169"/>
        <v>999.99999999999932</v>
      </c>
      <c r="W569" s="101">
        <f t="shared" si="165"/>
        <v>43260.108542611597</v>
      </c>
      <c r="X569" s="108">
        <f t="shared" si="170"/>
        <v>421.52465336103</v>
      </c>
      <c r="Y569" s="32">
        <f t="shared" si="166"/>
        <v>236.31968952853762</v>
      </c>
    </row>
    <row r="570" spans="1:25" x14ac:dyDescent="0.25">
      <c r="A570" s="4">
        <v>564</v>
      </c>
      <c r="C570" s="106">
        <f>IF(male=0,VLOOKUP((($A$5:$A$1570/'Life tables'!$I$2)*2)+age,lifetable,13,1),IF(male=1,VLOOKUP((($A$5:$A$1570/'Life tables'!$I$2)*2)+age,lifetable,10,1),"error"))</f>
        <v>4.6329957291590951E-4</v>
      </c>
      <c r="F570" s="97">
        <f t="shared" si="153"/>
        <v>68.250340347889207</v>
      </c>
      <c r="G570" s="97">
        <f t="shared" si="154"/>
        <v>6.8558895280379959</v>
      </c>
      <c r="H570" s="97">
        <f t="shared" si="155"/>
        <v>0.15688860904152285</v>
      </c>
      <c r="I570" s="97">
        <f t="shared" si="156"/>
        <v>0.15688860904152285</v>
      </c>
      <c r="J570" s="97">
        <f t="shared" si="157"/>
        <v>3.4942057075969812E-2</v>
      </c>
      <c r="K570" s="97">
        <f t="shared" si="158"/>
        <v>0.37824276202184959</v>
      </c>
      <c r="L570" s="97">
        <f t="shared" si="167"/>
        <v>60.667488782670347</v>
      </c>
      <c r="M570" s="97">
        <f t="shared" si="159"/>
        <v>353.27431301314084</v>
      </c>
      <c r="N570" s="97">
        <f t="shared" si="160"/>
        <v>34.021081757002811</v>
      </c>
      <c r="O570" s="97">
        <f t="shared" si="161"/>
        <v>0.81207969507869793</v>
      </c>
      <c r="P570" s="97">
        <f t="shared" si="162"/>
        <v>0.81207969507869793</v>
      </c>
      <c r="Q570" s="97">
        <f t="shared" si="163"/>
        <v>0.18018626334111343</v>
      </c>
      <c r="R570" s="97">
        <f t="shared" si="164"/>
        <v>6.3658212936293965E-2</v>
      </c>
      <c r="S570" s="97">
        <f t="shared" si="152"/>
        <v>317.38522738970323</v>
      </c>
      <c r="T570" s="97">
        <f t="shared" si="168"/>
        <v>79.675044992659394</v>
      </c>
      <c r="U570" s="97">
        <f t="shared" si="168"/>
        <v>499.45733094168509</v>
      </c>
      <c r="V570" s="33">
        <f t="shared" si="169"/>
        <v>999.99999999999932</v>
      </c>
      <c r="W570" s="101">
        <f t="shared" si="165"/>
        <v>43143.035833274065</v>
      </c>
      <c r="X570" s="108">
        <f t="shared" si="170"/>
        <v>420.86762406565481</v>
      </c>
      <c r="Y570" s="32">
        <f t="shared" si="166"/>
        <v>235.88348186122019</v>
      </c>
    </row>
    <row r="571" spans="1:25" x14ac:dyDescent="0.25">
      <c r="A571" s="4">
        <v>565</v>
      </c>
      <c r="C571" s="106">
        <f>IF(male=0,VLOOKUP((($A$5:$A$1570/'Life tables'!$I$2)*2)+age,lifetable,13,1),IF(male=1,VLOOKUP((($A$5:$A$1570/'Life tables'!$I$2)*2)+age,lifetable,10,1),"error"))</f>
        <v>4.6329957291590951E-4</v>
      </c>
      <c r="F571" s="97">
        <f t="shared" si="153"/>
        <v>68.143942991475114</v>
      </c>
      <c r="G571" s="97">
        <f t="shared" si="154"/>
        <v>6.8452016909088016</v>
      </c>
      <c r="H571" s="97">
        <f t="shared" si="155"/>
        <v>0.15664403101937063</v>
      </c>
      <c r="I571" s="97">
        <f t="shared" si="156"/>
        <v>0.15664403101937063</v>
      </c>
      <c r="J571" s="97">
        <f t="shared" si="157"/>
        <v>3.4887584930020019E-2</v>
      </c>
      <c r="K571" s="97">
        <f t="shared" si="158"/>
        <v>0.37765310884566389</v>
      </c>
      <c r="L571" s="97">
        <f t="shared" si="167"/>
        <v>60.572912544751887</v>
      </c>
      <c r="M571" s="97">
        <f t="shared" si="159"/>
        <v>352.72368107417969</v>
      </c>
      <c r="N571" s="97">
        <f t="shared" si="160"/>
        <v>33.968054708266557</v>
      </c>
      <c r="O571" s="97">
        <f t="shared" si="161"/>
        <v>0.81081394492189118</v>
      </c>
      <c r="P571" s="97">
        <f t="shared" si="162"/>
        <v>0.81081394492189118</v>
      </c>
      <c r="Q571" s="97">
        <f t="shared" si="163"/>
        <v>0.17990541554691225</v>
      </c>
      <c r="R571" s="97">
        <f t="shared" si="164"/>
        <v>6.3558991894942421E-2</v>
      </c>
      <c r="S571" s="97">
        <f t="shared" si="152"/>
        <v>316.89053406862752</v>
      </c>
      <c r="T571" s="97">
        <f t="shared" si="168"/>
        <v>79.889837993136325</v>
      </c>
      <c r="U571" s="97">
        <f t="shared" si="168"/>
        <v>499.89854304242567</v>
      </c>
      <c r="V571" s="33">
        <f t="shared" si="169"/>
        <v>999.99999999999932</v>
      </c>
      <c r="W571" s="101">
        <f t="shared" si="165"/>
        <v>43026.279936420156</v>
      </c>
      <c r="X571" s="108">
        <f t="shared" si="170"/>
        <v>420.21161896443726</v>
      </c>
      <c r="Y571" s="32">
        <f t="shared" si="166"/>
        <v>235.44807940931622</v>
      </c>
    </row>
    <row r="572" spans="1:25" x14ac:dyDescent="0.25">
      <c r="A572" s="4">
        <v>566</v>
      </c>
      <c r="C572" s="106">
        <f>IF(male=0,VLOOKUP((($A$5:$A$1570/'Life tables'!$I$2)*2)+age,lifetable,13,1),IF(male=1,VLOOKUP((($A$5:$A$1570/'Life tables'!$I$2)*2)+age,lifetable,10,1),"error"))</f>
        <v>4.6329957291590951E-4</v>
      </c>
      <c r="F572" s="97">
        <f t="shared" si="153"/>
        <v>68.037712061306948</v>
      </c>
      <c r="G572" s="97">
        <f t="shared" si="154"/>
        <v>6.8345305716443221</v>
      </c>
      <c r="H572" s="97">
        <f t="shared" si="155"/>
        <v>0.15639983556501366</v>
      </c>
      <c r="I572" s="97">
        <f t="shared" si="156"/>
        <v>0.15639983556501366</v>
      </c>
      <c r="J572" s="97">
        <f t="shared" si="157"/>
        <v>3.4833197989145463E-2</v>
      </c>
      <c r="K572" s="97">
        <f t="shared" si="158"/>
        <v>0.37706437800221104</v>
      </c>
      <c r="L572" s="97">
        <f t="shared" si="167"/>
        <v>60.478484242541242</v>
      </c>
      <c r="M572" s="97">
        <f t="shared" si="159"/>
        <v>352.17390690313033</v>
      </c>
      <c r="N572" s="97">
        <f t="shared" si="160"/>
        <v>33.915110264438674</v>
      </c>
      <c r="O572" s="97">
        <f t="shared" si="161"/>
        <v>0.80955016653568479</v>
      </c>
      <c r="P572" s="97">
        <f t="shared" si="162"/>
        <v>0.80955016653568479</v>
      </c>
      <c r="Q572" s="97">
        <f t="shared" si="163"/>
        <v>0.17962500525407793</v>
      </c>
      <c r="R572" s="97">
        <f t="shared" si="164"/>
        <v>6.3459925418953733E-2</v>
      </c>
      <c r="S572" s="97">
        <f t="shared" si="152"/>
        <v>316.39661137494727</v>
      </c>
      <c r="T572" s="97">
        <f t="shared" si="168"/>
        <v>80.104296196379551</v>
      </c>
      <c r="U572" s="97">
        <f t="shared" si="168"/>
        <v>500.33906734584684</v>
      </c>
      <c r="V572" s="33">
        <f t="shared" si="169"/>
        <v>999.99999999999932</v>
      </c>
      <c r="W572" s="101">
        <f t="shared" si="165"/>
        <v>42909.839995303271</v>
      </c>
      <c r="X572" s="108">
        <f t="shared" si="170"/>
        <v>419.55663645777292</v>
      </c>
      <c r="Y572" s="32">
        <f t="shared" si="166"/>
        <v>235.01348068472072</v>
      </c>
    </row>
    <row r="573" spans="1:25" x14ac:dyDescent="0.25">
      <c r="A573" s="4">
        <v>567</v>
      </c>
      <c r="C573" s="106">
        <f>IF(male=0,VLOOKUP((($A$5:$A$1570/'Life tables'!$I$2)*2)+age,lifetable,13,1),IF(male=1,VLOOKUP((($A$5:$A$1570/'Life tables'!$I$2)*2)+age,lifetable,10,1),"error"))</f>
        <v>4.6329957291590951E-4</v>
      </c>
      <c r="F573" s="97">
        <f t="shared" si="153"/>
        <v>67.931647276725187</v>
      </c>
      <c r="G573" s="97">
        <f t="shared" si="154"/>
        <v>6.82387614205172</v>
      </c>
      <c r="H573" s="97">
        <f t="shared" si="155"/>
        <v>0.15615602203329351</v>
      </c>
      <c r="I573" s="97">
        <f t="shared" si="156"/>
        <v>0.15615602203329351</v>
      </c>
      <c r="J573" s="97">
        <f t="shared" si="157"/>
        <v>3.4778896109657155E-2</v>
      </c>
      <c r="K573" s="97">
        <f t="shared" si="158"/>
        <v>0.37647656793607853</v>
      </c>
      <c r="L573" s="97">
        <f t="shared" si="167"/>
        <v>60.384203626561145</v>
      </c>
      <c r="M573" s="97">
        <f t="shared" si="159"/>
        <v>351.62498918104779</v>
      </c>
      <c r="N573" s="97">
        <f t="shared" si="160"/>
        <v>33.862248298501903</v>
      </c>
      <c r="O573" s="97">
        <f t="shared" si="161"/>
        <v>0.80828835688819001</v>
      </c>
      <c r="P573" s="97">
        <f t="shared" si="162"/>
        <v>0.80828835688819001</v>
      </c>
      <c r="Q573" s="97">
        <f t="shared" si="163"/>
        <v>0.17934503178988753</v>
      </c>
      <c r="R573" s="97">
        <f t="shared" si="164"/>
        <v>6.3361013270660821E-2</v>
      </c>
      <c r="S573" s="97">
        <f t="shared" si="152"/>
        <v>315.90345812370896</v>
      </c>
      <c r="T573" s="97">
        <f t="shared" si="168"/>
        <v>80.3184201242791</v>
      </c>
      <c r="U573" s="97">
        <f t="shared" si="168"/>
        <v>500.77890492705359</v>
      </c>
      <c r="V573" s="33">
        <f t="shared" si="169"/>
        <v>999.99999999999932</v>
      </c>
      <c r="W573" s="101">
        <f t="shared" si="165"/>
        <v>42793.715155471815</v>
      </c>
      <c r="X573" s="108">
        <f t="shared" si="170"/>
        <v>418.90267494866669</v>
      </c>
      <c r="Y573" s="32">
        <f t="shared" si="166"/>
        <v>234.57968420214104</v>
      </c>
    </row>
    <row r="574" spans="1:25" x14ac:dyDescent="0.25">
      <c r="A574" s="4">
        <v>568</v>
      </c>
      <c r="C574" s="106">
        <f>IF(male=0,VLOOKUP((($A$5:$A$1570/'Life tables'!$I$2)*2)+age,lifetable,13,1),IF(male=1,VLOOKUP((($A$5:$A$1570/'Life tables'!$I$2)*2)+age,lifetable,10,1),"error"))</f>
        <v>4.6329957291590951E-4</v>
      </c>
      <c r="F574" s="97">
        <f t="shared" si="153"/>
        <v>67.825748358279029</v>
      </c>
      <c r="G574" s="97">
        <f t="shared" si="154"/>
        <v>6.8132383740595781</v>
      </c>
      <c r="H574" s="97">
        <f t="shared" si="155"/>
        <v>0.15591258978183026</v>
      </c>
      <c r="I574" s="97">
        <f t="shared" si="156"/>
        <v>0.15591258978183026</v>
      </c>
      <c r="J574" s="97">
        <f t="shared" si="157"/>
        <v>3.4724679148484983E-2</v>
      </c>
      <c r="K574" s="97">
        <f t="shared" si="158"/>
        <v>0.37588967709855259</v>
      </c>
      <c r="L574" s="97">
        <f t="shared" si="167"/>
        <v>60.290070448408756</v>
      </c>
      <c r="M574" s="97">
        <f t="shared" si="159"/>
        <v>351.07692659038759</v>
      </c>
      <c r="N574" s="97">
        <f t="shared" si="160"/>
        <v>33.809468683573847</v>
      </c>
      <c r="O574" s="97">
        <f t="shared" si="161"/>
        <v>0.8070285129507373</v>
      </c>
      <c r="P574" s="97">
        <f t="shared" si="162"/>
        <v>0.8070285129507373</v>
      </c>
      <c r="Q574" s="97">
        <f t="shared" si="163"/>
        <v>0.17906549448233233</v>
      </c>
      <c r="R574" s="97">
        <f t="shared" si="164"/>
        <v>6.326225521264893E-2</v>
      </c>
      <c r="S574" s="97">
        <f t="shared" si="152"/>
        <v>315.41107313121728</v>
      </c>
      <c r="T574" s="97">
        <f t="shared" si="168"/>
        <v>80.532210297909913</v>
      </c>
      <c r="U574" s="97">
        <f t="shared" si="168"/>
        <v>501.21805685936476</v>
      </c>
      <c r="V574" s="33">
        <f t="shared" si="169"/>
        <v>999.99999999999932</v>
      </c>
      <c r="W574" s="101">
        <f t="shared" si="165"/>
        <v>42677.904564763841</v>
      </c>
      <c r="X574" s="108">
        <f t="shared" si="170"/>
        <v>418.2497328427246</v>
      </c>
      <c r="Y574" s="32">
        <f t="shared" si="166"/>
        <v>234.14668847909036</v>
      </c>
    </row>
    <row r="575" spans="1:25" x14ac:dyDescent="0.25">
      <c r="A575" s="4">
        <v>569</v>
      </c>
      <c r="C575" s="106">
        <f>IF(male=0,VLOOKUP((($A$5:$A$1570/'Life tables'!$I$2)*2)+age,lifetable,13,1),IF(male=1,VLOOKUP((($A$5:$A$1570/'Life tables'!$I$2)*2)+age,lifetable,10,1),"error"))</f>
        <v>4.6329957291590951E-4</v>
      </c>
      <c r="F575" s="97">
        <f t="shared" si="153"/>
        <v>67.720015027696647</v>
      </c>
      <c r="G575" s="97">
        <f t="shared" si="154"/>
        <v>6.8026172397149089</v>
      </c>
      <c r="H575" s="97">
        <f t="shared" si="155"/>
        <v>0.15566953817095414</v>
      </c>
      <c r="I575" s="97">
        <f t="shared" si="156"/>
        <v>0.15566953817095414</v>
      </c>
      <c r="J575" s="97">
        <f t="shared" si="157"/>
        <v>3.4670546963162394E-2</v>
      </c>
      <c r="K575" s="97">
        <f t="shared" si="158"/>
        <v>0.37530370394745333</v>
      </c>
      <c r="L575" s="97">
        <f t="shared" si="167"/>
        <v>60.19608446072921</v>
      </c>
      <c r="M575" s="97">
        <f t="shared" si="159"/>
        <v>350.52971781502805</v>
      </c>
      <c r="N575" s="97">
        <f t="shared" si="160"/>
        <v>33.75677129290915</v>
      </c>
      <c r="O575" s="97">
        <f t="shared" si="161"/>
        <v>0.80577063169792784</v>
      </c>
      <c r="P575" s="97">
        <f t="shared" si="162"/>
        <v>0.80577063169792784</v>
      </c>
      <c r="Q575" s="97">
        <f t="shared" si="163"/>
        <v>0.17878639266012925</v>
      </c>
      <c r="R575" s="97">
        <f t="shared" si="164"/>
        <v>6.3163651007759697E-2</v>
      </c>
      <c r="S575" s="97">
        <f t="shared" si="152"/>
        <v>314.91945521505517</v>
      </c>
      <c r="T575" s="97">
        <f t="shared" si="168"/>
        <v>80.745667237533198</v>
      </c>
      <c r="U575" s="97">
        <f t="shared" si="168"/>
        <v>501.65652421431997</v>
      </c>
      <c r="V575" s="33">
        <f t="shared" si="169"/>
        <v>999.99999999999932</v>
      </c>
      <c r="W575" s="101">
        <f t="shared" si="165"/>
        <v>42562.40737330175</v>
      </c>
      <c r="X575" s="108">
        <f t="shared" si="170"/>
        <v>417.59780854814619</v>
      </c>
      <c r="Y575" s="32">
        <f t="shared" si="166"/>
        <v>233.71449203588028</v>
      </c>
    </row>
    <row r="576" spans="1:25" x14ac:dyDescent="0.25">
      <c r="A576" s="4">
        <v>570</v>
      </c>
      <c r="C576" s="106">
        <f>IF(male=0,VLOOKUP((($A$5:$A$1570/'Life tables'!$I$2)*2)+age,lifetable,13,1),IF(male=1,VLOOKUP((($A$5:$A$1570/'Life tables'!$I$2)*2)+age,lifetable,10,1),"error"))</f>
        <v>4.6329957291590951E-4</v>
      </c>
      <c r="F576" s="97">
        <f t="shared" si="153"/>
        <v>67.614447007856114</v>
      </c>
      <c r="G576" s="97">
        <f t="shared" si="154"/>
        <v>6.7920127111802344</v>
      </c>
      <c r="H576" s="97">
        <f t="shared" si="155"/>
        <v>0.15542686656363869</v>
      </c>
      <c r="I576" s="97">
        <f t="shared" si="156"/>
        <v>0.15542686656363869</v>
      </c>
      <c r="J576" s="97">
        <f t="shared" si="157"/>
        <v>3.4616499411811552E-2</v>
      </c>
      <c r="K576" s="97">
        <f t="shared" si="158"/>
        <v>0.37471864694697354</v>
      </c>
      <c r="L576" s="97">
        <f t="shared" si="167"/>
        <v>60.10224541718982</v>
      </c>
      <c r="M576" s="97">
        <f t="shared" si="159"/>
        <v>349.9833615402901</v>
      </c>
      <c r="N576" s="97">
        <f t="shared" si="160"/>
        <v>33.704155999901367</v>
      </c>
      <c r="O576" s="97">
        <f t="shared" si="161"/>
        <v>0.80451471010767905</v>
      </c>
      <c r="P576" s="97">
        <f t="shared" si="162"/>
        <v>0.80451471010767905</v>
      </c>
      <c r="Q576" s="97">
        <f t="shared" si="163"/>
        <v>0.17850772565273115</v>
      </c>
      <c r="R576" s="97">
        <f t="shared" si="164"/>
        <v>6.3065200419094761E-2</v>
      </c>
      <c r="S576" s="97">
        <f t="shared" si="152"/>
        <v>314.42860319410153</v>
      </c>
      <c r="T576" s="97">
        <f t="shared" si="168"/>
        <v>80.958791462597745</v>
      </c>
      <c r="U576" s="97">
        <f t="shared" si="168"/>
        <v>502.09430806168604</v>
      </c>
      <c r="V576" s="33">
        <f t="shared" si="169"/>
        <v>999.99999999999932</v>
      </c>
      <c r="W576" s="101">
        <f t="shared" si="165"/>
        <v>42447.222733486808</v>
      </c>
      <c r="X576" s="108">
        <f t="shared" si="170"/>
        <v>416.94690047571561</v>
      </c>
      <c r="Y576" s="32">
        <f t="shared" si="166"/>
        <v>233.28309339561233</v>
      </c>
    </row>
    <row r="577" spans="1:25" x14ac:dyDescent="0.25">
      <c r="A577" s="4">
        <v>571</v>
      </c>
      <c r="C577" s="106">
        <f>IF(male=0,VLOOKUP((($A$5:$A$1570/'Life tables'!$I$2)*2)+age,lifetable,13,1),IF(male=1,VLOOKUP((($A$5:$A$1570/'Life tables'!$I$2)*2)+age,lifetable,10,1),"error"))</f>
        <v>4.6329957291590951E-4</v>
      </c>
      <c r="F577" s="97">
        <f t="shared" si="153"/>
        <v>67.509044022757905</v>
      </c>
      <c r="G577" s="97">
        <f t="shared" si="154"/>
        <v>6.7814247607308253</v>
      </c>
      <c r="H577" s="97">
        <f t="shared" si="155"/>
        <v>0.1551845743254375</v>
      </c>
      <c r="I577" s="97">
        <f t="shared" si="156"/>
        <v>0.1551845743254375</v>
      </c>
      <c r="J577" s="97">
        <f t="shared" si="157"/>
        <v>3.456253635312926E-2</v>
      </c>
      <c r="K577" s="97">
        <f t="shared" si="158"/>
        <v>0.37413450456752639</v>
      </c>
      <c r="L577" s="97">
        <f t="shared" si="167"/>
        <v>60.008553072455548</v>
      </c>
      <c r="M577" s="97">
        <f t="shared" si="159"/>
        <v>349.43785645295776</v>
      </c>
      <c r="N577" s="97">
        <f t="shared" si="160"/>
        <v>33.651622678084941</v>
      </c>
      <c r="O577" s="97">
        <f t="shared" si="161"/>
        <v>0.80326074516127133</v>
      </c>
      <c r="P577" s="97">
        <f t="shared" si="162"/>
        <v>0.80326074516127133</v>
      </c>
      <c r="Q577" s="97">
        <f t="shared" si="163"/>
        <v>0.17822949279033695</v>
      </c>
      <c r="R577" s="97">
        <f t="shared" si="164"/>
        <v>6.2966903210019326E-2</v>
      </c>
      <c r="S577" s="97">
        <f t="shared" si="152"/>
        <v>313.93851588854989</v>
      </c>
      <c r="T577" s="97">
        <f t="shared" si="168"/>
        <v>81.171583491741217</v>
      </c>
      <c r="U577" s="97">
        <f t="shared" si="168"/>
        <v>502.5314094694636</v>
      </c>
      <c r="V577" s="33">
        <f t="shared" si="169"/>
        <v>999.99999999999943</v>
      </c>
      <c r="W577" s="101">
        <f t="shared" si="165"/>
        <v>42332.349799993892</v>
      </c>
      <c r="X577" s="108">
        <f t="shared" si="170"/>
        <v>416.29700703879462</v>
      </c>
      <c r="Y577" s="32">
        <f t="shared" si="166"/>
        <v>232.85249108417156</v>
      </c>
    </row>
    <row r="578" spans="1:25" x14ac:dyDescent="0.25">
      <c r="A578" s="4">
        <v>572</v>
      </c>
      <c r="C578" s="106">
        <f>IF(male=0,VLOOKUP((($A$5:$A$1570/'Life tables'!$I$2)*2)+age,lifetable,13,1),IF(male=1,VLOOKUP((($A$5:$A$1570/'Life tables'!$I$2)*2)+age,lifetable,10,1),"error"))</f>
        <v>4.6329957291590951E-4</v>
      </c>
      <c r="F578" s="97">
        <f t="shared" si="153"/>
        <v>67.403805797497853</v>
      </c>
      <c r="G578" s="97">
        <f t="shared" si="154"/>
        <v>6.7708533607519827</v>
      </c>
      <c r="H578" s="97">
        <f t="shared" si="155"/>
        <v>0.15494266082442215</v>
      </c>
      <c r="I578" s="97">
        <f t="shared" si="156"/>
        <v>0.15494266082442215</v>
      </c>
      <c r="J578" s="97">
        <f t="shared" si="157"/>
        <v>3.450865764637312E-2</v>
      </c>
      <c r="K578" s="97">
        <f t="shared" si="158"/>
        <v>0.37355127528559551</v>
      </c>
      <c r="L578" s="97">
        <f t="shared" si="167"/>
        <v>59.915007182165056</v>
      </c>
      <c r="M578" s="97">
        <f t="shared" si="159"/>
        <v>348.89320124129671</v>
      </c>
      <c r="N578" s="97">
        <f t="shared" si="160"/>
        <v>33.599171201137032</v>
      </c>
      <c r="O578" s="97">
        <f t="shared" si="161"/>
        <v>0.80200873384339144</v>
      </c>
      <c r="P578" s="97">
        <f t="shared" si="162"/>
        <v>0.80200873384339144</v>
      </c>
      <c r="Q578" s="97">
        <f t="shared" si="163"/>
        <v>0.17795169340390152</v>
      </c>
      <c r="R578" s="97">
        <f t="shared" si="164"/>
        <v>6.286875914416562E-2</v>
      </c>
      <c r="S578" s="97">
        <f t="shared" si="152"/>
        <v>313.44919211992482</v>
      </c>
      <c r="T578" s="97">
        <f t="shared" si="168"/>
        <v>81.384043842791485</v>
      </c>
      <c r="U578" s="97">
        <f t="shared" si="168"/>
        <v>502.96782950389337</v>
      </c>
      <c r="V578" s="33">
        <f t="shared" si="169"/>
        <v>999.99999999999932</v>
      </c>
      <c r="W578" s="101">
        <f t="shared" si="165"/>
        <v>42217.78772976614</v>
      </c>
      <c r="X578" s="108">
        <f t="shared" si="170"/>
        <v>415.64812665331453</v>
      </c>
      <c r="Y578" s="32">
        <f t="shared" si="166"/>
        <v>232.42268363021896</v>
      </c>
    </row>
    <row r="579" spans="1:25" x14ac:dyDescent="0.25">
      <c r="A579" s="4">
        <v>573</v>
      </c>
      <c r="C579" s="106">
        <f>IF(male=0,VLOOKUP((($A$5:$A$1570/'Life tables'!$I$2)*2)+age,lifetable,13,1),IF(male=1,VLOOKUP((($A$5:$A$1570/'Life tables'!$I$2)*2)+age,lifetable,10,1),"error"))</f>
        <v>4.6329957291590951E-4</v>
      </c>
      <c r="F579" s="97">
        <f t="shared" si="153"/>
        <v>67.298732058241512</v>
      </c>
      <c r="G579" s="97">
        <f t="shared" si="154"/>
        <v>6.760298483736463</v>
      </c>
      <c r="H579" s="97">
        <f t="shared" si="155"/>
        <v>0.15470112543112313</v>
      </c>
      <c r="I579" s="97">
        <f t="shared" si="156"/>
        <v>0.15470112543112313</v>
      </c>
      <c r="J579" s="97">
        <f t="shared" si="157"/>
        <v>3.4454863151348394E-2</v>
      </c>
      <c r="K579" s="97">
        <f t="shared" si="158"/>
        <v>0.37296895758359283</v>
      </c>
      <c r="L579" s="97">
        <f t="shared" si="167"/>
        <v>59.82160750290786</v>
      </c>
      <c r="M579" s="97">
        <f t="shared" si="159"/>
        <v>348.34939459507297</v>
      </c>
      <c r="N579" s="97">
        <f t="shared" si="160"/>
        <v>33.546801442879257</v>
      </c>
      <c r="O579" s="97">
        <f t="shared" si="161"/>
        <v>0.80075867314217442</v>
      </c>
      <c r="P579" s="97">
        <f t="shared" si="162"/>
        <v>0.80075867314217442</v>
      </c>
      <c r="Q579" s="97">
        <f t="shared" si="163"/>
        <v>0.1776743268251447</v>
      </c>
      <c r="R579" s="97">
        <f t="shared" si="164"/>
        <v>6.2770767985436238E-2</v>
      </c>
      <c r="S579" s="97">
        <f t="shared" ref="S579:S642" si="171">M579-SUM(N579:R579)</f>
        <v>312.96063071109876</v>
      </c>
      <c r="T579" s="97">
        <f t="shared" si="168"/>
        <v>81.596173032767979</v>
      </c>
      <c r="U579" s="97">
        <f t="shared" si="168"/>
        <v>503.40356922946239</v>
      </c>
      <c r="V579" s="33">
        <f t="shared" si="169"/>
        <v>999.99999999999932</v>
      </c>
      <c r="W579" s="101">
        <f t="shared" si="165"/>
        <v>42103.5356820093</v>
      </c>
      <c r="X579" s="108">
        <f t="shared" si="170"/>
        <v>415.00025773776895</v>
      </c>
      <c r="Y579" s="32">
        <f t="shared" si="166"/>
        <v>231.99366956518435</v>
      </c>
    </row>
    <row r="580" spans="1:25" x14ac:dyDescent="0.25">
      <c r="A580" s="4">
        <v>574</v>
      </c>
      <c r="C580" s="106">
        <f>IF(male=0,VLOOKUP((($A$5:$A$1570/'Life tables'!$I$2)*2)+age,lifetable,13,1),IF(male=1,VLOOKUP((($A$5:$A$1570/'Life tables'!$I$2)*2)+age,lifetable,10,1),"error"))</f>
        <v>4.9660762749414999E-4</v>
      </c>
      <c r="F580" s="97">
        <f t="shared" si="153"/>
        <v>67.193822532199064</v>
      </c>
      <c r="G580" s="97">
        <f t="shared" si="154"/>
        <v>6.7497601022819582</v>
      </c>
      <c r="H580" s="97">
        <f t="shared" si="155"/>
        <v>0.15445996751847232</v>
      </c>
      <c r="I580" s="97">
        <f t="shared" si="156"/>
        <v>0.15445996751847232</v>
      </c>
      <c r="J580" s="97">
        <f t="shared" si="157"/>
        <v>3.6874359136551585E-2</v>
      </c>
      <c r="K580" s="97">
        <f t="shared" si="158"/>
        <v>0.37238754994971979</v>
      </c>
      <c r="L580" s="97">
        <f t="shared" si="167"/>
        <v>59.725880585793888</v>
      </c>
      <c r="M580" s="97">
        <f t="shared" si="159"/>
        <v>347.80643520556993</v>
      </c>
      <c r="N580" s="97">
        <f t="shared" si="160"/>
        <v>33.494513277279374</v>
      </c>
      <c r="O580" s="97">
        <f t="shared" si="161"/>
        <v>0.79951056004924392</v>
      </c>
      <c r="P580" s="97">
        <f t="shared" si="162"/>
        <v>0.79951056004924392</v>
      </c>
      <c r="Q580" s="97">
        <f t="shared" si="163"/>
        <v>0.19015104547210207</v>
      </c>
      <c r="R580" s="97">
        <f t="shared" si="164"/>
        <v>6.2672929498007193E-2</v>
      </c>
      <c r="S580" s="97">
        <f t="shared" si="171"/>
        <v>312.46007683322193</v>
      </c>
      <c r="T580" s="97">
        <f t="shared" si="168"/>
        <v>81.823198437376632</v>
      </c>
      <c r="U580" s="97">
        <f t="shared" si="168"/>
        <v>503.8386297089101</v>
      </c>
      <c r="V580" s="33">
        <f t="shared" si="169"/>
        <v>999.99999999999932</v>
      </c>
      <c r="W580" s="101">
        <f t="shared" si="165"/>
        <v>41988.256148381988</v>
      </c>
      <c r="X580" s="108">
        <f t="shared" si="170"/>
        <v>414.33817185371259</v>
      </c>
      <c r="Y580" s="32">
        <f t="shared" si="166"/>
        <v>231.55679807503947</v>
      </c>
    </row>
    <row r="581" spans="1:25" x14ac:dyDescent="0.25">
      <c r="A581" s="4">
        <v>575</v>
      </c>
      <c r="C581" s="106">
        <f>IF(male=0,VLOOKUP((($A$5:$A$1570/'Life tables'!$I$2)*2)+age,lifetable,13,1),IF(male=1,VLOOKUP((($A$5:$A$1570/'Life tables'!$I$2)*2)+age,lifetable,10,1),"error"))</f>
        <v>4.9660762749414999E-4</v>
      </c>
      <c r="F581" s="97">
        <f t="shared" si="153"/>
        <v>67.086593231969232</v>
      </c>
      <c r="G581" s="97">
        <f t="shared" si="154"/>
        <v>6.7389886946553101</v>
      </c>
      <c r="H581" s="97">
        <f t="shared" si="155"/>
        <v>0.15421347708815647</v>
      </c>
      <c r="I581" s="97">
        <f t="shared" si="156"/>
        <v>0.15421347708815647</v>
      </c>
      <c r="J581" s="97">
        <f t="shared" si="157"/>
        <v>3.6815514266924761E-2</v>
      </c>
      <c r="K581" s="97">
        <f t="shared" si="158"/>
        <v>0.37179328614851581</v>
      </c>
      <c r="L581" s="97">
        <f t="shared" si="167"/>
        <v>59.630568782722172</v>
      </c>
      <c r="M581" s="97">
        <f t="shared" si="159"/>
        <v>347.25157862174348</v>
      </c>
      <c r="N581" s="97">
        <f t="shared" si="160"/>
        <v>33.441079386089363</v>
      </c>
      <c r="O581" s="97">
        <f t="shared" si="161"/>
        <v>0.79823509860523723</v>
      </c>
      <c r="P581" s="97">
        <f t="shared" si="162"/>
        <v>0.79823509860523723</v>
      </c>
      <c r="Q581" s="97">
        <f t="shared" si="163"/>
        <v>0.18984769697471351</v>
      </c>
      <c r="R581" s="97">
        <f t="shared" si="164"/>
        <v>6.2572947197394757E-2</v>
      </c>
      <c r="S581" s="97">
        <f t="shared" si="171"/>
        <v>311.96160839427154</v>
      </c>
      <c r="T581" s="97">
        <f t="shared" si="168"/>
        <v>82.049861648618275</v>
      </c>
      <c r="U581" s="97">
        <f t="shared" si="168"/>
        <v>504.27299594225599</v>
      </c>
      <c r="V581" s="33">
        <f t="shared" si="169"/>
        <v>999.99999999999943</v>
      </c>
      <c r="W581" s="101">
        <f t="shared" si="165"/>
        <v>41873.087204733034</v>
      </c>
      <c r="X581" s="108">
        <f t="shared" si="170"/>
        <v>413.67714240912517</v>
      </c>
      <c r="Y581" s="32">
        <f t="shared" si="166"/>
        <v>231.12088876592452</v>
      </c>
    </row>
    <row r="582" spans="1:25" x14ac:dyDescent="0.25">
      <c r="A582" s="4">
        <v>576</v>
      </c>
      <c r="C582" s="106">
        <f>IF(male=0,VLOOKUP((($A$5:$A$1570/'Life tables'!$I$2)*2)+age,lifetable,13,1),IF(male=1,VLOOKUP((($A$5:$A$1570/'Life tables'!$I$2)*2)+age,lifetable,10,1),"error"))</f>
        <v>4.9660762749414999E-4</v>
      </c>
      <c r="F582" s="97">
        <f t="shared" si="153"/>
        <v>66.979536088963386</v>
      </c>
      <c r="G582" s="97">
        <f t="shared" si="154"/>
        <v>6.7282345805821171</v>
      </c>
      <c r="H582" s="97">
        <f t="shared" si="155"/>
        <v>0.15396738239956542</v>
      </c>
      <c r="I582" s="97">
        <f t="shared" si="156"/>
        <v>0.15396738239956542</v>
      </c>
      <c r="J582" s="97">
        <f t="shared" si="157"/>
        <v>3.6756763873055751E-2</v>
      </c>
      <c r="K582" s="97">
        <f t="shared" si="158"/>
        <v>0.37119997644107267</v>
      </c>
      <c r="L582" s="97">
        <f t="shared" si="167"/>
        <v>59.535410003268012</v>
      </c>
      <c r="M582" s="97">
        <f t="shared" si="159"/>
        <v>346.69760632016181</v>
      </c>
      <c r="N582" s="97">
        <f t="shared" si="160"/>
        <v>33.387730653195433</v>
      </c>
      <c r="O582" s="97">
        <f t="shared" si="161"/>
        <v>0.79696166988093098</v>
      </c>
      <c r="P582" s="97">
        <f t="shared" si="162"/>
        <v>0.79696166988093098</v>
      </c>
      <c r="Q582" s="97">
        <f t="shared" si="163"/>
        <v>0.18954483192782018</v>
      </c>
      <c r="R582" s="97">
        <f t="shared" si="164"/>
        <v>6.2473124239891521E-2</v>
      </c>
      <c r="S582" s="97">
        <f t="shared" si="171"/>
        <v>311.46393437103683</v>
      </c>
      <c r="T582" s="97">
        <f t="shared" si="168"/>
        <v>82.276163244419152</v>
      </c>
      <c r="U582" s="97">
        <f t="shared" si="168"/>
        <v>504.70666904293694</v>
      </c>
      <c r="V582" s="33">
        <f t="shared" si="169"/>
        <v>999.99999999999955</v>
      </c>
      <c r="W582" s="101">
        <f t="shared" si="165"/>
        <v>41758.234128627148</v>
      </c>
      <c r="X582" s="108">
        <f t="shared" si="170"/>
        <v>413.01716771264341</v>
      </c>
      <c r="Y582" s="32">
        <f t="shared" si="166"/>
        <v>230.68580014674919</v>
      </c>
    </row>
    <row r="583" spans="1:25" x14ac:dyDescent="0.25">
      <c r="A583" s="4">
        <v>577</v>
      </c>
      <c r="C583" s="106">
        <f>IF(male=0,VLOOKUP((($A$5:$A$1570/'Life tables'!$I$2)*2)+age,lifetable,13,1),IF(male=1,VLOOKUP((($A$5:$A$1570/'Life tables'!$I$2)*2)+age,lifetable,10,1),"error"))</f>
        <v>4.9660762749414999E-4</v>
      </c>
      <c r="F583" s="97">
        <f t="shared" ref="F583:F646" si="172">E582*(1-pCAUC)+(L582+G582+H582+I582 )*(1-pCAUC)+(S582+N582+O582+P582)*(pUAUC)</f>
        <v>66.872650789067634</v>
      </c>
      <c r="G583" s="97">
        <f t="shared" ref="G583:G646" si="173">F583*(rrOSEX)</f>
        <v>6.717497728508981</v>
      </c>
      <c r="H583" s="97">
        <f t="shared" ref="H583:H646" si="174">F583*rrEREX</f>
        <v>0.15372168273063844</v>
      </c>
      <c r="I583" s="97">
        <f t="shared" ref="I583:I646" si="175">F583*rrHOEX</f>
        <v>0.15372168273063844</v>
      </c>
      <c r="J583" s="97">
        <f t="shared" ref="J583:J646" si="176">F583*mr + G583*mr + H583*mr+I583*mr</f>
        <v>3.6698107782566401E-2</v>
      </c>
      <c r="K583" s="97">
        <f t="shared" ref="K583:K646" si="177">F583*amr + I583*amrHOEX</f>
        <v>0.37060761908657414</v>
      </c>
      <c r="L583" s="97">
        <f t="shared" si="167"/>
        <v>59.440403968228239</v>
      </c>
      <c r="M583" s="97">
        <f t="shared" ref="M583:M646" si="178">E582*pCAUC+(L582+G582+H582+I582)*pCAUC+(S582+N582+O582+P582)*(1-pUAUC)</f>
        <v>346.14451692357574</v>
      </c>
      <c r="N583" s="97">
        <f t="shared" ref="N583:N646" si="179">M583*rrOSEXc</f>
        <v>33.334466945965502</v>
      </c>
      <c r="O583" s="97">
        <f t="shared" ref="O583:O646" si="180">M583*rrEREXc</f>
        <v>0.79569027071041121</v>
      </c>
      <c r="P583" s="97">
        <f t="shared" ref="P583:P646" si="181">M583*rrHOEXc</f>
        <v>0.79569027071041121</v>
      </c>
      <c r="Q583" s="97">
        <f t="shared" ref="Q583:Q646" si="182">M583*mr + N583*mr + O583*mr+P583*mr</f>
        <v>0.18924244957845904</v>
      </c>
      <c r="R583" s="97">
        <f t="shared" ref="R583:R646" si="183">M583*amrc + P583*amrHOEX</f>
        <v>6.2373460377324275E-2</v>
      </c>
      <c r="S583" s="97">
        <f t="shared" si="171"/>
        <v>310.96705352623366</v>
      </c>
      <c r="T583" s="97">
        <f t="shared" si="168"/>
        <v>82.50210380178018</v>
      </c>
      <c r="U583" s="97">
        <f t="shared" si="168"/>
        <v>505.13965012240084</v>
      </c>
      <c r="V583" s="33">
        <f t="shared" si="169"/>
        <v>999.99999999999955</v>
      </c>
      <c r="W583" s="101">
        <f t="shared" ref="W583:W646" si="184">(cNES*L583+(cNES+cOSEX)*G583+(cNES+cEREX)*H583+(cNES+cHOEX)*I583 +(cNES+ cNES)*S583 +(cNES+ cOSEX)*N583 + (cNES+cEREX)*O583 + (cNES+cHOEX)*P583)/(1+cDR)^A$5:A$65536</f>
        <v>41643.696054784356</v>
      </c>
      <c r="X583" s="108">
        <f t="shared" si="170"/>
        <v>412.35824607581844</v>
      </c>
      <c r="Y583" s="32">
        <f t="shared" ref="Y583:Y646" si="185">(uNES*L583+ uOCEX*G583+uEREX*H583+uHOEX*I583+uNES*S583+ uOCEX*N583+uEREX*O583+uHOEX*P583)/(1+oDR)^A$5:A$65536</f>
        <v>230.25153066932631</v>
      </c>
    </row>
    <row r="584" spans="1:25" x14ac:dyDescent="0.25">
      <c r="A584" s="4">
        <v>578</v>
      </c>
      <c r="C584" s="106">
        <f>IF(male=0,VLOOKUP((($A$5:$A$1570/'Life tables'!$I$2)*2)+age,lifetable,13,1),IF(male=1,VLOOKUP((($A$5:$A$1570/'Life tables'!$I$2)*2)+age,lifetable,10,1),"error"))</f>
        <v>4.9660762749414999E-4</v>
      </c>
      <c r="F584" s="97">
        <f t="shared" si="172"/>
        <v>66.765937020102626</v>
      </c>
      <c r="G584" s="97">
        <f t="shared" si="173"/>
        <v>6.7067781070768326</v>
      </c>
      <c r="H584" s="97">
        <f t="shared" si="174"/>
        <v>0.15347637736376174</v>
      </c>
      <c r="I584" s="97">
        <f t="shared" si="175"/>
        <v>0.15347637736376174</v>
      </c>
      <c r="J584" s="97">
        <f t="shared" si="176"/>
        <v>3.6639545824140168E-2</v>
      </c>
      <c r="K584" s="97">
        <f t="shared" si="177"/>
        <v>0.37001621235492493</v>
      </c>
      <c r="L584" s="97">
        <f t="shared" ref="L584:L647" si="186">F584-SUM(G584:K584)</f>
        <v>59.345550400119208</v>
      </c>
      <c r="M584" s="97">
        <f t="shared" si="178"/>
        <v>345.59230905571582</v>
      </c>
      <c r="N584" s="97">
        <f t="shared" si="179"/>
        <v>33.281288131861849</v>
      </c>
      <c r="O584" s="97">
        <f t="shared" si="180"/>
        <v>0.7944208979300158</v>
      </c>
      <c r="P584" s="97">
        <f t="shared" si="181"/>
        <v>0.7944208979300158</v>
      </c>
      <c r="Q584" s="97">
        <f t="shared" si="182"/>
        <v>0.18894054917420283</v>
      </c>
      <c r="R584" s="97">
        <f t="shared" si="183"/>
        <v>6.2273955361696332E-2</v>
      </c>
      <c r="S584" s="97">
        <f t="shared" si="171"/>
        <v>310.47096462345803</v>
      </c>
      <c r="T584" s="97">
        <f t="shared" ref="T584:U647" si="187">J584+Q584+T583</f>
        <v>82.72768389677853</v>
      </c>
      <c r="U584" s="97">
        <f t="shared" si="187"/>
        <v>505.57194029011748</v>
      </c>
      <c r="V584" s="33">
        <f t="shared" ref="V584:V647" si="188">SUM(G584:I584,L584,N584,O584,P584,S584,T584,U584)</f>
        <v>999.99999999999955</v>
      </c>
      <c r="W584" s="101">
        <f t="shared" si="184"/>
        <v>41529.472120256454</v>
      </c>
      <c r="X584" s="108">
        <f t="shared" ref="X584:X647" si="189">(L584+G584+H584+I584+N584+O584+P584+S584)</f>
        <v>411.70037581310345</v>
      </c>
      <c r="Y584" s="32">
        <f t="shared" si="185"/>
        <v>229.81807878850069</v>
      </c>
    </row>
    <row r="585" spans="1:25" x14ac:dyDescent="0.25">
      <c r="A585" s="4">
        <v>579</v>
      </c>
      <c r="C585" s="106">
        <f>IF(male=0,VLOOKUP((($A$5:$A$1570/'Life tables'!$I$2)*2)+age,lifetable,13,1),IF(male=1,VLOOKUP((($A$5:$A$1570/'Life tables'!$I$2)*2)+age,lifetable,10,1),"error"))</f>
        <v>4.9660762749414999E-4</v>
      </c>
      <c r="F585" s="97">
        <f t="shared" si="172"/>
        <v>66.659394471768479</v>
      </c>
      <c r="G585" s="97">
        <f t="shared" si="173"/>
        <v>6.6960756851153995</v>
      </c>
      <c r="H585" s="97">
        <f t="shared" si="174"/>
        <v>0.15323146558564193</v>
      </c>
      <c r="I585" s="97">
        <f t="shared" si="175"/>
        <v>0.15323146558564193</v>
      </c>
      <c r="J585" s="97">
        <f t="shared" si="176"/>
        <v>3.6581077827491898E-2</v>
      </c>
      <c r="K585" s="97">
        <f t="shared" si="177"/>
        <v>0.36942575452644616</v>
      </c>
      <c r="L585" s="97">
        <f t="shared" si="186"/>
        <v>59.250849023127856</v>
      </c>
      <c r="M585" s="97">
        <f t="shared" si="178"/>
        <v>345.04098134133505</v>
      </c>
      <c r="N585" s="97">
        <f t="shared" si="179"/>
        <v>33.228194078445199</v>
      </c>
      <c r="O585" s="97">
        <f t="shared" si="180"/>
        <v>0.79315354837843344</v>
      </c>
      <c r="P585" s="97">
        <f t="shared" si="181"/>
        <v>0.79315354837843344</v>
      </c>
      <c r="Q585" s="97">
        <f t="shared" si="182"/>
        <v>0.18863912996318305</v>
      </c>
      <c r="R585" s="97">
        <f t="shared" si="183"/>
        <v>6.2174608945195269E-2</v>
      </c>
      <c r="S585" s="97">
        <f t="shared" si="171"/>
        <v>309.97566642722461</v>
      </c>
      <c r="T585" s="97">
        <f t="shared" si="187"/>
        <v>82.9529041045692</v>
      </c>
      <c r="U585" s="97">
        <f t="shared" si="187"/>
        <v>506.00354065358914</v>
      </c>
      <c r="V585" s="33">
        <f t="shared" si="188"/>
        <v>999.99999999999955</v>
      </c>
      <c r="W585" s="101">
        <f t="shared" si="184"/>
        <v>41415.561464422011</v>
      </c>
      <c r="X585" s="108">
        <f t="shared" si="189"/>
        <v>411.0435552418412</v>
      </c>
      <c r="Y585" s="32">
        <f t="shared" si="185"/>
        <v>229.38544296214059</v>
      </c>
    </row>
    <row r="586" spans="1:25" x14ac:dyDescent="0.25">
      <c r="A586" s="4">
        <v>580</v>
      </c>
      <c r="C586" s="106">
        <f>IF(male=0,VLOOKUP((($A$5:$A$1570/'Life tables'!$I$2)*2)+age,lifetable,13,1),IF(male=1,VLOOKUP((($A$5:$A$1570/'Life tables'!$I$2)*2)+age,lifetable,10,1),"error"))</f>
        <v>4.9660762749414999E-4</v>
      </c>
      <c r="F586" s="97">
        <f t="shared" si="172"/>
        <v>66.553022835591449</v>
      </c>
      <c r="G586" s="97">
        <f t="shared" si="173"/>
        <v>6.6853904316378472</v>
      </c>
      <c r="H586" s="97">
        <f t="shared" si="174"/>
        <v>0.15298694668718341</v>
      </c>
      <c r="I586" s="97">
        <f t="shared" si="175"/>
        <v>0.15298694668718341</v>
      </c>
      <c r="J586" s="97">
        <f t="shared" si="176"/>
        <v>3.6522703623338613E-2</v>
      </c>
      <c r="K586" s="97">
        <f t="shared" si="177"/>
        <v>0.36883624389157899</v>
      </c>
      <c r="L586" s="97">
        <f t="shared" si="186"/>
        <v>59.156299563064316</v>
      </c>
      <c r="M586" s="97">
        <f t="shared" si="178"/>
        <v>344.49053240624971</v>
      </c>
      <c r="N586" s="97">
        <f t="shared" si="179"/>
        <v>33.175184653378686</v>
      </c>
      <c r="O586" s="97">
        <f t="shared" si="180"/>
        <v>0.79188821889679673</v>
      </c>
      <c r="P586" s="97">
        <f t="shared" si="181"/>
        <v>0.79188821889679673</v>
      </c>
      <c r="Q586" s="97">
        <f t="shared" si="182"/>
        <v>0.18833819119411277</v>
      </c>
      <c r="R586" s="97">
        <f t="shared" si="183"/>
        <v>6.2075420880200238E-2</v>
      </c>
      <c r="S586" s="97">
        <f t="shared" si="171"/>
        <v>309.48115770300313</v>
      </c>
      <c r="T586" s="97">
        <f t="shared" si="187"/>
        <v>83.177764999386653</v>
      </c>
      <c r="U586" s="97">
        <f t="shared" si="187"/>
        <v>506.43445231836091</v>
      </c>
      <c r="V586" s="33">
        <f t="shared" si="188"/>
        <v>999.99999999999955</v>
      </c>
      <c r="W586" s="101">
        <f t="shared" si="184"/>
        <v>41301.963228981615</v>
      </c>
      <c r="X586" s="108">
        <f t="shared" si="189"/>
        <v>410.38778268225195</v>
      </c>
      <c r="Y586" s="32">
        <f t="shared" si="185"/>
        <v>228.95362165112701</v>
      </c>
    </row>
    <row r="587" spans="1:25" x14ac:dyDescent="0.25">
      <c r="A587" s="4">
        <v>581</v>
      </c>
      <c r="C587" s="106">
        <f>IF(male=0,VLOOKUP((($A$5:$A$1570/'Life tables'!$I$2)*2)+age,lifetable,13,1),IF(male=1,VLOOKUP((($A$5:$A$1570/'Life tables'!$I$2)*2)+age,lifetable,10,1),"error"))</f>
        <v>4.9660762749414999E-4</v>
      </c>
      <c r="F587" s="97">
        <f t="shared" si="172"/>
        <v>66.446821804872727</v>
      </c>
      <c r="G587" s="97">
        <f t="shared" si="173"/>
        <v>6.6747223158356404</v>
      </c>
      <c r="H587" s="97">
        <f t="shared" si="174"/>
        <v>0.15274281996337064</v>
      </c>
      <c r="I587" s="97">
        <f t="shared" si="175"/>
        <v>0.15274281996337064</v>
      </c>
      <c r="J587" s="97">
        <f t="shared" si="176"/>
        <v>3.6464423043371344E-2</v>
      </c>
      <c r="K587" s="97">
        <f t="shared" si="177"/>
        <v>0.36824767875060155</v>
      </c>
      <c r="L587" s="97">
        <f t="shared" si="186"/>
        <v>59.061901747316369</v>
      </c>
      <c r="M587" s="97">
        <f t="shared" si="178"/>
        <v>343.94096087737927</v>
      </c>
      <c r="N587" s="97">
        <f t="shared" si="179"/>
        <v>33.122259724431679</v>
      </c>
      <c r="O587" s="97">
        <f t="shared" si="180"/>
        <v>0.79062490632877414</v>
      </c>
      <c r="P587" s="97">
        <f t="shared" si="181"/>
        <v>0.79062490632877414</v>
      </c>
      <c r="Q587" s="97">
        <f t="shared" si="182"/>
        <v>0.18803773211630809</v>
      </c>
      <c r="R587" s="97">
        <f t="shared" si="183"/>
        <v>6.1976390919289227E-2</v>
      </c>
      <c r="S587" s="97">
        <f t="shared" si="171"/>
        <v>308.98743721725447</v>
      </c>
      <c r="T587" s="97">
        <f t="shared" si="187"/>
        <v>83.402267154546337</v>
      </c>
      <c r="U587" s="97">
        <f t="shared" si="187"/>
        <v>506.86467638803083</v>
      </c>
      <c r="V587" s="33">
        <f t="shared" si="188"/>
        <v>999.99999999999955</v>
      </c>
      <c r="W587" s="101">
        <f t="shared" si="184"/>
        <v>41188.676557952807</v>
      </c>
      <c r="X587" s="108">
        <f t="shared" si="189"/>
        <v>409.73305645742244</v>
      </c>
      <c r="Y587" s="32">
        <f t="shared" si="185"/>
        <v>228.52261331934426</v>
      </c>
    </row>
    <row r="588" spans="1:25" x14ac:dyDescent="0.25">
      <c r="A588" s="4">
        <v>582</v>
      </c>
      <c r="C588" s="106">
        <f>IF(male=0,VLOOKUP((($A$5:$A$1570/'Life tables'!$I$2)*2)+age,lifetable,13,1),IF(male=1,VLOOKUP((($A$5:$A$1570/'Life tables'!$I$2)*2)+age,lifetable,10,1),"error"))</f>
        <v>4.9660762749414999E-4</v>
      </c>
      <c r="F588" s="97">
        <f t="shared" si="172"/>
        <v>66.340791074639029</v>
      </c>
      <c r="G588" s="97">
        <f t="shared" si="173"/>
        <v>6.6640713070735735</v>
      </c>
      <c r="H588" s="97">
        <f t="shared" si="174"/>
        <v>0.15249908471315463</v>
      </c>
      <c r="I588" s="97">
        <f t="shared" si="175"/>
        <v>0.15249908471315463</v>
      </c>
      <c r="J588" s="97">
        <f t="shared" si="176"/>
        <v>3.6406235920228076E-2</v>
      </c>
      <c r="K588" s="97">
        <f t="shared" si="177"/>
        <v>0.36766005741335456</v>
      </c>
      <c r="L588" s="97">
        <f t="shared" si="186"/>
        <v>58.967655304805561</v>
      </c>
      <c r="M588" s="97">
        <f t="shared" si="178"/>
        <v>343.39226538278336</v>
      </c>
      <c r="N588" s="97">
        <f t="shared" si="179"/>
        <v>33.069419159483353</v>
      </c>
      <c r="O588" s="97">
        <f t="shared" si="180"/>
        <v>0.78936360752065526</v>
      </c>
      <c r="P588" s="97">
        <f t="shared" si="181"/>
        <v>0.78936360752065526</v>
      </c>
      <c r="Q588" s="97">
        <f t="shared" si="182"/>
        <v>0.18773775197970829</v>
      </c>
      <c r="R588" s="97">
        <f t="shared" si="183"/>
        <v>6.1877518815245613E-2</v>
      </c>
      <c r="S588" s="97">
        <f t="shared" si="171"/>
        <v>308.49450373746373</v>
      </c>
      <c r="T588" s="97">
        <f t="shared" si="187"/>
        <v>83.626411142446273</v>
      </c>
      <c r="U588" s="97">
        <f t="shared" si="187"/>
        <v>507.29421396425943</v>
      </c>
      <c r="V588" s="33">
        <f t="shared" si="188"/>
        <v>999.99999999999955</v>
      </c>
      <c r="W588" s="101">
        <f t="shared" si="184"/>
        <v>41075.700597665229</v>
      </c>
      <c r="X588" s="108">
        <f t="shared" si="189"/>
        <v>409.07937489329385</v>
      </c>
      <c r="Y588" s="32">
        <f t="shared" si="185"/>
        <v>228.09241643367008</v>
      </c>
    </row>
    <row r="589" spans="1:25" x14ac:dyDescent="0.25">
      <c r="A589" s="4">
        <v>583</v>
      </c>
      <c r="C589" s="106">
        <f>IF(male=0,VLOOKUP((($A$5:$A$1570/'Life tables'!$I$2)*2)+age,lifetable,13,1),IF(male=1,VLOOKUP((($A$5:$A$1570/'Life tables'!$I$2)*2)+age,lifetable,10,1),"error"))</f>
        <v>4.9660762749414999E-4</v>
      </c>
      <c r="F589" s="97">
        <f t="shared" si="172"/>
        <v>66.234930341594961</v>
      </c>
      <c r="G589" s="97">
        <f t="shared" si="173"/>
        <v>6.6534373748849891</v>
      </c>
      <c r="H589" s="97">
        <f t="shared" si="174"/>
        <v>0.1522557402393433</v>
      </c>
      <c r="I589" s="97">
        <f t="shared" si="175"/>
        <v>0.1522557402393433</v>
      </c>
      <c r="J589" s="97">
        <f t="shared" si="176"/>
        <v>3.6348142087467554E-2</v>
      </c>
      <c r="K589" s="97">
        <f t="shared" si="177"/>
        <v>0.36707337819897778</v>
      </c>
      <c r="L589" s="97">
        <f t="shared" si="186"/>
        <v>58.873559965944843</v>
      </c>
      <c r="M589" s="97">
        <f t="shared" si="178"/>
        <v>342.84444455169893</v>
      </c>
      <c r="N589" s="97">
        <f t="shared" si="179"/>
        <v>33.01666282652625</v>
      </c>
      <c r="O589" s="97">
        <f t="shared" si="180"/>
        <v>0.78810431932143576</v>
      </c>
      <c r="P589" s="97">
        <f t="shared" si="181"/>
        <v>0.78810431932143576</v>
      </c>
      <c r="Q589" s="97">
        <f t="shared" si="182"/>
        <v>0.18743825003489659</v>
      </c>
      <c r="R589" s="97">
        <f t="shared" si="183"/>
        <v>6.1778804321064952E-2</v>
      </c>
      <c r="S589" s="97">
        <f t="shared" si="171"/>
        <v>308.00235603217385</v>
      </c>
      <c r="T589" s="97">
        <f t="shared" si="187"/>
        <v>83.850197534568636</v>
      </c>
      <c r="U589" s="97">
        <f t="shared" si="187"/>
        <v>507.72306614677944</v>
      </c>
      <c r="V589" s="33">
        <f t="shared" si="188"/>
        <v>999.99999999999955</v>
      </c>
      <c r="W589" s="101">
        <f t="shared" si="184"/>
        <v>40963.034496755601</v>
      </c>
      <c r="X589" s="108">
        <f t="shared" si="189"/>
        <v>408.42673631865148</v>
      </c>
      <c r="Y589" s="32">
        <f t="shared" si="185"/>
        <v>227.66302946396735</v>
      </c>
    </row>
    <row r="590" spans="1:25" x14ac:dyDescent="0.25">
      <c r="A590" s="4">
        <v>584</v>
      </c>
      <c r="C590" s="106">
        <f>IF(male=0,VLOOKUP((($A$5:$A$1570/'Life tables'!$I$2)*2)+age,lifetable,13,1),IF(male=1,VLOOKUP((($A$5:$A$1570/'Life tables'!$I$2)*2)+age,lifetable,10,1),"error"))</f>
        <v>4.9660762749414999E-4</v>
      </c>
      <c r="F590" s="97">
        <f t="shared" si="172"/>
        <v>66.129239304076961</v>
      </c>
      <c r="G590" s="97">
        <f t="shared" si="173"/>
        <v>6.6428204889671516</v>
      </c>
      <c r="H590" s="97">
        <f t="shared" si="174"/>
        <v>0.15201278584849584</v>
      </c>
      <c r="I590" s="97">
        <f t="shared" si="175"/>
        <v>0.15201278584849584</v>
      </c>
      <c r="J590" s="97">
        <f t="shared" si="176"/>
        <v>3.6290141379544054E-2</v>
      </c>
      <c r="K590" s="97">
        <f t="shared" si="177"/>
        <v>0.36648763943565454</v>
      </c>
      <c r="L590" s="97">
        <f t="shared" si="186"/>
        <v>58.779615462597619</v>
      </c>
      <c r="M590" s="97">
        <f t="shared" si="178"/>
        <v>342.29749701457462</v>
      </c>
      <c r="N590" s="97">
        <f t="shared" si="179"/>
        <v>32.963990593669614</v>
      </c>
      <c r="O590" s="97">
        <f t="shared" si="180"/>
        <v>0.78684703858289695</v>
      </c>
      <c r="P590" s="97">
        <f t="shared" si="181"/>
        <v>0.78684703858289695</v>
      </c>
      <c r="Q590" s="97">
        <f t="shared" si="182"/>
        <v>0.18713922553311843</v>
      </c>
      <c r="R590" s="97">
        <f t="shared" si="183"/>
        <v>6.1680247189961152E-2</v>
      </c>
      <c r="S590" s="97">
        <f t="shared" si="171"/>
        <v>307.51099287101613</v>
      </c>
      <c r="T590" s="97">
        <f t="shared" si="187"/>
        <v>84.073626901481305</v>
      </c>
      <c r="U590" s="97">
        <f t="shared" si="187"/>
        <v>508.15123403340505</v>
      </c>
      <c r="V590" s="33">
        <f t="shared" si="188"/>
        <v>999.99999999999966</v>
      </c>
      <c r="W590" s="101">
        <f t="shared" si="184"/>
        <v>40850.677406162657</v>
      </c>
      <c r="X590" s="108">
        <f t="shared" si="189"/>
        <v>407.77513906511331</v>
      </c>
      <c r="Y590" s="32">
        <f t="shared" si="185"/>
        <v>227.23445088307309</v>
      </c>
    </row>
    <row r="591" spans="1:25" x14ac:dyDescent="0.25">
      <c r="A591" s="4">
        <v>585</v>
      </c>
      <c r="C591" s="106">
        <f>IF(male=0,VLOOKUP((($A$5:$A$1570/'Life tables'!$I$2)*2)+age,lifetable,13,1),IF(male=1,VLOOKUP((($A$5:$A$1570/'Life tables'!$I$2)*2)+age,lifetable,10,1),"error"))</f>
        <v>4.9660762749414999E-4</v>
      </c>
      <c r="F591" s="97">
        <f t="shared" si="172"/>
        <v>66.023717662009062</v>
      </c>
      <c r="G591" s="97">
        <f t="shared" si="173"/>
        <v>6.6322206191768016</v>
      </c>
      <c r="H591" s="97">
        <f t="shared" si="174"/>
        <v>0.15177022085082073</v>
      </c>
      <c r="I591" s="97">
        <f t="shared" si="175"/>
        <v>0.15177022085082073</v>
      </c>
      <c r="J591" s="97">
        <f t="shared" si="176"/>
        <v>3.6232233631783073E-2</v>
      </c>
      <c r="K591" s="97">
        <f t="shared" si="177"/>
        <v>0.36590283946036656</v>
      </c>
      <c r="L591" s="97">
        <f t="shared" si="186"/>
        <v>58.685821528038467</v>
      </c>
      <c r="M591" s="97">
        <f t="shared" si="178"/>
        <v>341.75142140310425</v>
      </c>
      <c r="N591" s="97">
        <f t="shared" si="179"/>
        <v>32.911402329142582</v>
      </c>
      <c r="O591" s="97">
        <f t="shared" si="180"/>
        <v>0.78559176215968229</v>
      </c>
      <c r="P591" s="97">
        <f t="shared" si="181"/>
        <v>0.78559176215968229</v>
      </c>
      <c r="Q591" s="97">
        <f t="shared" si="182"/>
        <v>0.18684067772630011</v>
      </c>
      <c r="R591" s="97">
        <f t="shared" si="183"/>
        <v>6.1581847175372482E-2</v>
      </c>
      <c r="S591" s="97">
        <f t="shared" si="171"/>
        <v>307.02041302474061</v>
      </c>
      <c r="T591" s="97">
        <f t="shared" si="187"/>
        <v>84.296699812839393</v>
      </c>
      <c r="U591" s="97">
        <f t="shared" si="187"/>
        <v>508.5787187200408</v>
      </c>
      <c r="V591" s="33">
        <f t="shared" si="188"/>
        <v>999.99999999999966</v>
      </c>
      <c r="W591" s="101">
        <f t="shared" si="184"/>
        <v>40738.628479122068</v>
      </c>
      <c r="X591" s="108">
        <f t="shared" si="189"/>
        <v>407.12458146711947</v>
      </c>
      <c r="Y591" s="32">
        <f t="shared" si="185"/>
        <v>226.80667916679113</v>
      </c>
    </row>
    <row r="592" spans="1:25" x14ac:dyDescent="0.25">
      <c r="A592" s="4">
        <v>586</v>
      </c>
      <c r="C592" s="106">
        <f>IF(male=0,VLOOKUP((($A$5:$A$1570/'Life tables'!$I$2)*2)+age,lifetable,13,1),IF(male=1,VLOOKUP((($A$5:$A$1570/'Life tables'!$I$2)*2)+age,lifetable,10,1),"error"))</f>
        <v>4.9660762749414999E-4</v>
      </c>
      <c r="F592" s="97">
        <f t="shared" si="172"/>
        <v>65.918365116860159</v>
      </c>
      <c r="G592" s="97">
        <f t="shared" si="173"/>
        <v>6.6216377355258649</v>
      </c>
      <c r="H592" s="97">
        <f t="shared" si="174"/>
        <v>0.15152804456007779</v>
      </c>
      <c r="I592" s="97">
        <f t="shared" si="175"/>
        <v>0.15152804456007779</v>
      </c>
      <c r="J592" s="97">
        <f t="shared" si="176"/>
        <v>3.6174418680357923E-2</v>
      </c>
      <c r="K592" s="97">
        <f t="shared" si="177"/>
        <v>0.36531897661865714</v>
      </c>
      <c r="L592" s="97">
        <f t="shared" si="186"/>
        <v>58.592177896915125</v>
      </c>
      <c r="M592" s="97">
        <f t="shared" si="178"/>
        <v>341.2062163502593</v>
      </c>
      <c r="N592" s="97">
        <f t="shared" si="179"/>
        <v>32.858897901297361</v>
      </c>
      <c r="O592" s="97">
        <f t="shared" si="180"/>
        <v>0.78433848690937213</v>
      </c>
      <c r="P592" s="97">
        <f t="shared" si="181"/>
        <v>0.78433848690937213</v>
      </c>
      <c r="Q592" s="97">
        <f t="shared" si="182"/>
        <v>0.18654260586706656</v>
      </c>
      <c r="R592" s="97">
        <f t="shared" si="183"/>
        <v>6.148360403096742E-2</v>
      </c>
      <c r="S592" s="97">
        <f t="shared" si="171"/>
        <v>306.53061526524516</v>
      </c>
      <c r="T592" s="97">
        <f t="shared" si="187"/>
        <v>84.519416837386814</v>
      </c>
      <c r="U592" s="97">
        <f t="shared" si="187"/>
        <v>509.00552130069042</v>
      </c>
      <c r="V592" s="33">
        <f t="shared" si="188"/>
        <v>999.99999999999966</v>
      </c>
      <c r="W592" s="101">
        <f t="shared" si="184"/>
        <v>40626.88687116139</v>
      </c>
      <c r="X592" s="108">
        <f t="shared" si="189"/>
        <v>406.47506186192243</v>
      </c>
      <c r="Y592" s="32">
        <f t="shared" si="185"/>
        <v>226.37971279388225</v>
      </c>
    </row>
    <row r="593" spans="1:25" x14ac:dyDescent="0.25">
      <c r="A593" s="4">
        <v>587</v>
      </c>
      <c r="C593" s="106">
        <f>IF(male=0,VLOOKUP((($A$5:$A$1570/'Life tables'!$I$2)*2)+age,lifetable,13,1),IF(male=1,VLOOKUP((($A$5:$A$1570/'Life tables'!$I$2)*2)+age,lifetable,10,1),"error"))</f>
        <v>4.9660762749414999E-4</v>
      </c>
      <c r="F593" s="97">
        <f t="shared" si="172"/>
        <v>65.813181371602838</v>
      </c>
      <c r="G593" s="97">
        <f t="shared" si="173"/>
        <v>6.611071808177317</v>
      </c>
      <c r="H593" s="97">
        <f t="shared" si="174"/>
        <v>0.1512862562934833</v>
      </c>
      <c r="I593" s="97">
        <f t="shared" si="175"/>
        <v>0.1512862562934833</v>
      </c>
      <c r="J593" s="97">
        <f t="shared" si="176"/>
        <v>3.6116696362267033E-2</v>
      </c>
      <c r="K593" s="97">
        <f t="shared" si="177"/>
        <v>0.36473604926440312</v>
      </c>
      <c r="L593" s="97">
        <f t="shared" si="186"/>
        <v>58.498684305211881</v>
      </c>
      <c r="M593" s="97">
        <f t="shared" si="178"/>
        <v>340.66188049031956</v>
      </c>
      <c r="N593" s="97">
        <f t="shared" si="179"/>
        <v>32.806477178612127</v>
      </c>
      <c r="O593" s="97">
        <f t="shared" si="180"/>
        <v>0.78308720969255441</v>
      </c>
      <c r="P593" s="97">
        <f t="shared" si="181"/>
        <v>0.78308720969255441</v>
      </c>
      <c r="Q593" s="97">
        <f t="shared" si="182"/>
        <v>0.18624500920875767</v>
      </c>
      <c r="R593" s="97">
        <f t="shared" si="183"/>
        <v>6.1385517510650231E-2</v>
      </c>
      <c r="S593" s="97">
        <f t="shared" si="171"/>
        <v>306.04159836560291</v>
      </c>
      <c r="T593" s="97">
        <f t="shared" si="187"/>
        <v>84.741778542957832</v>
      </c>
      <c r="U593" s="97">
        <f t="shared" si="187"/>
        <v>509.43164286746548</v>
      </c>
      <c r="V593" s="33">
        <f t="shared" si="188"/>
        <v>999.99999999999955</v>
      </c>
      <c r="W593" s="101">
        <f t="shared" si="184"/>
        <v>40515.45174009489</v>
      </c>
      <c r="X593" s="108">
        <f t="shared" si="189"/>
        <v>405.82657858957634</v>
      </c>
      <c r="Y593" s="32">
        <f t="shared" si="185"/>
        <v>225.9535502460555</v>
      </c>
    </row>
    <row r="594" spans="1:25" x14ac:dyDescent="0.25">
      <c r="A594" s="4">
        <v>588</v>
      </c>
      <c r="C594" s="106">
        <f>IF(male=0,VLOOKUP((($A$5:$A$1570/'Life tables'!$I$2)*2)+age,lifetable,13,1),IF(male=1,VLOOKUP((($A$5:$A$1570/'Life tables'!$I$2)*2)+age,lifetable,10,1),"error"))</f>
        <v>4.9660762749414999E-4</v>
      </c>
      <c r="F594" s="97">
        <f t="shared" si="172"/>
        <v>65.708166130673604</v>
      </c>
      <c r="G594" s="97">
        <f t="shared" si="173"/>
        <v>6.6005228074411857</v>
      </c>
      <c r="H594" s="97">
        <f t="shared" si="174"/>
        <v>0.1510448553716188</v>
      </c>
      <c r="I594" s="97">
        <f t="shared" si="175"/>
        <v>0.1510448553716188</v>
      </c>
      <c r="J594" s="97">
        <f t="shared" si="176"/>
        <v>3.6059066515312266E-2</v>
      </c>
      <c r="K594" s="97">
        <f t="shared" si="177"/>
        <v>0.36415405575959425</v>
      </c>
      <c r="L594" s="97">
        <f t="shared" si="186"/>
        <v>58.405340490214272</v>
      </c>
      <c r="M594" s="97">
        <f t="shared" si="178"/>
        <v>340.1184124589027</v>
      </c>
      <c r="N594" s="97">
        <f t="shared" si="179"/>
        <v>32.754140029693907</v>
      </c>
      <c r="O594" s="97">
        <f t="shared" si="180"/>
        <v>0.78183792737289248</v>
      </c>
      <c r="P594" s="97">
        <f t="shared" si="181"/>
        <v>0.78183792737289248</v>
      </c>
      <c r="Q594" s="97">
        <f t="shared" si="182"/>
        <v>0.18594788700544509</v>
      </c>
      <c r="R594" s="97">
        <f t="shared" si="183"/>
        <v>6.1287587368566238E-2</v>
      </c>
      <c r="S594" s="97">
        <f t="shared" si="171"/>
        <v>305.55336110008898</v>
      </c>
      <c r="T594" s="97">
        <f t="shared" si="187"/>
        <v>84.963785496478593</v>
      </c>
      <c r="U594" s="97">
        <f t="shared" si="187"/>
        <v>509.85708451059367</v>
      </c>
      <c r="V594" s="33">
        <f t="shared" si="188"/>
        <v>999.99999999999955</v>
      </c>
      <c r="W594" s="101">
        <f t="shared" si="184"/>
        <v>40404.322246018361</v>
      </c>
      <c r="X594" s="108">
        <f t="shared" si="189"/>
        <v>405.17912999292736</v>
      </c>
      <c r="Y594" s="32">
        <f t="shared" si="185"/>
        <v>225.52819000795989</v>
      </c>
    </row>
    <row r="595" spans="1:25" x14ac:dyDescent="0.25">
      <c r="A595" s="4">
        <v>589</v>
      </c>
      <c r="C595" s="106">
        <f>IF(male=0,VLOOKUP((($A$5:$A$1570/'Life tables'!$I$2)*2)+age,lifetable,13,1),IF(male=1,VLOOKUP((($A$5:$A$1570/'Life tables'!$I$2)*2)+age,lifetable,10,1),"error"))</f>
        <v>4.9660762749414999E-4</v>
      </c>
      <c r="F595" s="97">
        <f t="shared" si="172"/>
        <v>65.603319099934623</v>
      </c>
      <c r="G595" s="97">
        <f t="shared" si="173"/>
        <v>6.5899907037707095</v>
      </c>
      <c r="H595" s="97">
        <f t="shared" si="174"/>
        <v>0.15080384111834289</v>
      </c>
      <c r="I595" s="97">
        <f t="shared" si="175"/>
        <v>0.15080384111834289</v>
      </c>
      <c r="J595" s="97">
        <f t="shared" si="176"/>
        <v>3.6001528978077832E-2</v>
      </c>
      <c r="K595" s="97">
        <f t="shared" si="177"/>
        <v>0.3635729944741215</v>
      </c>
      <c r="L595" s="97">
        <f t="shared" si="186"/>
        <v>58.312146190475026</v>
      </c>
      <c r="M595" s="97">
        <f t="shared" si="178"/>
        <v>339.57581089299282</v>
      </c>
      <c r="N595" s="97">
        <f t="shared" si="179"/>
        <v>32.701886323281322</v>
      </c>
      <c r="O595" s="97">
        <f t="shared" si="180"/>
        <v>0.78059063681719076</v>
      </c>
      <c r="P595" s="97">
        <f t="shared" si="181"/>
        <v>0.78059063681719076</v>
      </c>
      <c r="Q595" s="97">
        <f t="shared" si="182"/>
        <v>0.18565123851194731</v>
      </c>
      <c r="R595" s="97">
        <f t="shared" si="183"/>
        <v>6.118981335910699E-2</v>
      </c>
      <c r="S595" s="97">
        <f t="shared" si="171"/>
        <v>305.06590224420609</v>
      </c>
      <c r="T595" s="97">
        <f t="shared" si="187"/>
        <v>85.185438263968621</v>
      </c>
      <c r="U595" s="97">
        <f t="shared" si="187"/>
        <v>510.28184731842691</v>
      </c>
      <c r="V595" s="33">
        <f t="shared" si="188"/>
        <v>999.99999999999977</v>
      </c>
      <c r="W595" s="101">
        <f t="shared" si="184"/>
        <v>40293.49755130399</v>
      </c>
      <c r="X595" s="108">
        <f t="shared" si="189"/>
        <v>404.53271441760421</v>
      </c>
      <c r="Y595" s="32">
        <f t="shared" si="185"/>
        <v>225.1036305671756</v>
      </c>
    </row>
    <row r="596" spans="1:25" x14ac:dyDescent="0.25">
      <c r="A596" s="4">
        <v>590</v>
      </c>
      <c r="C596" s="106">
        <f>IF(male=0,VLOOKUP((($A$5:$A$1570/'Life tables'!$I$2)*2)+age,lifetable,13,1),IF(male=1,VLOOKUP((($A$5:$A$1570/'Life tables'!$I$2)*2)+age,lifetable,10,1),"error"))</f>
        <v>4.9660762749414999E-4</v>
      </c>
      <c r="F596" s="97">
        <f t="shared" si="172"/>
        <v>65.498639986636761</v>
      </c>
      <c r="G596" s="97">
        <f t="shared" si="173"/>
        <v>6.5794754677586251</v>
      </c>
      <c r="H596" s="97">
        <f t="shared" si="174"/>
        <v>0.15056321286070654</v>
      </c>
      <c r="I596" s="97">
        <f t="shared" si="175"/>
        <v>0.15056321286070654</v>
      </c>
      <c r="J596" s="97">
        <f t="shared" si="176"/>
        <v>3.5944083589910018E-2</v>
      </c>
      <c r="K596" s="97">
        <f t="shared" si="177"/>
        <v>0.36299286378557161</v>
      </c>
      <c r="L596" s="97">
        <f t="shared" si="186"/>
        <v>58.219101145781238</v>
      </c>
      <c r="M596" s="97">
        <f t="shared" si="178"/>
        <v>339.03407443096745</v>
      </c>
      <c r="N596" s="97">
        <f t="shared" si="179"/>
        <v>32.649715928247169</v>
      </c>
      <c r="O596" s="97">
        <f t="shared" si="180"/>
        <v>0.77934533489545665</v>
      </c>
      <c r="P596" s="97">
        <f t="shared" si="181"/>
        <v>0.77934533489545665</v>
      </c>
      <c r="Q596" s="97">
        <f t="shared" si="182"/>
        <v>0.18535506298384472</v>
      </c>
      <c r="R596" s="97">
        <f t="shared" si="183"/>
        <v>6.1092195236915114E-2</v>
      </c>
      <c r="S596" s="97">
        <f t="shared" si="171"/>
        <v>304.57922057470859</v>
      </c>
      <c r="T596" s="97">
        <f t="shared" si="187"/>
        <v>85.406737410542377</v>
      </c>
      <c r="U596" s="97">
        <f t="shared" si="187"/>
        <v>510.70593237744941</v>
      </c>
      <c r="V596" s="33">
        <f t="shared" si="188"/>
        <v>999.99999999999977</v>
      </c>
      <c r="W596" s="101">
        <f t="shared" si="184"/>
        <v>40182.976820595075</v>
      </c>
      <c r="X596" s="108">
        <f t="shared" si="189"/>
        <v>403.8873302120079</v>
      </c>
      <c r="Y596" s="32">
        <f t="shared" si="185"/>
        <v>224.6798704142054</v>
      </c>
    </row>
    <row r="597" spans="1:25" x14ac:dyDescent="0.25">
      <c r="A597" s="4">
        <v>591</v>
      </c>
      <c r="C597" s="106">
        <f>IF(male=0,VLOOKUP((($A$5:$A$1570/'Life tables'!$I$2)*2)+age,lifetable,13,1),IF(male=1,VLOOKUP((($A$5:$A$1570/'Life tables'!$I$2)*2)+age,lifetable,10,1),"error"))</f>
        <v>4.9660762749414999E-4</v>
      </c>
      <c r="F597" s="97">
        <f t="shared" si="172"/>
        <v>65.394128499383967</v>
      </c>
      <c r="G597" s="97">
        <f t="shared" si="173"/>
        <v>6.5689770701335899</v>
      </c>
      <c r="H597" s="97">
        <f t="shared" si="174"/>
        <v>0.15032296992887095</v>
      </c>
      <c r="I597" s="97">
        <f t="shared" si="175"/>
        <v>0.15032296992887095</v>
      </c>
      <c r="J597" s="97">
        <f t="shared" si="176"/>
        <v>3.5886730190897664E-2</v>
      </c>
      <c r="K597" s="97">
        <f t="shared" si="177"/>
        <v>0.36241366207903053</v>
      </c>
      <c r="L597" s="97">
        <f t="shared" si="186"/>
        <v>58.126205097122707</v>
      </c>
      <c r="M597" s="97">
        <f t="shared" si="178"/>
        <v>338.493201712624</v>
      </c>
      <c r="N597" s="97">
        <f t="shared" si="179"/>
        <v>32.597628713600997</v>
      </c>
      <c r="O597" s="97">
        <f t="shared" si="180"/>
        <v>0.7781020184809615</v>
      </c>
      <c r="P597" s="97">
        <f t="shared" si="181"/>
        <v>0.7781020184809615</v>
      </c>
      <c r="Q597" s="97">
        <f t="shared" si="182"/>
        <v>0.18505935967749398</v>
      </c>
      <c r="R597" s="97">
        <f t="shared" si="183"/>
        <v>6.0994732756889124E-2</v>
      </c>
      <c r="S597" s="97">
        <f t="shared" si="171"/>
        <v>304.09331486962668</v>
      </c>
      <c r="T597" s="97">
        <f t="shared" si="187"/>
        <v>85.627683500410768</v>
      </c>
      <c r="U597" s="97">
        <f t="shared" si="187"/>
        <v>511.12934077228533</v>
      </c>
      <c r="V597" s="33">
        <f t="shared" si="188"/>
        <v>999.99999999999977</v>
      </c>
      <c r="W597" s="101">
        <f t="shared" si="184"/>
        <v>40072.759220800828</v>
      </c>
      <c r="X597" s="108">
        <f t="shared" si="189"/>
        <v>403.24297572730364</v>
      </c>
      <c r="Y597" s="32">
        <f t="shared" si="185"/>
        <v>224.25690804246685</v>
      </c>
    </row>
    <row r="598" spans="1:25" x14ac:dyDescent="0.25">
      <c r="A598" s="4">
        <v>592</v>
      </c>
      <c r="C598" s="106">
        <f>IF(male=0,VLOOKUP((($A$5:$A$1570/'Life tables'!$I$2)*2)+age,lifetable,13,1),IF(male=1,VLOOKUP((($A$5:$A$1570/'Life tables'!$I$2)*2)+age,lifetable,10,1),"error"))</f>
        <v>4.9660762749414999E-4</v>
      </c>
      <c r="F598" s="97">
        <f t="shared" si="172"/>
        <v>65.289784348098962</v>
      </c>
      <c r="G598" s="97">
        <f t="shared" si="173"/>
        <v>6.5584954817567347</v>
      </c>
      <c r="H598" s="97">
        <f t="shared" si="174"/>
        <v>0.15008311165602897</v>
      </c>
      <c r="I598" s="97">
        <f t="shared" si="175"/>
        <v>0.15008311165602897</v>
      </c>
      <c r="J598" s="97">
        <f t="shared" si="176"/>
        <v>3.5829468621853301E-2</v>
      </c>
      <c r="K598" s="97">
        <f t="shared" si="177"/>
        <v>0.36183538774689256</v>
      </c>
      <c r="L598" s="97">
        <f t="shared" si="186"/>
        <v>58.033457786661423</v>
      </c>
      <c r="M598" s="97">
        <f t="shared" si="178"/>
        <v>337.95319137920467</v>
      </c>
      <c r="N598" s="97">
        <f t="shared" si="179"/>
        <v>32.545624548491482</v>
      </c>
      <c r="O598" s="97">
        <f t="shared" si="180"/>
        <v>0.77686068445029788</v>
      </c>
      <c r="P598" s="97">
        <f t="shared" si="181"/>
        <v>0.77686068445029788</v>
      </c>
      <c r="Q598" s="97">
        <f t="shared" si="182"/>
        <v>0.18476412785004168</v>
      </c>
      <c r="R598" s="97">
        <f t="shared" si="183"/>
        <v>6.0897425674187843E-2</v>
      </c>
      <c r="S598" s="97">
        <f t="shared" si="171"/>
        <v>303.60818390828837</v>
      </c>
      <c r="T598" s="97">
        <f t="shared" si="187"/>
        <v>85.848277096882669</v>
      </c>
      <c r="U598" s="97">
        <f t="shared" si="187"/>
        <v>511.55207358570641</v>
      </c>
      <c r="V598" s="33">
        <f t="shared" si="188"/>
        <v>999.99999999999977</v>
      </c>
      <c r="W598" s="101">
        <f t="shared" si="184"/>
        <v>39962.843921091116</v>
      </c>
      <c r="X598" s="108">
        <f t="shared" si="189"/>
        <v>402.59964931741069</v>
      </c>
      <c r="Y598" s="32">
        <f t="shared" si="185"/>
        <v>223.83474194828375</v>
      </c>
    </row>
    <row r="599" spans="1:25" x14ac:dyDescent="0.25">
      <c r="A599" s="4">
        <v>593</v>
      </c>
      <c r="C599" s="106">
        <f>IF(male=0,VLOOKUP((($A$5:$A$1570/'Life tables'!$I$2)*2)+age,lifetable,13,1),IF(male=1,VLOOKUP((($A$5:$A$1570/'Life tables'!$I$2)*2)+age,lifetable,10,1),"error"))</f>
        <v>4.9660762749414999E-4</v>
      </c>
      <c r="F599" s="97">
        <f t="shared" si="172"/>
        <v>65.185607243990091</v>
      </c>
      <c r="G599" s="97">
        <f t="shared" si="173"/>
        <v>6.5480306736183325</v>
      </c>
      <c r="H599" s="97">
        <f t="shared" si="174"/>
        <v>0.14984363737832862</v>
      </c>
      <c r="I599" s="97">
        <f t="shared" si="175"/>
        <v>0.14984363737832862</v>
      </c>
      <c r="J599" s="97">
        <f t="shared" si="176"/>
        <v>3.5772298724295007E-2</v>
      </c>
      <c r="K599" s="97">
        <f t="shared" si="177"/>
        <v>0.36125803918867699</v>
      </c>
      <c r="L599" s="97">
        <f t="shared" si="186"/>
        <v>57.940858957702133</v>
      </c>
      <c r="M599" s="97">
        <f t="shared" si="178"/>
        <v>337.4140420734206</v>
      </c>
      <c r="N599" s="97">
        <f t="shared" si="179"/>
        <v>32.493703302208772</v>
      </c>
      <c r="O599" s="97">
        <f t="shared" si="180"/>
        <v>0.77562132968343511</v>
      </c>
      <c r="P599" s="97">
        <f t="shared" si="181"/>
        <v>0.77562132968343511</v>
      </c>
      <c r="Q599" s="97">
        <f t="shared" si="182"/>
        <v>0.18446936675943731</v>
      </c>
      <c r="R599" s="97">
        <f t="shared" si="183"/>
        <v>6.0800273744234815E-2</v>
      </c>
      <c r="S599" s="97">
        <f t="shared" si="171"/>
        <v>303.12382647134132</v>
      </c>
      <c r="T599" s="97">
        <f t="shared" si="187"/>
        <v>86.068518762366395</v>
      </c>
      <c r="U599" s="97">
        <f t="shared" si="187"/>
        <v>511.97413189863931</v>
      </c>
      <c r="V599" s="33">
        <f t="shared" si="188"/>
        <v>999.99999999999977</v>
      </c>
      <c r="W599" s="101">
        <f t="shared" si="184"/>
        <v>39853.230092891114</v>
      </c>
      <c r="X599" s="108">
        <f t="shared" si="189"/>
        <v>401.95734933899405</v>
      </c>
      <c r="Y599" s="32">
        <f t="shared" si="185"/>
        <v>223.41337063087843</v>
      </c>
    </row>
    <row r="600" spans="1:25" x14ac:dyDescent="0.25">
      <c r="A600" s="4">
        <v>594</v>
      </c>
      <c r="C600" s="106">
        <f>IF(male=0,VLOOKUP((($A$5:$A$1570/'Life tables'!$I$2)*2)+age,lifetable,13,1),IF(male=1,VLOOKUP((($A$5:$A$1570/'Life tables'!$I$2)*2)+age,lifetable,10,1),"error"))</f>
        <v>4.9660762749414999E-4</v>
      </c>
      <c r="F600" s="97">
        <f t="shared" si="172"/>
        <v>65.081596899519354</v>
      </c>
      <c r="G600" s="97">
        <f t="shared" si="173"/>
        <v>6.5375826168345892</v>
      </c>
      <c r="H600" s="97">
        <f t="shared" si="174"/>
        <v>0.14960454643479973</v>
      </c>
      <c r="I600" s="97">
        <f t="shared" si="175"/>
        <v>0.14960454643479973</v>
      </c>
      <c r="J600" s="97">
        <f t="shared" si="176"/>
        <v>3.5715220340428809E-2</v>
      </c>
      <c r="K600" s="97">
        <f t="shared" si="177"/>
        <v>0.36068161481085081</v>
      </c>
      <c r="L600" s="97">
        <f t="shared" si="186"/>
        <v>57.848408354663889</v>
      </c>
      <c r="M600" s="97">
        <f t="shared" si="178"/>
        <v>336.8757524394747</v>
      </c>
      <c r="N600" s="97">
        <f t="shared" si="179"/>
        <v>32.441864844186661</v>
      </c>
      <c r="O600" s="97">
        <f t="shared" si="180"/>
        <v>0.77438395106377145</v>
      </c>
      <c r="P600" s="97">
        <f t="shared" si="181"/>
        <v>0.77438395106377145</v>
      </c>
      <c r="Q600" s="97">
        <f t="shared" si="182"/>
        <v>0.18417507566444621</v>
      </c>
      <c r="R600" s="97">
        <f t="shared" si="183"/>
        <v>6.0703276722722375E-2</v>
      </c>
      <c r="S600" s="97">
        <f t="shared" si="171"/>
        <v>302.64024134077334</v>
      </c>
      <c r="T600" s="97">
        <f t="shared" si="187"/>
        <v>86.288409058371272</v>
      </c>
      <c r="U600" s="97">
        <f t="shared" si="187"/>
        <v>512.39551679017291</v>
      </c>
      <c r="V600" s="33">
        <f t="shared" si="188"/>
        <v>999.99999999999977</v>
      </c>
      <c r="W600" s="101">
        <f t="shared" si="184"/>
        <v>39743.916909876054</v>
      </c>
      <c r="X600" s="108">
        <f t="shared" si="189"/>
        <v>401.31607415145561</v>
      </c>
      <c r="Y600" s="32">
        <f t="shared" si="185"/>
        <v>222.99279259236351</v>
      </c>
    </row>
    <row r="601" spans="1:25" x14ac:dyDescent="0.25">
      <c r="A601" s="4">
        <v>595</v>
      </c>
      <c r="C601" s="106">
        <f>IF(male=0,VLOOKUP((($A$5:$A$1570/'Life tables'!$I$2)*2)+age,lifetable,13,1),IF(male=1,VLOOKUP((($A$5:$A$1570/'Life tables'!$I$2)*2)+age,lifetable,10,1),"error"))</f>
        <v>4.9660762749414999E-4</v>
      </c>
      <c r="F601" s="97">
        <f t="shared" si="172"/>
        <v>64.977753028371637</v>
      </c>
      <c r="G601" s="97">
        <f t="shared" si="173"/>
        <v>6.5271512826445521</v>
      </c>
      <c r="H601" s="97">
        <f t="shared" si="174"/>
        <v>0.1493658381672833</v>
      </c>
      <c r="I601" s="97">
        <f t="shared" si="175"/>
        <v>0.1493658381672833</v>
      </c>
      <c r="J601" s="97">
        <f t="shared" si="176"/>
        <v>3.565823331313183E-2</v>
      </c>
      <c r="K601" s="97">
        <f t="shared" si="177"/>
        <v>0.36010611302665835</v>
      </c>
      <c r="L601" s="97">
        <f t="shared" si="186"/>
        <v>57.756105723052727</v>
      </c>
      <c r="M601" s="97">
        <f t="shared" si="178"/>
        <v>336.33832112308403</v>
      </c>
      <c r="N601" s="97">
        <f t="shared" si="179"/>
        <v>32.390109044004774</v>
      </c>
      <c r="O601" s="97">
        <f t="shared" si="180"/>
        <v>0.77314854547818601</v>
      </c>
      <c r="P601" s="97">
        <f t="shared" si="181"/>
        <v>0.77314854547818601</v>
      </c>
      <c r="Q601" s="97">
        <f t="shared" si="182"/>
        <v>0.18388125382466125</v>
      </c>
      <c r="R601" s="97">
        <f t="shared" si="183"/>
        <v>6.0606434365615712E-2</v>
      </c>
      <c r="S601" s="97">
        <f t="shared" si="171"/>
        <v>302.15742729993258</v>
      </c>
      <c r="T601" s="97">
        <f t="shared" si="187"/>
        <v>86.507948545509066</v>
      </c>
      <c r="U601" s="97">
        <f t="shared" si="187"/>
        <v>512.81622933756523</v>
      </c>
      <c r="V601" s="33">
        <f t="shared" si="188"/>
        <v>999.99999999999989</v>
      </c>
      <c r="W601" s="101">
        <f t="shared" si="184"/>
        <v>39634.903547965921</v>
      </c>
      <c r="X601" s="108">
        <f t="shared" si="189"/>
        <v>400.67582211692559</v>
      </c>
      <c r="Y601" s="32">
        <f t="shared" si="185"/>
        <v>222.5730063377342</v>
      </c>
    </row>
    <row r="602" spans="1:25" x14ac:dyDescent="0.25">
      <c r="A602" s="4">
        <v>596</v>
      </c>
      <c r="C602" s="106">
        <f>IF(male=0,VLOOKUP((($A$5:$A$1570/'Life tables'!$I$2)*2)+age,lifetable,13,1),IF(male=1,VLOOKUP((($A$5:$A$1570/'Life tables'!$I$2)*2)+age,lifetable,10,1),"error"))</f>
        <v>4.9660762749414999E-4</v>
      </c>
      <c r="F602" s="97">
        <f t="shared" si="172"/>
        <v>64.874075345424998</v>
      </c>
      <c r="G602" s="97">
        <f t="shared" si="173"/>
        <v>6.5167366424071274</v>
      </c>
      <c r="H602" s="97">
        <f t="shared" si="174"/>
        <v>0.149127511920363</v>
      </c>
      <c r="I602" s="97">
        <f t="shared" si="175"/>
        <v>0.149127511920363</v>
      </c>
      <c r="J602" s="97">
        <f t="shared" si="176"/>
        <v>3.560133748593599E-2</v>
      </c>
      <c r="K602" s="97">
        <f t="shared" si="177"/>
        <v>0.35953153225595635</v>
      </c>
      <c r="L602" s="97">
        <f t="shared" si="186"/>
        <v>57.663950809435249</v>
      </c>
      <c r="M602" s="97">
        <f t="shared" si="178"/>
        <v>335.80174677150058</v>
      </c>
      <c r="N602" s="97">
        <f t="shared" si="179"/>
        <v>32.33843577139055</v>
      </c>
      <c r="O602" s="97">
        <f t="shared" si="180"/>
        <v>0.77191510981708622</v>
      </c>
      <c r="P602" s="97">
        <f t="shared" si="181"/>
        <v>0.77191510981708622</v>
      </c>
      <c r="Q602" s="97">
        <f t="shared" si="182"/>
        <v>0.18358790050051477</v>
      </c>
      <c r="R602" s="97">
        <f t="shared" si="183"/>
        <v>6.0509746429156588E-2</v>
      </c>
      <c r="S602" s="97">
        <f t="shared" si="171"/>
        <v>301.67538313354618</v>
      </c>
      <c r="T602" s="97">
        <f t="shared" si="187"/>
        <v>86.727137783495522</v>
      </c>
      <c r="U602" s="97">
        <f t="shared" si="187"/>
        <v>513.23627061625029</v>
      </c>
      <c r="V602" s="33">
        <f t="shared" si="188"/>
        <v>999.99999999999977</v>
      </c>
      <c r="W602" s="101">
        <f t="shared" si="184"/>
        <v>39526.18918532008</v>
      </c>
      <c r="X602" s="108">
        <f t="shared" si="189"/>
        <v>400.03659160025404</v>
      </c>
      <c r="Y602" s="32">
        <f t="shared" si="185"/>
        <v>222.15401037486052</v>
      </c>
    </row>
    <row r="603" spans="1:25" x14ac:dyDescent="0.25">
      <c r="A603" s="4">
        <v>597</v>
      </c>
      <c r="C603" s="106">
        <f>IF(male=0,VLOOKUP((($A$5:$A$1570/'Life tables'!$I$2)*2)+age,lifetable,13,1),IF(male=1,VLOOKUP((($A$5:$A$1570/'Life tables'!$I$2)*2)+age,lifetable,10,1),"error"))</f>
        <v>4.9660762749414999E-4</v>
      </c>
      <c r="F603" s="97">
        <f t="shared" si="172"/>
        <v>64.770563566722004</v>
      </c>
      <c r="G603" s="97">
        <f t="shared" si="173"/>
        <v>6.506338667598194</v>
      </c>
      <c r="H603" s="97">
        <f t="shared" si="174"/>
        <v>0.14888956704129941</v>
      </c>
      <c r="I603" s="97">
        <f t="shared" si="175"/>
        <v>0.14888956704129941</v>
      </c>
      <c r="J603" s="97">
        <f t="shared" si="176"/>
        <v>3.5544532703012249E-2</v>
      </c>
      <c r="K603" s="97">
        <f t="shared" si="177"/>
        <v>0.35895787092505538</v>
      </c>
      <c r="L603" s="97">
        <f t="shared" si="186"/>
        <v>57.57194336141314</v>
      </c>
      <c r="M603" s="97">
        <f t="shared" si="178"/>
        <v>335.266028033532</v>
      </c>
      <c r="N603" s="97">
        <f t="shared" si="179"/>
        <v>32.286844896221233</v>
      </c>
      <c r="O603" s="97">
        <f t="shared" si="180"/>
        <v>0.77068364097445552</v>
      </c>
      <c r="P603" s="97">
        <f t="shared" si="181"/>
        <v>0.77068364097445552</v>
      </c>
      <c r="Q603" s="97">
        <f t="shared" si="182"/>
        <v>0.18329501495328931</v>
      </c>
      <c r="R603" s="97">
        <f t="shared" si="183"/>
        <v>6.0413212669867114E-2</v>
      </c>
      <c r="S603" s="97">
        <f t="shared" si="171"/>
        <v>301.19410762773873</v>
      </c>
      <c r="T603" s="97">
        <f t="shared" si="187"/>
        <v>86.945977331151823</v>
      </c>
      <c r="U603" s="97">
        <f t="shared" si="187"/>
        <v>513.65564169984521</v>
      </c>
      <c r="V603" s="33">
        <f t="shared" si="188"/>
        <v>999.99999999999977</v>
      </c>
      <c r="W603" s="101">
        <f t="shared" si="184"/>
        <v>39417.77300233188</v>
      </c>
      <c r="X603" s="108">
        <f t="shared" si="189"/>
        <v>399.3983809690028</v>
      </c>
      <c r="Y603" s="32">
        <f t="shared" si="185"/>
        <v>221.73580321447983</v>
      </c>
    </row>
    <row r="604" spans="1:25" x14ac:dyDescent="0.25">
      <c r="A604" s="4">
        <v>598</v>
      </c>
      <c r="C604" s="106">
        <f>IF(male=0,VLOOKUP((($A$5:$A$1570/'Life tables'!$I$2)*2)+age,lifetable,13,1),IF(male=1,VLOOKUP((($A$5:$A$1570/'Life tables'!$I$2)*2)+age,lifetable,10,1),"error"))</f>
        <v>4.9660762749414999E-4</v>
      </c>
      <c r="F604" s="97">
        <f t="shared" si="172"/>
        <v>64.66721740944206</v>
      </c>
      <c r="G604" s="97">
        <f t="shared" si="173"/>
        <v>6.4959573298078332</v>
      </c>
      <c r="H604" s="97">
        <f t="shared" si="174"/>
        <v>0.14865200287996641</v>
      </c>
      <c r="I604" s="97">
        <f t="shared" si="175"/>
        <v>0.14865200287996641</v>
      </c>
      <c r="J604" s="97">
        <f t="shared" si="176"/>
        <v>3.5487818809155455E-2</v>
      </c>
      <c r="K604" s="97">
        <f t="shared" si="177"/>
        <v>0.3583851274665662</v>
      </c>
      <c r="L604" s="97">
        <f t="shared" si="186"/>
        <v>57.480083127598569</v>
      </c>
      <c r="M604" s="97">
        <f t="shared" si="178"/>
        <v>334.7311635595608</v>
      </c>
      <c r="N604" s="97">
        <f t="shared" si="179"/>
        <v>32.235336288525737</v>
      </c>
      <c r="O604" s="97">
        <f t="shared" si="180"/>
        <v>0.76945413584789735</v>
      </c>
      <c r="P604" s="97">
        <f t="shared" si="181"/>
        <v>0.76945413584789735</v>
      </c>
      <c r="Q604" s="97">
        <f t="shared" si="182"/>
        <v>0.18300259644512859</v>
      </c>
      <c r="R604" s="97">
        <f t="shared" si="183"/>
        <v>6.031683284455315E-2</v>
      </c>
      <c r="S604" s="97">
        <f t="shared" si="171"/>
        <v>300.71359957004961</v>
      </c>
      <c r="T604" s="97">
        <f t="shared" si="187"/>
        <v>87.164467746406103</v>
      </c>
      <c r="U604" s="97">
        <f t="shared" si="187"/>
        <v>514.07434366015627</v>
      </c>
      <c r="V604" s="33">
        <f t="shared" si="188"/>
        <v>999.99999999999989</v>
      </c>
      <c r="W604" s="101">
        <f t="shared" si="184"/>
        <v>39309.654181623351</v>
      </c>
      <c r="X604" s="108">
        <f t="shared" si="189"/>
        <v>398.76118859343751</v>
      </c>
      <c r="Y604" s="32">
        <f t="shared" si="185"/>
        <v>221.31838337018934</v>
      </c>
    </row>
    <row r="605" spans="1:25" x14ac:dyDescent="0.25">
      <c r="A605" s="4">
        <v>599</v>
      </c>
      <c r="C605" s="106">
        <f>IF(male=0,VLOOKUP((($A$5:$A$1570/'Life tables'!$I$2)*2)+age,lifetable,13,1),IF(male=1,VLOOKUP((($A$5:$A$1570/'Life tables'!$I$2)*2)+age,lifetable,10,1),"error"))</f>
        <v>4.9660762749414999E-4</v>
      </c>
      <c r="F605" s="97">
        <f t="shared" si="172"/>
        <v>64.564036591874853</v>
      </c>
      <c r="G605" s="97">
        <f t="shared" si="173"/>
        <v>6.4855926007376539</v>
      </c>
      <c r="H605" s="97">
        <f t="shared" si="174"/>
        <v>0.14841481878879015</v>
      </c>
      <c r="I605" s="97">
        <f t="shared" si="175"/>
        <v>0.14841481878879015</v>
      </c>
      <c r="J605" s="97">
        <f t="shared" si="176"/>
        <v>3.5431195649769744E-2</v>
      </c>
      <c r="K605" s="97">
        <f t="shared" si="177"/>
        <v>0.35781330031925296</v>
      </c>
      <c r="L605" s="97">
        <f t="shared" si="186"/>
        <v>57.388369857590597</v>
      </c>
      <c r="M605" s="97">
        <f t="shared" si="178"/>
        <v>334.1971520015627</v>
      </c>
      <c r="N605" s="97">
        <f t="shared" si="179"/>
        <v>32.183909818486399</v>
      </c>
      <c r="O605" s="97">
        <f t="shared" si="180"/>
        <v>0.76822659133867777</v>
      </c>
      <c r="P605" s="97">
        <f t="shared" si="181"/>
        <v>0.76822659133867777</v>
      </c>
      <c r="Q605" s="97">
        <f t="shared" si="182"/>
        <v>0.18271064423904732</v>
      </c>
      <c r="R605" s="97">
        <f t="shared" si="183"/>
        <v>6.0220606710307663E-2</v>
      </c>
      <c r="S605" s="97">
        <f t="shared" si="171"/>
        <v>300.23385774944961</v>
      </c>
      <c r="T605" s="97">
        <f t="shared" si="187"/>
        <v>87.382609586294919</v>
      </c>
      <c r="U605" s="97">
        <f t="shared" si="187"/>
        <v>514.49237756718583</v>
      </c>
      <c r="V605" s="33">
        <f t="shared" si="188"/>
        <v>1000</v>
      </c>
      <c r="W605" s="101">
        <f t="shared" si="184"/>
        <v>39201.831908039785</v>
      </c>
      <c r="X605" s="108">
        <f t="shared" si="189"/>
        <v>398.12501284651921</v>
      </c>
      <c r="Y605" s="32">
        <f t="shared" si="185"/>
        <v>220.90174935843822</v>
      </c>
    </row>
    <row r="606" spans="1:25" x14ac:dyDescent="0.25">
      <c r="A606" s="4">
        <v>600</v>
      </c>
      <c r="C606" s="106">
        <f>IF(male=0,VLOOKUP((($A$5:$A$1570/'Life tables'!$I$2)*2)+age,lifetable,13,1),IF(male=1,VLOOKUP((($A$5:$A$1570/'Life tables'!$I$2)*2)+age,lifetable,10,1),"error"))</f>
        <v>5.3177043245611344E-4</v>
      </c>
      <c r="F606" s="97">
        <f t="shared" si="172"/>
        <v>64.461020833394542</v>
      </c>
      <c r="G606" s="97">
        <f t="shared" si="173"/>
        <v>6.4752444521982024</v>
      </c>
      <c r="H606" s="97">
        <f t="shared" si="174"/>
        <v>0.14817801412268955</v>
      </c>
      <c r="I606" s="97">
        <f t="shared" si="175"/>
        <v>0.14817801412268955</v>
      </c>
      <c r="J606" s="97">
        <f t="shared" si="176"/>
        <v>3.7879401841042271E-2</v>
      </c>
      <c r="K606" s="97">
        <f t="shared" si="177"/>
        <v>0.35724238792788976</v>
      </c>
      <c r="L606" s="97">
        <f t="shared" si="186"/>
        <v>57.294298563182025</v>
      </c>
      <c r="M606" s="97">
        <f t="shared" si="178"/>
        <v>333.66399201312475</v>
      </c>
      <c r="N606" s="97">
        <f t="shared" si="179"/>
        <v>32.132565356440736</v>
      </c>
      <c r="O606" s="97">
        <f t="shared" si="180"/>
        <v>0.76700100435176677</v>
      </c>
      <c r="P606" s="97">
        <f t="shared" si="181"/>
        <v>0.76700100435176677</v>
      </c>
      <c r="Q606" s="97">
        <f t="shared" si="182"/>
        <v>0.19533553041492818</v>
      </c>
      <c r="R606" s="97">
        <f t="shared" si="183"/>
        <v>6.0124534024513968E-2</v>
      </c>
      <c r="S606" s="97">
        <f t="shared" si="171"/>
        <v>299.74196458354106</v>
      </c>
      <c r="T606" s="97">
        <f t="shared" si="187"/>
        <v>87.615824518550895</v>
      </c>
      <c r="U606" s="97">
        <f t="shared" si="187"/>
        <v>514.90974448913823</v>
      </c>
      <c r="V606" s="33">
        <f t="shared" si="188"/>
        <v>1000</v>
      </c>
      <c r="W606" s="101">
        <f t="shared" si="184"/>
        <v>39092.991523722485</v>
      </c>
      <c r="X606" s="108">
        <f t="shared" si="189"/>
        <v>397.47443099231094</v>
      </c>
      <c r="Y606" s="32">
        <f t="shared" si="185"/>
        <v>220.47720527270036</v>
      </c>
    </row>
    <row r="607" spans="1:25" x14ac:dyDescent="0.25">
      <c r="A607" s="4">
        <v>601</v>
      </c>
      <c r="C607" s="106">
        <f>IF(male=0,VLOOKUP((($A$5:$A$1570/'Life tables'!$I$2)*2)+age,lifetable,13,1),IF(male=1,VLOOKUP((($A$5:$A$1570/'Life tables'!$I$2)*2)+age,lifetable,10,1),"error"))</f>
        <v>5.3177043245611344E-4</v>
      </c>
      <c r="F607" s="97">
        <f t="shared" si="172"/>
        <v>64.355654471783964</v>
      </c>
      <c r="G607" s="97">
        <f t="shared" si="173"/>
        <v>6.464660180654775</v>
      </c>
      <c r="H607" s="97">
        <f t="shared" si="174"/>
        <v>0.14793580607173204</v>
      </c>
      <c r="I607" s="97">
        <f t="shared" si="175"/>
        <v>0.14793580607173204</v>
      </c>
      <c r="J607" s="97">
        <f t="shared" si="176"/>
        <v>3.7817485124546392E-2</v>
      </c>
      <c r="K607" s="97">
        <f t="shared" si="177"/>
        <v>0.35665844851547612</v>
      </c>
      <c r="L607" s="97">
        <f t="shared" si="186"/>
        <v>57.200646745345701</v>
      </c>
      <c r="M607" s="97">
        <f t="shared" si="178"/>
        <v>333.11877652052698</v>
      </c>
      <c r="N607" s="97">
        <f t="shared" si="179"/>
        <v>32.080059923224695</v>
      </c>
      <c r="O607" s="97">
        <f t="shared" si="180"/>
        <v>0.76574770510335943</v>
      </c>
      <c r="P607" s="97">
        <f t="shared" si="181"/>
        <v>0.76574770510335943</v>
      </c>
      <c r="Q607" s="97">
        <f t="shared" si="182"/>
        <v>0.19501634716475341</v>
      </c>
      <c r="R607" s="97">
        <f t="shared" si="183"/>
        <v>6.0026288998919181E-2</v>
      </c>
      <c r="S607" s="97">
        <f t="shared" si="171"/>
        <v>299.25217855093189</v>
      </c>
      <c r="T607" s="97">
        <f t="shared" si="187"/>
        <v>87.848658350840196</v>
      </c>
      <c r="U607" s="97">
        <f t="shared" si="187"/>
        <v>515.32642922665264</v>
      </c>
      <c r="V607" s="33">
        <f t="shared" si="188"/>
        <v>1000.0000000000001</v>
      </c>
      <c r="W607" s="101">
        <f t="shared" si="184"/>
        <v>38984.251781280953</v>
      </c>
      <c r="X607" s="108">
        <f t="shared" si="189"/>
        <v>396.82491242250728</v>
      </c>
      <c r="Y607" s="32">
        <f t="shared" si="185"/>
        <v>220.05361733233215</v>
      </c>
    </row>
    <row r="608" spans="1:25" x14ac:dyDescent="0.25">
      <c r="A608" s="4">
        <v>602</v>
      </c>
      <c r="C608" s="106">
        <f>IF(male=0,VLOOKUP((($A$5:$A$1570/'Life tables'!$I$2)*2)+age,lifetable,13,1),IF(male=1,VLOOKUP((($A$5:$A$1570/'Life tables'!$I$2)*2)+age,lifetable,10,1),"error"))</f>
        <v>5.3177043245611344E-4</v>
      </c>
      <c r="F608" s="97">
        <f t="shared" si="172"/>
        <v>64.250461395704491</v>
      </c>
      <c r="G608" s="97">
        <f t="shared" si="173"/>
        <v>6.4540933160056131</v>
      </c>
      <c r="H608" s="97">
        <f t="shared" si="174"/>
        <v>0.14769399635616454</v>
      </c>
      <c r="I608" s="97">
        <f t="shared" si="175"/>
        <v>0.14769399635616454</v>
      </c>
      <c r="J608" s="97">
        <f t="shared" si="176"/>
        <v>3.775567023629E-2</v>
      </c>
      <c r="K608" s="97">
        <f t="shared" si="177"/>
        <v>0.35607546944989105</v>
      </c>
      <c r="L608" s="97">
        <f t="shared" si="186"/>
        <v>57.107148947300367</v>
      </c>
      <c r="M608" s="97">
        <f t="shared" si="178"/>
        <v>332.57445102680276</v>
      </c>
      <c r="N608" s="97">
        <f t="shared" si="179"/>
        <v>32.027640198828479</v>
      </c>
      <c r="O608" s="97">
        <f t="shared" si="180"/>
        <v>0.76449645171559699</v>
      </c>
      <c r="P608" s="97">
        <f t="shared" si="181"/>
        <v>0.76449645171559699</v>
      </c>
      <c r="Q608" s="97">
        <f t="shared" si="182"/>
        <v>0.19469768494293718</v>
      </c>
      <c r="R608" s="97">
        <f t="shared" si="183"/>
        <v>5.9928204346540677E-2</v>
      </c>
      <c r="S608" s="97">
        <f t="shared" si="171"/>
        <v>298.76319203525361</v>
      </c>
      <c r="T608" s="97">
        <f t="shared" si="187"/>
        <v>88.081111706019428</v>
      </c>
      <c r="U608" s="97">
        <f t="shared" si="187"/>
        <v>515.7424329004491</v>
      </c>
      <c r="V608" s="33">
        <f t="shared" si="188"/>
        <v>1000.0000000000001</v>
      </c>
      <c r="W608" s="101">
        <f t="shared" si="184"/>
        <v>38875.81447839646</v>
      </c>
      <c r="X608" s="108">
        <f t="shared" si="189"/>
        <v>396.17645539353157</v>
      </c>
      <c r="Y608" s="32">
        <f t="shared" si="185"/>
        <v>219.63084328744691</v>
      </c>
    </row>
    <row r="609" spans="1:25" x14ac:dyDescent="0.25">
      <c r="A609" s="4">
        <v>603</v>
      </c>
      <c r="C609" s="106">
        <f>IF(male=0,VLOOKUP((($A$5:$A$1570/'Life tables'!$I$2)*2)+age,lifetable,13,1),IF(male=1,VLOOKUP((($A$5:$A$1570/'Life tables'!$I$2)*2)+age,lifetable,10,1),"error"))</f>
        <v>5.3177043245611344E-4</v>
      </c>
      <c r="F609" s="97">
        <f t="shared" si="172"/>
        <v>64.145441281768456</v>
      </c>
      <c r="G609" s="97">
        <f t="shared" si="173"/>
        <v>6.4435438257657491</v>
      </c>
      <c r="H609" s="97">
        <f t="shared" si="174"/>
        <v>0.14745258423260849</v>
      </c>
      <c r="I609" s="97">
        <f t="shared" si="175"/>
        <v>0.14745258423260849</v>
      </c>
      <c r="J609" s="97">
        <f t="shared" si="176"/>
        <v>3.7693956986239896E-2</v>
      </c>
      <c r="K609" s="97">
        <f t="shared" si="177"/>
        <v>0.3554934489389231</v>
      </c>
      <c r="L609" s="97">
        <f t="shared" si="186"/>
        <v>57.01380488161233</v>
      </c>
      <c r="M609" s="97">
        <f t="shared" si="178"/>
        <v>332.03101411176317</v>
      </c>
      <c r="N609" s="97">
        <f t="shared" si="179"/>
        <v>31.97530604648481</v>
      </c>
      <c r="O609" s="97">
        <f t="shared" si="180"/>
        <v>0.76324724092385898</v>
      </c>
      <c r="P609" s="97">
        <f t="shared" si="181"/>
        <v>0.76324724092385898</v>
      </c>
      <c r="Q609" s="97">
        <f t="shared" si="182"/>
        <v>0.19437954291806403</v>
      </c>
      <c r="R609" s="97">
        <f t="shared" si="183"/>
        <v>5.9830279811467713E-2</v>
      </c>
      <c r="S609" s="97">
        <f t="shared" si="171"/>
        <v>298.27500376070111</v>
      </c>
      <c r="T609" s="97">
        <f t="shared" si="187"/>
        <v>88.31318520592373</v>
      </c>
      <c r="U609" s="97">
        <f t="shared" si="187"/>
        <v>516.15775662919953</v>
      </c>
      <c r="V609" s="33">
        <f t="shared" si="188"/>
        <v>1000.0000000000002</v>
      </c>
      <c r="W609" s="101">
        <f t="shared" si="184"/>
        <v>38767.678774909509</v>
      </c>
      <c r="X609" s="108">
        <f t="shared" si="189"/>
        <v>395.52905816487691</v>
      </c>
      <c r="Y609" s="32">
        <f t="shared" si="185"/>
        <v>219.20888157109889</v>
      </c>
    </row>
    <row r="610" spans="1:25" x14ac:dyDescent="0.25">
      <c r="A610" s="4">
        <v>604</v>
      </c>
      <c r="C610" s="106">
        <f>IF(male=0,VLOOKUP((($A$5:$A$1570/'Life tables'!$I$2)*2)+age,lifetable,13,1),IF(male=1,VLOOKUP((($A$5:$A$1570/'Life tables'!$I$2)*2)+age,lifetable,10,1),"error"))</f>
        <v>5.3177043245611344E-4</v>
      </c>
      <c r="F610" s="97">
        <f t="shared" si="172"/>
        <v>64.040593808579246</v>
      </c>
      <c r="G610" s="97">
        <f t="shared" si="173"/>
        <v>6.4330116776502217</v>
      </c>
      <c r="H610" s="97">
        <f t="shared" si="174"/>
        <v>0.1472115689622622</v>
      </c>
      <c r="I610" s="97">
        <f t="shared" si="175"/>
        <v>0.1472115689622622</v>
      </c>
      <c r="J610" s="97">
        <f t="shared" si="176"/>
        <v>3.7632345185532975E-2</v>
      </c>
      <c r="K610" s="97">
        <f t="shared" si="177"/>
        <v>0.35491238520139512</v>
      </c>
      <c r="L610" s="97">
        <f t="shared" si="186"/>
        <v>56.920614262617569</v>
      </c>
      <c r="M610" s="97">
        <f t="shared" si="178"/>
        <v>331.48846435629775</v>
      </c>
      <c r="N610" s="97">
        <f t="shared" si="179"/>
        <v>31.923057329530277</v>
      </c>
      <c r="O610" s="97">
        <f t="shared" si="180"/>
        <v>0.76200006946600385</v>
      </c>
      <c r="P610" s="97">
        <f t="shared" si="181"/>
        <v>0.76200006946600385</v>
      </c>
      <c r="Q610" s="97">
        <f t="shared" si="182"/>
        <v>0.19406192025935004</v>
      </c>
      <c r="R610" s="97">
        <f t="shared" si="183"/>
        <v>5.9732515137983888E-2</v>
      </c>
      <c r="S610" s="97">
        <f t="shared" si="171"/>
        <v>297.78761245243811</v>
      </c>
      <c r="T610" s="97">
        <f t="shared" si="187"/>
        <v>88.544879471368617</v>
      </c>
      <c r="U610" s="97">
        <f t="shared" si="187"/>
        <v>516.57240152953887</v>
      </c>
      <c r="V610" s="33">
        <f t="shared" si="188"/>
        <v>1000.0000000000002</v>
      </c>
      <c r="W610" s="101">
        <f t="shared" si="184"/>
        <v>38659.843832956365</v>
      </c>
      <c r="X610" s="108">
        <f t="shared" si="189"/>
        <v>394.88271899909273</v>
      </c>
      <c r="Y610" s="32">
        <f t="shared" si="185"/>
        <v>218.78773061947254</v>
      </c>
    </row>
    <row r="611" spans="1:25" x14ac:dyDescent="0.25">
      <c r="A611" s="4">
        <v>605</v>
      </c>
      <c r="C611" s="106">
        <f>IF(male=0,VLOOKUP((($A$5:$A$1570/'Life tables'!$I$2)*2)+age,lifetable,13,1),IF(male=1,VLOOKUP((($A$5:$A$1570/'Life tables'!$I$2)*2)+age,lifetable,10,1),"error"))</f>
        <v>5.3177043245611344E-4</v>
      </c>
      <c r="F611" s="97">
        <f t="shared" si="172"/>
        <v>63.935918656674907</v>
      </c>
      <c r="G611" s="97">
        <f t="shared" si="173"/>
        <v>6.4224968395684083</v>
      </c>
      <c r="H611" s="97">
        <f t="shared" si="174"/>
        <v>0.14697094981077119</v>
      </c>
      <c r="I611" s="97">
        <f t="shared" si="175"/>
        <v>0.14697094981077119</v>
      </c>
      <c r="J611" s="97">
        <f t="shared" si="176"/>
        <v>3.7570834646442945E-2</v>
      </c>
      <c r="K611" s="97">
        <f t="shared" si="177"/>
        <v>0.354332276466852</v>
      </c>
      <c r="L611" s="97">
        <f t="shared" si="186"/>
        <v>56.82757680637166</v>
      </c>
      <c r="M611" s="97">
        <f t="shared" si="178"/>
        <v>330.94680034241782</v>
      </c>
      <c r="N611" s="97">
        <f t="shared" si="179"/>
        <v>31.870893911409496</v>
      </c>
      <c r="O611" s="97">
        <f t="shared" si="180"/>
        <v>0.76075493408246864</v>
      </c>
      <c r="P611" s="97">
        <f t="shared" si="181"/>
        <v>0.76075493408246864</v>
      </c>
      <c r="Q611" s="97">
        <f t="shared" si="182"/>
        <v>0.19374481613666802</v>
      </c>
      <c r="R611" s="97">
        <f t="shared" si="183"/>
        <v>5.9634910070574948E-2</v>
      </c>
      <c r="S611" s="97">
        <f t="shared" si="171"/>
        <v>297.30101683663611</v>
      </c>
      <c r="T611" s="97">
        <f t="shared" si="187"/>
        <v>88.776195122151734</v>
      </c>
      <c r="U611" s="97">
        <f t="shared" si="187"/>
        <v>516.9863687160763</v>
      </c>
      <c r="V611" s="33">
        <f t="shared" si="188"/>
        <v>1000.0000000000002</v>
      </c>
      <c r="W611" s="101">
        <f t="shared" si="184"/>
        <v>38552.308816963996</v>
      </c>
      <c r="X611" s="108">
        <f t="shared" si="189"/>
        <v>394.23743616177217</v>
      </c>
      <c r="Y611" s="32">
        <f t="shared" si="185"/>
        <v>218.36738887187238</v>
      </c>
    </row>
    <row r="612" spans="1:25" x14ac:dyDescent="0.25">
      <c r="A612" s="4">
        <v>606</v>
      </c>
      <c r="C612" s="106">
        <f>IF(male=0,VLOOKUP((($A$5:$A$1570/'Life tables'!$I$2)*2)+age,lifetable,13,1),IF(male=1,VLOOKUP((($A$5:$A$1570/'Life tables'!$I$2)*2)+age,lifetable,10,1),"error"))</f>
        <v>5.3177043245611344E-4</v>
      </c>
      <c r="F612" s="97">
        <f t="shared" si="172"/>
        <v>63.831415508473739</v>
      </c>
      <c r="G612" s="97">
        <f t="shared" si="173"/>
        <v>6.4119992796185619</v>
      </c>
      <c r="H612" s="97">
        <f t="shared" si="174"/>
        <v>0.14673072604810319</v>
      </c>
      <c r="I612" s="97">
        <f t="shared" si="175"/>
        <v>0.14673072604810319</v>
      </c>
      <c r="J612" s="97">
        <f t="shared" si="176"/>
        <v>3.7509425182348392E-2</v>
      </c>
      <c r="K612" s="97">
        <f t="shared" si="177"/>
        <v>0.35375312097525874</v>
      </c>
      <c r="L612" s="97">
        <f t="shared" si="186"/>
        <v>56.734692230601368</v>
      </c>
      <c r="M612" s="97">
        <f t="shared" si="178"/>
        <v>330.40602065329836</v>
      </c>
      <c r="N612" s="97">
        <f t="shared" si="179"/>
        <v>31.818815655679153</v>
      </c>
      <c r="O612" s="97">
        <f t="shared" si="180"/>
        <v>0.75951183151636581</v>
      </c>
      <c r="P612" s="97">
        <f t="shared" si="181"/>
        <v>0.75951183151636581</v>
      </c>
      <c r="Q612" s="97">
        <f t="shared" si="182"/>
        <v>0.19342822972057186</v>
      </c>
      <c r="R612" s="97">
        <f t="shared" si="183"/>
        <v>5.9537464353936302E-2</v>
      </c>
      <c r="S612" s="97">
        <f t="shared" si="171"/>
        <v>296.81521564051195</v>
      </c>
      <c r="T612" s="97">
        <f t="shared" si="187"/>
        <v>89.00713277705465</v>
      </c>
      <c r="U612" s="97">
        <f t="shared" si="187"/>
        <v>517.39965930140545</v>
      </c>
      <c r="V612" s="33">
        <f t="shared" si="188"/>
        <v>1000</v>
      </c>
      <c r="W612" s="101">
        <f t="shared" si="184"/>
        <v>38445.072893645425</v>
      </c>
      <c r="X612" s="108">
        <f t="shared" si="189"/>
        <v>393.59320792153994</v>
      </c>
      <c r="Y612" s="32">
        <f t="shared" si="185"/>
        <v>217.94785477071281</v>
      </c>
    </row>
    <row r="613" spans="1:25" x14ac:dyDescent="0.25">
      <c r="A613" s="4">
        <v>607</v>
      </c>
      <c r="C613" s="106">
        <f>IF(male=0,VLOOKUP((($A$5:$A$1570/'Life tables'!$I$2)*2)+age,lifetable,13,1),IF(male=1,VLOOKUP((($A$5:$A$1570/'Life tables'!$I$2)*2)+age,lifetable,10,1),"error"))</f>
        <v>5.3177043245611344E-4</v>
      </c>
      <c r="F613" s="97">
        <f t="shared" si="172"/>
        <v>63.727084048221812</v>
      </c>
      <c r="G613" s="97">
        <f t="shared" si="173"/>
        <v>6.4015189660825396</v>
      </c>
      <c r="H613" s="97">
        <f t="shared" si="174"/>
        <v>0.14649089694842746</v>
      </c>
      <c r="I613" s="97">
        <f t="shared" si="175"/>
        <v>0.14649089694842746</v>
      </c>
      <c r="J613" s="97">
        <f t="shared" si="176"/>
        <v>3.7448116607702017E-2</v>
      </c>
      <c r="K613" s="97">
        <f t="shared" si="177"/>
        <v>0.35317491697671</v>
      </c>
      <c r="L613" s="97">
        <f t="shared" si="186"/>
        <v>56.641960254658002</v>
      </c>
      <c r="M613" s="97">
        <f t="shared" si="178"/>
        <v>329.8661238733182</v>
      </c>
      <c r="N613" s="97">
        <f t="shared" si="179"/>
        <v>31.76682242601186</v>
      </c>
      <c r="O613" s="97">
        <f t="shared" si="180"/>
        <v>0.75827075851357451</v>
      </c>
      <c r="P613" s="97">
        <f t="shared" si="181"/>
        <v>0.75827075851357451</v>
      </c>
      <c r="Q613" s="97">
        <f t="shared" si="182"/>
        <v>0.19311216018232036</v>
      </c>
      <c r="R613" s="97">
        <f t="shared" si="183"/>
        <v>5.9440177732980312E-2</v>
      </c>
      <c r="S613" s="97">
        <f t="shared" si="171"/>
        <v>296.33020759236388</v>
      </c>
      <c r="T613" s="97">
        <f t="shared" si="187"/>
        <v>89.237693053844666</v>
      </c>
      <c r="U613" s="97">
        <f t="shared" si="187"/>
        <v>517.81227439611519</v>
      </c>
      <c r="V613" s="33">
        <f t="shared" si="188"/>
        <v>1000.0000000000002</v>
      </c>
      <c r="W613" s="101">
        <f t="shared" si="184"/>
        <v>38338.135231994653</v>
      </c>
      <c r="X613" s="108">
        <f t="shared" si="189"/>
        <v>392.95003255004031</v>
      </c>
      <c r="Y613" s="32">
        <f t="shared" si="185"/>
        <v>217.52912676150748</v>
      </c>
    </row>
    <row r="614" spans="1:25" x14ac:dyDescent="0.25">
      <c r="A614" s="4">
        <v>608</v>
      </c>
      <c r="C614" s="106">
        <f>IF(male=0,VLOOKUP((($A$5:$A$1570/'Life tables'!$I$2)*2)+age,lifetable,13,1),IF(male=1,VLOOKUP((($A$5:$A$1570/'Life tables'!$I$2)*2)+age,lifetable,10,1),"error"))</f>
        <v>5.3177043245611344E-4</v>
      </c>
      <c r="F614" s="97">
        <f t="shared" si="172"/>
        <v>63.622923961942362</v>
      </c>
      <c r="G614" s="97">
        <f t="shared" si="173"/>
        <v>6.391055867420719</v>
      </c>
      <c r="H614" s="97">
        <f t="shared" si="174"/>
        <v>0.14625146178999848</v>
      </c>
      <c r="I614" s="97">
        <f t="shared" si="175"/>
        <v>0.14625146178999848</v>
      </c>
      <c r="J614" s="97">
        <f t="shared" si="176"/>
        <v>3.7386908738000824E-2</v>
      </c>
      <c r="K614" s="97">
        <f t="shared" si="177"/>
        <v>0.3525976627311494</v>
      </c>
      <c r="L614" s="97">
        <f t="shared" si="186"/>
        <v>56.549380599472499</v>
      </c>
      <c r="M614" s="97">
        <f t="shared" si="178"/>
        <v>329.32710858809787</v>
      </c>
      <c r="N614" s="97">
        <f t="shared" si="179"/>
        <v>31.714914086199808</v>
      </c>
      <c r="O614" s="97">
        <f t="shared" si="180"/>
        <v>0.75703171182282847</v>
      </c>
      <c r="P614" s="97">
        <f t="shared" si="181"/>
        <v>0.75703171182282847</v>
      </c>
      <c r="Q614" s="97">
        <f t="shared" si="182"/>
        <v>0.19279660669389923</v>
      </c>
      <c r="R614" s="97">
        <f t="shared" si="183"/>
        <v>5.9343049952843077E-2</v>
      </c>
      <c r="S614" s="97">
        <f t="shared" si="171"/>
        <v>295.84599142160567</v>
      </c>
      <c r="T614" s="97">
        <f t="shared" si="187"/>
        <v>89.467876569276569</v>
      </c>
      <c r="U614" s="97">
        <f t="shared" si="187"/>
        <v>518.22421510879917</v>
      </c>
      <c r="V614" s="33">
        <f t="shared" si="188"/>
        <v>1000.0000000000001</v>
      </c>
      <c r="W614" s="101">
        <f t="shared" si="184"/>
        <v>38231.495003281772</v>
      </c>
      <c r="X614" s="108">
        <f t="shared" si="189"/>
        <v>392.3079083219244</v>
      </c>
      <c r="Y614" s="32">
        <f t="shared" si="185"/>
        <v>217.11120329286018</v>
      </c>
    </row>
    <row r="615" spans="1:25" x14ac:dyDescent="0.25">
      <c r="A615" s="4">
        <v>609</v>
      </c>
      <c r="C615" s="106">
        <f>IF(male=0,VLOOKUP((($A$5:$A$1570/'Life tables'!$I$2)*2)+age,lifetable,13,1),IF(male=1,VLOOKUP((($A$5:$A$1570/'Life tables'!$I$2)*2)+age,lifetable,10,1),"error"))</f>
        <v>5.3177043245611344E-4</v>
      </c>
      <c r="F615" s="97">
        <f t="shared" si="172"/>
        <v>63.518934937387087</v>
      </c>
      <c r="G615" s="97">
        <f t="shared" si="173"/>
        <v>6.3806099522671031</v>
      </c>
      <c r="H615" s="97">
        <f t="shared" si="174"/>
        <v>0.14601241985504401</v>
      </c>
      <c r="I615" s="97">
        <f t="shared" si="175"/>
        <v>0.14601241985504401</v>
      </c>
      <c r="J615" s="97">
        <f t="shared" si="176"/>
        <v>3.7325801389757475E-2</v>
      </c>
      <c r="K615" s="97">
        <f t="shared" si="177"/>
        <v>0.35202135650809974</v>
      </c>
      <c r="L615" s="97">
        <f t="shared" si="186"/>
        <v>56.456952987512039</v>
      </c>
      <c r="M615" s="97">
        <f t="shared" si="178"/>
        <v>328.78897338453731</v>
      </c>
      <c r="N615" s="97">
        <f t="shared" si="179"/>
        <v>31.663090500158404</v>
      </c>
      <c r="O615" s="97">
        <f t="shared" si="180"/>
        <v>0.75579468819580264</v>
      </c>
      <c r="P615" s="97">
        <f t="shared" si="181"/>
        <v>0.75579468819580264</v>
      </c>
      <c r="Q615" s="97">
        <f t="shared" si="182"/>
        <v>0.19248156842804309</v>
      </c>
      <c r="R615" s="97">
        <f t="shared" si="183"/>
        <v>5.9246080758891234E-2</v>
      </c>
      <c r="S615" s="97">
        <f t="shared" si="171"/>
        <v>295.36256585880039</v>
      </c>
      <c r="T615" s="97">
        <f t="shared" si="187"/>
        <v>89.697683939094375</v>
      </c>
      <c r="U615" s="97">
        <f t="shared" si="187"/>
        <v>518.63548254606621</v>
      </c>
      <c r="V615" s="33">
        <f t="shared" si="188"/>
        <v>1000.0000000000002</v>
      </c>
      <c r="W615" s="101">
        <f t="shared" si="184"/>
        <v>38125.151381047901</v>
      </c>
      <c r="X615" s="108">
        <f t="shared" si="189"/>
        <v>391.66683351483965</v>
      </c>
      <c r="Y615" s="32">
        <f t="shared" si="185"/>
        <v>216.69408281645468</v>
      </c>
    </row>
    <row r="616" spans="1:25" x14ac:dyDescent="0.25">
      <c r="A616" s="4">
        <v>610</v>
      </c>
      <c r="C616" s="106">
        <f>IF(male=0,VLOOKUP((($A$5:$A$1570/'Life tables'!$I$2)*2)+age,lifetable,13,1),IF(male=1,VLOOKUP((($A$5:$A$1570/'Life tables'!$I$2)*2)+age,lifetable,10,1),"error"))</f>
        <v>5.3177043245611344E-4</v>
      </c>
      <c r="F616" s="97">
        <f t="shared" si="172"/>
        <v>63.415116663989039</v>
      </c>
      <c r="G616" s="97">
        <f t="shared" si="173"/>
        <v>6.3701811894245948</v>
      </c>
      <c r="H616" s="97">
        <f t="shared" si="174"/>
        <v>0.1457737704296567</v>
      </c>
      <c r="I616" s="97">
        <f t="shared" si="175"/>
        <v>0.1457737704296567</v>
      </c>
      <c r="J616" s="97">
        <f t="shared" si="176"/>
        <v>3.7264794380472727E-2</v>
      </c>
      <c r="K616" s="97">
        <f t="shared" si="177"/>
        <v>0.35144599658640185</v>
      </c>
      <c r="L616" s="97">
        <f t="shared" si="186"/>
        <v>56.364677142738259</v>
      </c>
      <c r="M616" s="97">
        <f t="shared" si="178"/>
        <v>328.25171685085064</v>
      </c>
      <c r="N616" s="97">
        <f t="shared" si="179"/>
        <v>31.611351531929603</v>
      </c>
      <c r="O616" s="97">
        <f t="shared" si="180"/>
        <v>0.75455968438719268</v>
      </c>
      <c r="P616" s="97">
        <f t="shared" si="181"/>
        <v>0.75455968438719268</v>
      </c>
      <c r="Q616" s="97">
        <f t="shared" si="182"/>
        <v>0.19216704455825598</v>
      </c>
      <c r="R616" s="97">
        <f t="shared" si="183"/>
        <v>5.9149269896728245E-2</v>
      </c>
      <c r="S616" s="97">
        <f t="shared" si="171"/>
        <v>294.87992963569167</v>
      </c>
      <c r="T616" s="97">
        <f t="shared" si="187"/>
        <v>89.927115778033098</v>
      </c>
      <c r="U616" s="97">
        <f t="shared" si="187"/>
        <v>519.04607781254936</v>
      </c>
      <c r="V616" s="33">
        <f t="shared" si="188"/>
        <v>1000.0000000000002</v>
      </c>
      <c r="W616" s="101">
        <f t="shared" si="184"/>
        <v>38019.103541100216</v>
      </c>
      <c r="X616" s="108">
        <f t="shared" si="189"/>
        <v>391.02680640941782</v>
      </c>
      <c r="Y616" s="32">
        <f t="shared" si="185"/>
        <v>216.27776378704525</v>
      </c>
    </row>
    <row r="617" spans="1:25" x14ac:dyDescent="0.25">
      <c r="A617" s="4">
        <v>611</v>
      </c>
      <c r="C617" s="106">
        <f>IF(male=0,VLOOKUP((($A$5:$A$1570/'Life tables'!$I$2)*2)+age,lifetable,13,1),IF(male=1,VLOOKUP((($A$5:$A$1570/'Life tables'!$I$2)*2)+age,lifetable,10,1),"error"))</f>
        <v>5.3177043245611344E-4</v>
      </c>
      <c r="F617" s="97">
        <f t="shared" si="172"/>
        <v>63.311468832817361</v>
      </c>
      <c r="G617" s="97">
        <f t="shared" si="173"/>
        <v>6.3597695478604406</v>
      </c>
      <c r="H617" s="97">
        <f t="shared" si="174"/>
        <v>0.14553551280369018</v>
      </c>
      <c r="I617" s="97">
        <f t="shared" si="175"/>
        <v>0.14553551280369018</v>
      </c>
      <c r="J617" s="97">
        <f t="shared" si="176"/>
        <v>3.7203887528608676E-2</v>
      </c>
      <c r="K617" s="97">
        <f t="shared" si="177"/>
        <v>0.35087158125396367</v>
      </c>
      <c r="L617" s="97">
        <f t="shared" si="186"/>
        <v>56.272552790566969</v>
      </c>
      <c r="M617" s="97">
        <f t="shared" si="178"/>
        <v>327.71533757660035</v>
      </c>
      <c r="N617" s="97">
        <f t="shared" si="179"/>
        <v>31.559697045685219</v>
      </c>
      <c r="O617" s="97">
        <f t="shared" si="180"/>
        <v>0.75332669715479372</v>
      </c>
      <c r="P617" s="97">
        <f t="shared" si="181"/>
        <v>0.75332669715479372</v>
      </c>
      <c r="Q617" s="97">
        <f t="shared" si="182"/>
        <v>0.19185303425883143</v>
      </c>
      <c r="R617" s="97">
        <f t="shared" si="183"/>
        <v>5.9052617112200521E-2</v>
      </c>
      <c r="S617" s="97">
        <f t="shared" si="171"/>
        <v>294.39808148523451</v>
      </c>
      <c r="T617" s="97">
        <f t="shared" si="187"/>
        <v>90.156172699820544</v>
      </c>
      <c r="U617" s="97">
        <f t="shared" si="187"/>
        <v>519.45600201091554</v>
      </c>
      <c r="V617" s="33">
        <f t="shared" si="188"/>
        <v>1000.0000000000002</v>
      </c>
      <c r="W617" s="101">
        <f t="shared" si="184"/>
        <v>37913.350661506767</v>
      </c>
      <c r="X617" s="108">
        <f t="shared" si="189"/>
        <v>390.38782528926413</v>
      </c>
      <c r="Y617" s="32">
        <f t="shared" si="185"/>
        <v>215.86224466244704</v>
      </c>
    </row>
    <row r="618" spans="1:25" x14ac:dyDescent="0.25">
      <c r="A618" s="4">
        <v>612</v>
      </c>
      <c r="C618" s="106">
        <f>IF(male=0,VLOOKUP((($A$5:$A$1570/'Life tables'!$I$2)*2)+age,lifetable,13,1),IF(male=1,VLOOKUP((($A$5:$A$1570/'Life tables'!$I$2)*2)+age,lifetable,10,1),"error"))</f>
        <v>5.3177043245611344E-4</v>
      </c>
      <c r="F618" s="97">
        <f t="shared" si="172"/>
        <v>63.207991136533558</v>
      </c>
      <c r="G618" s="97">
        <f t="shared" si="173"/>
        <v>6.3493749967018456</v>
      </c>
      <c r="H618" s="97">
        <f t="shared" si="174"/>
        <v>0.14529764627065844</v>
      </c>
      <c r="I618" s="97">
        <f t="shared" si="175"/>
        <v>0.14529764627065844</v>
      </c>
      <c r="J618" s="97">
        <f t="shared" si="176"/>
        <v>3.7143080653563219E-2</v>
      </c>
      <c r="K618" s="97">
        <f t="shared" si="177"/>
        <v>0.35029810880751822</v>
      </c>
      <c r="L618" s="97">
        <f t="shared" si="186"/>
        <v>56.180579657829313</v>
      </c>
      <c r="M618" s="97">
        <f t="shared" si="178"/>
        <v>327.17983415273062</v>
      </c>
      <c r="N618" s="97">
        <f t="shared" si="179"/>
        <v>31.508126905730126</v>
      </c>
      <c r="O618" s="97">
        <f t="shared" si="180"/>
        <v>0.75209572325957719</v>
      </c>
      <c r="P618" s="97">
        <f t="shared" si="181"/>
        <v>0.75209572325957719</v>
      </c>
      <c r="Q618" s="97">
        <f t="shared" si="182"/>
        <v>0.1915395367048715</v>
      </c>
      <c r="R618" s="97">
        <f t="shared" si="183"/>
        <v>5.8956122151403452E-2</v>
      </c>
      <c r="S618" s="97">
        <f t="shared" si="171"/>
        <v>293.91702014162507</v>
      </c>
      <c r="T618" s="97">
        <f t="shared" si="187"/>
        <v>90.384855317178975</v>
      </c>
      <c r="U618" s="97">
        <f t="shared" si="187"/>
        <v>519.86525624187448</v>
      </c>
      <c r="V618" s="33">
        <f t="shared" si="188"/>
        <v>1000.0000000000002</v>
      </c>
      <c r="W618" s="101">
        <f t="shared" si="184"/>
        <v>37807.891922591582</v>
      </c>
      <c r="X618" s="108">
        <f t="shared" si="189"/>
        <v>389.74988844094685</v>
      </c>
      <c r="Y618" s="32">
        <f t="shared" si="185"/>
        <v>215.44752390352753</v>
      </c>
    </row>
    <row r="619" spans="1:25" x14ac:dyDescent="0.25">
      <c r="A619" s="4">
        <v>613</v>
      </c>
      <c r="C619" s="106">
        <f>IF(male=0,VLOOKUP((($A$5:$A$1570/'Life tables'!$I$2)*2)+age,lifetable,13,1),IF(male=1,VLOOKUP((($A$5:$A$1570/'Life tables'!$I$2)*2)+age,lifetable,10,1),"error"))</f>
        <v>5.3177043245611344E-4</v>
      </c>
      <c r="F619" s="97">
        <f t="shared" si="172"/>
        <v>63.104683269349316</v>
      </c>
      <c r="G619" s="97">
        <f t="shared" si="173"/>
        <v>6.3389975052317347</v>
      </c>
      <c r="H619" s="97">
        <f t="shared" si="174"/>
        <v>0.145060170127639</v>
      </c>
      <c r="I619" s="97">
        <f t="shared" si="175"/>
        <v>0.145060170127639</v>
      </c>
      <c r="J619" s="97">
        <f t="shared" si="176"/>
        <v>3.7082373575645117E-2</v>
      </c>
      <c r="K619" s="97">
        <f t="shared" si="177"/>
        <v>0.34972557755238926</v>
      </c>
      <c r="L619" s="97">
        <f t="shared" si="186"/>
        <v>56.088757472734272</v>
      </c>
      <c r="M619" s="97">
        <f t="shared" si="178"/>
        <v>326.64520517159752</v>
      </c>
      <c r="N619" s="97">
        <f t="shared" si="179"/>
        <v>31.456640976505163</v>
      </c>
      <c r="O619" s="97">
        <f t="shared" si="180"/>
        <v>0.75086675946575998</v>
      </c>
      <c r="P619" s="97">
        <f t="shared" si="181"/>
        <v>0.75086675946575998</v>
      </c>
      <c r="Q619" s="97">
        <f t="shared" si="182"/>
        <v>0.19122655107230524</v>
      </c>
      <c r="R619" s="97">
        <f t="shared" si="183"/>
        <v>5.8859784760686859E-2</v>
      </c>
      <c r="S619" s="97">
        <f t="shared" si="171"/>
        <v>293.43674434032783</v>
      </c>
      <c r="T619" s="97">
        <f t="shared" si="187"/>
        <v>90.613164241826922</v>
      </c>
      <c r="U619" s="97">
        <f t="shared" si="187"/>
        <v>520.27384160418751</v>
      </c>
      <c r="V619" s="33">
        <f t="shared" si="188"/>
        <v>1000.0000000000002</v>
      </c>
      <c r="W619" s="101">
        <f t="shared" si="184"/>
        <v>37702.726506929284</v>
      </c>
      <c r="X619" s="108">
        <f t="shared" si="189"/>
        <v>389.11299415398582</v>
      </c>
      <c r="Y619" s="32">
        <f t="shared" si="185"/>
        <v>215.03359997419639</v>
      </c>
    </row>
    <row r="620" spans="1:25" x14ac:dyDescent="0.25">
      <c r="A620" s="4">
        <v>614</v>
      </c>
      <c r="C620" s="106">
        <f>IF(male=0,VLOOKUP((($A$5:$A$1570/'Life tables'!$I$2)*2)+age,lifetable,13,1),IF(male=1,VLOOKUP((($A$5:$A$1570/'Life tables'!$I$2)*2)+age,lifetable,10,1),"error"))</f>
        <v>5.3177043245611344E-4</v>
      </c>
      <c r="F620" s="97">
        <f t="shared" si="172"/>
        <v>63.001544926985886</v>
      </c>
      <c r="G620" s="97">
        <f t="shared" si="173"/>
        <v>6.3286370428846705</v>
      </c>
      <c r="H620" s="97">
        <f t="shared" si="174"/>
        <v>0.14482308367517932</v>
      </c>
      <c r="I620" s="97">
        <f t="shared" si="175"/>
        <v>0.14482308367517932</v>
      </c>
      <c r="J620" s="97">
        <f t="shared" si="176"/>
        <v>3.7021766116050257E-2</v>
      </c>
      <c r="K620" s="97">
        <f t="shared" si="177"/>
        <v>0.34915398580226686</v>
      </c>
      <c r="L620" s="97">
        <f t="shared" si="186"/>
        <v>55.997085964832543</v>
      </c>
      <c r="M620" s="97">
        <f t="shared" si="178"/>
        <v>326.11144922699992</v>
      </c>
      <c r="N620" s="97">
        <f t="shared" si="179"/>
        <v>31.405239122590114</v>
      </c>
      <c r="O620" s="97">
        <f t="shared" si="180"/>
        <v>0.74963980254087559</v>
      </c>
      <c r="P620" s="97">
        <f t="shared" si="181"/>
        <v>0.74963980254087559</v>
      </c>
      <c r="Q620" s="97">
        <f t="shared" si="182"/>
        <v>0.19091407653790599</v>
      </c>
      <c r="R620" s="97">
        <f t="shared" si="183"/>
        <v>5.8763604686660517E-2</v>
      </c>
      <c r="S620" s="97">
        <f t="shared" si="171"/>
        <v>292.95725281810348</v>
      </c>
      <c r="T620" s="97">
        <f t="shared" si="187"/>
        <v>90.841100084480885</v>
      </c>
      <c r="U620" s="97">
        <f t="shared" si="187"/>
        <v>520.68175919467649</v>
      </c>
      <c r="V620" s="33">
        <f t="shared" si="188"/>
        <v>1000.0000000000002</v>
      </c>
      <c r="W620" s="101">
        <f t="shared" si="184"/>
        <v>37597.853599340095</v>
      </c>
      <c r="X620" s="108">
        <f t="shared" si="189"/>
        <v>388.4771407208429</v>
      </c>
      <c r="Y620" s="32">
        <f t="shared" si="185"/>
        <v>214.62047134139732</v>
      </c>
    </row>
    <row r="621" spans="1:25" x14ac:dyDescent="0.25">
      <c r="A621" s="4">
        <v>615</v>
      </c>
      <c r="C621" s="106">
        <f>IF(male=0,VLOOKUP((($A$5:$A$1570/'Life tables'!$I$2)*2)+age,lifetable,13,1),IF(male=1,VLOOKUP((($A$5:$A$1570/'Life tables'!$I$2)*2)+age,lifetable,10,1),"error"))</f>
        <v>5.3177043245611344E-4</v>
      </c>
      <c r="F621" s="97">
        <f t="shared" si="172"/>
        <v>62.898575806634895</v>
      </c>
      <c r="G621" s="97">
        <f t="shared" si="173"/>
        <v>6.3182935792429173</v>
      </c>
      <c r="H621" s="97">
        <f t="shared" si="174"/>
        <v>0.14458638621720693</v>
      </c>
      <c r="I621" s="97">
        <f t="shared" si="175"/>
        <v>0.14458638621720693</v>
      </c>
      <c r="J621" s="97">
        <f t="shared" si="176"/>
        <v>3.6961258096838541E-2</v>
      </c>
      <c r="K621" s="97">
        <f t="shared" si="177"/>
        <v>0.34858333187898977</v>
      </c>
      <c r="L621" s="97">
        <f t="shared" si="186"/>
        <v>55.905564864981734</v>
      </c>
      <c r="M621" s="97">
        <f t="shared" si="178"/>
        <v>325.57856491420802</v>
      </c>
      <c r="N621" s="97">
        <f t="shared" si="179"/>
        <v>31.353921208706453</v>
      </c>
      <c r="O621" s="97">
        <f t="shared" si="180"/>
        <v>0.74841484925583956</v>
      </c>
      <c r="P621" s="97">
        <f t="shared" si="181"/>
        <v>0.74841484925583956</v>
      </c>
      <c r="Q621" s="97">
        <f t="shared" si="182"/>
        <v>0.19060211227930865</v>
      </c>
      <c r="R621" s="97">
        <f t="shared" si="183"/>
        <v>5.8667581676199364E-2</v>
      </c>
      <c r="S621" s="97">
        <f t="shared" si="171"/>
        <v>292.47854431303438</v>
      </c>
      <c r="T621" s="97">
        <f t="shared" si="187"/>
        <v>91.068663454857031</v>
      </c>
      <c r="U621" s="97">
        <f t="shared" si="187"/>
        <v>521.08901010823172</v>
      </c>
      <c r="V621" s="33">
        <f t="shared" si="188"/>
        <v>1000.0000000000002</v>
      </c>
      <c r="W621" s="101">
        <f t="shared" si="184"/>
        <v>37493.272386884571</v>
      </c>
      <c r="X621" s="108">
        <f t="shared" si="189"/>
        <v>387.84232643691155</v>
      </c>
      <c r="Y621" s="32">
        <f t="shared" si="185"/>
        <v>214.20813647509888</v>
      </c>
    </row>
    <row r="622" spans="1:25" x14ac:dyDescent="0.25">
      <c r="A622" s="4">
        <v>616</v>
      </c>
      <c r="C622" s="106">
        <f>IF(male=0,VLOOKUP((($A$5:$A$1570/'Life tables'!$I$2)*2)+age,lifetable,13,1),IF(male=1,VLOOKUP((($A$5:$A$1570/'Life tables'!$I$2)*2)+age,lifetable,10,1),"error"))</f>
        <v>5.3177043245611344E-4</v>
      </c>
      <c r="F622" s="97">
        <f t="shared" si="172"/>
        <v>62.795775606920529</v>
      </c>
      <c r="G622" s="97">
        <f t="shared" si="173"/>
        <v>6.3079670840326454</v>
      </c>
      <c r="H622" s="97">
        <f t="shared" si="174"/>
        <v>0.14435007706094238</v>
      </c>
      <c r="I622" s="97">
        <f t="shared" si="175"/>
        <v>0.14435007706094238</v>
      </c>
      <c r="J622" s="97">
        <f t="shared" si="176"/>
        <v>3.6900849340911694E-2</v>
      </c>
      <c r="K622" s="97">
        <f t="shared" si="177"/>
        <v>0.348013614112336</v>
      </c>
      <c r="L622" s="97">
        <f t="shared" si="186"/>
        <v>55.814193905312749</v>
      </c>
      <c r="M622" s="97">
        <f t="shared" si="178"/>
        <v>325.04655082999102</v>
      </c>
      <c r="N622" s="97">
        <f t="shared" si="179"/>
        <v>31.302687099720018</v>
      </c>
      <c r="O622" s="97">
        <f t="shared" si="180"/>
        <v>0.7471918963850136</v>
      </c>
      <c r="P622" s="97">
        <f t="shared" si="181"/>
        <v>0.7471918963850136</v>
      </c>
      <c r="Q622" s="97">
        <f t="shared" si="182"/>
        <v>0.19029065747502563</v>
      </c>
      <c r="R622" s="97">
        <f t="shared" si="183"/>
        <v>5.8571715476448426E-2</v>
      </c>
      <c r="S622" s="97">
        <f t="shared" si="171"/>
        <v>292.00061756454949</v>
      </c>
      <c r="T622" s="97">
        <f t="shared" si="187"/>
        <v>91.295854961672973</v>
      </c>
      <c r="U622" s="97">
        <f t="shared" si="187"/>
        <v>521.4955954378205</v>
      </c>
      <c r="V622" s="33">
        <f t="shared" si="188"/>
        <v>1000.0000000000002</v>
      </c>
      <c r="W622" s="101">
        <f t="shared" si="184"/>
        <v>37388.982058858426</v>
      </c>
      <c r="X622" s="108">
        <f t="shared" si="189"/>
        <v>387.20854960050679</v>
      </c>
      <c r="Y622" s="32">
        <f t="shared" si="185"/>
        <v>213.79659384828543</v>
      </c>
    </row>
    <row r="623" spans="1:25" x14ac:dyDescent="0.25">
      <c r="A623" s="4">
        <v>617</v>
      </c>
      <c r="C623" s="106">
        <f>IF(male=0,VLOOKUP((($A$5:$A$1570/'Life tables'!$I$2)*2)+age,lifetable,13,1),IF(male=1,VLOOKUP((($A$5:$A$1570/'Life tables'!$I$2)*2)+age,lifetable,10,1),"error"))</f>
        <v>5.3177043245611344E-4</v>
      </c>
      <c r="F623" s="97">
        <f t="shared" si="172"/>
        <v>62.693144027863113</v>
      </c>
      <c r="G623" s="97">
        <f t="shared" si="173"/>
        <v>6.2976575271202675</v>
      </c>
      <c r="H623" s="97">
        <f t="shared" si="174"/>
        <v>0.14411415551681558</v>
      </c>
      <c r="I623" s="97">
        <f t="shared" si="175"/>
        <v>0.14411415551681558</v>
      </c>
      <c r="J623" s="97">
        <f t="shared" si="176"/>
        <v>3.6840539671991857E-2</v>
      </c>
      <c r="K623" s="97">
        <f t="shared" si="177"/>
        <v>0.34744483083982092</v>
      </c>
      <c r="L623" s="97">
        <f t="shared" si="186"/>
        <v>55.722972819197402</v>
      </c>
      <c r="M623" s="97">
        <f t="shared" si="178"/>
        <v>324.51540557264366</v>
      </c>
      <c r="N623" s="97">
        <f t="shared" si="179"/>
        <v>31.251536660643552</v>
      </c>
      <c r="O623" s="97">
        <f t="shared" si="180"/>
        <v>0.74597094070626568</v>
      </c>
      <c r="P623" s="97">
        <f t="shared" si="181"/>
        <v>0.74597094070626568</v>
      </c>
      <c r="Q623" s="97">
        <f t="shared" si="182"/>
        <v>0.18997971130446242</v>
      </c>
      <c r="R623" s="97">
        <f t="shared" si="183"/>
        <v>5.8476005834827635E-2</v>
      </c>
      <c r="S623" s="97">
        <f t="shared" si="171"/>
        <v>291.52347131344828</v>
      </c>
      <c r="T623" s="97">
        <f t="shared" si="187"/>
        <v>91.522675212649432</v>
      </c>
      <c r="U623" s="97">
        <f t="shared" si="187"/>
        <v>521.90151627449518</v>
      </c>
      <c r="V623" s="33">
        <f t="shared" si="188"/>
        <v>1000.0000000000003</v>
      </c>
      <c r="W623" s="101">
        <f t="shared" si="184"/>
        <v>37284.981806787291</v>
      </c>
      <c r="X623" s="108">
        <f t="shared" si="189"/>
        <v>386.5758085128557</v>
      </c>
      <c r="Y623" s="32">
        <f t="shared" si="185"/>
        <v>213.38584193694942</v>
      </c>
    </row>
    <row r="624" spans="1:25" x14ac:dyDescent="0.25">
      <c r="A624" s="4">
        <v>618</v>
      </c>
      <c r="C624" s="106">
        <f>IF(male=0,VLOOKUP((($A$5:$A$1570/'Life tables'!$I$2)*2)+age,lifetable,13,1),IF(male=1,VLOOKUP((($A$5:$A$1570/'Life tables'!$I$2)*2)+age,lifetable,10,1),"error"))</f>
        <v>5.3177043245611344E-4</v>
      </c>
      <c r="F624" s="97">
        <f t="shared" si="172"/>
        <v>62.590680770843981</v>
      </c>
      <c r="G624" s="97">
        <f t="shared" si="173"/>
        <v>6.2873648785089138</v>
      </c>
      <c r="H624" s="97">
        <f t="shared" si="174"/>
        <v>0.14387862089838502</v>
      </c>
      <c r="I624" s="97">
        <f t="shared" si="175"/>
        <v>0.14387862089838502</v>
      </c>
      <c r="J624" s="97">
        <f t="shared" si="176"/>
        <v>3.6780328914600958E-2</v>
      </c>
      <c r="K624" s="97">
        <f t="shared" si="177"/>
        <v>0.34687698040650256</v>
      </c>
      <c r="L624" s="97">
        <f t="shared" si="186"/>
        <v>55.631901341217194</v>
      </c>
      <c r="M624" s="97">
        <f t="shared" si="178"/>
        <v>323.98512774201174</v>
      </c>
      <c r="N624" s="97">
        <f t="shared" si="179"/>
        <v>31.200469756639173</v>
      </c>
      <c r="O624" s="97">
        <f t="shared" si="180"/>
        <v>0.74475197900102974</v>
      </c>
      <c r="P624" s="97">
        <f t="shared" si="181"/>
        <v>0.74475197900102974</v>
      </c>
      <c r="Q624" s="97">
        <f t="shared" si="182"/>
        <v>0.18966927294793245</v>
      </c>
      <c r="R624" s="97">
        <f t="shared" si="183"/>
        <v>5.8380452499036395E-2</v>
      </c>
      <c r="S624" s="97">
        <f t="shared" si="171"/>
        <v>291.04710430192353</v>
      </c>
      <c r="T624" s="97">
        <f t="shared" si="187"/>
        <v>91.749124814511958</v>
      </c>
      <c r="U624" s="97">
        <f t="shared" si="187"/>
        <v>522.30677370740068</v>
      </c>
      <c r="V624" s="33">
        <f t="shared" si="188"/>
        <v>1000.0000000000002</v>
      </c>
      <c r="W624" s="101">
        <f t="shared" si="184"/>
        <v>37181.270824421415</v>
      </c>
      <c r="X624" s="108">
        <f t="shared" si="189"/>
        <v>385.94410147808765</v>
      </c>
      <c r="Y624" s="32">
        <f t="shared" si="185"/>
        <v>212.97587922008202</v>
      </c>
    </row>
    <row r="625" spans="1:25" x14ac:dyDescent="0.25">
      <c r="A625" s="4">
        <v>619</v>
      </c>
      <c r="C625" s="106">
        <f>IF(male=0,VLOOKUP((($A$5:$A$1570/'Life tables'!$I$2)*2)+age,lifetable,13,1),IF(male=1,VLOOKUP((($A$5:$A$1570/'Life tables'!$I$2)*2)+age,lifetable,10,1),"error"))</f>
        <v>5.3177043245611344E-4</v>
      </c>
      <c r="F625" s="97">
        <f t="shared" si="172"/>
        <v>62.488385538571549</v>
      </c>
      <c r="G625" s="97">
        <f t="shared" si="173"/>
        <v>6.277089108335022</v>
      </c>
      <c r="H625" s="97">
        <f t="shared" si="174"/>
        <v>0.14364347252225979</v>
      </c>
      <c r="I625" s="97">
        <f t="shared" si="175"/>
        <v>0.14364347252225979</v>
      </c>
      <c r="J625" s="97">
        <f t="shared" si="176"/>
        <v>3.672021689404073E-2</v>
      </c>
      <c r="K625" s="97">
        <f t="shared" si="177"/>
        <v>0.34631006116479379</v>
      </c>
      <c r="L625" s="97">
        <f t="shared" si="186"/>
        <v>55.540979207133176</v>
      </c>
      <c r="M625" s="97">
        <f t="shared" si="178"/>
        <v>323.45571593951604</v>
      </c>
      <c r="N625" s="97">
        <f t="shared" si="179"/>
        <v>31.149486253020672</v>
      </c>
      <c r="O625" s="97">
        <f t="shared" si="180"/>
        <v>0.74353500805435979</v>
      </c>
      <c r="P625" s="97">
        <f t="shared" si="181"/>
        <v>0.74353500805435979</v>
      </c>
      <c r="Q625" s="97">
        <f t="shared" si="182"/>
        <v>0.18935934158667142</v>
      </c>
      <c r="R625" s="97">
        <f t="shared" si="183"/>
        <v>5.8285055217057943E-2</v>
      </c>
      <c r="S625" s="97">
        <f t="shared" si="171"/>
        <v>290.57151527358292</v>
      </c>
      <c r="T625" s="97">
        <f t="shared" si="187"/>
        <v>91.975204372992664</v>
      </c>
      <c r="U625" s="97">
        <f t="shared" si="187"/>
        <v>522.71136882378255</v>
      </c>
      <c r="V625" s="33">
        <f t="shared" si="188"/>
        <v>1000.0000000000002</v>
      </c>
      <c r="W625" s="101">
        <f t="shared" si="184"/>
        <v>37077.848307730412</v>
      </c>
      <c r="X625" s="108">
        <f t="shared" si="189"/>
        <v>385.31342680322501</v>
      </c>
      <c r="Y625" s="32">
        <f t="shared" si="185"/>
        <v>212.56670417966495</v>
      </c>
    </row>
    <row r="626" spans="1:25" x14ac:dyDescent="0.25">
      <c r="A626" s="4">
        <v>620</v>
      </c>
      <c r="C626" s="106">
        <f>IF(male=0,VLOOKUP((($A$5:$A$1570/'Life tables'!$I$2)*2)+age,lifetable,13,1),IF(male=1,VLOOKUP((($A$5:$A$1570/'Life tables'!$I$2)*2)+age,lifetable,10,1),"error"))</f>
        <v>5.3177043245611344E-4</v>
      </c>
      <c r="F626" s="97">
        <f t="shared" si="172"/>
        <v>62.386258035048655</v>
      </c>
      <c r="G626" s="97">
        <f t="shared" si="173"/>
        <v>6.2668301868650582</v>
      </c>
      <c r="H626" s="97">
        <f t="shared" si="174"/>
        <v>0.14340870970802444</v>
      </c>
      <c r="I626" s="97">
        <f t="shared" si="175"/>
        <v>0.14340870970802444</v>
      </c>
      <c r="J626" s="97">
        <f t="shared" si="176"/>
        <v>3.6660203436373592E-2</v>
      </c>
      <c r="K626" s="97">
        <f t="shared" si="177"/>
        <v>0.34574407147428099</v>
      </c>
      <c r="L626" s="97">
        <f t="shared" si="186"/>
        <v>55.450206153856897</v>
      </c>
      <c r="M626" s="97">
        <f t="shared" si="178"/>
        <v>322.92716876817639</v>
      </c>
      <c r="N626" s="97">
        <f t="shared" si="179"/>
        <v>31.098586015255833</v>
      </c>
      <c r="O626" s="97">
        <f t="shared" si="180"/>
        <v>0.74232002465498581</v>
      </c>
      <c r="P626" s="97">
        <f t="shared" si="181"/>
        <v>0.74232002465498581</v>
      </c>
      <c r="Q626" s="97">
        <f t="shared" si="182"/>
        <v>0.18904991640285096</v>
      </c>
      <c r="R626" s="97">
        <f t="shared" si="183"/>
        <v>5.8189813737163643E-2</v>
      </c>
      <c r="S626" s="97">
        <f t="shared" si="171"/>
        <v>290.09670297347054</v>
      </c>
      <c r="T626" s="97">
        <f t="shared" si="187"/>
        <v>92.200914492831885</v>
      </c>
      <c r="U626" s="97">
        <f t="shared" si="187"/>
        <v>523.11530270899402</v>
      </c>
      <c r="V626" s="33">
        <f t="shared" si="188"/>
        <v>1000.0000000000002</v>
      </c>
      <c r="W626" s="101">
        <f t="shared" si="184"/>
        <v>36974.713454897974</v>
      </c>
      <c r="X626" s="108">
        <f t="shared" si="189"/>
        <v>384.68378279817432</v>
      </c>
      <c r="Y626" s="32">
        <f t="shared" si="185"/>
        <v>212.15831530066279</v>
      </c>
    </row>
    <row r="627" spans="1:25" x14ac:dyDescent="0.25">
      <c r="A627" s="4">
        <v>621</v>
      </c>
      <c r="C627" s="106">
        <f>IF(male=0,VLOOKUP((($A$5:$A$1570/'Life tables'!$I$2)*2)+age,lifetable,13,1),IF(male=1,VLOOKUP((($A$5:$A$1570/'Life tables'!$I$2)*2)+age,lifetable,10,1),"error"))</f>
        <v>5.3177043245611344E-4</v>
      </c>
      <c r="F627" s="97">
        <f t="shared" si="172"/>
        <v>62.284297965541043</v>
      </c>
      <c r="G627" s="97">
        <f t="shared" si="173"/>
        <v>6.2565880844923498</v>
      </c>
      <c r="H627" s="97">
        <f t="shared" si="174"/>
        <v>0.14317433177816669</v>
      </c>
      <c r="I627" s="97">
        <f t="shared" si="175"/>
        <v>0.14317433177816669</v>
      </c>
      <c r="J627" s="97">
        <f t="shared" si="176"/>
        <v>3.6600288368404024E-2</v>
      </c>
      <c r="K627" s="97">
        <f t="shared" si="177"/>
        <v>0.34517900970154963</v>
      </c>
      <c r="L627" s="97">
        <f t="shared" si="186"/>
        <v>55.359581919422403</v>
      </c>
      <c r="M627" s="97">
        <f t="shared" si="178"/>
        <v>322.39948483263333</v>
      </c>
      <c r="N627" s="97">
        <f t="shared" si="179"/>
        <v>31.047768908968518</v>
      </c>
      <c r="O627" s="97">
        <f t="shared" si="180"/>
        <v>0.74110702559536334</v>
      </c>
      <c r="P627" s="97">
        <f t="shared" si="181"/>
        <v>0.74110702559536334</v>
      </c>
      <c r="Q627" s="97">
        <f t="shared" si="182"/>
        <v>0.18874099657959151</v>
      </c>
      <c r="R627" s="97">
        <f t="shared" si="183"/>
        <v>5.8094727807916885E-2</v>
      </c>
      <c r="S627" s="97">
        <f t="shared" si="171"/>
        <v>289.62266614808658</v>
      </c>
      <c r="T627" s="97">
        <f t="shared" si="187"/>
        <v>92.426255777779886</v>
      </c>
      <c r="U627" s="97">
        <f t="shared" si="187"/>
        <v>523.51857644650352</v>
      </c>
      <c r="V627" s="33">
        <f t="shared" si="188"/>
        <v>1000.0000000000003</v>
      </c>
      <c r="W627" s="101">
        <f t="shared" si="184"/>
        <v>36871.865466316514</v>
      </c>
      <c r="X627" s="108">
        <f t="shared" si="189"/>
        <v>384.05516777571694</v>
      </c>
      <c r="Y627" s="32">
        <f t="shared" si="185"/>
        <v>211.75071107101411</v>
      </c>
    </row>
    <row r="628" spans="1:25" x14ac:dyDescent="0.25">
      <c r="A628" s="4">
        <v>622</v>
      </c>
      <c r="C628" s="106">
        <f>IF(male=0,VLOOKUP((($A$5:$A$1570/'Life tables'!$I$2)*2)+age,lifetable,13,1),IF(male=1,VLOOKUP((($A$5:$A$1570/'Life tables'!$I$2)*2)+age,lifetable,10,1),"error"))</f>
        <v>5.3177043245611344E-4</v>
      </c>
      <c r="F628" s="97">
        <f t="shared" si="172"/>
        <v>62.182505036546935</v>
      </c>
      <c r="G628" s="97">
        <f t="shared" si="173"/>
        <v>6.2463627717340291</v>
      </c>
      <c r="H628" s="97">
        <f t="shared" si="174"/>
        <v>0.14294033805800727</v>
      </c>
      <c r="I628" s="97">
        <f t="shared" si="175"/>
        <v>0.14294033805800727</v>
      </c>
      <c r="J628" s="97">
        <f t="shared" si="176"/>
        <v>3.654047151766085E-2</v>
      </c>
      <c r="K628" s="97">
        <f t="shared" si="177"/>
        <v>0.34461487422001547</v>
      </c>
      <c r="L628" s="97">
        <f t="shared" si="186"/>
        <v>55.269106242959211</v>
      </c>
      <c r="M628" s="97">
        <f t="shared" si="178"/>
        <v>321.87266273916993</v>
      </c>
      <c r="N628" s="97">
        <f t="shared" si="179"/>
        <v>30.997034799940764</v>
      </c>
      <c r="O628" s="97">
        <f t="shared" si="180"/>
        <v>0.73989600767172337</v>
      </c>
      <c r="P628" s="97">
        <f t="shared" si="181"/>
        <v>0.73989600767172337</v>
      </c>
      <c r="Q628" s="97">
        <f t="shared" si="182"/>
        <v>0.18843258130097509</v>
      </c>
      <c r="R628" s="97">
        <f t="shared" si="183"/>
        <v>5.7999797178177076E-2</v>
      </c>
      <c r="S628" s="97">
        <f t="shared" si="171"/>
        <v>289.14940354540659</v>
      </c>
      <c r="T628" s="97">
        <f t="shared" si="187"/>
        <v>92.651228830598527</v>
      </c>
      <c r="U628" s="97">
        <f t="shared" si="187"/>
        <v>523.92119111790169</v>
      </c>
      <c r="V628" s="33">
        <f t="shared" si="188"/>
        <v>1000.0000000000002</v>
      </c>
      <c r="W628" s="101">
        <f t="shared" si="184"/>
        <v>36769.30354458189</v>
      </c>
      <c r="X628" s="108">
        <f t="shared" si="189"/>
        <v>383.42758005150006</v>
      </c>
      <c r="Y628" s="32">
        <f t="shared" si="185"/>
        <v>211.34388998162373</v>
      </c>
    </row>
    <row r="629" spans="1:25" x14ac:dyDescent="0.25">
      <c r="A629" s="4">
        <v>623</v>
      </c>
      <c r="C629" s="106">
        <f>IF(male=0,VLOOKUP((($A$5:$A$1570/'Life tables'!$I$2)*2)+age,lifetable,13,1),IF(male=1,VLOOKUP((($A$5:$A$1570/'Life tables'!$I$2)*2)+age,lifetable,10,1),"error"))</f>
        <v>5.3177043245611344E-4</v>
      </c>
      <c r="F629" s="97">
        <f t="shared" si="172"/>
        <v>62.08087895576773</v>
      </c>
      <c r="G629" s="97">
        <f t="shared" si="173"/>
        <v>6.236154219228089</v>
      </c>
      <c r="H629" s="97">
        <f t="shared" si="174"/>
        <v>0.14270672787563279</v>
      </c>
      <c r="I629" s="97">
        <f t="shared" si="175"/>
        <v>0.14270672787563279</v>
      </c>
      <c r="J629" s="97">
        <f t="shared" si="176"/>
        <v>3.6480752712379827E-2</v>
      </c>
      <c r="K629" s="97">
        <f t="shared" si="177"/>
        <v>0.3440516634097624</v>
      </c>
      <c r="L629" s="97">
        <f t="shared" si="186"/>
        <v>55.178778864666235</v>
      </c>
      <c r="M629" s="97">
        <f t="shared" si="178"/>
        <v>321.34670109573233</v>
      </c>
      <c r="N629" s="97">
        <f t="shared" si="179"/>
        <v>30.946383554114767</v>
      </c>
      <c r="O629" s="97">
        <f t="shared" si="180"/>
        <v>0.73868696768412034</v>
      </c>
      <c r="P629" s="97">
        <f t="shared" si="181"/>
        <v>0.73868696768412034</v>
      </c>
      <c r="Q629" s="97">
        <f t="shared" si="182"/>
        <v>0.18812466975205752</v>
      </c>
      <c r="R629" s="97">
        <f t="shared" si="183"/>
        <v>5.7905021597103257E-2</v>
      </c>
      <c r="S629" s="97">
        <f t="shared" si="171"/>
        <v>288.67691391490018</v>
      </c>
      <c r="T629" s="97">
        <f t="shared" si="187"/>
        <v>92.875834253062962</v>
      </c>
      <c r="U629" s="97">
        <f t="shared" si="187"/>
        <v>524.32314780290858</v>
      </c>
      <c r="V629" s="33">
        <f t="shared" si="188"/>
        <v>1000.0000000000003</v>
      </c>
      <c r="W629" s="101">
        <f t="shared" si="184"/>
        <v>36667.026894487979</v>
      </c>
      <c r="X629" s="108">
        <f t="shared" si="189"/>
        <v>382.80101794402879</v>
      </c>
      <c r="Y629" s="32">
        <f t="shared" si="185"/>
        <v>210.93785052635508</v>
      </c>
    </row>
    <row r="630" spans="1:25" x14ac:dyDescent="0.25">
      <c r="A630" s="4">
        <v>624</v>
      </c>
      <c r="C630" s="106">
        <f>IF(male=0,VLOOKUP((($A$5:$A$1570/'Life tables'!$I$2)*2)+age,lifetable,13,1),IF(male=1,VLOOKUP((($A$5:$A$1570/'Life tables'!$I$2)*2)+age,lifetable,10,1),"error"))</f>
        <v>5.3177043245611344E-4</v>
      </c>
      <c r="F630" s="97">
        <f t="shared" si="172"/>
        <v>61.979419432079773</v>
      </c>
      <c r="G630" s="97">
        <f t="shared" si="173"/>
        <v>6.2259623977305498</v>
      </c>
      <c r="H630" s="97">
        <f t="shared" si="174"/>
        <v>0.14247350056183067</v>
      </c>
      <c r="I630" s="97">
        <f t="shared" si="175"/>
        <v>0.14247350056183067</v>
      </c>
      <c r="J630" s="97">
        <f t="shared" si="176"/>
        <v>3.6421131781487176E-2</v>
      </c>
      <c r="K630" s="97">
        <f t="shared" si="177"/>
        <v>0.3434893756573858</v>
      </c>
      <c r="L630" s="97">
        <f t="shared" si="186"/>
        <v>55.088599525786691</v>
      </c>
      <c r="M630" s="97">
        <f t="shared" si="178"/>
        <v>320.82159851194905</v>
      </c>
      <c r="N630" s="97">
        <f t="shared" si="179"/>
        <v>30.895815037594748</v>
      </c>
      <c r="O630" s="97">
        <f t="shared" si="180"/>
        <v>0.73747990243647554</v>
      </c>
      <c r="P630" s="97">
        <f t="shared" si="181"/>
        <v>0.73747990243647554</v>
      </c>
      <c r="Q630" s="97">
        <f t="shared" si="182"/>
        <v>0.18781726111887931</v>
      </c>
      <c r="R630" s="97">
        <f t="shared" si="183"/>
        <v>5.7810400814157656E-2</v>
      </c>
      <c r="S630" s="97">
        <f t="shared" si="171"/>
        <v>288.2051960075483</v>
      </c>
      <c r="T630" s="97">
        <f t="shared" si="187"/>
        <v>93.100072645963323</v>
      </c>
      <c r="U630" s="97">
        <f t="shared" si="187"/>
        <v>524.72444757938013</v>
      </c>
      <c r="V630" s="33">
        <f t="shared" si="188"/>
        <v>1000.0000000000003</v>
      </c>
      <c r="W630" s="101">
        <f t="shared" si="184"/>
        <v>36565.034723021388</v>
      </c>
      <c r="X630" s="108">
        <f t="shared" si="189"/>
        <v>382.17547977465688</v>
      </c>
      <c r="Y630" s="32">
        <f t="shared" si="185"/>
        <v>210.53259120202137</v>
      </c>
    </row>
    <row r="631" spans="1:25" x14ac:dyDescent="0.25">
      <c r="A631" s="4">
        <v>625</v>
      </c>
      <c r="C631" s="106">
        <f>IF(male=0,VLOOKUP((($A$5:$A$1570/'Life tables'!$I$2)*2)+age,lifetable,13,1),IF(male=1,VLOOKUP((($A$5:$A$1570/'Life tables'!$I$2)*2)+age,lifetable,10,1),"error"))</f>
        <v>5.3177043245611344E-4</v>
      </c>
      <c r="F631" s="97">
        <f t="shared" si="172"/>
        <v>61.878126175506978</v>
      </c>
      <c r="G631" s="97">
        <f t="shared" si="173"/>
        <v>6.2157872781127068</v>
      </c>
      <c r="H631" s="97">
        <f t="shared" si="174"/>
        <v>0.14224065545002629</v>
      </c>
      <c r="I631" s="97">
        <f t="shared" si="175"/>
        <v>0.14224065545002629</v>
      </c>
      <c r="J631" s="97">
        <f t="shared" si="176"/>
        <v>3.6361608554583501E-2</v>
      </c>
      <c r="K631" s="97">
        <f t="shared" si="177"/>
        <v>0.34292800935584078</v>
      </c>
      <c r="L631" s="97">
        <f t="shared" si="186"/>
        <v>54.998567968583792</v>
      </c>
      <c r="M631" s="97">
        <f t="shared" si="178"/>
        <v>320.29735359914991</v>
      </c>
      <c r="N631" s="97">
        <f t="shared" si="179"/>
        <v>30.845329116648752</v>
      </c>
      <c r="O631" s="97">
        <f t="shared" si="180"/>
        <v>0.73627480873662121</v>
      </c>
      <c r="P631" s="97">
        <f t="shared" si="181"/>
        <v>0.73627480873662121</v>
      </c>
      <c r="Q631" s="97">
        <f t="shared" si="182"/>
        <v>0.18751035458847692</v>
      </c>
      <c r="R631" s="97">
        <f t="shared" si="183"/>
        <v>5.7715934579109035E-2</v>
      </c>
      <c r="S631" s="97">
        <f t="shared" si="171"/>
        <v>287.73424857586031</v>
      </c>
      <c r="T631" s="97">
        <f t="shared" si="187"/>
        <v>93.323944609106377</v>
      </c>
      <c r="U631" s="97">
        <f t="shared" si="187"/>
        <v>525.12509152331506</v>
      </c>
      <c r="V631" s="33">
        <f t="shared" si="188"/>
        <v>1000.0000000000002</v>
      </c>
      <c r="W631" s="101">
        <f t="shared" si="184"/>
        <v>36463.326239355942</v>
      </c>
      <c r="X631" s="108">
        <f t="shared" si="189"/>
        <v>381.55096386757884</v>
      </c>
      <c r="Y631" s="32">
        <f t="shared" si="185"/>
        <v>210.12811050837928</v>
      </c>
    </row>
    <row r="632" spans="1:25" x14ac:dyDescent="0.25">
      <c r="A632" s="4">
        <v>626</v>
      </c>
      <c r="C632" s="106">
        <f>IF(male=0,VLOOKUP((($A$5:$A$1570/'Life tables'!$I$2)*2)+age,lifetable,13,1),IF(male=1,VLOOKUP((($A$5:$A$1570/'Life tables'!$I$2)*2)+age,lifetable,10,1),"error"))</f>
        <v>5.6976556749510632E-4</v>
      </c>
      <c r="F632" s="97">
        <f t="shared" si="172"/>
        <v>61.776998897194595</v>
      </c>
      <c r="G632" s="97">
        <f t="shared" si="173"/>
        <v>6.2056288313584949</v>
      </c>
      <c r="H632" s="97">
        <f t="shared" si="174"/>
        <v>0.14200819187622266</v>
      </c>
      <c r="I632" s="97">
        <f t="shared" si="175"/>
        <v>0.14200819187622266</v>
      </c>
      <c r="J632" s="97">
        <f t="shared" si="176"/>
        <v>3.8895983223634217E-2</v>
      </c>
      <c r="K632" s="97">
        <f t="shared" si="177"/>
        <v>0.34236756290429704</v>
      </c>
      <c r="L632" s="97">
        <f t="shared" si="186"/>
        <v>54.906090135955722</v>
      </c>
      <c r="M632" s="97">
        <f t="shared" si="178"/>
        <v>319.77396497038421</v>
      </c>
      <c r="N632" s="97">
        <f t="shared" si="179"/>
        <v>30.794925657710426</v>
      </c>
      <c r="O632" s="97">
        <f t="shared" si="180"/>
        <v>0.73507168339634243</v>
      </c>
      <c r="P632" s="97">
        <f t="shared" si="181"/>
        <v>0.73507168339634243</v>
      </c>
      <c r="Q632" s="97">
        <f t="shared" si="182"/>
        <v>0.20057971998452601</v>
      </c>
      <c r="R632" s="97">
        <f t="shared" si="183"/>
        <v>5.7621622642036047E-2</v>
      </c>
      <c r="S632" s="97">
        <f t="shared" si="171"/>
        <v>287.25069460325454</v>
      </c>
      <c r="T632" s="97">
        <f t="shared" si="187"/>
        <v>93.563420312314534</v>
      </c>
      <c r="U632" s="97">
        <f t="shared" si="187"/>
        <v>525.52508070886142</v>
      </c>
      <c r="V632" s="33">
        <f t="shared" si="188"/>
        <v>1000.0000000000002</v>
      </c>
      <c r="W632" s="101">
        <f t="shared" si="184"/>
        <v>36360.580161176571</v>
      </c>
      <c r="X632" s="108">
        <f t="shared" si="189"/>
        <v>380.91149897882428</v>
      </c>
      <c r="Y632" s="32">
        <f t="shared" si="185"/>
        <v>209.7154703822396</v>
      </c>
    </row>
    <row r="633" spans="1:25" x14ac:dyDescent="0.25">
      <c r="A633" s="4">
        <v>627</v>
      </c>
      <c r="C633" s="106">
        <f>IF(male=0,VLOOKUP((($A$5:$A$1570/'Life tables'!$I$2)*2)+age,lifetable,13,1),IF(male=1,VLOOKUP((($A$5:$A$1570/'Life tables'!$I$2)*2)+age,lifetable,10,1),"error"))</f>
        <v>5.6976556749510632E-4</v>
      </c>
      <c r="F633" s="97">
        <f t="shared" si="172"/>
        <v>61.673432485940097</v>
      </c>
      <c r="G633" s="97">
        <f t="shared" si="173"/>
        <v>6.1952253685954242</v>
      </c>
      <c r="H633" s="97">
        <f t="shared" si="174"/>
        <v>0.14177012141207085</v>
      </c>
      <c r="I633" s="97">
        <f t="shared" si="175"/>
        <v>0.14177012141207085</v>
      </c>
      <c r="J633" s="97">
        <f t="shared" si="176"/>
        <v>3.8830775824981033E-2</v>
      </c>
      <c r="K633" s="97">
        <f t="shared" si="177"/>
        <v>0.34179359880029525</v>
      </c>
      <c r="L633" s="97">
        <f t="shared" si="186"/>
        <v>54.814042499895251</v>
      </c>
      <c r="M633" s="97">
        <f t="shared" si="178"/>
        <v>319.23806649288434</v>
      </c>
      <c r="N633" s="97">
        <f t="shared" si="179"/>
        <v>30.743317473234814</v>
      </c>
      <c r="O633" s="97">
        <f t="shared" si="180"/>
        <v>0.73383980138236471</v>
      </c>
      <c r="P633" s="97">
        <f t="shared" si="181"/>
        <v>0.73383980138236471</v>
      </c>
      <c r="Q633" s="97">
        <f t="shared" si="182"/>
        <v>0.20024357514994884</v>
      </c>
      <c r="R633" s="97">
        <f t="shared" si="183"/>
        <v>5.7525056494608123E-2</v>
      </c>
      <c r="S633" s="97">
        <f t="shared" si="171"/>
        <v>286.76930078524026</v>
      </c>
      <c r="T633" s="97">
        <f t="shared" si="187"/>
        <v>93.802494663289465</v>
      </c>
      <c r="U633" s="97">
        <f t="shared" si="187"/>
        <v>525.92439936415633</v>
      </c>
      <c r="V633" s="33">
        <f t="shared" si="188"/>
        <v>1000.0000000000005</v>
      </c>
      <c r="W633" s="101">
        <f t="shared" si="184"/>
        <v>36257.921037441221</v>
      </c>
      <c r="X633" s="108">
        <f t="shared" si="189"/>
        <v>380.27310597255462</v>
      </c>
      <c r="Y633" s="32">
        <f t="shared" si="185"/>
        <v>209.30378471197275</v>
      </c>
    </row>
    <row r="634" spans="1:25" x14ac:dyDescent="0.25">
      <c r="A634" s="4">
        <v>628</v>
      </c>
      <c r="C634" s="106">
        <f>IF(male=0,VLOOKUP((($A$5:$A$1570/'Life tables'!$I$2)*2)+age,lifetable,13,1),IF(male=1,VLOOKUP((($A$5:$A$1570/'Life tables'!$I$2)*2)+age,lifetable,10,1),"error"))</f>
        <v>5.6976556749510632E-4</v>
      </c>
      <c r="F634" s="97">
        <f t="shared" si="172"/>
        <v>61.570040785397374</v>
      </c>
      <c r="G634" s="97">
        <f t="shared" si="173"/>
        <v>6.1848394558890005</v>
      </c>
      <c r="H634" s="97">
        <f t="shared" si="174"/>
        <v>0.14153245255940428</v>
      </c>
      <c r="I634" s="97">
        <f t="shared" si="175"/>
        <v>0.14153245255940428</v>
      </c>
      <c r="J634" s="97">
        <f t="shared" si="176"/>
        <v>3.8765678427542472E-2</v>
      </c>
      <c r="K634" s="97">
        <f t="shared" si="177"/>
        <v>0.34122060294146034</v>
      </c>
      <c r="L634" s="97">
        <f t="shared" si="186"/>
        <v>54.722150143020563</v>
      </c>
      <c r="M634" s="97">
        <f t="shared" si="178"/>
        <v>318.70306518715728</v>
      </c>
      <c r="N634" s="97">
        <f t="shared" si="179"/>
        <v>30.691795688344765</v>
      </c>
      <c r="O634" s="97">
        <f t="shared" si="180"/>
        <v>0.73260998171753844</v>
      </c>
      <c r="P634" s="97">
        <f t="shared" si="181"/>
        <v>0.73260998171753844</v>
      </c>
      <c r="Q634" s="97">
        <f t="shared" si="182"/>
        <v>0.19990799307057591</v>
      </c>
      <c r="R634" s="97">
        <f t="shared" si="183"/>
        <v>5.7428652012916012E-2</v>
      </c>
      <c r="S634" s="97">
        <f t="shared" si="171"/>
        <v>286.28871289029394</v>
      </c>
      <c r="T634" s="97">
        <f t="shared" si="187"/>
        <v>94.041168334787585</v>
      </c>
      <c r="U634" s="97">
        <f t="shared" si="187"/>
        <v>526.32304861911075</v>
      </c>
      <c r="V634" s="33">
        <f t="shared" si="188"/>
        <v>1000.0000000000005</v>
      </c>
      <c r="W634" s="101">
        <f t="shared" si="184"/>
        <v>36155.551730523555</v>
      </c>
      <c r="X634" s="108">
        <f t="shared" si="189"/>
        <v>379.63578304610218</v>
      </c>
      <c r="Y634" s="32">
        <f t="shared" si="185"/>
        <v>208.89290729492856</v>
      </c>
    </row>
    <row r="635" spans="1:25" x14ac:dyDescent="0.25">
      <c r="A635" s="4">
        <v>629</v>
      </c>
      <c r="C635" s="106">
        <f>IF(male=0,VLOOKUP((($A$5:$A$1570/'Life tables'!$I$2)*2)+age,lifetable,13,1),IF(male=1,VLOOKUP((($A$5:$A$1570/'Life tables'!$I$2)*2)+age,lifetable,10,1),"error"))</f>
        <v>5.6976556749510632E-4</v>
      </c>
      <c r="F635" s="97">
        <f t="shared" si="172"/>
        <v>61.466823461307598</v>
      </c>
      <c r="G635" s="97">
        <f t="shared" si="173"/>
        <v>6.174471059662225</v>
      </c>
      <c r="H635" s="97">
        <f t="shared" si="174"/>
        <v>0.14129518454985457</v>
      </c>
      <c r="I635" s="97">
        <f t="shared" si="175"/>
        <v>0.14129518454985457</v>
      </c>
      <c r="J635" s="97">
        <f t="shared" si="176"/>
        <v>3.8700690820862742E-2</v>
      </c>
      <c r="K635" s="97">
        <f t="shared" si="177"/>
        <v>0.34064857347533289</v>
      </c>
      <c r="L635" s="97">
        <f t="shared" si="186"/>
        <v>54.630412768249471</v>
      </c>
      <c r="M635" s="97">
        <f t="shared" si="178"/>
        <v>318.16895958479455</v>
      </c>
      <c r="N635" s="97">
        <f t="shared" si="179"/>
        <v>30.640360161629353</v>
      </c>
      <c r="O635" s="97">
        <f t="shared" si="180"/>
        <v>0.73138222102639971</v>
      </c>
      <c r="P635" s="97">
        <f t="shared" si="181"/>
        <v>0.73138222102639971</v>
      </c>
      <c r="Q635" s="97">
        <f t="shared" si="182"/>
        <v>0.19957297282534109</v>
      </c>
      <c r="R635" s="97">
        <f t="shared" si="183"/>
        <v>5.7332408932360059E-2</v>
      </c>
      <c r="S635" s="97">
        <f t="shared" si="171"/>
        <v>285.80892959935471</v>
      </c>
      <c r="T635" s="97">
        <f t="shared" si="187"/>
        <v>94.279441998433782</v>
      </c>
      <c r="U635" s="97">
        <f t="shared" si="187"/>
        <v>526.72102960151847</v>
      </c>
      <c r="V635" s="33">
        <f t="shared" si="188"/>
        <v>1000.0000000000005</v>
      </c>
      <c r="W635" s="101">
        <f t="shared" si="184"/>
        <v>36053.471423261544</v>
      </c>
      <c r="X635" s="108">
        <f t="shared" si="189"/>
        <v>378.99952840004823</v>
      </c>
      <c r="Y635" s="32">
        <f t="shared" si="185"/>
        <v>208.48283654111347</v>
      </c>
    </row>
    <row r="636" spans="1:25" x14ac:dyDescent="0.25">
      <c r="A636" s="4">
        <v>630</v>
      </c>
      <c r="C636" s="106">
        <f>IF(male=0,VLOOKUP((($A$5:$A$1570/'Life tables'!$I$2)*2)+age,lifetable,13,1),IF(male=1,VLOOKUP((($A$5:$A$1570/'Life tables'!$I$2)*2)+age,lifetable,10,1),"error"))</f>
        <v>5.6976556749510632E-4</v>
      </c>
      <c r="F636" s="97">
        <f t="shared" si="172"/>
        <v>61.363780181481246</v>
      </c>
      <c r="G636" s="97">
        <f t="shared" si="173"/>
        <v>6.1641201465459652</v>
      </c>
      <c r="H636" s="97">
        <f t="shared" si="174"/>
        <v>0.14105831661981014</v>
      </c>
      <c r="I636" s="97">
        <f t="shared" si="175"/>
        <v>0.14105831661981014</v>
      </c>
      <c r="J636" s="97">
        <f t="shared" si="176"/>
        <v>3.8635812795788982E-2</v>
      </c>
      <c r="K636" s="97">
        <f t="shared" si="177"/>
        <v>0.34007750856092156</v>
      </c>
      <c r="L636" s="97">
        <f t="shared" si="186"/>
        <v>54.538830080338947</v>
      </c>
      <c r="M636" s="97">
        <f t="shared" si="178"/>
        <v>317.63574821856707</v>
      </c>
      <c r="N636" s="97">
        <f t="shared" si="179"/>
        <v>30.589010751791246</v>
      </c>
      <c r="O636" s="97">
        <f t="shared" si="180"/>
        <v>0.73015651593619579</v>
      </c>
      <c r="P636" s="97">
        <f t="shared" si="181"/>
        <v>0.73015651593619579</v>
      </c>
      <c r="Q636" s="97">
        <f t="shared" si="182"/>
        <v>0.19923851349391811</v>
      </c>
      <c r="R636" s="97">
        <f t="shared" si="183"/>
        <v>5.7236326988553125E-2</v>
      </c>
      <c r="S636" s="97">
        <f t="shared" si="171"/>
        <v>285.32994959442095</v>
      </c>
      <c r="T636" s="97">
        <f t="shared" si="187"/>
        <v>94.517316324723495</v>
      </c>
      <c r="U636" s="97">
        <f t="shared" si="187"/>
        <v>527.11834343706789</v>
      </c>
      <c r="V636" s="33">
        <f t="shared" si="188"/>
        <v>1000.0000000000005</v>
      </c>
      <c r="W636" s="101">
        <f t="shared" si="184"/>
        <v>35951.67930075898</v>
      </c>
      <c r="X636" s="108">
        <f t="shared" si="189"/>
        <v>378.36434023820914</v>
      </c>
      <c r="Y636" s="32">
        <f t="shared" si="185"/>
        <v>208.07357086377789</v>
      </c>
    </row>
    <row r="637" spans="1:25" x14ac:dyDescent="0.25">
      <c r="A637" s="4">
        <v>631</v>
      </c>
      <c r="C637" s="106">
        <f>IF(male=0,VLOOKUP((($A$5:$A$1570/'Life tables'!$I$2)*2)+age,lifetable,13,1),IF(male=1,VLOOKUP((($A$5:$A$1570/'Life tables'!$I$2)*2)+age,lifetable,10,1),"error"))</f>
        <v>5.6976556749510632E-4</v>
      </c>
      <c r="F637" s="97">
        <f t="shared" si="172"/>
        <v>61.260910615739704</v>
      </c>
      <c r="G637" s="97">
        <f t="shared" si="173"/>
        <v>6.1537866833730872</v>
      </c>
      <c r="H637" s="97">
        <f t="shared" si="174"/>
        <v>0.14082184801028189</v>
      </c>
      <c r="I637" s="97">
        <f t="shared" si="175"/>
        <v>0.14082184801028189</v>
      </c>
      <c r="J637" s="97">
        <f t="shared" si="176"/>
        <v>3.857104414443438E-2</v>
      </c>
      <c r="K637" s="97">
        <f t="shared" si="177"/>
        <v>0.33950740636837956</v>
      </c>
      <c r="L637" s="97">
        <f t="shared" si="186"/>
        <v>54.447401785833236</v>
      </c>
      <c r="M637" s="97">
        <f t="shared" si="178"/>
        <v>317.10342962246938</v>
      </c>
      <c r="N637" s="97">
        <f t="shared" si="179"/>
        <v>30.537747317650933</v>
      </c>
      <c r="O637" s="97">
        <f t="shared" si="180"/>
        <v>0.72893286307698657</v>
      </c>
      <c r="P637" s="97">
        <f t="shared" si="181"/>
        <v>0.72893286307698657</v>
      </c>
      <c r="Q637" s="97">
        <f t="shared" si="182"/>
        <v>0.19890461415674809</v>
      </c>
      <c r="R637" s="97">
        <f t="shared" si="183"/>
        <v>5.7140405917328579E-2</v>
      </c>
      <c r="S637" s="97">
        <f t="shared" si="171"/>
        <v>284.85177155859037</v>
      </c>
      <c r="T637" s="97">
        <f t="shared" si="187"/>
        <v>94.754791983024674</v>
      </c>
      <c r="U637" s="97">
        <f t="shared" si="187"/>
        <v>527.51499124935356</v>
      </c>
      <c r="V637" s="33">
        <f t="shared" si="188"/>
        <v>1000.0000000000005</v>
      </c>
      <c r="W637" s="101">
        <f t="shared" si="184"/>
        <v>35850.174550380529</v>
      </c>
      <c r="X637" s="108">
        <f t="shared" si="189"/>
        <v>377.73021676762221</v>
      </c>
      <c r="Y637" s="32">
        <f t="shared" si="185"/>
        <v>207.66510867940508</v>
      </c>
    </row>
    <row r="638" spans="1:25" x14ac:dyDescent="0.25">
      <c r="A638" s="4">
        <v>632</v>
      </c>
      <c r="C638" s="106">
        <f>IF(male=0,VLOOKUP((($A$5:$A$1570/'Life tables'!$I$2)*2)+age,lifetable,13,1),IF(male=1,VLOOKUP((($A$5:$A$1570/'Life tables'!$I$2)*2)+age,lifetable,10,1),"error"))</f>
        <v>5.6976556749510632E-4</v>
      </c>
      <c r="F638" s="97">
        <f t="shared" si="172"/>
        <v>61.158214435858923</v>
      </c>
      <c r="G638" s="97">
        <f t="shared" si="173"/>
        <v>6.1434706371728005</v>
      </c>
      <c r="H638" s="97">
        <f t="shared" si="174"/>
        <v>0.14058577796677371</v>
      </c>
      <c r="I638" s="97">
        <f t="shared" si="175"/>
        <v>0.14058577796677371</v>
      </c>
      <c r="J638" s="97">
        <f t="shared" si="176"/>
        <v>3.8506384660142806E-2</v>
      </c>
      <c r="K638" s="97">
        <f t="shared" si="177"/>
        <v>0.33893826507869218</v>
      </c>
      <c r="L638" s="97">
        <f t="shared" si="186"/>
        <v>54.356127593013738</v>
      </c>
      <c r="M638" s="97">
        <f t="shared" si="178"/>
        <v>316.57200233176326</v>
      </c>
      <c r="N638" s="97">
        <f t="shared" si="179"/>
        <v>30.48656971815096</v>
      </c>
      <c r="O638" s="97">
        <f t="shared" si="180"/>
        <v>0.72771125908174483</v>
      </c>
      <c r="P638" s="97">
        <f t="shared" si="181"/>
        <v>0.72771125908174483</v>
      </c>
      <c r="Q638" s="97">
        <f t="shared" si="182"/>
        <v>0.19857127389506721</v>
      </c>
      <c r="R638" s="97">
        <f t="shared" si="183"/>
        <v>5.7044645454748133E-2</v>
      </c>
      <c r="S638" s="97">
        <f t="shared" si="171"/>
        <v>284.37439417609897</v>
      </c>
      <c r="T638" s="97">
        <f t="shared" si="187"/>
        <v>94.991869641579882</v>
      </c>
      <c r="U638" s="97">
        <f t="shared" si="187"/>
        <v>527.91097415988702</v>
      </c>
      <c r="V638" s="33">
        <f t="shared" si="188"/>
        <v>1000.0000000000005</v>
      </c>
      <c r="W638" s="101">
        <f t="shared" si="184"/>
        <v>35748.956361747107</v>
      </c>
      <c r="X638" s="108">
        <f t="shared" si="189"/>
        <v>377.09715619853353</v>
      </c>
      <c r="Y638" s="32">
        <f t="shared" si="185"/>
        <v>207.25744840770091</v>
      </c>
    </row>
    <row r="639" spans="1:25" x14ac:dyDescent="0.25">
      <c r="A639" s="4">
        <v>633</v>
      </c>
      <c r="C639" s="106">
        <f>IF(male=0,VLOOKUP((($A$5:$A$1570/'Life tables'!$I$2)*2)+age,lifetable,13,1),IF(male=1,VLOOKUP((($A$5:$A$1570/'Life tables'!$I$2)*2)+age,lifetable,10,1),"error"))</f>
        <v>5.6976556749510632E-4</v>
      </c>
      <c r="F639" s="97">
        <f t="shared" si="172"/>
        <v>61.055691315515176</v>
      </c>
      <c r="G639" s="97">
        <f t="shared" si="173"/>
        <v>6.1331719751652019</v>
      </c>
      <c r="H639" s="97">
        <f t="shared" si="174"/>
        <v>0.14035010573915785</v>
      </c>
      <c r="I639" s="97">
        <f t="shared" si="175"/>
        <v>0.14035010573915785</v>
      </c>
      <c r="J639" s="97">
        <f t="shared" si="176"/>
        <v>3.8441834137454556E-2</v>
      </c>
      <c r="K639" s="97">
        <f t="shared" si="177"/>
        <v>0.33837008288337639</v>
      </c>
      <c r="L639" s="97">
        <f t="shared" si="186"/>
        <v>54.265007211850829</v>
      </c>
      <c r="M639" s="97">
        <f t="shared" si="178"/>
        <v>316.04146488301831</v>
      </c>
      <c r="N639" s="97">
        <f t="shared" si="179"/>
        <v>30.4354778123598</v>
      </c>
      <c r="O639" s="97">
        <f t="shared" si="180"/>
        <v>0.72649170058644996</v>
      </c>
      <c r="P639" s="97">
        <f t="shared" si="181"/>
        <v>0.72649170058644996</v>
      </c>
      <c r="Q639" s="97">
        <f t="shared" si="182"/>
        <v>0.19823849179093178</v>
      </c>
      <c r="R639" s="97">
        <f t="shared" si="183"/>
        <v>5.6949045337109164E-2</v>
      </c>
      <c r="S639" s="97">
        <f t="shared" si="171"/>
        <v>283.89781613235755</v>
      </c>
      <c r="T639" s="97">
        <f t="shared" si="187"/>
        <v>95.228549967508272</v>
      </c>
      <c r="U639" s="97">
        <f t="shared" si="187"/>
        <v>528.30629328810755</v>
      </c>
      <c r="V639" s="33">
        <f t="shared" si="188"/>
        <v>1000.0000000000005</v>
      </c>
      <c r="W639" s="101">
        <f t="shared" si="184"/>
        <v>35648.023926730581</v>
      </c>
      <c r="X639" s="108">
        <f t="shared" si="189"/>
        <v>376.46515674438461</v>
      </c>
      <c r="Y639" s="32">
        <f t="shared" si="185"/>
        <v>206.85058847158362</v>
      </c>
    </row>
    <row r="640" spans="1:25" x14ac:dyDescent="0.25">
      <c r="A640" s="4">
        <v>634</v>
      </c>
      <c r="C640" s="106">
        <f>IF(male=0,VLOOKUP((($A$5:$A$1570/'Life tables'!$I$2)*2)+age,lifetable,13,1),IF(male=1,VLOOKUP((($A$5:$A$1570/'Life tables'!$I$2)*2)+age,lifetable,10,1),"error"))</f>
        <v>5.6976556749510632E-4</v>
      </c>
      <c r="F640" s="97">
        <f t="shared" si="172"/>
        <v>60.953340930232677</v>
      </c>
      <c r="G640" s="97">
        <f t="shared" si="173"/>
        <v>6.12289066475602</v>
      </c>
      <c r="H640" s="97">
        <f t="shared" si="174"/>
        <v>0.14011483058155447</v>
      </c>
      <c r="I640" s="97">
        <f t="shared" si="175"/>
        <v>0.14011483058155447</v>
      </c>
      <c r="J640" s="97">
        <f t="shared" si="176"/>
        <v>3.8377392372073486E-2</v>
      </c>
      <c r="K640" s="97">
        <f t="shared" si="177"/>
        <v>0.33780285798419019</v>
      </c>
      <c r="L640" s="97">
        <f t="shared" si="186"/>
        <v>54.174040353957288</v>
      </c>
      <c r="M640" s="97">
        <f t="shared" si="178"/>
        <v>315.51181581415193</v>
      </c>
      <c r="N640" s="97">
        <f t="shared" si="179"/>
        <v>30.384471459475737</v>
      </c>
      <c r="O640" s="97">
        <f t="shared" si="180"/>
        <v>0.72527418423017942</v>
      </c>
      <c r="P640" s="97">
        <f t="shared" si="181"/>
        <v>0.72527418423017942</v>
      </c>
      <c r="Q640" s="97">
        <f t="shared" si="182"/>
        <v>0.19790626692724372</v>
      </c>
      <c r="R640" s="97">
        <f t="shared" si="183"/>
        <v>5.6853605300951897E-2</v>
      </c>
      <c r="S640" s="97">
        <f t="shared" si="171"/>
        <v>283.42203611398764</v>
      </c>
      <c r="T640" s="97">
        <f t="shared" si="187"/>
        <v>95.464833626807589</v>
      </c>
      <c r="U640" s="97">
        <f t="shared" si="187"/>
        <v>528.70094975139273</v>
      </c>
      <c r="V640" s="33">
        <f t="shared" si="188"/>
        <v>1000.0000000000005</v>
      </c>
      <c r="W640" s="101">
        <f t="shared" si="184"/>
        <v>35547.376439449086</v>
      </c>
      <c r="X640" s="108">
        <f t="shared" si="189"/>
        <v>375.83421662180012</v>
      </c>
      <c r="Y640" s="32">
        <f t="shared" si="185"/>
        <v>206.4445272971725</v>
      </c>
    </row>
    <row r="641" spans="1:25" x14ac:dyDescent="0.25">
      <c r="A641" s="4">
        <v>635</v>
      </c>
      <c r="C641" s="106">
        <f>IF(male=0,VLOOKUP((($A$5:$A$1570/'Life tables'!$I$2)*2)+age,lifetable,13,1),IF(male=1,VLOOKUP((($A$5:$A$1570/'Life tables'!$I$2)*2)+age,lifetable,10,1),"error"))</f>
        <v>5.6976556749510632E-4</v>
      </c>
      <c r="F641" s="97">
        <f t="shared" si="172"/>
        <v>60.851162957333138</v>
      </c>
      <c r="G641" s="97">
        <f t="shared" si="173"/>
        <v>6.1126266735315458</v>
      </c>
      <c r="H641" s="97">
        <f t="shared" si="174"/>
        <v>0.1398799517522156</v>
      </c>
      <c r="I641" s="97">
        <f t="shared" si="175"/>
        <v>0.1398799517522156</v>
      </c>
      <c r="J641" s="97">
        <f t="shared" si="176"/>
        <v>3.8313059160835106E-2</v>
      </c>
      <c r="K641" s="97">
        <f t="shared" si="177"/>
        <v>0.3372365885928536</v>
      </c>
      <c r="L641" s="97">
        <f t="shared" si="186"/>
        <v>54.083226732543473</v>
      </c>
      <c r="M641" s="97">
        <f t="shared" si="178"/>
        <v>314.98305366446698</v>
      </c>
      <c r="N641" s="97">
        <f t="shared" si="179"/>
        <v>30.333550518830467</v>
      </c>
      <c r="O641" s="97">
        <f t="shared" si="180"/>
        <v>0.72405870665519556</v>
      </c>
      <c r="P641" s="97">
        <f t="shared" si="181"/>
        <v>0.72405870665519556</v>
      </c>
      <c r="Q641" s="97">
        <f t="shared" si="182"/>
        <v>0.19757459838777378</v>
      </c>
      <c r="R641" s="97">
        <f t="shared" si="183"/>
        <v>5.675832508306624E-2</v>
      </c>
      <c r="S641" s="97">
        <f t="shared" si="171"/>
        <v>282.94705280885529</v>
      </c>
      <c r="T641" s="97">
        <f t="shared" si="187"/>
        <v>95.700721284356192</v>
      </c>
      <c r="U641" s="97">
        <f t="shared" si="187"/>
        <v>529.09494466506862</v>
      </c>
      <c r="V641" s="33">
        <f t="shared" si="188"/>
        <v>1000.0000000000005</v>
      </c>
      <c r="W641" s="101">
        <f t="shared" si="184"/>
        <v>35447.013096261908</v>
      </c>
      <c r="X641" s="108">
        <f t="shared" si="189"/>
        <v>375.2043340505756</v>
      </c>
      <c r="Y641" s="32">
        <f t="shared" si="185"/>
        <v>206.03926331377878</v>
      </c>
    </row>
    <row r="642" spans="1:25" x14ac:dyDescent="0.25">
      <c r="A642" s="4">
        <v>636</v>
      </c>
      <c r="C642" s="106">
        <f>IF(male=0,VLOOKUP((($A$5:$A$1570/'Life tables'!$I$2)*2)+age,lifetable,13,1),IF(male=1,VLOOKUP((($A$5:$A$1570/'Life tables'!$I$2)*2)+age,lifetable,10,1),"error"))</f>
        <v>5.6976556749510632E-4</v>
      </c>
      <c r="F642" s="97">
        <f t="shared" si="172"/>
        <v>60.749157075887105</v>
      </c>
      <c r="G642" s="97">
        <f t="shared" si="173"/>
        <v>6.1023799692537439</v>
      </c>
      <c r="H642" s="97">
        <f t="shared" si="174"/>
        <v>0.13964546851341345</v>
      </c>
      <c r="I642" s="97">
        <f t="shared" si="175"/>
        <v>0.13964546851341345</v>
      </c>
      <c r="J642" s="97">
        <f t="shared" si="176"/>
        <v>3.8248834301676131E-2</v>
      </c>
      <c r="K642" s="97">
        <f t="shared" si="177"/>
        <v>0.33667127293077848</v>
      </c>
      <c r="L642" s="97">
        <f t="shared" si="186"/>
        <v>53.992566062374081</v>
      </c>
      <c r="M642" s="97">
        <f t="shared" si="178"/>
        <v>314.45517697468841</v>
      </c>
      <c r="N642" s="97">
        <f t="shared" si="179"/>
        <v>30.282714849892646</v>
      </c>
      <c r="O642" s="97">
        <f t="shared" si="180"/>
        <v>0.72284526450702957</v>
      </c>
      <c r="P642" s="97">
        <f t="shared" si="181"/>
        <v>0.72284526450702957</v>
      </c>
      <c r="Q642" s="97">
        <f t="shared" si="182"/>
        <v>0.19724348525718502</v>
      </c>
      <c r="R642" s="97">
        <f t="shared" si="183"/>
        <v>5.6663204420498339E-2</v>
      </c>
      <c r="S642" s="97">
        <f t="shared" si="171"/>
        <v>282.47286490610401</v>
      </c>
      <c r="T642" s="97">
        <f t="shared" si="187"/>
        <v>95.93621360391505</v>
      </c>
      <c r="U642" s="97">
        <f t="shared" si="187"/>
        <v>529.48827914241986</v>
      </c>
      <c r="V642" s="33">
        <f t="shared" si="188"/>
        <v>1000.0000000000002</v>
      </c>
      <c r="W642" s="101">
        <f t="shared" si="184"/>
        <v>35346.933095764449</v>
      </c>
      <c r="X642" s="108">
        <f t="shared" si="189"/>
        <v>374.57550725366536</v>
      </c>
      <c r="Y642" s="32">
        <f t="shared" si="185"/>
        <v>205.63479495389478</v>
      </c>
    </row>
    <row r="643" spans="1:25" x14ac:dyDescent="0.25">
      <c r="A643" s="4">
        <v>637</v>
      </c>
      <c r="C643" s="106">
        <f>IF(male=0,VLOOKUP((($A$5:$A$1570/'Life tables'!$I$2)*2)+age,lifetable,13,1),IF(male=1,VLOOKUP((($A$5:$A$1570/'Life tables'!$I$2)*2)+age,lifetable,10,1),"error"))</f>
        <v>5.6976556749510632E-4</v>
      </c>
      <c r="F643" s="97">
        <f t="shared" si="172"/>
        <v>60.64732296666709</v>
      </c>
      <c r="G643" s="97">
        <f t="shared" si="173"/>
        <v>6.0921505198555455</v>
      </c>
      <c r="H643" s="97">
        <f t="shared" si="174"/>
        <v>0.1394113801313325</v>
      </c>
      <c r="I643" s="97">
        <f t="shared" si="175"/>
        <v>0.1394113801313325</v>
      </c>
      <c r="J643" s="97">
        <f t="shared" si="176"/>
        <v>3.818471759360479E-2</v>
      </c>
      <c r="K643" s="97">
        <f t="shared" si="177"/>
        <v>0.33610690922880898</v>
      </c>
      <c r="L643" s="97">
        <f t="shared" si="186"/>
        <v>53.902058059726464</v>
      </c>
      <c r="M643" s="97">
        <f t="shared" si="178"/>
        <v>313.92818428699832</v>
      </c>
      <c r="N643" s="97">
        <f t="shared" si="179"/>
        <v>30.231964312271245</v>
      </c>
      <c r="O643" s="97">
        <f t="shared" si="180"/>
        <v>0.72163385443456229</v>
      </c>
      <c r="P643" s="97">
        <f t="shared" si="181"/>
        <v>0.72163385443456229</v>
      </c>
      <c r="Q643" s="97">
        <f t="shared" si="182"/>
        <v>0.19691292662105414</v>
      </c>
      <c r="R643" s="97">
        <f t="shared" si="183"/>
        <v>5.656824305055691E-2</v>
      </c>
      <c r="S643" s="97">
        <f t="shared" ref="S643:S706" si="190">M643-SUM(N643:R643)</f>
        <v>281.99947109618631</v>
      </c>
      <c r="T643" s="97">
        <f t="shared" si="187"/>
        <v>96.171311248129712</v>
      </c>
      <c r="U643" s="97">
        <f t="shared" si="187"/>
        <v>529.88095429469922</v>
      </c>
      <c r="V643" s="33">
        <f t="shared" si="188"/>
        <v>1000.0000000000002</v>
      </c>
      <c r="W643" s="101">
        <f t="shared" si="184"/>
        <v>35247.135638783111</v>
      </c>
      <c r="X643" s="108">
        <f t="shared" si="189"/>
        <v>373.94773445717135</v>
      </c>
      <c r="Y643" s="32">
        <f t="shared" si="185"/>
        <v>205.23112065318483</v>
      </c>
    </row>
    <row r="644" spans="1:25" x14ac:dyDescent="0.25">
      <c r="A644" s="4">
        <v>638</v>
      </c>
      <c r="C644" s="106">
        <f>IF(male=0,VLOOKUP((($A$5:$A$1570/'Life tables'!$I$2)*2)+age,lifetable,13,1),IF(male=1,VLOOKUP((($A$5:$A$1570/'Life tables'!$I$2)*2)+age,lifetable,10,1),"error"))</f>
        <v>5.6976556749510632E-4</v>
      </c>
      <c r="F644" s="97">
        <f t="shared" si="172"/>
        <v>60.54566031210225</v>
      </c>
      <c r="G644" s="97">
        <f t="shared" si="173"/>
        <v>6.081938293436294</v>
      </c>
      <c r="H644" s="97">
        <f t="shared" si="174"/>
        <v>0.13917768587596546</v>
      </c>
      <c r="I644" s="97">
        <f t="shared" si="175"/>
        <v>0.13917768587596546</v>
      </c>
      <c r="J644" s="97">
        <f t="shared" si="176"/>
        <v>3.8120708836672373E-2</v>
      </c>
      <c r="K644" s="97">
        <f t="shared" si="177"/>
        <v>0.33554349572697034</v>
      </c>
      <c r="L644" s="97">
        <f t="shared" si="186"/>
        <v>53.811702442350381</v>
      </c>
      <c r="M644" s="97">
        <f t="shared" si="178"/>
        <v>313.40207414506915</v>
      </c>
      <c r="N644" s="97">
        <f t="shared" si="179"/>
        <v>30.181298765718772</v>
      </c>
      <c r="O644" s="97">
        <f t="shared" si="180"/>
        <v>0.72042447309010049</v>
      </c>
      <c r="P644" s="97">
        <f t="shared" si="181"/>
        <v>0.72042447309010049</v>
      </c>
      <c r="Q644" s="97">
        <f t="shared" si="182"/>
        <v>0.19658292156589294</v>
      </c>
      <c r="R644" s="97">
        <f t="shared" si="183"/>
        <v>5.6473440710819223E-2</v>
      </c>
      <c r="S644" s="97">
        <f t="shared" si="190"/>
        <v>281.52687007089344</v>
      </c>
      <c r="T644" s="97">
        <f t="shared" si="187"/>
        <v>96.406014878532275</v>
      </c>
      <c r="U644" s="97">
        <f t="shared" si="187"/>
        <v>530.27297123113703</v>
      </c>
      <c r="V644" s="33">
        <f t="shared" si="188"/>
        <v>1000.0000000000003</v>
      </c>
      <c r="W644" s="101">
        <f t="shared" si="184"/>
        <v>35147.619928370259</v>
      </c>
      <c r="X644" s="108">
        <f t="shared" si="189"/>
        <v>373.32101389033102</v>
      </c>
      <c r="Y644" s="32">
        <f t="shared" si="185"/>
        <v>204.82823885047503</v>
      </c>
    </row>
    <row r="645" spans="1:25" x14ac:dyDescent="0.25">
      <c r="A645" s="4">
        <v>639</v>
      </c>
      <c r="C645" s="106">
        <f>IF(male=0,VLOOKUP((($A$5:$A$1570/'Life tables'!$I$2)*2)+age,lifetable,13,1),IF(male=1,VLOOKUP((($A$5:$A$1570/'Life tables'!$I$2)*2)+age,lifetable,10,1),"error"))</f>
        <v>5.6976556749510632E-4</v>
      </c>
      <c r="F645" s="97">
        <f t="shared" si="172"/>
        <v>60.444168796234862</v>
      </c>
      <c r="G645" s="97">
        <f t="shared" si="173"/>
        <v>6.0717432582573752</v>
      </c>
      <c r="H645" s="97">
        <f t="shared" si="174"/>
        <v>0.13894438502101314</v>
      </c>
      <c r="I645" s="97">
        <f t="shared" si="175"/>
        <v>0.13894438502101314</v>
      </c>
      <c r="J645" s="97">
        <f t="shared" si="176"/>
        <v>3.8056807831945871E-2</v>
      </c>
      <c r="K645" s="97">
        <f t="shared" si="177"/>
        <v>0.33498103067422796</v>
      </c>
      <c r="L645" s="97">
        <f t="shared" si="186"/>
        <v>53.721498929429288</v>
      </c>
      <c r="M645" s="97">
        <f t="shared" si="178"/>
        <v>312.87684509409615</v>
      </c>
      <c r="N645" s="97">
        <f t="shared" si="179"/>
        <v>30.130718070134375</v>
      </c>
      <c r="O645" s="97">
        <f t="shared" si="180"/>
        <v>0.71921711712945147</v>
      </c>
      <c r="P645" s="97">
        <f t="shared" si="181"/>
        <v>0.71921711712945147</v>
      </c>
      <c r="Q645" s="97">
        <f t="shared" si="182"/>
        <v>0.19625346917916825</v>
      </c>
      <c r="R645" s="97">
        <f t="shared" si="183"/>
        <v>5.6378797139136946E-2</v>
      </c>
      <c r="S645" s="97">
        <f t="shared" si="190"/>
        <v>281.05506052338455</v>
      </c>
      <c r="T645" s="97">
        <f t="shared" si="187"/>
        <v>96.640325155543394</v>
      </c>
      <c r="U645" s="97">
        <f t="shared" si="187"/>
        <v>530.66433105895044</v>
      </c>
      <c r="V645" s="33">
        <f t="shared" si="188"/>
        <v>1000.0000000000003</v>
      </c>
      <c r="W645" s="101">
        <f t="shared" si="184"/>
        <v>35048.385169798967</v>
      </c>
      <c r="X645" s="108">
        <f t="shared" si="189"/>
        <v>372.69534378550651</v>
      </c>
      <c r="Y645" s="32">
        <f t="shared" si="185"/>
        <v>204.42614798774389</v>
      </c>
    </row>
    <row r="646" spans="1:25" x14ac:dyDescent="0.25">
      <c r="A646" s="4">
        <v>640</v>
      </c>
      <c r="C646" s="106">
        <f>IF(male=0,VLOOKUP((($A$5:$A$1570/'Life tables'!$I$2)*2)+age,lifetable,13,1),IF(male=1,VLOOKUP((($A$5:$A$1570/'Life tables'!$I$2)*2)+age,lifetable,10,1),"error"))</f>
        <v>5.6976556749510632E-4</v>
      </c>
      <c r="F646" s="97">
        <f t="shared" si="172"/>
        <v>60.342848104678239</v>
      </c>
      <c r="G646" s="97">
        <f t="shared" si="173"/>
        <v>6.0615653827379878</v>
      </c>
      <c r="H646" s="97">
        <f t="shared" si="174"/>
        <v>0.13871147684378768</v>
      </c>
      <c r="I646" s="97">
        <f t="shared" si="175"/>
        <v>0.13871147684378768</v>
      </c>
      <c r="J646" s="97">
        <f t="shared" si="176"/>
        <v>3.7993014381481366E-2</v>
      </c>
      <c r="K646" s="97">
        <f t="shared" si="177"/>
        <v>0.33441951232825351</v>
      </c>
      <c r="L646" s="97">
        <f t="shared" si="186"/>
        <v>53.631447241542944</v>
      </c>
      <c r="M646" s="97">
        <f t="shared" si="178"/>
        <v>312.35249568082833</v>
      </c>
      <c r="N646" s="97">
        <f t="shared" si="179"/>
        <v>30.080222085566831</v>
      </c>
      <c r="O646" s="97">
        <f t="shared" si="180"/>
        <v>0.71801178321199388</v>
      </c>
      <c r="P646" s="97">
        <f t="shared" si="181"/>
        <v>0.71801178321199388</v>
      </c>
      <c r="Q646" s="97">
        <f t="shared" si="182"/>
        <v>0.19592456854932164</v>
      </c>
      <c r="R646" s="97">
        <f t="shared" si="183"/>
        <v>5.6284312073641728E-2</v>
      </c>
      <c r="S646" s="97">
        <f t="shared" si="190"/>
        <v>280.58404114821451</v>
      </c>
      <c r="T646" s="97">
        <f t="shared" si="187"/>
        <v>96.874242738474194</v>
      </c>
      <c r="U646" s="97">
        <f t="shared" si="187"/>
        <v>531.05503488335228</v>
      </c>
      <c r="V646" s="33">
        <f t="shared" si="188"/>
        <v>1000.0000000000003</v>
      </c>
      <c r="W646" s="101">
        <f t="shared" si="184"/>
        <v>34949.430570557997</v>
      </c>
      <c r="X646" s="108">
        <f t="shared" si="189"/>
        <v>372.07072237817385</v>
      </c>
      <c r="Y646" s="32">
        <f t="shared" si="185"/>
        <v>204.02484651011278</v>
      </c>
    </row>
    <row r="647" spans="1:25" x14ac:dyDescent="0.25">
      <c r="A647" s="4">
        <v>641</v>
      </c>
      <c r="C647" s="106">
        <f>IF(male=0,VLOOKUP((($A$5:$A$1570/'Life tables'!$I$2)*2)+age,lifetable,13,1),IF(male=1,VLOOKUP((($A$5:$A$1570/'Life tables'!$I$2)*2)+age,lifetable,10,1),"error"))</f>
        <v>5.6976556749510632E-4</v>
      </c>
      <c r="F647" s="97">
        <f t="shared" ref="F647:F710" si="191">E646*(1-pCAUC)+(L646+G646+H646+I646 )*(1-pCAUC)+(S646+N646+O646+P646)*(pUAUC)</f>
        <v>60.241697924576179</v>
      </c>
      <c r="G647" s="97">
        <f t="shared" ref="G647:G710" si="192">F647*(rrOSEX)</f>
        <v>6.051404635451072</v>
      </c>
      <c r="H647" s="97">
        <f t="shared" ref="H647:H710" si="193">F647*rrEREX</f>
        <v>0.13847896062511944</v>
      </c>
      <c r="I647" s="97">
        <f t="shared" ref="I647:I710" si="194">F647*rrHOEX</f>
        <v>0.13847896062511944</v>
      </c>
      <c r="J647" s="97">
        <f t="shared" ref="J647:J710" si="195">F647*mr + G647*mr + H647*mr+I647*mr</f>
        <v>3.7929328288298619E-2</v>
      </c>
      <c r="K647" s="97">
        <f t="shared" ref="K647:K710" si="196">F647*amr + I647*amrHOEX</f>
        <v>0.3338589389552008</v>
      </c>
      <c r="L647" s="97">
        <f t="shared" si="186"/>
        <v>53.541547100631369</v>
      </c>
      <c r="M647" s="97">
        <f t="shared" ref="M647:M710" si="197">E646*pCAUC+(L646+G646+H646+I646)*pCAUC+(S646+N646+O646+P646)*(1-pUAUC)</f>
        <v>311.82902445359764</v>
      </c>
      <c r="N647" s="97">
        <f t="shared" ref="N647:N710" si="198">M647*rrOSEXc</f>
        <v>30.029810672217366</v>
      </c>
      <c r="O647" s="97">
        <f t="shared" ref="O647:O710" si="199">M647*rrEREXc</f>
        <v>0.71680846800074571</v>
      </c>
      <c r="P647" s="97">
        <f t="shared" ref="P647:P710" si="200">M647*rrHOEXc</f>
        <v>0.71680846800074571</v>
      </c>
      <c r="Q647" s="97">
        <f t="shared" ref="Q647:Q710" si="201">M647*mr + N647*mr + O647*mr+P647*mr</f>
        <v>0.19559621876578748</v>
      </c>
      <c r="R647" s="97">
        <f t="shared" ref="R647:R710" si="202">M647*amrc + P647*amrHOEX</f>
        <v>5.6189985252750464E-2</v>
      </c>
      <c r="S647" s="97">
        <f t="shared" si="190"/>
        <v>280.11381064136026</v>
      </c>
      <c r="T647" s="97">
        <f t="shared" si="187"/>
        <v>97.10776828552828</v>
      </c>
      <c r="U647" s="97">
        <f t="shared" si="187"/>
        <v>531.4450838075602</v>
      </c>
      <c r="V647" s="33">
        <f t="shared" si="188"/>
        <v>1000.0000000000002</v>
      </c>
      <c r="W647" s="101">
        <f t="shared" ref="W647:W710" si="203">(cNES*L647+(cNES+cOSEX)*G647+(cNES+cEREX)*H647+(cNES+cHOEX)*I647 +(cNES+ cNES)*S647 +(cNES+ cOSEX)*N647 + (cNES+cEREX)*O647 + (cNES+cHOEX)*P647)/(1+cDR)^A$5:A$65536</f>
        <v>34850.755340346477</v>
      </c>
      <c r="X647" s="108">
        <f t="shared" si="189"/>
        <v>371.44714790691182</v>
      </c>
      <c r="Y647" s="32">
        <f t="shared" ref="Y647:Y710" si="204">(uNES*L647+ uOCEX*G647+uEREX*H647+uHOEX*I647+uNES*S647+ uOCEX*N647+uEREX*O647+uHOEX*P647)/(1+oDR)^A$5:A$65536</f>
        <v>203.62433286583698</v>
      </c>
    </row>
    <row r="648" spans="1:25" x14ac:dyDescent="0.25">
      <c r="A648" s="4">
        <v>642</v>
      </c>
      <c r="C648" s="106">
        <f>IF(male=0,VLOOKUP((($A$5:$A$1570/'Life tables'!$I$2)*2)+age,lifetable,13,1),IF(male=1,VLOOKUP((($A$5:$A$1570/'Life tables'!$I$2)*2)+age,lifetable,10,1),"error"))</f>
        <v>5.6976556749510632E-4</v>
      </c>
      <c r="F648" s="97">
        <f t="shared" si="191"/>
        <v>60.140717944563853</v>
      </c>
      <c r="G648" s="97">
        <f t="shared" si="192"/>
        <v>6.0412609851193801</v>
      </c>
      <c r="H648" s="97">
        <f t="shared" si="193"/>
        <v>0.13824683564926701</v>
      </c>
      <c r="I648" s="97">
        <f t="shared" si="194"/>
        <v>0.13824683564926701</v>
      </c>
      <c r="J648" s="97">
        <f t="shared" si="195"/>
        <v>3.7865749356356351E-2</v>
      </c>
      <c r="K648" s="97">
        <f t="shared" si="196"/>
        <v>0.33329930882948883</v>
      </c>
      <c r="L648" s="97">
        <f t="shared" ref="L648:L711" si="205">F648-SUM(G648:K648)</f>
        <v>53.451798229960097</v>
      </c>
      <c r="M648" s="97">
        <f t="shared" si="197"/>
        <v>311.30642996234798</v>
      </c>
      <c r="N648" s="97">
        <f t="shared" si="198"/>
        <v>29.979483690442432</v>
      </c>
      <c r="O648" s="97">
        <f t="shared" si="199"/>
        <v>0.71560716816242986</v>
      </c>
      <c r="P648" s="97">
        <f t="shared" si="200"/>
        <v>0.71560716816242986</v>
      </c>
      <c r="Q648" s="97">
        <f t="shared" si="201"/>
        <v>0.19526841891901126</v>
      </c>
      <c r="R648" s="97">
        <f t="shared" si="202"/>
        <v>5.6095816415170509E-2</v>
      </c>
      <c r="S648" s="97">
        <f t="shared" si="190"/>
        <v>279.64436770024651</v>
      </c>
      <c r="T648" s="97">
        <f t="shared" ref="T648:U711" si="206">J648+Q648+T647</f>
        <v>97.34090245380365</v>
      </c>
      <c r="U648" s="97">
        <f t="shared" si="206"/>
        <v>531.83447893280481</v>
      </c>
      <c r="V648" s="33">
        <f t="shared" ref="V648:V711" si="207">SUM(G648:I648,L648,N648,O648,P648,S648,T648,U648)</f>
        <v>1000.0000000000002</v>
      </c>
      <c r="W648" s="101">
        <f t="shared" si="203"/>
        <v>34752.358691068694</v>
      </c>
      <c r="X648" s="108">
        <f t="shared" ref="X648:X711" si="208">(L648+G648+H648+I648+N648+O648+P648+S648)</f>
        <v>370.82461861339181</v>
      </c>
      <c r="Y648" s="32">
        <f t="shared" si="204"/>
        <v>203.22460550629629</v>
      </c>
    </row>
    <row r="649" spans="1:25" x14ac:dyDescent="0.25">
      <c r="A649" s="4">
        <v>643</v>
      </c>
      <c r="C649" s="106">
        <f>IF(male=0,VLOOKUP((($A$5:$A$1570/'Life tables'!$I$2)*2)+age,lifetable,13,1),IF(male=1,VLOOKUP((($A$5:$A$1570/'Life tables'!$I$2)*2)+age,lifetable,10,1),"error"))</f>
        <v>5.6976556749510632E-4</v>
      </c>
      <c r="F649" s="97">
        <f t="shared" si="191"/>
        <v>60.039907854730117</v>
      </c>
      <c r="G649" s="97">
        <f t="shared" si="192"/>
        <v>6.0311344006116876</v>
      </c>
      <c r="H649" s="97">
        <f t="shared" si="193"/>
        <v>0.13801510120383056</v>
      </c>
      <c r="I649" s="97">
        <f t="shared" si="194"/>
        <v>0.13801510120383056</v>
      </c>
      <c r="J649" s="97">
        <f t="shared" si="195"/>
        <v>3.7802277390528563E-2</v>
      </c>
      <c r="K649" s="97">
        <f t="shared" si="196"/>
        <v>0.33274062023359285</v>
      </c>
      <c r="L649" s="97">
        <f t="shared" si="205"/>
        <v>53.362200354086646</v>
      </c>
      <c r="M649" s="97">
        <f t="shared" si="197"/>
        <v>310.78471075866167</v>
      </c>
      <c r="N649" s="97">
        <f t="shared" si="198"/>
        <v>29.929241000756274</v>
      </c>
      <c r="O649" s="97">
        <f t="shared" si="199"/>
        <v>0.71440788036753577</v>
      </c>
      <c r="P649" s="97">
        <f t="shared" si="200"/>
        <v>0.71440788036753577</v>
      </c>
      <c r="Q649" s="97">
        <f t="shared" si="201"/>
        <v>0.19494116810046622</v>
      </c>
      <c r="R649" s="97">
        <f t="shared" si="202"/>
        <v>5.600180529990445E-2</v>
      </c>
      <c r="S649" s="97">
        <f t="shared" si="190"/>
        <v>279.17571102376996</v>
      </c>
      <c r="T649" s="97">
        <f t="shared" si="206"/>
        <v>97.573645899294647</v>
      </c>
      <c r="U649" s="97">
        <f t="shared" si="206"/>
        <v>532.22322135833826</v>
      </c>
      <c r="V649" s="33">
        <f t="shared" si="207"/>
        <v>1000.0000000000002</v>
      </c>
      <c r="W649" s="101">
        <f t="shared" si="203"/>
        <v>34654.239836828951</v>
      </c>
      <c r="X649" s="108">
        <f t="shared" si="208"/>
        <v>370.2031327423673</v>
      </c>
      <c r="Y649" s="32">
        <f t="shared" si="204"/>
        <v>202.82566288598605</v>
      </c>
    </row>
    <row r="650" spans="1:25" x14ac:dyDescent="0.25">
      <c r="A650" s="4">
        <v>644</v>
      </c>
      <c r="C650" s="106">
        <f>IF(male=0,VLOOKUP((($A$5:$A$1570/'Life tables'!$I$2)*2)+age,lifetable,13,1),IF(male=1,VLOOKUP((($A$5:$A$1570/'Life tables'!$I$2)*2)+age,lifetable,10,1),"error"))</f>
        <v>5.6976556749510632E-4</v>
      </c>
      <c r="F650" s="97">
        <f t="shared" si="191"/>
        <v>59.939267346581133</v>
      </c>
      <c r="G650" s="97">
        <f t="shared" si="192"/>
        <v>6.0210248509391429</v>
      </c>
      <c r="H650" s="97">
        <f t="shared" si="193"/>
        <v>0.13778375657966835</v>
      </c>
      <c r="I650" s="97">
        <f t="shared" si="194"/>
        <v>0.13778375657966835</v>
      </c>
      <c r="J650" s="97">
        <f t="shared" si="195"/>
        <v>3.7738912196581625E-2</v>
      </c>
      <c r="K650" s="97">
        <f t="shared" si="196"/>
        <v>0.33218287145784292</v>
      </c>
      <c r="L650" s="97">
        <f t="shared" si="205"/>
        <v>53.272753198828227</v>
      </c>
      <c r="M650" s="97">
        <f t="shared" si="197"/>
        <v>310.26386539578624</v>
      </c>
      <c r="N650" s="97">
        <f t="shared" si="198"/>
        <v>29.879082463833488</v>
      </c>
      <c r="O650" s="97">
        <f t="shared" si="199"/>
        <v>0.7132106012903805</v>
      </c>
      <c r="P650" s="97">
        <f t="shared" si="200"/>
        <v>0.7132106012903805</v>
      </c>
      <c r="Q650" s="97">
        <f t="shared" si="201"/>
        <v>0.19461446540267002</v>
      </c>
      <c r="R650" s="97">
        <f t="shared" si="202"/>
        <v>5.5907951646254936E-2</v>
      </c>
      <c r="S650" s="97">
        <f t="shared" si="190"/>
        <v>278.70783931232307</v>
      </c>
      <c r="T650" s="97">
        <f t="shared" si="206"/>
        <v>97.8059992768939</v>
      </c>
      <c r="U650" s="97">
        <f t="shared" si="206"/>
        <v>532.61131218144237</v>
      </c>
      <c r="V650" s="33">
        <f t="shared" si="207"/>
        <v>1000.0000000000002</v>
      </c>
      <c r="W650" s="101">
        <f t="shared" si="203"/>
        <v>34556.397993926192</v>
      </c>
      <c r="X650" s="108">
        <f t="shared" si="208"/>
        <v>369.58268854166403</v>
      </c>
      <c r="Y650" s="32">
        <f t="shared" si="204"/>
        <v>202.4275034625083</v>
      </c>
    </row>
    <row r="651" spans="1:25" x14ac:dyDescent="0.25">
      <c r="A651" s="4">
        <v>645</v>
      </c>
      <c r="C651" s="106">
        <f>IF(male=0,VLOOKUP((($A$5:$A$1570/'Life tables'!$I$2)*2)+age,lifetable,13,1),IF(male=1,VLOOKUP((($A$5:$A$1570/'Life tables'!$I$2)*2)+age,lifetable,10,1),"error"))</f>
        <v>5.6976556749510632E-4</v>
      </c>
      <c r="F651" s="97">
        <f t="shared" si="191"/>
        <v>59.838796113005309</v>
      </c>
      <c r="G651" s="97">
        <f t="shared" si="192"/>
        <v>6.0109323052517443</v>
      </c>
      <c r="H651" s="97">
        <f t="shared" si="193"/>
        <v>0.13755280107081594</v>
      </c>
      <c r="I651" s="97">
        <f t="shared" si="194"/>
        <v>0.13755280107081594</v>
      </c>
      <c r="J651" s="97">
        <f t="shared" si="195"/>
        <v>3.7675653581152171E-2</v>
      </c>
      <c r="K651" s="97">
        <f t="shared" si="196"/>
        <v>0.33162606080022922</v>
      </c>
      <c r="L651" s="97">
        <f t="shared" si="205"/>
        <v>53.183456491230551</v>
      </c>
      <c r="M651" s="97">
        <f t="shared" si="197"/>
        <v>309.74389242865863</v>
      </c>
      <c r="N651" s="97">
        <f t="shared" si="198"/>
        <v>29.829007940511374</v>
      </c>
      <c r="O651" s="97">
        <f t="shared" si="199"/>
        <v>0.71201532760916475</v>
      </c>
      <c r="P651" s="97">
        <f t="shared" si="200"/>
        <v>0.71201532760916475</v>
      </c>
      <c r="Q651" s="97">
        <f t="shared" si="201"/>
        <v>0.19428830991920024</v>
      </c>
      <c r="R651" s="97">
        <f t="shared" si="202"/>
        <v>5.5814255193829036E-2</v>
      </c>
      <c r="S651" s="97">
        <f t="shared" si="190"/>
        <v>278.24075126781588</v>
      </c>
      <c r="T651" s="97">
        <f t="shared" si="206"/>
        <v>98.037963240394248</v>
      </c>
      <c r="U651" s="97">
        <f t="shared" si="206"/>
        <v>532.99875249743639</v>
      </c>
      <c r="V651" s="33">
        <f t="shared" si="207"/>
        <v>1000.0000000000001</v>
      </c>
      <c r="W651" s="101">
        <f t="shared" si="203"/>
        <v>34458.832380848697</v>
      </c>
      <c r="X651" s="108">
        <f t="shared" si="208"/>
        <v>368.96328426216951</v>
      </c>
      <c r="Y651" s="32">
        <f t="shared" si="204"/>
        <v>202.03012569656283</v>
      </c>
    </row>
    <row r="652" spans="1:25" x14ac:dyDescent="0.25">
      <c r="A652" s="4">
        <v>646</v>
      </c>
      <c r="C652" s="106">
        <f>IF(male=0,VLOOKUP((($A$5:$A$1570/'Life tables'!$I$2)*2)+age,lifetable,13,1),IF(male=1,VLOOKUP((($A$5:$A$1570/'Life tables'!$I$2)*2)+age,lifetable,10,1),"error"))</f>
        <v>5.6976556749510632E-4</v>
      </c>
      <c r="F652" s="97">
        <f t="shared" si="191"/>
        <v>59.738493848239528</v>
      </c>
      <c r="G652" s="97">
        <f t="shared" si="192"/>
        <v>6.0008567328349471</v>
      </c>
      <c r="H652" s="97">
        <f t="shared" si="193"/>
        <v>0.13732223397440871</v>
      </c>
      <c r="I652" s="97">
        <f t="shared" si="194"/>
        <v>0.13732223397440871</v>
      </c>
      <c r="J652" s="97">
        <f t="shared" si="195"/>
        <v>3.7612501351725898E-2</v>
      </c>
      <c r="K652" s="97">
        <f t="shared" si="196"/>
        <v>0.33107018656621556</v>
      </c>
      <c r="L652" s="97">
        <f t="shared" si="205"/>
        <v>53.094309959537824</v>
      </c>
      <c r="M652" s="97">
        <f t="shared" si="197"/>
        <v>309.2247904139299</v>
      </c>
      <c r="N652" s="97">
        <f t="shared" si="198"/>
        <v>29.779017291792304</v>
      </c>
      <c r="O652" s="97">
        <f t="shared" si="199"/>
        <v>0.71082205600602966</v>
      </c>
      <c r="P652" s="97">
        <f t="shared" si="200"/>
        <v>0.71082205600602966</v>
      </c>
      <c r="Q652" s="97">
        <f t="shared" si="201"/>
        <v>0.19396270074470931</v>
      </c>
      <c r="R652" s="97">
        <f t="shared" si="202"/>
        <v>5.5720715682542721E-2</v>
      </c>
      <c r="S652" s="97">
        <f t="shared" si="190"/>
        <v>277.77444559369826</v>
      </c>
      <c r="T652" s="97">
        <f t="shared" si="206"/>
        <v>98.269538442490685</v>
      </c>
      <c r="U652" s="97">
        <f t="shared" si="206"/>
        <v>533.38554339968516</v>
      </c>
      <c r="V652" s="33">
        <f t="shared" si="207"/>
        <v>1000</v>
      </c>
      <c r="W652" s="101">
        <f t="shared" si="203"/>
        <v>34361.542218268893</v>
      </c>
      <c r="X652" s="108">
        <f t="shared" si="208"/>
        <v>368.34491815782417</v>
      </c>
      <c r="Y652" s="32">
        <f t="shared" si="204"/>
        <v>201.63352805193907</v>
      </c>
    </row>
    <row r="653" spans="1:25" x14ac:dyDescent="0.25">
      <c r="A653" s="4">
        <v>647</v>
      </c>
      <c r="C653" s="106">
        <f>IF(male=0,VLOOKUP((($A$5:$A$1570/'Life tables'!$I$2)*2)+age,lifetable,13,1),IF(male=1,VLOOKUP((($A$5:$A$1570/'Life tables'!$I$2)*2)+age,lifetable,10,1),"error"))</f>
        <v>5.6976556749510632E-4</v>
      </c>
      <c r="F653" s="97">
        <f t="shared" si="191"/>
        <v>59.638360247836466</v>
      </c>
      <c r="G653" s="97">
        <f t="shared" si="192"/>
        <v>5.9907981031063802</v>
      </c>
      <c r="H653" s="97">
        <f t="shared" si="193"/>
        <v>0.13709205459060667</v>
      </c>
      <c r="I653" s="97">
        <f t="shared" si="194"/>
        <v>0.13709205459060667</v>
      </c>
      <c r="J653" s="97">
        <f t="shared" si="195"/>
        <v>3.7549455316616923E-2</v>
      </c>
      <c r="K653" s="97">
        <f t="shared" si="196"/>
        <v>0.33051524706855756</v>
      </c>
      <c r="L653" s="97">
        <f t="shared" si="205"/>
        <v>53.005313333163699</v>
      </c>
      <c r="M653" s="97">
        <f t="shared" si="197"/>
        <v>308.70655790998768</v>
      </c>
      <c r="N653" s="97">
        <f t="shared" si="198"/>
        <v>29.729110378845881</v>
      </c>
      <c r="O653" s="97">
        <f t="shared" si="199"/>
        <v>0.70963078316710804</v>
      </c>
      <c r="P653" s="97">
        <f t="shared" si="200"/>
        <v>0.70963078316710804</v>
      </c>
      <c r="Q653" s="97">
        <f t="shared" si="201"/>
        <v>0.19363763697493924</v>
      </c>
      <c r="R653" s="97">
        <f t="shared" si="202"/>
        <v>5.5627332852624833E-2</v>
      </c>
      <c r="S653" s="97">
        <f t="shared" si="190"/>
        <v>277.30892099498004</v>
      </c>
      <c r="T653" s="97">
        <f t="shared" si="206"/>
        <v>98.500725534782248</v>
      </c>
      <c r="U653" s="97">
        <f t="shared" si="206"/>
        <v>533.77168597960633</v>
      </c>
      <c r="V653" s="33">
        <f t="shared" si="207"/>
        <v>1000</v>
      </c>
      <c r="W653" s="101">
        <f t="shared" si="203"/>
        <v>34264.526729037949</v>
      </c>
      <c r="X653" s="108">
        <f t="shared" si="208"/>
        <v>367.72758848561142</v>
      </c>
      <c r="Y653" s="32">
        <f t="shared" si="204"/>
        <v>201.23770899550695</v>
      </c>
    </row>
    <row r="654" spans="1:25" x14ac:dyDescent="0.25">
      <c r="A654" s="4">
        <v>648</v>
      </c>
      <c r="C654" s="106">
        <f>IF(male=0,VLOOKUP((($A$5:$A$1570/'Life tables'!$I$2)*2)+age,lifetable,13,1),IF(male=1,VLOOKUP((($A$5:$A$1570/'Life tables'!$I$2)*2)+age,lifetable,10,1),"error"))</f>
        <v>5.6976556749510632E-4</v>
      </c>
      <c r="F654" s="97">
        <f t="shared" si="191"/>
        <v>59.538395008633174</v>
      </c>
      <c r="G654" s="97">
        <f t="shared" si="192"/>
        <v>5.9807563856126906</v>
      </c>
      <c r="H654" s="97">
        <f t="shared" si="193"/>
        <v>0.13686226222252229</v>
      </c>
      <c r="I654" s="97">
        <f t="shared" si="194"/>
        <v>0.13686226222252229</v>
      </c>
      <c r="J654" s="97">
        <f t="shared" si="195"/>
        <v>3.7486515284948042E-2</v>
      </c>
      <c r="K654" s="97">
        <f t="shared" si="196"/>
        <v>0.32996124062712889</v>
      </c>
      <c r="L654" s="97">
        <f t="shared" si="205"/>
        <v>52.916466342663362</v>
      </c>
      <c r="M654" s="97">
        <f t="shared" si="197"/>
        <v>308.18919347697818</v>
      </c>
      <c r="N654" s="97">
        <f t="shared" si="198"/>
        <v>29.679287063011063</v>
      </c>
      <c r="O654" s="97">
        <f t="shared" si="199"/>
        <v>0.70844150578257514</v>
      </c>
      <c r="P654" s="97">
        <f t="shared" si="200"/>
        <v>0.70844150578257514</v>
      </c>
      <c r="Q654" s="97">
        <f t="shared" si="201"/>
        <v>0.19331311770673484</v>
      </c>
      <c r="R654" s="97">
        <f t="shared" si="202"/>
        <v>5.5534106444621152E-2</v>
      </c>
      <c r="S654" s="97">
        <f t="shared" si="190"/>
        <v>276.84417617825062</v>
      </c>
      <c r="T654" s="97">
        <f t="shared" si="206"/>
        <v>98.731525167773924</v>
      </c>
      <c r="U654" s="97">
        <f t="shared" si="206"/>
        <v>534.15718132667803</v>
      </c>
      <c r="V654" s="33">
        <f t="shared" si="207"/>
        <v>999.99999999999989</v>
      </c>
      <c r="W654" s="101">
        <f t="shared" si="203"/>
        <v>34167.785138180428</v>
      </c>
      <c r="X654" s="108">
        <f t="shared" si="208"/>
        <v>367.11129350554791</v>
      </c>
      <c r="Y654" s="32">
        <f t="shared" si="204"/>
        <v>200.84266699720854</v>
      </c>
    </row>
    <row r="655" spans="1:25" x14ac:dyDescent="0.25">
      <c r="A655" s="4">
        <v>649</v>
      </c>
      <c r="C655" s="106">
        <f>IF(male=0,VLOOKUP((($A$5:$A$1570/'Life tables'!$I$2)*2)+age,lifetable,13,1),IF(male=1,VLOOKUP((($A$5:$A$1570/'Life tables'!$I$2)*2)+age,lifetable,10,1),"error"))</f>
        <v>5.6976556749510632E-4</v>
      </c>
      <c r="F655" s="97">
        <f t="shared" si="191"/>
        <v>59.438597828720759</v>
      </c>
      <c r="G655" s="97">
        <f t="shared" si="192"/>
        <v>5.9707315500264988</v>
      </c>
      <c r="H655" s="97">
        <f t="shared" si="193"/>
        <v>0.13663285617615067</v>
      </c>
      <c r="I655" s="97">
        <f t="shared" si="194"/>
        <v>0.13663285617615067</v>
      </c>
      <c r="J655" s="97">
        <f t="shared" si="195"/>
        <v>3.7423681066631631E-2</v>
      </c>
      <c r="K655" s="97">
        <f t="shared" si="196"/>
        <v>0.3294081655687533</v>
      </c>
      <c r="L655" s="97">
        <f t="shared" si="205"/>
        <v>52.827768719706576</v>
      </c>
      <c r="M655" s="97">
        <f t="shared" si="197"/>
        <v>307.67269567682717</v>
      </c>
      <c r="N655" s="97">
        <f t="shared" si="198"/>
        <v>29.629547205798193</v>
      </c>
      <c r="O655" s="97">
        <f t="shared" si="199"/>
        <v>0.70725422054669707</v>
      </c>
      <c r="P655" s="97">
        <f t="shared" si="200"/>
        <v>0.70725422054669707</v>
      </c>
      <c r="Q655" s="97">
        <f t="shared" si="201"/>
        <v>0.19298914203805742</v>
      </c>
      <c r="R655" s="97">
        <f t="shared" si="202"/>
        <v>5.5441036199398094E-2</v>
      </c>
      <c r="S655" s="97">
        <f t="shared" si="190"/>
        <v>276.38020985169811</v>
      </c>
      <c r="T655" s="97">
        <f t="shared" si="206"/>
        <v>98.96193799087861</v>
      </c>
      <c r="U655" s="97">
        <f t="shared" si="206"/>
        <v>534.54203052844616</v>
      </c>
      <c r="V655" s="33">
        <f t="shared" si="207"/>
        <v>999.99999999999977</v>
      </c>
      <c r="W655" s="101">
        <f t="shared" si="203"/>
        <v>34071.316672888948</v>
      </c>
      <c r="X655" s="108">
        <f t="shared" si="208"/>
        <v>366.49603148067507</v>
      </c>
      <c r="Y655" s="32">
        <f t="shared" si="204"/>
        <v>200.44840053005021</v>
      </c>
    </row>
    <row r="656" spans="1:25" x14ac:dyDescent="0.25">
      <c r="A656" s="4">
        <v>650</v>
      </c>
      <c r="C656" s="106">
        <f>IF(male=0,VLOOKUP((($A$5:$A$1570/'Life tables'!$I$2)*2)+age,lifetable,13,1),IF(male=1,VLOOKUP((($A$5:$A$1570/'Life tables'!$I$2)*2)+age,lifetable,10,1),"error"))</f>
        <v>5.6976556749510632E-4</v>
      </c>
      <c r="F656" s="97">
        <f t="shared" si="191"/>
        <v>59.338968407415081</v>
      </c>
      <c r="G656" s="97">
        <f t="shared" si="192"/>
        <v>5.9607235661434528</v>
      </c>
      <c r="H656" s="97">
        <f t="shared" si="193"/>
        <v>0.13640383576030241</v>
      </c>
      <c r="I656" s="97">
        <f t="shared" si="194"/>
        <v>0.13640383576030241</v>
      </c>
      <c r="J656" s="97">
        <f t="shared" si="195"/>
        <v>3.7360952472351175E-2</v>
      </c>
      <c r="K656" s="97">
        <f t="shared" si="196"/>
        <v>0.32885602022704202</v>
      </c>
      <c r="L656" s="97">
        <f t="shared" si="205"/>
        <v>52.73922019705163</v>
      </c>
      <c r="M656" s="97">
        <f t="shared" si="197"/>
        <v>307.15706307326002</v>
      </c>
      <c r="N656" s="97">
        <f t="shared" si="198"/>
        <v>29.579890668890901</v>
      </c>
      <c r="O656" s="97">
        <f t="shared" si="199"/>
        <v>0.70606892415787681</v>
      </c>
      <c r="P656" s="97">
        <f t="shared" si="200"/>
        <v>0.70606892415787681</v>
      </c>
      <c r="Q656" s="97">
        <f t="shared" si="201"/>
        <v>0.1926657090679969</v>
      </c>
      <c r="R656" s="97">
        <f t="shared" si="202"/>
        <v>5.534812185814636E-2</v>
      </c>
      <c r="S656" s="97">
        <f t="shared" si="190"/>
        <v>275.9170207251272</v>
      </c>
      <c r="T656" s="97">
        <f t="shared" si="206"/>
        <v>99.19196465241896</v>
      </c>
      <c r="U656" s="97">
        <f t="shared" si="206"/>
        <v>534.92623467053136</v>
      </c>
      <c r="V656" s="33">
        <f t="shared" si="207"/>
        <v>999.99999999999989</v>
      </c>
      <c r="W656" s="101">
        <f t="shared" si="203"/>
        <v>33975.120562518816</v>
      </c>
      <c r="X656" s="108">
        <f t="shared" si="208"/>
        <v>365.88180067704957</v>
      </c>
      <c r="Y656" s="32">
        <f t="shared" si="204"/>
        <v>200.05490807009375</v>
      </c>
    </row>
    <row r="657" spans="1:25" x14ac:dyDescent="0.25">
      <c r="A657" s="4">
        <v>651</v>
      </c>
      <c r="C657" s="106">
        <f>IF(male=0,VLOOKUP((($A$5:$A$1570/'Life tables'!$I$2)*2)+age,lifetable,13,1),IF(male=1,VLOOKUP((($A$5:$A$1570/'Life tables'!$I$2)*2)+age,lifetable,10,1),"error"))</f>
        <v>5.6976556749510632E-4</v>
      </c>
      <c r="F657" s="97">
        <f t="shared" si="191"/>
        <v>59.239506445228564</v>
      </c>
      <c r="G657" s="97">
        <f t="shared" si="192"/>
        <v>5.9507324038793987</v>
      </c>
      <c r="H657" s="97">
        <f t="shared" si="193"/>
        <v>0.13617520028653857</v>
      </c>
      <c r="I657" s="97">
        <f t="shared" si="194"/>
        <v>0.13617520028653857</v>
      </c>
      <c r="J657" s="97">
        <f t="shared" si="195"/>
        <v>3.7298329313543564E-2</v>
      </c>
      <c r="K657" s="97">
        <f t="shared" si="196"/>
        <v>0.32830480294223757</v>
      </c>
      <c r="L657" s="97">
        <f t="shared" si="205"/>
        <v>52.650820508520312</v>
      </c>
      <c r="M657" s="97">
        <f t="shared" si="197"/>
        <v>306.64229423182104</v>
      </c>
      <c r="N657" s="97">
        <f t="shared" si="198"/>
        <v>29.530317314148007</v>
      </c>
      <c r="O657" s="97">
        <f t="shared" si="199"/>
        <v>0.70488561331869837</v>
      </c>
      <c r="P657" s="97">
        <f t="shared" si="200"/>
        <v>0.70488561331869837</v>
      </c>
      <c r="Q657" s="97">
        <f t="shared" si="201"/>
        <v>0.19234281789678434</v>
      </c>
      <c r="R657" s="97">
        <f t="shared" si="202"/>
        <v>5.5255363162384434E-2</v>
      </c>
      <c r="S657" s="97">
        <f t="shared" si="190"/>
        <v>275.45460750997648</v>
      </c>
      <c r="T657" s="97">
        <f t="shared" si="206"/>
        <v>99.42160579962929</v>
      </c>
      <c r="U657" s="97">
        <f t="shared" si="206"/>
        <v>535.309794836636</v>
      </c>
      <c r="V657" s="33">
        <f t="shared" si="207"/>
        <v>1000</v>
      </c>
      <c r="W657" s="101">
        <f t="shared" si="203"/>
        <v>33879.196038582639</v>
      </c>
      <c r="X657" s="108">
        <f t="shared" si="208"/>
        <v>365.26859936373467</v>
      </c>
      <c r="Y657" s="32">
        <f t="shared" si="204"/>
        <v>199.66218809644877</v>
      </c>
    </row>
    <row r="658" spans="1:25" x14ac:dyDescent="0.25">
      <c r="A658" s="4">
        <v>652</v>
      </c>
      <c r="C658" s="106">
        <f>IF(male=0,VLOOKUP((($A$5:$A$1570/'Life tables'!$I$2)*2)+age,lifetable,13,1),IF(male=1,VLOOKUP((($A$5:$A$1570/'Life tables'!$I$2)*2)+age,lifetable,10,1),"error"))</f>
        <v>6.1270435815030666E-4</v>
      </c>
      <c r="F658" s="97">
        <f t="shared" si="191"/>
        <v>59.140211643842974</v>
      </c>
      <c r="G658" s="97">
        <f t="shared" si="192"/>
        <v>5.9407580332676471</v>
      </c>
      <c r="H658" s="97">
        <f t="shared" si="193"/>
        <v>0.13594694906910823</v>
      </c>
      <c r="I658" s="97">
        <f t="shared" si="194"/>
        <v>0.13594694906910823</v>
      </c>
      <c r="J658" s="97">
        <f t="shared" si="195"/>
        <v>4.004198433015739E-2</v>
      </c>
      <c r="K658" s="97">
        <f t="shared" si="196"/>
        <v>0.32775451206106315</v>
      </c>
      <c r="L658" s="97">
        <f t="shared" si="205"/>
        <v>52.559763216045887</v>
      </c>
      <c r="M658" s="97">
        <f t="shared" si="197"/>
        <v>306.12838771989175</v>
      </c>
      <c r="N658" s="97">
        <f t="shared" si="198"/>
        <v>29.480827003605242</v>
      </c>
      <c r="O658" s="97">
        <f t="shared" si="199"/>
        <v>0.70370428473596902</v>
      </c>
      <c r="P658" s="97">
        <f t="shared" si="200"/>
        <v>0.70370428473596902</v>
      </c>
      <c r="Q658" s="97">
        <f t="shared" si="201"/>
        <v>0.20649155386070223</v>
      </c>
      <c r="R658" s="97">
        <f t="shared" si="202"/>
        <v>5.5162759853961817E-2</v>
      </c>
      <c r="S658" s="97">
        <f t="shared" si="190"/>
        <v>274.97849783309988</v>
      </c>
      <c r="T658" s="97">
        <f t="shared" si="206"/>
        <v>99.668139337820151</v>
      </c>
      <c r="U658" s="97">
        <f t="shared" si="206"/>
        <v>535.69271210855106</v>
      </c>
      <c r="V658" s="33">
        <f t="shared" si="207"/>
        <v>1000</v>
      </c>
      <c r="W658" s="101">
        <f t="shared" si="203"/>
        <v>33782.15579414137</v>
      </c>
      <c r="X658" s="108">
        <f t="shared" si="208"/>
        <v>364.63914855362879</v>
      </c>
      <c r="Y658" s="32">
        <f t="shared" si="204"/>
        <v>199.2606427773824</v>
      </c>
    </row>
    <row r="659" spans="1:25" x14ac:dyDescent="0.25">
      <c r="A659" s="4">
        <v>653</v>
      </c>
      <c r="C659" s="106">
        <f>IF(male=0,VLOOKUP((($A$5:$A$1570/'Life tables'!$I$2)*2)+age,lifetable,13,1),IF(male=1,VLOOKUP((($A$5:$A$1570/'Life tables'!$I$2)*2)+age,lifetable,10,1),"error"))</f>
        <v>6.1270435815030666E-4</v>
      </c>
      <c r="F659" s="97">
        <f t="shared" si="191"/>
        <v>59.038265606684242</v>
      </c>
      <c r="G659" s="97">
        <f t="shared" si="192"/>
        <v>5.9305173404737515</v>
      </c>
      <c r="H659" s="97">
        <f t="shared" si="193"/>
        <v>0.13571260339572988</v>
      </c>
      <c r="I659" s="97">
        <f t="shared" si="194"/>
        <v>0.13571260339572988</v>
      </c>
      <c r="J659" s="97">
        <f t="shared" si="195"/>
        <v>3.9972959862558E-2</v>
      </c>
      <c r="K659" s="97">
        <f t="shared" si="196"/>
        <v>0.3271895280554809</v>
      </c>
      <c r="L659" s="97">
        <f t="shared" si="205"/>
        <v>52.469160571500993</v>
      </c>
      <c r="M659" s="97">
        <f t="shared" si="197"/>
        <v>305.60088294694458</v>
      </c>
      <c r="N659" s="97">
        <f t="shared" si="198"/>
        <v>29.430027151064088</v>
      </c>
      <c r="O659" s="97">
        <f t="shared" si="199"/>
        <v>0.70249169752147889</v>
      </c>
      <c r="P659" s="97">
        <f t="shared" si="200"/>
        <v>0.70249169752147889</v>
      </c>
      <c r="Q659" s="97">
        <f t="shared" si="201"/>
        <v>0.20613573818138511</v>
      </c>
      <c r="R659" s="97">
        <f t="shared" si="202"/>
        <v>5.5067706208892717E-2</v>
      </c>
      <c r="S659" s="97">
        <f t="shared" si="190"/>
        <v>274.50466895644729</v>
      </c>
      <c r="T659" s="97">
        <f t="shared" si="206"/>
        <v>99.914248035864091</v>
      </c>
      <c r="U659" s="97">
        <f t="shared" si="206"/>
        <v>536.07496934281539</v>
      </c>
      <c r="V659" s="33">
        <f t="shared" si="207"/>
        <v>1000</v>
      </c>
      <c r="W659" s="101">
        <f t="shared" si="203"/>
        <v>33685.180809878337</v>
      </c>
      <c r="X659" s="108">
        <f t="shared" si="208"/>
        <v>364.01078262132057</v>
      </c>
      <c r="Y659" s="32">
        <f t="shared" si="204"/>
        <v>198.86005978526646</v>
      </c>
    </row>
    <row r="660" spans="1:25" x14ac:dyDescent="0.25">
      <c r="A660" s="4">
        <v>654</v>
      </c>
      <c r="C660" s="106">
        <f>IF(male=0,VLOOKUP((($A$5:$A$1570/'Life tables'!$I$2)*2)+age,lifetable,13,1),IF(male=1,VLOOKUP((($A$5:$A$1570/'Life tables'!$I$2)*2)+age,lifetable,10,1),"error"))</f>
        <v>6.1270435815030666E-4</v>
      </c>
      <c r="F660" s="97">
        <f t="shared" si="191"/>
        <v>58.936496457409561</v>
      </c>
      <c r="G660" s="97">
        <f t="shared" si="192"/>
        <v>5.9202944164380149</v>
      </c>
      <c r="H660" s="97">
        <f t="shared" si="193"/>
        <v>0.13547866433855216</v>
      </c>
      <c r="I660" s="97">
        <f t="shared" si="194"/>
        <v>0.13547866433855216</v>
      </c>
      <c r="J660" s="97">
        <f t="shared" si="195"/>
        <v>3.9904055160202671E-2</v>
      </c>
      <c r="K660" s="97">
        <f t="shared" si="196"/>
        <v>0.32662552436093439</v>
      </c>
      <c r="L660" s="97">
        <f t="shared" si="205"/>
        <v>52.378715132773308</v>
      </c>
      <c r="M660" s="97">
        <f t="shared" si="197"/>
        <v>305.07428616391093</v>
      </c>
      <c r="N660" s="97">
        <f t="shared" si="198"/>
        <v>29.379314739918883</v>
      </c>
      <c r="O660" s="97">
        <f t="shared" si="199"/>
        <v>0.70128119752404638</v>
      </c>
      <c r="P660" s="97">
        <f t="shared" si="200"/>
        <v>0.70128119752404638</v>
      </c>
      <c r="Q660" s="97">
        <f t="shared" si="201"/>
        <v>0.20578053496486357</v>
      </c>
      <c r="R660" s="97">
        <f t="shared" si="202"/>
        <v>5.4972816178932689E-2</v>
      </c>
      <c r="S660" s="97">
        <f t="shared" si="190"/>
        <v>274.03165567780013</v>
      </c>
      <c r="T660" s="97">
        <f t="shared" si="206"/>
        <v>100.15993262598916</v>
      </c>
      <c r="U660" s="97">
        <f t="shared" si="206"/>
        <v>536.45656768335527</v>
      </c>
      <c r="V660" s="33">
        <f t="shared" si="207"/>
        <v>1000</v>
      </c>
      <c r="W660" s="101">
        <f t="shared" si="203"/>
        <v>33588.484173803925</v>
      </c>
      <c r="X660" s="108">
        <f t="shared" si="208"/>
        <v>363.38349969065553</v>
      </c>
      <c r="Y660" s="32">
        <f t="shared" si="204"/>
        <v>198.46028219488898</v>
      </c>
    </row>
    <row r="661" spans="1:25" x14ac:dyDescent="0.25">
      <c r="A661" s="4">
        <v>655</v>
      </c>
      <c r="C661" s="106">
        <f>IF(male=0,VLOOKUP((($A$5:$A$1570/'Life tables'!$I$2)*2)+age,lifetable,13,1),IF(male=1,VLOOKUP((($A$5:$A$1570/'Life tables'!$I$2)*2)+age,lifetable,10,1),"error"))</f>
        <v>6.1270435815030666E-4</v>
      </c>
      <c r="F661" s="97">
        <f t="shared" si="191"/>
        <v>58.834903847081215</v>
      </c>
      <c r="G661" s="97">
        <f t="shared" si="192"/>
        <v>5.910089226108914</v>
      </c>
      <c r="H661" s="97">
        <f t="shared" si="193"/>
        <v>0.13524513109546402</v>
      </c>
      <c r="I661" s="97">
        <f t="shared" si="194"/>
        <v>0.13524513109546402</v>
      </c>
      <c r="J661" s="97">
        <f t="shared" si="195"/>
        <v>3.9835269986836619E-2</v>
      </c>
      <c r="K661" s="97">
        <f t="shared" si="196"/>
        <v>0.32606249904361384</v>
      </c>
      <c r="L661" s="97">
        <f t="shared" si="205"/>
        <v>52.288426589750927</v>
      </c>
      <c r="M661" s="97">
        <f t="shared" si="197"/>
        <v>304.54859584357433</v>
      </c>
      <c r="N661" s="97">
        <f t="shared" si="198"/>
        <v>29.328689623095368</v>
      </c>
      <c r="O661" s="97">
        <f t="shared" si="199"/>
        <v>0.70007278123302419</v>
      </c>
      <c r="P661" s="97">
        <f t="shared" si="200"/>
        <v>0.70007278123302419</v>
      </c>
      <c r="Q661" s="97">
        <f t="shared" si="201"/>
        <v>0.20542594318099036</v>
      </c>
      <c r="R661" s="97">
        <f t="shared" si="202"/>
        <v>5.4878089488885201E-2</v>
      </c>
      <c r="S661" s="97">
        <f t="shared" si="190"/>
        <v>273.55945662534305</v>
      </c>
      <c r="T661" s="97">
        <f t="shared" si="206"/>
        <v>100.40519383915698</v>
      </c>
      <c r="U661" s="97">
        <f t="shared" si="206"/>
        <v>536.83750827188783</v>
      </c>
      <c r="V661" s="33">
        <f t="shared" si="207"/>
        <v>1000</v>
      </c>
      <c r="W661" s="101">
        <f t="shared" si="203"/>
        <v>33492.065088024232</v>
      </c>
      <c r="X661" s="108">
        <f t="shared" si="208"/>
        <v>362.75729788895524</v>
      </c>
      <c r="Y661" s="32">
        <f t="shared" si="204"/>
        <v>198.06130838358752</v>
      </c>
    </row>
    <row r="662" spans="1:25" x14ac:dyDescent="0.25">
      <c r="A662" s="4">
        <v>656</v>
      </c>
      <c r="C662" s="106">
        <f>IF(male=0,VLOOKUP((($A$5:$A$1570/'Life tables'!$I$2)*2)+age,lifetable,13,1),IF(male=1,VLOOKUP((($A$5:$A$1570/'Life tables'!$I$2)*2)+age,lifetable,10,1),"error"))</f>
        <v>6.1270435815030666E-4</v>
      </c>
      <c r="F662" s="97">
        <f t="shared" si="191"/>
        <v>58.733487428970946</v>
      </c>
      <c r="G662" s="97">
        <f t="shared" si="192"/>
        <v>5.8999017346568685</v>
      </c>
      <c r="H662" s="97">
        <f t="shared" si="193"/>
        <v>0.13501200286943332</v>
      </c>
      <c r="I662" s="97">
        <f t="shared" si="194"/>
        <v>0.13501200286943332</v>
      </c>
      <c r="J662" s="97">
        <f t="shared" si="195"/>
        <v>3.976660410770097E-2</v>
      </c>
      <c r="K662" s="97">
        <f t="shared" si="196"/>
        <v>0.32550045018195456</v>
      </c>
      <c r="L662" s="97">
        <f t="shared" si="205"/>
        <v>52.198294634285553</v>
      </c>
      <c r="M662" s="97">
        <f t="shared" si="197"/>
        <v>304.0238104599843</v>
      </c>
      <c r="N662" s="97">
        <f t="shared" si="198"/>
        <v>29.278151653641213</v>
      </c>
      <c r="O662" s="97">
        <f t="shared" si="199"/>
        <v>0.6988664451406752</v>
      </c>
      <c r="P662" s="97">
        <f t="shared" si="200"/>
        <v>0.6988664451406752</v>
      </c>
      <c r="Q662" s="97">
        <f t="shared" si="201"/>
        <v>0.20507196180047213</v>
      </c>
      <c r="R662" s="97">
        <f t="shared" si="202"/>
        <v>5.4783525863781823E-2</v>
      </c>
      <c r="S662" s="97">
        <f t="shared" si="190"/>
        <v>273.08807042839749</v>
      </c>
      <c r="T662" s="97">
        <f t="shared" si="206"/>
        <v>100.65003240506515</v>
      </c>
      <c r="U662" s="97">
        <f t="shared" si="206"/>
        <v>537.21779224793352</v>
      </c>
      <c r="V662" s="33">
        <f t="shared" si="207"/>
        <v>1000</v>
      </c>
      <c r="W662" s="101">
        <f t="shared" si="203"/>
        <v>33395.922756893022</v>
      </c>
      <c r="X662" s="108">
        <f t="shared" si="208"/>
        <v>362.13217534700135</v>
      </c>
      <c r="Y662" s="32">
        <f t="shared" si="204"/>
        <v>197.66313673209163</v>
      </c>
    </row>
    <row r="663" spans="1:25" x14ac:dyDescent="0.25">
      <c r="A663" s="4">
        <v>657</v>
      </c>
      <c r="C663" s="106">
        <f>IF(male=0,VLOOKUP((($A$5:$A$1570/'Life tables'!$I$2)*2)+age,lifetable,13,1),IF(male=1,VLOOKUP((($A$5:$A$1570/'Life tables'!$I$2)*2)+age,lifetable,10,1),"error"))</f>
        <v>6.1270435815030666E-4</v>
      </c>
      <c r="F663" s="97">
        <f t="shared" si="191"/>
        <v>58.632246858497481</v>
      </c>
      <c r="G663" s="97">
        <f t="shared" si="192"/>
        <v>5.8897319074679686</v>
      </c>
      <c r="H663" s="97">
        <f t="shared" si="193"/>
        <v>0.1347792788683633</v>
      </c>
      <c r="I663" s="97">
        <f t="shared" si="194"/>
        <v>0.1347792788683633</v>
      </c>
      <c r="J663" s="97">
        <f t="shared" si="195"/>
        <v>3.9698057289490579E-2</v>
      </c>
      <c r="K663" s="97">
        <f t="shared" si="196"/>
        <v>0.32493937586629018</v>
      </c>
      <c r="L663" s="97">
        <f t="shared" si="205"/>
        <v>52.108318960137005</v>
      </c>
      <c r="M663" s="97">
        <f t="shared" si="197"/>
        <v>303.49992848850383</v>
      </c>
      <c r="N663" s="97">
        <f t="shared" si="198"/>
        <v>29.227700684730564</v>
      </c>
      <c r="O663" s="97">
        <f t="shared" si="199"/>
        <v>0.69766218574228167</v>
      </c>
      <c r="P663" s="97">
        <f t="shared" si="200"/>
        <v>0.69766218574228167</v>
      </c>
      <c r="Q663" s="97">
        <f t="shared" si="201"/>
        <v>0.20471858979490179</v>
      </c>
      <c r="R663" s="97">
        <f t="shared" si="202"/>
        <v>5.4689125028890812E-2</v>
      </c>
      <c r="S663" s="97">
        <f t="shared" si="190"/>
        <v>272.61749571746492</v>
      </c>
      <c r="T663" s="97">
        <f t="shared" si="206"/>
        <v>100.89444905214954</v>
      </c>
      <c r="U663" s="97">
        <f t="shared" si="206"/>
        <v>537.59742074882865</v>
      </c>
      <c r="V663" s="33">
        <f t="shared" si="207"/>
        <v>1000</v>
      </c>
      <c r="W663" s="101">
        <f t="shared" si="203"/>
        <v>33300.05638700688</v>
      </c>
      <c r="X663" s="108">
        <f t="shared" si="208"/>
        <v>361.50813019902176</v>
      </c>
      <c r="Y663" s="32">
        <f t="shared" si="204"/>
        <v>197.26576562451132</v>
      </c>
    </row>
    <row r="664" spans="1:25" x14ac:dyDescent="0.25">
      <c r="A664" s="4">
        <v>658</v>
      </c>
      <c r="C664" s="106">
        <f>IF(male=0,VLOOKUP((($A$5:$A$1570/'Life tables'!$I$2)*2)+age,lifetable,13,1),IF(male=1,VLOOKUP((($A$5:$A$1570/'Life tables'!$I$2)*2)+age,lifetable,10,1),"error"))</f>
        <v>6.1270435815030666E-4</v>
      </c>
      <c r="F664" s="97">
        <f t="shared" si="191"/>
        <v>58.531181793166425</v>
      </c>
      <c r="G664" s="97">
        <f t="shared" si="192"/>
        <v>5.8795797101379357</v>
      </c>
      <c r="H664" s="97">
        <f t="shared" si="193"/>
        <v>0.13454695830495428</v>
      </c>
      <c r="I664" s="97">
        <f t="shared" si="194"/>
        <v>0.13454695830495428</v>
      </c>
      <c r="J664" s="97">
        <f t="shared" si="195"/>
        <v>3.9629629300313204E-2</v>
      </c>
      <c r="K664" s="97">
        <f t="shared" si="196"/>
        <v>0.32437927419851997</v>
      </c>
      <c r="L664" s="97">
        <f t="shared" si="205"/>
        <v>52.018499262919747</v>
      </c>
      <c r="M664" s="97">
        <f t="shared" si="197"/>
        <v>302.9769484058553</v>
      </c>
      <c r="N664" s="97">
        <f t="shared" si="198"/>
        <v>29.177336569668487</v>
      </c>
      <c r="O664" s="97">
        <f t="shared" si="199"/>
        <v>0.69645999953625071</v>
      </c>
      <c r="P664" s="97">
        <f t="shared" si="200"/>
        <v>0.69645999953625071</v>
      </c>
      <c r="Q664" s="97">
        <f t="shared" si="201"/>
        <v>0.20436582613678883</v>
      </c>
      <c r="R664" s="97">
        <f t="shared" si="202"/>
        <v>5.4594886709725371E-2</v>
      </c>
      <c r="S664" s="97">
        <f t="shared" si="190"/>
        <v>272.14773112426781</v>
      </c>
      <c r="T664" s="97">
        <f t="shared" si="206"/>
        <v>101.13844450758664</v>
      </c>
      <c r="U664" s="97">
        <f t="shared" si="206"/>
        <v>537.97639490973688</v>
      </c>
      <c r="V664" s="33">
        <f t="shared" si="207"/>
        <v>999.99999999999989</v>
      </c>
      <c r="W664" s="101">
        <f t="shared" si="203"/>
        <v>33204.465187200403</v>
      </c>
      <c r="X664" s="108">
        <f t="shared" si="208"/>
        <v>360.88516058267635</v>
      </c>
      <c r="Y664" s="32">
        <f t="shared" si="204"/>
        <v>196.86919344832555</v>
      </c>
    </row>
    <row r="665" spans="1:25" x14ac:dyDescent="0.25">
      <c r="A665" s="4">
        <v>659</v>
      </c>
      <c r="C665" s="106">
        <f>IF(male=0,VLOOKUP((($A$5:$A$1570/'Life tables'!$I$2)*2)+age,lifetable,13,1),IF(male=1,VLOOKUP((($A$5:$A$1570/'Life tables'!$I$2)*2)+age,lifetable,10,1),"error"))</f>
        <v>6.1270435815030666E-4</v>
      </c>
      <c r="F665" s="97">
        <f t="shared" si="191"/>
        <v>58.430291892512173</v>
      </c>
      <c r="G665" s="97">
        <f t="shared" si="192"/>
        <v>5.8694451084662882</v>
      </c>
      <c r="H665" s="97">
        <f t="shared" si="193"/>
        <v>0.13431504039657022</v>
      </c>
      <c r="I665" s="97">
        <f t="shared" si="194"/>
        <v>0.13431504039657022</v>
      </c>
      <c r="J665" s="97">
        <f t="shared" si="195"/>
        <v>3.9561319909650262E-2</v>
      </c>
      <c r="K665" s="97">
        <f t="shared" si="196"/>
        <v>0.32382014329178666</v>
      </c>
      <c r="L665" s="97">
        <f t="shared" si="205"/>
        <v>51.928835240051306</v>
      </c>
      <c r="M665" s="97">
        <f t="shared" si="197"/>
        <v>302.45486869016429</v>
      </c>
      <c r="N665" s="97">
        <f t="shared" si="198"/>
        <v>29.127059161895179</v>
      </c>
      <c r="O665" s="97">
        <f t="shared" si="199"/>
        <v>0.69525988302421504</v>
      </c>
      <c r="P665" s="97">
        <f t="shared" si="200"/>
        <v>0.69525988302421504</v>
      </c>
      <c r="Q665" s="97">
        <f t="shared" si="201"/>
        <v>0.20401366979958938</v>
      </c>
      <c r="R665" s="97">
        <f t="shared" si="202"/>
        <v>5.4500810632051595E-2</v>
      </c>
      <c r="S665" s="97">
        <f t="shared" si="190"/>
        <v>271.67877528178906</v>
      </c>
      <c r="T665" s="97">
        <f t="shared" si="206"/>
        <v>101.38201949729589</v>
      </c>
      <c r="U665" s="97">
        <f t="shared" si="206"/>
        <v>538.35471586366077</v>
      </c>
      <c r="V665" s="33">
        <f t="shared" si="207"/>
        <v>1000.0000000000001</v>
      </c>
      <c r="W665" s="101">
        <f t="shared" si="203"/>
        <v>33109.14836854118</v>
      </c>
      <c r="X665" s="108">
        <f t="shared" si="208"/>
        <v>360.26326463904343</v>
      </c>
      <c r="Y665" s="32">
        <f t="shared" si="204"/>
        <v>196.4734185943712</v>
      </c>
    </row>
    <row r="666" spans="1:25" x14ac:dyDescent="0.25">
      <c r="A666" s="4">
        <v>660</v>
      </c>
      <c r="C666" s="106">
        <f>IF(male=0,VLOOKUP((($A$5:$A$1570/'Life tables'!$I$2)*2)+age,lifetable,13,1),IF(male=1,VLOOKUP((($A$5:$A$1570/'Life tables'!$I$2)*2)+age,lifetable,10,1),"error"))</f>
        <v>6.1270435815030666E-4</v>
      </c>
      <c r="F666" s="97">
        <f t="shared" si="191"/>
        <v>58.329576818042035</v>
      </c>
      <c r="G666" s="97">
        <f t="shared" si="192"/>
        <v>5.8593280684507247</v>
      </c>
      <c r="H666" s="97">
        <f t="shared" si="193"/>
        <v>0.13408352436511026</v>
      </c>
      <c r="I666" s="97">
        <f t="shared" si="194"/>
        <v>0.13408352436511026</v>
      </c>
      <c r="J666" s="97">
        <f t="shared" si="195"/>
        <v>3.9493128888318942E-2</v>
      </c>
      <c r="K666" s="97">
        <f t="shared" si="196"/>
        <v>0.32326198127016681</v>
      </c>
      <c r="L666" s="97">
        <f t="shared" si="205"/>
        <v>51.839326590702605</v>
      </c>
      <c r="M666" s="97">
        <f t="shared" si="197"/>
        <v>301.9336878210014</v>
      </c>
      <c r="N666" s="97">
        <f t="shared" si="198"/>
        <v>29.076868314989994</v>
      </c>
      <c r="O666" s="97">
        <f t="shared" si="199"/>
        <v>0.69406183271112898</v>
      </c>
      <c r="P666" s="97">
        <f t="shared" si="200"/>
        <v>0.69406183271112898</v>
      </c>
      <c r="Q666" s="97">
        <f t="shared" si="201"/>
        <v>0.20366211975773446</v>
      </c>
      <c r="R666" s="97">
        <f t="shared" si="202"/>
        <v>5.4406896521895898E-2</v>
      </c>
      <c r="S666" s="97">
        <f t="shared" si="190"/>
        <v>271.21062682430954</v>
      </c>
      <c r="T666" s="97">
        <f t="shared" si="206"/>
        <v>101.62517474594193</v>
      </c>
      <c r="U666" s="97">
        <f t="shared" si="206"/>
        <v>538.73238474145285</v>
      </c>
      <c r="V666" s="33">
        <f t="shared" si="207"/>
        <v>1000.0000000000001</v>
      </c>
      <c r="W666" s="101">
        <f t="shared" si="203"/>
        <v>33014.105144324807</v>
      </c>
      <c r="X666" s="108">
        <f t="shared" si="208"/>
        <v>359.64244051260533</v>
      </c>
      <c r="Y666" s="32">
        <f t="shared" si="204"/>
        <v>196.0784394568316</v>
      </c>
    </row>
    <row r="667" spans="1:25" x14ac:dyDescent="0.25">
      <c r="A667" s="4">
        <v>661</v>
      </c>
      <c r="C667" s="106">
        <f>IF(male=0,VLOOKUP((($A$5:$A$1570/'Life tables'!$I$2)*2)+age,lifetable,13,1),IF(male=1,VLOOKUP((($A$5:$A$1570/'Life tables'!$I$2)*2)+age,lifetable,10,1),"error"))</f>
        <v>6.1270435815030666E-4</v>
      </c>
      <c r="F667" s="97">
        <f t="shared" si="191"/>
        <v>58.229036233182235</v>
      </c>
      <c r="G667" s="97">
        <f t="shared" si="192"/>
        <v>5.849228556281707</v>
      </c>
      <c r="H667" s="97">
        <f t="shared" si="193"/>
        <v>0.13385240943688467</v>
      </c>
      <c r="I667" s="97">
        <f t="shared" si="194"/>
        <v>0.13385240943688467</v>
      </c>
      <c r="J667" s="97">
        <f t="shared" si="195"/>
        <v>3.9425056008435697E-2</v>
      </c>
      <c r="K667" s="97">
        <f t="shared" si="196"/>
        <v>0.32270478626837157</v>
      </c>
      <c r="L667" s="97">
        <f t="shared" si="205"/>
        <v>51.749973015749951</v>
      </c>
      <c r="M667" s="97">
        <f t="shared" si="197"/>
        <v>301.41340427942316</v>
      </c>
      <c r="N667" s="97">
        <f t="shared" si="198"/>
        <v>29.02676388267539</v>
      </c>
      <c r="O667" s="97">
        <f t="shared" si="199"/>
        <v>0.69286584510536264</v>
      </c>
      <c r="P667" s="97">
        <f t="shared" si="200"/>
        <v>0.69286584510536264</v>
      </c>
      <c r="Q667" s="97">
        <f t="shared" si="201"/>
        <v>0.20331117498665707</v>
      </c>
      <c r="R667" s="97">
        <f t="shared" si="202"/>
        <v>5.4313144105552491E-2</v>
      </c>
      <c r="S667" s="97">
        <f t="shared" si="190"/>
        <v>270.74328438744482</v>
      </c>
      <c r="T667" s="97">
        <f t="shared" si="206"/>
        <v>101.86791097693703</v>
      </c>
      <c r="U667" s="97">
        <f t="shared" si="206"/>
        <v>539.10940267182673</v>
      </c>
      <c r="V667" s="33">
        <f t="shared" si="207"/>
        <v>1000.0000000000001</v>
      </c>
      <c r="W667" s="101">
        <f t="shared" si="203"/>
        <v>32919.334730069953</v>
      </c>
      <c r="X667" s="108">
        <f t="shared" si="208"/>
        <v>359.02268635123636</v>
      </c>
      <c r="Y667" s="32">
        <f t="shared" si="204"/>
        <v>195.68425443322619</v>
      </c>
    </row>
    <row r="668" spans="1:25" x14ac:dyDescent="0.25">
      <c r="A668" s="4">
        <v>662</v>
      </c>
      <c r="C668" s="106">
        <f>IF(male=0,VLOOKUP((($A$5:$A$1570/'Life tables'!$I$2)*2)+age,lifetable,13,1),IF(male=1,VLOOKUP((($A$5:$A$1570/'Life tables'!$I$2)*2)+age,lifetable,10,1),"error"))</f>
        <v>6.1270435815030666E-4</v>
      </c>
      <c r="F668" s="97">
        <f t="shared" si="191"/>
        <v>58.128669803225989</v>
      </c>
      <c r="G668" s="97">
        <f t="shared" si="192"/>
        <v>5.8391465383372374</v>
      </c>
      <c r="H668" s="97">
        <f t="shared" si="193"/>
        <v>0.13362169484249531</v>
      </c>
      <c r="I668" s="97">
        <f t="shared" si="194"/>
        <v>0.13362169484249531</v>
      </c>
      <c r="J668" s="97">
        <f t="shared" si="195"/>
        <v>3.9357101043381054E-2</v>
      </c>
      <c r="K668" s="97">
        <f t="shared" si="196"/>
        <v>0.32214855643145918</v>
      </c>
      <c r="L668" s="97">
        <f t="shared" si="205"/>
        <v>51.660774217728921</v>
      </c>
      <c r="M668" s="97">
        <f t="shared" si="197"/>
        <v>300.89401654801037</v>
      </c>
      <c r="N668" s="97">
        <f t="shared" si="198"/>
        <v>28.976745718820602</v>
      </c>
      <c r="O668" s="97">
        <f t="shared" si="199"/>
        <v>0.69167191671879014</v>
      </c>
      <c r="P668" s="97">
        <f t="shared" si="200"/>
        <v>0.69167191671879014</v>
      </c>
      <c r="Q668" s="97">
        <f t="shared" si="201"/>
        <v>0.20296083446281865</v>
      </c>
      <c r="R668" s="97">
        <f t="shared" si="202"/>
        <v>5.4219553109590257E-2</v>
      </c>
      <c r="S668" s="97">
        <f t="shared" si="190"/>
        <v>270.27674660817979</v>
      </c>
      <c r="T668" s="97">
        <f t="shared" si="206"/>
        <v>102.11022891244322</v>
      </c>
      <c r="U668" s="97">
        <f t="shared" si="206"/>
        <v>539.48577078136782</v>
      </c>
      <c r="V668" s="33">
        <f t="shared" si="207"/>
        <v>1000.0000000000002</v>
      </c>
      <c r="W668" s="101">
        <f t="shared" si="203"/>
        <v>32824.836343513205</v>
      </c>
      <c r="X668" s="108">
        <f t="shared" si="208"/>
        <v>358.40400030618912</v>
      </c>
      <c r="Y668" s="32">
        <f t="shared" si="204"/>
        <v>195.29086192439991</v>
      </c>
    </row>
    <row r="669" spans="1:25" x14ac:dyDescent="0.25">
      <c r="A669" s="4">
        <v>663</v>
      </c>
      <c r="C669" s="106">
        <f>IF(male=0,VLOOKUP((($A$5:$A$1570/'Life tables'!$I$2)*2)+age,lifetable,13,1),IF(male=1,VLOOKUP((($A$5:$A$1570/'Life tables'!$I$2)*2)+age,lifetable,10,1),"error"))</f>
        <v>6.1270435815030666E-4</v>
      </c>
      <c r="F669" s="97">
        <f t="shared" si="191"/>
        <v>58.028477195283337</v>
      </c>
      <c r="G669" s="97">
        <f t="shared" si="192"/>
        <v>5.8290819811778221</v>
      </c>
      <c r="H669" s="97">
        <f t="shared" si="193"/>
        <v>0.13339137981672047</v>
      </c>
      <c r="I669" s="97">
        <f t="shared" si="194"/>
        <v>0.13339137981672047</v>
      </c>
      <c r="J669" s="97">
        <f t="shared" si="195"/>
        <v>3.9289263767765634E-2</v>
      </c>
      <c r="K669" s="97">
        <f t="shared" si="196"/>
        <v>0.32159328991455643</v>
      </c>
      <c r="L669" s="97">
        <f t="shared" si="205"/>
        <v>51.571729900789748</v>
      </c>
      <c r="M669" s="97">
        <f t="shared" si="197"/>
        <v>300.37552311090582</v>
      </c>
      <c r="N669" s="97">
        <f t="shared" si="198"/>
        <v>28.926813677445299</v>
      </c>
      <c r="O669" s="97">
        <f t="shared" si="199"/>
        <v>0.6904800440668758</v>
      </c>
      <c r="P669" s="97">
        <f t="shared" si="200"/>
        <v>0.6904800440668758</v>
      </c>
      <c r="Q669" s="97">
        <f t="shared" si="201"/>
        <v>0.20261109716373399</v>
      </c>
      <c r="R669" s="97">
        <f t="shared" si="202"/>
        <v>5.412612326085952E-2</v>
      </c>
      <c r="S669" s="97">
        <f t="shared" si="190"/>
        <v>269.81101212490216</v>
      </c>
      <c r="T669" s="97">
        <f t="shared" si="206"/>
        <v>102.35212927337471</v>
      </c>
      <c r="U669" s="97">
        <f t="shared" si="206"/>
        <v>539.86149019454319</v>
      </c>
      <c r="V669" s="33">
        <f t="shared" si="207"/>
        <v>1000.0000000000001</v>
      </c>
      <c r="W669" s="101">
        <f t="shared" si="203"/>
        <v>32730.609204604058</v>
      </c>
      <c r="X669" s="108">
        <f t="shared" si="208"/>
        <v>357.78638053208221</v>
      </c>
      <c r="Y669" s="32">
        <f t="shared" si="204"/>
        <v>194.89826033451223</v>
      </c>
    </row>
    <row r="670" spans="1:25" x14ac:dyDescent="0.25">
      <c r="A670" s="4">
        <v>664</v>
      </c>
      <c r="C670" s="106">
        <f>IF(male=0,VLOOKUP((($A$5:$A$1570/'Life tables'!$I$2)*2)+age,lifetable,13,1),IF(male=1,VLOOKUP((($A$5:$A$1570/'Life tables'!$I$2)*2)+age,lifetable,10,1),"error"))</f>
        <v>6.1270435815030666E-4</v>
      </c>
      <c r="F670" s="97">
        <f t="shared" si="191"/>
        <v>57.928458078232794</v>
      </c>
      <c r="G670" s="97">
        <f t="shared" si="192"/>
        <v>5.8190348515416161</v>
      </c>
      <c r="H670" s="97">
        <f t="shared" si="193"/>
        <v>0.13316146359840367</v>
      </c>
      <c r="I670" s="97">
        <f t="shared" si="194"/>
        <v>0.13316146359840367</v>
      </c>
      <c r="J670" s="97">
        <f t="shared" si="195"/>
        <v>3.9221543957397471E-2</v>
      </c>
      <c r="K670" s="97">
        <f t="shared" si="196"/>
        <v>0.32103898488259108</v>
      </c>
      <c r="L670" s="97">
        <f t="shared" si="205"/>
        <v>51.48283977065438</v>
      </c>
      <c r="M670" s="97">
        <f t="shared" si="197"/>
        <v>299.85792245384943</v>
      </c>
      <c r="N670" s="97">
        <f t="shared" si="198"/>
        <v>28.876967612722957</v>
      </c>
      <c r="O670" s="97">
        <f t="shared" si="199"/>
        <v>0.6892902236687557</v>
      </c>
      <c r="P670" s="97">
        <f t="shared" si="200"/>
        <v>0.6892902236687557</v>
      </c>
      <c r="Q670" s="97">
        <f t="shared" si="201"/>
        <v>0.20226196206799535</v>
      </c>
      <c r="R670" s="97">
        <f t="shared" si="202"/>
        <v>5.4032854286498413E-2</v>
      </c>
      <c r="S670" s="97">
        <f t="shared" si="190"/>
        <v>269.34607957743447</v>
      </c>
      <c r="T670" s="97">
        <f t="shared" si="206"/>
        <v>102.5936127794001</v>
      </c>
      <c r="U670" s="97">
        <f t="shared" si="206"/>
        <v>540.23656203371229</v>
      </c>
      <c r="V670" s="33">
        <f t="shared" si="207"/>
        <v>1000.0000000000001</v>
      </c>
      <c r="W670" s="101">
        <f t="shared" si="203"/>
        <v>32636.652535499761</v>
      </c>
      <c r="X670" s="108">
        <f t="shared" si="208"/>
        <v>357.16982518688769</v>
      </c>
      <c r="Y670" s="32">
        <f t="shared" si="204"/>
        <v>194.50644807102697</v>
      </c>
    </row>
    <row r="671" spans="1:25" x14ac:dyDescent="0.25">
      <c r="A671" s="4">
        <v>665</v>
      </c>
      <c r="C671" s="106">
        <f>IF(male=0,VLOOKUP((($A$5:$A$1570/'Life tables'!$I$2)*2)+age,lifetable,13,1),IF(male=1,VLOOKUP((($A$5:$A$1570/'Life tables'!$I$2)*2)+age,lifetable,10,1),"error"))</f>
        <v>6.1270435815030666E-4</v>
      </c>
      <c r="F671" s="97">
        <f t="shared" si="191"/>
        <v>57.828612122674812</v>
      </c>
      <c r="G671" s="97">
        <f t="shared" si="192"/>
        <v>5.8090051163397449</v>
      </c>
      <c r="H671" s="97">
        <f t="shared" si="193"/>
        <v>0.1329319454303467</v>
      </c>
      <c r="I671" s="97">
        <f t="shared" si="194"/>
        <v>0.1329319454303467</v>
      </c>
      <c r="J671" s="97">
        <f t="shared" si="195"/>
        <v>3.9153941389250449E-2</v>
      </c>
      <c r="K671" s="97">
        <f t="shared" si="196"/>
        <v>0.32048563951003378</v>
      </c>
      <c r="L671" s="97">
        <f t="shared" si="205"/>
        <v>51.394103534575088</v>
      </c>
      <c r="M671" s="97">
        <f t="shared" si="197"/>
        <v>299.34121306421298</v>
      </c>
      <c r="N671" s="97">
        <f t="shared" si="198"/>
        <v>28.827207378984202</v>
      </c>
      <c r="O671" s="97">
        <f t="shared" si="199"/>
        <v>0.68810245204731701</v>
      </c>
      <c r="P671" s="97">
        <f t="shared" si="200"/>
        <v>0.68810245204731701</v>
      </c>
      <c r="Q671" s="97">
        <f t="shared" si="201"/>
        <v>0.2019134281552957</v>
      </c>
      <c r="R671" s="97">
        <f t="shared" si="202"/>
        <v>5.3939745913939109E-2</v>
      </c>
      <c r="S671" s="97">
        <f t="shared" si="190"/>
        <v>268.88194760706489</v>
      </c>
      <c r="T671" s="97">
        <f t="shared" si="206"/>
        <v>102.83468014894466</v>
      </c>
      <c r="U671" s="97">
        <f t="shared" si="206"/>
        <v>540.61098741913622</v>
      </c>
      <c r="V671" s="33">
        <f t="shared" si="207"/>
        <v>1000.0000000000001</v>
      </c>
      <c r="W671" s="101">
        <f t="shared" si="203"/>
        <v>32542.965560560151</v>
      </c>
      <c r="X671" s="108">
        <f t="shared" si="208"/>
        <v>356.55433243191925</v>
      </c>
      <c r="Y671" s="32">
        <f t="shared" si="204"/>
        <v>194.11542354470268</v>
      </c>
    </row>
    <row r="672" spans="1:25" x14ac:dyDescent="0.25">
      <c r="A672" s="4">
        <v>666</v>
      </c>
      <c r="C672" s="106">
        <f>IF(male=0,VLOOKUP((($A$5:$A$1570/'Life tables'!$I$2)*2)+age,lifetable,13,1),IF(male=1,VLOOKUP((($A$5:$A$1570/'Life tables'!$I$2)*2)+age,lifetable,10,1),"error"))</f>
        <v>6.1270435815030666E-4</v>
      </c>
      <c r="F672" s="97">
        <f t="shared" si="191"/>
        <v>57.728939000886783</v>
      </c>
      <c r="G672" s="97">
        <f t="shared" si="192"/>
        <v>5.7989927426517864</v>
      </c>
      <c r="H672" s="97">
        <f t="shared" si="193"/>
        <v>0.1327028245592061</v>
      </c>
      <c r="I672" s="97">
        <f t="shared" si="194"/>
        <v>0.1327028245592061</v>
      </c>
      <c r="J672" s="97">
        <f t="shared" si="195"/>
        <v>3.9086455841433859E-2</v>
      </c>
      <c r="K672" s="97">
        <f t="shared" si="196"/>
        <v>0.31993325198064898</v>
      </c>
      <c r="L672" s="97">
        <f t="shared" si="205"/>
        <v>51.3055209012945</v>
      </c>
      <c r="M672" s="97">
        <f t="shared" si="197"/>
        <v>298.82539343103247</v>
      </c>
      <c r="N672" s="97">
        <f t="shared" si="198"/>
        <v>28.77753283071992</v>
      </c>
      <c r="O672" s="97">
        <f t="shared" si="199"/>
        <v>0.68691672572927231</v>
      </c>
      <c r="P672" s="97">
        <f t="shared" si="200"/>
        <v>0.68691672572927231</v>
      </c>
      <c r="Q672" s="97">
        <f t="shared" si="201"/>
        <v>0.20156549440645055</v>
      </c>
      <c r="R672" s="97">
        <f t="shared" si="202"/>
        <v>5.3846797870913676E-2</v>
      </c>
      <c r="S672" s="97">
        <f t="shared" si="190"/>
        <v>268.41861485657665</v>
      </c>
      <c r="T672" s="97">
        <f t="shared" si="206"/>
        <v>103.07533209919254</v>
      </c>
      <c r="U672" s="97">
        <f t="shared" si="206"/>
        <v>540.9847674689878</v>
      </c>
      <c r="V672" s="33">
        <f t="shared" si="207"/>
        <v>1000.0000000000001</v>
      </c>
      <c r="W672" s="101">
        <f t="shared" si="203"/>
        <v>32449.547506342435</v>
      </c>
      <c r="X672" s="108">
        <f t="shared" si="208"/>
        <v>355.93990043181981</v>
      </c>
      <c r="Y672" s="32">
        <f t="shared" si="204"/>
        <v>193.72518516958158</v>
      </c>
    </row>
    <row r="673" spans="1:25" x14ac:dyDescent="0.25">
      <c r="A673" s="4">
        <v>667</v>
      </c>
      <c r="C673" s="106">
        <f>IF(male=0,VLOOKUP((($A$5:$A$1570/'Life tables'!$I$2)*2)+age,lifetable,13,1),IF(male=1,VLOOKUP((($A$5:$A$1570/'Life tables'!$I$2)*2)+age,lifetable,10,1),"error"))</f>
        <v>6.1270435815030666E-4</v>
      </c>
      <c r="F673" s="97">
        <f t="shared" si="191"/>
        <v>57.629438386779718</v>
      </c>
      <c r="G673" s="97">
        <f t="shared" si="192"/>
        <v>5.7889976977214204</v>
      </c>
      <c r="H673" s="97">
        <f t="shared" si="193"/>
        <v>0.13247410023539374</v>
      </c>
      <c r="I673" s="97">
        <f t="shared" si="194"/>
        <v>0.13247410023539374</v>
      </c>
      <c r="J673" s="97">
        <f t="shared" si="195"/>
        <v>3.9019087093163055E-2</v>
      </c>
      <c r="K673" s="97">
        <f t="shared" si="196"/>
        <v>0.31938182048725439</v>
      </c>
      <c r="L673" s="97">
        <f t="shared" si="205"/>
        <v>51.217091581007097</v>
      </c>
      <c r="M673" s="97">
        <f t="shared" si="197"/>
        <v>298.31046204504003</v>
      </c>
      <c r="N673" s="97">
        <f t="shared" si="198"/>
        <v>28.727943822584354</v>
      </c>
      <c r="O673" s="97">
        <f t="shared" si="199"/>
        <v>0.68573304124523338</v>
      </c>
      <c r="P673" s="97">
        <f t="shared" si="200"/>
        <v>0.68573304124523338</v>
      </c>
      <c r="Q673" s="97">
        <f t="shared" si="201"/>
        <v>0.20121815980341956</v>
      </c>
      <c r="R673" s="97">
        <f t="shared" si="202"/>
        <v>5.3754009885459808E-2</v>
      </c>
      <c r="S673" s="97">
        <f t="shared" si="190"/>
        <v>267.95607997027633</v>
      </c>
      <c r="T673" s="97">
        <f t="shared" si="206"/>
        <v>103.31556934608912</v>
      </c>
      <c r="U673" s="97">
        <f t="shared" si="206"/>
        <v>541.35790329936049</v>
      </c>
      <c r="V673" s="33">
        <f t="shared" si="207"/>
        <v>1000</v>
      </c>
      <c r="W673" s="101">
        <f t="shared" si="203"/>
        <v>32356.397601596065</v>
      </c>
      <c r="X673" s="108">
        <f t="shared" si="208"/>
        <v>355.32652735455042</v>
      </c>
      <c r="Y673" s="32">
        <f t="shared" si="204"/>
        <v>193.33573136298077</v>
      </c>
    </row>
    <row r="674" spans="1:25" x14ac:dyDescent="0.25">
      <c r="A674" s="4">
        <v>668</v>
      </c>
      <c r="C674" s="106">
        <f>IF(male=0,VLOOKUP((($A$5:$A$1570/'Life tables'!$I$2)*2)+age,lifetable,13,1),IF(male=1,VLOOKUP((($A$5:$A$1570/'Life tables'!$I$2)*2)+age,lifetable,10,1),"error"))</f>
        <v>6.1270435815030666E-4</v>
      </c>
      <c r="F674" s="97">
        <f t="shared" si="191"/>
        <v>57.530109955856538</v>
      </c>
      <c r="G674" s="97">
        <f t="shared" si="192"/>
        <v>5.779019948952234</v>
      </c>
      <c r="H674" s="97">
        <f t="shared" si="193"/>
        <v>0.13224577171298077</v>
      </c>
      <c r="I674" s="97">
        <f t="shared" si="194"/>
        <v>0.13224577171298077</v>
      </c>
      <c r="J674" s="97">
        <f t="shared" si="195"/>
        <v>3.8951834924731234E-2</v>
      </c>
      <c r="K674" s="97">
        <f t="shared" si="196"/>
        <v>0.31883134323149015</v>
      </c>
      <c r="L674" s="97">
        <f t="shared" si="205"/>
        <v>51.128815285322119</v>
      </c>
      <c r="M674" s="97">
        <f t="shared" si="197"/>
        <v>297.79641739869385</v>
      </c>
      <c r="N674" s="97">
        <f t="shared" si="198"/>
        <v>28.678440209397955</v>
      </c>
      <c r="O674" s="97">
        <f t="shared" si="199"/>
        <v>0.68455139512977936</v>
      </c>
      <c r="P674" s="97">
        <f t="shared" si="200"/>
        <v>0.68455139512977936</v>
      </c>
      <c r="Q674" s="97">
        <f t="shared" si="201"/>
        <v>0.20087142332932645</v>
      </c>
      <c r="R674" s="97">
        <f t="shared" si="202"/>
        <v>5.3661381685926234E-2</v>
      </c>
      <c r="S674" s="97">
        <f t="shared" si="190"/>
        <v>267.49434159402108</v>
      </c>
      <c r="T674" s="97">
        <f t="shared" si="206"/>
        <v>103.55539260434318</v>
      </c>
      <c r="U674" s="97">
        <f t="shared" si="206"/>
        <v>541.73039602427787</v>
      </c>
      <c r="V674" s="33">
        <f t="shared" si="207"/>
        <v>1000</v>
      </c>
      <c r="W674" s="101">
        <f t="shared" si="203"/>
        <v>32263.515077257489</v>
      </c>
      <c r="X674" s="108">
        <f t="shared" si="208"/>
        <v>354.71421137137889</v>
      </c>
      <c r="Y674" s="32">
        <f t="shared" si="204"/>
        <v>192.94706054548152</v>
      </c>
    </row>
    <row r="675" spans="1:25" x14ac:dyDescent="0.25">
      <c r="A675" s="4">
        <v>669</v>
      </c>
      <c r="C675" s="106">
        <f>IF(male=0,VLOOKUP((($A$5:$A$1570/'Life tables'!$I$2)*2)+age,lifetable,13,1),IF(male=1,VLOOKUP((($A$5:$A$1570/'Life tables'!$I$2)*2)+age,lifetable,10,1),"error"))</f>
        <v>6.1270435815030666E-4</v>
      </c>
      <c r="F675" s="97">
        <f t="shared" si="191"/>
        <v>57.430953385171698</v>
      </c>
      <c r="G675" s="97">
        <f t="shared" si="192"/>
        <v>5.7690594639036732</v>
      </c>
      <c r="H675" s="97">
        <f t="shared" si="193"/>
        <v>0.13201783824960497</v>
      </c>
      <c r="I675" s="97">
        <f t="shared" si="194"/>
        <v>0.13201783824960497</v>
      </c>
      <c r="J675" s="97">
        <f t="shared" si="195"/>
        <v>3.8884699117482088E-2</v>
      </c>
      <c r="K675" s="97">
        <f t="shared" si="196"/>
        <v>0.31828181842359504</v>
      </c>
      <c r="L675" s="97">
        <f t="shared" si="205"/>
        <v>51.040691727227738</v>
      </c>
      <c r="M675" s="97">
        <f t="shared" si="197"/>
        <v>297.28325798620722</v>
      </c>
      <c r="N675" s="97">
        <f t="shared" si="198"/>
        <v>28.629021846150206</v>
      </c>
      <c r="O675" s="97">
        <f t="shared" si="199"/>
        <v>0.68337178392152431</v>
      </c>
      <c r="P675" s="97">
        <f t="shared" si="200"/>
        <v>0.68337178392152431</v>
      </c>
      <c r="Q675" s="97">
        <f t="shared" si="201"/>
        <v>0.20052528396847902</v>
      </c>
      <c r="R675" s="97">
        <f t="shared" si="202"/>
        <v>5.3568913000977936E-2</v>
      </c>
      <c r="S675" s="97">
        <f t="shared" si="190"/>
        <v>267.03339837524453</v>
      </c>
      <c r="T675" s="97">
        <f t="shared" si="206"/>
        <v>103.79480258742915</v>
      </c>
      <c r="U675" s="97">
        <f t="shared" si="206"/>
        <v>542.10224675570248</v>
      </c>
      <c r="V675" s="33">
        <f t="shared" si="207"/>
        <v>1000</v>
      </c>
      <c r="W675" s="101">
        <f t="shared" si="203"/>
        <v>32170.899166444749</v>
      </c>
      <c r="X675" s="108">
        <f t="shared" si="208"/>
        <v>354.10295065686842</v>
      </c>
      <c r="Y675" s="32">
        <f t="shared" si="204"/>
        <v>192.55917114092048</v>
      </c>
    </row>
    <row r="676" spans="1:25" x14ac:dyDescent="0.25">
      <c r="A676" s="4">
        <v>670</v>
      </c>
      <c r="C676" s="106">
        <f>IF(male=0,VLOOKUP((($A$5:$A$1570/'Life tables'!$I$2)*2)+age,lifetable,13,1),IF(male=1,VLOOKUP((($A$5:$A$1570/'Life tables'!$I$2)*2)+age,lifetable,10,1),"error"))</f>
        <v>6.1270435815030666E-4</v>
      </c>
      <c r="F676" s="97">
        <f t="shared" si="191"/>
        <v>57.331968353292389</v>
      </c>
      <c r="G676" s="97">
        <f t="shared" si="192"/>
        <v>5.7591162102871385</v>
      </c>
      <c r="H676" s="97">
        <f t="shared" si="193"/>
        <v>0.1317902991063814</v>
      </c>
      <c r="I676" s="97">
        <f t="shared" si="194"/>
        <v>0.1317902991063814</v>
      </c>
      <c r="J676" s="97">
        <f t="shared" si="195"/>
        <v>3.8817679453783546E-2</v>
      </c>
      <c r="K676" s="97">
        <f t="shared" si="196"/>
        <v>0.31773324428219141</v>
      </c>
      <c r="L676" s="97">
        <f t="shared" si="205"/>
        <v>50.952720621056514</v>
      </c>
      <c r="M676" s="97">
        <f t="shared" si="197"/>
        <v>296.77098230357598</v>
      </c>
      <c r="N676" s="97">
        <f t="shared" si="198"/>
        <v>28.579688588002242</v>
      </c>
      <c r="O676" s="97">
        <f t="shared" si="199"/>
        <v>0.68219420416317966</v>
      </c>
      <c r="P676" s="97">
        <f t="shared" si="200"/>
        <v>0.68219420416317966</v>
      </c>
      <c r="Q676" s="97">
        <f t="shared" si="201"/>
        <v>0.20017974070638744</v>
      </c>
      <c r="R676" s="97">
        <f t="shared" si="202"/>
        <v>5.347660355960112E-2</v>
      </c>
      <c r="S676" s="97">
        <f t="shared" si="190"/>
        <v>266.57324896298138</v>
      </c>
      <c r="T676" s="97">
        <f t="shared" si="206"/>
        <v>104.03380000758932</v>
      </c>
      <c r="U676" s="97">
        <f t="shared" si="206"/>
        <v>542.47345660354426</v>
      </c>
      <c r="V676" s="33">
        <f t="shared" si="207"/>
        <v>1000</v>
      </c>
      <c r="W676" s="101">
        <f t="shared" si="203"/>
        <v>32078.549104452388</v>
      </c>
      <c r="X676" s="108">
        <f t="shared" si="208"/>
        <v>353.49274338886642</v>
      </c>
      <c r="Y676" s="32">
        <f t="shared" si="204"/>
        <v>192.17206157637966</v>
      </c>
    </row>
    <row r="677" spans="1:25" x14ac:dyDescent="0.25">
      <c r="A677" s="4">
        <v>671</v>
      </c>
      <c r="C677" s="106">
        <f>IF(male=0,VLOOKUP((($A$5:$A$1570/'Life tables'!$I$2)*2)+age,lifetable,13,1),IF(male=1,VLOOKUP((($A$5:$A$1570/'Life tables'!$I$2)*2)+age,lifetable,10,1),"error"))</f>
        <v>6.1270435815030666E-4</v>
      </c>
      <c r="F677" s="97">
        <f t="shared" si="191"/>
        <v>57.233154540261076</v>
      </c>
      <c r="G677" s="97">
        <f t="shared" si="192"/>
        <v>5.7491901559622267</v>
      </c>
      <c r="H677" s="97">
        <f t="shared" si="193"/>
        <v>0.13156315354781642</v>
      </c>
      <c r="I677" s="97">
        <f t="shared" si="194"/>
        <v>0.13156315354781642</v>
      </c>
      <c r="J677" s="97">
        <f t="shared" si="195"/>
        <v>3.8750775717002355E-2</v>
      </c>
      <c r="K677" s="97">
        <f t="shared" si="196"/>
        <v>0.31718561903407749</v>
      </c>
      <c r="L677" s="97">
        <f t="shared" si="205"/>
        <v>50.864901682452135</v>
      </c>
      <c r="M677" s="97">
        <f t="shared" si="197"/>
        <v>296.25958884860535</v>
      </c>
      <c r="N677" s="97">
        <f t="shared" si="198"/>
        <v>28.530440290289452</v>
      </c>
      <c r="O677" s="97">
        <f t="shared" si="199"/>
        <v>0.68101865240161596</v>
      </c>
      <c r="P677" s="97">
        <f t="shared" si="200"/>
        <v>0.68101865240161596</v>
      </c>
      <c r="Q677" s="97">
        <f t="shared" si="201"/>
        <v>0.1998347925297822</v>
      </c>
      <c r="R677" s="97">
        <f t="shared" si="202"/>
        <v>5.3384453091107995E-2</v>
      </c>
      <c r="S677" s="97">
        <f t="shared" si="190"/>
        <v>266.11389200789176</v>
      </c>
      <c r="T677" s="97">
        <f t="shared" si="206"/>
        <v>104.27238557583611</v>
      </c>
      <c r="U677" s="97">
        <f t="shared" si="206"/>
        <v>542.8440266756694</v>
      </c>
      <c r="V677" s="33">
        <f t="shared" si="207"/>
        <v>1000</v>
      </c>
      <c r="W677" s="101">
        <f t="shared" si="203"/>
        <v>31986.464128745978</v>
      </c>
      <c r="X677" s="108">
        <f t="shared" si="208"/>
        <v>352.88358774849445</v>
      </c>
      <c r="Y677" s="32">
        <f t="shared" si="204"/>
        <v>191.78573028217718</v>
      </c>
    </row>
    <row r="678" spans="1:25" x14ac:dyDescent="0.25">
      <c r="A678" s="4">
        <v>672</v>
      </c>
      <c r="C678" s="106">
        <f>IF(male=0,VLOOKUP((($A$5:$A$1570/'Life tables'!$I$2)*2)+age,lifetable,13,1),IF(male=1,VLOOKUP((($A$5:$A$1570/'Life tables'!$I$2)*2)+age,lifetable,10,1),"error"))</f>
        <v>6.1270435815030666E-4</v>
      </c>
      <c r="F678" s="97">
        <f t="shared" si="191"/>
        <v>57.134511627559334</v>
      </c>
      <c r="G678" s="97">
        <f t="shared" si="192"/>
        <v>5.7392812689330945</v>
      </c>
      <c r="H678" s="97">
        <f t="shared" si="193"/>
        <v>0.13133640084172446</v>
      </c>
      <c r="I678" s="97">
        <f t="shared" si="194"/>
        <v>0.13133640084172446</v>
      </c>
      <c r="J678" s="97">
        <f t="shared" si="195"/>
        <v>3.8683987691479703E-2</v>
      </c>
      <c r="K678" s="97">
        <f t="shared" si="196"/>
        <v>0.316638940914027</v>
      </c>
      <c r="L678" s="97">
        <f t="shared" si="205"/>
        <v>50.777234628337283</v>
      </c>
      <c r="M678" s="97">
        <f t="shared" si="197"/>
        <v>295.74907612093517</v>
      </c>
      <c r="N678" s="97">
        <f t="shared" si="198"/>
        <v>28.481276808523909</v>
      </c>
      <c r="O678" s="97">
        <f t="shared" si="199"/>
        <v>0.6798451251879214</v>
      </c>
      <c r="P678" s="97">
        <f t="shared" si="200"/>
        <v>0.6798451251879214</v>
      </c>
      <c r="Q678" s="97">
        <f t="shared" si="201"/>
        <v>0.19949043842663142</v>
      </c>
      <c r="R678" s="97">
        <f t="shared" si="202"/>
        <v>5.3292461325141392E-2</v>
      </c>
      <c r="S678" s="97">
        <f t="shared" si="190"/>
        <v>265.65532616228364</v>
      </c>
      <c r="T678" s="97">
        <f t="shared" si="206"/>
        <v>104.51056000195422</v>
      </c>
      <c r="U678" s="97">
        <f t="shared" si="206"/>
        <v>543.21395807790861</v>
      </c>
      <c r="V678" s="33">
        <f t="shared" si="207"/>
        <v>1000</v>
      </c>
      <c r="W678" s="101">
        <f t="shared" si="203"/>
        <v>31894.643478956958</v>
      </c>
      <c r="X678" s="108">
        <f t="shared" si="208"/>
        <v>352.27548192013722</v>
      </c>
      <c r="Y678" s="32">
        <f t="shared" si="204"/>
        <v>191.40017569185815</v>
      </c>
    </row>
    <row r="679" spans="1:25" x14ac:dyDescent="0.25">
      <c r="A679" s="4">
        <v>673</v>
      </c>
      <c r="C679" s="106">
        <f>IF(male=0,VLOOKUP((($A$5:$A$1570/'Life tables'!$I$2)*2)+age,lifetable,13,1),IF(male=1,VLOOKUP((($A$5:$A$1570/'Life tables'!$I$2)*2)+age,lifetable,10,1),"error"))</f>
        <v>6.1270435815030666E-4</v>
      </c>
      <c r="F679" s="97">
        <f t="shared" si="191"/>
        <v>57.036039298073064</v>
      </c>
      <c r="G679" s="97">
        <f t="shared" si="192"/>
        <v>5.729389517344968</v>
      </c>
      <c r="H679" s="97">
        <f t="shared" si="193"/>
        <v>0.13111004025914816</v>
      </c>
      <c r="I679" s="97">
        <f t="shared" si="194"/>
        <v>0.13111004025914816</v>
      </c>
      <c r="J679" s="97">
        <f t="shared" si="195"/>
        <v>3.8617315162507541E-2</v>
      </c>
      <c r="K679" s="97">
        <f t="shared" si="196"/>
        <v>0.31609320816459663</v>
      </c>
      <c r="L679" s="97">
        <f t="shared" si="205"/>
        <v>50.689719176882697</v>
      </c>
      <c r="M679" s="97">
        <f t="shared" si="197"/>
        <v>295.23944262206413</v>
      </c>
      <c r="N679" s="97">
        <f t="shared" si="198"/>
        <v>28.432197998396678</v>
      </c>
      <c r="O679" s="97">
        <f t="shared" si="199"/>
        <v>0.67867361907745671</v>
      </c>
      <c r="P679" s="97">
        <f t="shared" si="200"/>
        <v>0.67867361907745671</v>
      </c>
      <c r="Q679" s="97">
        <f t="shared" si="201"/>
        <v>0.19914667738615696</v>
      </c>
      <c r="R679" s="97">
        <f t="shared" si="202"/>
        <v>5.3200627991679093E-2</v>
      </c>
      <c r="S679" s="97">
        <f t="shared" si="190"/>
        <v>265.1975500801347</v>
      </c>
      <c r="T679" s="97">
        <f t="shared" si="206"/>
        <v>104.74832399450288</v>
      </c>
      <c r="U679" s="97">
        <f t="shared" si="206"/>
        <v>543.58325191406493</v>
      </c>
      <c r="V679" s="33">
        <f t="shared" si="207"/>
        <v>1000</v>
      </c>
      <c r="W679" s="101">
        <f t="shared" si="203"/>
        <v>31803.086396877075</v>
      </c>
      <c r="X679" s="108">
        <f t="shared" si="208"/>
        <v>351.66842409143226</v>
      </c>
      <c r="Y679" s="32">
        <f t="shared" si="204"/>
        <v>191.01539624218569</v>
      </c>
    </row>
    <row r="680" spans="1:25" x14ac:dyDescent="0.25">
      <c r="A680" s="4">
        <v>674</v>
      </c>
      <c r="C680" s="106">
        <f>IF(male=0,VLOOKUP((($A$5:$A$1570/'Life tables'!$I$2)*2)+age,lifetable,13,1),IF(male=1,VLOOKUP((($A$5:$A$1570/'Life tables'!$I$2)*2)+age,lifetable,10,1),"error"))</f>
        <v>6.1270435815030666E-4</v>
      </c>
      <c r="F680" s="97">
        <f t="shared" si="191"/>
        <v>56.937737236058837</v>
      </c>
      <c r="G680" s="97">
        <f t="shared" si="192"/>
        <v>5.7195148694807578</v>
      </c>
      <c r="H680" s="97">
        <f t="shared" si="193"/>
        <v>0.13088407107428091</v>
      </c>
      <c r="I680" s="97">
        <f t="shared" si="194"/>
        <v>0.13088407107428091</v>
      </c>
      <c r="J680" s="97">
        <f t="shared" si="195"/>
        <v>3.8550757916305925E-2</v>
      </c>
      <c r="K680" s="97">
        <f t="shared" si="196"/>
        <v>0.31554841903593916</v>
      </c>
      <c r="L680" s="97">
        <f t="shared" si="205"/>
        <v>50.602355047477275</v>
      </c>
      <c r="M680" s="97">
        <f t="shared" si="197"/>
        <v>294.73068685537351</v>
      </c>
      <c r="N680" s="97">
        <f t="shared" si="198"/>
        <v>28.383203715780141</v>
      </c>
      <c r="O680" s="97">
        <f t="shared" si="199"/>
        <v>0.67750413062991066</v>
      </c>
      <c r="P680" s="97">
        <f t="shared" si="200"/>
        <v>0.67750413062991066</v>
      </c>
      <c r="Q680" s="97">
        <f t="shared" si="201"/>
        <v>0.19880350839885069</v>
      </c>
      <c r="R680" s="97">
        <f t="shared" si="202"/>
        <v>5.31089528210381E-2</v>
      </c>
      <c r="S680" s="97">
        <f t="shared" si="190"/>
        <v>264.74056241711367</v>
      </c>
      <c r="T680" s="97">
        <f t="shared" si="206"/>
        <v>104.98567826081803</v>
      </c>
      <c r="U680" s="97">
        <f t="shared" si="206"/>
        <v>543.95190928592194</v>
      </c>
      <c r="V680" s="33">
        <f t="shared" si="207"/>
        <v>1000.0000000000002</v>
      </c>
      <c r="W680" s="101">
        <f t="shared" si="203"/>
        <v>31711.792126453242</v>
      </c>
      <c r="X680" s="108">
        <f t="shared" si="208"/>
        <v>351.06241245326021</v>
      </c>
      <c r="Y680" s="32">
        <f t="shared" si="204"/>
        <v>190.63139037313167</v>
      </c>
    </row>
    <row r="681" spans="1:25" x14ac:dyDescent="0.25">
      <c r="A681" s="4">
        <v>675</v>
      </c>
      <c r="C681" s="106">
        <f>IF(male=0,VLOOKUP((($A$5:$A$1570/'Life tables'!$I$2)*2)+age,lifetable,13,1),IF(male=1,VLOOKUP((($A$5:$A$1570/'Life tables'!$I$2)*2)+age,lifetable,10,1),"error"))</f>
        <v>6.1270435815030666E-4</v>
      </c>
      <c r="F681" s="97">
        <f t="shared" si="191"/>
        <v>56.83960512711154</v>
      </c>
      <c r="G681" s="97">
        <f t="shared" si="192"/>
        <v>5.7096572937578136</v>
      </c>
      <c r="H681" s="97">
        <f t="shared" si="193"/>
        <v>0.13065849256439249</v>
      </c>
      <c r="I681" s="97">
        <f t="shared" si="194"/>
        <v>0.13065849256439249</v>
      </c>
      <c r="J681" s="97">
        <f t="shared" si="195"/>
        <v>3.8484315740000954E-2</v>
      </c>
      <c r="K681" s="97">
        <f t="shared" si="196"/>
        <v>0.31500457178562424</v>
      </c>
      <c r="L681" s="97">
        <f t="shared" si="205"/>
        <v>50.515141960699317</v>
      </c>
      <c r="M681" s="97">
        <f t="shared" si="197"/>
        <v>294.22280732614871</v>
      </c>
      <c r="N681" s="97">
        <f t="shared" si="198"/>
        <v>28.334293816730046</v>
      </c>
      <c r="O681" s="97">
        <f t="shared" si="199"/>
        <v>0.6763366564093487</v>
      </c>
      <c r="P681" s="97">
        <f t="shared" si="200"/>
        <v>0.6763366564093487</v>
      </c>
      <c r="Q681" s="97">
        <f t="shared" si="201"/>
        <v>0.19846093045648872</v>
      </c>
      <c r="R681" s="97">
        <f t="shared" si="202"/>
        <v>5.3017435543878541E-2</v>
      </c>
      <c r="S681" s="97">
        <f t="shared" si="190"/>
        <v>264.28436183059961</v>
      </c>
      <c r="T681" s="97">
        <f t="shared" si="206"/>
        <v>105.22262350701452</v>
      </c>
      <c r="U681" s="97">
        <f t="shared" si="206"/>
        <v>544.31993129325144</v>
      </c>
      <c r="V681" s="33">
        <f t="shared" si="207"/>
        <v>1000.0000000000002</v>
      </c>
      <c r="W681" s="101">
        <f t="shared" si="203"/>
        <v>31620.759913781982</v>
      </c>
      <c r="X681" s="108">
        <f t="shared" si="208"/>
        <v>350.45744519973425</v>
      </c>
      <c r="Y681" s="32">
        <f t="shared" si="204"/>
        <v>190.24815652786776</v>
      </c>
    </row>
    <row r="682" spans="1:25" x14ac:dyDescent="0.25">
      <c r="A682" s="4">
        <v>676</v>
      </c>
      <c r="C682" s="106">
        <f>IF(male=0,VLOOKUP((($A$5:$A$1570/'Life tables'!$I$2)*2)+age,lifetable,13,1),IF(male=1,VLOOKUP((($A$5:$A$1570/'Life tables'!$I$2)*2)+age,lifetable,10,1),"error"))</f>
        <v>6.1270435815030666E-4</v>
      </c>
      <c r="F682" s="97">
        <f t="shared" si="191"/>
        <v>56.741642658133046</v>
      </c>
      <c r="G682" s="97">
        <f t="shared" si="192"/>
        <v>5.6998167587247721</v>
      </c>
      <c r="H682" s="97">
        <f t="shared" si="193"/>
        <v>0.13043330400975719</v>
      </c>
      <c r="I682" s="97">
        <f t="shared" si="194"/>
        <v>0.13043330400975719</v>
      </c>
      <c r="J682" s="97">
        <f t="shared" si="195"/>
        <v>3.8417988421603738E-2</v>
      </c>
      <c r="K682" s="97">
        <f t="shared" si="196"/>
        <v>0.31446166467846504</v>
      </c>
      <c r="L682" s="97">
        <f t="shared" si="205"/>
        <v>50.428079638288693</v>
      </c>
      <c r="M682" s="97">
        <f t="shared" si="197"/>
        <v>293.71580254160131</v>
      </c>
      <c r="N682" s="97">
        <f t="shared" si="198"/>
        <v>28.285468157487628</v>
      </c>
      <c r="O682" s="97">
        <f t="shared" si="199"/>
        <v>0.67517119298426409</v>
      </c>
      <c r="P682" s="97">
        <f t="shared" si="200"/>
        <v>0.67517119298426409</v>
      </c>
      <c r="Q682" s="97">
        <f t="shared" si="201"/>
        <v>0.1981189425521464</v>
      </c>
      <c r="R682" s="97">
        <f t="shared" si="202"/>
        <v>5.2926075891207618E-2</v>
      </c>
      <c r="S682" s="97">
        <f t="shared" si="190"/>
        <v>263.82894697970181</v>
      </c>
      <c r="T682" s="97">
        <f t="shared" si="206"/>
        <v>105.45916043798827</v>
      </c>
      <c r="U682" s="97">
        <f t="shared" si="206"/>
        <v>544.68731903382115</v>
      </c>
      <c r="V682" s="33">
        <f t="shared" si="207"/>
        <v>1000.0000000000005</v>
      </c>
      <c r="W682" s="101">
        <f t="shared" si="203"/>
        <v>31529.989007104163</v>
      </c>
      <c r="X682" s="108">
        <f t="shared" si="208"/>
        <v>349.85352052819098</v>
      </c>
      <c r="Y682" s="32">
        <f t="shared" si="204"/>
        <v>189.86569315275699</v>
      </c>
    </row>
    <row r="683" spans="1:25" x14ac:dyDescent="0.25">
      <c r="A683" s="4">
        <v>677</v>
      </c>
      <c r="C683" s="106">
        <f>IF(male=0,VLOOKUP((($A$5:$A$1570/'Life tables'!$I$2)*2)+age,lifetable,13,1),IF(male=1,VLOOKUP((($A$5:$A$1570/'Life tables'!$I$2)*2)+age,lifetable,10,1),"error"))</f>
        <v>6.1270435815030666E-4</v>
      </c>
      <c r="F683" s="97">
        <f t="shared" si="191"/>
        <v>56.643849517302151</v>
      </c>
      <c r="G683" s="97">
        <f t="shared" si="192"/>
        <v>5.6899932330585408</v>
      </c>
      <c r="H683" s="97">
        <f t="shared" si="193"/>
        <v>0.13020850469358447</v>
      </c>
      <c r="I683" s="97">
        <f t="shared" si="194"/>
        <v>0.13020850469358447</v>
      </c>
      <c r="J683" s="97">
        <f t="shared" si="195"/>
        <v>3.8351775749989873E-2</v>
      </c>
      <c r="K683" s="97">
        <f t="shared" si="196"/>
        <v>0.31391969598635117</v>
      </c>
      <c r="L683" s="97">
        <f t="shared" si="205"/>
        <v>50.341167803120101</v>
      </c>
      <c r="M683" s="97">
        <f t="shared" si="197"/>
        <v>293.20967101088871</v>
      </c>
      <c r="N683" s="97">
        <f t="shared" si="198"/>
        <v>28.236726594481517</v>
      </c>
      <c r="O683" s="97">
        <f t="shared" si="199"/>
        <v>0.67400773692762317</v>
      </c>
      <c r="P683" s="97">
        <f t="shared" si="200"/>
        <v>0.67400773692762317</v>
      </c>
      <c r="Q683" s="97">
        <f t="shared" si="201"/>
        <v>0.19777754368021183</v>
      </c>
      <c r="R683" s="97">
        <f t="shared" si="202"/>
        <v>5.2834873594383179E-2</v>
      </c>
      <c r="S683" s="97">
        <f t="shared" si="190"/>
        <v>263.37431652527738</v>
      </c>
      <c r="T683" s="97">
        <f t="shared" si="206"/>
        <v>105.69528975741848</v>
      </c>
      <c r="U683" s="97">
        <f t="shared" si="206"/>
        <v>545.05407360340189</v>
      </c>
      <c r="V683" s="33">
        <f t="shared" si="207"/>
        <v>1000.0000000000003</v>
      </c>
      <c r="W683" s="101">
        <f t="shared" si="203"/>
        <v>31439.478656799463</v>
      </c>
      <c r="X683" s="108">
        <f t="shared" si="208"/>
        <v>349.25063663917996</v>
      </c>
      <c r="Y683" s="32">
        <f t="shared" si="204"/>
        <v>189.48399869734496</v>
      </c>
    </row>
    <row r="684" spans="1:25" x14ac:dyDescent="0.25">
      <c r="A684" s="4">
        <v>678</v>
      </c>
      <c r="C684" s="106">
        <f>IF(male=0,VLOOKUP((($A$5:$A$1570/'Life tables'!$I$2)*2)+age,lifetable,13,1),IF(male=1,VLOOKUP((($A$5:$A$1570/'Life tables'!$I$2)*2)+age,lifetable,10,1),"error"))</f>
        <v>6.6122671421597889E-4</v>
      </c>
      <c r="F684" s="97">
        <f t="shared" si="191"/>
        <v>56.546225394045464</v>
      </c>
      <c r="G684" s="97">
        <f t="shared" si="192"/>
        <v>5.6801866855613738</v>
      </c>
      <c r="H684" s="97">
        <f t="shared" si="193"/>
        <v>0.12998409390195223</v>
      </c>
      <c r="I684" s="97">
        <f t="shared" si="194"/>
        <v>0.12998409390195223</v>
      </c>
      <c r="J684" s="97">
        <f t="shared" si="195"/>
        <v>4.1317663907470187E-2</v>
      </c>
      <c r="K684" s="97">
        <f t="shared" si="196"/>
        <v>0.31337866398808789</v>
      </c>
      <c r="L684" s="97">
        <f t="shared" si="205"/>
        <v>50.251374192784624</v>
      </c>
      <c r="M684" s="97">
        <f t="shared" si="197"/>
        <v>292.70441124513457</v>
      </c>
      <c r="N684" s="97">
        <f t="shared" si="198"/>
        <v>28.188068984329696</v>
      </c>
      <c r="O684" s="97">
        <f t="shared" si="199"/>
        <v>0.672846284816912</v>
      </c>
      <c r="P684" s="97">
        <f t="shared" si="200"/>
        <v>0.672846284816912</v>
      </c>
      <c r="Q684" s="97">
        <f t="shared" si="201"/>
        <v>0.21307248819490845</v>
      </c>
      <c r="R684" s="97">
        <f t="shared" si="202"/>
        <v>5.2743828385117361E-2</v>
      </c>
      <c r="S684" s="97">
        <f t="shared" si="190"/>
        <v>262.90483337459102</v>
      </c>
      <c r="T684" s="97">
        <f t="shared" si="206"/>
        <v>105.94967990952085</v>
      </c>
      <c r="U684" s="97">
        <f t="shared" si="206"/>
        <v>545.42019609577505</v>
      </c>
      <c r="V684" s="33">
        <f t="shared" si="207"/>
        <v>1000.0000000000003</v>
      </c>
      <c r="W684" s="101">
        <f t="shared" si="203"/>
        <v>31347.774115958888</v>
      </c>
      <c r="X684" s="108">
        <f t="shared" si="208"/>
        <v>348.63012399470443</v>
      </c>
      <c r="Y684" s="32">
        <f t="shared" si="204"/>
        <v>189.09278023549524</v>
      </c>
    </row>
    <row r="685" spans="1:25" x14ac:dyDescent="0.25">
      <c r="A685" s="4">
        <v>679</v>
      </c>
      <c r="C685" s="106">
        <f>IF(male=0,VLOOKUP((($A$5:$A$1570/'Life tables'!$I$2)*2)+age,lifetable,13,1),IF(male=1,VLOOKUP((($A$5:$A$1570/'Life tables'!$I$2)*2)+age,lifetable,10,1),"error"))</f>
        <v>6.6122671421597889E-4</v>
      </c>
      <c r="F685" s="97">
        <f t="shared" si="191"/>
        <v>56.44572510539809</v>
      </c>
      <c r="G685" s="97">
        <f t="shared" si="192"/>
        <v>5.6700912212312291</v>
      </c>
      <c r="H685" s="97">
        <f t="shared" si="193"/>
        <v>0.12975307160354627</v>
      </c>
      <c r="I685" s="97">
        <f t="shared" si="194"/>
        <v>0.12975307160354627</v>
      </c>
      <c r="J685" s="97">
        <f t="shared" si="195"/>
        <v>4.1244229524892047E-2</v>
      </c>
      <c r="K685" s="97">
        <f t="shared" si="196"/>
        <v>0.31282169230753343</v>
      </c>
      <c r="L685" s="97">
        <f t="shared" si="205"/>
        <v>50.162061819127345</v>
      </c>
      <c r="M685" s="97">
        <f t="shared" si="197"/>
        <v>292.18439888930629</v>
      </c>
      <c r="N685" s="97">
        <f t="shared" si="198"/>
        <v>28.137990667790369</v>
      </c>
      <c r="O685" s="97">
        <f t="shared" si="199"/>
        <v>0.6716509205919946</v>
      </c>
      <c r="P685" s="97">
        <f t="shared" si="200"/>
        <v>0.6716509205919946</v>
      </c>
      <c r="Q685" s="97">
        <f t="shared" si="201"/>
        <v>0.21269394819929616</v>
      </c>
      <c r="R685" s="97">
        <f t="shared" si="202"/>
        <v>5.2650124835050341E-2</v>
      </c>
      <c r="S685" s="97">
        <f t="shared" si="190"/>
        <v>262.43776230729759</v>
      </c>
      <c r="T685" s="97">
        <f t="shared" si="206"/>
        <v>106.20361808724505</v>
      </c>
      <c r="U685" s="97">
        <f t="shared" si="206"/>
        <v>545.78566791291769</v>
      </c>
      <c r="V685" s="33">
        <f t="shared" si="207"/>
        <v>1000.0000000000005</v>
      </c>
      <c r="W685" s="101">
        <f t="shared" si="203"/>
        <v>31256.114025669089</v>
      </c>
      <c r="X685" s="108">
        <f t="shared" si="208"/>
        <v>348.01071399983766</v>
      </c>
      <c r="Y685" s="32">
        <f t="shared" si="204"/>
        <v>188.70253548154599</v>
      </c>
    </row>
    <row r="686" spans="1:25" x14ac:dyDescent="0.25">
      <c r="A686" s="4">
        <v>680</v>
      </c>
      <c r="C686" s="106">
        <f>IF(male=0,VLOOKUP((($A$5:$A$1570/'Life tables'!$I$2)*2)+age,lifetable,13,1),IF(male=1,VLOOKUP((($A$5:$A$1570/'Life tables'!$I$2)*2)+age,lifetable,10,1),"error"))</f>
        <v>6.6122671421597889E-4</v>
      </c>
      <c r="F686" s="97">
        <f t="shared" si="191"/>
        <v>56.345404674600935</v>
      </c>
      <c r="G686" s="97">
        <f t="shared" si="192"/>
        <v>5.6600138239985611</v>
      </c>
      <c r="H686" s="97">
        <f t="shared" si="193"/>
        <v>0.12952246274846971</v>
      </c>
      <c r="I686" s="97">
        <f t="shared" si="194"/>
        <v>0.12952246274846971</v>
      </c>
      <c r="J686" s="97">
        <f t="shared" si="195"/>
        <v>4.1170926562336278E-2</v>
      </c>
      <c r="K686" s="97">
        <f t="shared" si="196"/>
        <v>0.31226571739754</v>
      </c>
      <c r="L686" s="97">
        <f t="shared" si="205"/>
        <v>50.072909281145556</v>
      </c>
      <c r="M686" s="97">
        <f t="shared" si="197"/>
        <v>291.66530932523671</v>
      </c>
      <c r="N686" s="97">
        <f t="shared" si="198"/>
        <v>28.08800121809675</v>
      </c>
      <c r="O686" s="97">
        <f t="shared" si="199"/>
        <v>0.67045767760947272</v>
      </c>
      <c r="P686" s="97">
        <f t="shared" si="200"/>
        <v>0.67045767760947272</v>
      </c>
      <c r="Q686" s="97">
        <f t="shared" si="201"/>
        <v>0.21231607994462309</v>
      </c>
      <c r="R686" s="97">
        <f t="shared" si="202"/>
        <v>5.2556587567308709E-2</v>
      </c>
      <c r="S686" s="97">
        <f t="shared" si="190"/>
        <v>261.97152008440906</v>
      </c>
      <c r="T686" s="97">
        <f t="shared" si="206"/>
        <v>106.45710509375201</v>
      </c>
      <c r="U686" s="97">
        <f t="shared" si="206"/>
        <v>546.15049021788252</v>
      </c>
      <c r="V686" s="33">
        <f t="shared" si="207"/>
        <v>1000.0000000000003</v>
      </c>
      <c r="W686" s="101">
        <f t="shared" si="203"/>
        <v>31164.721917985495</v>
      </c>
      <c r="X686" s="108">
        <f t="shared" si="208"/>
        <v>347.39240468836579</v>
      </c>
      <c r="Y686" s="32">
        <f t="shared" si="204"/>
        <v>188.31309620150023</v>
      </c>
    </row>
    <row r="687" spans="1:25" x14ac:dyDescent="0.25">
      <c r="A687" s="4">
        <v>681</v>
      </c>
      <c r="C687" s="106">
        <f>IF(male=0,VLOOKUP((($A$5:$A$1570/'Life tables'!$I$2)*2)+age,lifetable,13,1),IF(male=1,VLOOKUP((($A$5:$A$1570/'Life tables'!$I$2)*2)+age,lifetable,10,1),"error"))</f>
        <v>6.6122671421597889E-4</v>
      </c>
      <c r="F687" s="97">
        <f t="shared" si="191"/>
        <v>56.245263734619726</v>
      </c>
      <c r="G687" s="97">
        <f t="shared" si="192"/>
        <v>5.649954456994009</v>
      </c>
      <c r="H687" s="97">
        <f t="shared" si="193"/>
        <v>0.12929226649301254</v>
      </c>
      <c r="I687" s="97">
        <f t="shared" si="194"/>
        <v>0.12929226649301254</v>
      </c>
      <c r="J687" s="97">
        <f t="shared" si="195"/>
        <v>4.1097754751615249E-2</v>
      </c>
      <c r="K687" s="97">
        <f t="shared" si="196"/>
        <v>0.311710737224007</v>
      </c>
      <c r="L687" s="97">
        <f t="shared" si="205"/>
        <v>49.983916252664066</v>
      </c>
      <c r="M687" s="97">
        <f t="shared" si="197"/>
        <v>291.14714095374609</v>
      </c>
      <c r="N687" s="97">
        <f t="shared" si="198"/>
        <v>28.038100481244367</v>
      </c>
      <c r="O687" s="97">
        <f t="shared" si="199"/>
        <v>0.66926655219327558</v>
      </c>
      <c r="P687" s="97">
        <f t="shared" si="200"/>
        <v>0.66926655219327558</v>
      </c>
      <c r="Q687" s="97">
        <f t="shared" si="201"/>
        <v>0.21193888226677549</v>
      </c>
      <c r="R687" s="97">
        <f t="shared" si="202"/>
        <v>5.2463216293728521E-2</v>
      </c>
      <c r="S687" s="97">
        <f t="shared" si="190"/>
        <v>261.50610526955467</v>
      </c>
      <c r="T687" s="97">
        <f t="shared" si="206"/>
        <v>106.7101417307704</v>
      </c>
      <c r="U687" s="97">
        <f t="shared" si="206"/>
        <v>546.51466417140023</v>
      </c>
      <c r="V687" s="33">
        <f t="shared" si="207"/>
        <v>1000.0000000000003</v>
      </c>
      <c r="W687" s="101">
        <f t="shared" si="203"/>
        <v>31073.597010515565</v>
      </c>
      <c r="X687" s="108">
        <f t="shared" si="208"/>
        <v>346.77519409782968</v>
      </c>
      <c r="Y687" s="32">
        <f t="shared" si="204"/>
        <v>187.92446072927632</v>
      </c>
    </row>
    <row r="688" spans="1:25" x14ac:dyDescent="0.25">
      <c r="A688" s="4">
        <v>682</v>
      </c>
      <c r="C688" s="106">
        <f>IF(male=0,VLOOKUP((($A$5:$A$1570/'Life tables'!$I$2)*2)+age,lifetable,13,1),IF(male=1,VLOOKUP((($A$5:$A$1570/'Life tables'!$I$2)*2)+age,lifetable,10,1),"error"))</f>
        <v>6.6122671421597889E-4</v>
      </c>
      <c r="F688" s="97">
        <f t="shared" si="191"/>
        <v>56.14530192080565</v>
      </c>
      <c r="G688" s="97">
        <f t="shared" si="192"/>
        <v>5.6399130835878344</v>
      </c>
      <c r="H688" s="97">
        <f t="shared" si="193"/>
        <v>0.12906248199894821</v>
      </c>
      <c r="I688" s="97">
        <f t="shared" si="194"/>
        <v>0.12906248199894821</v>
      </c>
      <c r="J688" s="97">
        <f t="shared" si="195"/>
        <v>4.1024713826284358E-2</v>
      </c>
      <c r="K688" s="97">
        <f t="shared" si="196"/>
        <v>0.31115674976605406</v>
      </c>
      <c r="L688" s="97">
        <f t="shared" si="205"/>
        <v>49.895082409627577</v>
      </c>
      <c r="M688" s="97">
        <f t="shared" si="197"/>
        <v>290.62989217702403</v>
      </c>
      <c r="N688" s="97">
        <f t="shared" si="198"/>
        <v>27.988288303360616</v>
      </c>
      <c r="O688" s="97">
        <f t="shared" si="199"/>
        <v>0.66807754067048009</v>
      </c>
      <c r="P688" s="97">
        <f t="shared" si="200"/>
        <v>0.66807754067048009</v>
      </c>
      <c r="Q688" s="97">
        <f t="shared" si="201"/>
        <v>0.21156235400263657</v>
      </c>
      <c r="R688" s="97">
        <f t="shared" si="202"/>
        <v>5.2370010726392566E-2</v>
      </c>
      <c r="S688" s="97">
        <f t="shared" si="190"/>
        <v>261.04151642759342</v>
      </c>
      <c r="T688" s="97">
        <f t="shared" si="206"/>
        <v>106.96272879859933</v>
      </c>
      <c r="U688" s="97">
        <f t="shared" si="206"/>
        <v>546.87819093189262</v>
      </c>
      <c r="V688" s="33">
        <f t="shared" si="207"/>
        <v>1000.0000000000002</v>
      </c>
      <c r="W688" s="101">
        <f t="shared" si="203"/>
        <v>30982.738523109834</v>
      </c>
      <c r="X688" s="108">
        <f t="shared" si="208"/>
        <v>346.15908026950831</v>
      </c>
      <c r="Y688" s="32">
        <f t="shared" si="204"/>
        <v>187.53662740236959</v>
      </c>
    </row>
    <row r="689" spans="1:25" x14ac:dyDescent="0.25">
      <c r="A689" s="4">
        <v>683</v>
      </c>
      <c r="C689" s="106">
        <f>IF(male=0,VLOOKUP((($A$5:$A$1570/'Life tables'!$I$2)*2)+age,lifetable,13,1),IF(male=1,VLOOKUP((($A$5:$A$1570/'Life tables'!$I$2)*2)+age,lifetable,10,1),"error"))</f>
        <v>6.6122671421597889E-4</v>
      </c>
      <c r="F689" s="97">
        <f t="shared" si="191"/>
        <v>56.045518870827827</v>
      </c>
      <c r="G689" s="97">
        <f t="shared" si="192"/>
        <v>5.6298896673831447</v>
      </c>
      <c r="H689" s="97">
        <f t="shared" si="193"/>
        <v>0.1288331084333785</v>
      </c>
      <c r="I689" s="97">
        <f t="shared" si="194"/>
        <v>0.1288331084333785</v>
      </c>
      <c r="J689" s="97">
        <f t="shared" si="195"/>
        <v>4.0951803521592639E-2</v>
      </c>
      <c r="K689" s="97">
        <f t="shared" si="196"/>
        <v>0.3106037530156468</v>
      </c>
      <c r="L689" s="97">
        <f t="shared" si="205"/>
        <v>49.806407430040686</v>
      </c>
      <c r="M689" s="97">
        <f t="shared" si="197"/>
        <v>290.11356139868047</v>
      </c>
      <c r="N689" s="97">
        <f t="shared" si="198"/>
        <v>27.938564530709673</v>
      </c>
      <c r="O689" s="97">
        <f t="shared" si="199"/>
        <v>0.66689063937142812</v>
      </c>
      <c r="P689" s="97">
        <f t="shared" si="200"/>
        <v>0.66689063937142812</v>
      </c>
      <c r="Q689" s="97">
        <f t="shared" si="201"/>
        <v>0.21118649399012329</v>
      </c>
      <c r="R689" s="97">
        <f t="shared" si="202"/>
        <v>5.2276970577639567E-2</v>
      </c>
      <c r="S689" s="97">
        <f t="shared" si="190"/>
        <v>260.57775212466021</v>
      </c>
      <c r="T689" s="97">
        <f t="shared" si="206"/>
        <v>107.21486709611105</v>
      </c>
      <c r="U689" s="97">
        <f t="shared" si="206"/>
        <v>547.24107165548594</v>
      </c>
      <c r="V689" s="33">
        <f t="shared" si="207"/>
        <v>1000.0000000000002</v>
      </c>
      <c r="W689" s="101">
        <f t="shared" si="203"/>
        <v>30892.145677856912</v>
      </c>
      <c r="X689" s="108">
        <f t="shared" si="208"/>
        <v>345.5440612484033</v>
      </c>
      <c r="Y689" s="32">
        <f t="shared" si="204"/>
        <v>187.14959456184039</v>
      </c>
    </row>
    <row r="690" spans="1:25" x14ac:dyDescent="0.25">
      <c r="A690" s="4">
        <v>684</v>
      </c>
      <c r="C690" s="106">
        <f>IF(male=0,VLOOKUP((($A$5:$A$1570/'Life tables'!$I$2)*2)+age,lifetable,13,1),IF(male=1,VLOOKUP((($A$5:$A$1570/'Life tables'!$I$2)*2)+age,lifetable,10,1),"error"))</f>
        <v>6.6122671421597889E-4</v>
      </c>
      <c r="F690" s="97">
        <f t="shared" si="191"/>
        <v>55.945914224608188</v>
      </c>
      <c r="G690" s="97">
        <f t="shared" si="192"/>
        <v>5.6198841722093427</v>
      </c>
      <c r="H690" s="97">
        <f t="shared" si="193"/>
        <v>0.12860414496858377</v>
      </c>
      <c r="I690" s="97">
        <f t="shared" si="194"/>
        <v>0.12860414496858377</v>
      </c>
      <c r="J690" s="97">
        <f t="shared" si="195"/>
        <v>4.0879023574435298E-2</v>
      </c>
      <c r="K690" s="97">
        <f t="shared" si="196"/>
        <v>0.3100517449772357</v>
      </c>
      <c r="L690" s="97">
        <f t="shared" si="205"/>
        <v>49.717890993910004</v>
      </c>
      <c r="M690" s="97">
        <f t="shared" si="197"/>
        <v>289.59814702379515</v>
      </c>
      <c r="N690" s="97">
        <f t="shared" si="198"/>
        <v>27.888929009697264</v>
      </c>
      <c r="O690" s="97">
        <f t="shared" si="199"/>
        <v>0.66570584462984028</v>
      </c>
      <c r="P690" s="97">
        <f t="shared" si="200"/>
        <v>0.66570584462984028</v>
      </c>
      <c r="Q690" s="97">
        <f t="shared" si="201"/>
        <v>0.21081130106822277</v>
      </c>
      <c r="R690" s="97">
        <f t="shared" si="202"/>
        <v>5.2184095560073099E-2</v>
      </c>
      <c r="S690" s="97">
        <f t="shared" si="190"/>
        <v>260.11481092820992</v>
      </c>
      <c r="T690" s="97">
        <f t="shared" si="206"/>
        <v>107.4665574207537</v>
      </c>
      <c r="U690" s="97">
        <f t="shared" si="206"/>
        <v>547.60330749602326</v>
      </c>
      <c r="V690" s="33">
        <f t="shared" si="207"/>
        <v>1000.0000000000003</v>
      </c>
      <c r="W690" s="101">
        <f t="shared" si="203"/>
        <v>30801.817699078645</v>
      </c>
      <c r="X690" s="108">
        <f t="shared" si="208"/>
        <v>344.93013508322338</v>
      </c>
      <c r="Y690" s="32">
        <f t="shared" si="204"/>
        <v>186.76336055230161</v>
      </c>
    </row>
    <row r="691" spans="1:25" x14ac:dyDescent="0.25">
      <c r="A691" s="4">
        <v>685</v>
      </c>
      <c r="C691" s="106">
        <f>IF(male=0,VLOOKUP((($A$5:$A$1570/'Life tables'!$I$2)*2)+age,lifetable,13,1),IF(male=1,VLOOKUP((($A$5:$A$1570/'Life tables'!$I$2)*2)+age,lifetable,10,1),"error"))</f>
        <v>6.6122671421597889E-4</v>
      </c>
      <c r="F691" s="97">
        <f t="shared" si="191"/>
        <v>55.846487624258799</v>
      </c>
      <c r="G691" s="97">
        <f t="shared" si="192"/>
        <v>5.6098965621158365</v>
      </c>
      <c r="H691" s="97">
        <f t="shared" si="193"/>
        <v>0.12837559078187888</v>
      </c>
      <c r="I691" s="97">
        <f t="shared" si="194"/>
        <v>0.12837559078187888</v>
      </c>
      <c r="J691" s="97">
        <f t="shared" si="195"/>
        <v>4.0806373723307823E-2</v>
      </c>
      <c r="K691" s="97">
        <f t="shared" si="196"/>
        <v>0.30950072366740927</v>
      </c>
      <c r="L691" s="97">
        <f t="shared" si="205"/>
        <v>49.629532783188488</v>
      </c>
      <c r="M691" s="97">
        <f t="shared" si="197"/>
        <v>289.08364745896461</v>
      </c>
      <c r="N691" s="97">
        <f t="shared" si="198"/>
        <v>27.839381586875184</v>
      </c>
      <c r="O691" s="97">
        <f t="shared" si="199"/>
        <v>0.66452315278292362</v>
      </c>
      <c r="P691" s="97">
        <f t="shared" si="200"/>
        <v>0.66452315278292362</v>
      </c>
      <c r="Q691" s="97">
        <f t="shared" si="201"/>
        <v>0.2104367740770261</v>
      </c>
      <c r="R691" s="97">
        <f t="shared" si="202"/>
        <v>5.2091385386570065E-2</v>
      </c>
      <c r="S691" s="97">
        <f t="shared" si="190"/>
        <v>259.65269140705999</v>
      </c>
      <c r="T691" s="97">
        <f t="shared" si="206"/>
        <v>107.71780056855404</v>
      </c>
      <c r="U691" s="97">
        <f t="shared" si="206"/>
        <v>547.96489960507722</v>
      </c>
      <c r="V691" s="33">
        <f t="shared" si="207"/>
        <v>1000.0000000000003</v>
      </c>
      <c r="W691" s="101">
        <f t="shared" si="203"/>
        <v>30711.753813325024</v>
      </c>
      <c r="X691" s="108">
        <f t="shared" si="208"/>
        <v>344.31729982636909</v>
      </c>
      <c r="Y691" s="32">
        <f t="shared" si="204"/>
        <v>186.37792372190651</v>
      </c>
    </row>
    <row r="692" spans="1:25" x14ac:dyDescent="0.25">
      <c r="A692" s="4">
        <v>686</v>
      </c>
      <c r="C692" s="106">
        <f>IF(male=0,VLOOKUP((($A$5:$A$1570/'Life tables'!$I$2)*2)+age,lifetable,13,1),IF(male=1,VLOOKUP((($A$5:$A$1570/'Life tables'!$I$2)*2)+age,lifetable,10,1),"error"))</f>
        <v>6.6122671421597889E-4</v>
      </c>
      <c r="F692" s="97">
        <f t="shared" si="191"/>
        <v>55.747238714021336</v>
      </c>
      <c r="G692" s="97">
        <f t="shared" si="192"/>
        <v>5.5999268013659584</v>
      </c>
      <c r="H692" s="97">
        <f t="shared" si="193"/>
        <v>0.12814744505547412</v>
      </c>
      <c r="I692" s="97">
        <f t="shared" si="194"/>
        <v>0.12814744505547412</v>
      </c>
      <c r="J692" s="97">
        <f t="shared" si="195"/>
        <v>4.0733853708261762E-2</v>
      </c>
      <c r="K692" s="97">
        <f t="shared" si="196"/>
        <v>0.30895068711455803</v>
      </c>
      <c r="L692" s="97">
        <f t="shared" si="205"/>
        <v>49.541332481721611</v>
      </c>
      <c r="M692" s="97">
        <f t="shared" si="197"/>
        <v>288.57006111234773</v>
      </c>
      <c r="N692" s="97">
        <f t="shared" si="198"/>
        <v>27.789922108945682</v>
      </c>
      <c r="O692" s="97">
        <f t="shared" si="199"/>
        <v>0.66334256017147697</v>
      </c>
      <c r="P692" s="97">
        <f t="shared" si="200"/>
        <v>0.66334256017147697</v>
      </c>
      <c r="Q692" s="97">
        <f t="shared" si="201"/>
        <v>0.21006291185776163</v>
      </c>
      <c r="R692" s="97">
        <f t="shared" si="202"/>
        <v>5.1998839770288886E-2</v>
      </c>
      <c r="S692" s="97">
        <f t="shared" si="190"/>
        <v>259.19139213143103</v>
      </c>
      <c r="T692" s="97">
        <f t="shared" si="206"/>
        <v>107.96859733412006</v>
      </c>
      <c r="U692" s="97">
        <f t="shared" si="206"/>
        <v>548.32584913196206</v>
      </c>
      <c r="V692" s="33">
        <f t="shared" si="207"/>
        <v>1000.0000000000003</v>
      </c>
      <c r="W692" s="101">
        <f t="shared" si="203"/>
        <v>30621.953249369355</v>
      </c>
      <c r="X692" s="108">
        <f t="shared" si="208"/>
        <v>343.70555353391819</v>
      </c>
      <c r="Y692" s="32">
        <f t="shared" si="204"/>
        <v>185.99328242233724</v>
      </c>
    </row>
    <row r="693" spans="1:25" x14ac:dyDescent="0.25">
      <c r="A693" s="4">
        <v>687</v>
      </c>
      <c r="C693" s="106">
        <f>IF(male=0,VLOOKUP((($A$5:$A$1570/'Life tables'!$I$2)*2)+age,lifetable,13,1),IF(male=1,VLOOKUP((($A$5:$A$1570/'Life tables'!$I$2)*2)+age,lifetable,10,1),"error"))</f>
        <v>6.6122671421597889E-4</v>
      </c>
      <c r="F693" s="97">
        <f t="shared" si="191"/>
        <v>55.648167140208777</v>
      </c>
      <c r="G693" s="97">
        <f t="shared" si="192"/>
        <v>5.589974854431107</v>
      </c>
      <c r="H693" s="97">
        <f t="shared" si="193"/>
        <v>0.12791970697634103</v>
      </c>
      <c r="I693" s="97">
        <f t="shared" si="194"/>
        <v>0.12791970697634103</v>
      </c>
      <c r="J693" s="97">
        <f t="shared" si="195"/>
        <v>4.0661463270862154E-2</v>
      </c>
      <c r="K693" s="97">
        <f t="shared" si="196"/>
        <v>0.30840163335855175</v>
      </c>
      <c r="L693" s="97">
        <f t="shared" si="205"/>
        <v>49.453289775195572</v>
      </c>
      <c r="M693" s="97">
        <f t="shared" si="197"/>
        <v>288.05738639370941</v>
      </c>
      <c r="N693" s="97">
        <f t="shared" si="198"/>
        <v>27.740550422765676</v>
      </c>
      <c r="O693" s="97">
        <f t="shared" si="199"/>
        <v>0.66216406313999054</v>
      </c>
      <c r="P693" s="97">
        <f t="shared" si="200"/>
        <v>0.66216406313999054</v>
      </c>
      <c r="Q693" s="97">
        <f t="shared" si="201"/>
        <v>0.20968971325282704</v>
      </c>
      <c r="R693" s="97">
        <f t="shared" si="202"/>
        <v>5.1906458424677386E-2</v>
      </c>
      <c r="S693" s="97">
        <f t="shared" si="190"/>
        <v>258.73091167298622</v>
      </c>
      <c r="T693" s="97">
        <f t="shared" si="206"/>
        <v>108.21894851064376</v>
      </c>
      <c r="U693" s="97">
        <f t="shared" si="206"/>
        <v>548.68615722374534</v>
      </c>
      <c r="V693" s="33">
        <f t="shared" si="207"/>
        <v>1000.0000000000005</v>
      </c>
      <c r="W693" s="101">
        <f t="shared" si="203"/>
        <v>30532.415238203015</v>
      </c>
      <c r="X693" s="108">
        <f t="shared" si="208"/>
        <v>343.09489426561129</v>
      </c>
      <c r="Y693" s="32">
        <f t="shared" si="204"/>
        <v>185.60943500879259</v>
      </c>
    </row>
    <row r="694" spans="1:25" x14ac:dyDescent="0.25">
      <c r="A694" s="4">
        <v>688</v>
      </c>
      <c r="C694" s="106">
        <f>IF(male=0,VLOOKUP((($A$5:$A$1570/'Life tables'!$I$2)*2)+age,lifetable,13,1),IF(male=1,VLOOKUP((($A$5:$A$1570/'Life tables'!$I$2)*2)+age,lifetable,10,1),"error"))</f>
        <v>6.6122671421597889E-4</v>
      </c>
      <c r="F694" s="97">
        <f t="shared" si="191"/>
        <v>55.549272551149194</v>
      </c>
      <c r="G694" s="97">
        <f t="shared" si="192"/>
        <v>5.5800406859851002</v>
      </c>
      <c r="H694" s="97">
        <f t="shared" si="193"/>
        <v>0.12769237573608341</v>
      </c>
      <c r="I694" s="97">
        <f t="shared" si="194"/>
        <v>0.12769237573608341</v>
      </c>
      <c r="J694" s="97">
        <f t="shared" si="195"/>
        <v>4.0589202154146464E-2</v>
      </c>
      <c r="K694" s="97">
        <f t="shared" si="196"/>
        <v>0.30785356045042789</v>
      </c>
      <c r="L694" s="97">
        <f t="shared" si="205"/>
        <v>49.365404351087349</v>
      </c>
      <c r="M694" s="97">
        <f t="shared" si="197"/>
        <v>287.54562171446207</v>
      </c>
      <c r="N694" s="97">
        <f t="shared" si="198"/>
        <v>27.691266375350736</v>
      </c>
      <c r="O694" s="97">
        <f t="shared" si="199"/>
        <v>0.6609876580367422</v>
      </c>
      <c r="P694" s="97">
        <f t="shared" si="200"/>
        <v>0.6609876580367422</v>
      </c>
      <c r="Q694" s="97">
        <f t="shared" si="201"/>
        <v>0.2093171771058191</v>
      </c>
      <c r="R694" s="97">
        <f t="shared" si="202"/>
        <v>5.1814241063480253E-2</v>
      </c>
      <c r="S694" s="97">
        <f t="shared" si="190"/>
        <v>258.27124860486856</v>
      </c>
      <c r="T694" s="97">
        <f t="shared" si="206"/>
        <v>108.46885488990372</v>
      </c>
      <c r="U694" s="97">
        <f t="shared" si="206"/>
        <v>549.04582502525921</v>
      </c>
      <c r="V694" s="33">
        <f t="shared" si="207"/>
        <v>1000.0000000000003</v>
      </c>
      <c r="W694" s="101">
        <f t="shared" si="203"/>
        <v>30443.139013030479</v>
      </c>
      <c r="X694" s="108">
        <f t="shared" si="208"/>
        <v>342.48532008483738</v>
      </c>
      <c r="Y694" s="32">
        <f t="shared" si="204"/>
        <v>185.22637983997686</v>
      </c>
    </row>
    <row r="695" spans="1:25" x14ac:dyDescent="0.25">
      <c r="A695" s="4">
        <v>689</v>
      </c>
      <c r="C695" s="106">
        <f>IF(male=0,VLOOKUP((($A$5:$A$1570/'Life tables'!$I$2)*2)+age,lifetable,13,1),IF(male=1,VLOOKUP((($A$5:$A$1570/'Life tables'!$I$2)*2)+age,lifetable,10,1),"error"))</f>
        <v>6.6122671421597889E-4</v>
      </c>
      <c r="F695" s="97">
        <f t="shared" si="191"/>
        <v>55.45055459713155</v>
      </c>
      <c r="G695" s="97">
        <f t="shared" si="192"/>
        <v>5.5701242608987327</v>
      </c>
      <c r="H695" s="97">
        <f t="shared" si="193"/>
        <v>0.12746545053081251</v>
      </c>
      <c r="I695" s="97">
        <f t="shared" si="194"/>
        <v>0.12746545053081251</v>
      </c>
      <c r="J695" s="97">
        <f t="shared" si="195"/>
        <v>4.0517070102584908E-2</v>
      </c>
      <c r="K695" s="97">
        <f t="shared" si="196"/>
        <v>0.30730646645209103</v>
      </c>
      <c r="L695" s="97">
        <f t="shared" si="205"/>
        <v>49.277675898616515</v>
      </c>
      <c r="M695" s="97">
        <f t="shared" si="197"/>
        <v>287.03476548770578</v>
      </c>
      <c r="N695" s="97">
        <f t="shared" si="198"/>
        <v>27.642069813878962</v>
      </c>
      <c r="O695" s="97">
        <f t="shared" si="199"/>
        <v>0.65981334121388879</v>
      </c>
      <c r="P695" s="97">
        <f t="shared" si="200"/>
        <v>0.65981334121388879</v>
      </c>
      <c r="Q695" s="97">
        <f t="shared" si="201"/>
        <v>0.20894530226156308</v>
      </c>
      <c r="R695" s="97">
        <f t="shared" si="202"/>
        <v>5.1722187400746293E-2</v>
      </c>
      <c r="S695" s="97">
        <f t="shared" si="190"/>
        <v>257.81240150173676</v>
      </c>
      <c r="T695" s="97">
        <f t="shared" si="206"/>
        <v>108.71831726226787</v>
      </c>
      <c r="U695" s="97">
        <f t="shared" si="206"/>
        <v>549.40485367911208</v>
      </c>
      <c r="V695" s="33">
        <f t="shared" si="207"/>
        <v>1000.0000000000003</v>
      </c>
      <c r="W695" s="101">
        <f t="shared" si="203"/>
        <v>30354.123809264085</v>
      </c>
      <c r="X695" s="108">
        <f t="shared" si="208"/>
        <v>341.87682905862039</v>
      </c>
      <c r="Y695" s="32">
        <f t="shared" si="204"/>
        <v>184.84411527808871</v>
      </c>
    </row>
    <row r="696" spans="1:25" x14ac:dyDescent="0.25">
      <c r="A696" s="4">
        <v>690</v>
      </c>
      <c r="C696" s="106">
        <f>IF(male=0,VLOOKUP((($A$5:$A$1570/'Life tables'!$I$2)*2)+age,lifetable,13,1),IF(male=1,VLOOKUP((($A$5:$A$1570/'Life tables'!$I$2)*2)+age,lifetable,10,1),"error"))</f>
        <v>6.6122671421597889E-4</v>
      </c>
      <c r="F696" s="97">
        <f t="shared" si="191"/>
        <v>55.35201293035346</v>
      </c>
      <c r="G696" s="97">
        <f t="shared" si="192"/>
        <v>5.5602255442345276</v>
      </c>
      <c r="H696" s="97">
        <f t="shared" si="193"/>
        <v>0.12723893056102711</v>
      </c>
      <c r="I696" s="97">
        <f t="shared" si="194"/>
        <v>0.12723893056102711</v>
      </c>
      <c r="J696" s="97">
        <f t="shared" si="195"/>
        <v>4.0445066862042398E-2</v>
      </c>
      <c r="K696" s="97">
        <f t="shared" si="196"/>
        <v>0.30676034943602348</v>
      </c>
      <c r="L696" s="97">
        <f t="shared" si="205"/>
        <v>49.190104108698812</v>
      </c>
      <c r="M696" s="97">
        <f t="shared" si="197"/>
        <v>286.52481612826688</v>
      </c>
      <c r="N696" s="97">
        <f t="shared" si="198"/>
        <v>27.592960585694694</v>
      </c>
      <c r="O696" s="97">
        <f t="shared" si="199"/>
        <v>0.65864110902755568</v>
      </c>
      <c r="P696" s="97">
        <f t="shared" si="200"/>
        <v>0.65864110902755568</v>
      </c>
      <c r="Q696" s="97">
        <f t="shared" si="201"/>
        <v>0.20857408756614104</v>
      </c>
      <c r="R696" s="97">
        <f t="shared" si="202"/>
        <v>5.1630297150835371E-2</v>
      </c>
      <c r="S696" s="97">
        <f t="shared" si="190"/>
        <v>257.35436893980011</v>
      </c>
      <c r="T696" s="97">
        <f t="shared" si="206"/>
        <v>108.96733641669606</v>
      </c>
      <c r="U696" s="97">
        <f t="shared" si="206"/>
        <v>549.76324432569891</v>
      </c>
      <c r="V696" s="33">
        <f t="shared" si="207"/>
        <v>1000.0000000000002</v>
      </c>
      <c r="W696" s="101">
        <f t="shared" si="203"/>
        <v>30265.368864518987</v>
      </c>
      <c r="X696" s="108">
        <f t="shared" si="208"/>
        <v>341.26941925760531</v>
      </c>
      <c r="Y696" s="32">
        <f t="shared" si="204"/>
        <v>184.46263968880956</v>
      </c>
    </row>
    <row r="697" spans="1:25" x14ac:dyDescent="0.25">
      <c r="A697" s="4">
        <v>691</v>
      </c>
      <c r="C697" s="106">
        <f>IF(male=0,VLOOKUP((($A$5:$A$1570/'Life tables'!$I$2)*2)+age,lifetable,13,1),IF(male=1,VLOOKUP((($A$5:$A$1570/'Life tables'!$I$2)*2)+age,lifetable,10,1),"error"))</f>
        <v>6.6122671421597889E-4</v>
      </c>
      <c r="F697" s="97">
        <f t="shared" si="191"/>
        <v>55.253647204870774</v>
      </c>
      <c r="G697" s="97">
        <f t="shared" si="192"/>
        <v>5.5503445012416712</v>
      </c>
      <c r="H697" s="97">
        <f t="shared" si="193"/>
        <v>0.1270128150314975</v>
      </c>
      <c r="I697" s="97">
        <f t="shared" si="194"/>
        <v>0.1270128150314975</v>
      </c>
      <c r="J697" s="97">
        <f t="shared" si="195"/>
        <v>4.0373192179741564E-2</v>
      </c>
      <c r="K697" s="97">
        <f t="shared" si="196"/>
        <v>0.30621520748500602</v>
      </c>
      <c r="L697" s="97">
        <f t="shared" si="205"/>
        <v>49.102688673901362</v>
      </c>
      <c r="M697" s="97">
        <f t="shared" si="197"/>
        <v>286.01577205273452</v>
      </c>
      <c r="N697" s="97">
        <f t="shared" si="198"/>
        <v>27.543938538312041</v>
      </c>
      <c r="O697" s="97">
        <f t="shared" si="199"/>
        <v>0.65747095783792042</v>
      </c>
      <c r="P697" s="97">
        <f t="shared" si="200"/>
        <v>0.65747095783792042</v>
      </c>
      <c r="Q697" s="97">
        <f t="shared" si="201"/>
        <v>0.2082035318669182</v>
      </c>
      <c r="R697" s="97">
        <f t="shared" si="202"/>
        <v>5.1538570028424997E-2</v>
      </c>
      <c r="S697" s="97">
        <f t="shared" si="190"/>
        <v>256.89714949685128</v>
      </c>
      <c r="T697" s="97">
        <f t="shared" si="206"/>
        <v>109.21591314074271</v>
      </c>
      <c r="U697" s="97">
        <f t="shared" si="206"/>
        <v>550.12099810321229</v>
      </c>
      <c r="V697" s="33">
        <f t="shared" si="207"/>
        <v>1000.0000000000002</v>
      </c>
      <c r="W697" s="101">
        <f t="shared" si="203"/>
        <v>30176.873418607818</v>
      </c>
      <c r="X697" s="108">
        <f t="shared" si="208"/>
        <v>340.66308875604523</v>
      </c>
      <c r="Y697" s="32">
        <f t="shared" si="204"/>
        <v>184.08195144129286</v>
      </c>
    </row>
    <row r="698" spans="1:25" x14ac:dyDescent="0.25">
      <c r="A698" s="4">
        <v>692</v>
      </c>
      <c r="C698" s="106">
        <f>IF(male=0,VLOOKUP((($A$5:$A$1570/'Life tables'!$I$2)*2)+age,lifetable,13,1),IF(male=1,VLOOKUP((($A$5:$A$1570/'Life tables'!$I$2)*2)+age,lifetable,10,1),"error"))</f>
        <v>6.6122671421597889E-4</v>
      </c>
      <c r="F698" s="97">
        <f t="shared" si="191"/>
        <v>55.155457076549048</v>
      </c>
      <c r="G698" s="97">
        <f t="shared" si="192"/>
        <v>5.5404810973511376</v>
      </c>
      <c r="H698" s="97">
        <f t="shared" si="193"/>
        <v>0.12678710315115402</v>
      </c>
      <c r="I698" s="97">
        <f t="shared" si="194"/>
        <v>0.12678710315115402</v>
      </c>
      <c r="J698" s="97">
        <f t="shared" si="195"/>
        <v>4.0301445804227426E-2</v>
      </c>
      <c r="K698" s="97">
        <f t="shared" si="196"/>
        <v>0.3056710386918487</v>
      </c>
      <c r="L698" s="97">
        <f t="shared" si="205"/>
        <v>49.015429288399524</v>
      </c>
      <c r="M698" s="97">
        <f t="shared" si="197"/>
        <v>285.50763167949617</v>
      </c>
      <c r="N698" s="97">
        <f t="shared" si="198"/>
        <v>27.495003519418287</v>
      </c>
      <c r="O698" s="97">
        <f t="shared" si="199"/>
        <v>0.65630288400929415</v>
      </c>
      <c r="P698" s="97">
        <f t="shared" si="200"/>
        <v>0.65630288400929415</v>
      </c>
      <c r="Q698" s="97">
        <f t="shared" si="201"/>
        <v>0.20783363401256877</v>
      </c>
      <c r="R698" s="97">
        <f t="shared" si="202"/>
        <v>5.1447005748516725E-2</v>
      </c>
      <c r="S698" s="97">
        <f t="shared" si="190"/>
        <v>256.44074175229821</v>
      </c>
      <c r="T698" s="97">
        <f t="shared" si="206"/>
        <v>109.4640482205595</v>
      </c>
      <c r="U698" s="97">
        <f t="shared" si="206"/>
        <v>550.4781161476526</v>
      </c>
      <c r="V698" s="33">
        <f t="shared" si="207"/>
        <v>1000.0000000000002</v>
      </c>
      <c r="W698" s="101">
        <f t="shared" si="203"/>
        <v>30088.636713535583</v>
      </c>
      <c r="X698" s="108">
        <f t="shared" si="208"/>
        <v>340.05783563178807</v>
      </c>
      <c r="Y698" s="32">
        <f t="shared" si="204"/>
        <v>183.70204890815324</v>
      </c>
    </row>
    <row r="699" spans="1:25" x14ac:dyDescent="0.25">
      <c r="A699" s="4">
        <v>693</v>
      </c>
      <c r="C699" s="106">
        <f>IF(male=0,VLOOKUP((($A$5:$A$1570/'Life tables'!$I$2)*2)+age,lifetable,13,1),IF(male=1,VLOOKUP((($A$5:$A$1570/'Life tables'!$I$2)*2)+age,lifetable,10,1),"error"))</f>
        <v>6.6122671421597889E-4</v>
      </c>
      <c r="F699" s="97">
        <f t="shared" si="191"/>
        <v>55.05744220301662</v>
      </c>
      <c r="G699" s="97">
        <f t="shared" si="192"/>
        <v>5.530635298170977</v>
      </c>
      <c r="H699" s="97">
        <f t="shared" si="193"/>
        <v>0.12656179413297916</v>
      </c>
      <c r="I699" s="97">
        <f t="shared" si="194"/>
        <v>0.12656179413297916</v>
      </c>
      <c r="J699" s="97">
        <f t="shared" si="195"/>
        <v>4.0229827485333006E-2</v>
      </c>
      <c r="K699" s="97">
        <f t="shared" si="196"/>
        <v>0.30512784115913083</v>
      </c>
      <c r="L699" s="97">
        <f t="shared" si="205"/>
        <v>48.928325647935225</v>
      </c>
      <c r="M699" s="97">
        <f t="shared" si="197"/>
        <v>285.00039342877136</v>
      </c>
      <c r="N699" s="97">
        <f t="shared" si="198"/>
        <v>27.446155376877151</v>
      </c>
      <c r="O699" s="97">
        <f t="shared" si="199"/>
        <v>0.65513688391019964</v>
      </c>
      <c r="P699" s="97">
        <f t="shared" si="200"/>
        <v>0.65513688391019964</v>
      </c>
      <c r="Q699" s="97">
        <f t="shared" si="201"/>
        <v>0.2074643928531007</v>
      </c>
      <c r="R699" s="97">
        <f t="shared" si="202"/>
        <v>5.1355604026442271E-2</v>
      </c>
      <c r="S699" s="97">
        <f t="shared" si="190"/>
        <v>255.98514428719426</v>
      </c>
      <c r="T699" s="97">
        <f t="shared" si="206"/>
        <v>109.71174244089794</v>
      </c>
      <c r="U699" s="97">
        <f t="shared" si="206"/>
        <v>550.83459959283812</v>
      </c>
      <c r="V699" s="33">
        <f t="shared" si="207"/>
        <v>1000</v>
      </c>
      <c r="W699" s="101">
        <f t="shared" si="203"/>
        <v>30000.657993494275</v>
      </c>
      <c r="X699" s="108">
        <f t="shared" si="208"/>
        <v>339.45365796626402</v>
      </c>
      <c r="Y699" s="32">
        <f t="shared" si="204"/>
        <v>183.32293046545595</v>
      </c>
    </row>
    <row r="700" spans="1:25" x14ac:dyDescent="0.25">
      <c r="A700" s="4">
        <v>694</v>
      </c>
      <c r="C700" s="106">
        <f>IF(male=0,VLOOKUP((($A$5:$A$1570/'Life tables'!$I$2)*2)+age,lifetable,13,1),IF(male=1,VLOOKUP((($A$5:$A$1570/'Life tables'!$I$2)*2)+age,lifetable,10,1),"error"))</f>
        <v>6.6122671421597889E-4</v>
      </c>
      <c r="F700" s="97">
        <f t="shared" si="191"/>
        <v>54.959602243619564</v>
      </c>
      <c r="G700" s="97">
        <f t="shared" si="192"/>
        <v>5.5208070694817888</v>
      </c>
      <c r="H700" s="97">
        <f t="shared" si="193"/>
        <v>0.12633688719390396</v>
      </c>
      <c r="I700" s="97">
        <f t="shared" si="194"/>
        <v>0.12633688719390396</v>
      </c>
      <c r="J700" s="97">
        <f t="shared" si="195"/>
        <v>4.0158336974146489E-2</v>
      </c>
      <c r="K700" s="97">
        <f t="shared" si="196"/>
        <v>0.30458561299895148</v>
      </c>
      <c r="L700" s="97">
        <f t="shared" si="205"/>
        <v>48.841377449776871</v>
      </c>
      <c r="M700" s="97">
        <f t="shared" si="197"/>
        <v>284.49405572264442</v>
      </c>
      <c r="N700" s="97">
        <f t="shared" si="198"/>
        <v>27.397393958731936</v>
      </c>
      <c r="O700" s="97">
        <f t="shared" si="199"/>
        <v>0.65397295391344634</v>
      </c>
      <c r="P700" s="97">
        <f t="shared" si="200"/>
        <v>0.65397295391344634</v>
      </c>
      <c r="Q700" s="97">
        <f t="shared" si="201"/>
        <v>0.20709580723987941</v>
      </c>
      <c r="R700" s="97">
        <f t="shared" si="202"/>
        <v>5.1264364577869329E-2</v>
      </c>
      <c r="S700" s="97">
        <f t="shared" si="190"/>
        <v>255.53035568426785</v>
      </c>
      <c r="T700" s="97">
        <f t="shared" si="206"/>
        <v>109.95899658511196</v>
      </c>
      <c r="U700" s="97">
        <f t="shared" si="206"/>
        <v>551.1904495704149</v>
      </c>
      <c r="V700" s="33">
        <f t="shared" si="207"/>
        <v>1000</v>
      </c>
      <c r="W700" s="101">
        <f t="shared" si="203"/>
        <v>29912.936504857691</v>
      </c>
      <c r="X700" s="108">
        <f t="shared" si="208"/>
        <v>338.85055384447315</v>
      </c>
      <c r="Y700" s="32">
        <f t="shared" si="204"/>
        <v>182.94459449270636</v>
      </c>
    </row>
    <row r="701" spans="1:25" x14ac:dyDescent="0.25">
      <c r="A701" s="4">
        <v>695</v>
      </c>
      <c r="C701" s="106">
        <f>IF(male=0,VLOOKUP((($A$5:$A$1570/'Life tables'!$I$2)*2)+age,lifetable,13,1),IF(male=1,VLOOKUP((($A$5:$A$1570/'Life tables'!$I$2)*2)+age,lifetable,10,1),"error"))</f>
        <v>6.6122671421597889E-4</v>
      </c>
      <c r="F701" s="97">
        <f t="shared" si="191"/>
        <v>54.861936859378027</v>
      </c>
      <c r="G701" s="97">
        <f t="shared" si="192"/>
        <v>5.5109963772323391</v>
      </c>
      <c r="H701" s="97">
        <f t="shared" si="193"/>
        <v>0.12611238155470778</v>
      </c>
      <c r="I701" s="97">
        <f t="shared" si="194"/>
        <v>0.12611238155470778</v>
      </c>
      <c r="J701" s="97">
        <f t="shared" si="195"/>
        <v>4.008697402297929E-2</v>
      </c>
      <c r="K701" s="97">
        <f t="shared" si="196"/>
        <v>0.30404435233268745</v>
      </c>
      <c r="L701" s="97">
        <f t="shared" si="205"/>
        <v>48.754584392680606</v>
      </c>
      <c r="M701" s="97">
        <f t="shared" si="197"/>
        <v>283.98861698509518</v>
      </c>
      <c r="N701" s="97">
        <f t="shared" si="198"/>
        <v>27.348719113208482</v>
      </c>
      <c r="O701" s="97">
        <f t="shared" si="199"/>
        <v>0.65281109039620078</v>
      </c>
      <c r="P701" s="97">
        <f t="shared" si="200"/>
        <v>0.65281109039620078</v>
      </c>
      <c r="Q701" s="97">
        <f t="shared" si="201"/>
        <v>0.20672787602565004</v>
      </c>
      <c r="R701" s="97">
        <f t="shared" si="202"/>
        <v>5.1173287118807184E-2</v>
      </c>
      <c r="S701" s="97">
        <f t="shared" si="190"/>
        <v>255.07637452794984</v>
      </c>
      <c r="T701" s="97">
        <f t="shared" si="206"/>
        <v>110.20581143516058</v>
      </c>
      <c r="U701" s="97">
        <f t="shared" si="206"/>
        <v>551.54566720986634</v>
      </c>
      <c r="V701" s="33">
        <f t="shared" si="207"/>
        <v>1000</v>
      </c>
      <c r="W701" s="101">
        <f t="shared" si="203"/>
        <v>29825.471496176029</v>
      </c>
      <c r="X701" s="108">
        <f t="shared" si="208"/>
        <v>338.24852135497304</v>
      </c>
      <c r="Y701" s="32">
        <f t="shared" si="204"/>
        <v>182.5670393728393</v>
      </c>
    </row>
    <row r="702" spans="1:25" x14ac:dyDescent="0.25">
      <c r="A702" s="4">
        <v>696</v>
      </c>
      <c r="C702" s="106">
        <f>IF(male=0,VLOOKUP((($A$5:$A$1570/'Life tables'!$I$2)*2)+age,lifetable,13,1),IF(male=1,VLOOKUP((($A$5:$A$1570/'Life tables'!$I$2)*2)+age,lifetable,10,1),"error"))</f>
        <v>6.6122671421597889E-4</v>
      </c>
      <c r="F702" s="97">
        <f t="shared" si="191"/>
        <v>54.764445712944323</v>
      </c>
      <c r="G702" s="97">
        <f t="shared" si="192"/>
        <v>5.5012031875353458</v>
      </c>
      <c r="H702" s="97">
        <f t="shared" si="193"/>
        <v>0.12588827643992179</v>
      </c>
      <c r="I702" s="97">
        <f t="shared" si="194"/>
        <v>0.12588827643992179</v>
      </c>
      <c r="J702" s="97">
        <f t="shared" si="195"/>
        <v>4.0015738385335349E-2</v>
      </c>
      <c r="K702" s="97">
        <f t="shared" si="196"/>
        <v>0.30350405729076096</v>
      </c>
      <c r="L702" s="97">
        <f t="shared" si="205"/>
        <v>48.667946176853036</v>
      </c>
      <c r="M702" s="97">
        <f t="shared" si="197"/>
        <v>283.4840756420287</v>
      </c>
      <c r="N702" s="97">
        <f t="shared" si="198"/>
        <v>27.300130688718035</v>
      </c>
      <c r="O702" s="97">
        <f t="shared" si="199"/>
        <v>0.65165128974005515</v>
      </c>
      <c r="P702" s="97">
        <f t="shared" si="200"/>
        <v>0.65165128974005515</v>
      </c>
      <c r="Q702" s="97">
        <f t="shared" si="201"/>
        <v>0.20636059806455931</v>
      </c>
      <c r="R702" s="97">
        <f t="shared" si="202"/>
        <v>5.1082371365612028E-2</v>
      </c>
      <c r="S702" s="97">
        <f t="shared" si="190"/>
        <v>254.6231994044004</v>
      </c>
      <c r="T702" s="97">
        <f t="shared" si="206"/>
        <v>110.45218777161048</v>
      </c>
      <c r="U702" s="97">
        <f t="shared" si="206"/>
        <v>551.90025363852271</v>
      </c>
      <c r="V702" s="33">
        <f t="shared" si="207"/>
        <v>1000</v>
      </c>
      <c r="W702" s="101">
        <f t="shared" si="203"/>
        <v>29738.262218170596</v>
      </c>
      <c r="X702" s="108">
        <f t="shared" si="208"/>
        <v>337.64755858986678</v>
      </c>
      <c r="Y702" s="32">
        <f t="shared" si="204"/>
        <v>182.19026349220897</v>
      </c>
    </row>
    <row r="703" spans="1:25" x14ac:dyDescent="0.25">
      <c r="A703" s="4">
        <v>697</v>
      </c>
      <c r="C703" s="106">
        <f>IF(male=0,VLOOKUP((($A$5:$A$1570/'Life tables'!$I$2)*2)+age,lifetable,13,1),IF(male=1,VLOOKUP((($A$5:$A$1570/'Life tables'!$I$2)*2)+age,lifetable,10,1),"error"))</f>
        <v>6.6122671421597889E-4</v>
      </c>
      <c r="F703" s="97">
        <f t="shared" si="191"/>
        <v>54.667128468562417</v>
      </c>
      <c r="G703" s="97">
        <f t="shared" si="192"/>
        <v>5.4914274666634117</v>
      </c>
      <c r="H703" s="97">
        <f t="shared" si="193"/>
        <v>0.12566457107773593</v>
      </c>
      <c r="I703" s="97">
        <f t="shared" si="194"/>
        <v>0.12566457107773593</v>
      </c>
      <c r="J703" s="97">
        <f t="shared" si="195"/>
        <v>3.9944629815881726E-2</v>
      </c>
      <c r="K703" s="97">
        <f t="shared" si="196"/>
        <v>0.30296472601241514</v>
      </c>
      <c r="L703" s="97">
        <f t="shared" si="205"/>
        <v>48.58146250391524</v>
      </c>
      <c r="M703" s="97">
        <f t="shared" si="197"/>
        <v>282.98043012130438</v>
      </c>
      <c r="N703" s="97">
        <f t="shared" si="198"/>
        <v>27.251628533860057</v>
      </c>
      <c r="O703" s="97">
        <f t="shared" si="199"/>
        <v>0.65049354833109418</v>
      </c>
      <c r="P703" s="97">
        <f t="shared" si="200"/>
        <v>0.65049354833109418</v>
      </c>
      <c r="Q703" s="97">
        <f t="shared" si="201"/>
        <v>0.20599397221217652</v>
      </c>
      <c r="R703" s="97">
        <f t="shared" si="202"/>
        <v>5.099161703499222E-2</v>
      </c>
      <c r="S703" s="97">
        <f t="shared" si="190"/>
        <v>254.17082890153497</v>
      </c>
      <c r="T703" s="97">
        <f t="shared" si="206"/>
        <v>110.69812637363854</v>
      </c>
      <c r="U703" s="97">
        <f t="shared" si="206"/>
        <v>552.25420998157017</v>
      </c>
      <c r="V703" s="33">
        <f t="shared" si="207"/>
        <v>1000</v>
      </c>
      <c r="W703" s="101">
        <f t="shared" si="203"/>
        <v>29651.307923728429</v>
      </c>
      <c r="X703" s="108">
        <f t="shared" si="208"/>
        <v>337.04766364479133</v>
      </c>
      <c r="Y703" s="32">
        <f t="shared" si="204"/>
        <v>181.8142652405794</v>
      </c>
    </row>
    <row r="704" spans="1:25" x14ac:dyDescent="0.25">
      <c r="A704" s="4">
        <v>698</v>
      </c>
      <c r="C704" s="106">
        <f>IF(male=0,VLOOKUP((($A$5:$A$1570/'Life tables'!$I$2)*2)+age,lifetable,13,1),IF(male=1,VLOOKUP((($A$5:$A$1570/'Life tables'!$I$2)*2)+age,lifetable,10,1),"error"))</f>
        <v>6.6122671421597889E-4</v>
      </c>
      <c r="F704" s="97">
        <f t="shared" si="191"/>
        <v>54.569984792028841</v>
      </c>
      <c r="G704" s="97">
        <f t="shared" si="192"/>
        <v>5.4816691810451008</v>
      </c>
      <c r="H704" s="97">
        <f t="shared" si="193"/>
        <v>0.12544126469990916</v>
      </c>
      <c r="I704" s="97">
        <f t="shared" si="194"/>
        <v>0.12544126469990916</v>
      </c>
      <c r="J704" s="97">
        <f t="shared" si="195"/>
        <v>3.9873648070419848E-2</v>
      </c>
      <c r="K704" s="97">
        <f t="shared" si="196"/>
        <v>0.30242635664549733</v>
      </c>
      <c r="L704" s="97">
        <f t="shared" si="205"/>
        <v>48.495133076868001</v>
      </c>
      <c r="M704" s="97">
        <f t="shared" si="197"/>
        <v>282.47767885276249</v>
      </c>
      <c r="N704" s="97">
        <f t="shared" si="198"/>
        <v>27.203212497424754</v>
      </c>
      <c r="O704" s="97">
        <f t="shared" si="199"/>
        <v>0.64933786255995596</v>
      </c>
      <c r="P704" s="97">
        <f t="shared" si="200"/>
        <v>0.64933786255995596</v>
      </c>
      <c r="Q704" s="97">
        <f t="shared" si="201"/>
        <v>0.20562799732551296</v>
      </c>
      <c r="R704" s="97">
        <f t="shared" si="202"/>
        <v>5.0901023844013064E-2</v>
      </c>
      <c r="S704" s="97">
        <f t="shared" si="190"/>
        <v>253.71926160904829</v>
      </c>
      <c r="T704" s="97">
        <f t="shared" si="206"/>
        <v>110.94362801903448</v>
      </c>
      <c r="U704" s="97">
        <f t="shared" si="206"/>
        <v>552.6075373620597</v>
      </c>
      <c r="V704" s="33">
        <f t="shared" si="207"/>
        <v>1000</v>
      </c>
      <c r="W704" s="101">
        <f t="shared" si="203"/>
        <v>29564.607867896902</v>
      </c>
      <c r="X704" s="108">
        <f t="shared" si="208"/>
        <v>336.44883461890589</v>
      </c>
      <c r="Y704" s="32">
        <f t="shared" si="204"/>
        <v>181.43904301111363</v>
      </c>
    </row>
    <row r="705" spans="1:25" x14ac:dyDescent="0.25">
      <c r="A705" s="4">
        <v>699</v>
      </c>
      <c r="C705" s="106">
        <f>IF(male=0,VLOOKUP((($A$5:$A$1570/'Life tables'!$I$2)*2)+age,lifetable,13,1),IF(male=1,VLOOKUP((($A$5:$A$1570/'Life tables'!$I$2)*2)+age,lifetable,10,1),"error"))</f>
        <v>6.6122671421597889E-4</v>
      </c>
      <c r="F705" s="97">
        <f t="shared" si="191"/>
        <v>54.473014350655056</v>
      </c>
      <c r="G705" s="97">
        <f t="shared" si="192"/>
        <v>5.4719282972611518</v>
      </c>
      <c r="H705" s="97">
        <f t="shared" si="193"/>
        <v>0.12521835654168273</v>
      </c>
      <c r="I705" s="97">
        <f t="shared" si="194"/>
        <v>0.12521835654168273</v>
      </c>
      <c r="J705" s="97">
        <f t="shared" si="195"/>
        <v>3.98027929058581E-2</v>
      </c>
      <c r="K705" s="97">
        <f t="shared" si="196"/>
        <v>0.30188894734625077</v>
      </c>
      <c r="L705" s="97">
        <f t="shared" si="205"/>
        <v>48.408957600058429</v>
      </c>
      <c r="M705" s="97">
        <f t="shared" si="197"/>
        <v>281.9758202682508</v>
      </c>
      <c r="N705" s="97">
        <f t="shared" si="198"/>
        <v>27.154882428395673</v>
      </c>
      <c r="O705" s="97">
        <f t="shared" si="199"/>
        <v>0.6481842288218933</v>
      </c>
      <c r="P705" s="97">
        <f t="shared" si="200"/>
        <v>0.6481842288218933</v>
      </c>
      <c r="Q705" s="97">
        <f t="shared" si="201"/>
        <v>0.20526267226304123</v>
      </c>
      <c r="R705" s="97">
        <f t="shared" si="202"/>
        <v>5.0810591510101588E-2</v>
      </c>
      <c r="S705" s="97">
        <f t="shared" si="190"/>
        <v>253.26849611843818</v>
      </c>
      <c r="T705" s="97">
        <f t="shared" si="206"/>
        <v>111.18869348420338</v>
      </c>
      <c r="U705" s="97">
        <f t="shared" si="206"/>
        <v>552.96023690091602</v>
      </c>
      <c r="V705" s="33">
        <f t="shared" si="207"/>
        <v>1000</v>
      </c>
      <c r="W705" s="101">
        <f t="shared" si="203"/>
        <v>29478.161307878319</v>
      </c>
      <c r="X705" s="108">
        <f t="shared" si="208"/>
        <v>335.85106961488054</v>
      </c>
      <c r="Y705" s="32">
        <f t="shared" si="204"/>
        <v>181.06459520036444</v>
      </c>
    </row>
    <row r="706" spans="1:25" x14ac:dyDescent="0.25">
      <c r="A706" s="4">
        <v>700</v>
      </c>
      <c r="C706" s="106">
        <f>IF(male=0,VLOOKUP((($A$5:$A$1570/'Life tables'!$I$2)*2)+age,lifetable,13,1),IF(male=1,VLOOKUP((($A$5:$A$1570/'Life tables'!$I$2)*2)+age,lifetable,10,1),"error"))</f>
        <v>6.6122671421597889E-4</v>
      </c>
      <c r="F706" s="97">
        <f t="shared" si="191"/>
        <v>54.376216813231153</v>
      </c>
      <c r="G706" s="97">
        <f t="shared" si="192"/>
        <v>5.4622047820408364</v>
      </c>
      <c r="H706" s="97">
        <f t="shared" si="193"/>
        <v>0.12499584584169687</v>
      </c>
      <c r="I706" s="97">
        <f t="shared" si="194"/>
        <v>0.12499584584169687</v>
      </c>
      <c r="J706" s="97">
        <f t="shared" si="195"/>
        <v>3.973206408018528E-2</v>
      </c>
      <c r="K706" s="97">
        <f t="shared" si="196"/>
        <v>0.30135249627911315</v>
      </c>
      <c r="L706" s="97">
        <f t="shared" si="205"/>
        <v>48.322935779147627</v>
      </c>
      <c r="M706" s="97">
        <f t="shared" si="197"/>
        <v>281.47485280164943</v>
      </c>
      <c r="N706" s="97">
        <f t="shared" si="198"/>
        <v>27.106638175952078</v>
      </c>
      <c r="O706" s="97">
        <f t="shared" si="199"/>
        <v>0.64703264351683076</v>
      </c>
      <c r="P706" s="97">
        <f t="shared" si="200"/>
        <v>0.64703264351683076</v>
      </c>
      <c r="Q706" s="97">
        <f t="shared" si="201"/>
        <v>0.20489799588471341</v>
      </c>
      <c r="R706" s="97">
        <f t="shared" si="202"/>
        <v>5.0720319751051055E-2</v>
      </c>
      <c r="S706" s="97">
        <f t="shared" si="190"/>
        <v>252.81853102302793</v>
      </c>
      <c r="T706" s="97">
        <f t="shared" si="206"/>
        <v>111.43332354416829</v>
      </c>
      <c r="U706" s="97">
        <f t="shared" si="206"/>
        <v>553.31230971694617</v>
      </c>
      <c r="V706" s="33">
        <f t="shared" si="207"/>
        <v>1000</v>
      </c>
      <c r="W706" s="101">
        <f t="shared" si="203"/>
        <v>29391.967503024563</v>
      </c>
      <c r="X706" s="108">
        <f t="shared" si="208"/>
        <v>335.25436673888555</v>
      </c>
      <c r="Y706" s="32">
        <f t="shared" si="204"/>
        <v>180.69092020826463</v>
      </c>
    </row>
    <row r="707" spans="1:25" x14ac:dyDescent="0.25">
      <c r="A707" s="4">
        <v>701</v>
      </c>
      <c r="C707" s="106">
        <f>IF(male=0,VLOOKUP((($A$5:$A$1570/'Life tables'!$I$2)*2)+age,lifetable,13,1),IF(male=1,VLOOKUP((($A$5:$A$1570/'Life tables'!$I$2)*2)+age,lifetable,10,1),"error"))</f>
        <v>6.6122671421597889E-4</v>
      </c>
      <c r="F707" s="97">
        <f t="shared" si="191"/>
        <v>54.279591849990815</v>
      </c>
      <c r="G707" s="97">
        <f t="shared" si="192"/>
        <v>5.4524986022584381</v>
      </c>
      <c r="H707" s="97">
        <f t="shared" si="193"/>
        <v>0.12477373184191029</v>
      </c>
      <c r="I707" s="97">
        <f t="shared" si="194"/>
        <v>0.12477373184191029</v>
      </c>
      <c r="J707" s="97">
        <f t="shared" si="195"/>
        <v>3.9661461352444999E-2</v>
      </c>
      <c r="K707" s="97">
        <f t="shared" si="196"/>
        <v>0.30081700161652258</v>
      </c>
      <c r="L707" s="97">
        <f t="shared" si="205"/>
        <v>48.237067321079593</v>
      </c>
      <c r="M707" s="97">
        <f t="shared" si="197"/>
        <v>280.97477488889467</v>
      </c>
      <c r="N707" s="97">
        <f t="shared" si="198"/>
        <v>27.058479589471244</v>
      </c>
      <c r="O707" s="97">
        <f t="shared" si="199"/>
        <v>0.64588310304941965</v>
      </c>
      <c r="P707" s="97">
        <f t="shared" si="200"/>
        <v>0.64588310304941965</v>
      </c>
      <c r="Q707" s="97">
        <f t="shared" si="201"/>
        <v>0.20453396705197835</v>
      </c>
      <c r="R707" s="97">
        <f t="shared" si="202"/>
        <v>5.0630208285025229E-2</v>
      </c>
      <c r="S707" s="97">
        <f t="shared" ref="S707:S770" si="209">M707-SUM(N707:R707)</f>
        <v>252.36936491798758</v>
      </c>
      <c r="T707" s="97">
        <f t="shared" si="206"/>
        <v>111.67751897257271</v>
      </c>
      <c r="U707" s="97">
        <f t="shared" si="206"/>
        <v>553.66375692684767</v>
      </c>
      <c r="V707" s="33">
        <f t="shared" si="207"/>
        <v>999.99999999999989</v>
      </c>
      <c r="W707" s="101">
        <f t="shared" si="203"/>
        <v>29306.025714831459</v>
      </c>
      <c r="X707" s="108">
        <f t="shared" si="208"/>
        <v>334.65872410057949</v>
      </c>
      <c r="Y707" s="32">
        <f t="shared" si="204"/>
        <v>180.31801643811704</v>
      </c>
    </row>
    <row r="708" spans="1:25" x14ac:dyDescent="0.25">
      <c r="A708" s="4">
        <v>702</v>
      </c>
      <c r="C708" s="106">
        <f>IF(male=0,VLOOKUP((($A$5:$A$1570/'Life tables'!$I$2)*2)+age,lifetable,13,1),IF(male=1,VLOOKUP((($A$5:$A$1570/'Life tables'!$I$2)*2)+age,lifetable,10,1),"error"))</f>
        <v>6.6122671421597889E-4</v>
      </c>
      <c r="F708" s="97">
        <f t="shared" si="191"/>
        <v>54.183139132577537</v>
      </c>
      <c r="G708" s="97">
        <f t="shared" si="192"/>
        <v>5.4428097249298588</v>
      </c>
      <c r="H708" s="97">
        <f t="shared" si="193"/>
        <v>0.12455201378752243</v>
      </c>
      <c r="I708" s="97">
        <f t="shared" si="194"/>
        <v>0.12455201378752243</v>
      </c>
      <c r="J708" s="97">
        <f t="shared" si="195"/>
        <v>3.9590984482711027E-2</v>
      </c>
      <c r="K708" s="97">
        <f t="shared" si="196"/>
        <v>0.30028246153873028</v>
      </c>
      <c r="L708" s="97">
        <f t="shared" si="205"/>
        <v>48.151351934051192</v>
      </c>
      <c r="M708" s="97">
        <f t="shared" si="197"/>
        <v>280.47558496800195</v>
      </c>
      <c r="N708" s="97">
        <f t="shared" si="198"/>
        <v>27.010406518530669</v>
      </c>
      <c r="O708" s="97">
        <f t="shared" si="199"/>
        <v>0.64473560382909045</v>
      </c>
      <c r="P708" s="97">
        <f t="shared" si="200"/>
        <v>0.64473560382909045</v>
      </c>
      <c r="Q708" s="97">
        <f t="shared" si="201"/>
        <v>0.20417058462779836</v>
      </c>
      <c r="R708" s="97">
        <f t="shared" si="202"/>
        <v>5.0540256830562534E-2</v>
      </c>
      <c r="S708" s="97">
        <f t="shared" si="209"/>
        <v>251.92099640035474</v>
      </c>
      <c r="T708" s="97">
        <f t="shared" si="206"/>
        <v>111.92128054168322</v>
      </c>
      <c r="U708" s="97">
        <f t="shared" si="206"/>
        <v>554.01457964521694</v>
      </c>
      <c r="V708" s="33">
        <f t="shared" si="207"/>
        <v>999.99999999999989</v>
      </c>
      <c r="W708" s="101">
        <f t="shared" si="203"/>
        <v>29220.335206933578</v>
      </c>
      <c r="X708" s="108">
        <f t="shared" si="208"/>
        <v>334.0641398130997</v>
      </c>
      <c r="Y708" s="32">
        <f t="shared" si="204"/>
        <v>179.94588229658578</v>
      </c>
    </row>
    <row r="709" spans="1:25" x14ac:dyDescent="0.25">
      <c r="A709" s="4">
        <v>703</v>
      </c>
      <c r="C709" s="106">
        <f>IF(male=0,VLOOKUP((($A$5:$A$1570/'Life tables'!$I$2)*2)+age,lifetable,13,1),IF(male=1,VLOOKUP((($A$5:$A$1570/'Life tables'!$I$2)*2)+age,lifetable,10,1),"error"))</f>
        <v>6.6122671421597889E-4</v>
      </c>
      <c r="F709" s="97">
        <f t="shared" si="191"/>
        <v>54.086858334012014</v>
      </c>
      <c r="G709" s="97">
        <f t="shared" si="192"/>
        <v>5.4331381172093423</v>
      </c>
      <c r="H709" s="97">
        <f t="shared" si="193"/>
        <v>0.12433069092689848</v>
      </c>
      <c r="I709" s="97">
        <f t="shared" si="194"/>
        <v>0.12433069092689848</v>
      </c>
      <c r="J709" s="97">
        <f t="shared" si="195"/>
        <v>3.9520633232063417E-2</v>
      </c>
      <c r="K709" s="97">
        <f t="shared" si="196"/>
        <v>0.29974887423361996</v>
      </c>
      <c r="L709" s="97">
        <f t="shared" si="205"/>
        <v>48.065789327483188</v>
      </c>
      <c r="M709" s="97">
        <f t="shared" si="197"/>
        <v>279.97728147908765</v>
      </c>
      <c r="N709" s="97">
        <f t="shared" si="198"/>
        <v>26.962418812910187</v>
      </c>
      <c r="O709" s="97">
        <f t="shared" si="199"/>
        <v>0.64359014227010314</v>
      </c>
      <c r="P709" s="97">
        <f t="shared" si="200"/>
        <v>0.64359014227010314</v>
      </c>
      <c r="Q709" s="97">
        <f t="shared" si="201"/>
        <v>0.20380784747666517</v>
      </c>
      <c r="R709" s="97">
        <f t="shared" si="202"/>
        <v>5.0450465106579967E-2</v>
      </c>
      <c r="S709" s="97">
        <f t="shared" si="209"/>
        <v>251.473424069054</v>
      </c>
      <c r="T709" s="97">
        <f t="shared" si="206"/>
        <v>112.16460902239194</v>
      </c>
      <c r="U709" s="97">
        <f t="shared" si="206"/>
        <v>554.36477898455712</v>
      </c>
      <c r="V709" s="33">
        <f t="shared" si="207"/>
        <v>999.99999999999977</v>
      </c>
      <c r="W709" s="101">
        <f t="shared" si="203"/>
        <v>29134.895245098534</v>
      </c>
      <c r="X709" s="108">
        <f t="shared" si="208"/>
        <v>333.47061199305074</v>
      </c>
      <c r="Y709" s="32">
        <f t="shared" si="204"/>
        <v>179.57451619368624</v>
      </c>
    </row>
    <row r="710" spans="1:25" x14ac:dyDescent="0.25">
      <c r="A710" s="4">
        <v>704</v>
      </c>
      <c r="C710" s="106">
        <f>IF(male=0,VLOOKUP((($A$5:$A$1570/'Life tables'!$I$2)*2)+age,lifetable,13,1),IF(male=1,VLOOKUP((($A$5:$A$1570/'Life tables'!$I$2)*2)+age,lifetable,10,1),"error"))</f>
        <v>7.1453294378398535E-4</v>
      </c>
      <c r="F710" s="97">
        <f t="shared" si="191"/>
        <v>53.990749128660774</v>
      </c>
      <c r="G710" s="97">
        <f t="shared" si="192"/>
        <v>5.4234837463863252</v>
      </c>
      <c r="H710" s="97">
        <f t="shared" si="193"/>
        <v>0.12410976251149743</v>
      </c>
      <c r="I710" s="97">
        <f t="shared" si="194"/>
        <v>0.12410976251149743</v>
      </c>
      <c r="J710" s="97">
        <f t="shared" si="195"/>
        <v>4.2630787746793991E-2</v>
      </c>
      <c r="K710" s="97">
        <f t="shared" si="196"/>
        <v>0.2992162378965339</v>
      </c>
      <c r="L710" s="97">
        <f t="shared" si="205"/>
        <v>47.977198831608128</v>
      </c>
      <c r="M710" s="97">
        <f t="shared" si="197"/>
        <v>279.47986286438993</v>
      </c>
      <c r="N710" s="97">
        <f t="shared" si="198"/>
        <v>26.914516322593951</v>
      </c>
      <c r="O710" s="97">
        <f t="shared" si="199"/>
        <v>0.64244671479159532</v>
      </c>
      <c r="P710" s="97">
        <f t="shared" si="200"/>
        <v>0.64244671479159532</v>
      </c>
      <c r="Q710" s="97">
        <f t="shared" si="201"/>
        <v>0.21984697640403103</v>
      </c>
      <c r="R710" s="97">
        <f t="shared" si="202"/>
        <v>5.0360832832376877E-2</v>
      </c>
      <c r="S710" s="97">
        <f t="shared" si="209"/>
        <v>251.01024530297639</v>
      </c>
      <c r="T710" s="97">
        <f t="shared" si="206"/>
        <v>112.42708678654277</v>
      </c>
      <c r="U710" s="97">
        <f t="shared" si="206"/>
        <v>554.71435605528598</v>
      </c>
      <c r="V710" s="33">
        <f t="shared" si="207"/>
        <v>999.99999999999977</v>
      </c>
      <c r="W710" s="101">
        <f t="shared" si="203"/>
        <v>29048.224846006811</v>
      </c>
      <c r="X710" s="108">
        <f t="shared" si="208"/>
        <v>332.85855715817092</v>
      </c>
      <c r="Y710" s="32">
        <f t="shared" si="204"/>
        <v>179.19320178905204</v>
      </c>
    </row>
    <row r="711" spans="1:25" x14ac:dyDescent="0.25">
      <c r="A711" s="4">
        <v>705</v>
      </c>
      <c r="C711" s="106">
        <f>IF(male=0,VLOOKUP((($A$5:$A$1570/'Life tables'!$I$2)*2)+age,lifetable,13,1),IF(male=1,VLOOKUP((($A$5:$A$1570/'Life tables'!$I$2)*2)+age,lifetable,10,1),"error"))</f>
        <v>7.1453294378398535E-4</v>
      </c>
      <c r="F711" s="97">
        <f t="shared" ref="F711:F774" si="210">E710*(1-pCAUC)+(L710+G710+H710+I710 )*(1-pCAUC)+(S710+N710+O710+P710)*(pUAUC)</f>
        <v>53.891617292663454</v>
      </c>
      <c r="G711" s="97">
        <f t="shared" ref="G711:G774" si="211">F711*(rrOSEX)</f>
        <v>5.4135257459888928</v>
      </c>
      <c r="H711" s="97">
        <f t="shared" ref="H711:H774" si="212">F711*rrEREX</f>
        <v>0.12388188590631018</v>
      </c>
      <c r="I711" s="97">
        <f t="shared" ref="I711:I774" si="213">F711*rrHOEX</f>
        <v>0.12388188590631018</v>
      </c>
      <c r="J711" s="97">
        <f t="shared" ref="J711:J774" si="214">F711*mr + G711*mr + H711*mr+I711*mr</f>
        <v>4.255251381417488E-2</v>
      </c>
      <c r="K711" s="97">
        <f t="shared" ref="K711:K774" si="215">F711*amr + I711*amrHOEX</f>
        <v>0.29866685016805078</v>
      </c>
      <c r="L711" s="97">
        <f t="shared" si="205"/>
        <v>47.889108410879714</v>
      </c>
      <c r="M711" s="97">
        <f t="shared" ref="M711:M774" si="216">E710*pCAUC+(L710+G710+H710+I710)*pCAUC+(S710+N710+O710+P710)*(1-pUAUC)</f>
        <v>278.96693986550758</v>
      </c>
      <c r="N711" s="97">
        <f t="shared" ref="N711:N774" si="217">M711*rrOSEXc</f>
        <v>26.865120726488513</v>
      </c>
      <c r="O711" s="97">
        <f t="shared" ref="O711:O774" si="218">M711*rrEREXc</f>
        <v>0.64126764703266737</v>
      </c>
      <c r="P711" s="97">
        <f t="shared" ref="P711:P774" si="219">M711*rrHOEXc</f>
        <v>0.64126764703266737</v>
      </c>
      <c r="Q711" s="97">
        <f t="shared" ref="Q711:Q774" si="220">M711*mr + N711*mr + O711*mr+P711*mr</f>
        <v>0.21944349627749654</v>
      </c>
      <c r="R711" s="97">
        <f t="shared" ref="R711:R774" si="221">M711*amrc + P711*amrHOEX</f>
        <v>5.0268406747943278E-2</v>
      </c>
      <c r="S711" s="97">
        <f t="shared" si="209"/>
        <v>250.54957194192829</v>
      </c>
      <c r="T711" s="97">
        <f t="shared" si="206"/>
        <v>112.68908279663444</v>
      </c>
      <c r="U711" s="97">
        <f t="shared" si="206"/>
        <v>555.06329131220195</v>
      </c>
      <c r="V711" s="33">
        <f t="shared" si="207"/>
        <v>999.99999999999977</v>
      </c>
      <c r="W711" s="101">
        <f t="shared" ref="W711:W774" si="222">(cNES*L711+(cNES+cOSEX)*G711+(cNES+cEREX)*H711+(cNES+cHOEX)*I711 +(cNES+ cNES)*S711 +(cNES+ cOSEX)*N711 + (cNES+cEREX)*O711 + (cNES+cHOEX)*P711)/(1+cDR)^A$5:A$65536</f>
        <v>28961.585209270739</v>
      </c>
      <c r="X711" s="108">
        <f t="shared" si="208"/>
        <v>332.24762589116335</v>
      </c>
      <c r="Y711" s="32">
        <f t="shared" ref="Y711:Y774" si="223">(uNES*L711+ uOCEX*G711+uEREX*H711+uHOEX*I711+uNES*S711+ uOCEX*N711+uEREX*O711+uHOEX*P711)/(1+oDR)^A$5:A$65536</f>
        <v>178.81286988595107</v>
      </c>
    </row>
    <row r="712" spans="1:25" x14ac:dyDescent="0.25">
      <c r="A712" s="4">
        <v>706</v>
      </c>
      <c r="C712" s="106">
        <f>IF(male=0,VLOOKUP((($A$5:$A$1570/'Life tables'!$I$2)*2)+age,lifetable,13,1),IF(male=1,VLOOKUP((($A$5:$A$1570/'Life tables'!$I$2)*2)+age,lifetable,10,1),"error"))</f>
        <v>7.1453294378398535E-4</v>
      </c>
      <c r="F712" s="97">
        <f t="shared" si="210"/>
        <v>53.792668779603396</v>
      </c>
      <c r="G712" s="97">
        <f t="shared" si="211"/>
        <v>5.4035861607641813</v>
      </c>
      <c r="H712" s="97">
        <f t="shared" si="212"/>
        <v>0.12365443070972668</v>
      </c>
      <c r="I712" s="97">
        <f t="shared" si="213"/>
        <v>0.12365443070972668</v>
      </c>
      <c r="J712" s="97">
        <f t="shared" si="214"/>
        <v>4.2474384632302034E-2</v>
      </c>
      <c r="K712" s="97">
        <f t="shared" si="215"/>
        <v>0.29811847841360944</v>
      </c>
      <c r="L712" s="97">
        <f t="shared" ref="L712:L775" si="224">F712-SUM(G712:K712)</f>
        <v>47.80118089437385</v>
      </c>
      <c r="M712" s="97">
        <f t="shared" si="216"/>
        <v>278.45495711156002</v>
      </c>
      <c r="N712" s="97">
        <f t="shared" si="217"/>
        <v>26.815815678007453</v>
      </c>
      <c r="O712" s="97">
        <f t="shared" si="218"/>
        <v>0.64009074063614757</v>
      </c>
      <c r="P712" s="97">
        <f t="shared" si="219"/>
        <v>0.64009074063614757</v>
      </c>
      <c r="Q712" s="97">
        <f t="shared" si="220"/>
        <v>0.21904075577493301</v>
      </c>
      <c r="R712" s="97">
        <f t="shared" si="221"/>
        <v>5.0176150090807572E-2</v>
      </c>
      <c r="S712" s="97">
        <f t="shared" si="209"/>
        <v>250.08974304641453</v>
      </c>
      <c r="T712" s="97">
        <f t="shared" ref="T712:U775" si="225">J712+Q712+T711</f>
        <v>112.95059793704168</v>
      </c>
      <c r="U712" s="97">
        <f t="shared" si="225"/>
        <v>555.41158594070635</v>
      </c>
      <c r="V712" s="33">
        <f t="shared" ref="V712:V775" si="226">SUM(G712:I712,L712,N712,O712,P712,S712,T712,U712)</f>
        <v>999.99999999999977</v>
      </c>
      <c r="W712" s="101">
        <f t="shared" si="222"/>
        <v>28875.203955206216</v>
      </c>
      <c r="X712" s="108">
        <f t="shared" ref="X712:X775" si="227">(L712+G712+H712+I712+N712+O712+P712+S712)</f>
        <v>331.63781612225176</v>
      </c>
      <c r="Y712" s="32">
        <f t="shared" si="223"/>
        <v>178.4333453269987</v>
      </c>
    </row>
    <row r="713" spans="1:25" x14ac:dyDescent="0.25">
      <c r="A713" s="4">
        <v>707</v>
      </c>
      <c r="C713" s="106">
        <f>IF(male=0,VLOOKUP((($A$5:$A$1570/'Life tables'!$I$2)*2)+age,lifetable,13,1),IF(male=1,VLOOKUP((($A$5:$A$1570/'Life tables'!$I$2)*2)+age,lifetable,10,1),"error"))</f>
        <v>7.1453294378398535E-4</v>
      </c>
      <c r="F713" s="97">
        <f t="shared" si="210"/>
        <v>53.693903202660124</v>
      </c>
      <c r="G713" s="97">
        <f t="shared" si="211"/>
        <v>5.393664951855266</v>
      </c>
      <c r="H713" s="97">
        <f t="shared" si="212"/>
        <v>0.12342739603255393</v>
      </c>
      <c r="I713" s="97">
        <f t="shared" si="213"/>
        <v>0.12342739603255393</v>
      </c>
      <c r="J713" s="97">
        <f t="shared" si="214"/>
        <v>4.2396399895744216E-2</v>
      </c>
      <c r="K713" s="97">
        <f t="shared" si="215"/>
        <v>0.29757112048945428</v>
      </c>
      <c r="L713" s="97">
        <f t="shared" si="224"/>
        <v>47.713415938354551</v>
      </c>
      <c r="M713" s="97">
        <f t="shared" si="216"/>
        <v>277.94391291959164</v>
      </c>
      <c r="N713" s="97">
        <f t="shared" si="217"/>
        <v>26.766601015078507</v>
      </c>
      <c r="O713" s="97">
        <f t="shared" si="218"/>
        <v>0.63891599173338776</v>
      </c>
      <c r="P713" s="97">
        <f t="shared" si="219"/>
        <v>0.63891599173338776</v>
      </c>
      <c r="Q713" s="97">
        <f t="shared" si="220"/>
        <v>0.21863875357247878</v>
      </c>
      <c r="R713" s="97">
        <f t="shared" si="221"/>
        <v>5.0084062557709828E-2</v>
      </c>
      <c r="S713" s="97">
        <f t="shared" si="209"/>
        <v>249.63075710491617</v>
      </c>
      <c r="T713" s="97">
        <f t="shared" si="225"/>
        <v>113.21163309050991</v>
      </c>
      <c r="U713" s="97">
        <f t="shared" si="225"/>
        <v>555.75924112375355</v>
      </c>
      <c r="V713" s="33">
        <f t="shared" si="226"/>
        <v>999.99999999999977</v>
      </c>
      <c r="W713" s="101">
        <f t="shared" si="222"/>
        <v>28789.080314373183</v>
      </c>
      <c r="X713" s="108">
        <f t="shared" si="227"/>
        <v>331.02912578573637</v>
      </c>
      <c r="Y713" s="32">
        <f t="shared" si="223"/>
        <v>178.05462639466964</v>
      </c>
    </row>
    <row r="714" spans="1:25" x14ac:dyDescent="0.25">
      <c r="A714" s="4">
        <v>708</v>
      </c>
      <c r="C714" s="106">
        <f>IF(male=0,VLOOKUP((($A$5:$A$1570/'Life tables'!$I$2)*2)+age,lifetable,13,1),IF(male=1,VLOOKUP((($A$5:$A$1570/'Life tables'!$I$2)*2)+age,lifetable,10,1),"error"))</f>
        <v>7.1453294378398535E-4</v>
      </c>
      <c r="F714" s="97">
        <f t="shared" si="210"/>
        <v>53.595320177563949</v>
      </c>
      <c r="G714" s="97">
        <f t="shared" si="211"/>
        <v>5.3837620806614508</v>
      </c>
      <c r="H714" s="97">
        <f t="shared" si="212"/>
        <v>0.12320078099146245</v>
      </c>
      <c r="I714" s="97">
        <f t="shared" si="213"/>
        <v>0.12320078099146245</v>
      </c>
      <c r="J714" s="97">
        <f t="shared" si="214"/>
        <v>4.2318559301084246E-2</v>
      </c>
      <c r="K714" s="97">
        <f t="shared" si="215"/>
        <v>0.29702477426596618</v>
      </c>
      <c r="L714" s="97">
        <f t="shared" si="224"/>
        <v>47.625813201352521</v>
      </c>
      <c r="M714" s="97">
        <f t="shared" si="216"/>
        <v>277.43380560817241</v>
      </c>
      <c r="N714" s="97">
        <f t="shared" si="217"/>
        <v>26.71747657577631</v>
      </c>
      <c r="O714" s="97">
        <f t="shared" si="218"/>
        <v>0.63774339645924638</v>
      </c>
      <c r="P714" s="97">
        <f t="shared" si="219"/>
        <v>0.63774339645924638</v>
      </c>
      <c r="Q714" s="97">
        <f t="shared" si="220"/>
        <v>0.21823748834747214</v>
      </c>
      <c r="R714" s="97">
        <f t="shared" si="221"/>
        <v>4.9992143845665013E-2</v>
      </c>
      <c r="S714" s="97">
        <f t="shared" si="209"/>
        <v>249.17261260728446</v>
      </c>
      <c r="T714" s="97">
        <f t="shared" si="225"/>
        <v>113.47218913815846</v>
      </c>
      <c r="U714" s="97">
        <f t="shared" si="225"/>
        <v>556.1062580418652</v>
      </c>
      <c r="V714" s="33">
        <f t="shared" si="226"/>
        <v>999.99999999999977</v>
      </c>
      <c r="W714" s="101">
        <f t="shared" si="222"/>
        <v>28703.213519580539</v>
      </c>
      <c r="X714" s="108">
        <f t="shared" si="227"/>
        <v>330.42155281997611</v>
      </c>
      <c r="Y714" s="32">
        <f t="shared" si="223"/>
        <v>177.67671137523052</v>
      </c>
    </row>
    <row r="715" spans="1:25" x14ac:dyDescent="0.25">
      <c r="A715" s="4">
        <v>709</v>
      </c>
      <c r="C715" s="106">
        <f>IF(male=0,VLOOKUP((($A$5:$A$1570/'Life tables'!$I$2)*2)+age,lifetable,13,1),IF(male=1,VLOOKUP((($A$5:$A$1570/'Life tables'!$I$2)*2)+age,lifetable,10,1),"error"))</f>
        <v>7.1453294378398535E-4</v>
      </c>
      <c r="F715" s="97">
        <f t="shared" si="210"/>
        <v>53.49691932252405</v>
      </c>
      <c r="G715" s="97">
        <f t="shared" si="211"/>
        <v>5.3738775088310504</v>
      </c>
      <c r="H715" s="97">
        <f t="shared" si="212"/>
        <v>0.122974584708821</v>
      </c>
      <c r="I715" s="97">
        <f t="shared" si="213"/>
        <v>0.122974584708821</v>
      </c>
      <c r="J715" s="97">
        <f t="shared" si="214"/>
        <v>4.2240862546862296E-2</v>
      </c>
      <c r="K715" s="97">
        <f t="shared" si="215"/>
        <v>0.29647943762726392</v>
      </c>
      <c r="L715" s="97">
        <f t="shared" si="224"/>
        <v>47.538372344101234</v>
      </c>
      <c r="M715" s="97">
        <f t="shared" si="216"/>
        <v>276.92463349745208</v>
      </c>
      <c r="N715" s="97">
        <f t="shared" si="217"/>
        <v>26.668442198327654</v>
      </c>
      <c r="O715" s="97">
        <f t="shared" si="218"/>
        <v>0.63657295095221356</v>
      </c>
      <c r="P715" s="97">
        <f t="shared" si="219"/>
        <v>0.63657295095221356</v>
      </c>
      <c r="Q715" s="97">
        <f t="shared" si="220"/>
        <v>0.21783695877849407</v>
      </c>
      <c r="R715" s="97">
        <f t="shared" si="221"/>
        <v>4.9900393651972748E-2</v>
      </c>
      <c r="S715" s="97">
        <f t="shared" si="209"/>
        <v>248.71530804478954</v>
      </c>
      <c r="T715" s="97">
        <f t="shared" si="225"/>
        <v>113.73226695948381</v>
      </c>
      <c r="U715" s="97">
        <f t="shared" si="225"/>
        <v>556.45263787314445</v>
      </c>
      <c r="V715" s="33">
        <f t="shared" si="226"/>
        <v>999.99999999999977</v>
      </c>
      <c r="W715" s="101">
        <f t="shared" si="222"/>
        <v>28617.602805881004</v>
      </c>
      <c r="X715" s="108">
        <f t="shared" si="227"/>
        <v>329.81509516737151</v>
      </c>
      <c r="Y715" s="32">
        <f t="shared" si="223"/>
        <v>177.29959855872644</v>
      </c>
    </row>
    <row r="716" spans="1:25" x14ac:dyDescent="0.25">
      <c r="A716" s="4">
        <v>710</v>
      </c>
      <c r="C716" s="106">
        <f>IF(male=0,VLOOKUP((($A$5:$A$1570/'Life tables'!$I$2)*2)+age,lifetable,13,1),IF(male=1,VLOOKUP((($A$5:$A$1570/'Life tables'!$I$2)*2)+age,lifetable,10,1),"error"))</f>
        <v>7.1453294378398535E-4</v>
      </c>
      <c r="F716" s="97">
        <f t="shared" si="210"/>
        <v>53.398700258159089</v>
      </c>
      <c r="G716" s="97">
        <f t="shared" si="211"/>
        <v>5.3640111982544134</v>
      </c>
      <c r="H716" s="97">
        <f t="shared" si="212"/>
        <v>0.12274880631253707</v>
      </c>
      <c r="I716" s="97">
        <f t="shared" si="213"/>
        <v>0.12274880631253707</v>
      </c>
      <c r="J716" s="97">
        <f t="shared" si="214"/>
        <v>4.2163309333520999E-2</v>
      </c>
      <c r="K716" s="97">
        <f t="shared" si="215"/>
        <v>0.29593510847081961</v>
      </c>
      <c r="L716" s="97">
        <f t="shared" si="224"/>
        <v>47.45109302947526</v>
      </c>
      <c r="M716" s="97">
        <f t="shared" si="216"/>
        <v>276.41639490921244</v>
      </c>
      <c r="N716" s="97">
        <f t="shared" si="217"/>
        <v>26.619497721116481</v>
      </c>
      <c r="O716" s="97">
        <f t="shared" si="218"/>
        <v>0.63540465135453095</v>
      </c>
      <c r="P716" s="97">
        <f t="shared" si="219"/>
        <v>0.63540465135453095</v>
      </c>
      <c r="Q716" s="97">
        <f t="shared" si="220"/>
        <v>0.2174371635454094</v>
      </c>
      <c r="R716" s="97">
        <f t="shared" si="221"/>
        <v>4.9808811674226759E-2</v>
      </c>
      <c r="S716" s="97">
        <f t="shared" si="209"/>
        <v>248.25884191016726</v>
      </c>
      <c r="T716" s="97">
        <f t="shared" si="225"/>
        <v>113.99186743236274</v>
      </c>
      <c r="U716" s="97">
        <f t="shared" si="225"/>
        <v>556.79838179328954</v>
      </c>
      <c r="V716" s="33">
        <f t="shared" si="226"/>
        <v>999.99999999999977</v>
      </c>
      <c r="W716" s="101">
        <f t="shared" si="222"/>
        <v>28532.247410566244</v>
      </c>
      <c r="X716" s="108">
        <f t="shared" si="227"/>
        <v>329.20975077434753</v>
      </c>
      <c r="Y716" s="32">
        <f t="shared" si="223"/>
        <v>176.92328623896765</v>
      </c>
    </row>
    <row r="717" spans="1:25" x14ac:dyDescent="0.25">
      <c r="A717" s="4">
        <v>711</v>
      </c>
      <c r="C717" s="106">
        <f>IF(male=0,VLOOKUP((($A$5:$A$1570/'Life tables'!$I$2)*2)+age,lifetable,13,1),IF(male=1,VLOOKUP((($A$5:$A$1570/'Life tables'!$I$2)*2)+age,lifetable,10,1),"error"))</f>
        <v>7.1453294378398535E-4</v>
      </c>
      <c r="F717" s="97">
        <f t="shared" si="210"/>
        <v>53.300662607430255</v>
      </c>
      <c r="G717" s="97">
        <f t="shared" si="211"/>
        <v>5.3541631110572032</v>
      </c>
      <c r="H717" s="97">
        <f t="shared" si="212"/>
        <v>0.12252344493590298</v>
      </c>
      <c r="I717" s="97">
        <f t="shared" si="213"/>
        <v>0.12252344493590298</v>
      </c>
      <c r="J717" s="97">
        <f t="shared" si="214"/>
        <v>4.2085899363352663E-2</v>
      </c>
      <c r="K717" s="97">
        <f t="shared" si="215"/>
        <v>0.29539178470708755</v>
      </c>
      <c r="L717" s="97">
        <f t="shared" si="224"/>
        <v>47.363974922430806</v>
      </c>
      <c r="M717" s="97">
        <f t="shared" si="216"/>
        <v>275.90908816691729</v>
      </c>
      <c r="N717" s="97">
        <f t="shared" si="217"/>
        <v>26.570642982688724</v>
      </c>
      <c r="O717" s="97">
        <f t="shared" si="218"/>
        <v>0.63423849381230646</v>
      </c>
      <c r="P717" s="97">
        <f t="shared" si="219"/>
        <v>0.63423849381230646</v>
      </c>
      <c r="Q717" s="97">
        <f t="shared" si="220"/>
        <v>0.2170381013294061</v>
      </c>
      <c r="R717" s="97">
        <f t="shared" si="221"/>
        <v>4.9717397610323837E-2</v>
      </c>
      <c r="S717" s="97">
        <f t="shared" si="209"/>
        <v>247.80321269766421</v>
      </c>
      <c r="T717" s="97">
        <f t="shared" si="225"/>
        <v>114.2509914330555</v>
      </c>
      <c r="U717" s="97">
        <f t="shared" si="225"/>
        <v>557.14349097560694</v>
      </c>
      <c r="V717" s="33">
        <f t="shared" si="226"/>
        <v>999.99999999999977</v>
      </c>
      <c r="W717" s="101">
        <f t="shared" si="222"/>
        <v>28447.146573161721</v>
      </c>
      <c r="X717" s="108">
        <f t="shared" si="227"/>
        <v>328.60551759133739</v>
      </c>
      <c r="Y717" s="32">
        <f t="shared" si="223"/>
        <v>176.54777271351651</v>
      </c>
    </row>
    <row r="718" spans="1:25" x14ac:dyDescent="0.25">
      <c r="A718" s="4">
        <v>712</v>
      </c>
      <c r="C718" s="106">
        <f>IF(male=0,VLOOKUP((($A$5:$A$1570/'Life tables'!$I$2)*2)+age,lifetable,13,1),IF(male=1,VLOOKUP((($A$5:$A$1570/'Life tables'!$I$2)*2)+age,lifetable,10,1),"error"))</f>
        <v>7.1453294378398535E-4</v>
      </c>
      <c r="F718" s="97">
        <f t="shared" si="210"/>
        <v>53.202805995576803</v>
      </c>
      <c r="G718" s="97">
        <f t="shared" si="211"/>
        <v>5.3443332095939198</v>
      </c>
      <c r="H718" s="97">
        <f t="shared" si="212"/>
        <v>0.12229849971744769</v>
      </c>
      <c r="I718" s="97">
        <f t="shared" si="213"/>
        <v>0.12229849971744769</v>
      </c>
      <c r="J718" s="97">
        <f t="shared" si="214"/>
        <v>4.2008632340448361E-2</v>
      </c>
      <c r="K718" s="97">
        <f t="shared" si="215"/>
        <v>0.29484946425914715</v>
      </c>
      <c r="L718" s="97">
        <f t="shared" si="224"/>
        <v>47.277017689948394</v>
      </c>
      <c r="M718" s="97">
        <f t="shared" si="216"/>
        <v>275.40271159576054</v>
      </c>
      <c r="N718" s="97">
        <f t="shared" si="217"/>
        <v>26.521877821756931</v>
      </c>
      <c r="O718" s="97">
        <f t="shared" si="218"/>
        <v>0.63307447447562559</v>
      </c>
      <c r="P718" s="97">
        <f t="shared" si="219"/>
        <v>0.63307447447562559</v>
      </c>
      <c r="Q718" s="97">
        <f t="shared" si="220"/>
        <v>0.21663977081303301</v>
      </c>
      <c r="R718" s="97">
        <f t="shared" si="221"/>
        <v>4.9626151158472562E-2</v>
      </c>
      <c r="S718" s="97">
        <f t="shared" si="209"/>
        <v>247.34841890308084</v>
      </c>
      <c r="T718" s="97">
        <f t="shared" si="225"/>
        <v>114.50963983620899</v>
      </c>
      <c r="U718" s="97">
        <f t="shared" si="225"/>
        <v>557.48796659102459</v>
      </c>
      <c r="V718" s="33">
        <f t="shared" si="226"/>
        <v>999.99999999999977</v>
      </c>
      <c r="W718" s="101">
        <f t="shared" si="222"/>
        <v>28362.299535421633</v>
      </c>
      <c r="X718" s="108">
        <f t="shared" si="227"/>
        <v>328.00239357276621</v>
      </c>
      <c r="Y718" s="32">
        <f t="shared" si="223"/>
        <v>176.17305628367464</v>
      </c>
    </row>
    <row r="719" spans="1:25" x14ac:dyDescent="0.25">
      <c r="A719" s="4">
        <v>713</v>
      </c>
      <c r="C719" s="106">
        <f>IF(male=0,VLOOKUP((($A$5:$A$1570/'Life tables'!$I$2)*2)+age,lifetable,13,1),IF(male=1,VLOOKUP((($A$5:$A$1570/'Life tables'!$I$2)*2)+age,lifetable,10,1),"error"))</f>
        <v>7.1453294378398535E-4</v>
      </c>
      <c r="F719" s="97">
        <f t="shared" si="210"/>
        <v>53.105130050053909</v>
      </c>
      <c r="G719" s="97">
        <f t="shared" si="211"/>
        <v>5.3345214564416539</v>
      </c>
      <c r="H719" s="97">
        <f t="shared" si="212"/>
        <v>0.12207396980079392</v>
      </c>
      <c r="I719" s="97">
        <f t="shared" si="213"/>
        <v>0.12207396980079392</v>
      </c>
      <c r="J719" s="97">
        <f t="shared" si="214"/>
        <v>4.1931507970648811E-2</v>
      </c>
      <c r="K719" s="97">
        <f t="shared" si="215"/>
        <v>0.29430814506235847</v>
      </c>
      <c r="L719" s="97">
        <f t="shared" si="224"/>
        <v>47.190221000977658</v>
      </c>
      <c r="M719" s="97">
        <f t="shared" si="216"/>
        <v>274.89726352271231</v>
      </c>
      <c r="N719" s="97">
        <f t="shared" si="217"/>
        <v>26.473202077204697</v>
      </c>
      <c r="O719" s="97">
        <f t="shared" si="218"/>
        <v>0.63191258949865625</v>
      </c>
      <c r="P719" s="97">
        <f t="shared" si="219"/>
        <v>0.63191258949865625</v>
      </c>
      <c r="Q719" s="97">
        <f t="shared" si="220"/>
        <v>0.21624217068023627</v>
      </c>
      <c r="R719" s="97">
        <f t="shared" si="221"/>
        <v>4.9535072017201552E-2</v>
      </c>
      <c r="S719" s="97">
        <f t="shared" si="209"/>
        <v>246.89445902381286</v>
      </c>
      <c r="T719" s="97">
        <f t="shared" si="225"/>
        <v>114.76781351485988</v>
      </c>
      <c r="U719" s="97">
        <f t="shared" si="225"/>
        <v>557.83180980810414</v>
      </c>
      <c r="V719" s="33">
        <f t="shared" si="226"/>
        <v>999.99999999999977</v>
      </c>
      <c r="W719" s="101">
        <f t="shared" si="222"/>
        <v>28277.705541323681</v>
      </c>
      <c r="X719" s="108">
        <f t="shared" si="227"/>
        <v>327.40037667703575</v>
      </c>
      <c r="Y719" s="32">
        <f t="shared" si="223"/>
        <v>175.79913525447071</v>
      </c>
    </row>
    <row r="720" spans="1:25" x14ac:dyDescent="0.25">
      <c r="A720" s="4">
        <v>714</v>
      </c>
      <c r="C720" s="106">
        <f>IF(male=0,VLOOKUP((($A$5:$A$1570/'Life tables'!$I$2)*2)+age,lifetable,13,1),IF(male=1,VLOOKUP((($A$5:$A$1570/'Life tables'!$I$2)*2)+age,lifetable,10,1),"error"))</f>
        <v>7.1453294378398535E-4</v>
      </c>
      <c r="F720" s="97">
        <f t="shared" si="210"/>
        <v>53.007634400472725</v>
      </c>
      <c r="G720" s="97">
        <f t="shared" si="211"/>
        <v>5.3247278143940715</v>
      </c>
      <c r="H720" s="97">
        <f t="shared" si="212"/>
        <v>0.12184985433452043</v>
      </c>
      <c r="I720" s="97">
        <f t="shared" si="213"/>
        <v>0.12184985433452043</v>
      </c>
      <c r="J720" s="97">
        <f t="shared" si="214"/>
        <v>4.185452596149708E-2</v>
      </c>
      <c r="K720" s="97">
        <f t="shared" si="215"/>
        <v>0.29376782506402982</v>
      </c>
      <c r="L720" s="97">
        <f t="shared" si="224"/>
        <v>47.103584526384083</v>
      </c>
      <c r="M720" s="97">
        <f t="shared" si="216"/>
        <v>274.39274227656307</v>
      </c>
      <c r="N720" s="97">
        <f t="shared" si="217"/>
        <v>26.424615588090926</v>
      </c>
      <c r="O720" s="97">
        <f t="shared" si="218"/>
        <v>0.63075283503975121</v>
      </c>
      <c r="P720" s="97">
        <f t="shared" si="219"/>
        <v>0.63075283503975121</v>
      </c>
      <c r="Q720" s="97">
        <f t="shared" si="220"/>
        <v>0.2158452996163939</v>
      </c>
      <c r="R720" s="97">
        <f t="shared" si="221"/>
        <v>4.9444159885367447E-2</v>
      </c>
      <c r="S720" s="97">
        <f t="shared" si="209"/>
        <v>246.44133155889088</v>
      </c>
      <c r="T720" s="97">
        <f t="shared" si="225"/>
        <v>115.02551334043777</v>
      </c>
      <c r="U720" s="97">
        <f t="shared" si="225"/>
        <v>558.17502179305359</v>
      </c>
      <c r="V720" s="33">
        <f t="shared" si="226"/>
        <v>999.99999999999989</v>
      </c>
      <c r="W720" s="101">
        <f t="shared" si="222"/>
        <v>28193.363837063931</v>
      </c>
      <c r="X720" s="108">
        <f t="shared" si="227"/>
        <v>326.79946486650852</v>
      </c>
      <c r="Y720" s="32">
        <f t="shared" si="223"/>
        <v>175.42600793464774</v>
      </c>
    </row>
    <row r="721" spans="1:25" x14ac:dyDescent="0.25">
      <c r="A721" s="4">
        <v>715</v>
      </c>
      <c r="C721" s="106">
        <f>IF(male=0,VLOOKUP((($A$5:$A$1570/'Life tables'!$I$2)*2)+age,lifetable,13,1),IF(male=1,VLOOKUP((($A$5:$A$1570/'Life tables'!$I$2)*2)+age,lifetable,10,1),"error"))</f>
        <v>7.1453294378398535E-4</v>
      </c>
      <c r="F721" s="97">
        <f t="shared" si="210"/>
        <v>52.910318678542573</v>
      </c>
      <c r="G721" s="97">
        <f t="shared" si="211"/>
        <v>5.3149522464556025</v>
      </c>
      <c r="H721" s="97">
        <f t="shared" si="212"/>
        <v>0.12162615247202906</v>
      </c>
      <c r="I721" s="97">
        <f t="shared" si="213"/>
        <v>0.12162615247202906</v>
      </c>
      <c r="J721" s="97">
        <f t="shared" si="214"/>
        <v>4.177768602219295E-2</v>
      </c>
      <c r="K721" s="97">
        <f t="shared" si="215"/>
        <v>0.29322850222309765</v>
      </c>
      <c r="L721" s="97">
        <f t="shared" si="224"/>
        <v>47.017107938897624</v>
      </c>
      <c r="M721" s="97">
        <f t="shared" si="216"/>
        <v>273.88914618796593</v>
      </c>
      <c r="N721" s="97">
        <f t="shared" si="217"/>
        <v>26.376118193653891</v>
      </c>
      <c r="O721" s="97">
        <f t="shared" si="218"/>
        <v>0.62959520726154483</v>
      </c>
      <c r="P721" s="97">
        <f t="shared" si="219"/>
        <v>0.62959520726154483</v>
      </c>
      <c r="Q721" s="97">
        <f t="shared" si="220"/>
        <v>0.21544915630834921</v>
      </c>
      <c r="R721" s="97">
        <f t="shared" si="221"/>
        <v>4.9353414462162536E-2</v>
      </c>
      <c r="S721" s="97">
        <f t="shared" si="209"/>
        <v>245.98903500901844</v>
      </c>
      <c r="T721" s="97">
        <f t="shared" si="225"/>
        <v>115.28274018276831</v>
      </c>
      <c r="U721" s="97">
        <f t="shared" si="225"/>
        <v>558.51760370973886</v>
      </c>
      <c r="V721" s="33">
        <f t="shared" si="226"/>
        <v>999.99999999999989</v>
      </c>
      <c r="W721" s="101">
        <f t="shared" si="222"/>
        <v>28109.273671051549</v>
      </c>
      <c r="X721" s="108">
        <f t="shared" si="227"/>
        <v>326.19965610749273</v>
      </c>
      <c r="Y721" s="32">
        <f t="shared" si="223"/>
        <v>175.0536726366509</v>
      </c>
    </row>
    <row r="722" spans="1:25" x14ac:dyDescent="0.25">
      <c r="A722" s="4">
        <v>716</v>
      </c>
      <c r="C722" s="106">
        <f>IF(male=0,VLOOKUP((($A$5:$A$1570/'Life tables'!$I$2)*2)+age,lifetable,13,1),IF(male=1,VLOOKUP((($A$5:$A$1570/'Life tables'!$I$2)*2)+age,lifetable,10,1),"error"))</f>
        <v>7.1453294378398535E-4</v>
      </c>
      <c r="F722" s="97">
        <f t="shared" si="210"/>
        <v>52.813182518015282</v>
      </c>
      <c r="G722" s="97">
        <f t="shared" si="211"/>
        <v>5.305194715835853</v>
      </c>
      <c r="H722" s="97">
        <f t="shared" si="212"/>
        <v>0.1214028633714168</v>
      </c>
      <c r="I722" s="97">
        <f t="shared" si="213"/>
        <v>0.1214028633714168</v>
      </c>
      <c r="J722" s="97">
        <f t="shared" si="214"/>
        <v>4.170098786354897E-2</v>
      </c>
      <c r="K722" s="97">
        <f t="shared" si="215"/>
        <v>0.29269017450981794</v>
      </c>
      <c r="L722" s="97">
        <f t="shared" si="224"/>
        <v>46.930790913063227</v>
      </c>
      <c r="M722" s="97">
        <f t="shared" si="216"/>
        <v>273.38647358947748</v>
      </c>
      <c r="N722" s="97">
        <f t="shared" si="217"/>
        <v>26.327709733315185</v>
      </c>
      <c r="O722" s="97">
        <f t="shared" si="218"/>
        <v>0.62843970233104707</v>
      </c>
      <c r="P722" s="97">
        <f t="shared" si="219"/>
        <v>0.62843970233104707</v>
      </c>
      <c r="Q722" s="97">
        <f t="shared" si="220"/>
        <v>0.21505373944444273</v>
      </c>
      <c r="R722" s="97">
        <f t="shared" si="221"/>
        <v>4.9262835447122101E-2</v>
      </c>
      <c r="S722" s="97">
        <f t="shared" si="209"/>
        <v>245.53756787660862</v>
      </c>
      <c r="T722" s="97">
        <f t="shared" si="225"/>
        <v>115.5394949100763</v>
      </c>
      <c r="U722" s="97">
        <f t="shared" si="225"/>
        <v>558.85955671969577</v>
      </c>
      <c r="V722" s="33">
        <f t="shared" si="226"/>
        <v>999.99999999999989</v>
      </c>
      <c r="W722" s="101">
        <f t="shared" si="222"/>
        <v>28025.434293903574</v>
      </c>
      <c r="X722" s="108">
        <f t="shared" si="227"/>
        <v>325.6009483702278</v>
      </c>
      <c r="Y722" s="32">
        <f t="shared" si="223"/>
        <v>174.68212767661569</v>
      </c>
    </row>
    <row r="723" spans="1:25" x14ac:dyDescent="0.25">
      <c r="A723" s="4">
        <v>717</v>
      </c>
      <c r="C723" s="106">
        <f>IF(male=0,VLOOKUP((($A$5:$A$1570/'Life tables'!$I$2)*2)+age,lifetable,13,1),IF(male=1,VLOOKUP((($A$5:$A$1570/'Life tables'!$I$2)*2)+age,lifetable,10,1),"error"))</f>
        <v>7.1453294378398535E-4</v>
      </c>
      <c r="F723" s="97">
        <f t="shared" si="210"/>
        <v>52.7162255546314</v>
      </c>
      <c r="G723" s="97">
        <f t="shared" si="211"/>
        <v>5.2954551859441974</v>
      </c>
      <c r="H723" s="97">
        <f t="shared" si="212"/>
        <v>0.12117998619535217</v>
      </c>
      <c r="I723" s="97">
        <f t="shared" si="213"/>
        <v>0.12117998619535217</v>
      </c>
      <c r="J723" s="97">
        <f t="shared" si="214"/>
        <v>4.1624431197947946E-2</v>
      </c>
      <c r="K723" s="97">
        <f t="shared" si="215"/>
        <v>0.2921528399054682</v>
      </c>
      <c r="L723" s="97">
        <f t="shared" si="224"/>
        <v>46.844633125193084</v>
      </c>
      <c r="M723" s="97">
        <f t="shared" si="216"/>
        <v>272.88472281559632</v>
      </c>
      <c r="N723" s="97">
        <f t="shared" si="217"/>
        <v>26.27939004668341</v>
      </c>
      <c r="O723" s="97">
        <f t="shared" si="218"/>
        <v>0.62728631641973187</v>
      </c>
      <c r="P723" s="97">
        <f t="shared" si="219"/>
        <v>0.62728631641973187</v>
      </c>
      <c r="Q723" s="97">
        <f t="shared" si="220"/>
        <v>0.21465904771454278</v>
      </c>
      <c r="R723" s="97">
        <f t="shared" si="221"/>
        <v>4.917242254013135E-2</v>
      </c>
      <c r="S723" s="97">
        <f t="shared" si="209"/>
        <v>245.08692866581876</v>
      </c>
      <c r="T723" s="97">
        <f t="shared" si="225"/>
        <v>115.79577838898879</v>
      </c>
      <c r="U723" s="97">
        <f t="shared" si="225"/>
        <v>559.20088198214137</v>
      </c>
      <c r="V723" s="33">
        <f t="shared" si="226"/>
        <v>999.99999999999977</v>
      </c>
      <c r="W723" s="101">
        <f t="shared" si="222"/>
        <v>27941.844958439477</v>
      </c>
      <c r="X723" s="108">
        <f t="shared" si="227"/>
        <v>325.00333962886964</v>
      </c>
      <c r="Y723" s="32">
        <f t="shared" si="223"/>
        <v>174.31137137435587</v>
      </c>
    </row>
    <row r="724" spans="1:25" x14ac:dyDescent="0.25">
      <c r="A724" s="4">
        <v>718</v>
      </c>
      <c r="C724" s="106">
        <f>IF(male=0,VLOOKUP((($A$5:$A$1570/'Life tables'!$I$2)*2)+age,lifetable,13,1),IF(male=1,VLOOKUP((($A$5:$A$1570/'Life tables'!$I$2)*2)+age,lifetable,10,1),"error"))</f>
        <v>7.1453294378398535E-4</v>
      </c>
      <c r="F724" s="97">
        <f t="shared" si="210"/>
        <v>52.619447426068525</v>
      </c>
      <c r="G724" s="97">
        <f t="shared" si="211"/>
        <v>5.285733620384593</v>
      </c>
      <c r="H724" s="97">
        <f t="shared" si="212"/>
        <v>0.12095752011095644</v>
      </c>
      <c r="I724" s="97">
        <f t="shared" si="213"/>
        <v>0.12095752011095644</v>
      </c>
      <c r="J724" s="97">
        <f t="shared" si="214"/>
        <v>4.1548015739302162E-2</v>
      </c>
      <c r="K724" s="97">
        <f t="shared" si="215"/>
        <v>0.29161649640206089</v>
      </c>
      <c r="L724" s="97">
        <f t="shared" si="224"/>
        <v>46.758634253320658</v>
      </c>
      <c r="M724" s="97">
        <f t="shared" si="216"/>
        <v>272.38389220280106</v>
      </c>
      <c r="N724" s="97">
        <f t="shared" si="217"/>
        <v>26.231158973557854</v>
      </c>
      <c r="O724" s="97">
        <f t="shared" si="218"/>
        <v>0.62613504570362488</v>
      </c>
      <c r="P724" s="97">
        <f t="shared" si="219"/>
        <v>0.62613504570362488</v>
      </c>
      <c r="Q724" s="97">
        <f t="shared" si="220"/>
        <v>0.21426507981007503</v>
      </c>
      <c r="R724" s="97">
        <f t="shared" si="221"/>
        <v>4.9082175441432306E-2</v>
      </c>
      <c r="S724" s="97">
        <f t="shared" si="209"/>
        <v>244.63711588258445</v>
      </c>
      <c r="T724" s="97">
        <f t="shared" si="225"/>
        <v>116.05159148453816</v>
      </c>
      <c r="U724" s="97">
        <f t="shared" si="225"/>
        <v>559.54158065398485</v>
      </c>
      <c r="V724" s="33">
        <f t="shared" si="226"/>
        <v>999.99999999999977</v>
      </c>
      <c r="W724" s="101">
        <f t="shared" si="222"/>
        <v>27858.50491967603</v>
      </c>
      <c r="X724" s="108">
        <f t="shared" si="227"/>
        <v>324.4068278614767</v>
      </c>
      <c r="Y724" s="32">
        <f t="shared" si="223"/>
        <v>173.94140205335219</v>
      </c>
    </row>
    <row r="725" spans="1:25" x14ac:dyDescent="0.25">
      <c r="A725" s="4">
        <v>719</v>
      </c>
      <c r="C725" s="106">
        <f>IF(male=0,VLOOKUP((($A$5:$A$1570/'Life tables'!$I$2)*2)+age,lifetable,13,1),IF(male=1,VLOOKUP((($A$5:$A$1570/'Life tables'!$I$2)*2)+age,lifetable,10,1),"error"))</f>
        <v>7.1453294378398535E-4</v>
      </c>
      <c r="F725" s="97">
        <f t="shared" si="210"/>
        <v>52.522847771891271</v>
      </c>
      <c r="G725" s="97">
        <f t="shared" si="211"/>
        <v>5.2760299829505506</v>
      </c>
      <c r="H725" s="97">
        <f t="shared" si="212"/>
        <v>0.12073546428968858</v>
      </c>
      <c r="I725" s="97">
        <f t="shared" si="213"/>
        <v>0.12073546428968858</v>
      </c>
      <c r="J725" s="97">
        <f t="shared" si="214"/>
        <v>4.1471741203013911E-2</v>
      </c>
      <c r="K725" s="97">
        <f t="shared" si="215"/>
        <v>0.29108114200206647</v>
      </c>
      <c r="L725" s="97">
        <f t="shared" si="224"/>
        <v>46.67279397715626</v>
      </c>
      <c r="M725" s="97">
        <f t="shared" si="216"/>
        <v>271.88398008958546</v>
      </c>
      <c r="N725" s="97">
        <f t="shared" si="217"/>
        <v>26.183016353931865</v>
      </c>
      <c r="O725" s="97">
        <f t="shared" si="218"/>
        <v>0.62498588636338381</v>
      </c>
      <c r="P725" s="97">
        <f t="shared" si="219"/>
        <v>0.62498588636338381</v>
      </c>
      <c r="Q725" s="97">
        <f t="shared" si="220"/>
        <v>0.21387183442405047</v>
      </c>
      <c r="R725" s="97">
        <f t="shared" si="221"/>
        <v>4.8992093851630086E-2</v>
      </c>
      <c r="S725" s="97">
        <f t="shared" si="209"/>
        <v>244.18812803465116</v>
      </c>
      <c r="T725" s="97">
        <f t="shared" si="225"/>
        <v>116.30693506016523</v>
      </c>
      <c r="U725" s="97">
        <f t="shared" si="225"/>
        <v>559.8816538898385</v>
      </c>
      <c r="V725" s="33">
        <f t="shared" si="226"/>
        <v>999.99999999999977</v>
      </c>
      <c r="W725" s="101">
        <f t="shared" si="222"/>
        <v>27775.41343482173</v>
      </c>
      <c r="X725" s="108">
        <f t="shared" si="227"/>
        <v>323.81141104999597</v>
      </c>
      <c r="Y725" s="32">
        <f t="shared" si="223"/>
        <v>173.57221804074052</v>
      </c>
    </row>
    <row r="726" spans="1:25" x14ac:dyDescent="0.25">
      <c r="A726" s="4">
        <v>720</v>
      </c>
      <c r="C726" s="106">
        <f>IF(male=0,VLOOKUP((($A$5:$A$1570/'Life tables'!$I$2)*2)+age,lifetable,13,1),IF(male=1,VLOOKUP((($A$5:$A$1570/'Life tables'!$I$2)*2)+age,lifetable,10,1),"error"))</f>
        <v>7.1453294378398535E-4</v>
      </c>
      <c r="F726" s="97">
        <f t="shared" si="210"/>
        <v>52.426426233503186</v>
      </c>
      <c r="G726" s="97">
        <f t="shared" si="211"/>
        <v>5.2663442376203058</v>
      </c>
      <c r="H726" s="97">
        <f t="shared" si="212"/>
        <v>0.12051381790723477</v>
      </c>
      <c r="I726" s="97">
        <f t="shared" si="213"/>
        <v>0.12051381790723477</v>
      </c>
      <c r="J726" s="97">
        <f t="shared" si="214"/>
        <v>4.139560730593745E-2</v>
      </c>
      <c r="K726" s="97">
        <f t="shared" si="215"/>
        <v>0.29054677471814666</v>
      </c>
      <c r="L726" s="97">
        <f t="shared" si="224"/>
        <v>46.587111978044327</v>
      </c>
      <c r="M726" s="97">
        <f t="shared" si="216"/>
        <v>271.38498481649282</v>
      </c>
      <c r="N726" s="97">
        <f t="shared" si="217"/>
        <v>26.134962027996171</v>
      </c>
      <c r="O726" s="97">
        <f t="shared" si="218"/>
        <v>0.62383883458437794</v>
      </c>
      <c r="P726" s="97">
        <f t="shared" si="219"/>
        <v>0.62383883458437794</v>
      </c>
      <c r="Q726" s="97">
        <f t="shared" si="220"/>
        <v>0.21347931025109224</v>
      </c>
      <c r="R726" s="97">
        <f t="shared" si="221"/>
        <v>4.8902177471699129E-2</v>
      </c>
      <c r="S726" s="97">
        <f t="shared" si="209"/>
        <v>243.73996363160509</v>
      </c>
      <c r="T726" s="97">
        <f t="shared" si="225"/>
        <v>116.56180997772226</v>
      </c>
      <c r="U726" s="97">
        <f t="shared" si="225"/>
        <v>560.22110284202836</v>
      </c>
      <c r="V726" s="33">
        <f t="shared" si="226"/>
        <v>999.99999999999977</v>
      </c>
      <c r="W726" s="101">
        <f t="shared" si="222"/>
        <v>27692.569763271531</v>
      </c>
      <c r="X726" s="108">
        <f t="shared" si="227"/>
        <v>323.21708718024911</v>
      </c>
      <c r="Y726" s="32">
        <f t="shared" si="223"/>
        <v>173.20381766730048</v>
      </c>
    </row>
    <row r="727" spans="1:25" x14ac:dyDescent="0.25">
      <c r="A727" s="4">
        <v>721</v>
      </c>
      <c r="C727" s="106">
        <f>IF(male=0,VLOOKUP((($A$5:$A$1570/'Life tables'!$I$2)*2)+age,lifetable,13,1),IF(male=1,VLOOKUP((($A$5:$A$1570/'Life tables'!$I$2)*2)+age,lifetable,10,1),"error"))</f>
        <v>7.1453294378398535E-4</v>
      </c>
      <c r="F727" s="97">
        <f t="shared" si="210"/>
        <v>52.330182454100317</v>
      </c>
      <c r="G727" s="97">
        <f t="shared" si="211"/>
        <v>5.2566763485521548</v>
      </c>
      <c r="H727" s="97">
        <f t="shared" si="212"/>
        <v>0.12029258014340168</v>
      </c>
      <c r="I727" s="97">
        <f t="shared" si="213"/>
        <v>0.12029258014340168</v>
      </c>
      <c r="J727" s="97">
        <f t="shared" si="214"/>
        <v>4.1319613766342453E-2</v>
      </c>
      <c r="K727" s="97">
        <f t="shared" si="215"/>
        <v>0.29001339257289716</v>
      </c>
      <c r="L727" s="97">
        <f t="shared" si="224"/>
        <v>46.501587938922121</v>
      </c>
      <c r="M727" s="97">
        <f t="shared" si="216"/>
        <v>270.88690472614883</v>
      </c>
      <c r="N727" s="97">
        <f t="shared" si="217"/>
        <v>26.08699583614203</v>
      </c>
      <c r="O727" s="97">
        <f t="shared" si="218"/>
        <v>0.62269388655676339</v>
      </c>
      <c r="P727" s="97">
        <f t="shared" si="219"/>
        <v>0.62269388655676339</v>
      </c>
      <c r="Q727" s="97">
        <f t="shared" si="220"/>
        <v>0.21308750598746162</v>
      </c>
      <c r="R727" s="97">
        <f t="shared" si="221"/>
        <v>4.8812426002989136E-2</v>
      </c>
      <c r="S727" s="97">
        <f t="shared" si="209"/>
        <v>243.29262118490283</v>
      </c>
      <c r="T727" s="97">
        <f t="shared" si="225"/>
        <v>116.81621709747607</v>
      </c>
      <c r="U727" s="97">
        <f t="shared" si="225"/>
        <v>560.55992866060421</v>
      </c>
      <c r="V727" s="33">
        <f t="shared" si="226"/>
        <v>999.99999999999977</v>
      </c>
      <c r="W727" s="101">
        <f t="shared" si="222"/>
        <v>27609.97316660135</v>
      </c>
      <c r="X727" s="108">
        <f t="shared" si="227"/>
        <v>322.62385424191945</v>
      </c>
      <c r="Y727" s="32">
        <f t="shared" si="223"/>
        <v>172.83619926744481</v>
      </c>
    </row>
    <row r="728" spans="1:25" x14ac:dyDescent="0.25">
      <c r="A728" s="4">
        <v>722</v>
      </c>
      <c r="C728" s="106">
        <f>IF(male=0,VLOOKUP((($A$5:$A$1570/'Life tables'!$I$2)*2)+age,lifetable,13,1),IF(male=1,VLOOKUP((($A$5:$A$1570/'Life tables'!$I$2)*2)+age,lifetable,10,1),"error"))</f>
        <v>7.1453294378398535E-4</v>
      </c>
      <c r="F728" s="97">
        <f t="shared" si="210"/>
        <v>52.234116078626414</v>
      </c>
      <c r="G728" s="97">
        <f t="shared" si="211"/>
        <v>5.2470262800799548</v>
      </c>
      <c r="H728" s="97">
        <f t="shared" si="212"/>
        <v>0.1200717501820134</v>
      </c>
      <c r="I728" s="97">
        <f t="shared" si="213"/>
        <v>0.1200717501820134</v>
      </c>
      <c r="J728" s="97">
        <f t="shared" si="214"/>
        <v>4.1243760303878496E-2</v>
      </c>
      <c r="K728" s="97">
        <f t="shared" si="215"/>
        <v>0.28948099359859958</v>
      </c>
      <c r="L728" s="97">
        <f t="shared" si="224"/>
        <v>46.416221544279956</v>
      </c>
      <c r="M728" s="97">
        <f t="shared" si="216"/>
        <v>270.38973816329303</v>
      </c>
      <c r="N728" s="97">
        <f t="shared" si="217"/>
        <v>26.039117618964273</v>
      </c>
      <c r="O728" s="97">
        <f t="shared" si="218"/>
        <v>0.62155103847555504</v>
      </c>
      <c r="P728" s="97">
        <f t="shared" si="219"/>
        <v>0.62155103847555504</v>
      </c>
      <c r="Q728" s="97">
        <f t="shared" si="220"/>
        <v>0.21269642033108263</v>
      </c>
      <c r="R728" s="97">
        <f t="shared" si="221"/>
        <v>4.8722839147230662E-2</v>
      </c>
      <c r="S728" s="97">
        <f t="shared" si="209"/>
        <v>242.84609920789933</v>
      </c>
      <c r="T728" s="97">
        <f t="shared" si="225"/>
        <v>117.07015727811103</v>
      </c>
      <c r="U728" s="97">
        <f t="shared" si="225"/>
        <v>560.89813249335009</v>
      </c>
      <c r="V728" s="33">
        <f t="shared" si="226"/>
        <v>999.99999999999977</v>
      </c>
      <c r="W728" s="101">
        <f t="shared" si="222"/>
        <v>27527.622908562662</v>
      </c>
      <c r="X728" s="108">
        <f t="shared" si="227"/>
        <v>322.03171022853866</v>
      </c>
      <c r="Y728" s="32">
        <f t="shared" si="223"/>
        <v>172.46936117920762</v>
      </c>
    </row>
    <row r="729" spans="1:25" x14ac:dyDescent="0.25">
      <c r="A729" s="4">
        <v>723</v>
      </c>
      <c r="C729" s="106">
        <f>IF(male=0,VLOOKUP((($A$5:$A$1570/'Life tables'!$I$2)*2)+age,lifetable,13,1),IF(male=1,VLOOKUP((($A$5:$A$1570/'Life tables'!$I$2)*2)+age,lifetable,10,1),"error"))</f>
        <v>7.1453294378398535E-4</v>
      </c>
      <c r="F729" s="97">
        <f t="shared" si="210"/>
        <v>52.138226753729825</v>
      </c>
      <c r="G729" s="97">
        <f t="shared" si="211"/>
        <v>5.2373939967087919</v>
      </c>
      <c r="H729" s="97">
        <f t="shared" si="212"/>
        <v>0.11985132721081246</v>
      </c>
      <c r="I729" s="97">
        <f t="shared" si="213"/>
        <v>0.11985132721081246</v>
      </c>
      <c r="J729" s="97">
        <f t="shared" si="214"/>
        <v>4.1168046639541135E-2</v>
      </c>
      <c r="K729" s="97">
        <f t="shared" si="215"/>
        <v>0.28894957583698228</v>
      </c>
      <c r="L729" s="97">
        <f t="shared" si="224"/>
        <v>46.331012480122887</v>
      </c>
      <c r="M729" s="97">
        <f t="shared" si="216"/>
        <v>269.89348347480882</v>
      </c>
      <c r="N729" s="97">
        <f t="shared" si="217"/>
        <v>25.991327217264196</v>
      </c>
      <c r="O729" s="97">
        <f t="shared" si="218"/>
        <v>0.6204102865406963</v>
      </c>
      <c r="P729" s="97">
        <f t="shared" si="219"/>
        <v>0.6204102865406963</v>
      </c>
      <c r="Q729" s="97">
        <f t="shared" si="220"/>
        <v>0.21230605198156571</v>
      </c>
      <c r="R729" s="97">
        <f t="shared" si="221"/>
        <v>4.8633416606540622E-2</v>
      </c>
      <c r="S729" s="97">
        <f t="shared" si="209"/>
        <v>242.40039621587511</v>
      </c>
      <c r="T729" s="97">
        <f t="shared" si="225"/>
        <v>117.32363137673214</v>
      </c>
      <c r="U729" s="97">
        <f t="shared" si="225"/>
        <v>561.23571548579366</v>
      </c>
      <c r="V729" s="33">
        <f t="shared" si="226"/>
        <v>999.99999999999977</v>
      </c>
      <c r="W729" s="101">
        <f t="shared" si="222"/>
        <v>27445.518255076971</v>
      </c>
      <c r="X729" s="108">
        <f t="shared" si="227"/>
        <v>321.44065313747399</v>
      </c>
      <c r="Y729" s="32">
        <f t="shared" si="223"/>
        <v>172.10330174423419</v>
      </c>
    </row>
    <row r="730" spans="1:25" x14ac:dyDescent="0.25">
      <c r="A730" s="4">
        <v>724</v>
      </c>
      <c r="C730" s="106">
        <f>IF(male=0,VLOOKUP((($A$5:$A$1570/'Life tables'!$I$2)*2)+age,lifetable,13,1),IF(male=1,VLOOKUP((($A$5:$A$1570/'Life tables'!$I$2)*2)+age,lifetable,10,1),"error"))</f>
        <v>7.1453294378398535E-4</v>
      </c>
      <c r="F730" s="97">
        <f t="shared" si="210"/>
        <v>52.04251412772183</v>
      </c>
      <c r="G730" s="97">
        <f t="shared" si="211"/>
        <v>5.2277794631107994</v>
      </c>
      <c r="H730" s="97">
        <f t="shared" si="212"/>
        <v>0.11963131042136402</v>
      </c>
      <c r="I730" s="97">
        <f t="shared" si="213"/>
        <v>0.11963131042136402</v>
      </c>
      <c r="J730" s="97">
        <f t="shared" si="214"/>
        <v>4.1092472495638965E-2</v>
      </c>
      <c r="K730" s="97">
        <f t="shared" si="215"/>
        <v>0.2884191373389895</v>
      </c>
      <c r="L730" s="97">
        <f t="shared" si="224"/>
        <v>46.245960433933675</v>
      </c>
      <c r="M730" s="97">
        <f t="shared" si="216"/>
        <v>269.39813900975213</v>
      </c>
      <c r="N730" s="97">
        <f t="shared" si="217"/>
        <v>25.943624472052303</v>
      </c>
      <c r="O730" s="97">
        <f t="shared" si="218"/>
        <v>0.61927162695712445</v>
      </c>
      <c r="P730" s="97">
        <f t="shared" si="219"/>
        <v>0.61927162695712445</v>
      </c>
      <c r="Q730" s="97">
        <f t="shared" si="220"/>
        <v>0.2119163996402304</v>
      </c>
      <c r="R730" s="97">
        <f t="shared" si="221"/>
        <v>4.8544158083427401E-2</v>
      </c>
      <c r="S730" s="97">
        <f t="shared" si="209"/>
        <v>241.9555107260619</v>
      </c>
      <c r="T730" s="97">
        <f t="shared" si="225"/>
        <v>117.576640248868</v>
      </c>
      <c r="U730" s="97">
        <f t="shared" si="225"/>
        <v>561.57267878121604</v>
      </c>
      <c r="V730" s="33">
        <f t="shared" si="226"/>
        <v>999.99999999999977</v>
      </c>
      <c r="W730" s="101">
        <f t="shared" si="222"/>
        <v>27363.658474230386</v>
      </c>
      <c r="X730" s="108">
        <f t="shared" si="227"/>
        <v>320.85068096991563</v>
      </c>
      <c r="Y730" s="32">
        <f t="shared" si="223"/>
        <v>171.73801930776952</v>
      </c>
    </row>
    <row r="731" spans="1:25" x14ac:dyDescent="0.25">
      <c r="A731" s="4">
        <v>725</v>
      </c>
      <c r="C731" s="106">
        <f>IF(male=0,VLOOKUP((($A$5:$A$1570/'Life tables'!$I$2)*2)+age,lifetable,13,1),IF(male=1,VLOOKUP((($A$5:$A$1570/'Life tables'!$I$2)*2)+age,lifetable,10,1),"error"))</f>
        <v>7.1453294378398535E-4</v>
      </c>
      <c r="F731" s="97">
        <f t="shared" si="210"/>
        <v>51.94697785053652</v>
      </c>
      <c r="G731" s="97">
        <f t="shared" si="211"/>
        <v>5.2181826441211223</v>
      </c>
      <c r="H731" s="97">
        <f t="shared" si="212"/>
        <v>0.1194116990089636</v>
      </c>
      <c r="I731" s="97">
        <f t="shared" si="213"/>
        <v>0.1194116990089636</v>
      </c>
      <c r="J731" s="97">
        <f t="shared" si="214"/>
        <v>4.1017037595761953E-2</v>
      </c>
      <c r="K731" s="97">
        <f t="shared" si="215"/>
        <v>0.28788967616455929</v>
      </c>
      <c r="L731" s="97">
        <f t="shared" si="224"/>
        <v>46.161065094637152</v>
      </c>
      <c r="M731" s="97">
        <f t="shared" si="216"/>
        <v>268.90370311937914</v>
      </c>
      <c r="N731" s="97">
        <f t="shared" si="217"/>
        <v>25.896009224550994</v>
      </c>
      <c r="O731" s="97">
        <f t="shared" si="218"/>
        <v>0.61813505593483475</v>
      </c>
      <c r="P731" s="97">
        <f t="shared" si="219"/>
        <v>0.61813505593483475</v>
      </c>
      <c r="Q731" s="97">
        <f t="shared" si="220"/>
        <v>0.21152746201012687</v>
      </c>
      <c r="R731" s="97">
        <f t="shared" si="221"/>
        <v>4.8455063280795831E-2</v>
      </c>
      <c r="S731" s="97">
        <f t="shared" si="209"/>
        <v>241.51144125766757</v>
      </c>
      <c r="T731" s="97">
        <f t="shared" si="225"/>
        <v>117.82918474847389</v>
      </c>
      <c r="U731" s="97">
        <f t="shared" si="225"/>
        <v>561.90902352066144</v>
      </c>
      <c r="V731" s="33">
        <f t="shared" si="226"/>
        <v>999.99999999999977</v>
      </c>
      <c r="W731" s="101">
        <f t="shared" si="222"/>
        <v>27282.04283626805</v>
      </c>
      <c r="X731" s="108">
        <f t="shared" si="227"/>
        <v>320.26179173086439</v>
      </c>
      <c r="Y731" s="32">
        <f t="shared" si="223"/>
        <v>171.37351221864864</v>
      </c>
    </row>
    <row r="732" spans="1:25" x14ac:dyDescent="0.25">
      <c r="A732" s="4">
        <v>726</v>
      </c>
      <c r="C732" s="106">
        <f>IF(male=0,VLOOKUP((($A$5:$A$1570/'Life tables'!$I$2)*2)+age,lifetable,13,1),IF(male=1,VLOOKUP((($A$5:$A$1570/'Life tables'!$I$2)*2)+age,lifetable,10,1),"error"))</f>
        <v>7.1453294378398535E-4</v>
      </c>
      <c r="F732" s="97">
        <f t="shared" si="210"/>
        <v>51.851617573692096</v>
      </c>
      <c r="G732" s="97">
        <f t="shared" si="211"/>
        <v>5.2086035047340369</v>
      </c>
      <c r="H732" s="97">
        <f t="shared" si="212"/>
        <v>0.1191924921725482</v>
      </c>
      <c r="I732" s="97">
        <f t="shared" si="213"/>
        <v>0.1191924921725482</v>
      </c>
      <c r="J732" s="97">
        <f t="shared" si="214"/>
        <v>4.0941741664750841E-2</v>
      </c>
      <c r="K732" s="97">
        <f t="shared" si="215"/>
        <v>0.28736119038240859</v>
      </c>
      <c r="L732" s="97">
        <f t="shared" si="224"/>
        <v>46.076326152565805</v>
      </c>
      <c r="M732" s="97">
        <f t="shared" si="216"/>
        <v>268.41017415717232</v>
      </c>
      <c r="N732" s="97">
        <f t="shared" si="217"/>
        <v>25.848481316197059</v>
      </c>
      <c r="O732" s="97">
        <f t="shared" si="218"/>
        <v>0.61700056968893968</v>
      </c>
      <c r="P732" s="97">
        <f t="shared" si="219"/>
        <v>0.61700056968893968</v>
      </c>
      <c r="Q732" s="97">
        <f t="shared" si="220"/>
        <v>0.21113923779605667</v>
      </c>
      <c r="R732" s="97">
        <f t="shared" si="221"/>
        <v>4.836613190195193E-2</v>
      </c>
      <c r="S732" s="97">
        <f t="shared" si="209"/>
        <v>241.06818633189937</v>
      </c>
      <c r="T732" s="97">
        <f t="shared" si="225"/>
        <v>118.08126572793471</v>
      </c>
      <c r="U732" s="97">
        <f t="shared" si="225"/>
        <v>562.24475084294579</v>
      </c>
      <c r="V732" s="33">
        <f t="shared" si="226"/>
        <v>999.99999999999977</v>
      </c>
      <c r="W732" s="101">
        <f t="shared" si="222"/>
        <v>27200.670613588591</v>
      </c>
      <c r="X732" s="108">
        <f t="shared" si="227"/>
        <v>319.67398342911929</v>
      </c>
      <c r="Y732" s="32">
        <f t="shared" si="223"/>
        <v>171.00977882928524</v>
      </c>
    </row>
    <row r="733" spans="1:25" x14ac:dyDescent="0.25">
      <c r="A733" s="4">
        <v>727</v>
      </c>
      <c r="C733" s="106">
        <f>IF(male=0,VLOOKUP((($A$5:$A$1570/'Life tables'!$I$2)*2)+age,lifetable,13,1),IF(male=1,VLOOKUP((($A$5:$A$1570/'Life tables'!$I$2)*2)+age,lifetable,10,1),"error"))</f>
        <v>7.1453294378398535E-4</v>
      </c>
      <c r="F733" s="97">
        <f t="shared" si="210"/>
        <v>51.756432950253505</v>
      </c>
      <c r="G733" s="97">
        <f t="shared" si="211"/>
        <v>5.1990420100991885</v>
      </c>
      <c r="H733" s="97">
        <f t="shared" si="212"/>
        <v>0.11897368911461027</v>
      </c>
      <c r="I733" s="97">
        <f t="shared" si="213"/>
        <v>0.11897368911461027</v>
      </c>
      <c r="J733" s="97">
        <f t="shared" si="214"/>
        <v>4.0866584428667689E-2</v>
      </c>
      <c r="K733" s="97">
        <f t="shared" si="215"/>
        <v>0.28683367806982663</v>
      </c>
      <c r="L733" s="97">
        <f t="shared" si="224"/>
        <v>45.991743299426602</v>
      </c>
      <c r="M733" s="97">
        <f t="shared" si="216"/>
        <v>267.91755047886573</v>
      </c>
      <c r="N733" s="97">
        <f t="shared" si="217"/>
        <v>25.801040588644135</v>
      </c>
      <c r="O733" s="97">
        <f t="shared" si="218"/>
        <v>0.61586816443972792</v>
      </c>
      <c r="P733" s="97">
        <f t="shared" si="219"/>
        <v>0.61586816443972792</v>
      </c>
      <c r="Q733" s="97">
        <f t="shared" si="220"/>
        <v>0.21075172570459233</v>
      </c>
      <c r="R733" s="97">
        <f t="shared" si="221"/>
        <v>4.827736365060744E-2</v>
      </c>
      <c r="S733" s="97">
        <f t="shared" si="209"/>
        <v>240.62574447198693</v>
      </c>
      <c r="T733" s="97">
        <f t="shared" si="225"/>
        <v>118.33288403806796</v>
      </c>
      <c r="U733" s="97">
        <f t="shared" si="225"/>
        <v>562.57986188466623</v>
      </c>
      <c r="V733" s="33">
        <f t="shared" si="226"/>
        <v>999.99999999999977</v>
      </c>
      <c r="W733" s="101">
        <f t="shared" si="222"/>
        <v>27119.541080738607</v>
      </c>
      <c r="X733" s="108">
        <f t="shared" si="227"/>
        <v>319.08725407726558</v>
      </c>
      <c r="Y733" s="32">
        <f t="shared" si="223"/>
        <v>170.64681749566196</v>
      </c>
    </row>
    <row r="734" spans="1:25" x14ac:dyDescent="0.25">
      <c r="A734" s="4">
        <v>728</v>
      </c>
      <c r="C734" s="106">
        <f>IF(male=0,VLOOKUP((($A$5:$A$1570/'Life tables'!$I$2)*2)+age,lifetable,13,1),IF(male=1,VLOOKUP((($A$5:$A$1570/'Life tables'!$I$2)*2)+age,lifetable,10,1),"error"))</f>
        <v>7.1453294378398535E-4</v>
      </c>
      <c r="F734" s="97">
        <f t="shared" si="210"/>
        <v>51.661423634796456</v>
      </c>
      <c r="G734" s="97">
        <f t="shared" si="211"/>
        <v>5.1894981255179866</v>
      </c>
      <c r="H734" s="97">
        <f t="shared" si="212"/>
        <v>0.11875528904111519</v>
      </c>
      <c r="I734" s="97">
        <f t="shared" si="213"/>
        <v>0.11875528904111519</v>
      </c>
      <c r="J734" s="97">
        <f t="shared" si="214"/>
        <v>4.0791565614767433E-2</v>
      </c>
      <c r="K734" s="97">
        <f t="shared" si="215"/>
        <v>0.28630713731247509</v>
      </c>
      <c r="L734" s="97">
        <f t="shared" si="224"/>
        <v>45.907316228268996</v>
      </c>
      <c r="M734" s="97">
        <f t="shared" si="216"/>
        <v>267.42583044246913</v>
      </c>
      <c r="N734" s="97">
        <f t="shared" si="217"/>
        <v>25.753686883764992</v>
      </c>
      <c r="O734" s="97">
        <f t="shared" si="218"/>
        <v>0.61473783641271906</v>
      </c>
      <c r="P734" s="97">
        <f t="shared" si="219"/>
        <v>0.61473783641271906</v>
      </c>
      <c r="Q734" s="97">
        <f t="shared" si="220"/>
        <v>0.21036492444409674</v>
      </c>
      <c r="R734" s="97">
        <f t="shared" si="221"/>
        <v>4.8188758230884178E-2</v>
      </c>
      <c r="S734" s="97">
        <f t="shared" si="209"/>
        <v>240.18411420320373</v>
      </c>
      <c r="T734" s="97">
        <f t="shared" si="225"/>
        <v>118.58404052812682</v>
      </c>
      <c r="U734" s="97">
        <f t="shared" si="225"/>
        <v>562.91435778020957</v>
      </c>
      <c r="V734" s="33">
        <f t="shared" si="226"/>
        <v>999.99999999999977</v>
      </c>
      <c r="W734" s="101">
        <f t="shared" si="222"/>
        <v>27038.653514407135</v>
      </c>
      <c r="X734" s="108">
        <f t="shared" si="227"/>
        <v>318.50160169166338</v>
      </c>
      <c r="Y734" s="32">
        <f t="shared" si="223"/>
        <v>170.28462657731956</v>
      </c>
    </row>
    <row r="735" spans="1:25" x14ac:dyDescent="0.25">
      <c r="A735" s="4">
        <v>729</v>
      </c>
      <c r="C735" s="106">
        <f>IF(male=0,VLOOKUP((($A$5:$A$1570/'Life tables'!$I$2)*2)+age,lifetable,13,1),IF(male=1,VLOOKUP((($A$5:$A$1570/'Life tables'!$I$2)*2)+age,lifetable,10,1),"error"))</f>
        <v>7.1453294378398535E-4</v>
      </c>
      <c r="F735" s="97">
        <f t="shared" si="210"/>
        <v>51.566589283372693</v>
      </c>
      <c r="G735" s="97">
        <f t="shared" si="211"/>
        <v>5.1799718164401067</v>
      </c>
      <c r="H735" s="97">
        <f t="shared" si="212"/>
        <v>0.11853729116142125</v>
      </c>
      <c r="I735" s="97">
        <f t="shared" si="213"/>
        <v>0.11853729116142125</v>
      </c>
      <c r="J735" s="97">
        <f t="shared" si="214"/>
        <v>4.0716684951470523E-2</v>
      </c>
      <c r="K735" s="97">
        <f t="shared" si="215"/>
        <v>0.28578156620419581</v>
      </c>
      <c r="L735" s="97">
        <f t="shared" si="224"/>
        <v>45.823044633454074</v>
      </c>
      <c r="M735" s="97">
        <f t="shared" si="216"/>
        <v>266.93501240829062</v>
      </c>
      <c r="N735" s="97">
        <f t="shared" si="217"/>
        <v>25.706420043653758</v>
      </c>
      <c r="O735" s="97">
        <f t="shared" si="218"/>
        <v>0.61360958183871617</v>
      </c>
      <c r="P735" s="97">
        <f t="shared" si="219"/>
        <v>0.61360958183871617</v>
      </c>
      <c r="Q735" s="97">
        <f t="shared" si="220"/>
        <v>0.20997883272474066</v>
      </c>
      <c r="R735" s="97">
        <f t="shared" si="221"/>
        <v>4.8100315347318096E-2</v>
      </c>
      <c r="S735" s="97">
        <f t="shared" si="209"/>
        <v>239.74329405288736</v>
      </c>
      <c r="T735" s="97">
        <f t="shared" si="225"/>
        <v>118.83473604580303</v>
      </c>
      <c r="U735" s="97">
        <f t="shared" si="225"/>
        <v>563.24823966176109</v>
      </c>
      <c r="V735" s="33">
        <f t="shared" si="226"/>
        <v>999.99999999999977</v>
      </c>
      <c r="W735" s="101">
        <f t="shared" si="222"/>
        <v>26958.007193419915</v>
      </c>
      <c r="X735" s="108">
        <f t="shared" si="227"/>
        <v>317.9170242924356</v>
      </c>
      <c r="Y735" s="32">
        <f t="shared" si="223"/>
        <v>169.92320443734764</v>
      </c>
    </row>
    <row r="736" spans="1:25" x14ac:dyDescent="0.25">
      <c r="A736" s="4">
        <v>730</v>
      </c>
      <c r="C736" s="106">
        <f>IF(male=0,VLOOKUP((($A$5:$A$1570/'Life tables'!$I$2)*2)+age,lifetable,13,1),IF(male=1,VLOOKUP((($A$5:$A$1570/'Life tables'!$I$2)*2)+age,lifetable,10,1),"error"))</f>
        <v>7.1453294378398535E-4</v>
      </c>
      <c r="F736" s="97">
        <f t="shared" si="210"/>
        <v>51.4719295534765</v>
      </c>
      <c r="G736" s="97">
        <f t="shared" si="211"/>
        <v>5.1704630484601353</v>
      </c>
      <c r="H736" s="97">
        <f t="shared" si="212"/>
        <v>0.1183196946882028</v>
      </c>
      <c r="I736" s="97">
        <f t="shared" si="213"/>
        <v>0.1183196946882028</v>
      </c>
      <c r="J736" s="97">
        <f t="shared" si="214"/>
        <v>4.064194216833638E-2</v>
      </c>
      <c r="K736" s="97">
        <f t="shared" si="215"/>
        <v>0.28525696284682539</v>
      </c>
      <c r="L736" s="97">
        <f t="shared" si="224"/>
        <v>45.738928210624799</v>
      </c>
      <c r="M736" s="97">
        <f t="shared" si="216"/>
        <v>266.44509473895909</v>
      </c>
      <c r="N736" s="97">
        <f t="shared" si="217"/>
        <v>25.659239910628042</v>
      </c>
      <c r="O736" s="97">
        <f t="shared" si="218"/>
        <v>0.61248339695385701</v>
      </c>
      <c r="P736" s="97">
        <f t="shared" si="219"/>
        <v>0.61248339695385701</v>
      </c>
      <c r="Q736" s="97">
        <f t="shared" si="220"/>
        <v>0.20959344925852041</v>
      </c>
      <c r="R736" s="97">
        <f t="shared" si="221"/>
        <v>4.801203470486335E-2</v>
      </c>
      <c r="S736" s="97">
        <f t="shared" si="209"/>
        <v>239.30328255045995</v>
      </c>
      <c r="T736" s="97">
        <f t="shared" si="225"/>
        <v>119.08497143722988</v>
      </c>
      <c r="U736" s="97">
        <f t="shared" si="225"/>
        <v>563.58150865931282</v>
      </c>
      <c r="V736" s="33">
        <f t="shared" si="226"/>
        <v>999.99999999999977</v>
      </c>
      <c r="W736" s="101">
        <f t="shared" si="222"/>
        <v>26877.601398733994</v>
      </c>
      <c r="X736" s="108">
        <f t="shared" si="227"/>
        <v>317.33351990345705</v>
      </c>
      <c r="Y736" s="32">
        <f t="shared" si="223"/>
        <v>169.56254944237392</v>
      </c>
    </row>
    <row r="737" spans="1:25" x14ac:dyDescent="0.25">
      <c r="A737" s="4">
        <v>731</v>
      </c>
      <c r="C737" s="106">
        <f>IF(male=0,VLOOKUP((($A$5:$A$1570/'Life tables'!$I$2)*2)+age,lifetable,13,1),IF(male=1,VLOOKUP((($A$5:$A$1570/'Life tables'!$I$2)*2)+age,lifetable,10,1),"error"))</f>
        <v>7.7299415014675521E-4</v>
      </c>
      <c r="F737" s="97">
        <f t="shared" si="210"/>
        <v>51.377444104012383</v>
      </c>
      <c r="G737" s="97">
        <f t="shared" si="211"/>
        <v>5.1609717873143133</v>
      </c>
      <c r="H737" s="97">
        <f t="shared" si="212"/>
        <v>0.11810249883737586</v>
      </c>
      <c r="I737" s="97">
        <f t="shared" si="213"/>
        <v>0.11810249883737586</v>
      </c>
      <c r="J737" s="97">
        <f t="shared" si="214"/>
        <v>4.3886449823997885E-2</v>
      </c>
      <c r="K737" s="97">
        <f t="shared" si="215"/>
        <v>0.28473332535001561</v>
      </c>
      <c r="L737" s="97">
        <f t="shared" si="224"/>
        <v>45.651647543849307</v>
      </c>
      <c r="M737" s="97">
        <f t="shared" si="216"/>
        <v>265.95607579944465</v>
      </c>
      <c r="N737" s="97">
        <f t="shared" si="217"/>
        <v>25.612146327230924</v>
      </c>
      <c r="O737" s="97">
        <f t="shared" si="218"/>
        <v>0.61135927799966117</v>
      </c>
      <c r="P737" s="97">
        <f t="shared" si="219"/>
        <v>0.61135927799966117</v>
      </c>
      <c r="Q737" s="97">
        <f t="shared" si="220"/>
        <v>0.22632568436367329</v>
      </c>
      <c r="R737" s="97">
        <f t="shared" si="221"/>
        <v>4.7923916008895964E-2</v>
      </c>
      <c r="S737" s="97">
        <f t="shared" si="209"/>
        <v>238.84696131584184</v>
      </c>
      <c r="T737" s="97">
        <f t="shared" si="225"/>
        <v>119.35518357141756</v>
      </c>
      <c r="U737" s="97">
        <f t="shared" si="225"/>
        <v>563.91416590067172</v>
      </c>
      <c r="V737" s="33">
        <f t="shared" si="226"/>
        <v>999.99999999999977</v>
      </c>
      <c r="W737" s="101">
        <f t="shared" si="222"/>
        <v>26795.937802612476</v>
      </c>
      <c r="X737" s="108">
        <f t="shared" si="227"/>
        <v>316.73065052791048</v>
      </c>
      <c r="Y737" s="32">
        <f t="shared" si="223"/>
        <v>169.19156418735713</v>
      </c>
    </row>
    <row r="738" spans="1:25" x14ac:dyDescent="0.25">
      <c r="A738" s="4">
        <v>732</v>
      </c>
      <c r="C738" s="106">
        <f>IF(male=0,VLOOKUP((($A$5:$A$1570/'Life tables'!$I$2)*2)+age,lifetable,13,1),IF(male=1,VLOOKUP((($A$5:$A$1570/'Life tables'!$I$2)*2)+age,lifetable,10,1),"error"))</f>
        <v>7.7299415014675521E-4</v>
      </c>
      <c r="F738" s="97">
        <f t="shared" si="210"/>
        <v>51.27979937213253</v>
      </c>
      <c r="G738" s="97">
        <f t="shared" si="211"/>
        <v>5.151163169637818</v>
      </c>
      <c r="H738" s="97">
        <f t="shared" si="212"/>
        <v>0.11787804067223299</v>
      </c>
      <c r="I738" s="97">
        <f t="shared" si="213"/>
        <v>0.11787804067223299</v>
      </c>
      <c r="J738" s="97">
        <f t="shared" si="214"/>
        <v>4.3803042003679946E-2</v>
      </c>
      <c r="K738" s="97">
        <f t="shared" si="215"/>
        <v>0.28419217913895117</v>
      </c>
      <c r="L738" s="97">
        <f t="shared" si="224"/>
        <v>45.564884900007613</v>
      </c>
      <c r="M738" s="97">
        <f t="shared" si="216"/>
        <v>265.45085115577791</v>
      </c>
      <c r="N738" s="97">
        <f t="shared" si="217"/>
        <v>25.563492099412219</v>
      </c>
      <c r="O738" s="97">
        <f t="shared" si="218"/>
        <v>0.61019790662489071</v>
      </c>
      <c r="P738" s="97">
        <f t="shared" si="219"/>
        <v>0.61019790662489071</v>
      </c>
      <c r="Q738" s="97">
        <f t="shared" si="220"/>
        <v>0.22589574376956748</v>
      </c>
      <c r="R738" s="97">
        <f t="shared" si="221"/>
        <v>4.7832877128449532E-2</v>
      </c>
      <c r="S738" s="97">
        <f t="shared" si="209"/>
        <v>238.3932346222179</v>
      </c>
      <c r="T738" s="97">
        <f t="shared" si="225"/>
        <v>119.6248823571908</v>
      </c>
      <c r="U738" s="97">
        <f t="shared" si="225"/>
        <v>564.24619095693913</v>
      </c>
      <c r="V738" s="33">
        <f t="shared" si="226"/>
        <v>999.99999999999977</v>
      </c>
      <c r="W738" s="101">
        <f t="shared" si="222"/>
        <v>26714.292603638973</v>
      </c>
      <c r="X738" s="108">
        <f t="shared" si="227"/>
        <v>316.12892668586983</v>
      </c>
      <c r="Y738" s="32">
        <f t="shared" si="223"/>
        <v>168.82156955862365</v>
      </c>
    </row>
    <row r="739" spans="1:25" x14ac:dyDescent="0.25">
      <c r="A739" s="4">
        <v>733</v>
      </c>
      <c r="C739" s="106">
        <f>IF(male=0,VLOOKUP((($A$5:$A$1570/'Life tables'!$I$2)*2)+age,lifetable,13,1),IF(male=1,VLOOKUP((($A$5:$A$1570/'Life tables'!$I$2)*2)+age,lifetable,10,1),"error"))</f>
        <v>7.7299415014675521E-4</v>
      </c>
      <c r="F739" s="97">
        <f t="shared" si="210"/>
        <v>51.182341570155415</v>
      </c>
      <c r="G739" s="97">
        <f t="shared" si="211"/>
        <v>5.1413733294612749</v>
      </c>
      <c r="H739" s="97">
        <f t="shared" si="212"/>
        <v>0.11765401220710746</v>
      </c>
      <c r="I739" s="97">
        <f t="shared" si="213"/>
        <v>0.11765401220710746</v>
      </c>
      <c r="J739" s="97">
        <f t="shared" si="214"/>
        <v>4.3719793858292111E-2</v>
      </c>
      <c r="K739" s="97">
        <f t="shared" si="215"/>
        <v>0.28365206889169814</v>
      </c>
      <c r="L739" s="97">
        <f t="shared" si="224"/>
        <v>45.478288353529933</v>
      </c>
      <c r="M739" s="97">
        <f t="shared" si="216"/>
        <v>264.94658511571436</v>
      </c>
      <c r="N739" s="97">
        <f t="shared" si="217"/>
        <v>25.514930187197432</v>
      </c>
      <c r="O739" s="97">
        <f t="shared" si="218"/>
        <v>0.60903873881401704</v>
      </c>
      <c r="P739" s="97">
        <f t="shared" si="219"/>
        <v>0.60903873881401704</v>
      </c>
      <c r="Q739" s="97">
        <f t="shared" si="220"/>
        <v>0.22546661893654502</v>
      </c>
      <c r="R739" s="97">
        <f t="shared" si="221"/>
        <v>4.774201098343854E-2</v>
      </c>
      <c r="S739" s="97">
        <f t="shared" si="209"/>
        <v>237.9403688209689</v>
      </c>
      <c r="T739" s="97">
        <f t="shared" si="225"/>
        <v>119.89406876998564</v>
      </c>
      <c r="U739" s="97">
        <f t="shared" si="225"/>
        <v>564.5775850368143</v>
      </c>
      <c r="V739" s="33">
        <f t="shared" si="226"/>
        <v>999.99999999999977</v>
      </c>
      <c r="W739" s="101">
        <f t="shared" si="222"/>
        <v>26632.896141448658</v>
      </c>
      <c r="X739" s="108">
        <f t="shared" si="227"/>
        <v>315.52834619319981</v>
      </c>
      <c r="Y739" s="32">
        <f t="shared" si="223"/>
        <v>168.45238415275367</v>
      </c>
    </row>
    <row r="740" spans="1:25" x14ac:dyDescent="0.25">
      <c r="A740" s="4">
        <v>734</v>
      </c>
      <c r="C740" s="106">
        <f>IF(male=0,VLOOKUP((($A$5:$A$1570/'Life tables'!$I$2)*2)+age,lifetable,13,1),IF(male=1,VLOOKUP((($A$5:$A$1570/'Life tables'!$I$2)*2)+age,lifetable,10,1),"error"))</f>
        <v>7.7299415014675521E-4</v>
      </c>
      <c r="F740" s="97">
        <f t="shared" si="210"/>
        <v>51.085070290712451</v>
      </c>
      <c r="G740" s="97">
        <f t="shared" si="211"/>
        <v>5.1316022258636576</v>
      </c>
      <c r="H740" s="97">
        <f t="shared" si="212"/>
        <v>0.11743041250557179</v>
      </c>
      <c r="I740" s="97">
        <f t="shared" si="213"/>
        <v>0.11743041250557179</v>
      </c>
      <c r="J740" s="97">
        <f t="shared" si="214"/>
        <v>4.3636705039861445E-2</v>
      </c>
      <c r="K740" s="97">
        <f t="shared" si="215"/>
        <v>0.28311299235062354</v>
      </c>
      <c r="L740" s="97">
        <f t="shared" si="224"/>
        <v>45.391857542447163</v>
      </c>
      <c r="M740" s="97">
        <f t="shared" si="216"/>
        <v>264.44327590248736</v>
      </c>
      <c r="N740" s="97">
        <f t="shared" si="217"/>
        <v>25.466460419480097</v>
      </c>
      <c r="O740" s="97">
        <f t="shared" si="218"/>
        <v>0.60788177048274616</v>
      </c>
      <c r="P740" s="97">
        <f t="shared" si="219"/>
        <v>0.60788177048274616</v>
      </c>
      <c r="Q740" s="97">
        <f t="shared" si="220"/>
        <v>0.22503830835259714</v>
      </c>
      <c r="R740" s="97">
        <f t="shared" si="221"/>
        <v>4.7651317253698817E-2</v>
      </c>
      <c r="S740" s="97">
        <f t="shared" si="209"/>
        <v>237.48836231643548</v>
      </c>
      <c r="T740" s="97">
        <f t="shared" si="225"/>
        <v>120.16274378337809</v>
      </c>
      <c r="U740" s="97">
        <f t="shared" si="225"/>
        <v>564.90834934641862</v>
      </c>
      <c r="V740" s="33">
        <f t="shared" si="226"/>
        <v>999.99999999999977</v>
      </c>
      <c r="W740" s="101">
        <f t="shared" si="222"/>
        <v>26551.74765938157</v>
      </c>
      <c r="X740" s="108">
        <f t="shared" si="227"/>
        <v>314.92890687020304</v>
      </c>
      <c r="Y740" s="32">
        <f t="shared" si="223"/>
        <v>168.08400619602838</v>
      </c>
    </row>
    <row r="741" spans="1:25" x14ac:dyDescent="0.25">
      <c r="A741" s="4">
        <v>735</v>
      </c>
      <c r="C741" s="106">
        <f>IF(male=0,VLOOKUP((($A$5:$A$1570/'Life tables'!$I$2)*2)+age,lifetable,13,1),IF(male=1,VLOOKUP((($A$5:$A$1570/'Life tables'!$I$2)*2)+age,lifetable,10,1),"error"))</f>
        <v>7.7299415014675521E-4</v>
      </c>
      <c r="F741" s="97">
        <f t="shared" si="210"/>
        <v>50.987985129122272</v>
      </c>
      <c r="G741" s="97">
        <f t="shared" si="211"/>
        <v>5.1218498181938754</v>
      </c>
      <c r="H741" s="97">
        <f t="shared" si="212"/>
        <v>0.11720724063737574</v>
      </c>
      <c r="I741" s="97">
        <f t="shared" si="213"/>
        <v>0.11720724063737574</v>
      </c>
      <c r="J741" s="97">
        <f t="shared" si="214"/>
        <v>4.3553775202710421E-2</v>
      </c>
      <c r="K741" s="97">
        <f t="shared" si="215"/>
        <v>0.28257494727298688</v>
      </c>
      <c r="L741" s="97">
        <f t="shared" si="224"/>
        <v>45.305592107177951</v>
      </c>
      <c r="M741" s="97">
        <f t="shared" si="216"/>
        <v>263.94092174108073</v>
      </c>
      <c r="N741" s="97">
        <f t="shared" si="217"/>
        <v>25.418082625322306</v>
      </c>
      <c r="O741" s="97">
        <f t="shared" si="218"/>
        <v>0.60672699755080806</v>
      </c>
      <c r="P741" s="97">
        <f t="shared" si="219"/>
        <v>0.60672699755080806</v>
      </c>
      <c r="Q741" s="97">
        <f t="shared" si="220"/>
        <v>0.22461081050720472</v>
      </c>
      <c r="R741" s="97">
        <f t="shared" si="221"/>
        <v>4.7560795619381556E-2</v>
      </c>
      <c r="S741" s="97">
        <f t="shared" si="209"/>
        <v>237.03721351453021</v>
      </c>
      <c r="T741" s="97">
        <f t="shared" si="225"/>
        <v>120.430908369088</v>
      </c>
      <c r="U741" s="97">
        <f t="shared" si="225"/>
        <v>565.23848508931098</v>
      </c>
      <c r="V741" s="33">
        <f t="shared" si="226"/>
        <v>999.99999999999966</v>
      </c>
      <c r="W741" s="101">
        <f t="shared" si="222"/>
        <v>26470.846403036783</v>
      </c>
      <c r="X741" s="108">
        <f t="shared" si="227"/>
        <v>314.33060654160067</v>
      </c>
      <c r="Y741" s="32">
        <f t="shared" si="223"/>
        <v>167.71643391875861</v>
      </c>
    </row>
    <row r="742" spans="1:25" x14ac:dyDescent="0.25">
      <c r="A742" s="4">
        <v>736</v>
      </c>
      <c r="C742" s="106">
        <f>IF(male=0,VLOOKUP((($A$5:$A$1570/'Life tables'!$I$2)*2)+age,lifetable,13,1),IF(male=1,VLOOKUP((($A$5:$A$1570/'Life tables'!$I$2)*2)+age,lifetable,10,1),"error"))</f>
        <v>7.7299415014675521E-4</v>
      </c>
      <c r="F742" s="97">
        <f t="shared" si="210"/>
        <v>50.891085683315552</v>
      </c>
      <c r="G742" s="97">
        <f t="shared" si="211"/>
        <v>5.1121160660632237</v>
      </c>
      <c r="H742" s="97">
        <f t="shared" si="212"/>
        <v>0.1169844956782734</v>
      </c>
      <c r="I742" s="97">
        <f t="shared" si="213"/>
        <v>0.1169844956782734</v>
      </c>
      <c r="J742" s="97">
        <f t="shared" si="214"/>
        <v>4.3471004003392669E-2</v>
      </c>
      <c r="K742" s="97">
        <f t="shared" si="215"/>
        <v>0.28203793143052369</v>
      </c>
      <c r="L742" s="97">
        <f t="shared" si="224"/>
        <v>45.219491690461865</v>
      </c>
      <c r="M742" s="97">
        <f t="shared" si="216"/>
        <v>263.43952085828516</v>
      </c>
      <c r="N742" s="97">
        <f t="shared" si="217"/>
        <v>25.369796633960156</v>
      </c>
      <c r="O742" s="97">
        <f t="shared" si="218"/>
        <v>0.60557441594208616</v>
      </c>
      <c r="P742" s="97">
        <f t="shared" si="219"/>
        <v>0.60557441594208616</v>
      </c>
      <c r="Q742" s="97">
        <f t="shared" si="220"/>
        <v>0.22418412389138612</v>
      </c>
      <c r="R742" s="97">
        <f t="shared" si="221"/>
        <v>4.7470445760963577E-2</v>
      </c>
      <c r="S742" s="97">
        <f t="shared" si="209"/>
        <v>236.58692082278847</v>
      </c>
      <c r="T742" s="97">
        <f t="shared" si="225"/>
        <v>120.69856349698279</v>
      </c>
      <c r="U742" s="97">
        <f t="shared" si="225"/>
        <v>565.56799346650246</v>
      </c>
      <c r="V742" s="33">
        <f t="shared" si="226"/>
        <v>999.99999999999977</v>
      </c>
      <c r="W742" s="101">
        <f t="shared" si="222"/>
        <v>26390.1916202674</v>
      </c>
      <c r="X742" s="108">
        <f t="shared" si="227"/>
        <v>313.73344303651447</v>
      </c>
      <c r="Y742" s="32">
        <f t="shared" si="223"/>
        <v>167.34966555527103</v>
      </c>
    </row>
    <row r="743" spans="1:25" x14ac:dyDescent="0.25">
      <c r="A743" s="4">
        <v>737</v>
      </c>
      <c r="C743" s="106">
        <f>IF(male=0,VLOOKUP((($A$5:$A$1570/'Life tables'!$I$2)*2)+age,lifetable,13,1),IF(male=1,VLOOKUP((($A$5:$A$1570/'Life tables'!$I$2)*2)+age,lifetable,10,1),"error"))</f>
        <v>7.7299415014675521E-4</v>
      </c>
      <c r="F743" s="97">
        <f t="shared" si="210"/>
        <v>50.794371553762517</v>
      </c>
      <c r="G743" s="97">
        <f t="shared" si="211"/>
        <v>5.1024009293381001</v>
      </c>
      <c r="H743" s="97">
        <f t="shared" si="212"/>
        <v>0.11676217670985661</v>
      </c>
      <c r="I743" s="97">
        <f t="shared" si="213"/>
        <v>0.11676217670985661</v>
      </c>
      <c r="J743" s="97">
        <f t="shared" si="214"/>
        <v>4.3388391100631134E-2</v>
      </c>
      <c r="K743" s="97">
        <f t="shared" si="215"/>
        <v>0.2815019426090436</v>
      </c>
      <c r="L743" s="97">
        <f t="shared" si="224"/>
        <v>45.133555937295029</v>
      </c>
      <c r="M743" s="97">
        <f t="shared" si="216"/>
        <v>262.9390714827519</v>
      </c>
      <c r="N743" s="97">
        <f t="shared" si="217"/>
        <v>25.321602274808932</v>
      </c>
      <c r="O743" s="97">
        <f t="shared" si="218"/>
        <v>0.60442402158474073</v>
      </c>
      <c r="P743" s="97">
        <f t="shared" si="219"/>
        <v>0.60442402158474073</v>
      </c>
      <c r="Q743" s="97">
        <f t="shared" si="220"/>
        <v>0.22375824699774313</v>
      </c>
      <c r="R743" s="97">
        <f t="shared" si="221"/>
        <v>4.7380267359256947E-2</v>
      </c>
      <c r="S743" s="97">
        <f t="shared" si="209"/>
        <v>236.13748265041647</v>
      </c>
      <c r="T743" s="97">
        <f t="shared" si="225"/>
        <v>120.96571013508115</v>
      </c>
      <c r="U743" s="97">
        <f t="shared" si="225"/>
        <v>565.89687567647081</v>
      </c>
      <c r="V743" s="33">
        <f t="shared" si="226"/>
        <v>999.99999999999966</v>
      </c>
      <c r="W743" s="101">
        <f t="shared" si="222"/>
        <v>26309.782561175201</v>
      </c>
      <c r="X743" s="108">
        <f t="shared" si="227"/>
        <v>313.13741418844768</v>
      </c>
      <c r="Y743" s="32">
        <f t="shared" si="223"/>
        <v>166.98369934389342</v>
      </c>
    </row>
    <row r="744" spans="1:25" x14ac:dyDescent="0.25">
      <c r="A744" s="4">
        <v>738</v>
      </c>
      <c r="C744" s="106">
        <f>IF(male=0,VLOOKUP((($A$5:$A$1570/'Life tables'!$I$2)*2)+age,lifetable,13,1),IF(male=1,VLOOKUP((($A$5:$A$1570/'Life tables'!$I$2)*2)+age,lifetable,10,1),"error"))</f>
        <v>7.7299415014675521E-4</v>
      </c>
      <c r="F744" s="97">
        <f t="shared" si="210"/>
        <v>50.697842343403117</v>
      </c>
      <c r="G744" s="97">
        <f t="shared" si="211"/>
        <v>5.092704368132992</v>
      </c>
      <c r="H744" s="97">
        <f t="shared" si="212"/>
        <v>0.11654028281939441</v>
      </c>
      <c r="I744" s="97">
        <f t="shared" si="213"/>
        <v>0.11654028281939441</v>
      </c>
      <c r="J744" s="97">
        <f t="shared" si="214"/>
        <v>4.3305936155258379E-2</v>
      </c>
      <c r="K744" s="97">
        <f t="shared" si="215"/>
        <v>0.28096697860804354</v>
      </c>
      <c r="L744" s="97">
        <f t="shared" si="224"/>
        <v>45.047784494868033</v>
      </c>
      <c r="M744" s="97">
        <f t="shared" si="216"/>
        <v>262.43957184504461</v>
      </c>
      <c r="N744" s="97">
        <f t="shared" si="217"/>
        <v>25.273499377468074</v>
      </c>
      <c r="O744" s="97">
        <f t="shared" si="218"/>
        <v>0.60327581041132849</v>
      </c>
      <c r="P744" s="97">
        <f t="shared" si="219"/>
        <v>0.60327581041132849</v>
      </c>
      <c r="Q744" s="97">
        <f t="shared" si="220"/>
        <v>0.22333317832050503</v>
      </c>
      <c r="R744" s="97">
        <f t="shared" si="221"/>
        <v>4.7290260095418354E-2</v>
      </c>
      <c r="S744" s="97">
        <f t="shared" si="209"/>
        <v>235.68889740833797</v>
      </c>
      <c r="T744" s="97">
        <f t="shared" si="225"/>
        <v>121.23234924955692</v>
      </c>
      <c r="U744" s="97">
        <f t="shared" si="225"/>
        <v>566.2251329151743</v>
      </c>
      <c r="V744" s="33">
        <f t="shared" si="226"/>
        <v>999.99999999999977</v>
      </c>
      <c r="W744" s="101">
        <f t="shared" si="222"/>
        <v>26229.618478105625</v>
      </c>
      <c r="X744" s="108">
        <f t="shared" si="227"/>
        <v>312.54251783526854</v>
      </c>
      <c r="Y744" s="32">
        <f t="shared" si="223"/>
        <v>166.61853352694101</v>
      </c>
    </row>
    <row r="745" spans="1:25" x14ac:dyDescent="0.25">
      <c r="A745" s="4">
        <v>739</v>
      </c>
      <c r="C745" s="106">
        <f>IF(male=0,VLOOKUP((($A$5:$A$1570/'Life tables'!$I$2)*2)+age,lifetable,13,1),IF(male=1,VLOOKUP((($A$5:$A$1570/'Life tables'!$I$2)*2)+age,lifetable,10,1),"error"))</f>
        <v>7.7299415014675521E-4</v>
      </c>
      <c r="F745" s="97">
        <f t="shared" si="210"/>
        <v>50.601497657579664</v>
      </c>
      <c r="G745" s="97">
        <f t="shared" si="211"/>
        <v>5.0830263428037075</v>
      </c>
      <c r="H745" s="97">
        <f t="shared" si="212"/>
        <v>0.11631881309967819</v>
      </c>
      <c r="I745" s="97">
        <f t="shared" si="213"/>
        <v>0.11631881309967819</v>
      </c>
      <c r="J745" s="97">
        <f t="shared" si="214"/>
        <v>4.3223638830159068E-2</v>
      </c>
      <c r="K745" s="97">
        <f t="shared" si="215"/>
        <v>0.28043303724033397</v>
      </c>
      <c r="L745" s="97">
        <f t="shared" si="224"/>
        <v>44.96217701250611</v>
      </c>
      <c r="M745" s="97">
        <f t="shared" si="216"/>
        <v>261.94102017768887</v>
      </c>
      <c r="N745" s="97">
        <f t="shared" si="217"/>
        <v>25.22548777172597</v>
      </c>
      <c r="O745" s="97">
        <f t="shared" si="218"/>
        <v>0.60212977835891546</v>
      </c>
      <c r="P745" s="97">
        <f t="shared" si="219"/>
        <v>0.60212977835891546</v>
      </c>
      <c r="Q745" s="97">
        <f t="shared" si="220"/>
        <v>0.22290891635557053</v>
      </c>
      <c r="R745" s="97">
        <f t="shared" si="221"/>
        <v>4.7200423650957994E-2</v>
      </c>
      <c r="S745" s="97">
        <f t="shared" si="209"/>
        <v>235.24116350923853</v>
      </c>
      <c r="T745" s="97">
        <f t="shared" si="225"/>
        <v>121.49848180474265</v>
      </c>
      <c r="U745" s="97">
        <f t="shared" si="225"/>
        <v>566.55276637606562</v>
      </c>
      <c r="V745" s="33">
        <f t="shared" si="226"/>
        <v>999.99999999999977</v>
      </c>
      <c r="W745" s="101">
        <f t="shared" si="222"/>
        <v>26149.698625642301</v>
      </c>
      <c r="X745" s="108">
        <f t="shared" si="227"/>
        <v>311.9487518191915</v>
      </c>
      <c r="Y745" s="32">
        <f t="shared" si="223"/>
        <v>166.25416635070277</v>
      </c>
    </row>
    <row r="746" spans="1:25" x14ac:dyDescent="0.25">
      <c r="A746" s="4">
        <v>740</v>
      </c>
      <c r="C746" s="106">
        <f>IF(male=0,VLOOKUP((($A$5:$A$1570/'Life tables'!$I$2)*2)+age,lifetable,13,1),IF(male=1,VLOOKUP((($A$5:$A$1570/'Life tables'!$I$2)*2)+age,lifetable,10,1),"error"))</f>
        <v>7.7299415014675521E-4</v>
      </c>
      <c r="F746" s="97">
        <f t="shared" si="210"/>
        <v>50.505337103971954</v>
      </c>
      <c r="G746" s="97">
        <f t="shared" si="211"/>
        <v>5.0733668139408623</v>
      </c>
      <c r="H746" s="97">
        <f t="shared" si="212"/>
        <v>0.11609776664887257</v>
      </c>
      <c r="I746" s="97">
        <f t="shared" si="213"/>
        <v>0.11609776664887257</v>
      </c>
      <c r="J746" s="97">
        <f t="shared" si="214"/>
        <v>4.3141498790214512E-2</v>
      </c>
      <c r="K746" s="97">
        <f t="shared" si="215"/>
        <v>0.27990011633168022</v>
      </c>
      <c r="L746" s="97">
        <f t="shared" si="224"/>
        <v>44.876733141611453</v>
      </c>
      <c r="M746" s="97">
        <f t="shared" si="216"/>
        <v>261.4434147152196</v>
      </c>
      <c r="N746" s="97">
        <f t="shared" si="217"/>
        <v>25.177567287564504</v>
      </c>
      <c r="O746" s="97">
        <f t="shared" si="218"/>
        <v>0.60098592136918716</v>
      </c>
      <c r="P746" s="97">
        <f t="shared" si="219"/>
        <v>0.60098592136918716</v>
      </c>
      <c r="Q746" s="97">
        <f t="shared" si="220"/>
        <v>0.22248545960054839</v>
      </c>
      <c r="R746" s="97">
        <f t="shared" si="221"/>
        <v>4.7110757707748155E-2</v>
      </c>
      <c r="S746" s="97">
        <f t="shared" si="209"/>
        <v>234.79427936760842</v>
      </c>
      <c r="T746" s="97">
        <f t="shared" si="225"/>
        <v>121.76410876313342</v>
      </c>
      <c r="U746" s="97">
        <f t="shared" si="225"/>
        <v>566.87977725010501</v>
      </c>
      <c r="V746" s="33">
        <f t="shared" si="226"/>
        <v>999.99999999999977</v>
      </c>
      <c r="W746" s="101">
        <f t="shared" si="222"/>
        <v>26070.022260601887</v>
      </c>
      <c r="X746" s="108">
        <f t="shared" si="227"/>
        <v>311.35611398676133</v>
      </c>
      <c r="Y746" s="32">
        <f t="shared" si="223"/>
        <v>165.89059606542784</v>
      </c>
    </row>
    <row r="747" spans="1:25" x14ac:dyDescent="0.25">
      <c r="A747" s="4">
        <v>741</v>
      </c>
      <c r="C747" s="106">
        <f>IF(male=0,VLOOKUP((($A$5:$A$1570/'Life tables'!$I$2)*2)+age,lifetable,13,1),IF(male=1,VLOOKUP((($A$5:$A$1570/'Life tables'!$I$2)*2)+age,lifetable,10,1),"error"))</f>
        <v>7.7299415014675521E-4</v>
      </c>
      <c r="F747" s="97">
        <f t="shared" si="210"/>
        <v>50.409360292534593</v>
      </c>
      <c r="G747" s="97">
        <f t="shared" si="211"/>
        <v>5.0637257423635802</v>
      </c>
      <c r="H747" s="97">
        <f t="shared" si="212"/>
        <v>0.11587714257037135</v>
      </c>
      <c r="I747" s="97">
        <f t="shared" si="213"/>
        <v>0.11587714257037135</v>
      </c>
      <c r="J747" s="97">
        <f t="shared" si="214"/>
        <v>4.3059515702249182E-2</v>
      </c>
      <c r="K747" s="97">
        <f t="shared" si="215"/>
        <v>0.27936821372045401</v>
      </c>
      <c r="L747" s="97">
        <f t="shared" si="224"/>
        <v>44.791452535607569</v>
      </c>
      <c r="M747" s="97">
        <f t="shared" si="216"/>
        <v>260.94675369422686</v>
      </c>
      <c r="N747" s="97">
        <f t="shared" si="217"/>
        <v>25.129737755163482</v>
      </c>
      <c r="O747" s="97">
        <f t="shared" si="218"/>
        <v>0.59984423538855303</v>
      </c>
      <c r="P747" s="97">
        <f t="shared" si="219"/>
        <v>0.59984423538855303</v>
      </c>
      <c r="Q747" s="97">
        <f t="shared" si="220"/>
        <v>0.22206280655479615</v>
      </c>
      <c r="R747" s="97">
        <f t="shared" si="221"/>
        <v>4.7021261948031433E-2</v>
      </c>
      <c r="S747" s="97">
        <f t="shared" si="209"/>
        <v>234.34824339978343</v>
      </c>
      <c r="T747" s="97">
        <f t="shared" si="225"/>
        <v>122.02923108539046</v>
      </c>
      <c r="U747" s="97">
        <f t="shared" si="225"/>
        <v>567.20616672577353</v>
      </c>
      <c r="V747" s="33">
        <f t="shared" si="226"/>
        <v>999.99999999999989</v>
      </c>
      <c r="W747" s="101">
        <f t="shared" si="222"/>
        <v>25990.58864202855</v>
      </c>
      <c r="X747" s="108">
        <f t="shared" si="227"/>
        <v>310.76460218883591</v>
      </c>
      <c r="Y747" s="32">
        <f t="shared" si="223"/>
        <v>165.52782092531217</v>
      </c>
    </row>
    <row r="748" spans="1:25" x14ac:dyDescent="0.25">
      <c r="A748" s="4">
        <v>742</v>
      </c>
      <c r="C748" s="106">
        <f>IF(male=0,VLOOKUP((($A$5:$A$1570/'Life tables'!$I$2)*2)+age,lifetable,13,1),IF(male=1,VLOOKUP((($A$5:$A$1570/'Life tables'!$I$2)*2)+age,lifetable,10,1),"error"))</f>
        <v>7.7299415014675521E-4</v>
      </c>
      <c r="F748" s="97">
        <f t="shared" si="210"/>
        <v>50.313566835436745</v>
      </c>
      <c r="G748" s="97">
        <f t="shared" si="211"/>
        <v>5.0541030891134415</v>
      </c>
      <c r="H748" s="97">
        <f t="shared" si="212"/>
        <v>0.11565693997265895</v>
      </c>
      <c r="I748" s="97">
        <f t="shared" si="213"/>
        <v>0.11565693997265895</v>
      </c>
      <c r="J748" s="97">
        <f t="shared" si="214"/>
        <v>4.2977689234979216E-2</v>
      </c>
      <c r="K748" s="97">
        <f t="shared" si="215"/>
        <v>0.27883732725730054</v>
      </c>
      <c r="L748" s="97">
        <f t="shared" si="224"/>
        <v>44.706334849885707</v>
      </c>
      <c r="M748" s="97">
        <f t="shared" si="216"/>
        <v>260.45103535339922</v>
      </c>
      <c r="N748" s="97">
        <f t="shared" si="217"/>
        <v>25.081999004904798</v>
      </c>
      <c r="O748" s="97">
        <f t="shared" si="218"/>
        <v>0.5987047163682464</v>
      </c>
      <c r="P748" s="97">
        <f t="shared" si="219"/>
        <v>0.5987047163682464</v>
      </c>
      <c r="Q748" s="97">
        <f t="shared" si="220"/>
        <v>0.22164095571945736</v>
      </c>
      <c r="R748" s="97">
        <f t="shared" si="221"/>
        <v>4.6931936054428587E-2</v>
      </c>
      <c r="S748" s="97">
        <f t="shared" si="209"/>
        <v>233.90305402398405</v>
      </c>
      <c r="T748" s="97">
        <f t="shared" si="225"/>
        <v>122.2938497303449</v>
      </c>
      <c r="U748" s="97">
        <f t="shared" si="225"/>
        <v>567.53193598908524</v>
      </c>
      <c r="V748" s="33">
        <f t="shared" si="226"/>
        <v>1000</v>
      </c>
      <c r="W748" s="101">
        <f t="shared" si="222"/>
        <v>25911.397031188731</v>
      </c>
      <c r="X748" s="108">
        <f t="shared" si="227"/>
        <v>310.1742142805698</v>
      </c>
      <c r="Y748" s="32">
        <f t="shared" si="223"/>
        <v>165.16583918848579</v>
      </c>
    </row>
    <row r="749" spans="1:25" x14ac:dyDescent="0.25">
      <c r="A749" s="4">
        <v>743</v>
      </c>
      <c r="C749" s="106">
        <f>IF(male=0,VLOOKUP((($A$5:$A$1570/'Life tables'!$I$2)*2)+age,lifetable,13,1),IF(male=1,VLOOKUP((($A$5:$A$1570/'Life tables'!$I$2)*2)+age,lifetable,10,1),"error"))</f>
        <v>7.7299415014675521E-4</v>
      </c>
      <c r="F749" s="97">
        <f t="shared" si="210"/>
        <v>50.21795634700392</v>
      </c>
      <c r="G749" s="97">
        <f t="shared" si="211"/>
        <v>5.0444988154486365</v>
      </c>
      <c r="H749" s="97">
        <f t="shared" si="212"/>
        <v>0.11543715796917667</v>
      </c>
      <c r="I749" s="97">
        <f t="shared" si="213"/>
        <v>0.11543715796917667</v>
      </c>
      <c r="J749" s="97">
        <f t="shared" si="214"/>
        <v>4.2896019058962662E-2</v>
      </c>
      <c r="K749" s="97">
        <f t="shared" si="215"/>
        <v>0.27830745480481528</v>
      </c>
      <c r="L749" s="97">
        <f t="shared" si="224"/>
        <v>44.621379741753152</v>
      </c>
      <c r="M749" s="97">
        <f t="shared" si="216"/>
        <v>259.95625793356595</v>
      </c>
      <c r="N749" s="97">
        <f t="shared" si="217"/>
        <v>25.034350867376496</v>
      </c>
      <c r="O749" s="97">
        <f t="shared" si="218"/>
        <v>0.59756736026442159</v>
      </c>
      <c r="P749" s="97">
        <f t="shared" si="219"/>
        <v>0.59756736026442159</v>
      </c>
      <c r="Q749" s="97">
        <f t="shared" si="220"/>
        <v>0.22121990559749694</v>
      </c>
      <c r="R749" s="97">
        <f t="shared" si="221"/>
        <v>4.6842779709946096E-2</v>
      </c>
      <c r="S749" s="97">
        <f t="shared" si="209"/>
        <v>233.45870966035318</v>
      </c>
      <c r="T749" s="97">
        <f t="shared" si="225"/>
        <v>122.55796565500137</v>
      </c>
      <c r="U749" s="97">
        <f t="shared" si="225"/>
        <v>567.85708622360005</v>
      </c>
      <c r="V749" s="33">
        <f t="shared" si="226"/>
        <v>1000.0000000000001</v>
      </c>
      <c r="W749" s="101">
        <f t="shared" si="222"/>
        <v>25832.44669156559</v>
      </c>
      <c r="X749" s="108">
        <f t="shared" si="227"/>
        <v>309.58494812139867</v>
      </c>
      <c r="Y749" s="32">
        <f t="shared" si="223"/>
        <v>164.8046491169996</v>
      </c>
    </row>
    <row r="750" spans="1:25" x14ac:dyDescent="0.25">
      <c r="A750" s="4">
        <v>744</v>
      </c>
      <c r="C750" s="106">
        <f>IF(male=0,VLOOKUP((($A$5:$A$1570/'Life tables'!$I$2)*2)+age,lifetable,13,1),IF(male=1,VLOOKUP((($A$5:$A$1570/'Life tables'!$I$2)*2)+age,lifetable,10,1),"error"))</f>
        <v>7.7299415014675521E-4</v>
      </c>
      <c r="F750" s="97">
        <f t="shared" si="210"/>
        <v>50.122528443661899</v>
      </c>
      <c r="G750" s="97">
        <f t="shared" si="211"/>
        <v>5.0349128828383325</v>
      </c>
      <c r="H750" s="97">
        <f t="shared" si="212"/>
        <v>0.11521779567819372</v>
      </c>
      <c r="I750" s="97">
        <f t="shared" si="213"/>
        <v>0.11521779567819372</v>
      </c>
      <c r="J750" s="97">
        <f t="shared" si="214"/>
        <v>4.2814504846551658E-2</v>
      </c>
      <c r="K750" s="97">
        <f t="shared" si="215"/>
        <v>0.27777859423723344</v>
      </c>
      <c r="L750" s="97">
        <f t="shared" si="224"/>
        <v>44.536586870383395</v>
      </c>
      <c r="M750" s="97">
        <f t="shared" si="216"/>
        <v>259.4624196777367</v>
      </c>
      <c r="N750" s="97">
        <f t="shared" si="217"/>
        <v>24.986793173376601</v>
      </c>
      <c r="O750" s="97">
        <f t="shared" si="218"/>
        <v>0.59643216303824487</v>
      </c>
      <c r="P750" s="97">
        <f t="shared" si="219"/>
        <v>0.59643216303824487</v>
      </c>
      <c r="Q750" s="97">
        <f t="shared" si="220"/>
        <v>0.22079965469373569</v>
      </c>
      <c r="R750" s="97">
        <f t="shared" si="221"/>
        <v>4.6753792597983332E-2</v>
      </c>
      <c r="S750" s="97">
        <f t="shared" si="209"/>
        <v>233.0152087309919</v>
      </c>
      <c r="T750" s="97">
        <f t="shared" si="225"/>
        <v>122.82157981454165</v>
      </c>
      <c r="U750" s="97">
        <f t="shared" si="225"/>
        <v>568.18161861043529</v>
      </c>
      <c r="V750" s="33">
        <f t="shared" si="226"/>
        <v>1000</v>
      </c>
      <c r="W750" s="101">
        <f t="shared" si="222"/>
        <v>25753.736888853611</v>
      </c>
      <c r="X750" s="108">
        <f t="shared" si="227"/>
        <v>308.99680157502308</v>
      </c>
      <c r="Y750" s="32">
        <f t="shared" si="223"/>
        <v>164.44424897681262</v>
      </c>
    </row>
    <row r="751" spans="1:25" x14ac:dyDescent="0.25">
      <c r="A751" s="4">
        <v>745</v>
      </c>
      <c r="C751" s="106">
        <f>IF(male=0,VLOOKUP((($A$5:$A$1570/'Life tables'!$I$2)*2)+age,lifetable,13,1),IF(male=1,VLOOKUP((($A$5:$A$1570/'Life tables'!$I$2)*2)+age,lifetable,10,1),"error"))</f>
        <v>7.7299415014675521E-4</v>
      </c>
      <c r="F751" s="97">
        <f t="shared" si="210"/>
        <v>50.027282743882658</v>
      </c>
      <c r="G751" s="97">
        <f t="shared" si="211"/>
        <v>5.0253452529572407</v>
      </c>
      <c r="H751" s="97">
        <f t="shared" si="212"/>
        <v>0.11499885222268298</v>
      </c>
      <c r="I751" s="97">
        <f t="shared" si="213"/>
        <v>0.11499885222268298</v>
      </c>
      <c r="J751" s="97">
        <f t="shared" si="214"/>
        <v>4.273314627184617E-2</v>
      </c>
      <c r="K751" s="97">
        <f t="shared" si="215"/>
        <v>0.27725074344013012</v>
      </c>
      <c r="L751" s="97">
        <f t="shared" si="224"/>
        <v>44.451955896768077</v>
      </c>
      <c r="M751" s="97">
        <f t="shared" si="216"/>
        <v>258.96951883114042</v>
      </c>
      <c r="N751" s="97">
        <f t="shared" si="217"/>
        <v>24.939325753916854</v>
      </c>
      <c r="O751" s="97">
        <f t="shared" si="218"/>
        <v>0.59529912065598412</v>
      </c>
      <c r="P751" s="97">
        <f t="shared" si="219"/>
        <v>0.59529912065598412</v>
      </c>
      <c r="Q751" s="97">
        <f t="shared" si="220"/>
        <v>0.22038020151488275</v>
      </c>
      <c r="R751" s="97">
        <f t="shared" si="221"/>
        <v>4.6664974402339604E-2</v>
      </c>
      <c r="S751" s="97">
        <f t="shared" si="209"/>
        <v>232.57254965999437</v>
      </c>
      <c r="T751" s="97">
        <f t="shared" si="225"/>
        <v>123.08469316232838</v>
      </c>
      <c r="U751" s="97">
        <f t="shared" si="225"/>
        <v>568.5055343282778</v>
      </c>
      <c r="V751" s="33">
        <f t="shared" si="226"/>
        <v>1000</v>
      </c>
      <c r="W751" s="101">
        <f t="shared" si="222"/>
        <v>25675.266890953073</v>
      </c>
      <c r="X751" s="108">
        <f t="shared" si="227"/>
        <v>308.40977250939386</v>
      </c>
      <c r="Y751" s="32">
        <f t="shared" si="223"/>
        <v>164.08463703777997</v>
      </c>
    </row>
    <row r="752" spans="1:25" x14ac:dyDescent="0.25">
      <c r="A752" s="4">
        <v>746</v>
      </c>
      <c r="C752" s="106">
        <f>IF(male=0,VLOOKUP((($A$5:$A$1570/'Life tables'!$I$2)*2)+age,lifetable,13,1),IF(male=1,VLOOKUP((($A$5:$A$1570/'Life tables'!$I$2)*2)+age,lifetable,10,1),"error"))</f>
        <v>7.7299415014675521E-4</v>
      </c>
      <c r="F752" s="97">
        <f t="shared" si="210"/>
        <v>49.932218868132239</v>
      </c>
      <c r="G752" s="97">
        <f t="shared" si="211"/>
        <v>5.0157958876803805</v>
      </c>
      <c r="H752" s="97">
        <f t="shared" si="212"/>
        <v>0.11478032673020108</v>
      </c>
      <c r="I752" s="97">
        <f t="shared" si="213"/>
        <v>0.11478032673020108</v>
      </c>
      <c r="J752" s="97">
        <f t="shared" si="214"/>
        <v>4.26519430106495E-2</v>
      </c>
      <c r="K752" s="97">
        <f t="shared" si="215"/>
        <v>0.27672390031013167</v>
      </c>
      <c r="L752" s="97">
        <f t="shared" si="224"/>
        <v>44.367486483670675</v>
      </c>
      <c r="M752" s="97">
        <f t="shared" si="216"/>
        <v>258.47755364126164</v>
      </c>
      <c r="N752" s="97">
        <f t="shared" si="217"/>
        <v>24.891948440226223</v>
      </c>
      <c r="O752" s="97">
        <f t="shared" si="218"/>
        <v>0.59416822908909217</v>
      </c>
      <c r="P752" s="97">
        <f t="shared" si="219"/>
        <v>0.59416822908909217</v>
      </c>
      <c r="Q752" s="97">
        <f t="shared" si="220"/>
        <v>0.21996154456956674</v>
      </c>
      <c r="R752" s="97">
        <f t="shared" si="221"/>
        <v>4.6576324807220626E-2</v>
      </c>
      <c r="S752" s="97">
        <f t="shared" si="209"/>
        <v>232.13073087348045</v>
      </c>
      <c r="T752" s="97">
        <f t="shared" si="225"/>
        <v>123.34730664990859</v>
      </c>
      <c r="U752" s="97">
        <f t="shared" si="225"/>
        <v>568.82883455339515</v>
      </c>
      <c r="V752" s="33">
        <f t="shared" si="226"/>
        <v>1000</v>
      </c>
      <c r="W752" s="101">
        <f t="shared" si="222"/>
        <v>25597.035967964537</v>
      </c>
      <c r="X752" s="108">
        <f t="shared" si="227"/>
        <v>307.8238587966963</v>
      </c>
      <c r="Y752" s="32">
        <f t="shared" si="223"/>
        <v>163.72581157363985</v>
      </c>
    </row>
    <row r="753" spans="1:25" x14ac:dyDescent="0.25">
      <c r="A753" s="4">
        <v>747</v>
      </c>
      <c r="C753" s="106">
        <f>IF(male=0,VLOOKUP((($A$5:$A$1570/'Life tables'!$I$2)*2)+age,lifetable,13,1),IF(male=1,VLOOKUP((($A$5:$A$1570/'Life tables'!$I$2)*2)+age,lifetable,10,1),"error"))</f>
        <v>7.7299415014675521E-4</v>
      </c>
      <c r="F753" s="97">
        <f t="shared" si="210"/>
        <v>49.837336438820422</v>
      </c>
      <c r="G753" s="97">
        <f t="shared" si="211"/>
        <v>5.0062647490780252</v>
      </c>
      <c r="H753" s="97">
        <f t="shared" si="212"/>
        <v>0.11456221833277282</v>
      </c>
      <c r="I753" s="97">
        <f t="shared" si="213"/>
        <v>0.11456221833277282</v>
      </c>
      <c r="J753" s="97">
        <f t="shared" si="214"/>
        <v>4.2570894740425275E-2</v>
      </c>
      <c r="K753" s="97">
        <f t="shared" si="215"/>
        <v>0.27619806275463654</v>
      </c>
      <c r="L753" s="97">
        <f t="shared" si="224"/>
        <v>44.283178295581791</v>
      </c>
      <c r="M753" s="97">
        <f t="shared" si="216"/>
        <v>257.9865223578758</v>
      </c>
      <c r="N753" s="97">
        <f t="shared" si="217"/>
        <v>24.844661063754291</v>
      </c>
      <c r="O753" s="97">
        <f t="shared" si="218"/>
        <v>0.5930394843142881</v>
      </c>
      <c r="P753" s="97">
        <f t="shared" si="219"/>
        <v>0.5930394843142881</v>
      </c>
      <c r="Q753" s="97">
        <f t="shared" si="220"/>
        <v>0.21954368236836597</v>
      </c>
      <c r="R753" s="97">
        <f t="shared" si="221"/>
        <v>4.6487843497244961E-2</v>
      </c>
      <c r="S753" s="97">
        <f t="shared" si="209"/>
        <v>231.68975079962732</v>
      </c>
      <c r="T753" s="97">
        <f t="shared" si="225"/>
        <v>123.60942122701738</v>
      </c>
      <c r="U753" s="97">
        <f t="shared" si="225"/>
        <v>569.15152045964703</v>
      </c>
      <c r="V753" s="33">
        <f t="shared" si="226"/>
        <v>1000</v>
      </c>
      <c r="W753" s="101">
        <f t="shared" si="222"/>
        <v>25519.04339218323</v>
      </c>
      <c r="X753" s="108">
        <f t="shared" si="227"/>
        <v>307.23905831333553</v>
      </c>
      <c r="Y753" s="32">
        <f t="shared" si="223"/>
        <v>163.36777086200183</v>
      </c>
    </row>
    <row r="754" spans="1:25" x14ac:dyDescent="0.25">
      <c r="A754" s="4">
        <v>748</v>
      </c>
      <c r="C754" s="106">
        <f>IF(male=0,VLOOKUP((($A$5:$A$1570/'Life tables'!$I$2)*2)+age,lifetable,13,1),IF(male=1,VLOOKUP((($A$5:$A$1570/'Life tables'!$I$2)*2)+age,lifetable,10,1),"error"))</f>
        <v>7.7299415014675521E-4</v>
      </c>
      <c r="F754" s="97">
        <f t="shared" si="210"/>
        <v>49.742635080252356</v>
      </c>
      <c r="G754" s="97">
        <f t="shared" si="211"/>
        <v>4.9967517994108386</v>
      </c>
      <c r="H754" s="97">
        <f t="shared" si="212"/>
        <v>0.1143445261667799</v>
      </c>
      <c r="I754" s="97">
        <f t="shared" si="213"/>
        <v>0.1143445261667799</v>
      </c>
      <c r="J754" s="97">
        <f t="shared" si="214"/>
        <v>4.2490001140256133E-2</v>
      </c>
      <c r="K754" s="97">
        <f t="shared" si="215"/>
        <v>0.27567322869154731</v>
      </c>
      <c r="L754" s="97">
        <f t="shared" si="224"/>
        <v>44.199030998676157</v>
      </c>
      <c r="M754" s="97">
        <f t="shared" si="216"/>
        <v>257.49642323308308</v>
      </c>
      <c r="N754" s="97">
        <f t="shared" si="217"/>
        <v>24.797463456174519</v>
      </c>
      <c r="O754" s="97">
        <f t="shared" si="218"/>
        <v>0.59191288231363492</v>
      </c>
      <c r="P754" s="97">
        <f t="shared" si="219"/>
        <v>0.59191288231363492</v>
      </c>
      <c r="Q754" s="97">
        <f t="shared" si="220"/>
        <v>0.21912661342383699</v>
      </c>
      <c r="R754" s="97">
        <f t="shared" si="221"/>
        <v>4.6399530157450047E-2</v>
      </c>
      <c r="S754" s="97">
        <f t="shared" si="209"/>
        <v>231.2496078687</v>
      </c>
      <c r="T754" s="97">
        <f t="shared" si="225"/>
        <v>123.87103784158147</v>
      </c>
      <c r="U754" s="97">
        <f t="shared" si="225"/>
        <v>569.47359321849603</v>
      </c>
      <c r="V754" s="33">
        <f t="shared" si="226"/>
        <v>999.99999999999989</v>
      </c>
      <c r="W754" s="101">
        <f t="shared" si="222"/>
        <v>25441.28843809359</v>
      </c>
      <c r="X754" s="108">
        <f t="shared" si="227"/>
        <v>306.65536893992237</v>
      </c>
      <c r="Y754" s="32">
        <f t="shared" si="223"/>
        <v>163.01051318433474</v>
      </c>
    </row>
    <row r="755" spans="1:25" x14ac:dyDescent="0.25">
      <c r="A755" s="4">
        <v>749</v>
      </c>
      <c r="C755" s="106">
        <f>IF(male=0,VLOOKUP((($A$5:$A$1570/'Life tables'!$I$2)*2)+age,lifetable,13,1),IF(male=1,VLOOKUP((($A$5:$A$1570/'Life tables'!$I$2)*2)+age,lifetable,10,1),"error"))</f>
        <v>7.7299415014675521E-4</v>
      </c>
      <c r="F755" s="97">
        <f t="shared" si="210"/>
        <v>49.648114418581727</v>
      </c>
      <c r="G755" s="97">
        <f t="shared" si="211"/>
        <v>4.9872570011251787</v>
      </c>
      <c r="H755" s="97">
        <f t="shared" si="212"/>
        <v>0.11412724937285329</v>
      </c>
      <c r="I755" s="97">
        <f t="shared" si="213"/>
        <v>0.11412724937285329</v>
      </c>
      <c r="J755" s="97">
        <f t="shared" si="214"/>
        <v>4.2409261890803775E-2</v>
      </c>
      <c r="K755" s="97">
        <f t="shared" si="215"/>
        <v>0.27514939604901106</v>
      </c>
      <c r="L755" s="97">
        <f t="shared" si="224"/>
        <v>44.115044260771029</v>
      </c>
      <c r="M755" s="97">
        <f t="shared" si="216"/>
        <v>257.00725452134066</v>
      </c>
      <c r="N755" s="97">
        <f t="shared" si="217"/>
        <v>24.750355449387346</v>
      </c>
      <c r="O755" s="97">
        <f t="shared" si="218"/>
        <v>0.59078841907461344</v>
      </c>
      <c r="P755" s="97">
        <f t="shared" si="219"/>
        <v>0.59078841907461344</v>
      </c>
      <c r="Q755" s="97">
        <f t="shared" si="220"/>
        <v>0.21871033625054206</v>
      </c>
      <c r="R755" s="97">
        <f t="shared" si="221"/>
        <v>4.6311384473298044E-2</v>
      </c>
      <c r="S755" s="97">
        <f t="shared" si="209"/>
        <v>230.81030051308025</v>
      </c>
      <c r="T755" s="97">
        <f t="shared" si="225"/>
        <v>124.13215743972282</v>
      </c>
      <c r="U755" s="97">
        <f t="shared" si="225"/>
        <v>569.79505399901836</v>
      </c>
      <c r="V755" s="33">
        <f t="shared" si="226"/>
        <v>999.99999999999989</v>
      </c>
      <c r="W755" s="101">
        <f t="shared" si="222"/>
        <v>25363.77038236352</v>
      </c>
      <c r="X755" s="108">
        <f t="shared" si="227"/>
        <v>306.07278856125873</v>
      </c>
      <c r="Y755" s="32">
        <f t="shared" si="223"/>
        <v>162.65403682595462</v>
      </c>
    </row>
    <row r="756" spans="1:25" x14ac:dyDescent="0.25">
      <c r="A756" s="4">
        <v>750</v>
      </c>
      <c r="C756" s="106">
        <f>IF(male=0,VLOOKUP((($A$5:$A$1570/'Life tables'!$I$2)*2)+age,lifetable,13,1),IF(male=1,VLOOKUP((($A$5:$A$1570/'Life tables'!$I$2)*2)+age,lifetable,10,1),"error"))</f>
        <v>7.7299415014675521E-4</v>
      </c>
      <c r="F756" s="97">
        <f t="shared" si="210"/>
        <v>49.55377408176571</v>
      </c>
      <c r="G756" s="97">
        <f t="shared" si="211"/>
        <v>4.9777803168485626</v>
      </c>
      <c r="H756" s="97">
        <f t="shared" si="212"/>
        <v>0.11391038709576969</v>
      </c>
      <c r="I756" s="97">
        <f t="shared" si="213"/>
        <v>0.11391038709576969</v>
      </c>
      <c r="J756" s="97">
        <f t="shared" si="214"/>
        <v>4.232867667427035E-2</v>
      </c>
      <c r="K756" s="97">
        <f t="shared" si="215"/>
        <v>0.27462656276516995</v>
      </c>
      <c r="L756" s="97">
        <f t="shared" si="224"/>
        <v>44.031217751286164</v>
      </c>
      <c r="M756" s="97">
        <f t="shared" si="216"/>
        <v>256.51901447949302</v>
      </c>
      <c r="N756" s="97">
        <f t="shared" si="217"/>
        <v>24.703336875523124</v>
      </c>
      <c r="O756" s="97">
        <f t="shared" si="218"/>
        <v>0.5896660905901927</v>
      </c>
      <c r="P756" s="97">
        <f t="shared" si="219"/>
        <v>0.5896660905901927</v>
      </c>
      <c r="Q756" s="97">
        <f t="shared" si="220"/>
        <v>0.21829484936507515</v>
      </c>
      <c r="R756" s="97">
        <f t="shared" si="221"/>
        <v>4.6223406130681301E-2</v>
      </c>
      <c r="S756" s="97">
        <f t="shared" si="209"/>
        <v>230.37182716729376</v>
      </c>
      <c r="T756" s="97">
        <f t="shared" si="225"/>
        <v>124.39278096576216</v>
      </c>
      <c r="U756" s="97">
        <f t="shared" si="225"/>
        <v>570.11590396791416</v>
      </c>
      <c r="V756" s="33">
        <f t="shared" si="226"/>
        <v>999.99999999999977</v>
      </c>
      <c r="W756" s="101">
        <f t="shared" si="222"/>
        <v>25286.488503838827</v>
      </c>
      <c r="X756" s="108">
        <f t="shared" si="227"/>
        <v>305.49131506632352</v>
      </c>
      <c r="Y756" s="32">
        <f t="shared" si="223"/>
        <v>162.29834007601332</v>
      </c>
    </row>
    <row r="757" spans="1:25" x14ac:dyDescent="0.25">
      <c r="A757" s="4">
        <v>751</v>
      </c>
      <c r="C757" s="106">
        <f>IF(male=0,VLOOKUP((($A$5:$A$1570/'Life tables'!$I$2)*2)+age,lifetable,13,1),IF(male=1,VLOOKUP((($A$5:$A$1570/'Life tables'!$I$2)*2)+age,lifetable,10,1),"error"))</f>
        <v>7.7299415014675521E-4</v>
      </c>
      <c r="F757" s="97">
        <f t="shared" si="210"/>
        <v>49.459613699521519</v>
      </c>
      <c r="G757" s="97">
        <f t="shared" si="211"/>
        <v>4.9683217093853109</v>
      </c>
      <c r="H757" s="97">
        <f t="shared" si="212"/>
        <v>0.11369393848435165</v>
      </c>
      <c r="I757" s="97">
        <f t="shared" si="213"/>
        <v>0.11369393848435165</v>
      </c>
      <c r="J757" s="97">
        <f t="shared" si="214"/>
        <v>4.2248245174361515E-2</v>
      </c>
      <c r="K757" s="97">
        <f t="shared" si="215"/>
        <v>0.27410472678792008</v>
      </c>
      <c r="L757" s="97">
        <f t="shared" si="224"/>
        <v>43.947551141205224</v>
      </c>
      <c r="M757" s="97">
        <f t="shared" si="216"/>
        <v>256.031701366802</v>
      </c>
      <c r="N757" s="97">
        <f t="shared" si="217"/>
        <v>24.656407566944992</v>
      </c>
      <c r="O757" s="97">
        <f t="shared" si="218"/>
        <v>0.58854589285889802</v>
      </c>
      <c r="P757" s="97">
        <f t="shared" si="219"/>
        <v>0.58854589285889802</v>
      </c>
      <c r="Q757" s="97">
        <f t="shared" si="220"/>
        <v>0.21788015128608726</v>
      </c>
      <c r="R757" s="97">
        <f t="shared" si="221"/>
        <v>4.6135594815927779E-2</v>
      </c>
      <c r="S757" s="97">
        <f t="shared" si="209"/>
        <v>229.93418626803719</v>
      </c>
      <c r="T757" s="97">
        <f t="shared" si="225"/>
        <v>124.6529093622226</v>
      </c>
      <c r="U757" s="97">
        <f t="shared" si="225"/>
        <v>570.43614428951798</v>
      </c>
      <c r="V757" s="33">
        <f t="shared" si="226"/>
        <v>999.99999999999977</v>
      </c>
      <c r="W757" s="101">
        <f t="shared" si="222"/>
        <v>25209.442083537575</v>
      </c>
      <c r="X757" s="108">
        <f t="shared" si="227"/>
        <v>304.91094634825924</v>
      </c>
      <c r="Y757" s="32">
        <f t="shared" si="223"/>
        <v>161.9434212274866</v>
      </c>
    </row>
    <row r="758" spans="1:25" x14ac:dyDescent="0.25">
      <c r="A758" s="4">
        <v>752</v>
      </c>
      <c r="C758" s="106">
        <f>IF(male=0,VLOOKUP((($A$5:$A$1570/'Life tables'!$I$2)*2)+age,lifetable,13,1),IF(male=1,VLOOKUP((($A$5:$A$1570/'Life tables'!$I$2)*2)+age,lifetable,10,1),"error"))</f>
        <v>7.7299415014675521E-4</v>
      </c>
      <c r="F758" s="97">
        <f t="shared" si="210"/>
        <v>49.365632903284485</v>
      </c>
      <c r="G758" s="97">
        <f t="shared" si="211"/>
        <v>4.9588811417123315</v>
      </c>
      <c r="H758" s="97">
        <f t="shared" si="212"/>
        <v>0.11347790269137119</v>
      </c>
      <c r="I758" s="97">
        <f t="shared" si="213"/>
        <v>0.11347790269137119</v>
      </c>
      <c r="J758" s="97">
        <f t="shared" si="214"/>
        <v>4.2167967076250486E-2</v>
      </c>
      <c r="K758" s="97">
        <f t="shared" si="215"/>
        <v>0.27358388607467948</v>
      </c>
      <c r="L758" s="97">
        <f t="shared" si="224"/>
        <v>43.864044103038481</v>
      </c>
      <c r="M758" s="97">
        <f t="shared" si="216"/>
        <v>255.54531344497474</v>
      </c>
      <c r="N758" s="97">
        <f t="shared" si="217"/>
        <v>24.609567356251585</v>
      </c>
      <c r="O758" s="97">
        <f t="shared" si="218"/>
        <v>0.58742782188487641</v>
      </c>
      <c r="P758" s="97">
        <f t="shared" si="219"/>
        <v>0.58742782188487641</v>
      </c>
      <c r="Q758" s="97">
        <f t="shared" si="220"/>
        <v>0.21746624053431035</v>
      </c>
      <c r="R758" s="97">
        <f t="shared" si="221"/>
        <v>4.6047950215806037E-2</v>
      </c>
      <c r="S758" s="97">
        <f t="shared" si="209"/>
        <v>229.49737625420329</v>
      </c>
      <c r="T758" s="97">
        <f t="shared" si="225"/>
        <v>124.91254356983316</v>
      </c>
      <c r="U758" s="97">
        <f t="shared" si="225"/>
        <v>570.75577612580844</v>
      </c>
      <c r="V758" s="33">
        <f t="shared" si="226"/>
        <v>999.99999999999977</v>
      </c>
      <c r="W758" s="101">
        <f t="shared" si="222"/>
        <v>25132.630404644384</v>
      </c>
      <c r="X758" s="108">
        <f t="shared" si="227"/>
        <v>304.3316803043582</v>
      </c>
      <c r="Y758" s="32">
        <f t="shared" si="223"/>
        <v>161.5892785771629</v>
      </c>
    </row>
    <row r="759" spans="1:25" x14ac:dyDescent="0.25">
      <c r="A759" s="4">
        <v>753</v>
      </c>
      <c r="C759" s="106">
        <f>IF(male=0,VLOOKUP((($A$5:$A$1570/'Life tables'!$I$2)*2)+age,lifetable,13,1),IF(male=1,VLOOKUP((($A$5:$A$1570/'Life tables'!$I$2)*2)+age,lifetable,10,1),"error"))</f>
        <v>7.7299415014675521E-4</v>
      </c>
      <c r="F759" s="97">
        <f t="shared" si="210"/>
        <v>49.271831326167636</v>
      </c>
      <c r="G759" s="97">
        <f t="shared" si="211"/>
        <v>4.9494585769750588</v>
      </c>
      <c r="H759" s="97">
        <f t="shared" si="212"/>
        <v>0.11326227887345686</v>
      </c>
      <c r="I759" s="97">
        <f t="shared" si="213"/>
        <v>0.11326227887345686</v>
      </c>
      <c r="J759" s="97">
        <f t="shared" si="214"/>
        <v>4.208784206654357E-2</v>
      </c>
      <c r="K759" s="97">
        <f t="shared" si="215"/>
        <v>0.27306403859216394</v>
      </c>
      <c r="L759" s="97">
        <f t="shared" si="224"/>
        <v>43.780696310786958</v>
      </c>
      <c r="M759" s="97">
        <f t="shared" si="216"/>
        <v>255.05984897819056</v>
      </c>
      <c r="N759" s="97">
        <f t="shared" si="217"/>
        <v>24.56281607627961</v>
      </c>
      <c r="O759" s="97">
        <f t="shared" si="218"/>
        <v>0.58631187367795712</v>
      </c>
      <c r="P759" s="97">
        <f t="shared" si="219"/>
        <v>0.58631187367795712</v>
      </c>
      <c r="Q759" s="97">
        <f t="shared" si="220"/>
        <v>0.21705311563258023</v>
      </c>
      <c r="R759" s="97">
        <f t="shared" si="221"/>
        <v>4.5960472017530118E-2</v>
      </c>
      <c r="S759" s="97">
        <f t="shared" si="209"/>
        <v>229.06139556690493</v>
      </c>
      <c r="T759" s="97">
        <f t="shared" si="225"/>
        <v>125.17168452753228</v>
      </c>
      <c r="U759" s="97">
        <f t="shared" si="225"/>
        <v>571.0748006364181</v>
      </c>
      <c r="V759" s="33">
        <f t="shared" si="226"/>
        <v>999.99999999999977</v>
      </c>
      <c r="W759" s="101">
        <f t="shared" si="222"/>
        <v>25056.052752504718</v>
      </c>
      <c r="X759" s="108">
        <f t="shared" si="227"/>
        <v>303.75351483604936</v>
      </c>
      <c r="Y759" s="32">
        <f t="shared" si="223"/>
        <v>161.23591042563223</v>
      </c>
    </row>
    <row r="760" spans="1:25" x14ac:dyDescent="0.25">
      <c r="A760" s="4">
        <v>754</v>
      </c>
      <c r="C760" s="106">
        <f>IF(male=0,VLOOKUP((($A$5:$A$1570/'Life tables'!$I$2)*2)+age,lifetable,13,1),IF(male=1,VLOOKUP((($A$5:$A$1570/'Life tables'!$I$2)*2)+age,lifetable,10,1),"error"))</f>
        <v>7.7299415014675521E-4</v>
      </c>
      <c r="F760" s="97">
        <f t="shared" si="210"/>
        <v>49.178208602922687</v>
      </c>
      <c r="G760" s="97">
        <f t="shared" si="211"/>
        <v>4.9400539784835402</v>
      </c>
      <c r="H760" s="97">
        <f t="shared" si="212"/>
        <v>0.11304706619100416</v>
      </c>
      <c r="I760" s="97">
        <f t="shared" si="213"/>
        <v>0.11304706619100416</v>
      </c>
      <c r="J760" s="97">
        <f t="shared" si="214"/>
        <v>4.200786983324685E-2</v>
      </c>
      <c r="K760" s="97">
        <f t="shared" si="215"/>
        <v>0.2725451823161707</v>
      </c>
      <c r="L760" s="97">
        <f t="shared" si="224"/>
        <v>43.697507439907717</v>
      </c>
      <c r="M760" s="97">
        <f t="shared" si="216"/>
        <v>254.57530623312672</v>
      </c>
      <c r="N760" s="97">
        <f t="shared" si="217"/>
        <v>24.516153560106332</v>
      </c>
      <c r="O760" s="97">
        <f t="shared" si="218"/>
        <v>0.58519804425371202</v>
      </c>
      <c r="P760" s="97">
        <f t="shared" si="219"/>
        <v>0.58519804425371202</v>
      </c>
      <c r="Q760" s="97">
        <f t="shared" si="220"/>
        <v>0.21664077510585839</v>
      </c>
      <c r="R760" s="97">
        <f t="shared" si="221"/>
        <v>4.5873159908764193E-2</v>
      </c>
      <c r="S760" s="97">
        <f t="shared" si="209"/>
        <v>228.62624264949835</v>
      </c>
      <c r="T760" s="97">
        <f t="shared" si="225"/>
        <v>125.43033317247138</v>
      </c>
      <c r="U760" s="97">
        <f t="shared" si="225"/>
        <v>571.39321897864306</v>
      </c>
      <c r="V760" s="33">
        <f t="shared" si="226"/>
        <v>999.99999999999977</v>
      </c>
      <c r="W760" s="101">
        <f t="shared" si="222"/>
        <v>24979.708414619279</v>
      </c>
      <c r="X760" s="108">
        <f t="shared" si="227"/>
        <v>303.17644784888535</v>
      </c>
      <c r="Y760" s="32">
        <f t="shared" si="223"/>
        <v>160.88331507727472</v>
      </c>
    </row>
    <row r="761" spans="1:25" x14ac:dyDescent="0.25">
      <c r="A761" s="4">
        <v>755</v>
      </c>
      <c r="C761" s="106">
        <f>IF(male=0,VLOOKUP((($A$5:$A$1570/'Life tables'!$I$2)*2)+age,lifetable,13,1),IF(male=1,VLOOKUP((($A$5:$A$1570/'Life tables'!$I$2)*2)+age,lifetable,10,1),"error"))</f>
        <v>7.7299415014675521E-4</v>
      </c>
      <c r="F761" s="97">
        <f t="shared" si="210"/>
        <v>49.084764369902459</v>
      </c>
      <c r="G761" s="97">
        <f t="shared" si="211"/>
        <v>4.9306673097086531</v>
      </c>
      <c r="H761" s="97">
        <f t="shared" si="212"/>
        <v>0.11283226380808901</v>
      </c>
      <c r="I761" s="97">
        <f t="shared" si="213"/>
        <v>0.11283226380808901</v>
      </c>
      <c r="J761" s="97">
        <f t="shared" si="214"/>
        <v>4.1928050065734059E-2</v>
      </c>
      <c r="K761" s="97">
        <f t="shared" si="215"/>
        <v>0.27202731523137041</v>
      </c>
      <c r="L761" s="97">
        <f t="shared" si="224"/>
        <v>43.614477167280526</v>
      </c>
      <c r="M761" s="97">
        <f t="shared" si="216"/>
        <v>254.09168347898287</v>
      </c>
      <c r="N761" s="97">
        <f t="shared" si="217"/>
        <v>24.469579641051926</v>
      </c>
      <c r="O761" s="97">
        <f t="shared" si="218"/>
        <v>0.5840863296335107</v>
      </c>
      <c r="P761" s="97">
        <f t="shared" si="219"/>
        <v>0.5840863296335107</v>
      </c>
      <c r="Q761" s="97">
        <f t="shared" si="220"/>
        <v>0.21622921748125276</v>
      </c>
      <c r="R761" s="97">
        <f t="shared" si="221"/>
        <v>4.5786013577626947E-2</v>
      </c>
      <c r="S761" s="97">
        <f t="shared" si="209"/>
        <v>228.19191594760505</v>
      </c>
      <c r="T761" s="97">
        <f t="shared" si="225"/>
        <v>125.68849044001837</v>
      </c>
      <c r="U761" s="97">
        <f t="shared" si="225"/>
        <v>571.71103230745211</v>
      </c>
      <c r="V761" s="33">
        <f t="shared" si="226"/>
        <v>999.99999999999977</v>
      </c>
      <c r="W761" s="101">
        <f t="shared" si="222"/>
        <v>24903.596680638151</v>
      </c>
      <c r="X761" s="108">
        <f t="shared" si="227"/>
        <v>302.60047725252934</v>
      </c>
      <c r="Y761" s="32">
        <f t="shared" si="223"/>
        <v>160.5314908402498</v>
      </c>
    </row>
    <row r="762" spans="1:25" x14ac:dyDescent="0.25">
      <c r="A762" s="4">
        <v>756</v>
      </c>
      <c r="C762" s="106">
        <f>IF(male=0,VLOOKUP((($A$5:$A$1570/'Life tables'!$I$2)*2)+age,lifetable,13,1),IF(male=1,VLOOKUP((($A$5:$A$1570/'Life tables'!$I$2)*2)+age,lifetable,10,1),"error"))</f>
        <v>7.7299415014675521E-4</v>
      </c>
      <c r="F762" s="97">
        <f t="shared" si="210"/>
        <v>48.991498265024624</v>
      </c>
      <c r="G762" s="97">
        <f t="shared" si="211"/>
        <v>4.9212985342784714</v>
      </c>
      <c r="H762" s="97">
        <f t="shared" si="212"/>
        <v>0.11261787089238458</v>
      </c>
      <c r="I762" s="97">
        <f t="shared" si="213"/>
        <v>0.11261787089238458</v>
      </c>
      <c r="J762" s="97">
        <f t="shared" si="214"/>
        <v>4.1848382454715588E-2</v>
      </c>
      <c r="K762" s="97">
        <f t="shared" si="215"/>
        <v>0.2715104353311063</v>
      </c>
      <c r="L762" s="97">
        <f t="shared" si="224"/>
        <v>43.531605171175563</v>
      </c>
      <c r="M762" s="97">
        <f t="shared" si="216"/>
        <v>253.60897898750474</v>
      </c>
      <c r="N762" s="97">
        <f t="shared" si="217"/>
        <v>24.423094152681763</v>
      </c>
      <c r="O762" s="97">
        <f t="shared" si="218"/>
        <v>0.58297672584457605</v>
      </c>
      <c r="P762" s="97">
        <f t="shared" si="219"/>
        <v>0.58297672584457605</v>
      </c>
      <c r="Q762" s="97">
        <f t="shared" si="220"/>
        <v>0.21581844128803807</v>
      </c>
      <c r="R762" s="97">
        <f t="shared" si="221"/>
        <v>4.5699032712695854E-2</v>
      </c>
      <c r="S762" s="97">
        <f t="shared" si="209"/>
        <v>227.75841390913308</v>
      </c>
      <c r="T762" s="97">
        <f t="shared" si="225"/>
        <v>125.94615726376112</v>
      </c>
      <c r="U762" s="97">
        <f t="shared" si="225"/>
        <v>572.02824177549587</v>
      </c>
      <c r="V762" s="33">
        <f t="shared" si="226"/>
        <v>999.99999999999977</v>
      </c>
      <c r="W762" s="101">
        <f t="shared" si="222"/>
        <v>24827.716842355178</v>
      </c>
      <c r="X762" s="108">
        <f t="shared" si="227"/>
        <v>302.02560096074279</v>
      </c>
      <c r="Y762" s="32">
        <f t="shared" si="223"/>
        <v>160.18043602648498</v>
      </c>
    </row>
    <row r="763" spans="1:25" x14ac:dyDescent="0.25">
      <c r="A763" s="4">
        <v>757</v>
      </c>
      <c r="C763" s="106">
        <f>IF(male=0,VLOOKUP((($A$5:$A$1570/'Life tables'!$I$2)*2)+age,lifetable,13,1),IF(male=1,VLOOKUP((($A$5:$A$1570/'Life tables'!$I$2)*2)+age,lifetable,10,1),"error"))</f>
        <v>8.3784722123148025E-4</v>
      </c>
      <c r="F763" s="97">
        <f t="shared" si="210"/>
        <v>48.898409927736701</v>
      </c>
      <c r="G763" s="97">
        <f t="shared" si="211"/>
        <v>4.9119476159747437</v>
      </c>
      <c r="H763" s="97">
        <f t="shared" si="212"/>
        <v>0.11240388661508065</v>
      </c>
      <c r="I763" s="97">
        <f t="shared" si="213"/>
        <v>0.11240388661508065</v>
      </c>
      <c r="J763" s="97">
        <f t="shared" si="214"/>
        <v>4.5273213109583182E-2</v>
      </c>
      <c r="K763" s="97">
        <f t="shared" si="215"/>
        <v>0.27099454061719963</v>
      </c>
      <c r="L763" s="97">
        <f t="shared" si="224"/>
        <v>43.445386784805009</v>
      </c>
      <c r="M763" s="97">
        <f t="shared" si="216"/>
        <v>253.12719103300611</v>
      </c>
      <c r="N763" s="97">
        <f t="shared" si="217"/>
        <v>24.376696928808521</v>
      </c>
      <c r="O763" s="97">
        <f t="shared" si="218"/>
        <v>0.58186922892003379</v>
      </c>
      <c r="P763" s="97">
        <f t="shared" si="219"/>
        <v>0.58186922892003379</v>
      </c>
      <c r="Q763" s="97">
        <f t="shared" si="220"/>
        <v>0.23348089644287992</v>
      </c>
      <c r="R763" s="97">
        <f t="shared" si="221"/>
        <v>4.5612217003011143E-2</v>
      </c>
      <c r="S763" s="97">
        <f t="shared" si="209"/>
        <v>227.30766253291162</v>
      </c>
      <c r="T763" s="97">
        <f t="shared" si="225"/>
        <v>126.22491137331359</v>
      </c>
      <c r="U763" s="97">
        <f t="shared" si="225"/>
        <v>572.34484853311608</v>
      </c>
      <c r="V763" s="33">
        <f t="shared" si="226"/>
        <v>999.99999999999977</v>
      </c>
      <c r="W763" s="101">
        <f t="shared" si="222"/>
        <v>24750.533561239921</v>
      </c>
      <c r="X763" s="108">
        <f t="shared" si="227"/>
        <v>301.43024009357009</v>
      </c>
      <c r="Y763" s="32">
        <f t="shared" si="223"/>
        <v>159.81852107510142</v>
      </c>
    </row>
    <row r="764" spans="1:25" x14ac:dyDescent="0.25">
      <c r="A764" s="4">
        <v>758</v>
      </c>
      <c r="C764" s="106">
        <f>IF(male=0,VLOOKUP((($A$5:$A$1570/'Life tables'!$I$2)*2)+age,lifetable,13,1),IF(male=1,VLOOKUP((($A$5:$A$1570/'Life tables'!$I$2)*2)+age,lifetable,10,1),"error"))</f>
        <v>8.3784722123148025E-4</v>
      </c>
      <c r="F764" s="97">
        <f t="shared" si="210"/>
        <v>48.801979753197095</v>
      </c>
      <c r="G764" s="97">
        <f t="shared" si="211"/>
        <v>4.9022610031250036</v>
      </c>
      <c r="H764" s="97">
        <f t="shared" si="212"/>
        <v>0.112182220380509</v>
      </c>
      <c r="I764" s="97">
        <f t="shared" si="213"/>
        <v>0.112182220380509</v>
      </c>
      <c r="J764" s="97">
        <f t="shared" si="214"/>
        <v>4.5183932009265654E-2</v>
      </c>
      <c r="K764" s="97">
        <f t="shared" si="215"/>
        <v>0.27046012547180703</v>
      </c>
      <c r="L764" s="97">
        <f t="shared" si="224"/>
        <v>43.359710251830002</v>
      </c>
      <c r="M764" s="97">
        <f t="shared" si="216"/>
        <v>252.62826034037303</v>
      </c>
      <c r="N764" s="97">
        <f t="shared" si="217"/>
        <v>24.328648822111003</v>
      </c>
      <c r="O764" s="97">
        <f t="shared" si="218"/>
        <v>0.5807223255935986</v>
      </c>
      <c r="P764" s="97">
        <f t="shared" si="219"/>
        <v>0.5807223255935986</v>
      </c>
      <c r="Q764" s="97">
        <f t="shared" si="220"/>
        <v>0.23302068991625813</v>
      </c>
      <c r="R764" s="97">
        <f t="shared" si="221"/>
        <v>4.5522312260146608E-2</v>
      </c>
      <c r="S764" s="97">
        <f t="shared" si="209"/>
        <v>226.85962386489842</v>
      </c>
      <c r="T764" s="97">
        <f t="shared" si="225"/>
        <v>126.50311599523911</v>
      </c>
      <c r="U764" s="97">
        <f t="shared" si="225"/>
        <v>572.660830970848</v>
      </c>
      <c r="V764" s="33">
        <f t="shared" si="226"/>
        <v>999.99999999999977</v>
      </c>
      <c r="W764" s="101">
        <f t="shared" si="222"/>
        <v>24673.354821255987</v>
      </c>
      <c r="X764" s="108">
        <f t="shared" si="227"/>
        <v>300.83605303391266</v>
      </c>
      <c r="Y764" s="32">
        <f t="shared" si="223"/>
        <v>159.45761137162</v>
      </c>
    </row>
    <row r="765" spans="1:25" x14ac:dyDescent="0.25">
      <c r="A765" s="4">
        <v>759</v>
      </c>
      <c r="C765" s="106">
        <f>IF(male=0,VLOOKUP((($A$5:$A$1570/'Life tables'!$I$2)*2)+age,lifetable,13,1),IF(male=1,VLOOKUP((($A$5:$A$1570/'Life tables'!$I$2)*2)+age,lifetable,10,1),"error"))</f>
        <v>8.3784722123148025E-4</v>
      </c>
      <c r="F765" s="97">
        <f t="shared" si="210"/>
        <v>48.705741179334382</v>
      </c>
      <c r="G765" s="97">
        <f t="shared" si="211"/>
        <v>4.8925936369642562</v>
      </c>
      <c r="H765" s="97">
        <f t="shared" si="212"/>
        <v>0.1119609945827694</v>
      </c>
      <c r="I765" s="97">
        <f t="shared" si="213"/>
        <v>0.1119609945827694</v>
      </c>
      <c r="J765" s="97">
        <f t="shared" si="214"/>
        <v>4.5094828304865289E-2</v>
      </c>
      <c r="K765" s="97">
        <f t="shared" si="215"/>
        <v>0.26992677217561356</v>
      </c>
      <c r="L765" s="97">
        <f t="shared" si="224"/>
        <v>43.274203952724108</v>
      </c>
      <c r="M765" s="97">
        <f t="shared" si="216"/>
        <v>252.13031185457825</v>
      </c>
      <c r="N765" s="97">
        <f t="shared" si="217"/>
        <v>24.280695304060085</v>
      </c>
      <c r="O765" s="97">
        <f t="shared" si="218"/>
        <v>0.57957768008835331</v>
      </c>
      <c r="P765" s="97">
        <f t="shared" si="219"/>
        <v>0.57957768008835331</v>
      </c>
      <c r="Q765" s="97">
        <f t="shared" si="220"/>
        <v>0.23256138936315957</v>
      </c>
      <c r="R765" s="97">
        <f t="shared" si="221"/>
        <v>4.5432584505899029E-2</v>
      </c>
      <c r="S765" s="97">
        <f t="shared" si="209"/>
        <v>226.41246721647241</v>
      </c>
      <c r="T765" s="97">
        <f t="shared" si="225"/>
        <v>126.78077221290714</v>
      </c>
      <c r="U765" s="97">
        <f t="shared" si="225"/>
        <v>572.97619032752948</v>
      </c>
      <c r="V765" s="33">
        <f t="shared" si="226"/>
        <v>999.99999999999977</v>
      </c>
      <c r="W765" s="101">
        <f t="shared" si="222"/>
        <v>24596.416714221152</v>
      </c>
      <c r="X765" s="108">
        <f t="shared" si="227"/>
        <v>300.24303745956308</v>
      </c>
      <c r="Y765" s="32">
        <f t="shared" si="223"/>
        <v>159.09751680134934</v>
      </c>
    </row>
    <row r="766" spans="1:25" x14ac:dyDescent="0.25">
      <c r="A766" s="4">
        <v>760</v>
      </c>
      <c r="C766" s="106">
        <f>IF(male=0,VLOOKUP((($A$5:$A$1570/'Life tables'!$I$2)*2)+age,lifetable,13,1),IF(male=1,VLOOKUP((($A$5:$A$1570/'Life tables'!$I$2)*2)+age,lifetable,10,1),"error"))</f>
        <v>8.3784722123148025E-4</v>
      </c>
      <c r="F766" s="97">
        <f t="shared" si="210"/>
        <v>48.60969377280346</v>
      </c>
      <c r="G766" s="97">
        <f t="shared" si="211"/>
        <v>4.8829454739620788</v>
      </c>
      <c r="H766" s="97">
        <f t="shared" si="212"/>
        <v>0.11174020822572162</v>
      </c>
      <c r="I766" s="97">
        <f t="shared" si="213"/>
        <v>0.11174020822572162</v>
      </c>
      <c r="J766" s="97">
        <f t="shared" si="214"/>
        <v>4.5005901595164023E-2</v>
      </c>
      <c r="K766" s="97">
        <f t="shared" si="215"/>
        <v>0.26939447832702451</v>
      </c>
      <c r="L766" s="97">
        <f t="shared" si="224"/>
        <v>43.188867502467751</v>
      </c>
      <c r="M766" s="97">
        <f t="shared" si="216"/>
        <v>251.63334368675967</v>
      </c>
      <c r="N766" s="97">
        <f t="shared" si="217"/>
        <v>24.232836192754263</v>
      </c>
      <c r="O766" s="97">
        <f t="shared" si="218"/>
        <v>0.57843528806232758</v>
      </c>
      <c r="P766" s="97">
        <f t="shared" si="219"/>
        <v>0.57843528806232758</v>
      </c>
      <c r="Q766" s="97">
        <f t="shared" si="220"/>
        <v>0.23210299304132492</v>
      </c>
      <c r="R766" s="97">
        <f t="shared" si="221"/>
        <v>4.5343033399905142E-2</v>
      </c>
      <c r="S766" s="97">
        <f t="shared" si="209"/>
        <v>225.96619089143954</v>
      </c>
      <c r="T766" s="97">
        <f t="shared" si="225"/>
        <v>127.05788110754362</v>
      </c>
      <c r="U766" s="97">
        <f t="shared" si="225"/>
        <v>573.29092783925637</v>
      </c>
      <c r="V766" s="33">
        <f t="shared" si="226"/>
        <v>999.99999999999966</v>
      </c>
      <c r="W766" s="101">
        <f t="shared" si="222"/>
        <v>24519.718491041076</v>
      </c>
      <c r="X766" s="108">
        <f t="shared" si="227"/>
        <v>299.65119105319968</v>
      </c>
      <c r="Y766" s="32">
        <f t="shared" si="223"/>
        <v>158.73823551920464</v>
      </c>
    </row>
    <row r="767" spans="1:25" x14ac:dyDescent="0.25">
      <c r="A767" s="4">
        <v>761</v>
      </c>
      <c r="C767" s="106">
        <f>IF(male=0,VLOOKUP((($A$5:$A$1570/'Life tables'!$I$2)*2)+age,lifetable,13,1),IF(male=1,VLOOKUP((($A$5:$A$1570/'Life tables'!$I$2)*2)+age,lifetable,10,1),"error"))</f>
        <v>8.3784722123148025E-4</v>
      </c>
      <c r="F767" s="97">
        <f t="shared" si="210"/>
        <v>48.513837103155787</v>
      </c>
      <c r="G767" s="97">
        <f t="shared" si="211"/>
        <v>4.8733164708790131</v>
      </c>
      <c r="H767" s="97">
        <f t="shared" si="212"/>
        <v>0.11151986031988378</v>
      </c>
      <c r="I767" s="97">
        <f t="shared" si="213"/>
        <v>0.11151986031988378</v>
      </c>
      <c r="J767" s="97">
        <f t="shared" si="214"/>
        <v>4.4917151481625624E-2</v>
      </c>
      <c r="K767" s="97">
        <f t="shared" si="215"/>
        <v>0.26886324154049801</v>
      </c>
      <c r="L767" s="97">
        <f t="shared" si="224"/>
        <v>43.103700518614879</v>
      </c>
      <c r="M767" s="97">
        <f t="shared" si="216"/>
        <v>251.13735395004394</v>
      </c>
      <c r="N767" s="97">
        <f t="shared" si="217"/>
        <v>24.185071306483543</v>
      </c>
      <c r="O767" s="97">
        <f t="shared" si="218"/>
        <v>0.57729514517812275</v>
      </c>
      <c r="P767" s="97">
        <f t="shared" si="219"/>
        <v>0.57729514517812275</v>
      </c>
      <c r="Q767" s="97">
        <f t="shared" si="220"/>
        <v>0.23164549921032931</v>
      </c>
      <c r="R767" s="97">
        <f t="shared" si="221"/>
        <v>4.5253658602160109E-2</v>
      </c>
      <c r="S767" s="97">
        <f t="shared" si="209"/>
        <v>225.52079319539166</v>
      </c>
      <c r="T767" s="97">
        <f t="shared" si="225"/>
        <v>127.33444375823558</v>
      </c>
      <c r="U767" s="97">
        <f t="shared" si="225"/>
        <v>573.60504473939898</v>
      </c>
      <c r="V767" s="33">
        <f t="shared" si="226"/>
        <v>999.99999999999966</v>
      </c>
      <c r="W767" s="101">
        <f t="shared" si="222"/>
        <v>24443.259404909182</v>
      </c>
      <c r="X767" s="108">
        <f t="shared" si="227"/>
        <v>299.0605115023651</v>
      </c>
      <c r="Y767" s="32">
        <f t="shared" si="223"/>
        <v>158.37976568442787</v>
      </c>
    </row>
    <row r="768" spans="1:25" x14ac:dyDescent="0.25">
      <c r="A768" s="4">
        <v>762</v>
      </c>
      <c r="C768" s="106">
        <f>IF(male=0,VLOOKUP((($A$5:$A$1570/'Life tables'!$I$2)*2)+age,lifetable,13,1),IF(male=1,VLOOKUP((($A$5:$A$1570/'Life tables'!$I$2)*2)+age,lifetable,10,1),"error"))</f>
        <v>8.3784722123148025E-4</v>
      </c>
      <c r="F768" s="97">
        <f t="shared" si="210"/>
        <v>48.418170742758704</v>
      </c>
      <c r="G768" s="97">
        <f t="shared" si="211"/>
        <v>4.8637065847584653</v>
      </c>
      <c r="H768" s="97">
        <f t="shared" si="212"/>
        <v>0.11129994988224702</v>
      </c>
      <c r="I768" s="97">
        <f t="shared" si="213"/>
        <v>0.11129994988224702</v>
      </c>
      <c r="J768" s="97">
        <f t="shared" si="214"/>
        <v>4.4828577568320961E-2</v>
      </c>
      <c r="K768" s="97">
        <f t="shared" si="215"/>
        <v>0.26833305944609781</v>
      </c>
      <c r="L768" s="97">
        <f t="shared" si="224"/>
        <v>43.018702621221323</v>
      </c>
      <c r="M768" s="97">
        <f t="shared" si="216"/>
        <v>250.64234075960636</v>
      </c>
      <c r="N768" s="97">
        <f t="shared" si="217"/>
        <v>24.137400463735219</v>
      </c>
      <c r="O768" s="97">
        <f t="shared" si="218"/>
        <v>0.57615724710304939</v>
      </c>
      <c r="P768" s="97">
        <f t="shared" si="219"/>
        <v>0.57615724710304939</v>
      </c>
      <c r="Q768" s="97">
        <f t="shared" si="220"/>
        <v>0.23118890613163731</v>
      </c>
      <c r="R768" s="97">
        <f t="shared" si="221"/>
        <v>4.5164459773028201E-2</v>
      </c>
      <c r="S768" s="97">
        <f t="shared" si="209"/>
        <v>225.07627243576039</v>
      </c>
      <c r="T768" s="97">
        <f t="shared" si="225"/>
        <v>127.61046124193554</v>
      </c>
      <c r="U768" s="97">
        <f t="shared" si="225"/>
        <v>573.91854225861812</v>
      </c>
      <c r="V768" s="33">
        <f t="shared" si="226"/>
        <v>999.99999999999955</v>
      </c>
      <c r="W768" s="101">
        <f t="shared" si="222"/>
        <v>24367.038711301448</v>
      </c>
      <c r="X768" s="108">
        <f t="shared" si="227"/>
        <v>298.47099649944596</v>
      </c>
      <c r="Y768" s="32">
        <f t="shared" si="223"/>
        <v>158.02210546057168</v>
      </c>
    </row>
    <row r="769" spans="1:25" x14ac:dyDescent="0.25">
      <c r="A769" s="4">
        <v>763</v>
      </c>
      <c r="C769" s="106">
        <f>IF(male=0,VLOOKUP((($A$5:$A$1570/'Life tables'!$I$2)*2)+age,lifetable,13,1),IF(male=1,VLOOKUP((($A$5:$A$1570/'Life tables'!$I$2)*2)+age,lifetable,10,1),"error"))</f>
        <v>8.3784722123148025E-4</v>
      </c>
      <c r="F769" s="97">
        <f t="shared" si="210"/>
        <v>48.322694266717725</v>
      </c>
      <c r="G769" s="97">
        <f t="shared" si="211"/>
        <v>4.8541157729188935</v>
      </c>
      <c r="H769" s="97">
        <f t="shared" si="212"/>
        <v>0.11108047593609667</v>
      </c>
      <c r="I769" s="97">
        <f t="shared" si="213"/>
        <v>0.11108047593609667</v>
      </c>
      <c r="J769" s="97">
        <f t="shared" si="214"/>
        <v>4.4740179461856079E-2</v>
      </c>
      <c r="K769" s="97">
        <f t="shared" si="215"/>
        <v>0.26780392968906253</v>
      </c>
      <c r="L769" s="97">
        <f t="shared" si="224"/>
        <v>42.933873432775719</v>
      </c>
      <c r="M769" s="97">
        <f t="shared" si="216"/>
        <v>250.14830223272827</v>
      </c>
      <c r="N769" s="97">
        <f t="shared" si="217"/>
        <v>24.089823483199407</v>
      </c>
      <c r="O769" s="97">
        <f t="shared" si="218"/>
        <v>0.57502158950925952</v>
      </c>
      <c r="P769" s="97">
        <f t="shared" si="219"/>
        <v>0.57502158950925952</v>
      </c>
      <c r="Q769" s="97">
        <f t="shared" si="220"/>
        <v>0.23073321206865624</v>
      </c>
      <c r="R769" s="97">
        <f t="shared" si="221"/>
        <v>4.5075436573253219E-2</v>
      </c>
      <c r="S769" s="97">
        <f t="shared" si="209"/>
        <v>224.63262692186845</v>
      </c>
      <c r="T769" s="97">
        <f t="shared" si="225"/>
        <v>127.88593463346605</v>
      </c>
      <c r="U769" s="97">
        <f t="shared" si="225"/>
        <v>574.23142162488045</v>
      </c>
      <c r="V769" s="33">
        <f t="shared" si="226"/>
        <v>999.99999999999966</v>
      </c>
      <c r="W769" s="101">
        <f t="shared" si="222"/>
        <v>24291.05566797097</v>
      </c>
      <c r="X769" s="108">
        <f t="shared" si="227"/>
        <v>297.88264374165317</v>
      </c>
      <c r="Y769" s="32">
        <f t="shared" si="223"/>
        <v>157.66525301548467</v>
      </c>
    </row>
    <row r="770" spans="1:25" x14ac:dyDescent="0.25">
      <c r="A770" s="4">
        <v>764</v>
      </c>
      <c r="C770" s="106">
        <f>IF(male=0,VLOOKUP((($A$5:$A$1570/'Life tables'!$I$2)*2)+age,lifetable,13,1),IF(male=1,VLOOKUP((($A$5:$A$1570/'Life tables'!$I$2)*2)+age,lifetable,10,1),"error"))</f>
        <v>8.3784722123148025E-4</v>
      </c>
      <c r="F770" s="97">
        <f t="shared" si="210"/>
        <v>48.227407252801569</v>
      </c>
      <c r="G770" s="97">
        <f t="shared" si="211"/>
        <v>4.8445439929462832</v>
      </c>
      <c r="H770" s="97">
        <f t="shared" si="212"/>
        <v>0.11086143751084011</v>
      </c>
      <c r="I770" s="97">
        <f t="shared" si="213"/>
        <v>0.11086143751084011</v>
      </c>
      <c r="J770" s="97">
        <f t="shared" si="214"/>
        <v>4.4651956771302806E-2</v>
      </c>
      <c r="K770" s="97">
        <f t="shared" si="215"/>
        <v>0.2672758499293903</v>
      </c>
      <c r="L770" s="97">
        <f t="shared" si="224"/>
        <v>42.849212578132914</v>
      </c>
      <c r="M770" s="97">
        <f t="shared" si="216"/>
        <v>249.65523648885159</v>
      </c>
      <c r="N770" s="97">
        <f t="shared" si="217"/>
        <v>24.042340183774286</v>
      </c>
      <c r="O770" s="97">
        <f t="shared" si="218"/>
        <v>0.57388816807387133</v>
      </c>
      <c r="P770" s="97">
        <f t="shared" si="219"/>
        <v>0.57388816807387133</v>
      </c>
      <c r="Q770" s="97">
        <f t="shared" si="220"/>
        <v>0.23027841528678622</v>
      </c>
      <c r="R770" s="97">
        <f t="shared" si="221"/>
        <v>4.498658866396827E-2</v>
      </c>
      <c r="S770" s="97">
        <f t="shared" si="209"/>
        <v>224.18985496497879</v>
      </c>
      <c r="T770" s="97">
        <f t="shared" si="225"/>
        <v>128.16086500552413</v>
      </c>
      <c r="U770" s="97">
        <f t="shared" si="225"/>
        <v>574.54368406347385</v>
      </c>
      <c r="V770" s="33">
        <f t="shared" si="226"/>
        <v>999.99999999999966</v>
      </c>
      <c r="W770" s="101">
        <f t="shared" si="222"/>
        <v>24215.309534942615</v>
      </c>
      <c r="X770" s="108">
        <f t="shared" si="227"/>
        <v>297.29545093100171</v>
      </c>
      <c r="Y770" s="32">
        <f t="shared" si="223"/>
        <v>157.30920652129527</v>
      </c>
    </row>
    <row r="771" spans="1:25" x14ac:dyDescent="0.25">
      <c r="A771" s="4">
        <v>765</v>
      </c>
      <c r="C771" s="106">
        <f>IF(male=0,VLOOKUP((($A$5:$A$1570/'Life tables'!$I$2)*2)+age,lifetable,13,1),IF(male=1,VLOOKUP((($A$5:$A$1570/'Life tables'!$I$2)*2)+age,lifetable,10,1),"error"))</f>
        <v>8.3784722123148025E-4</v>
      </c>
      <c r="F771" s="97">
        <f t="shared" si="210"/>
        <v>48.132309281369928</v>
      </c>
      <c r="G771" s="97">
        <f t="shared" si="211"/>
        <v>4.8349912026868855</v>
      </c>
      <c r="H771" s="97">
        <f t="shared" si="212"/>
        <v>0.11064283364184062</v>
      </c>
      <c r="I771" s="97">
        <f t="shared" si="213"/>
        <v>0.11064283364184062</v>
      </c>
      <c r="J771" s="97">
        <f t="shared" si="214"/>
        <v>4.4563909108131829E-2</v>
      </c>
      <c r="K771" s="97">
        <f t="shared" si="215"/>
        <v>0.26674881784143833</v>
      </c>
      <c r="L771" s="97">
        <f t="shared" si="224"/>
        <v>42.764719684449787</v>
      </c>
      <c r="M771" s="97">
        <f t="shared" si="216"/>
        <v>249.16314164963177</v>
      </c>
      <c r="N771" s="97">
        <f t="shared" si="217"/>
        <v>23.994950384571212</v>
      </c>
      <c r="O771" s="97">
        <f t="shared" si="218"/>
        <v>0.57275697847909157</v>
      </c>
      <c r="P771" s="97">
        <f t="shared" si="219"/>
        <v>0.57275697847909157</v>
      </c>
      <c r="Q771" s="97">
        <f t="shared" si="220"/>
        <v>0.22982451405346921</v>
      </c>
      <c r="R771" s="97">
        <f t="shared" si="221"/>
        <v>4.4897915706705337E-2</v>
      </c>
      <c r="S771" s="97">
        <f t="shared" ref="S771:S834" si="228">M771-SUM(N771:R771)</f>
        <v>223.7479548783422</v>
      </c>
      <c r="T771" s="97">
        <f t="shared" si="225"/>
        <v>128.43525342868574</v>
      </c>
      <c r="U771" s="97">
        <f t="shared" si="225"/>
        <v>574.85533079702202</v>
      </c>
      <c r="V771" s="33">
        <f t="shared" si="226"/>
        <v>999.99999999999977</v>
      </c>
      <c r="W771" s="101">
        <f t="shared" si="222"/>
        <v>24139.799574507444</v>
      </c>
      <c r="X771" s="108">
        <f t="shared" si="227"/>
        <v>296.70941577429198</v>
      </c>
      <c r="Y771" s="32">
        <f t="shared" si="223"/>
        <v>156.95396415439777</v>
      </c>
    </row>
    <row r="772" spans="1:25" x14ac:dyDescent="0.25">
      <c r="A772" s="4">
        <v>766</v>
      </c>
      <c r="C772" s="106">
        <f>IF(male=0,VLOOKUP((($A$5:$A$1570/'Life tables'!$I$2)*2)+age,lifetable,13,1),IF(male=1,VLOOKUP((($A$5:$A$1570/'Life tables'!$I$2)*2)+age,lifetable,10,1),"error"))</f>
        <v>8.3784722123148025E-4</v>
      </c>
      <c r="F772" s="97">
        <f t="shared" si="210"/>
        <v>48.037399935303839</v>
      </c>
      <c r="G772" s="97">
        <f t="shared" si="211"/>
        <v>4.8254573602402298</v>
      </c>
      <c r="H772" s="97">
        <f t="shared" si="212"/>
        <v>0.11042466337025734</v>
      </c>
      <c r="I772" s="97">
        <f t="shared" si="213"/>
        <v>0.11042466337025734</v>
      </c>
      <c r="J772" s="97">
        <f t="shared" si="214"/>
        <v>4.4476036086148266E-2</v>
      </c>
      <c r="K772" s="97">
        <f t="shared" si="215"/>
        <v>0.26622283111353723</v>
      </c>
      <c r="L772" s="97">
        <f t="shared" si="224"/>
        <v>42.680394381123406</v>
      </c>
      <c r="M772" s="97">
        <f t="shared" si="216"/>
        <v>248.6720158389881</v>
      </c>
      <c r="N772" s="97">
        <f t="shared" si="217"/>
        <v>23.947653904919548</v>
      </c>
      <c r="O772" s="97">
        <f t="shared" si="218"/>
        <v>0.57162801641233085</v>
      </c>
      <c r="P772" s="97">
        <f t="shared" si="219"/>
        <v>0.57162801641233085</v>
      </c>
      <c r="Q772" s="97">
        <f t="shared" si="220"/>
        <v>0.22937150663823513</v>
      </c>
      <c r="R772" s="97">
        <f t="shared" si="221"/>
        <v>4.4809417363404325E-2</v>
      </c>
      <c r="S772" s="97">
        <f t="shared" si="228"/>
        <v>223.30692497724226</v>
      </c>
      <c r="T772" s="97">
        <f t="shared" si="225"/>
        <v>128.70910097141012</v>
      </c>
      <c r="U772" s="97">
        <f t="shared" si="225"/>
        <v>575.166363045499</v>
      </c>
      <c r="V772" s="33">
        <f t="shared" si="226"/>
        <v>999.99999999999977</v>
      </c>
      <c r="W772" s="101">
        <f t="shared" si="222"/>
        <v>24064.525051217326</v>
      </c>
      <c r="X772" s="108">
        <f t="shared" si="227"/>
        <v>296.1245359830906</v>
      </c>
      <c r="Y772" s="32">
        <f t="shared" si="223"/>
        <v>156.59952409543695</v>
      </c>
    </row>
    <row r="773" spans="1:25" x14ac:dyDescent="0.25">
      <c r="A773" s="4">
        <v>767</v>
      </c>
      <c r="C773" s="106">
        <f>IF(male=0,VLOOKUP((($A$5:$A$1570/'Life tables'!$I$2)*2)+age,lifetable,13,1),IF(male=1,VLOOKUP((($A$5:$A$1570/'Life tables'!$I$2)*2)+age,lifetable,10,1),"error"))</f>
        <v>8.3784722123148025E-4</v>
      </c>
      <c r="F773" s="97">
        <f t="shared" si="210"/>
        <v>47.942678799938548</v>
      </c>
      <c r="G773" s="97">
        <f t="shared" si="211"/>
        <v>4.8159424239523725</v>
      </c>
      <c r="H773" s="97">
        <f t="shared" si="212"/>
        <v>0.11020692574289101</v>
      </c>
      <c r="I773" s="97">
        <f t="shared" si="213"/>
        <v>0.11020692574289101</v>
      </c>
      <c r="J773" s="97">
        <f t="shared" si="214"/>
        <v>4.4388337321429501E-2</v>
      </c>
      <c r="K773" s="97">
        <f t="shared" si="215"/>
        <v>0.26569788744761863</v>
      </c>
      <c r="L773" s="97">
        <f t="shared" si="224"/>
        <v>42.596236299731345</v>
      </c>
      <c r="M773" s="97">
        <f t="shared" si="216"/>
        <v>248.18185718315206</v>
      </c>
      <c r="N773" s="97">
        <f t="shared" si="217"/>
        <v>23.900450564371319</v>
      </c>
      <c r="O773" s="97">
        <f t="shared" si="218"/>
        <v>0.57050127756631486</v>
      </c>
      <c r="P773" s="97">
        <f t="shared" si="219"/>
        <v>0.57050127756631486</v>
      </c>
      <c r="Q773" s="97">
        <f t="shared" si="220"/>
        <v>0.2289193913127468</v>
      </c>
      <c r="R773" s="97">
        <f t="shared" si="221"/>
        <v>4.47210932964218E-2</v>
      </c>
      <c r="S773" s="97">
        <f t="shared" si="228"/>
        <v>222.86676357903895</v>
      </c>
      <c r="T773" s="97">
        <f t="shared" si="225"/>
        <v>128.98240870004429</v>
      </c>
      <c r="U773" s="97">
        <f t="shared" si="225"/>
        <v>575.47678202624309</v>
      </c>
      <c r="V773" s="33">
        <f t="shared" si="226"/>
        <v>999.99999999999977</v>
      </c>
      <c r="W773" s="101">
        <f t="shared" si="222"/>
        <v>23989.485231879284</v>
      </c>
      <c r="X773" s="108">
        <f t="shared" si="227"/>
        <v>295.5408092737124</v>
      </c>
      <c r="Y773" s="32">
        <f t="shared" si="223"/>
        <v>156.24588452929368</v>
      </c>
    </row>
    <row r="774" spans="1:25" x14ac:dyDescent="0.25">
      <c r="A774" s="4">
        <v>768</v>
      </c>
      <c r="C774" s="106">
        <f>IF(male=0,VLOOKUP((($A$5:$A$1570/'Life tables'!$I$2)*2)+age,lifetable,13,1),IF(male=1,VLOOKUP((($A$5:$A$1570/'Life tables'!$I$2)*2)+age,lifetable,10,1),"error"))</f>
        <v>8.3784722123148025E-4</v>
      </c>
      <c r="F774" s="97">
        <f t="shared" si="210"/>
        <v>47.848145462998801</v>
      </c>
      <c r="G774" s="97">
        <f t="shared" si="211"/>
        <v>4.8064463524094005</v>
      </c>
      <c r="H774" s="97">
        <f t="shared" si="212"/>
        <v>0.1099896198120351</v>
      </c>
      <c r="I774" s="97">
        <f t="shared" si="213"/>
        <v>0.1099896198120351</v>
      </c>
      <c r="J774" s="97">
        <f t="shared" si="214"/>
        <v>4.4300812432265246E-2</v>
      </c>
      <c r="K774" s="97">
        <f t="shared" si="215"/>
        <v>0.26517398455885688</v>
      </c>
      <c r="L774" s="97">
        <f t="shared" si="224"/>
        <v>42.512245073974206</v>
      </c>
      <c r="M774" s="97">
        <f t="shared" si="216"/>
        <v>247.69266381071358</v>
      </c>
      <c r="N774" s="97">
        <f t="shared" si="217"/>
        <v>23.853340182705686</v>
      </c>
      <c r="O774" s="97">
        <f t="shared" si="218"/>
        <v>0.56937675763919082</v>
      </c>
      <c r="P774" s="97">
        <f t="shared" si="219"/>
        <v>0.56937675763919082</v>
      </c>
      <c r="Q774" s="97">
        <f t="shared" si="220"/>
        <v>0.2284681663508423</v>
      </c>
      <c r="R774" s="97">
        <f t="shared" si="221"/>
        <v>4.4632943168539302E-2</v>
      </c>
      <c r="S774" s="97">
        <f t="shared" si="228"/>
        <v>222.42746900321012</v>
      </c>
      <c r="T774" s="97">
        <f t="shared" si="225"/>
        <v>129.25517767882741</v>
      </c>
      <c r="U774" s="97">
        <f t="shared" si="225"/>
        <v>575.78658895397052</v>
      </c>
      <c r="V774" s="33">
        <f t="shared" si="226"/>
        <v>999.99999999999977</v>
      </c>
      <c r="W774" s="101">
        <f t="shared" si="222"/>
        <v>23914.679385550015</v>
      </c>
      <c r="X774" s="108">
        <f t="shared" si="227"/>
        <v>294.95823336720184</v>
      </c>
      <c r="Y774" s="32">
        <f t="shared" si="223"/>
        <v>155.89304364507078</v>
      </c>
    </row>
    <row r="775" spans="1:25" x14ac:dyDescent="0.25">
      <c r="A775" s="4">
        <v>769</v>
      </c>
      <c r="C775" s="106">
        <f>IF(male=0,VLOOKUP((($A$5:$A$1570/'Life tables'!$I$2)*2)+age,lifetable,13,1),IF(male=1,VLOOKUP((($A$5:$A$1570/'Life tables'!$I$2)*2)+age,lifetable,10,1),"error"))</f>
        <v>8.3784722123148025E-4</v>
      </c>
      <c r="F775" s="97">
        <f t="shared" ref="F775:F839" si="229">E774*(1-pCAUC)+(L774+G774+H774+I774 )*(1-pCAUC)+(S774+N774+O774+P774)*(pUAUC)</f>
        <v>47.753799514536425</v>
      </c>
      <c r="G775" s="97">
        <f t="shared" ref="G775:G838" si="230">F775*(rrOSEX)</f>
        <v>4.796969104431164</v>
      </c>
      <c r="H775" s="97">
        <f t="shared" ref="H775:H839" si="231">F775*rrEREX</f>
        <v>0.10977274463533244</v>
      </c>
      <c r="I775" s="97">
        <f t="shared" ref="I775:I839" si="232">F775*rrHOEX</f>
        <v>0.10977274463533244</v>
      </c>
      <c r="J775" s="97">
        <f t="shared" ref="J775:J838" si="233">F775*mr + G775*mr + H775*mr+I775*mr</f>
        <v>4.4213461039099802E-2</v>
      </c>
      <c r="K775" s="97">
        <f t="shared" ref="K775:K839" si="234">F775*amr + I775*amrHOEX</f>
        <v>0.26465112017532294</v>
      </c>
      <c r="L775" s="97">
        <f t="shared" si="224"/>
        <v>42.428420339620175</v>
      </c>
      <c r="M775" s="97">
        <f t="shared" ref="M775:M839" si="235">E774*pCAUC+(L774+G774+H774+I774)*pCAUC+(S774+N774+O774+P774)*(1-pUAUC)</f>
        <v>247.20443385266543</v>
      </c>
      <c r="N775" s="97">
        <f t="shared" ref="N775:N838" si="236">M775*rrOSEXc</f>
        <v>23.806322579933202</v>
      </c>
      <c r="O775" s="97">
        <f t="shared" ref="O775:O839" si="237">M775*rrEREXc</f>
        <v>0.56825445233462912</v>
      </c>
      <c r="P775" s="97">
        <f t="shared" ref="P775:P839" si="238">M775*rrHOEXc</f>
        <v>0.56825445233462912</v>
      </c>
      <c r="Q775" s="97">
        <f t="shared" ref="Q775:Q838" si="239">M775*mr + N775*mr + O775*mr+P775*mr</f>
        <v>0.22801783002857626</v>
      </c>
      <c r="R775" s="97">
        <f t="shared" ref="R775:R839" si="240">M775*amrc + P775*amrHOEX</f>
        <v>4.4544966642971327E-2</v>
      </c>
      <c r="S775" s="97">
        <f t="shared" si="228"/>
        <v>221.98903957139143</v>
      </c>
      <c r="T775" s="97">
        <f t="shared" si="225"/>
        <v>129.52740896989508</v>
      </c>
      <c r="U775" s="97">
        <f t="shared" si="225"/>
        <v>576.09578504078877</v>
      </c>
      <c r="V775" s="33">
        <f t="shared" si="226"/>
        <v>999.99999999999977</v>
      </c>
      <c r="W775" s="101">
        <f t="shared" ref="W775:W839" si="241">(cNES*L775+(cNES+cOSEX)*G775+(cNES+cEREX)*H775+(cNES+cHOEX)*I775 +(cNES+ cNES)*S775 +(cNES+ cOSEX)*N775 + (cNES+cEREX)*O775 + (cNES+cHOEX)*P775)/(1+cDR)^A$5:A$65536</f>
        <v>23840.106783530133</v>
      </c>
      <c r="X775" s="108">
        <f t="shared" si="227"/>
        <v>294.37680598931587</v>
      </c>
      <c r="Y775" s="32">
        <f t="shared" ref="Y775:Y839" si="242">(uNES*L775+ uOCEX*G775+uEREX*H775+uHOEX*I775+uNES*S775+ uOCEX*N775+uEREX*O775+uHOEX*P775)/(1+oDR)^A$5:A$65536</f>
        <v>155.54099963607908</v>
      </c>
    </row>
    <row r="776" spans="1:25" x14ac:dyDescent="0.25">
      <c r="A776" s="4">
        <v>770</v>
      </c>
      <c r="C776" s="106">
        <f>IF(male=0,VLOOKUP((($A$5:$A$1570/'Life tables'!$I$2)*2)+age,lifetable,13,1),IF(male=1,VLOOKUP((($A$5:$A$1570/'Life tables'!$I$2)*2)+age,lifetable,10,1),"error"))</f>
        <v>8.3784722123148025E-4</v>
      </c>
      <c r="F776" s="97">
        <f t="shared" si="229"/>
        <v>47.6596405468702</v>
      </c>
      <c r="G776" s="97">
        <f t="shared" si="230"/>
        <v>4.7875106390652293</v>
      </c>
      <c r="H776" s="97">
        <f t="shared" si="231"/>
        <v>0.10955629927563694</v>
      </c>
      <c r="I776" s="97">
        <f t="shared" si="232"/>
        <v>0.10955629927563694</v>
      </c>
      <c r="J776" s="97">
        <f t="shared" si="233"/>
        <v>4.4126282764476332E-2</v>
      </c>
      <c r="K776" s="97">
        <f t="shared" si="234"/>
        <v>0.26412929203765123</v>
      </c>
      <c r="L776" s="97">
        <f t="shared" ref="L776:L839" si="243">F776-SUM(G776:K776)</f>
        <v>42.344761734451566</v>
      </c>
      <c r="M776" s="97">
        <f t="shared" si="235"/>
        <v>246.71716544244569</v>
      </c>
      <c r="N776" s="97">
        <f t="shared" si="236"/>
        <v>23.759397576299907</v>
      </c>
      <c r="O776" s="97">
        <f t="shared" si="237"/>
        <v>0.56713435736192153</v>
      </c>
      <c r="P776" s="97">
        <f t="shared" si="238"/>
        <v>0.56713435736192153</v>
      </c>
      <c r="Q776" s="97">
        <f t="shared" si="239"/>
        <v>0.22756838062425852</v>
      </c>
      <c r="R776" s="97">
        <f t="shared" si="240"/>
        <v>4.445716338337305E-2</v>
      </c>
      <c r="S776" s="97">
        <f t="shared" si="228"/>
        <v>221.55147360741429</v>
      </c>
      <c r="T776" s="97">
        <f t="shared" ref="T776:U839" si="244">J776+Q776+T775</f>
        <v>129.79910363328381</v>
      </c>
      <c r="U776" s="97">
        <f t="shared" si="244"/>
        <v>576.40437149620982</v>
      </c>
      <c r="V776" s="33">
        <f t="shared" ref="V776:V839" si="245">SUM(G776:I776,L776,N776,O776,P776,S776,T776,U776)</f>
        <v>999.99999999999977</v>
      </c>
      <c r="W776" s="101">
        <f t="shared" si="241"/>
        <v>23765.766699358603</v>
      </c>
      <c r="X776" s="108">
        <f t="shared" ref="X776:X839" si="246">(L776+G776+H776+I776+N776+O776+P776+S776)</f>
        <v>293.79652487050612</v>
      </c>
      <c r="Y776" s="32">
        <f t="shared" si="242"/>
        <v>155.18975069982301</v>
      </c>
    </row>
    <row r="777" spans="1:25" x14ac:dyDescent="0.25">
      <c r="A777" s="4">
        <v>771</v>
      </c>
      <c r="C777" s="106">
        <f>IF(male=0,VLOOKUP((($A$5:$A$1570/'Life tables'!$I$2)*2)+age,lifetable,13,1),IF(male=1,VLOOKUP((($A$5:$A$1570/'Life tables'!$I$2)*2)+age,lifetable,10,1),"error"))</f>
        <v>8.3784722123148025E-4</v>
      </c>
      <c r="F777" s="97">
        <f t="shared" si="229"/>
        <v>47.565668154527863</v>
      </c>
      <c r="G777" s="97">
        <f t="shared" si="230"/>
        <v>4.7780709155810603</v>
      </c>
      <c r="H777" s="97">
        <f t="shared" si="231"/>
        <v>0.10934028280088028</v>
      </c>
      <c r="I777" s="97">
        <f t="shared" si="232"/>
        <v>0.10934028280088028</v>
      </c>
      <c r="J777" s="97">
        <f t="shared" si="233"/>
        <v>4.403927723298319E-2</v>
      </c>
      <c r="K777" s="97">
        <f t="shared" si="234"/>
        <v>0.26360849789871815</v>
      </c>
      <c r="L777" s="97">
        <f t="shared" si="243"/>
        <v>42.261268898213345</v>
      </c>
      <c r="M777" s="97">
        <f t="shared" si="235"/>
        <v>246.23085671597823</v>
      </c>
      <c r="N777" s="97">
        <f t="shared" si="236"/>
        <v>23.712564992291238</v>
      </c>
      <c r="O777" s="97">
        <f t="shared" si="237"/>
        <v>0.56601646843607401</v>
      </c>
      <c r="P777" s="97">
        <f t="shared" si="238"/>
        <v>0.56601646843607401</v>
      </c>
      <c r="Q777" s="97">
        <f t="shared" si="239"/>
        <v>0.22711981641849208</v>
      </c>
      <c r="R777" s="97">
        <f t="shared" si="240"/>
        <v>4.4369533053847533E-2</v>
      </c>
      <c r="S777" s="97">
        <f t="shared" si="228"/>
        <v>221.11476943734252</v>
      </c>
      <c r="T777" s="97">
        <f t="shared" si="244"/>
        <v>130.07026272693528</v>
      </c>
      <c r="U777" s="97">
        <f t="shared" si="244"/>
        <v>576.71234952716236</v>
      </c>
      <c r="V777" s="33">
        <f t="shared" si="245"/>
        <v>999.99999999999977</v>
      </c>
      <c r="W777" s="101">
        <f t="shared" si="241"/>
        <v>23691.658408806998</v>
      </c>
      <c r="X777" s="108">
        <f t="shared" si="246"/>
        <v>293.2173877459021</v>
      </c>
      <c r="Y777" s="32">
        <f t="shared" si="242"/>
        <v>154.83929503798745</v>
      </c>
    </row>
    <row r="778" spans="1:25" x14ac:dyDescent="0.25">
      <c r="A778" s="4">
        <v>772</v>
      </c>
      <c r="C778" s="106">
        <f>IF(male=0,VLOOKUP((($A$5:$A$1570/'Life tables'!$I$2)*2)+age,lifetable,13,1),IF(male=1,VLOOKUP((($A$5:$A$1570/'Life tables'!$I$2)*2)+age,lifetable,10,1),"error"))</f>
        <v>8.3784722123148025E-4</v>
      </c>
      <c r="F778" s="97">
        <f t="shared" si="229"/>
        <v>47.471881934190151</v>
      </c>
      <c r="G778" s="97">
        <f t="shared" si="230"/>
        <v>4.7686498934643922</v>
      </c>
      <c r="H778" s="97">
        <f t="shared" si="231"/>
        <v>0.10912469428394329</v>
      </c>
      <c r="I778" s="97">
        <f t="shared" si="232"/>
        <v>0.10912469428394329</v>
      </c>
      <c r="J778" s="97">
        <f t="shared" si="233"/>
        <v>4.3952444071202135E-2</v>
      </c>
      <c r="K778" s="97">
        <f t="shared" si="234"/>
        <v>0.26308873552333212</v>
      </c>
      <c r="L778" s="97">
        <f t="shared" si="243"/>
        <v>42.17794147256334</v>
      </c>
      <c r="M778" s="97">
        <f t="shared" si="235"/>
        <v>245.74550581171189</v>
      </c>
      <c r="N778" s="97">
        <f t="shared" si="236"/>
        <v>23.66582464863578</v>
      </c>
      <c r="O778" s="97">
        <f t="shared" si="237"/>
        <v>0.56490078127789634</v>
      </c>
      <c r="P778" s="97">
        <f t="shared" si="238"/>
        <v>0.56490078127789634</v>
      </c>
      <c r="Q778" s="97">
        <f t="shared" si="239"/>
        <v>0.22667213569420874</v>
      </c>
      <c r="R778" s="97">
        <f t="shared" si="240"/>
        <v>4.4282075318952833E-2</v>
      </c>
      <c r="S778" s="97">
        <f t="shared" si="228"/>
        <v>220.67892538950716</v>
      </c>
      <c r="T778" s="97">
        <f t="shared" si="244"/>
        <v>130.34088730670069</v>
      </c>
      <c r="U778" s="97">
        <f t="shared" si="244"/>
        <v>577.01972033800462</v>
      </c>
      <c r="V778" s="33">
        <f t="shared" si="245"/>
        <v>999.99999999999966</v>
      </c>
      <c r="W778" s="101">
        <f t="shared" si="241"/>
        <v>23617.781189873836</v>
      </c>
      <c r="X778" s="108">
        <f t="shared" si="246"/>
        <v>292.63939235529438</v>
      </c>
      <c r="Y778" s="32">
        <f t="shared" si="242"/>
        <v>154.48963085642396</v>
      </c>
    </row>
    <row r="779" spans="1:25" x14ac:dyDescent="0.25">
      <c r="A779" s="4">
        <v>773</v>
      </c>
      <c r="C779" s="106">
        <f>IF(male=0,VLOOKUP((($A$5:$A$1570/'Life tables'!$I$2)*2)+age,lifetable,13,1),IF(male=1,VLOOKUP((($A$5:$A$1570/'Life tables'!$I$2)*2)+age,lifetable,10,1),"error"))</f>
        <v>8.3784722123148025E-4</v>
      </c>
      <c r="F779" s="97">
        <f t="shared" si="229"/>
        <v>47.378281484636915</v>
      </c>
      <c r="G779" s="97">
        <f t="shared" si="230"/>
        <v>4.7592475324118215</v>
      </c>
      <c r="H779" s="97">
        <f t="shared" si="231"/>
        <v>0.10890953280253213</v>
      </c>
      <c r="I779" s="97">
        <f t="shared" si="232"/>
        <v>0.10890953280253213</v>
      </c>
      <c r="J779" s="97">
        <f t="shared" si="233"/>
        <v>4.3865782907658399E-2</v>
      </c>
      <c r="K779" s="97">
        <f t="shared" si="234"/>
        <v>0.26257000268793468</v>
      </c>
      <c r="L779" s="97">
        <f t="shared" si="243"/>
        <v>42.094779101024436</v>
      </c>
      <c r="M779" s="97">
        <f t="shared" si="235"/>
        <v>245.26111087065743</v>
      </c>
      <c r="N779" s="97">
        <f t="shared" si="236"/>
        <v>23.619176366308839</v>
      </c>
      <c r="O779" s="97">
        <f t="shared" si="237"/>
        <v>0.56378729161408792</v>
      </c>
      <c r="P779" s="97">
        <f t="shared" si="238"/>
        <v>0.56378729161408792</v>
      </c>
      <c r="Q779" s="97">
        <f t="shared" si="239"/>
        <v>0.22622533673670339</v>
      </c>
      <c r="R779" s="97">
        <f t="shared" si="240"/>
        <v>4.4194789843708664E-2</v>
      </c>
      <c r="S779" s="97">
        <f t="shared" si="228"/>
        <v>220.24393979454001</v>
      </c>
      <c r="T779" s="97">
        <f t="shared" si="244"/>
        <v>130.61097842634504</v>
      </c>
      <c r="U779" s="97">
        <f t="shared" si="244"/>
        <v>577.3264851305363</v>
      </c>
      <c r="V779" s="33">
        <f t="shared" si="245"/>
        <v>999.99999999999966</v>
      </c>
      <c r="W779" s="101">
        <f t="shared" si="241"/>
        <v>23544.134322778715</v>
      </c>
      <c r="X779" s="108">
        <f t="shared" si="246"/>
        <v>292.06253644311835</v>
      </c>
      <c r="Y779" s="32">
        <f t="shared" si="242"/>
        <v>154.14075636513755</v>
      </c>
    </row>
    <row r="780" spans="1:25" x14ac:dyDescent="0.25">
      <c r="A780" s="4">
        <v>774</v>
      </c>
      <c r="C780" s="106">
        <f>IF(male=0,VLOOKUP((($A$5:$A$1570/'Life tables'!$I$2)*2)+age,lifetable,13,1),IF(male=1,VLOOKUP((($A$5:$A$1570/'Life tables'!$I$2)*2)+age,lifetable,10,1),"error"))</f>
        <v>8.3784722123148025E-4</v>
      </c>
      <c r="F780" s="97">
        <f t="shared" si="229"/>
        <v>47.284866406695137</v>
      </c>
      <c r="G780" s="97">
        <f t="shared" si="230"/>
        <v>4.7498637923255833</v>
      </c>
      <c r="H780" s="97">
        <f t="shared" si="231"/>
        <v>0.10869479743905867</v>
      </c>
      <c r="I780" s="97">
        <f t="shared" si="232"/>
        <v>0.10869479743905867</v>
      </c>
      <c r="J780" s="97">
        <f t="shared" si="233"/>
        <v>4.3779293372772567E-2</v>
      </c>
      <c r="K780" s="97">
        <f t="shared" si="234"/>
        <v>0.26205229718031253</v>
      </c>
      <c r="L780" s="97">
        <f t="shared" si="243"/>
        <v>42.011781428938349</v>
      </c>
      <c r="M780" s="97">
        <f t="shared" si="235"/>
        <v>244.77767003642322</v>
      </c>
      <c r="N780" s="97">
        <f t="shared" si="236"/>
        <v>23.572619966535886</v>
      </c>
      <c r="O780" s="97">
        <f t="shared" si="237"/>
        <v>0.56267599517731892</v>
      </c>
      <c r="P780" s="97">
        <f t="shared" si="238"/>
        <v>0.56267599517731892</v>
      </c>
      <c r="Q780" s="97">
        <f t="shared" si="239"/>
        <v>0.22577941783366706</v>
      </c>
      <c r="R780" s="97">
        <f t="shared" si="240"/>
        <v>4.4107676293602807E-2</v>
      </c>
      <c r="S780" s="97">
        <f t="shared" si="228"/>
        <v>219.80981098540542</v>
      </c>
      <c r="T780" s="97">
        <f t="shared" si="244"/>
        <v>130.88053713755147</v>
      </c>
      <c r="U780" s="97">
        <f t="shared" si="244"/>
        <v>577.63264510401018</v>
      </c>
      <c r="V780" s="33">
        <f t="shared" si="245"/>
        <v>999.99999999999955</v>
      </c>
      <c r="W780" s="101">
        <f t="shared" si="241"/>
        <v>23470.71708995663</v>
      </c>
      <c r="X780" s="108">
        <f t="shared" si="246"/>
        <v>291.48681775843795</v>
      </c>
      <c r="Y780" s="32">
        <f t="shared" si="242"/>
        <v>153.79266977827362</v>
      </c>
    </row>
    <row r="781" spans="1:25" x14ac:dyDescent="0.25">
      <c r="A781" s="4">
        <v>775</v>
      </c>
      <c r="C781" s="106">
        <f>IF(male=0,VLOOKUP((($A$5:$A$1570/'Life tables'!$I$2)*2)+age,lifetable,13,1),IF(male=1,VLOOKUP((($A$5:$A$1570/'Life tables'!$I$2)*2)+age,lifetable,10,1),"error"))</f>
        <v>8.3784722123148025E-4</v>
      </c>
      <c r="F781" s="97">
        <f t="shared" si="229"/>
        <v>47.191636303188773</v>
      </c>
      <c r="G781" s="97">
        <f t="shared" si="230"/>
        <v>4.7404986333085128</v>
      </c>
      <c r="H781" s="97">
        <f t="shared" si="231"/>
        <v>0.10848048728052533</v>
      </c>
      <c r="I781" s="97">
        <f t="shared" si="232"/>
        <v>0.10848048728052533</v>
      </c>
      <c r="J781" s="97">
        <f t="shared" si="233"/>
        <v>4.3692975098814167E-2</v>
      </c>
      <c r="K781" s="97">
        <f t="shared" si="234"/>
        <v>0.2615356167993198</v>
      </c>
      <c r="L781" s="97">
        <f t="shared" si="243"/>
        <v>41.928948103421078</v>
      </c>
      <c r="M781" s="97">
        <f t="shared" si="235"/>
        <v>244.29518145524924</v>
      </c>
      <c r="N781" s="97">
        <f t="shared" si="236"/>
        <v>23.526155270795808</v>
      </c>
      <c r="O781" s="97">
        <f t="shared" si="237"/>
        <v>0.56156688770630914</v>
      </c>
      <c r="P781" s="97">
        <f t="shared" si="238"/>
        <v>0.56156688770630914</v>
      </c>
      <c r="Q781" s="97">
        <f t="shared" si="239"/>
        <v>0.22533437727521816</v>
      </c>
      <c r="R781" s="97">
        <f t="shared" si="240"/>
        <v>4.4020734334597258E-2</v>
      </c>
      <c r="S781" s="97">
        <f t="shared" si="228"/>
        <v>219.37653729743099</v>
      </c>
      <c r="T781" s="97">
        <f t="shared" si="244"/>
        <v>131.1495644899255</v>
      </c>
      <c r="U781" s="97">
        <f t="shared" si="244"/>
        <v>577.93820145514405</v>
      </c>
      <c r="V781" s="33">
        <f t="shared" si="245"/>
        <v>999.99999999999966</v>
      </c>
      <c r="W781" s="101">
        <f t="shared" si="241"/>
        <v>23397.528776052131</v>
      </c>
      <c r="X781" s="108">
        <f t="shared" si="246"/>
        <v>290.91223405493002</v>
      </c>
      <c r="Y781" s="32">
        <f t="shared" si="242"/>
        <v>153.44536931410465</v>
      </c>
    </row>
    <row r="782" spans="1:25" x14ac:dyDescent="0.25">
      <c r="A782" s="4">
        <v>776</v>
      </c>
      <c r="C782" s="106">
        <f>IF(male=0,VLOOKUP((($A$5:$A$1570/'Life tables'!$I$2)*2)+age,lifetable,13,1),IF(male=1,VLOOKUP((($A$5:$A$1570/'Life tables'!$I$2)*2)+age,lifetable,10,1),"error"))</f>
        <v>8.3784722123148025E-4</v>
      </c>
      <c r="F782" s="97">
        <f t="shared" si="229"/>
        <v>47.098590778890447</v>
      </c>
      <c r="G782" s="97">
        <f t="shared" si="230"/>
        <v>4.7311520156591929</v>
      </c>
      <c r="H782" s="97">
        <f t="shared" si="231"/>
        <v>0.10826660141841395</v>
      </c>
      <c r="I782" s="97">
        <f t="shared" si="232"/>
        <v>0.10826660141841395</v>
      </c>
      <c r="J782" s="97">
        <f t="shared" si="233"/>
        <v>4.3606827719856946E-2</v>
      </c>
      <c r="K782" s="97">
        <f t="shared" si="234"/>
        <v>0.26101995935461003</v>
      </c>
      <c r="L782" s="97">
        <f t="shared" si="243"/>
        <v>41.846278773319959</v>
      </c>
      <c r="M782" s="97">
        <f t="shared" si="235"/>
        <v>243.81364327603961</v>
      </c>
      <c r="N782" s="97">
        <f t="shared" si="236"/>
        <v>23.479782100824067</v>
      </c>
      <c r="O782" s="97">
        <f t="shared" si="237"/>
        <v>0.56045996494590244</v>
      </c>
      <c r="P782" s="97">
        <f t="shared" si="238"/>
        <v>0.56045996494590244</v>
      </c>
      <c r="Q782" s="97">
        <f t="shared" si="239"/>
        <v>0.22489021335393211</v>
      </c>
      <c r="R782" s="97">
        <f t="shared" si="240"/>
        <v>4.3933963633134059E-2</v>
      </c>
      <c r="S782" s="97">
        <f t="shared" si="228"/>
        <v>218.94411706833668</v>
      </c>
      <c r="T782" s="97">
        <f t="shared" si="244"/>
        <v>131.4180615309993</v>
      </c>
      <c r="U782" s="97">
        <f t="shared" si="244"/>
        <v>578.24315537813175</v>
      </c>
      <c r="V782" s="33">
        <f t="shared" si="245"/>
        <v>999.99999999999955</v>
      </c>
      <c r="W782" s="101">
        <f t="shared" si="241"/>
        <v>23324.568667913511</v>
      </c>
      <c r="X782" s="108">
        <f t="shared" si="246"/>
        <v>290.33878309086856</v>
      </c>
      <c r="Y782" s="32">
        <f t="shared" si="242"/>
        <v>153.09885319501774</v>
      </c>
    </row>
    <row r="783" spans="1:25" x14ac:dyDescent="0.25">
      <c r="A783" s="4">
        <v>777</v>
      </c>
      <c r="C783" s="106">
        <f>IF(male=0,VLOOKUP((($A$5:$A$1570/'Life tables'!$I$2)*2)+age,lifetable,13,1),IF(male=1,VLOOKUP((($A$5:$A$1570/'Life tables'!$I$2)*2)+age,lifetable,10,1),"error"))</f>
        <v>8.3784722123148025E-4</v>
      </c>
      <c r="F783" s="97">
        <f t="shared" si="229"/>
        <v>47.005729440474809</v>
      </c>
      <c r="G783" s="97">
        <f t="shared" si="230"/>
        <v>4.7218238998672684</v>
      </c>
      <c r="H783" s="97">
        <f t="shared" si="231"/>
        <v>0.1080531389485786</v>
      </c>
      <c r="I783" s="97">
        <f t="shared" si="232"/>
        <v>0.1080531389485786</v>
      </c>
      <c r="J783" s="97">
        <f t="shared" si="233"/>
        <v>4.3520850871735607E-2</v>
      </c>
      <c r="K783" s="97">
        <f t="shared" si="234"/>
        <v>0.26050532266637749</v>
      </c>
      <c r="L783" s="97">
        <f t="shared" si="243"/>
        <v>41.763773089172268</v>
      </c>
      <c r="M783" s="97">
        <f t="shared" si="235"/>
        <v>243.33305365039371</v>
      </c>
      <c r="N783" s="97">
        <f t="shared" si="236"/>
        <v>23.433500278615671</v>
      </c>
      <c r="O783" s="97">
        <f t="shared" si="237"/>
        <v>0.55935522264713811</v>
      </c>
      <c r="P783" s="97">
        <f t="shared" si="238"/>
        <v>0.55935522264713811</v>
      </c>
      <c r="Q783" s="97">
        <f t="shared" si="239"/>
        <v>0.22444692436487074</v>
      </c>
      <c r="R783" s="97">
        <f t="shared" si="240"/>
        <v>4.3847363856140915E-2</v>
      </c>
      <c r="S783" s="97">
        <f t="shared" si="228"/>
        <v>218.51254863826276</v>
      </c>
      <c r="T783" s="97">
        <f t="shared" si="244"/>
        <v>131.68602930623589</v>
      </c>
      <c r="U783" s="97">
        <f t="shared" si="244"/>
        <v>578.54750806465427</v>
      </c>
      <c r="V783" s="33">
        <f t="shared" si="245"/>
        <v>999.99999999999955</v>
      </c>
      <c r="W783" s="101">
        <f t="shared" si="241"/>
        <v>23251.836054586875</v>
      </c>
      <c r="X783" s="108">
        <f t="shared" si="246"/>
        <v>289.76646262910941</v>
      </c>
      <c r="Y783" s="32">
        <f t="shared" si="242"/>
        <v>152.75311964750193</v>
      </c>
    </row>
    <row r="784" spans="1:25" x14ac:dyDescent="0.25">
      <c r="A784" s="4">
        <v>778</v>
      </c>
      <c r="C784" s="106">
        <f>IF(male=0,VLOOKUP((($A$5:$A$1570/'Life tables'!$I$2)*2)+age,lifetable,13,1),IF(male=1,VLOOKUP((($A$5:$A$1570/'Life tables'!$I$2)*2)+age,lifetable,10,1),"error"))</f>
        <v>8.3784722123148025E-4</v>
      </c>
      <c r="F784" s="97">
        <f t="shared" si="229"/>
        <v>46.91305189647359</v>
      </c>
      <c r="G784" s="97">
        <f t="shared" si="230"/>
        <v>4.712514246608932</v>
      </c>
      <c r="H784" s="97">
        <f t="shared" si="231"/>
        <v>0.10784009897114227</v>
      </c>
      <c r="I784" s="97">
        <f t="shared" si="232"/>
        <v>0.10784009897114227</v>
      </c>
      <c r="J784" s="97">
        <f t="shared" si="233"/>
        <v>4.3435044192004273E-2</v>
      </c>
      <c r="K784" s="97">
        <f t="shared" si="234"/>
        <v>0.25999170456510889</v>
      </c>
      <c r="L784" s="97">
        <f t="shared" si="243"/>
        <v>41.681430703165262</v>
      </c>
      <c r="M784" s="97">
        <f t="shared" si="235"/>
        <v>242.85341073263578</v>
      </c>
      <c r="N784" s="97">
        <f t="shared" si="236"/>
        <v>23.387309626428053</v>
      </c>
      <c r="O784" s="97">
        <f t="shared" si="237"/>
        <v>0.55825265656731948</v>
      </c>
      <c r="P784" s="97">
        <f t="shared" si="238"/>
        <v>0.55825265656731948</v>
      </c>
      <c r="Q784" s="97">
        <f t="shared" si="239"/>
        <v>0.22400450860560925</v>
      </c>
      <c r="R784" s="97">
        <f t="shared" si="240"/>
        <v>4.3760934671036589E-2</v>
      </c>
      <c r="S784" s="97">
        <f t="shared" si="228"/>
        <v>218.08183034979643</v>
      </c>
      <c r="T784" s="97">
        <f t="shared" si="244"/>
        <v>131.95346885903351</v>
      </c>
      <c r="U784" s="97">
        <f t="shared" si="244"/>
        <v>578.85126070389038</v>
      </c>
      <c r="V784" s="33">
        <f t="shared" si="245"/>
        <v>999.99999999999943</v>
      </c>
      <c r="W784" s="101">
        <f t="shared" si="241"/>
        <v>23179.330227310384</v>
      </c>
      <c r="X784" s="108">
        <f t="shared" si="246"/>
        <v>289.19527043707558</v>
      </c>
      <c r="Y784" s="32">
        <f t="shared" si="242"/>
        <v>152.40816690213538</v>
      </c>
    </row>
    <row r="785" spans="1:25" x14ac:dyDescent="0.25">
      <c r="A785" s="4">
        <v>779</v>
      </c>
      <c r="C785" s="106">
        <f>IF(male=0,VLOOKUP((($A$5:$A$1570/'Life tables'!$I$2)*2)+age,lifetable,13,1),IF(male=1,VLOOKUP((($A$5:$A$1570/'Life tables'!$I$2)*2)+age,lifetable,10,1),"error"))</f>
        <v>8.3784722123148025E-4</v>
      </c>
      <c r="F785" s="97">
        <f t="shared" si="229"/>
        <v>46.82055775723228</v>
      </c>
      <c r="G785" s="97">
        <f t="shared" si="230"/>
        <v>4.7032230167425748</v>
      </c>
      <c r="H785" s="97">
        <f t="shared" si="231"/>
        <v>0.10762748059039728</v>
      </c>
      <c r="I785" s="97">
        <f t="shared" si="232"/>
        <v>0.10762748059039728</v>
      </c>
      <c r="J785" s="97">
        <f t="shared" si="233"/>
        <v>4.3349407319896421E-2</v>
      </c>
      <c r="K785" s="97">
        <f t="shared" si="234"/>
        <v>0.25947910289134229</v>
      </c>
      <c r="L785" s="97">
        <f t="shared" si="243"/>
        <v>41.599251269097671</v>
      </c>
      <c r="M785" s="97">
        <f t="shared" si="235"/>
        <v>242.37471267984336</v>
      </c>
      <c r="N785" s="97">
        <f t="shared" si="236"/>
        <v>23.341209966783783</v>
      </c>
      <c r="O785" s="97">
        <f t="shared" si="237"/>
        <v>0.55715226247007876</v>
      </c>
      <c r="P785" s="97">
        <f t="shared" si="238"/>
        <v>0.55715226247007876</v>
      </c>
      <c r="Q785" s="97">
        <f t="shared" si="239"/>
        <v>0.2235629643762623</v>
      </c>
      <c r="R785" s="97">
        <f t="shared" si="240"/>
        <v>4.3674675745735907E-2</v>
      </c>
      <c r="S785" s="97">
        <f t="shared" si="228"/>
        <v>217.65196054799742</v>
      </c>
      <c r="T785" s="97">
        <f t="shared" si="244"/>
        <v>132.22038123072966</v>
      </c>
      <c r="U785" s="97">
        <f t="shared" si="244"/>
        <v>579.1544144825275</v>
      </c>
      <c r="V785" s="33">
        <f t="shared" si="245"/>
        <v>999.99999999999955</v>
      </c>
      <c r="W785" s="101">
        <f t="shared" si="241"/>
        <v>23107.050479508292</v>
      </c>
      <c r="X785" s="108">
        <f t="shared" si="246"/>
        <v>288.62520428674242</v>
      </c>
      <c r="Y785" s="32">
        <f t="shared" si="242"/>
        <v>152.06399319357345</v>
      </c>
    </row>
    <row r="786" spans="1:25" x14ac:dyDescent="0.25">
      <c r="A786" s="4">
        <v>780</v>
      </c>
      <c r="C786" s="106">
        <f>IF(male=0,VLOOKUP((($A$5:$A$1570/'Life tables'!$I$2)*2)+age,lifetable,13,1),IF(male=1,VLOOKUP((($A$5:$A$1570/'Life tables'!$I$2)*2)+age,lifetable,10,1),"error"))</f>
        <v>8.3784722123148025E-4</v>
      </c>
      <c r="F786" s="97">
        <f t="shared" si="229"/>
        <v>46.728246634868235</v>
      </c>
      <c r="G786" s="97">
        <f t="shared" si="230"/>
        <v>4.6939501713045715</v>
      </c>
      <c r="H786" s="97">
        <f t="shared" si="231"/>
        <v>0.107415282914709</v>
      </c>
      <c r="I786" s="97">
        <f t="shared" si="232"/>
        <v>0.107415282914709</v>
      </c>
      <c r="J786" s="97">
        <f t="shared" si="233"/>
        <v>4.3263939896285943E-2</v>
      </c>
      <c r="K786" s="97">
        <f t="shared" si="234"/>
        <v>0.25896751549543567</v>
      </c>
      <c r="L786" s="97">
        <f t="shared" si="243"/>
        <v>41.517234442342527</v>
      </c>
      <c r="M786" s="97">
        <f t="shared" si="235"/>
        <v>241.89695765187417</v>
      </c>
      <c r="N786" s="97">
        <f t="shared" si="236"/>
        <v>23.295201122473173</v>
      </c>
      <c r="O786" s="97">
        <f t="shared" si="237"/>
        <v>0.55605403612543902</v>
      </c>
      <c r="P786" s="97">
        <f t="shared" si="238"/>
        <v>0.55605403612543902</v>
      </c>
      <c r="Q786" s="97">
        <f t="shared" si="239"/>
        <v>0.22312228997950895</v>
      </c>
      <c r="R786" s="97">
        <f t="shared" si="240"/>
        <v>4.358858674865472E-2</v>
      </c>
      <c r="S786" s="97">
        <f t="shared" si="228"/>
        <v>217.22293758042196</v>
      </c>
      <c r="T786" s="97">
        <f t="shared" si="244"/>
        <v>132.48676746060545</v>
      </c>
      <c r="U786" s="97">
        <f t="shared" si="244"/>
        <v>579.45697058477162</v>
      </c>
      <c r="V786" s="33">
        <f t="shared" si="245"/>
        <v>999.99999999999955</v>
      </c>
      <c r="W786" s="101">
        <f t="shared" si="241"/>
        <v>23034.996106785053</v>
      </c>
      <c r="X786" s="108">
        <f t="shared" si="246"/>
        <v>288.05626195462253</v>
      </c>
      <c r="Y786" s="32">
        <f t="shared" si="242"/>
        <v>151.72059676053621</v>
      </c>
    </row>
    <row r="787" spans="1:25" x14ac:dyDescent="0.25">
      <c r="A787" s="4">
        <v>781</v>
      </c>
      <c r="C787" s="106">
        <f>IF(male=0,VLOOKUP((($A$5:$A$1570/'Life tables'!$I$2)*2)+age,lifetable,13,1),IF(male=1,VLOOKUP((($A$5:$A$1570/'Life tables'!$I$2)*2)+age,lifetable,10,1),"error"))</f>
        <v>8.3784722123148025E-4</v>
      </c>
      <c r="F787" s="97">
        <f t="shared" si="229"/>
        <v>46.636118143230455</v>
      </c>
      <c r="G787" s="97">
        <f t="shared" si="230"/>
        <v>4.6846956715052466</v>
      </c>
      <c r="H787" s="97">
        <f t="shared" si="231"/>
        <v>0.10720350505642331</v>
      </c>
      <c r="I787" s="97">
        <f t="shared" si="232"/>
        <v>0.10720350505642331</v>
      </c>
      <c r="J787" s="97">
        <f t="shared" si="233"/>
        <v>4.3178641563650061E-2</v>
      </c>
      <c r="K787" s="97">
        <f t="shared" si="234"/>
        <v>0.25845694023734384</v>
      </c>
      <c r="L787" s="97">
        <f t="shared" si="243"/>
        <v>41.435379879811364</v>
      </c>
      <c r="M787" s="97">
        <f t="shared" si="235"/>
        <v>241.42014381139205</v>
      </c>
      <c r="N787" s="97">
        <f t="shared" si="236"/>
        <v>23.249282916556773</v>
      </c>
      <c r="O787" s="97">
        <f t="shared" si="237"/>
        <v>0.55495797330987384</v>
      </c>
      <c r="P787" s="97">
        <f t="shared" si="238"/>
        <v>0.55495797330987384</v>
      </c>
      <c r="Q787" s="97">
        <f t="shared" si="239"/>
        <v>0.22268248372061664</v>
      </c>
      <c r="R787" s="97">
        <f t="shared" si="240"/>
        <v>4.3502667348714497E-2</v>
      </c>
      <c r="S787" s="97">
        <f t="shared" si="228"/>
        <v>216.79475979714618</v>
      </c>
      <c r="T787" s="97">
        <f t="shared" si="244"/>
        <v>132.75262858588971</v>
      </c>
      <c r="U787" s="97">
        <f t="shared" si="244"/>
        <v>579.75893019235764</v>
      </c>
      <c r="V787" s="33">
        <f t="shared" si="245"/>
        <v>999.99999999999955</v>
      </c>
      <c r="W787" s="101">
        <f t="shared" si="241"/>
        <v>22963.166406919372</v>
      </c>
      <c r="X787" s="108">
        <f t="shared" si="246"/>
        <v>287.48844122175217</v>
      </c>
      <c r="Y787" s="32">
        <f t="shared" si="242"/>
        <v>151.3779758457963</v>
      </c>
    </row>
    <row r="788" spans="1:25" x14ac:dyDescent="0.25">
      <c r="A788" s="4">
        <v>782</v>
      </c>
      <c r="C788" s="106">
        <f>IF(male=0,VLOOKUP((($A$5:$A$1570/'Life tables'!$I$2)*2)+age,lifetable,13,1),IF(male=1,VLOOKUP((($A$5:$A$1570/'Life tables'!$I$2)*2)+age,lifetable,10,1),"error"))</f>
        <v>8.3784722123148025E-4</v>
      </c>
      <c r="F788" s="97">
        <f t="shared" si="229"/>
        <v>46.5441718978606</v>
      </c>
      <c r="G788" s="97">
        <f t="shared" si="230"/>
        <v>4.6754594787249557</v>
      </c>
      <c r="H788" s="97">
        <f t="shared" si="231"/>
        <v>0.10699214613177711</v>
      </c>
      <c r="I788" s="97">
        <f t="shared" si="232"/>
        <v>0.10699214613177711</v>
      </c>
      <c r="J788" s="97">
        <f t="shared" si="233"/>
        <v>4.309351196603315E-2</v>
      </c>
      <c r="K788" s="97">
        <f t="shared" si="234"/>
        <v>0.25794737498640213</v>
      </c>
      <c r="L788" s="97">
        <f t="shared" si="243"/>
        <v>41.353687239919658</v>
      </c>
      <c r="M788" s="97">
        <f t="shared" si="235"/>
        <v>240.94426932389158</v>
      </c>
      <c r="N788" s="97">
        <f t="shared" si="236"/>
        <v>23.203455172367732</v>
      </c>
      <c r="O788" s="97">
        <f t="shared" si="237"/>
        <v>0.55386406980636405</v>
      </c>
      <c r="P788" s="97">
        <f t="shared" si="238"/>
        <v>0.55386406980636405</v>
      </c>
      <c r="Q788" s="97">
        <f t="shared" si="239"/>
        <v>0.22224354390746387</v>
      </c>
      <c r="R788" s="97">
        <f t="shared" si="240"/>
        <v>4.3416917215346802E-2</v>
      </c>
      <c r="S788" s="97">
        <f t="shared" si="228"/>
        <v>216.36742555078831</v>
      </c>
      <c r="T788" s="97">
        <f t="shared" si="244"/>
        <v>133.0179656417632</v>
      </c>
      <c r="U788" s="97">
        <f t="shared" si="244"/>
        <v>580.06029448455934</v>
      </c>
      <c r="V788" s="33">
        <f t="shared" si="245"/>
        <v>999.99999999999943</v>
      </c>
      <c r="W788" s="101">
        <f t="shared" si="241"/>
        <v>22891.560679858332</v>
      </c>
      <c r="X788" s="108">
        <f t="shared" si="246"/>
        <v>286.92173987367698</v>
      </c>
      <c r="Y788" s="32">
        <f t="shared" si="242"/>
        <v>151.03612869616737</v>
      </c>
    </row>
    <row r="789" spans="1:25" x14ac:dyDescent="0.25">
      <c r="A789" s="4">
        <v>783</v>
      </c>
      <c r="C789" s="106">
        <f>IF(male=0,VLOOKUP((($A$5:$A$1570/'Life tables'!$I$2)*2)+age,lifetable,13,1),IF(male=1,VLOOKUP((($A$5:$A$1570/'Life tables'!$I$2)*2)+age,lifetable,10,1),"error"))</f>
        <v>9.128120834711595E-4</v>
      </c>
      <c r="F789" s="97">
        <f t="shared" si="229"/>
        <v>46.452407515955542</v>
      </c>
      <c r="G789" s="97">
        <f t="shared" si="230"/>
        <v>4.6662415545103224</v>
      </c>
      <c r="H789" s="97">
        <f t="shared" si="231"/>
        <v>0.10678120526081214</v>
      </c>
      <c r="I789" s="97">
        <f t="shared" si="232"/>
        <v>0.10678120526081214</v>
      </c>
      <c r="J789" s="97">
        <f t="shared" si="233"/>
        <v>4.685666291114237E-2</v>
      </c>
      <c r="K789" s="97">
        <f t="shared" si="234"/>
        <v>0.25743881762111903</v>
      </c>
      <c r="L789" s="97">
        <f t="shared" si="243"/>
        <v>41.268308070391335</v>
      </c>
      <c r="M789" s="97">
        <f t="shared" si="235"/>
        <v>240.46933235772138</v>
      </c>
      <c r="N789" s="97">
        <f t="shared" si="236"/>
        <v>23.157717713514057</v>
      </c>
      <c r="O789" s="97">
        <f t="shared" si="237"/>
        <v>0.55277232140445076</v>
      </c>
      <c r="P789" s="97">
        <f t="shared" si="238"/>
        <v>0.55277232140445076</v>
      </c>
      <c r="Q789" s="97">
        <f t="shared" si="239"/>
        <v>0.24165111134365286</v>
      </c>
      <c r="R789" s="97">
        <f t="shared" si="240"/>
        <v>4.3331336018497507E-2</v>
      </c>
      <c r="S789" s="97">
        <f t="shared" si="228"/>
        <v>215.92108755403626</v>
      </c>
      <c r="T789" s="97">
        <f t="shared" si="244"/>
        <v>133.30647341601798</v>
      </c>
      <c r="U789" s="97">
        <f t="shared" si="244"/>
        <v>580.36106463819897</v>
      </c>
      <c r="V789" s="33">
        <f t="shared" si="245"/>
        <v>999.99999999999943</v>
      </c>
      <c r="W789" s="101">
        <f t="shared" si="241"/>
        <v>22818.542668897571</v>
      </c>
      <c r="X789" s="108">
        <f t="shared" si="246"/>
        <v>286.33246194578248</v>
      </c>
      <c r="Y789" s="32">
        <f t="shared" si="242"/>
        <v>150.68237997716236</v>
      </c>
    </row>
    <row r="790" spans="1:25" x14ac:dyDescent="0.25">
      <c r="A790" s="4">
        <v>784</v>
      </c>
      <c r="C790" s="106">
        <f>IF(male=0,VLOOKUP((($A$5:$A$1570/'Life tables'!$I$2)*2)+age,lifetable,13,1),IF(male=1,VLOOKUP((($A$5:$A$1570/'Life tables'!$I$2)*2)+age,lifetable,10,1),"error"))</f>
        <v>9.128120834711595E-4</v>
      </c>
      <c r="F790" s="97">
        <f t="shared" si="229"/>
        <v>46.356960141265859</v>
      </c>
      <c r="G790" s="97">
        <f t="shared" si="230"/>
        <v>4.6566536659623941</v>
      </c>
      <c r="H790" s="97">
        <f t="shared" si="231"/>
        <v>0.10656179821059965</v>
      </c>
      <c r="I790" s="97">
        <f t="shared" si="232"/>
        <v>0.10656179821059965</v>
      </c>
      <c r="J790" s="97">
        <f t="shared" si="233"/>
        <v>4.6760384898855228E-2</v>
      </c>
      <c r="K790" s="97">
        <f t="shared" si="234"/>
        <v>0.25690984914350645</v>
      </c>
      <c r="L790" s="97">
        <f t="shared" si="243"/>
        <v>41.183512644839901</v>
      </c>
      <c r="M790" s="97">
        <f t="shared" si="235"/>
        <v>239.97550180451663</v>
      </c>
      <c r="N790" s="97">
        <f t="shared" si="236"/>
        <v>23.110160761293589</v>
      </c>
      <c r="O790" s="97">
        <f t="shared" si="237"/>
        <v>0.5516371418844721</v>
      </c>
      <c r="P790" s="97">
        <f t="shared" si="238"/>
        <v>0.5516371418844721</v>
      </c>
      <c r="Q790" s="97">
        <f t="shared" si="239"/>
        <v>0.24115485387569496</v>
      </c>
      <c r="R790" s="97">
        <f t="shared" si="240"/>
        <v>4.3242350294508035E-2</v>
      </c>
      <c r="S790" s="97">
        <f t="shared" si="228"/>
        <v>215.47766955528388</v>
      </c>
      <c r="T790" s="97">
        <f t="shared" si="244"/>
        <v>133.59438865479254</v>
      </c>
      <c r="U790" s="97">
        <f t="shared" si="244"/>
        <v>580.66121683763697</v>
      </c>
      <c r="V790" s="33">
        <f t="shared" si="245"/>
        <v>999.99999999999943</v>
      </c>
      <c r="W790" s="101">
        <f t="shared" si="241"/>
        <v>22745.506685212753</v>
      </c>
      <c r="X790" s="108">
        <f t="shared" si="246"/>
        <v>285.74439450756989</v>
      </c>
      <c r="Y790" s="32">
        <f t="shared" si="242"/>
        <v>150.3296641801881</v>
      </c>
    </row>
    <row r="791" spans="1:25" x14ac:dyDescent="0.25">
      <c r="A791" s="4">
        <v>785</v>
      </c>
      <c r="C791" s="106">
        <f>IF(male=0,VLOOKUP((($A$5:$A$1570/'Life tables'!$I$2)*2)+age,lifetable,13,1),IF(male=1,VLOOKUP((($A$5:$A$1570/'Life tables'!$I$2)*2)+age,lifetable,10,1),"error"))</f>
        <v>9.128120834711595E-4</v>
      </c>
      <c r="F791" s="97">
        <f t="shared" si="229"/>
        <v>46.261710441972497</v>
      </c>
      <c r="G791" s="97">
        <f t="shared" si="230"/>
        <v>4.6470856343217379</v>
      </c>
      <c r="H791" s="97">
        <f t="shared" si="231"/>
        <v>0.10634284556131486</v>
      </c>
      <c r="I791" s="97">
        <f t="shared" si="232"/>
        <v>0.10634284556131486</v>
      </c>
      <c r="J791" s="97">
        <f t="shared" si="233"/>
        <v>4.6664306282248685E-2</v>
      </c>
      <c r="K791" s="97">
        <f t="shared" si="234"/>
        <v>0.25638197618113251</v>
      </c>
      <c r="L791" s="97">
        <f t="shared" si="243"/>
        <v>41.098892834064749</v>
      </c>
      <c r="M791" s="97">
        <f t="shared" si="235"/>
        <v>239.48268406559743</v>
      </c>
      <c r="N791" s="97">
        <f t="shared" si="236"/>
        <v>23.062701345283209</v>
      </c>
      <c r="O791" s="97">
        <f t="shared" si="237"/>
        <v>0.55050429054371808</v>
      </c>
      <c r="P791" s="97">
        <f t="shared" si="238"/>
        <v>0.55050429054371808</v>
      </c>
      <c r="Q791" s="97">
        <f t="shared" si="239"/>
        <v>0.24065961419946658</v>
      </c>
      <c r="R791" s="97">
        <f t="shared" si="240"/>
        <v>4.3153547074439969E-2</v>
      </c>
      <c r="S791" s="97">
        <f t="shared" si="228"/>
        <v>215.03516097795287</v>
      </c>
      <c r="T791" s="97">
        <f t="shared" si="244"/>
        <v>133.88171257527426</v>
      </c>
      <c r="U791" s="97">
        <f t="shared" si="244"/>
        <v>580.96075236089257</v>
      </c>
      <c r="V791" s="33">
        <f t="shared" si="245"/>
        <v>999.99999999999943</v>
      </c>
      <c r="W791" s="101">
        <f t="shared" si="241"/>
        <v>22672.704437480614</v>
      </c>
      <c r="X791" s="108">
        <f t="shared" si="246"/>
        <v>285.1575350638326</v>
      </c>
      <c r="Y791" s="32">
        <f t="shared" si="242"/>
        <v>149.97777413511562</v>
      </c>
    </row>
    <row r="792" spans="1:25" x14ac:dyDescent="0.25">
      <c r="A792" s="4">
        <v>786</v>
      </c>
      <c r="C792" s="106">
        <f>IF(male=0,VLOOKUP((($A$5:$A$1570/'Life tables'!$I$2)*2)+age,lifetable,13,1),IF(male=1,VLOOKUP((($A$5:$A$1570/'Life tables'!$I$2)*2)+age,lifetable,10,1),"error"))</f>
        <v>9.128120834711595E-4</v>
      </c>
      <c r="F792" s="97">
        <f t="shared" si="229"/>
        <v>46.166657951476957</v>
      </c>
      <c r="G792" s="97">
        <f t="shared" si="230"/>
        <v>4.6375374127175588</v>
      </c>
      <c r="H792" s="97">
        <f t="shared" si="231"/>
        <v>0.1061243462403772</v>
      </c>
      <c r="I792" s="97">
        <f t="shared" si="232"/>
        <v>0.1061243462403772</v>
      </c>
      <c r="J792" s="97">
        <f t="shared" si="233"/>
        <v>4.6568426590663604E-2</v>
      </c>
      <c r="K792" s="97">
        <f t="shared" si="234"/>
        <v>0.25585519614811247</v>
      </c>
      <c r="L792" s="97">
        <f t="shared" si="243"/>
        <v>41.014448223539866</v>
      </c>
      <c r="M792" s="97">
        <f t="shared" si="235"/>
        <v>238.99087711235569</v>
      </c>
      <c r="N792" s="97">
        <f t="shared" si="236"/>
        <v>23.015339270123565</v>
      </c>
      <c r="O792" s="97">
        <f t="shared" si="237"/>
        <v>0.54937376271898131</v>
      </c>
      <c r="P792" s="97">
        <f t="shared" si="238"/>
        <v>0.54937376271898131</v>
      </c>
      <c r="Q792" s="97">
        <f t="shared" si="239"/>
        <v>0.24016539027639011</v>
      </c>
      <c r="R792" s="97">
        <f t="shared" si="240"/>
        <v>4.3064925992748568E-2</v>
      </c>
      <c r="S792" s="97">
        <f t="shared" si="228"/>
        <v>214.59356000052503</v>
      </c>
      <c r="T792" s="97">
        <f t="shared" si="244"/>
        <v>134.16844639214131</v>
      </c>
      <c r="U792" s="97">
        <f t="shared" si="244"/>
        <v>581.25967248303346</v>
      </c>
      <c r="V792" s="33">
        <f t="shared" si="245"/>
        <v>999.99999999999955</v>
      </c>
      <c r="W792" s="101">
        <f t="shared" si="241"/>
        <v>22600.135178909837</v>
      </c>
      <c r="X792" s="108">
        <f t="shared" si="246"/>
        <v>284.57188112482476</v>
      </c>
      <c r="Y792" s="32">
        <f t="shared" si="242"/>
        <v>149.62670790437258</v>
      </c>
    </row>
    <row r="793" spans="1:25" x14ac:dyDescent="0.25">
      <c r="A793" s="4">
        <v>787</v>
      </c>
      <c r="C793" s="106">
        <f>IF(male=0,VLOOKUP((($A$5:$A$1570/'Life tables'!$I$2)*2)+age,lifetable,13,1),IF(male=1,VLOOKUP((($A$5:$A$1570/'Life tables'!$I$2)*2)+age,lifetable,10,1),"error"))</f>
        <v>9.128120834711595E-4</v>
      </c>
      <c r="F793" s="97">
        <f t="shared" si="229"/>
        <v>46.071802206368119</v>
      </c>
      <c r="G793" s="97">
        <f t="shared" si="230"/>
        <v>4.6280089545992391</v>
      </c>
      <c r="H793" s="97">
        <f t="shared" si="231"/>
        <v>0.105906299182533</v>
      </c>
      <c r="I793" s="97">
        <f t="shared" si="232"/>
        <v>0.105906299182533</v>
      </c>
      <c r="J793" s="97">
        <f t="shared" si="233"/>
        <v>4.647274535665602E-2</v>
      </c>
      <c r="K793" s="97">
        <f t="shared" si="234"/>
        <v>0.25532950647622621</v>
      </c>
      <c r="L793" s="97">
        <f t="shared" si="243"/>
        <v>40.930178401570934</v>
      </c>
      <c r="M793" s="97">
        <f t="shared" si="235"/>
        <v>238.50007891845661</v>
      </c>
      <c r="N793" s="97">
        <f t="shared" si="236"/>
        <v>22.968074340674228</v>
      </c>
      <c r="O793" s="97">
        <f t="shared" si="237"/>
        <v>0.54824555375227979</v>
      </c>
      <c r="P793" s="97">
        <f t="shared" si="238"/>
        <v>0.54824555375227979</v>
      </c>
      <c r="Q793" s="97">
        <f t="shared" si="239"/>
        <v>0.23967218007017249</v>
      </c>
      <c r="R793" s="97">
        <f t="shared" si="240"/>
        <v>4.2976486684298723E-2</v>
      </c>
      <c r="S793" s="97">
        <f t="shared" si="228"/>
        <v>214.15286480352336</v>
      </c>
      <c r="T793" s="97">
        <f t="shared" si="244"/>
        <v>134.45459131756814</v>
      </c>
      <c r="U793" s="97">
        <f t="shared" si="244"/>
        <v>581.55797847619397</v>
      </c>
      <c r="V793" s="33">
        <f t="shared" si="245"/>
        <v>999.99999999999955</v>
      </c>
      <c r="W793" s="101">
        <f t="shared" si="241"/>
        <v>22527.798165048443</v>
      </c>
      <c r="X793" s="108">
        <f t="shared" si="246"/>
        <v>283.98743020623738</v>
      </c>
      <c r="Y793" s="32">
        <f t="shared" si="242"/>
        <v>149.2764635550954</v>
      </c>
    </row>
    <row r="794" spans="1:25" x14ac:dyDescent="0.25">
      <c r="A794" s="4">
        <v>788</v>
      </c>
      <c r="C794" s="106">
        <f>IF(male=0,VLOOKUP((($A$5:$A$1570/'Life tables'!$I$2)*2)+age,lifetable,13,1),IF(male=1,VLOOKUP((($A$5:$A$1570/'Life tables'!$I$2)*2)+age,lifetable,10,1),"error"))</f>
        <v>9.128120834711595E-4</v>
      </c>
      <c r="F794" s="97">
        <f t="shared" si="229"/>
        <v>45.977142746333776</v>
      </c>
      <c r="G794" s="97">
        <f t="shared" si="230"/>
        <v>4.6185002137274545</v>
      </c>
      <c r="H794" s="97">
        <f t="shared" si="231"/>
        <v>0.10568870332965211</v>
      </c>
      <c r="I794" s="97">
        <f t="shared" si="232"/>
        <v>0.10568870332965211</v>
      </c>
      <c r="J794" s="97">
        <f t="shared" si="233"/>
        <v>4.63772621159078E-2</v>
      </c>
      <c r="K794" s="97">
        <f t="shared" si="234"/>
        <v>0.25480490461442767</v>
      </c>
      <c r="L794" s="97">
        <f t="shared" si="243"/>
        <v>40.84608295921668</v>
      </c>
      <c r="M794" s="97">
        <f t="shared" si="235"/>
        <v>238.01028745990362</v>
      </c>
      <c r="N794" s="97">
        <f t="shared" si="236"/>
        <v>22.920906362019938</v>
      </c>
      <c r="O794" s="97">
        <f t="shared" si="237"/>
        <v>0.54711965899100667</v>
      </c>
      <c r="P794" s="97">
        <f t="shared" si="238"/>
        <v>0.54711965899100667</v>
      </c>
      <c r="Q794" s="97">
        <f t="shared" si="239"/>
        <v>0.23917998154687026</v>
      </c>
      <c r="R794" s="97">
        <f t="shared" si="240"/>
        <v>4.2888228784376675E-2</v>
      </c>
      <c r="S794" s="97">
        <f t="shared" si="228"/>
        <v>213.71307356957041</v>
      </c>
      <c r="T794" s="97">
        <f t="shared" si="244"/>
        <v>134.74014856123091</v>
      </c>
      <c r="U794" s="97">
        <f t="shared" si="244"/>
        <v>581.85567160959272</v>
      </c>
      <c r="V794" s="33">
        <f t="shared" si="245"/>
        <v>999.99999999999943</v>
      </c>
      <c r="W794" s="101">
        <f t="shared" si="241"/>
        <v>22455.692653778351</v>
      </c>
      <c r="X794" s="108">
        <f t="shared" si="246"/>
        <v>283.4041798291758</v>
      </c>
      <c r="Y794" s="32">
        <f t="shared" si="242"/>
        <v>148.92703915911187</v>
      </c>
    </row>
    <row r="795" spans="1:25" x14ac:dyDescent="0.25">
      <c r="A795" s="4">
        <v>789</v>
      </c>
      <c r="C795" s="106">
        <f>IF(male=0,VLOOKUP((($A$5:$A$1570/'Life tables'!$I$2)*2)+age,lifetable,13,1),IF(male=1,VLOOKUP((($A$5:$A$1570/'Life tables'!$I$2)*2)+age,lifetable,10,1),"error"))</f>
        <v>9.128120834711595E-4</v>
      </c>
      <c r="F795" s="97">
        <f t="shared" si="229"/>
        <v>45.882679114075259</v>
      </c>
      <c r="G795" s="97">
        <f t="shared" si="230"/>
        <v>4.6090111441655965</v>
      </c>
      <c r="H795" s="97">
        <f t="shared" si="231"/>
        <v>0.10547155763053169</v>
      </c>
      <c r="I795" s="97">
        <f t="shared" si="232"/>
        <v>0.10547155763053169</v>
      </c>
      <c r="J795" s="97">
        <f t="shared" si="233"/>
        <v>4.6281976407140636E-2</v>
      </c>
      <c r="K795" s="97">
        <f t="shared" si="234"/>
        <v>0.2542813880283718</v>
      </c>
      <c r="L795" s="97">
        <f t="shared" si="243"/>
        <v>40.762161490213089</v>
      </c>
      <c r="M795" s="97">
        <f t="shared" si="235"/>
        <v>237.5215007151005</v>
      </c>
      <c r="N795" s="97">
        <f t="shared" si="236"/>
        <v>22.873835139476601</v>
      </c>
      <c r="O795" s="97">
        <f t="shared" si="237"/>
        <v>0.54599607378807269</v>
      </c>
      <c r="P795" s="97">
        <f t="shared" si="238"/>
        <v>0.54599607378807269</v>
      </c>
      <c r="Q795" s="97">
        <f t="shared" si="239"/>
        <v>0.23868879267495197</v>
      </c>
      <c r="R795" s="97">
        <f t="shared" si="240"/>
        <v>4.2800151928701187E-2</v>
      </c>
      <c r="S795" s="97">
        <f t="shared" si="228"/>
        <v>213.27418448344412</v>
      </c>
      <c r="T795" s="97">
        <f t="shared" si="244"/>
        <v>135.025119330313</v>
      </c>
      <c r="U795" s="97">
        <f t="shared" si="244"/>
        <v>582.15275314954977</v>
      </c>
      <c r="V795" s="33">
        <f t="shared" si="245"/>
        <v>999.99999999999943</v>
      </c>
      <c r="W795" s="101">
        <f t="shared" si="241"/>
        <v>22383.817905309676</v>
      </c>
      <c r="X795" s="108">
        <f t="shared" si="246"/>
        <v>282.82212752013663</v>
      </c>
      <c r="Y795" s="32">
        <f t="shared" si="242"/>
        <v>148.57843279292388</v>
      </c>
    </row>
    <row r="796" spans="1:25" x14ac:dyDescent="0.25">
      <c r="A796" s="4">
        <v>790</v>
      </c>
      <c r="C796" s="106">
        <f>IF(male=0,VLOOKUP((($A$5:$A$1570/'Life tables'!$I$2)*2)+age,lifetable,13,1),IF(male=1,VLOOKUP((($A$5:$A$1570/'Life tables'!$I$2)*2)+age,lifetable,10,1),"error"))</f>
        <v>9.128120834711595E-4</v>
      </c>
      <c r="F796" s="97">
        <f t="shared" si="229"/>
        <v>45.788410855225244</v>
      </c>
      <c r="G796" s="97">
        <f t="shared" si="230"/>
        <v>4.5995417002715175</v>
      </c>
      <c r="H796" s="97">
        <f t="shared" si="231"/>
        <v>0.10525486104070725</v>
      </c>
      <c r="I796" s="97">
        <f t="shared" si="232"/>
        <v>0.10525486104070725</v>
      </c>
      <c r="J796" s="97">
        <f t="shared" si="233"/>
        <v>4.6186887772033003E-2</v>
      </c>
      <c r="K796" s="97">
        <f t="shared" si="234"/>
        <v>0.25375895419995909</v>
      </c>
      <c r="L796" s="97">
        <f t="shared" si="243"/>
        <v>40.67841359090032</v>
      </c>
      <c r="M796" s="97">
        <f t="shared" si="235"/>
        <v>237.03371666491137</v>
      </c>
      <c r="N796" s="97">
        <f t="shared" si="236"/>
        <v>22.826860478597055</v>
      </c>
      <c r="O796" s="97">
        <f t="shared" si="237"/>
        <v>0.54487479350204437</v>
      </c>
      <c r="P796" s="97">
        <f t="shared" si="238"/>
        <v>0.54487479350204437</v>
      </c>
      <c r="Q796" s="97">
        <f t="shared" si="239"/>
        <v>0.23819861142535892</v>
      </c>
      <c r="R796" s="97">
        <f t="shared" si="240"/>
        <v>4.2712255753434368E-2</v>
      </c>
      <c r="S796" s="97">
        <f t="shared" si="228"/>
        <v>212.83619573213144</v>
      </c>
      <c r="T796" s="97">
        <f t="shared" si="244"/>
        <v>135.30950482951039</v>
      </c>
      <c r="U796" s="97">
        <f t="shared" si="244"/>
        <v>582.44922435950321</v>
      </c>
      <c r="V796" s="33">
        <f t="shared" si="245"/>
        <v>999.99999999999943</v>
      </c>
      <c r="W796" s="101">
        <f t="shared" si="241"/>
        <v>22312.173182175127</v>
      </c>
      <c r="X796" s="108">
        <f t="shared" si="246"/>
        <v>282.24127081098584</v>
      </c>
      <c r="Y796" s="32">
        <f t="shared" si="242"/>
        <v>148.23064253769073</v>
      </c>
    </row>
    <row r="797" spans="1:25" x14ac:dyDescent="0.25">
      <c r="A797" s="4">
        <v>791</v>
      </c>
      <c r="C797" s="106">
        <f>IF(male=0,VLOOKUP((($A$5:$A$1570/'Life tables'!$I$2)*2)+age,lifetable,13,1),IF(male=1,VLOOKUP((($A$5:$A$1570/'Life tables'!$I$2)*2)+age,lifetable,10,1),"error"))</f>
        <v>9.128120834711595E-4</v>
      </c>
      <c r="F797" s="97">
        <f t="shared" si="229"/>
        <v>45.694337518268433</v>
      </c>
      <c r="G797" s="97">
        <f t="shared" si="230"/>
        <v>4.5900918366895587</v>
      </c>
      <c r="H797" s="97">
        <f t="shared" si="231"/>
        <v>0.1050386125222703</v>
      </c>
      <c r="I797" s="97">
        <f t="shared" si="232"/>
        <v>0.1050386125222703</v>
      </c>
      <c r="J797" s="97">
        <f t="shared" si="233"/>
        <v>4.6091995755140287E-2</v>
      </c>
      <c r="K797" s="97">
        <f t="shared" si="234"/>
        <v>0.25323760062689582</v>
      </c>
      <c r="L797" s="97">
        <f t="shared" si="243"/>
        <v>40.594838860152294</v>
      </c>
      <c r="M797" s="97">
        <f t="shared" si="235"/>
        <v>236.54693329271734</v>
      </c>
      <c r="N797" s="97">
        <f t="shared" si="236"/>
        <v>22.779982185176536</v>
      </c>
      <c r="O797" s="97">
        <f t="shared" si="237"/>
        <v>0.54375581349727398</v>
      </c>
      <c r="P797" s="97">
        <f t="shared" si="238"/>
        <v>0.54375581349727398</v>
      </c>
      <c r="Q797" s="97">
        <f t="shared" si="239"/>
        <v>0.23770943577156159</v>
      </c>
      <c r="R797" s="97">
        <f t="shared" si="240"/>
        <v>4.2624539895191875E-2</v>
      </c>
      <c r="S797" s="97">
        <f t="shared" si="228"/>
        <v>212.39910550487951</v>
      </c>
      <c r="T797" s="97">
        <f t="shared" si="244"/>
        <v>135.5933062610371</v>
      </c>
      <c r="U797" s="97">
        <f t="shared" si="244"/>
        <v>582.74508650002531</v>
      </c>
      <c r="V797" s="33">
        <f t="shared" si="245"/>
        <v>999.99999999999943</v>
      </c>
      <c r="W797" s="101">
        <f t="shared" si="241"/>
        <v>22240.757749224213</v>
      </c>
      <c r="X797" s="108">
        <f t="shared" si="246"/>
        <v>281.66160723893699</v>
      </c>
      <c r="Y797" s="32">
        <f t="shared" si="242"/>
        <v>147.88366647921211</v>
      </c>
    </row>
    <row r="798" spans="1:25" x14ac:dyDescent="0.25">
      <c r="A798" s="4">
        <v>792</v>
      </c>
      <c r="C798" s="106">
        <f>IF(male=0,VLOOKUP((($A$5:$A$1570/'Life tables'!$I$2)*2)+age,lifetable,13,1),IF(male=1,VLOOKUP((($A$5:$A$1570/'Life tables'!$I$2)*2)+age,lifetable,10,1),"error"))</f>
        <v>9.128120834711595E-4</v>
      </c>
      <c r="F798" s="97">
        <f t="shared" si="229"/>
        <v>45.600458654465172</v>
      </c>
      <c r="G798" s="97">
        <f t="shared" si="230"/>
        <v>4.5806615083428843</v>
      </c>
      <c r="H798" s="97">
        <f t="shared" si="231"/>
        <v>0.1048228110436928</v>
      </c>
      <c r="I798" s="97">
        <f t="shared" si="232"/>
        <v>0.1048228110436928</v>
      </c>
      <c r="J798" s="97">
        <f t="shared" si="233"/>
        <v>4.5997299903817623E-2</v>
      </c>
      <c r="K798" s="97">
        <f t="shared" si="234"/>
        <v>0.25271732482227099</v>
      </c>
      <c r="L798" s="97">
        <f t="shared" si="243"/>
        <v>40.511436899308812</v>
      </c>
      <c r="M798" s="97">
        <f t="shared" si="235"/>
        <v>236.06114858447185</v>
      </c>
      <c r="N798" s="97">
        <f t="shared" si="236"/>
        <v>22.733200065257993</v>
      </c>
      <c r="O798" s="97">
        <f t="shared" si="237"/>
        <v>0.5426391291440269</v>
      </c>
      <c r="P798" s="97">
        <f t="shared" si="238"/>
        <v>0.5426391291440269</v>
      </c>
      <c r="Q798" s="97">
        <f t="shared" si="239"/>
        <v>0.23722126368961544</v>
      </c>
      <c r="R798" s="97">
        <f t="shared" si="240"/>
        <v>4.2537003991052882E-2</v>
      </c>
      <c r="S798" s="97">
        <f t="shared" si="228"/>
        <v>211.96291199324514</v>
      </c>
      <c r="T798" s="97">
        <f t="shared" si="244"/>
        <v>135.87652482463054</v>
      </c>
      <c r="U798" s="97">
        <f t="shared" si="244"/>
        <v>583.04034082883868</v>
      </c>
      <c r="V798" s="33">
        <f t="shared" si="245"/>
        <v>999.99999999999943</v>
      </c>
      <c r="W798" s="101">
        <f t="shared" si="241"/>
        <v>22169.570873617595</v>
      </c>
      <c r="X798" s="108">
        <f t="shared" si="246"/>
        <v>281.08313434653024</v>
      </c>
      <c r="Y798" s="32">
        <f t="shared" si="242"/>
        <v>147.53750270791213</v>
      </c>
    </row>
    <row r="799" spans="1:25" x14ac:dyDescent="0.25">
      <c r="A799" s="4">
        <v>793</v>
      </c>
      <c r="C799" s="106">
        <f>IF(male=0,VLOOKUP((($A$5:$A$1570/'Life tables'!$I$2)*2)+age,lifetable,13,1),IF(male=1,VLOOKUP((($A$5:$A$1570/'Life tables'!$I$2)*2)+age,lifetable,10,1),"error"))</f>
        <v>9.128120834711595E-4</v>
      </c>
      <c r="F799" s="97">
        <f t="shared" si="229"/>
        <v>45.506773817777749</v>
      </c>
      <c r="G799" s="97">
        <f t="shared" si="230"/>
        <v>4.571250670426072</v>
      </c>
      <c r="H799" s="97">
        <f t="shared" si="231"/>
        <v>0.10460745557965771</v>
      </c>
      <c r="I799" s="97">
        <f t="shared" si="232"/>
        <v>0.10460745557965771</v>
      </c>
      <c r="J799" s="97">
        <f t="shared" si="233"/>
        <v>4.5902799768145638E-2</v>
      </c>
      <c r="K799" s="97">
        <f t="shared" si="234"/>
        <v>0.25219812431414756</v>
      </c>
      <c r="L799" s="97">
        <f t="shared" si="243"/>
        <v>40.428207312110068</v>
      </c>
      <c r="M799" s="97">
        <f t="shared" si="235"/>
        <v>235.5763605287525</v>
      </c>
      <c r="N799" s="97">
        <f t="shared" si="236"/>
        <v>22.686513925137092</v>
      </c>
      <c r="O799" s="97">
        <f t="shared" si="237"/>
        <v>0.54152473581860061</v>
      </c>
      <c r="P799" s="97">
        <f t="shared" si="238"/>
        <v>0.54152473581860061</v>
      </c>
      <c r="Q799" s="97">
        <f t="shared" si="239"/>
        <v>0.23673409315821298</v>
      </c>
      <c r="R799" s="97">
        <f t="shared" si="240"/>
        <v>4.244964767856943E-2</v>
      </c>
      <c r="S799" s="97">
        <f t="shared" si="228"/>
        <v>211.52761339114141</v>
      </c>
      <c r="T799" s="97">
        <f t="shared" si="244"/>
        <v>136.15916171755688</v>
      </c>
      <c r="U799" s="97">
        <f t="shared" si="244"/>
        <v>583.33498860083137</v>
      </c>
      <c r="V799" s="33">
        <f t="shared" si="245"/>
        <v>999.99999999999943</v>
      </c>
      <c r="W799" s="101">
        <f t="shared" si="241"/>
        <v>22098.611824821128</v>
      </c>
      <c r="X799" s="108">
        <f t="shared" si="246"/>
        <v>280.50584968161115</v>
      </c>
      <c r="Y799" s="32">
        <f t="shared" si="242"/>
        <v>147.192149318823</v>
      </c>
    </row>
    <row r="800" spans="1:25" x14ac:dyDescent="0.25">
      <c r="A800" s="4">
        <v>794</v>
      </c>
      <c r="C800" s="106">
        <f>IF(male=0,VLOOKUP((($A$5:$A$1570/'Life tables'!$I$2)*2)+age,lifetable,13,1),IF(male=1,VLOOKUP((($A$5:$A$1570/'Life tables'!$I$2)*2)+age,lifetable,10,1),"error"))</f>
        <v>9.128120834711595E-4</v>
      </c>
      <c r="F800" s="97">
        <f t="shared" si="229"/>
        <v>45.413282564799424</v>
      </c>
      <c r="G800" s="97">
        <f t="shared" si="230"/>
        <v>4.5618592783979866</v>
      </c>
      <c r="H800" s="97">
        <f t="shared" si="231"/>
        <v>0.10439254511089589</v>
      </c>
      <c r="I800" s="97">
        <f t="shared" si="232"/>
        <v>0.10439254511089589</v>
      </c>
      <c r="J800" s="97">
        <f t="shared" si="233"/>
        <v>4.5808494900858816E-2</v>
      </c>
      <c r="K800" s="97">
        <f t="shared" si="234"/>
        <v>0.2516799966451696</v>
      </c>
      <c r="L800" s="97">
        <f t="shared" si="243"/>
        <v>40.34514970463362</v>
      </c>
      <c r="M800" s="97">
        <f t="shared" si="235"/>
        <v>235.09256711681175</v>
      </c>
      <c r="N800" s="97">
        <f t="shared" si="236"/>
        <v>22.639923571367092</v>
      </c>
      <c r="O800" s="97">
        <f t="shared" si="237"/>
        <v>0.54041262890344177</v>
      </c>
      <c r="P800" s="97">
        <f t="shared" si="238"/>
        <v>0.54041262890344177</v>
      </c>
      <c r="Q800" s="97">
        <f t="shared" si="239"/>
        <v>0.23624792215873469</v>
      </c>
      <c r="R800" s="97">
        <f t="shared" si="240"/>
        <v>4.2362470595775539E-2</v>
      </c>
      <c r="S800" s="97">
        <f t="shared" si="228"/>
        <v>211.09320789488325</v>
      </c>
      <c r="T800" s="97">
        <f t="shared" si="244"/>
        <v>136.44121813461649</v>
      </c>
      <c r="U800" s="97">
        <f t="shared" si="244"/>
        <v>583.62903106807232</v>
      </c>
      <c r="V800" s="33">
        <f t="shared" si="245"/>
        <v>999.99999999999943</v>
      </c>
      <c r="W800" s="101">
        <f t="shared" si="241"/>
        <v>22027.879874600148</v>
      </c>
      <c r="X800" s="108">
        <f t="shared" si="246"/>
        <v>279.92975079731059</v>
      </c>
      <c r="Y800" s="32">
        <f t="shared" si="242"/>
        <v>146.84760441156911</v>
      </c>
    </row>
    <row r="801" spans="1:25" x14ac:dyDescent="0.25">
      <c r="A801" s="4">
        <v>795</v>
      </c>
      <c r="C801" s="106">
        <f>IF(male=0,VLOOKUP((($A$5:$A$1570/'Life tables'!$I$2)*2)+age,lifetable,13,1),IF(male=1,VLOOKUP((($A$5:$A$1570/'Life tables'!$I$2)*2)+age,lifetable,10,1),"error"))</f>
        <v>9.128120834711595E-4</v>
      </c>
      <c r="F801" s="97">
        <f t="shared" si="229"/>
        <v>45.31998445468588</v>
      </c>
      <c r="G801" s="97">
        <f t="shared" si="230"/>
        <v>4.5524872879748948</v>
      </c>
      <c r="H801" s="97">
        <f t="shared" si="231"/>
        <v>0.10417807862402849</v>
      </c>
      <c r="I801" s="97">
        <f t="shared" si="232"/>
        <v>0.10417807862402849</v>
      </c>
      <c r="J801" s="97">
        <f t="shared" si="233"/>
        <v>4.5714384857276358E-2</v>
      </c>
      <c r="K801" s="97">
        <f t="shared" si="234"/>
        <v>0.25116293937218187</v>
      </c>
      <c r="L801" s="97">
        <f t="shared" si="243"/>
        <v>40.262263685233471</v>
      </c>
      <c r="M801" s="97">
        <f t="shared" si="235"/>
        <v>234.60976634262477</v>
      </c>
      <c r="N801" s="97">
        <f t="shared" si="236"/>
        <v>22.593428810763456</v>
      </c>
      <c r="O801" s="97">
        <f t="shared" si="237"/>
        <v>0.53930280378725526</v>
      </c>
      <c r="P801" s="97">
        <f t="shared" si="238"/>
        <v>0.53930280378725526</v>
      </c>
      <c r="Q801" s="97">
        <f t="shared" si="239"/>
        <v>0.23576274867529728</v>
      </c>
      <c r="R801" s="97">
        <f t="shared" si="240"/>
        <v>4.2275472381195868E-2</v>
      </c>
      <c r="S801" s="97">
        <f t="shared" si="228"/>
        <v>210.65969370323032</v>
      </c>
      <c r="T801" s="97">
        <f t="shared" si="244"/>
        <v>136.72269526814907</v>
      </c>
      <c r="U801" s="97">
        <f t="shared" si="244"/>
        <v>583.92246947982574</v>
      </c>
      <c r="V801" s="33">
        <f t="shared" si="245"/>
        <v>999.99999999999955</v>
      </c>
      <c r="W801" s="101">
        <f t="shared" si="241"/>
        <v>21957.37429701351</v>
      </c>
      <c r="X801" s="108">
        <f t="shared" si="246"/>
        <v>279.35483525202471</v>
      </c>
      <c r="Y801" s="32">
        <f t="shared" si="242"/>
        <v>146.50386609035124</v>
      </c>
    </row>
    <row r="802" spans="1:25" x14ac:dyDescent="0.25">
      <c r="A802" s="4">
        <v>796</v>
      </c>
      <c r="C802" s="106">
        <f>IF(male=0,VLOOKUP((($A$5:$A$1570/'Life tables'!$I$2)*2)+age,lifetable,13,1),IF(male=1,VLOOKUP((($A$5:$A$1570/'Life tables'!$I$2)*2)+age,lifetable,10,1),"error"))</f>
        <v>9.128120834711595E-4</v>
      </c>
      <c r="F802" s="97">
        <f t="shared" si="229"/>
        <v>45.226879049089298</v>
      </c>
      <c r="G802" s="97">
        <f t="shared" si="230"/>
        <v>4.5431346551238407</v>
      </c>
      <c r="H802" s="97">
        <f t="shared" si="231"/>
        <v>0.10396405511141539</v>
      </c>
      <c r="I802" s="97">
        <f t="shared" si="232"/>
        <v>0.10396405511141539</v>
      </c>
      <c r="J802" s="97">
        <f t="shared" si="233"/>
        <v>4.5620469195235686E-2</v>
      </c>
      <c r="K802" s="97">
        <f t="shared" si="234"/>
        <v>0.25064695006586474</v>
      </c>
      <c r="L802" s="97">
        <f t="shared" si="243"/>
        <v>40.179548864481525</v>
      </c>
      <c r="M802" s="97">
        <f t="shared" si="235"/>
        <v>234.12795620293539</v>
      </c>
      <c r="N802" s="97">
        <f t="shared" si="236"/>
        <v>22.547029450408278</v>
      </c>
      <c r="O802" s="97">
        <f t="shared" si="237"/>
        <v>0.53819525586511063</v>
      </c>
      <c r="P802" s="97">
        <f t="shared" si="238"/>
        <v>0.53819525586511063</v>
      </c>
      <c r="Q802" s="97">
        <f t="shared" si="239"/>
        <v>0.23527857069479965</v>
      </c>
      <c r="R802" s="97">
        <f t="shared" si="240"/>
        <v>4.2188652673853966E-2</v>
      </c>
      <c r="S802" s="97">
        <f t="shared" si="228"/>
        <v>210.22706901742825</v>
      </c>
      <c r="T802" s="97">
        <f t="shared" si="244"/>
        <v>137.00359430803911</v>
      </c>
      <c r="U802" s="97">
        <f t="shared" si="244"/>
        <v>584.21530508256546</v>
      </c>
      <c r="V802" s="33">
        <f t="shared" si="245"/>
        <v>999.99999999999955</v>
      </c>
      <c r="W802" s="101">
        <f t="shared" si="241"/>
        <v>21887.094368407685</v>
      </c>
      <c r="X802" s="108">
        <f t="shared" si="246"/>
        <v>278.78110060939491</v>
      </c>
      <c r="Y802" s="32">
        <f t="shared" si="242"/>
        <v>146.16093246393129</v>
      </c>
    </row>
    <row r="803" spans="1:25" x14ac:dyDescent="0.25">
      <c r="A803" s="4">
        <v>797</v>
      </c>
      <c r="C803" s="106">
        <f>IF(male=0,VLOOKUP((($A$5:$A$1570/'Life tables'!$I$2)*2)+age,lifetable,13,1),IF(male=1,VLOOKUP((($A$5:$A$1570/'Life tables'!$I$2)*2)+age,lifetable,10,1),"error"))</f>
        <v>9.128120834711595E-4</v>
      </c>
      <c r="F803" s="97">
        <f t="shared" si="229"/>
        <v>45.133965912094716</v>
      </c>
      <c r="G803" s="97">
        <f t="shared" si="230"/>
        <v>4.5338013360562526</v>
      </c>
      <c r="H803" s="97">
        <f t="shared" si="231"/>
        <v>0.10375047357100897</v>
      </c>
      <c r="I803" s="97">
        <f t="shared" si="232"/>
        <v>0.10375047357100897</v>
      </c>
      <c r="J803" s="97">
        <f t="shared" si="233"/>
        <v>4.5526747475028245E-2</v>
      </c>
      <c r="K803" s="97">
        <f t="shared" si="234"/>
        <v>0.25013202631038145</v>
      </c>
      <c r="L803" s="97">
        <f t="shared" si="243"/>
        <v>40.097004855111038</v>
      </c>
      <c r="M803" s="97">
        <f t="shared" si="235"/>
        <v>233.64713469730023</v>
      </c>
      <c r="N803" s="97">
        <f t="shared" si="236"/>
        <v>22.500725297654519</v>
      </c>
      <c r="O803" s="97">
        <f t="shared" si="237"/>
        <v>0.53708998053854318</v>
      </c>
      <c r="P803" s="97">
        <f t="shared" si="238"/>
        <v>0.53708998053854318</v>
      </c>
      <c r="Q803" s="97">
        <f t="shared" si="239"/>
        <v>0.23479538620696722</v>
      </c>
      <c r="R803" s="97">
        <f t="shared" si="240"/>
        <v>4.2102011113280234E-2</v>
      </c>
      <c r="S803" s="97">
        <f t="shared" si="228"/>
        <v>209.79533204124837</v>
      </c>
      <c r="T803" s="97">
        <f t="shared" si="244"/>
        <v>137.28391644172112</v>
      </c>
      <c r="U803" s="97">
        <f t="shared" si="244"/>
        <v>584.50753911998913</v>
      </c>
      <c r="V803" s="33">
        <f t="shared" si="245"/>
        <v>999.99999999999955</v>
      </c>
      <c r="W803" s="101">
        <f t="shared" si="241"/>
        <v>21817.039367410795</v>
      </c>
      <c r="X803" s="108">
        <f t="shared" si="246"/>
        <v>278.20854443828927</v>
      </c>
      <c r="Y803" s="32">
        <f t="shared" si="242"/>
        <v>145.81880164561696</v>
      </c>
    </row>
    <row r="804" spans="1:25" x14ac:dyDescent="0.25">
      <c r="A804" s="4">
        <v>798</v>
      </c>
      <c r="C804" s="106">
        <f>IF(male=0,VLOOKUP((($A$5:$A$1570/'Life tables'!$I$2)*2)+age,lifetable,13,1),IF(male=1,VLOOKUP((($A$5:$A$1570/'Life tables'!$I$2)*2)+age,lifetable,10,1),"error"))</f>
        <v>9.128120834711595E-4</v>
      </c>
      <c r="F804" s="97">
        <f t="shared" si="229"/>
        <v>45.041244610158607</v>
      </c>
      <c r="G804" s="97">
        <f t="shared" si="230"/>
        <v>4.5244872872217767</v>
      </c>
      <c r="H804" s="97">
        <f t="shared" si="231"/>
        <v>0.10353733300621287</v>
      </c>
      <c r="I804" s="97">
        <f t="shared" si="232"/>
        <v>0.10353733300621287</v>
      </c>
      <c r="J804" s="97">
        <f t="shared" si="233"/>
        <v>4.5433219259337597E-2</v>
      </c>
      <c r="K804" s="97">
        <f t="shared" si="234"/>
        <v>0.24961816570303785</v>
      </c>
      <c r="L804" s="97">
        <f t="shared" si="243"/>
        <v>40.014631271962031</v>
      </c>
      <c r="M804" s="97">
        <f t="shared" si="235"/>
        <v>233.16729982813072</v>
      </c>
      <c r="N804" s="97">
        <f t="shared" si="236"/>
        <v>22.45451616013008</v>
      </c>
      <c r="O804" s="97">
        <f t="shared" si="237"/>
        <v>0.5359869732156507</v>
      </c>
      <c r="P804" s="97">
        <f t="shared" si="238"/>
        <v>0.5359869732156507</v>
      </c>
      <c r="Q804" s="97">
        <f t="shared" si="239"/>
        <v>0.23431319320439445</v>
      </c>
      <c r="R804" s="97">
        <f t="shared" si="240"/>
        <v>4.2015547339519489E-2</v>
      </c>
      <c r="S804" s="97">
        <f t="shared" si="228"/>
        <v>209.36448098102542</v>
      </c>
      <c r="T804" s="97">
        <f t="shared" si="244"/>
        <v>137.56366285418486</v>
      </c>
      <c r="U804" s="97">
        <f t="shared" si="244"/>
        <v>584.79917283303166</v>
      </c>
      <c r="V804" s="33">
        <f t="shared" si="245"/>
        <v>999.99999999999955</v>
      </c>
      <c r="W804" s="101">
        <f t="shared" si="241"/>
        <v>21747.208574926626</v>
      </c>
      <c r="X804" s="108">
        <f t="shared" si="246"/>
        <v>277.63716431278306</v>
      </c>
      <c r="Y804" s="32">
        <f t="shared" si="242"/>
        <v>145.47747175324685</v>
      </c>
    </row>
    <row r="805" spans="1:25" x14ac:dyDescent="0.25">
      <c r="A805" s="4">
        <v>799</v>
      </c>
      <c r="C805" s="106">
        <f>IF(male=0,VLOOKUP((($A$5:$A$1570/'Life tables'!$I$2)*2)+age,lifetable,13,1),IF(male=1,VLOOKUP((($A$5:$A$1570/'Life tables'!$I$2)*2)+age,lifetable,10,1),"error"))</f>
        <v>9.128120834711595E-4</v>
      </c>
      <c r="F805" s="97">
        <f t="shared" si="229"/>
        <v>44.948714712049814</v>
      </c>
      <c r="G805" s="97">
        <f t="shared" si="230"/>
        <v>4.5151924653023414</v>
      </c>
      <c r="H805" s="97">
        <f t="shared" si="231"/>
        <v>0.10332463242574623</v>
      </c>
      <c r="I805" s="97">
        <f t="shared" si="232"/>
        <v>0.10332463242574623</v>
      </c>
      <c r="J805" s="97">
        <f t="shared" si="233"/>
        <v>4.5339884113179733E-2</v>
      </c>
      <c r="K805" s="97">
        <f t="shared" si="234"/>
        <v>0.24910536585395471</v>
      </c>
      <c r="L805" s="97">
        <f t="shared" si="243"/>
        <v>39.932427731928847</v>
      </c>
      <c r="M805" s="97">
        <f t="shared" si="235"/>
        <v>232.68844960073321</v>
      </c>
      <c r="N805" s="97">
        <f t="shared" si="236"/>
        <v>22.408401845741633</v>
      </c>
      <c r="O805" s="97">
        <f t="shared" si="237"/>
        <v>0.53488622931118557</v>
      </c>
      <c r="P805" s="97">
        <f t="shared" si="238"/>
        <v>0.53488622931118557</v>
      </c>
      <c r="Q805" s="97">
        <f t="shared" si="239"/>
        <v>0.23383198968258473</v>
      </c>
      <c r="R805" s="97">
        <f t="shared" si="240"/>
        <v>4.1929260993138193E-2</v>
      </c>
      <c r="S805" s="97">
        <f t="shared" si="228"/>
        <v>208.93451404569348</v>
      </c>
      <c r="T805" s="97">
        <f t="shared" si="244"/>
        <v>137.84283472798063</v>
      </c>
      <c r="U805" s="97">
        <f t="shared" si="244"/>
        <v>585.0902074598788</v>
      </c>
      <c r="V805" s="33">
        <f t="shared" si="245"/>
        <v>999.99999999999955</v>
      </c>
      <c r="W805" s="101">
        <f t="shared" si="241"/>
        <v>21677.601274128567</v>
      </c>
      <c r="X805" s="108">
        <f t="shared" si="246"/>
        <v>277.06695781214017</v>
      </c>
      <c r="Y805" s="32">
        <f t="shared" si="242"/>
        <v>145.13694090917519</v>
      </c>
    </row>
    <row r="806" spans="1:25" x14ac:dyDescent="0.25">
      <c r="A806" s="4">
        <v>800</v>
      </c>
      <c r="C806" s="106">
        <f>IF(male=0,VLOOKUP((($A$5:$A$1570/'Life tables'!$I$2)*2)+age,lifetable,13,1),IF(male=1,VLOOKUP((($A$5:$A$1570/'Life tables'!$I$2)*2)+age,lifetable,10,1),"error"))</f>
        <v>9.128120834711595E-4</v>
      </c>
      <c r="F806" s="97">
        <f t="shared" si="229"/>
        <v>44.856375788792455</v>
      </c>
      <c r="G806" s="97">
        <f t="shared" si="230"/>
        <v>4.5059168272064207</v>
      </c>
      <c r="H806" s="97">
        <f t="shared" si="231"/>
        <v>0.10311237084351242</v>
      </c>
      <c r="I806" s="97">
        <f t="shared" si="232"/>
        <v>0.10311237084351242</v>
      </c>
      <c r="J806" s="97">
        <f t="shared" si="233"/>
        <v>4.5246741603845599E-2</v>
      </c>
      <c r="K806" s="97">
        <f t="shared" si="234"/>
        <v>0.24859362438575167</v>
      </c>
      <c r="L806" s="97">
        <f t="shared" si="243"/>
        <v>39.850393853909409</v>
      </c>
      <c r="M806" s="97">
        <f t="shared" si="235"/>
        <v>232.21058202334768</v>
      </c>
      <c r="N806" s="97">
        <f t="shared" si="236"/>
        <v>22.362382162678379</v>
      </c>
      <c r="O806" s="97">
        <f t="shared" si="237"/>
        <v>0.53378774424664366</v>
      </c>
      <c r="P806" s="97">
        <f t="shared" si="238"/>
        <v>0.53378774424664366</v>
      </c>
      <c r="Q806" s="97">
        <f t="shared" si="239"/>
        <v>0.23335177363998963</v>
      </c>
      <c r="R806" s="97">
        <f t="shared" si="240"/>
        <v>4.1843151715231466E-2</v>
      </c>
      <c r="S806" s="97">
        <f t="shared" si="228"/>
        <v>208.50542944682078</v>
      </c>
      <c r="T806" s="97">
        <f t="shared" si="244"/>
        <v>138.12143324322446</v>
      </c>
      <c r="U806" s="97">
        <f t="shared" si="244"/>
        <v>585.38064423597973</v>
      </c>
      <c r="V806" s="33">
        <f t="shared" si="245"/>
        <v>999.99999999999955</v>
      </c>
      <c r="W806" s="101">
        <f t="shared" si="241"/>
        <v>21608.216750453652</v>
      </c>
      <c r="X806" s="108">
        <f t="shared" si="246"/>
        <v>276.49792252079533</v>
      </c>
      <c r="Y806" s="32">
        <f t="shared" si="242"/>
        <v>144.79720724025759</v>
      </c>
    </row>
    <row r="807" spans="1:25" x14ac:dyDescent="0.25">
      <c r="A807" s="4">
        <v>801</v>
      </c>
      <c r="C807" s="106">
        <f>IF(male=0,VLOOKUP((($A$5:$A$1570/'Life tables'!$I$2)*2)+age,lifetable,13,1),IF(male=1,VLOOKUP((($A$5:$A$1570/'Life tables'!$I$2)*2)+age,lifetable,10,1),"error"))</f>
        <v>9.128120834711595E-4</v>
      </c>
      <c r="F807" s="97">
        <f t="shared" si="229"/>
        <v>44.764227413610932</v>
      </c>
      <c r="G807" s="97">
        <f t="shared" si="230"/>
        <v>4.4966603300635128</v>
      </c>
      <c r="H807" s="97">
        <f t="shared" si="231"/>
        <v>0.10290054727847268</v>
      </c>
      <c r="I807" s="97">
        <f t="shared" si="232"/>
        <v>0.10290054727847268</v>
      </c>
      <c r="J807" s="97">
        <f t="shared" si="233"/>
        <v>4.5153791300845542E-2</v>
      </c>
      <c r="K807" s="97">
        <f t="shared" si="234"/>
        <v>0.24808293893324224</v>
      </c>
      <c r="L807" s="97">
        <f t="shared" si="243"/>
        <v>39.768529258756388</v>
      </c>
      <c r="M807" s="97">
        <f t="shared" si="235"/>
        <v>231.73369510718439</v>
      </c>
      <c r="N807" s="97">
        <f t="shared" si="236"/>
        <v>22.316456919415554</v>
      </c>
      <c r="O807" s="97">
        <f t="shared" si="237"/>
        <v>0.53269151345034882</v>
      </c>
      <c r="P807" s="97">
        <f t="shared" si="238"/>
        <v>0.53269151345034882</v>
      </c>
      <c r="Q807" s="97">
        <f t="shared" si="239"/>
        <v>0.23287254307804556</v>
      </c>
      <c r="R807" s="97">
        <f t="shared" si="240"/>
        <v>4.1757219147429608E-2</v>
      </c>
      <c r="S807" s="97">
        <f t="shared" si="228"/>
        <v>208.07722539864267</v>
      </c>
      <c r="T807" s="97">
        <f t="shared" si="244"/>
        <v>138.39945957760335</v>
      </c>
      <c r="U807" s="97">
        <f t="shared" si="244"/>
        <v>585.6704843940604</v>
      </c>
      <c r="V807" s="33">
        <f t="shared" si="245"/>
        <v>999.99999999999955</v>
      </c>
      <c r="W807" s="101">
        <f t="shared" si="241"/>
        <v>21539.054291596367</v>
      </c>
      <c r="X807" s="108">
        <f t="shared" si="246"/>
        <v>275.93005602833574</v>
      </c>
      <c r="Y807" s="32">
        <f t="shared" si="242"/>
        <v>144.45826887783664</v>
      </c>
    </row>
    <row r="808" spans="1:25" x14ac:dyDescent="0.25">
      <c r="A808" s="4">
        <v>802</v>
      </c>
      <c r="C808" s="106">
        <f>IF(male=0,VLOOKUP((($A$5:$A$1570/'Life tables'!$I$2)*2)+age,lifetable,13,1),IF(male=1,VLOOKUP((($A$5:$A$1570/'Life tables'!$I$2)*2)+age,lifetable,10,1),"error"))</f>
        <v>9.128120834711595E-4</v>
      </c>
      <c r="F808" s="97">
        <f t="shared" si="229"/>
        <v>44.672269161876933</v>
      </c>
      <c r="G808" s="97">
        <f t="shared" si="230"/>
        <v>4.4874229312188154</v>
      </c>
      <c r="H808" s="97">
        <f t="shared" si="231"/>
        <v>0.10268916075452425</v>
      </c>
      <c r="I808" s="97">
        <f t="shared" si="232"/>
        <v>0.10268916075452425</v>
      </c>
      <c r="J808" s="97">
        <f t="shared" si="233"/>
        <v>4.5061032775855901E-2</v>
      </c>
      <c r="K808" s="97">
        <f t="shared" si="234"/>
        <v>0.24757330714314019</v>
      </c>
      <c r="L808" s="97">
        <f t="shared" si="243"/>
        <v>39.686833569230075</v>
      </c>
      <c r="M808" s="97">
        <f t="shared" si="235"/>
        <v>231.25778686645882</v>
      </c>
      <c r="N808" s="97">
        <f t="shared" si="236"/>
        <v>22.270625924717805</v>
      </c>
      <c r="O808" s="97">
        <f t="shared" si="237"/>
        <v>0.53159753235753304</v>
      </c>
      <c r="P808" s="97">
        <f t="shared" si="238"/>
        <v>0.53159753235753304</v>
      </c>
      <c r="Q808" s="97">
        <f t="shared" si="239"/>
        <v>0.23239429600120889</v>
      </c>
      <c r="R808" s="97">
        <f t="shared" si="240"/>
        <v>4.1671462931904484E-2</v>
      </c>
      <c r="S808" s="97">
        <f t="shared" si="228"/>
        <v>207.64990011809283</v>
      </c>
      <c r="T808" s="97">
        <f t="shared" si="244"/>
        <v>138.6769149063804</v>
      </c>
      <c r="U808" s="97">
        <f t="shared" si="244"/>
        <v>585.95972916413541</v>
      </c>
      <c r="V808" s="33">
        <f t="shared" si="245"/>
        <v>999.99999999999943</v>
      </c>
      <c r="W808" s="101">
        <f t="shared" si="241"/>
        <v>21470.11318750264</v>
      </c>
      <c r="X808" s="108">
        <f t="shared" si="246"/>
        <v>275.36335592948365</v>
      </c>
      <c r="Y808" s="32">
        <f t="shared" si="242"/>
        <v>144.12012395772712</v>
      </c>
    </row>
    <row r="809" spans="1:25" x14ac:dyDescent="0.25">
      <c r="A809" s="4">
        <v>803</v>
      </c>
      <c r="C809" s="106">
        <f>IF(male=0,VLOOKUP((($A$5:$A$1570/'Life tables'!$I$2)*2)+age,lifetable,13,1),IF(male=1,VLOOKUP((($A$5:$A$1570/'Life tables'!$I$2)*2)+age,lifetable,10,1),"error"))</f>
        <v>9.128120834711595E-4</v>
      </c>
      <c r="F809" s="97">
        <f t="shared" si="229"/>
        <v>44.580500611058241</v>
      </c>
      <c r="G809" s="97">
        <f t="shared" si="230"/>
        <v>4.478204588228083</v>
      </c>
      <c r="H809" s="97">
        <f t="shared" si="231"/>
        <v>0.10247821030038273</v>
      </c>
      <c r="I809" s="97">
        <f t="shared" si="232"/>
        <v>0.10247821030038273</v>
      </c>
      <c r="J809" s="97">
        <f t="shared" si="233"/>
        <v>4.4968465602667332E-2</v>
      </c>
      <c r="K809" s="97">
        <f t="shared" si="234"/>
        <v>0.24706472667377585</v>
      </c>
      <c r="L809" s="97">
        <f t="shared" si="243"/>
        <v>39.605306409952945</v>
      </c>
      <c r="M809" s="97">
        <f t="shared" si="235"/>
        <v>230.78285531842536</v>
      </c>
      <c r="N809" s="97">
        <f t="shared" si="236"/>
        <v>22.224888987642434</v>
      </c>
      <c r="O809" s="97">
        <f t="shared" si="237"/>
        <v>0.53050579641041384</v>
      </c>
      <c r="P809" s="97">
        <f t="shared" si="238"/>
        <v>0.53050579641041384</v>
      </c>
      <c r="Q809" s="97">
        <f t="shared" si="239"/>
        <v>0.23191703041698997</v>
      </c>
      <c r="R809" s="97">
        <f t="shared" si="240"/>
        <v>4.1585882711375532E-2</v>
      </c>
      <c r="S809" s="97">
        <f t="shared" si="228"/>
        <v>207.22345182483375</v>
      </c>
      <c r="T809" s="97">
        <f t="shared" si="244"/>
        <v>138.95380040240005</v>
      </c>
      <c r="U809" s="97">
        <f t="shared" si="244"/>
        <v>586.24837977352058</v>
      </c>
      <c r="V809" s="33">
        <f t="shared" si="245"/>
        <v>999.99999999999943</v>
      </c>
      <c r="W809" s="101">
        <f t="shared" si="241"/>
        <v>21401.392730363641</v>
      </c>
      <c r="X809" s="108">
        <f t="shared" si="246"/>
        <v>274.79781982407877</v>
      </c>
      <c r="Y809" s="32">
        <f t="shared" si="242"/>
        <v>143.78277062020226</v>
      </c>
    </row>
    <row r="810" spans="1:25" x14ac:dyDescent="0.25">
      <c r="A810" s="4">
        <v>804</v>
      </c>
      <c r="C810" s="106">
        <f>IF(male=0,VLOOKUP((($A$5:$A$1570/'Life tables'!$I$2)*2)+age,lifetable,13,1),IF(male=1,VLOOKUP((($A$5:$A$1570/'Life tables'!$I$2)*2)+age,lifetable,10,1),"error"))</f>
        <v>9.128120834711595E-4</v>
      </c>
      <c r="F810" s="97">
        <f t="shared" si="229"/>
        <v>44.488921340669464</v>
      </c>
      <c r="G810" s="97">
        <f t="shared" si="230"/>
        <v>4.4690052588526772</v>
      </c>
      <c r="H810" s="97">
        <f t="shared" si="231"/>
        <v>0.10226769494946877</v>
      </c>
      <c r="I810" s="97">
        <f t="shared" si="232"/>
        <v>0.10226769494946877</v>
      </c>
      <c r="J810" s="97">
        <f t="shared" si="233"/>
        <v>4.4876089357135142E-2</v>
      </c>
      <c r="K810" s="97">
        <f t="shared" si="234"/>
        <v>0.24655719519482303</v>
      </c>
      <c r="L810" s="97">
        <f t="shared" si="243"/>
        <v>39.523947407365888</v>
      </c>
      <c r="M810" s="97">
        <f t="shared" si="235"/>
        <v>230.30889848340931</v>
      </c>
      <c r="N810" s="97">
        <f t="shared" si="236"/>
        <v>22.179245917542481</v>
      </c>
      <c r="O810" s="97">
        <f t="shared" si="237"/>
        <v>0.52941630105826809</v>
      </c>
      <c r="P810" s="97">
        <f t="shared" si="238"/>
        <v>0.52941630105826809</v>
      </c>
      <c r="Q810" s="97">
        <f t="shared" si="239"/>
        <v>0.23144074433598499</v>
      </c>
      <c r="R810" s="97">
        <f t="shared" si="240"/>
        <v>4.1500478129115573E-2</v>
      </c>
      <c r="S810" s="97">
        <f t="shared" si="228"/>
        <v>206.79787874128519</v>
      </c>
      <c r="T810" s="97">
        <f t="shared" si="244"/>
        <v>139.23011723609318</v>
      </c>
      <c r="U810" s="97">
        <f t="shared" si="244"/>
        <v>586.5364374468445</v>
      </c>
      <c r="V810" s="33">
        <f t="shared" si="245"/>
        <v>999.99999999999932</v>
      </c>
      <c r="W810" s="101">
        <f t="shared" si="241"/>
        <v>21332.892214609717</v>
      </c>
      <c r="X810" s="108">
        <f t="shared" si="246"/>
        <v>274.23344531706169</v>
      </c>
      <c r="Y810" s="32">
        <f t="shared" si="242"/>
        <v>143.44620700997993</v>
      </c>
    </row>
    <row r="811" spans="1:25" x14ac:dyDescent="0.25">
      <c r="A811" s="4">
        <v>805</v>
      </c>
      <c r="C811" s="106">
        <f>IF(male=0,VLOOKUP((($A$5:$A$1570/'Life tables'!$I$2)*2)+age,lifetable,13,1),IF(male=1,VLOOKUP((($A$5:$A$1570/'Life tables'!$I$2)*2)+age,lifetable,10,1),"error"))</f>
        <v>9.128120834711595E-4</v>
      </c>
      <c r="F811" s="97">
        <f t="shared" si="229"/>
        <v>44.397530932224441</v>
      </c>
      <c r="G811" s="97">
        <f t="shared" si="230"/>
        <v>4.4598249010547875</v>
      </c>
      <c r="H811" s="97">
        <f t="shared" si="231"/>
        <v>0.10205761373979874</v>
      </c>
      <c r="I811" s="97">
        <f t="shared" si="232"/>
        <v>0.10205761373979874</v>
      </c>
      <c r="J811" s="97">
        <f t="shared" si="233"/>
        <v>4.4783903617131256E-2</v>
      </c>
      <c r="K811" s="97">
        <f t="shared" si="234"/>
        <v>0.24605071038703527</v>
      </c>
      <c r="L811" s="97">
        <f t="shared" si="243"/>
        <v>39.442756189685888</v>
      </c>
      <c r="M811" s="97">
        <f t="shared" si="235"/>
        <v>229.83591438483725</v>
      </c>
      <c r="N811" s="97">
        <f t="shared" si="236"/>
        <v>22.133696524069645</v>
      </c>
      <c r="O811" s="97">
        <f t="shared" si="237"/>
        <v>0.52832904175750151</v>
      </c>
      <c r="P811" s="97">
        <f t="shared" si="238"/>
        <v>0.52832904175750151</v>
      </c>
      <c r="Q811" s="97">
        <f t="shared" si="239"/>
        <v>0.2309654357719067</v>
      </c>
      <c r="R811" s="97">
        <f t="shared" si="240"/>
        <v>4.1415248828956232E-2</v>
      </c>
      <c r="S811" s="97">
        <f t="shared" si="228"/>
        <v>206.37317909265175</v>
      </c>
      <c r="T811" s="97">
        <f t="shared" si="244"/>
        <v>139.50586657548223</v>
      </c>
      <c r="U811" s="97">
        <f t="shared" si="244"/>
        <v>586.82390340606048</v>
      </c>
      <c r="V811" s="33">
        <f t="shared" si="245"/>
        <v>999.99999999999932</v>
      </c>
      <c r="W811" s="101">
        <f t="shared" si="241"/>
        <v>21264.610936904133</v>
      </c>
      <c r="X811" s="108">
        <f t="shared" si="246"/>
        <v>273.67023001845666</v>
      </c>
      <c r="Y811" s="32">
        <f t="shared" si="242"/>
        <v>143.11043127620846</v>
      </c>
    </row>
    <row r="812" spans="1:25" x14ac:dyDescent="0.25">
      <c r="A812" s="4">
        <v>806</v>
      </c>
      <c r="C812" s="106">
        <f>IF(male=0,VLOOKUP((($A$5:$A$1570/'Life tables'!$I$2)*2)+age,lifetable,13,1),IF(male=1,VLOOKUP((($A$5:$A$1570/'Life tables'!$I$2)*2)+age,lifetable,10,1),"error"))</f>
        <v>9.128120834711595E-4</v>
      </c>
      <c r="F812" s="97">
        <f t="shared" si="229"/>
        <v>44.306328969190396</v>
      </c>
      <c r="G812" s="97">
        <f t="shared" si="230"/>
        <v>4.4506634729928249</v>
      </c>
      <c r="H812" s="97">
        <f t="shared" si="231"/>
        <v>0.10184796571387926</v>
      </c>
      <c r="I812" s="97">
        <f t="shared" si="232"/>
        <v>0.10184796571387926</v>
      </c>
      <c r="J812" s="97">
        <f t="shared" si="233"/>
        <v>4.4691907962498008E-2</v>
      </c>
      <c r="K812" s="97">
        <f t="shared" si="234"/>
        <v>0.24554526994199169</v>
      </c>
      <c r="L812" s="97">
        <f t="shared" si="243"/>
        <v>39.361732386865327</v>
      </c>
      <c r="M812" s="97">
        <f t="shared" si="235"/>
        <v>229.36390104926627</v>
      </c>
      <c r="N812" s="97">
        <f t="shared" si="236"/>
        <v>22.088240617177092</v>
      </c>
      <c r="O812" s="97">
        <f t="shared" si="237"/>
        <v>0.52724401397171594</v>
      </c>
      <c r="P812" s="97">
        <f t="shared" si="238"/>
        <v>0.52724401397171594</v>
      </c>
      <c r="Q812" s="97">
        <f t="shared" si="239"/>
        <v>0.23049110274161377</v>
      </c>
      <c r="R812" s="97">
        <f t="shared" si="240"/>
        <v>4.1330194455293262E-2</v>
      </c>
      <c r="S812" s="97">
        <f t="shared" si="228"/>
        <v>205.94935110694882</v>
      </c>
      <c r="T812" s="97">
        <f t="shared" si="244"/>
        <v>139.78104958618636</v>
      </c>
      <c r="U812" s="97">
        <f t="shared" si="244"/>
        <v>587.11077887045781</v>
      </c>
      <c r="V812" s="33">
        <f t="shared" si="245"/>
        <v>999.99999999999943</v>
      </c>
      <c r="W812" s="101">
        <f t="shared" si="241"/>
        <v>21196.548196136977</v>
      </c>
      <c r="X812" s="108">
        <f t="shared" si="246"/>
        <v>273.10817154335524</v>
      </c>
      <c r="Y812" s="32">
        <f t="shared" si="242"/>
        <v>142.77544157245327</v>
      </c>
    </row>
    <row r="813" spans="1:25" x14ac:dyDescent="0.25">
      <c r="A813" s="4">
        <v>807</v>
      </c>
      <c r="C813" s="106">
        <f>IF(male=0,VLOOKUP((($A$5:$A$1570/'Life tables'!$I$2)*2)+age,lifetable,13,1),IF(male=1,VLOOKUP((($A$5:$A$1570/'Life tables'!$I$2)*2)+age,lifetable,10,1),"error"))</f>
        <v>9.128120834711595E-4</v>
      </c>
      <c r="F813" s="97">
        <f t="shared" si="229"/>
        <v>44.215315036943714</v>
      </c>
      <c r="G813" s="97">
        <f t="shared" si="230"/>
        <v>4.4415209330169807</v>
      </c>
      <c r="H813" s="97">
        <f t="shared" si="231"/>
        <v>0.10163874991860559</v>
      </c>
      <c r="I813" s="97">
        <f t="shared" si="232"/>
        <v>0.10163874991860559</v>
      </c>
      <c r="J813" s="97">
        <f t="shared" si="233"/>
        <v>4.4600101975003484E-2</v>
      </c>
      <c r="K813" s="97">
        <f t="shared" si="234"/>
        <v>0.24504087156185209</v>
      </c>
      <c r="L813" s="97">
        <f t="shared" si="243"/>
        <v>39.280875630552664</v>
      </c>
      <c r="M813" s="97">
        <f t="shared" si="235"/>
        <v>228.8928565064115</v>
      </c>
      <c r="N813" s="97">
        <f t="shared" si="236"/>
        <v>22.042878007122123</v>
      </c>
      <c r="O813" s="97">
        <f t="shared" si="237"/>
        <v>0.52616121317177289</v>
      </c>
      <c r="P813" s="97">
        <f t="shared" si="238"/>
        <v>0.52616121317177289</v>
      </c>
      <c r="Q813" s="97">
        <f t="shared" si="239"/>
        <v>0.23001774326513846</v>
      </c>
      <c r="R813" s="97">
        <f t="shared" si="240"/>
        <v>4.1245314653091475E-2</v>
      </c>
      <c r="S813" s="97">
        <f t="shared" si="228"/>
        <v>205.52639301502759</v>
      </c>
      <c r="T813" s="97">
        <f t="shared" si="244"/>
        <v>140.05566743142649</v>
      </c>
      <c r="U813" s="97">
        <f t="shared" si="244"/>
        <v>587.39706505667277</v>
      </c>
      <c r="V813" s="33">
        <f t="shared" si="245"/>
        <v>999.99999999999943</v>
      </c>
      <c r="W813" s="101">
        <f t="shared" si="241"/>
        <v>21128.703293418868</v>
      </c>
      <c r="X813" s="108">
        <f t="shared" si="246"/>
        <v>272.54726751190015</v>
      </c>
      <c r="Y813" s="32">
        <f t="shared" si="242"/>
        <v>142.44123605668338</v>
      </c>
    </row>
    <row r="814" spans="1:25" x14ac:dyDescent="0.25">
      <c r="A814" s="4">
        <v>808</v>
      </c>
      <c r="C814" s="106">
        <f>IF(male=0,VLOOKUP((($A$5:$A$1570/'Life tables'!$I$2)*2)+age,lifetable,13,1),IF(male=1,VLOOKUP((($A$5:$A$1570/'Life tables'!$I$2)*2)+age,lifetable,10,1),"error"))</f>
        <v>9.128120834711595E-4</v>
      </c>
      <c r="F814" s="97">
        <f t="shared" si="229"/>
        <v>44.124488722727222</v>
      </c>
      <c r="G814" s="97">
        <f t="shared" si="230"/>
        <v>4.4323972396649314</v>
      </c>
      <c r="H814" s="97">
        <f t="shared" si="231"/>
        <v>0.10142996540516347</v>
      </c>
      <c r="I814" s="97">
        <f t="shared" si="232"/>
        <v>0.10142996540516347</v>
      </c>
      <c r="J814" s="97">
        <f t="shared" si="233"/>
        <v>4.4508485238298465E-2</v>
      </c>
      <c r="K814" s="97">
        <f t="shared" si="234"/>
        <v>0.24453751295911985</v>
      </c>
      <c r="L814" s="97">
        <f t="shared" si="243"/>
        <v>39.200185554054542</v>
      </c>
      <c r="M814" s="97">
        <f t="shared" si="235"/>
        <v>228.4227787891729</v>
      </c>
      <c r="N814" s="97">
        <f t="shared" si="236"/>
        <v>21.99760850446874</v>
      </c>
      <c r="O814" s="97">
        <f t="shared" si="237"/>
        <v>0.52508063483585454</v>
      </c>
      <c r="P814" s="97">
        <f t="shared" si="238"/>
        <v>0.52508063483585454</v>
      </c>
      <c r="Q814" s="97">
        <f t="shared" si="239"/>
        <v>0.22954535536571341</v>
      </c>
      <c r="R814" s="97">
        <f t="shared" si="240"/>
        <v>4.1160609067889563E-2</v>
      </c>
      <c r="S814" s="97">
        <f t="shared" si="228"/>
        <v>205.10430305059884</v>
      </c>
      <c r="T814" s="97">
        <f t="shared" si="244"/>
        <v>140.3297212720305</v>
      </c>
      <c r="U814" s="97">
        <f t="shared" si="244"/>
        <v>587.68276317869982</v>
      </c>
      <c r="V814" s="33">
        <f t="shared" si="245"/>
        <v>999.99999999999943</v>
      </c>
      <c r="W814" s="101">
        <f t="shared" si="241"/>
        <v>21061.075532074829</v>
      </c>
      <c r="X814" s="108">
        <f t="shared" si="246"/>
        <v>271.98751554926912</v>
      </c>
      <c r="Y814" s="32">
        <f t="shared" si="242"/>
        <v>142.10781289125782</v>
      </c>
    </row>
    <row r="815" spans="1:25" x14ac:dyDescent="0.25">
      <c r="A815" s="4">
        <v>809</v>
      </c>
      <c r="C815" s="106">
        <f>IF(male=0,VLOOKUP((($A$5:$A$1570/'Life tables'!$I$2)*2)+age,lifetable,13,1),IF(male=1,VLOOKUP((($A$5:$A$1570/'Life tables'!$I$2)*2)+age,lifetable,10,1),"error"))</f>
        <v>9.9786705819526755E-4</v>
      </c>
      <c r="F815" s="97">
        <f t="shared" si="229"/>
        <v>44.033849615609086</v>
      </c>
      <c r="G815" s="97">
        <f t="shared" si="230"/>
        <v>4.4232923516577145</v>
      </c>
      <c r="H815" s="97">
        <f t="shared" si="231"/>
        <v>0.10122161122893451</v>
      </c>
      <c r="I815" s="97">
        <f t="shared" si="232"/>
        <v>0.10122161122893451</v>
      </c>
      <c r="J815" s="97">
        <f t="shared" si="233"/>
        <v>4.8555797126272567E-2</v>
      </c>
      <c r="K815" s="97">
        <f t="shared" si="234"/>
        <v>0.24403519185641465</v>
      </c>
      <c r="L815" s="97">
        <f t="shared" si="243"/>
        <v>39.115523052510817</v>
      </c>
      <c r="M815" s="97">
        <f t="shared" si="235"/>
        <v>227.95366593366001</v>
      </c>
      <c r="N815" s="97">
        <f t="shared" si="236"/>
        <v>21.952431920090042</v>
      </c>
      <c r="O815" s="97">
        <f t="shared" si="237"/>
        <v>0.52400227444952152</v>
      </c>
      <c r="P815" s="97">
        <f t="shared" si="238"/>
        <v>0.52400227444952152</v>
      </c>
      <c r="Q815" s="97">
        <f t="shared" si="239"/>
        <v>0.25041883190656539</v>
      </c>
      <c r="R815" s="97">
        <f t="shared" si="240"/>
        <v>4.1076077345804568E-2</v>
      </c>
      <c r="S815" s="97">
        <f t="shared" si="228"/>
        <v>204.66173455541855</v>
      </c>
      <c r="T815" s="97">
        <f t="shared" si="244"/>
        <v>140.62869590106334</v>
      </c>
      <c r="U815" s="97">
        <f t="shared" si="244"/>
        <v>587.96787444790209</v>
      </c>
      <c r="V815" s="33">
        <f t="shared" si="245"/>
        <v>999.99999999999943</v>
      </c>
      <c r="W815" s="101">
        <f t="shared" si="241"/>
        <v>20991.956922452187</v>
      </c>
      <c r="X815" s="108">
        <f t="shared" si="246"/>
        <v>271.403429651034</v>
      </c>
      <c r="Y815" s="32">
        <f t="shared" si="242"/>
        <v>141.76164082347753</v>
      </c>
    </row>
    <row r="816" spans="1:25" x14ac:dyDescent="0.25">
      <c r="A816" s="4">
        <v>810</v>
      </c>
      <c r="C816" s="106">
        <f>IF(male=0,VLOOKUP((($A$5:$A$1570/'Life tables'!$I$2)*2)+age,lifetable,13,1),IF(male=1,VLOOKUP((($A$5:$A$1570/'Life tables'!$I$2)*2)+age,lifetable,10,1),"error"))</f>
        <v>9.9786705819526755E-4</v>
      </c>
      <c r="F816" s="97">
        <f t="shared" si="229"/>
        <v>43.93924096555056</v>
      </c>
      <c r="G816" s="97">
        <f t="shared" si="230"/>
        <v>4.4137887147543404</v>
      </c>
      <c r="H816" s="97">
        <f t="shared" si="231"/>
        <v>0.10100413217410022</v>
      </c>
      <c r="I816" s="97">
        <f t="shared" si="232"/>
        <v>0.10100413217410022</v>
      </c>
      <c r="J816" s="97">
        <f t="shared" si="233"/>
        <v>4.8451472874390576E-2</v>
      </c>
      <c r="K816" s="97">
        <f t="shared" si="234"/>
        <v>0.24351087158303741</v>
      </c>
      <c r="L816" s="97">
        <f t="shared" si="243"/>
        <v>39.031481641990588</v>
      </c>
      <c r="M816" s="97">
        <f t="shared" si="235"/>
        <v>227.46418868548346</v>
      </c>
      <c r="N816" s="97">
        <f t="shared" si="236"/>
        <v>21.905294200575781</v>
      </c>
      <c r="O816" s="97">
        <f t="shared" si="237"/>
        <v>0.5228771019707843</v>
      </c>
      <c r="P816" s="97">
        <f t="shared" si="238"/>
        <v>0.5228771019707843</v>
      </c>
      <c r="Q816" s="97">
        <f t="shared" si="239"/>
        <v>0.24988111596226956</v>
      </c>
      <c r="R816" s="97">
        <f t="shared" si="240"/>
        <v>4.098787606497515E-2</v>
      </c>
      <c r="S816" s="97">
        <f t="shared" si="228"/>
        <v>204.22227128893886</v>
      </c>
      <c r="T816" s="97">
        <f t="shared" si="244"/>
        <v>140.92702848990001</v>
      </c>
      <c r="U816" s="97">
        <f t="shared" si="244"/>
        <v>588.25237319555015</v>
      </c>
      <c r="V816" s="33">
        <f t="shared" si="245"/>
        <v>999.99999999999955</v>
      </c>
      <c r="W816" s="101">
        <f t="shared" si="241"/>
        <v>20922.803266010975</v>
      </c>
      <c r="X816" s="108">
        <f t="shared" si="246"/>
        <v>270.82059831454933</v>
      </c>
      <c r="Y816" s="32">
        <f t="shared" si="242"/>
        <v>141.41653021545733</v>
      </c>
    </row>
    <row r="817" spans="1:25" x14ac:dyDescent="0.25">
      <c r="A817" s="4">
        <v>811</v>
      </c>
      <c r="C817" s="106">
        <f>IF(male=0,VLOOKUP((($A$5:$A$1570/'Life tables'!$I$2)*2)+age,lifetable,13,1),IF(male=1,VLOOKUP((($A$5:$A$1570/'Life tables'!$I$2)*2)+age,lifetable,10,1),"error"))</f>
        <v>9.9786705819526755E-4</v>
      </c>
      <c r="F817" s="97">
        <f t="shared" si="229"/>
        <v>43.844837263679402</v>
      </c>
      <c r="G817" s="97">
        <f t="shared" si="230"/>
        <v>4.4043056653253201</v>
      </c>
      <c r="H817" s="97">
        <f t="shared" si="231"/>
        <v>0.10078712423832376</v>
      </c>
      <c r="I817" s="97">
        <f t="shared" si="232"/>
        <v>0.10078712423832376</v>
      </c>
      <c r="J817" s="97">
        <f t="shared" si="233"/>
        <v>4.8347374617344244E-2</v>
      </c>
      <c r="K817" s="97">
        <f t="shared" si="234"/>
        <v>0.24298768713064017</v>
      </c>
      <c r="L817" s="97">
        <f t="shared" si="243"/>
        <v>38.947622288129452</v>
      </c>
      <c r="M817" s="97">
        <f t="shared" si="235"/>
        <v>226.97576105086989</v>
      </c>
      <c r="N817" s="97">
        <f t="shared" si="236"/>
        <v>21.858257561121754</v>
      </c>
      <c r="O817" s="97">
        <f t="shared" si="237"/>
        <v>0.52175434226260753</v>
      </c>
      <c r="P817" s="97">
        <f t="shared" si="238"/>
        <v>0.52175434226260753</v>
      </c>
      <c r="Q817" s="97">
        <f t="shared" si="239"/>
        <v>0.24934455307248296</v>
      </c>
      <c r="R817" s="97">
        <f t="shared" si="240"/>
        <v>4.0899863919107521E-2</v>
      </c>
      <c r="S817" s="97">
        <f t="shared" si="228"/>
        <v>203.78375038823134</v>
      </c>
      <c r="T817" s="97">
        <f t="shared" si="244"/>
        <v>141.22472041758985</v>
      </c>
      <c r="U817" s="97">
        <f t="shared" si="244"/>
        <v>588.53626074659985</v>
      </c>
      <c r="V817" s="33">
        <f t="shared" si="245"/>
        <v>999.99999999999943</v>
      </c>
      <c r="W817" s="101">
        <f t="shared" si="241"/>
        <v>20853.877388009667</v>
      </c>
      <c r="X817" s="108">
        <f t="shared" si="246"/>
        <v>270.2390188358097</v>
      </c>
      <c r="Y817" s="32">
        <f t="shared" si="242"/>
        <v>141.07225988605009</v>
      </c>
    </row>
    <row r="818" spans="1:25" x14ac:dyDescent="0.25">
      <c r="A818" s="4">
        <v>812</v>
      </c>
      <c r="C818" s="106">
        <f>IF(male=0,VLOOKUP((($A$5:$A$1570/'Life tables'!$I$2)*2)+age,lifetable,13,1),IF(male=1,VLOOKUP((($A$5:$A$1570/'Life tables'!$I$2)*2)+age,lifetable,10,1),"error"))</f>
        <v>9.9786705819526755E-4</v>
      </c>
      <c r="F818" s="97">
        <f t="shared" si="229"/>
        <v>43.750638004219425</v>
      </c>
      <c r="G818" s="97">
        <f t="shared" si="230"/>
        <v>4.394843152564377</v>
      </c>
      <c r="H818" s="97">
        <f t="shared" si="231"/>
        <v>0.10057058625896591</v>
      </c>
      <c r="I818" s="97">
        <f t="shared" si="232"/>
        <v>0.10057058625896591</v>
      </c>
      <c r="J818" s="97">
        <f t="shared" si="233"/>
        <v>4.8243501797417959E-2</v>
      </c>
      <c r="K818" s="97">
        <f t="shared" si="234"/>
        <v>0.24246563569621601</v>
      </c>
      <c r="L818" s="97">
        <f t="shared" si="243"/>
        <v>38.863944541643484</v>
      </c>
      <c r="M818" s="97">
        <f t="shared" si="235"/>
        <v>226.48838083159026</v>
      </c>
      <c r="N818" s="97">
        <f t="shared" si="236"/>
        <v>21.811321790033745</v>
      </c>
      <c r="O818" s="97">
        <f t="shared" si="237"/>
        <v>0.52063399027187196</v>
      </c>
      <c r="P818" s="97">
        <f t="shared" si="238"/>
        <v>0.52063399027187196</v>
      </c>
      <c r="Q818" s="97">
        <f t="shared" si="239"/>
        <v>0.24880914082233785</v>
      </c>
      <c r="R818" s="97">
        <f t="shared" si="240"/>
        <v>4.0812040512092113E-2</v>
      </c>
      <c r="S818" s="97">
        <f t="shared" si="228"/>
        <v>203.34616987967834</v>
      </c>
      <c r="T818" s="97">
        <f t="shared" si="244"/>
        <v>141.5217730602096</v>
      </c>
      <c r="U818" s="97">
        <f t="shared" si="244"/>
        <v>588.81953842280814</v>
      </c>
      <c r="V818" s="33">
        <f t="shared" si="245"/>
        <v>999.99999999999932</v>
      </c>
      <c r="W818" s="101">
        <f t="shared" si="241"/>
        <v>20785.178539480963</v>
      </c>
      <c r="X818" s="108">
        <f t="shared" si="246"/>
        <v>269.65868851698167</v>
      </c>
      <c r="Y818" s="32">
        <f t="shared" si="242"/>
        <v>140.72882778463665</v>
      </c>
    </row>
    <row r="819" spans="1:25" x14ac:dyDescent="0.25">
      <c r="A819" s="4">
        <v>813</v>
      </c>
      <c r="C819" s="106">
        <f>IF(male=0,VLOOKUP((($A$5:$A$1570/'Life tables'!$I$2)*2)+age,lifetable,13,1),IF(male=1,VLOOKUP((($A$5:$A$1570/'Life tables'!$I$2)*2)+age,lifetable,10,1),"error"))</f>
        <v>9.9786705819526755E-4</v>
      </c>
      <c r="F819" s="97">
        <f t="shared" si="229"/>
        <v>43.656642684901044</v>
      </c>
      <c r="G819" s="97">
        <f t="shared" si="230"/>
        <v>4.3854011260174808</v>
      </c>
      <c r="H819" s="97">
        <f t="shared" si="231"/>
        <v>0.10035451708144816</v>
      </c>
      <c r="I819" s="97">
        <f t="shared" si="232"/>
        <v>0.10035451708144816</v>
      </c>
      <c r="J819" s="97">
        <f t="shared" si="233"/>
        <v>4.8139853860762763E-2</v>
      </c>
      <c r="K819" s="97">
        <f t="shared" si="234"/>
        <v>0.2419447144961914</v>
      </c>
      <c r="L819" s="97">
        <f t="shared" si="243"/>
        <v>38.780447956363716</v>
      </c>
      <c r="M819" s="97">
        <f t="shared" si="235"/>
        <v>226.0020458320806</v>
      </c>
      <c r="N819" s="97">
        <f t="shared" si="236"/>
        <v>21.764486675874188</v>
      </c>
      <c r="O819" s="97">
        <f t="shared" si="237"/>
        <v>0.51951604095158499</v>
      </c>
      <c r="P819" s="97">
        <f t="shared" si="238"/>
        <v>0.51951604095158499</v>
      </c>
      <c r="Q819" s="97">
        <f t="shared" si="239"/>
        <v>0.24827487679989418</v>
      </c>
      <c r="R819" s="97">
        <f t="shared" si="240"/>
        <v>4.0724405448299611E-2</v>
      </c>
      <c r="S819" s="97">
        <f t="shared" si="228"/>
        <v>202.90952779205503</v>
      </c>
      <c r="T819" s="97">
        <f t="shared" si="244"/>
        <v>141.81818779087024</v>
      </c>
      <c r="U819" s="97">
        <f t="shared" si="244"/>
        <v>589.10220754275258</v>
      </c>
      <c r="V819" s="33">
        <f t="shared" si="245"/>
        <v>999.99999999999932</v>
      </c>
      <c r="W819" s="101">
        <f t="shared" si="241"/>
        <v>20716.705973871231</v>
      </c>
      <c r="X819" s="108">
        <f t="shared" si="246"/>
        <v>269.0796046663765</v>
      </c>
      <c r="Y819" s="32">
        <f t="shared" si="242"/>
        <v>140.38623186577641</v>
      </c>
    </row>
    <row r="820" spans="1:25" x14ac:dyDescent="0.25">
      <c r="A820" s="4">
        <v>814</v>
      </c>
      <c r="C820" s="106">
        <f>IF(male=0,VLOOKUP((($A$5:$A$1570/'Life tables'!$I$2)*2)+age,lifetable,13,1),IF(male=1,VLOOKUP((($A$5:$A$1570/'Life tables'!$I$2)*2)+age,lifetable,10,1),"error"))</f>
        <v>9.9786705819526755E-4</v>
      </c>
      <c r="F820" s="97">
        <f t="shared" si="229"/>
        <v>43.562850806864532</v>
      </c>
      <c r="G820" s="97">
        <f t="shared" si="230"/>
        <v>4.3759795355731272</v>
      </c>
      <c r="H820" s="97">
        <f t="shared" si="231"/>
        <v>0.10013891555903032</v>
      </c>
      <c r="I820" s="97">
        <f t="shared" si="232"/>
        <v>0.10013891555903032</v>
      </c>
      <c r="J820" s="97">
        <f t="shared" si="233"/>
        <v>4.8036430257289806E-2</v>
      </c>
      <c r="K820" s="97">
        <f t="shared" si="234"/>
        <v>0.24142492076589034</v>
      </c>
      <c r="L820" s="97">
        <f t="shared" si="243"/>
        <v>38.697132089150159</v>
      </c>
      <c r="M820" s="97">
        <f t="shared" si="235"/>
        <v>225.51675385951191</v>
      </c>
      <c r="N820" s="97">
        <f t="shared" si="236"/>
        <v>21.717752007468896</v>
      </c>
      <c r="O820" s="97">
        <f t="shared" si="237"/>
        <v>0.51840048926104054</v>
      </c>
      <c r="P820" s="97">
        <f t="shared" si="238"/>
        <v>0.51840048926104054</v>
      </c>
      <c r="Q820" s="97">
        <f t="shared" si="239"/>
        <v>0.24774175859621655</v>
      </c>
      <c r="R820" s="97">
        <f t="shared" si="240"/>
        <v>4.0636958332593509E-2</v>
      </c>
      <c r="S820" s="97">
        <f t="shared" si="228"/>
        <v>202.47382215659212</v>
      </c>
      <c r="T820" s="97">
        <f t="shared" si="244"/>
        <v>142.11396597972376</v>
      </c>
      <c r="U820" s="97">
        <f t="shared" si="244"/>
        <v>589.38426942185106</v>
      </c>
      <c r="V820" s="33">
        <f t="shared" si="245"/>
        <v>999.9999999999992</v>
      </c>
      <c r="W820" s="101">
        <f t="shared" si="241"/>
        <v>20648.458947034702</v>
      </c>
      <c r="X820" s="108">
        <f t="shared" si="246"/>
        <v>268.50176459842442</v>
      </c>
      <c r="Y820" s="32">
        <f t="shared" si="242"/>
        <v>140.04447008918837</v>
      </c>
    </row>
    <row r="821" spans="1:25" x14ac:dyDescent="0.25">
      <c r="A821" s="4">
        <v>815</v>
      </c>
      <c r="C821" s="106">
        <f>IF(male=0,VLOOKUP((($A$5:$A$1570/'Life tables'!$I$2)*2)+age,lifetable,13,1),IF(male=1,VLOOKUP((($A$5:$A$1570/'Life tables'!$I$2)*2)+age,lifetable,10,1),"error"))</f>
        <v>9.9786705819526755E-4</v>
      </c>
      <c r="F821" s="97">
        <f t="shared" si="229"/>
        <v>43.46926187456679</v>
      </c>
      <c r="G821" s="97">
        <f t="shared" si="230"/>
        <v>4.3665783314529758</v>
      </c>
      <c r="H821" s="97">
        <f t="shared" si="231"/>
        <v>9.9923780552596209E-2</v>
      </c>
      <c r="I821" s="97">
        <f t="shared" si="232"/>
        <v>9.9923780552596209E-2</v>
      </c>
      <c r="J821" s="97">
        <f t="shared" si="233"/>
        <v>4.7933230440567381E-2</v>
      </c>
      <c r="K821" s="97">
        <f t="shared" si="234"/>
        <v>0.2409062517590175</v>
      </c>
      <c r="L821" s="97">
        <f t="shared" si="243"/>
        <v>38.613996499809033</v>
      </c>
      <c r="M821" s="97">
        <f t="shared" si="235"/>
        <v>225.03250272385768</v>
      </c>
      <c r="N821" s="97">
        <f t="shared" si="236"/>
        <v>21.67111757391357</v>
      </c>
      <c r="O821" s="97">
        <f t="shared" si="237"/>
        <v>0.51728733016597506</v>
      </c>
      <c r="P821" s="97">
        <f t="shared" si="238"/>
        <v>0.51728733016597506</v>
      </c>
      <c r="Q821" s="97">
        <f t="shared" si="239"/>
        <v>0.24720978380544811</v>
      </c>
      <c r="R821" s="97">
        <f t="shared" si="240"/>
        <v>4.0549698770342313E-2</v>
      </c>
      <c r="S821" s="97">
        <f t="shared" si="228"/>
        <v>202.03905100703636</v>
      </c>
      <c r="T821" s="97">
        <f t="shared" si="244"/>
        <v>142.40910899396977</v>
      </c>
      <c r="U821" s="97">
        <f t="shared" si="244"/>
        <v>589.66572537238039</v>
      </c>
      <c r="V821" s="33">
        <f t="shared" si="245"/>
        <v>999.9999999999992</v>
      </c>
      <c r="W821" s="101">
        <f t="shared" si="241"/>
        <v>20580.436717227418</v>
      </c>
      <c r="X821" s="108">
        <f t="shared" si="246"/>
        <v>267.92516563364904</v>
      </c>
      <c r="Y821" s="32">
        <f t="shared" si="242"/>
        <v>139.7035404197315</v>
      </c>
    </row>
    <row r="822" spans="1:25" x14ac:dyDescent="0.25">
      <c r="A822" s="4">
        <v>816</v>
      </c>
      <c r="C822" s="106">
        <f>IF(male=0,VLOOKUP((($A$5:$A$1570/'Life tables'!$I$2)*2)+age,lifetable,13,1),IF(male=1,VLOOKUP((($A$5:$A$1570/'Life tables'!$I$2)*2)+age,lifetable,10,1),"error"))</f>
        <v>9.9786705819526755E-4</v>
      </c>
      <c r="F822" s="97">
        <f t="shared" si="229"/>
        <v>43.375875395691452</v>
      </c>
      <c r="G822" s="97">
        <f t="shared" si="230"/>
        <v>4.357197464202816</v>
      </c>
      <c r="H822" s="97">
        <f t="shared" si="231"/>
        <v>9.9709110930446973E-2</v>
      </c>
      <c r="I822" s="97">
        <f t="shared" si="232"/>
        <v>9.9709110930446973E-2</v>
      </c>
      <c r="J822" s="97">
        <f t="shared" si="233"/>
        <v>4.7830253867721925E-2</v>
      </c>
      <c r="K822" s="97">
        <f t="shared" si="234"/>
        <v>0.24038870474716006</v>
      </c>
      <c r="L822" s="97">
        <f t="shared" si="243"/>
        <v>38.53104075101286</v>
      </c>
      <c r="M822" s="97">
        <f t="shared" si="235"/>
        <v>224.54929023795762</v>
      </c>
      <c r="N822" s="97">
        <f t="shared" si="236"/>
        <v>21.624583164579942</v>
      </c>
      <c r="O822" s="97">
        <f t="shared" si="237"/>
        <v>0.51617655863871337</v>
      </c>
      <c r="P822" s="97">
        <f t="shared" si="238"/>
        <v>0.51617655863871337</v>
      </c>
      <c r="Q822" s="97">
        <f t="shared" si="239"/>
        <v>0.24667895002488074</v>
      </c>
      <c r="R822" s="97">
        <f t="shared" si="240"/>
        <v>4.046262636743099E-2</v>
      </c>
      <c r="S822" s="97">
        <f t="shared" si="228"/>
        <v>201.60521237970795</v>
      </c>
      <c r="T822" s="97">
        <f t="shared" si="244"/>
        <v>142.70361819786237</v>
      </c>
      <c r="U822" s="97">
        <f t="shared" si="244"/>
        <v>589.946576703495</v>
      </c>
      <c r="V822" s="33">
        <f t="shared" si="245"/>
        <v>999.99999999999932</v>
      </c>
      <c r="W822" s="101">
        <f t="shared" si="241"/>
        <v>20512.63854510125</v>
      </c>
      <c r="X822" s="108">
        <f t="shared" si="246"/>
        <v>267.34980509864192</v>
      </c>
      <c r="Y822" s="32">
        <f t="shared" si="242"/>
        <v>139.36344082738594</v>
      </c>
    </row>
    <row r="823" spans="1:25" x14ac:dyDescent="0.25">
      <c r="A823" s="4">
        <v>817</v>
      </c>
      <c r="C823" s="106">
        <f>IF(male=0,VLOOKUP((($A$5:$A$1570/'Life tables'!$I$2)*2)+age,lifetable,13,1),IF(male=1,VLOOKUP((($A$5:$A$1570/'Life tables'!$I$2)*2)+age,lifetable,10,1),"error"))</f>
        <v>9.9786705819526755E-4</v>
      </c>
      <c r="F823" s="97">
        <f t="shared" si="229"/>
        <v>43.282690881062216</v>
      </c>
      <c r="G823" s="97">
        <f t="shared" si="230"/>
        <v>4.3478368846838649</v>
      </c>
      <c r="H823" s="97">
        <f t="shared" si="231"/>
        <v>9.9494905568101963E-2</v>
      </c>
      <c r="I823" s="97">
        <f t="shared" si="232"/>
        <v>9.9494905568101963E-2</v>
      </c>
      <c r="J823" s="97">
        <f t="shared" si="233"/>
        <v>4.7727499999342372E-2</v>
      </c>
      <c r="K823" s="97">
        <f t="shared" si="234"/>
        <v>0.23987227701930744</v>
      </c>
      <c r="L823" s="97">
        <f t="shared" si="243"/>
        <v>38.448264408223494</v>
      </c>
      <c r="M823" s="97">
        <f t="shared" si="235"/>
        <v>224.06711421757967</v>
      </c>
      <c r="N823" s="97">
        <f t="shared" si="236"/>
        <v>21.578148569121723</v>
      </c>
      <c r="O823" s="97">
        <f t="shared" si="237"/>
        <v>0.51506816965831148</v>
      </c>
      <c r="P823" s="97">
        <f t="shared" si="238"/>
        <v>0.51506816965831148</v>
      </c>
      <c r="Q823" s="97">
        <f t="shared" si="239"/>
        <v>0.24614925485502309</v>
      </c>
      <c r="R823" s="97">
        <f t="shared" si="240"/>
        <v>4.0375740730272155E-2</v>
      </c>
      <c r="S823" s="97">
        <f t="shared" si="228"/>
        <v>201.17230431355603</v>
      </c>
      <c r="T823" s="97">
        <f t="shared" si="244"/>
        <v>142.99749495271672</v>
      </c>
      <c r="U823" s="97">
        <f t="shared" si="244"/>
        <v>590.22682472124461</v>
      </c>
      <c r="V823" s="33">
        <f t="shared" si="245"/>
        <v>999.9999999999992</v>
      </c>
      <c r="W823" s="101">
        <f t="shared" si="241"/>
        <v>20445.06369369779</v>
      </c>
      <c r="X823" s="108">
        <f t="shared" si="246"/>
        <v>266.7756803260379</v>
      </c>
      <c r="Y823" s="32">
        <f t="shared" si="242"/>
        <v>139.02416928723454</v>
      </c>
    </row>
    <row r="824" spans="1:25" x14ac:dyDescent="0.25">
      <c r="A824" s="4">
        <v>818</v>
      </c>
      <c r="C824" s="106">
        <f>IF(male=0,VLOOKUP((($A$5:$A$1570/'Life tables'!$I$2)*2)+age,lifetable,13,1),IF(male=1,VLOOKUP((($A$5:$A$1570/'Life tables'!$I$2)*2)+age,lifetable,10,1),"error"))</f>
        <v>9.9786705819526755E-4</v>
      </c>
      <c r="F824" s="97">
        <f t="shared" si="229"/>
        <v>43.189707844559301</v>
      </c>
      <c r="G824" s="97">
        <f t="shared" si="230"/>
        <v>4.3384965440643732</v>
      </c>
      <c r="H824" s="97">
        <f t="shared" si="231"/>
        <v>9.9281163348106563E-2</v>
      </c>
      <c r="I824" s="97">
        <f t="shared" si="232"/>
        <v>9.9281163348106563E-2</v>
      </c>
      <c r="J824" s="97">
        <f t="shared" si="233"/>
        <v>4.7624968299388074E-2</v>
      </c>
      <c r="K824" s="97">
        <f t="shared" si="234"/>
        <v>0.23935696588138827</v>
      </c>
      <c r="L824" s="97">
        <f t="shared" si="243"/>
        <v>38.365667039617939</v>
      </c>
      <c r="M824" s="97">
        <f t="shared" si="235"/>
        <v>223.58597248147865</v>
      </c>
      <c r="N824" s="97">
        <f t="shared" si="236"/>
        <v>21.531813577480285</v>
      </c>
      <c r="O824" s="97">
        <f t="shared" si="237"/>
        <v>0.51396215821069169</v>
      </c>
      <c r="P824" s="97">
        <f t="shared" si="238"/>
        <v>0.51396215821069169</v>
      </c>
      <c r="Q824" s="97">
        <f t="shared" si="239"/>
        <v>0.24562069589966509</v>
      </c>
      <c r="R824" s="97">
        <f t="shared" si="240"/>
        <v>4.0289041465816675E-2</v>
      </c>
      <c r="S824" s="97">
        <f t="shared" si="228"/>
        <v>200.74032485021149</v>
      </c>
      <c r="T824" s="97">
        <f t="shared" si="244"/>
        <v>143.29074061691577</v>
      </c>
      <c r="U824" s="97">
        <f t="shared" si="244"/>
        <v>590.50647072859181</v>
      </c>
      <c r="V824" s="33">
        <f t="shared" si="245"/>
        <v>999.9999999999992</v>
      </c>
      <c r="W824" s="101">
        <f t="shared" si="241"/>
        <v>20377.711428442257</v>
      </c>
      <c r="X824" s="108">
        <f t="shared" si="246"/>
        <v>266.20278865449166</v>
      </c>
      <c r="Y824" s="32">
        <f t="shared" si="242"/>
        <v>138.68572377944403</v>
      </c>
    </row>
    <row r="825" spans="1:25" x14ac:dyDescent="0.25">
      <c r="A825" s="4">
        <v>819</v>
      </c>
      <c r="C825" s="106">
        <f>IF(male=0,VLOOKUP((($A$5:$A$1570/'Life tables'!$I$2)*2)+age,lifetable,13,1),IF(male=1,VLOOKUP((($A$5:$A$1570/'Life tables'!$I$2)*2)+age,lifetable,10,1),"error"))</f>
        <v>9.9786705819526755E-4</v>
      </c>
      <c r="F825" s="97">
        <f t="shared" si="229"/>
        <v>43.096925803038992</v>
      </c>
      <c r="G825" s="97">
        <f t="shared" si="230"/>
        <v>4.3291763938115437</v>
      </c>
      <c r="H825" s="97">
        <f t="shared" si="231"/>
        <v>9.9067883159847339E-2</v>
      </c>
      <c r="I825" s="97">
        <f t="shared" si="232"/>
        <v>9.9067883159847339E-2</v>
      </c>
      <c r="J825" s="97">
        <f t="shared" si="233"/>
        <v>4.7522658235100067E-2</v>
      </c>
      <c r="K825" s="97">
        <f t="shared" si="234"/>
        <v>0.23884276865582449</v>
      </c>
      <c r="L825" s="97">
        <f t="shared" si="243"/>
        <v>38.28324821601683</v>
      </c>
      <c r="M825" s="97">
        <f t="shared" si="235"/>
        <v>223.10586285145271</v>
      </c>
      <c r="N825" s="97">
        <f t="shared" si="236"/>
        <v>21.485577979890067</v>
      </c>
      <c r="O825" s="97">
        <f t="shared" si="237"/>
        <v>0.5128585192887718</v>
      </c>
      <c r="P825" s="97">
        <f t="shared" si="238"/>
        <v>0.5128585192887718</v>
      </c>
      <c r="Q825" s="97">
        <f t="shared" si="239"/>
        <v>0.24509327076594001</v>
      </c>
      <c r="R825" s="97">
        <f t="shared" si="240"/>
        <v>4.0202528181563765E-2</v>
      </c>
      <c r="S825" s="97">
        <f t="shared" si="228"/>
        <v>200.3092720340376</v>
      </c>
      <c r="T825" s="97">
        <f t="shared" si="244"/>
        <v>143.58335654591681</v>
      </c>
      <c r="U825" s="97">
        <f t="shared" si="244"/>
        <v>590.78551602542916</v>
      </c>
      <c r="V825" s="33">
        <f t="shared" si="245"/>
        <v>999.9999999999992</v>
      </c>
      <c r="W825" s="101">
        <f t="shared" si="241"/>
        <v>20310.581017137269</v>
      </c>
      <c r="X825" s="108">
        <f t="shared" si="246"/>
        <v>265.63112742865326</v>
      </c>
      <c r="Y825" s="32">
        <f t="shared" si="242"/>
        <v>138.34810228924732</v>
      </c>
    </row>
    <row r="826" spans="1:25" x14ac:dyDescent="0.25">
      <c r="A826" s="4">
        <v>820</v>
      </c>
      <c r="C826" s="106">
        <f>IF(male=0,VLOOKUP((($A$5:$A$1570/'Life tables'!$I$2)*2)+age,lifetable,13,1),IF(male=1,VLOOKUP((($A$5:$A$1570/'Life tables'!$I$2)*2)+age,lifetable,10,1),"error"))</f>
        <v>9.9786705819526755E-4</v>
      </c>
      <c r="F826" s="97">
        <f t="shared" si="229"/>
        <v>43.004344276255949</v>
      </c>
      <c r="G826" s="97">
        <f t="shared" si="230"/>
        <v>4.3198763856837274</v>
      </c>
      <c r="H826" s="97">
        <f t="shared" si="231"/>
        <v>9.8855063899373402E-2</v>
      </c>
      <c r="I826" s="97">
        <f t="shared" si="232"/>
        <v>9.8855063899373402E-2</v>
      </c>
      <c r="J826" s="97">
        <f t="shared" si="233"/>
        <v>4.7420569276915396E-2</v>
      </c>
      <c r="K826" s="97">
        <f t="shared" si="234"/>
        <v>0.23832968268110083</v>
      </c>
      <c r="L826" s="97">
        <f t="shared" si="243"/>
        <v>38.201007510815458</v>
      </c>
      <c r="M826" s="97">
        <f t="shared" si="235"/>
        <v>222.62678315239734</v>
      </c>
      <c r="N826" s="97">
        <f t="shared" si="236"/>
        <v>21.439441566883787</v>
      </c>
      <c r="O826" s="97">
        <f t="shared" si="237"/>
        <v>0.5117572478925897</v>
      </c>
      <c r="P826" s="97">
        <f t="shared" si="238"/>
        <v>0.5117572478925897</v>
      </c>
      <c r="Q826" s="97">
        <f t="shared" si="239"/>
        <v>0.24456697706438349</v>
      </c>
      <c r="R826" s="97">
        <f t="shared" si="240"/>
        <v>4.0116200485570797E-2</v>
      </c>
      <c r="S826" s="97">
        <f t="shared" si="228"/>
        <v>199.87914391217842</v>
      </c>
      <c r="T826" s="97">
        <f t="shared" si="244"/>
        <v>143.8753440922581</v>
      </c>
      <c r="U826" s="97">
        <f t="shared" si="244"/>
        <v>591.06396190859584</v>
      </c>
      <c r="V826" s="33">
        <f t="shared" si="245"/>
        <v>999.99999999999932</v>
      </c>
      <c r="W826" s="101">
        <f t="shared" si="241"/>
        <v>20243.671729956684</v>
      </c>
      <c r="X826" s="108">
        <f t="shared" si="246"/>
        <v>265.06069399914531</v>
      </c>
      <c r="Y826" s="32">
        <f t="shared" si="242"/>
        <v>138.01130280692522</v>
      </c>
    </row>
    <row r="827" spans="1:25" x14ac:dyDescent="0.25">
      <c r="A827" s="4">
        <v>821</v>
      </c>
      <c r="C827" s="106">
        <f>IF(male=0,VLOOKUP((($A$5:$A$1570/'Life tables'!$I$2)*2)+age,lifetable,13,1),IF(male=1,VLOOKUP((($A$5:$A$1570/'Life tables'!$I$2)*2)+age,lifetable,10,1),"error"))</f>
        <v>9.9786705819526755E-4</v>
      </c>
      <c r="F827" s="97">
        <f t="shared" si="229"/>
        <v>42.911962786788457</v>
      </c>
      <c r="G827" s="97">
        <f t="shared" si="230"/>
        <v>4.3105964717229126</v>
      </c>
      <c r="H827" s="97">
        <f t="shared" si="231"/>
        <v>9.8642704469224615E-2</v>
      </c>
      <c r="I827" s="97">
        <f t="shared" si="232"/>
        <v>9.8642704469224615E-2</v>
      </c>
      <c r="J827" s="97">
        <f t="shared" si="233"/>
        <v>4.7318700898384698E-2</v>
      </c>
      <c r="K827" s="97">
        <f t="shared" si="234"/>
        <v>0.23781770531135055</v>
      </c>
      <c r="L827" s="97">
        <f t="shared" si="243"/>
        <v>38.118944499917362</v>
      </c>
      <c r="M827" s="97">
        <f t="shared" si="235"/>
        <v>222.14873121235689</v>
      </c>
      <c r="N827" s="97">
        <f t="shared" si="236"/>
        <v>21.393404129297419</v>
      </c>
      <c r="O827" s="97">
        <f t="shared" si="237"/>
        <v>0.51065833902942137</v>
      </c>
      <c r="P827" s="97">
        <f t="shared" si="238"/>
        <v>0.51065833902942137</v>
      </c>
      <c r="Q827" s="97">
        <f t="shared" si="239"/>
        <v>0.24404181240899064</v>
      </c>
      <c r="R827" s="97">
        <f t="shared" si="240"/>
        <v>4.0030057986462544E-2</v>
      </c>
      <c r="S827" s="97">
        <f t="shared" si="228"/>
        <v>199.44993853460517</v>
      </c>
      <c r="T827" s="97">
        <f t="shared" si="244"/>
        <v>144.16670460556549</v>
      </c>
      <c r="U827" s="97">
        <f t="shared" si="244"/>
        <v>591.34180967189366</v>
      </c>
      <c r="V827" s="33">
        <f t="shared" si="245"/>
        <v>999.99999999999932</v>
      </c>
      <c r="W827" s="101">
        <f t="shared" si="241"/>
        <v>20176.982839439293</v>
      </c>
      <c r="X827" s="108">
        <f t="shared" si="246"/>
        <v>264.49148572254012</v>
      </c>
      <c r="Y827" s="32">
        <f t="shared" si="242"/>
        <v>137.67532332778941</v>
      </c>
    </row>
    <row r="828" spans="1:25" x14ac:dyDescent="0.25">
      <c r="A828" s="4">
        <v>822</v>
      </c>
      <c r="C828" s="106">
        <f>IF(male=0,VLOOKUP((($A$5:$A$1570/'Life tables'!$I$2)*2)+age,lifetable,13,1),IF(male=1,VLOOKUP((($A$5:$A$1570/'Life tables'!$I$2)*2)+age,lifetable,10,1),"error"))</f>
        <v>9.9786705819526755E-4</v>
      </c>
      <c r="F828" s="97">
        <f t="shared" si="229"/>
        <v>42.819780859966251</v>
      </c>
      <c r="G828" s="97">
        <f t="shared" si="230"/>
        <v>4.3013366042474788</v>
      </c>
      <c r="H828" s="97">
        <f t="shared" si="231"/>
        <v>9.843080377826563E-2</v>
      </c>
      <c r="I828" s="97">
        <f t="shared" si="232"/>
        <v>9.843080377826563E-2</v>
      </c>
      <c r="J828" s="97">
        <f t="shared" si="233"/>
        <v>4.7217052576092627E-2</v>
      </c>
      <c r="K828" s="97">
        <f t="shared" si="234"/>
        <v>0.23730683391595528</v>
      </c>
      <c r="L828" s="97">
        <f t="shared" si="243"/>
        <v>38.037058761670195</v>
      </c>
      <c r="M828" s="97">
        <f t="shared" si="235"/>
        <v>221.6717048625739</v>
      </c>
      <c r="N828" s="97">
        <f t="shared" si="236"/>
        <v>21.347465458274915</v>
      </c>
      <c r="O828" s="97">
        <f t="shared" si="237"/>
        <v>0.50956178771389493</v>
      </c>
      <c r="P828" s="97">
        <f t="shared" si="238"/>
        <v>0.50956178771389493</v>
      </c>
      <c r="Q828" s="97">
        <f t="shared" si="239"/>
        <v>0.24351777441726966</v>
      </c>
      <c r="R828" s="97">
        <f t="shared" si="240"/>
        <v>3.9944100293440074E-2</v>
      </c>
      <c r="S828" s="97">
        <f t="shared" si="228"/>
        <v>199.02165395416048</v>
      </c>
      <c r="T828" s="97">
        <f t="shared" si="244"/>
        <v>144.45743943255886</v>
      </c>
      <c r="U828" s="97">
        <f t="shared" si="244"/>
        <v>591.61906060610306</v>
      </c>
      <c r="V828" s="33">
        <f t="shared" si="245"/>
        <v>999.99999999999932</v>
      </c>
      <c r="W828" s="101">
        <f t="shared" si="241"/>
        <v>20110.513620482558</v>
      </c>
      <c r="X828" s="108">
        <f t="shared" si="246"/>
        <v>263.92349996133737</v>
      </c>
      <c r="Y828" s="32">
        <f t="shared" si="242"/>
        <v>137.3401618521645</v>
      </c>
    </row>
    <row r="829" spans="1:25" x14ac:dyDescent="0.25">
      <c r="A829" s="4">
        <v>823</v>
      </c>
      <c r="C829" s="106">
        <f>IF(male=0,VLOOKUP((($A$5:$A$1570/'Life tables'!$I$2)*2)+age,lifetable,13,1),IF(male=1,VLOOKUP((($A$5:$A$1570/'Life tables'!$I$2)*2)+age,lifetable,10,1),"error"))</f>
        <v>9.9786705819526755E-4</v>
      </c>
      <c r="F829" s="97">
        <f t="shared" si="229"/>
        <v>42.727798023800965</v>
      </c>
      <c r="G829" s="97">
        <f t="shared" si="230"/>
        <v>4.292096735845206</v>
      </c>
      <c r="H829" s="97">
        <f t="shared" si="231"/>
        <v>9.8219360741526068E-2</v>
      </c>
      <c r="I829" s="97">
        <f t="shared" si="232"/>
        <v>9.8219360741526068E-2</v>
      </c>
      <c r="J829" s="97">
        <f t="shared" si="233"/>
        <v>4.7115623789581132E-2</v>
      </c>
      <c r="K829" s="97">
        <f t="shared" si="234"/>
        <v>0.23679706587915988</v>
      </c>
      <c r="L829" s="97">
        <f t="shared" si="243"/>
        <v>37.955349876803965</v>
      </c>
      <c r="M829" s="97">
        <f t="shared" si="235"/>
        <v>221.1957019375364</v>
      </c>
      <c r="N829" s="97">
        <f t="shared" si="236"/>
        <v>21.301625345272782</v>
      </c>
      <c r="O829" s="97">
        <f t="shared" si="237"/>
        <v>0.50846758896809863</v>
      </c>
      <c r="P829" s="97">
        <f t="shared" si="238"/>
        <v>0.50846758896809863</v>
      </c>
      <c r="Q829" s="97">
        <f t="shared" si="239"/>
        <v>0.24299486071029425</v>
      </c>
      <c r="R829" s="97">
        <f t="shared" si="240"/>
        <v>3.9858327016289267E-2</v>
      </c>
      <c r="S829" s="97">
        <f t="shared" si="228"/>
        <v>198.59428822660084</v>
      </c>
      <c r="T829" s="97">
        <f t="shared" si="244"/>
        <v>144.74754991705873</v>
      </c>
      <c r="U829" s="97">
        <f t="shared" si="244"/>
        <v>591.89571599899853</v>
      </c>
      <c r="V829" s="33">
        <f t="shared" si="245"/>
        <v>999.99999999999932</v>
      </c>
      <c r="W829" s="101">
        <f t="shared" si="241"/>
        <v>20044.263350336249</v>
      </c>
      <c r="X829" s="108">
        <f t="shared" si="246"/>
        <v>263.35673408394206</v>
      </c>
      <c r="Y829" s="32">
        <f t="shared" si="242"/>
        <v>137.00581638537119</v>
      </c>
    </row>
    <row r="830" spans="1:25" x14ac:dyDescent="0.25">
      <c r="A830" s="4">
        <v>824</v>
      </c>
      <c r="C830" s="106">
        <f>IF(male=0,VLOOKUP((($A$5:$A$1570/'Life tables'!$I$2)*2)+age,lifetable,13,1),IF(male=1,VLOOKUP((($A$5:$A$1570/'Life tables'!$I$2)*2)+age,lifetable,10,1),"error"))</f>
        <v>9.9786705819526755E-4</v>
      </c>
      <c r="F830" s="97">
        <f t="shared" si="229"/>
        <v>42.636013808919103</v>
      </c>
      <c r="G830" s="97">
        <f t="shared" si="230"/>
        <v>4.2828768193665443</v>
      </c>
      <c r="H830" s="97">
        <f t="shared" si="231"/>
        <v>9.8008374280046412E-2</v>
      </c>
      <c r="I830" s="97">
        <f t="shared" si="232"/>
        <v>9.8008374280046412E-2</v>
      </c>
      <c r="J830" s="97">
        <f t="shared" si="233"/>
        <v>4.7014414021275569E-2</v>
      </c>
      <c r="K830" s="97">
        <f t="shared" si="234"/>
        <v>0.23628839859970072</v>
      </c>
      <c r="L830" s="97">
        <f t="shared" si="243"/>
        <v>37.873817428371488</v>
      </c>
      <c r="M830" s="97">
        <f t="shared" si="235"/>
        <v>220.72072027502296</v>
      </c>
      <c r="N830" s="97">
        <f t="shared" si="236"/>
        <v>21.25588358206441</v>
      </c>
      <c r="O830" s="97">
        <f t="shared" si="237"/>
        <v>0.50737573782168499</v>
      </c>
      <c r="P830" s="97">
        <f t="shared" si="238"/>
        <v>0.50737573782168499</v>
      </c>
      <c r="Q830" s="97">
        <f t="shared" si="239"/>
        <v>0.24247306891275297</v>
      </c>
      <c r="R830" s="97">
        <f t="shared" si="240"/>
        <v>3.9772737765388963E-2</v>
      </c>
      <c r="S830" s="97">
        <f t="shared" si="228"/>
        <v>198.16783941063704</v>
      </c>
      <c r="T830" s="97">
        <f t="shared" si="244"/>
        <v>145.03703739999276</v>
      </c>
      <c r="U830" s="97">
        <f t="shared" si="244"/>
        <v>592.17177713536364</v>
      </c>
      <c r="V830" s="33">
        <f t="shared" si="245"/>
        <v>999.99999999999932</v>
      </c>
      <c r="W830" s="101">
        <f t="shared" si="241"/>
        <v>19978.231308596121</v>
      </c>
      <c r="X830" s="108">
        <f t="shared" si="246"/>
        <v>262.79118546464298</v>
      </c>
      <c r="Y830" s="32">
        <f t="shared" si="242"/>
        <v>136.67228493770909</v>
      </c>
    </row>
    <row r="831" spans="1:25" x14ac:dyDescent="0.25">
      <c r="A831" s="4">
        <v>825</v>
      </c>
      <c r="C831" s="106">
        <f>IF(male=0,VLOOKUP((($A$5:$A$1570/'Life tables'!$I$2)*2)+age,lifetable,13,1),IF(male=1,VLOOKUP((($A$5:$A$1570/'Life tables'!$I$2)*2)+age,lifetable,10,1),"error"))</f>
        <v>9.9786705819526755E-4</v>
      </c>
      <c r="F831" s="97">
        <f t="shared" si="229"/>
        <v>42.544427748497412</v>
      </c>
      <c r="G831" s="97">
        <f t="shared" si="230"/>
        <v>4.2736768079181218</v>
      </c>
      <c r="H831" s="97">
        <f t="shared" si="231"/>
        <v>9.7797843320729425E-2</v>
      </c>
      <c r="I831" s="97">
        <f t="shared" si="232"/>
        <v>9.7797843320729425E-2</v>
      </c>
      <c r="J831" s="97">
        <f t="shared" si="233"/>
        <v>4.6913422756413414E-2</v>
      </c>
      <c r="K831" s="97">
        <f t="shared" si="234"/>
        <v>0.2357808294904476</v>
      </c>
      <c r="L831" s="97">
        <f t="shared" si="243"/>
        <v>37.792461001690967</v>
      </c>
      <c r="M831" s="97">
        <f t="shared" si="235"/>
        <v>220.24675771614554</v>
      </c>
      <c r="N831" s="97">
        <f t="shared" si="236"/>
        <v>21.210239960744207</v>
      </c>
      <c r="O831" s="97">
        <f t="shared" si="237"/>
        <v>0.50628622931196898</v>
      </c>
      <c r="P831" s="97">
        <f t="shared" si="238"/>
        <v>0.50628622931196898</v>
      </c>
      <c r="Q831" s="97">
        <f t="shared" si="239"/>
        <v>0.24195239665299614</v>
      </c>
      <c r="R831" s="97">
        <f t="shared" si="240"/>
        <v>3.9687332151718636E-2</v>
      </c>
      <c r="S831" s="97">
        <f t="shared" si="228"/>
        <v>197.74230556797269</v>
      </c>
      <c r="T831" s="97">
        <f t="shared" si="244"/>
        <v>145.32590321940216</v>
      </c>
      <c r="U831" s="97">
        <f t="shared" si="244"/>
        <v>592.44724529700579</v>
      </c>
      <c r="V831" s="33">
        <f t="shared" si="245"/>
        <v>999.99999999999932</v>
      </c>
      <c r="W831" s="101">
        <f t="shared" si="241"/>
        <v>19912.416777197461</v>
      </c>
      <c r="X831" s="108">
        <f t="shared" si="246"/>
        <v>262.22685148359136</v>
      </c>
      <c r="Y831" s="32">
        <f t="shared" si="242"/>
        <v>136.33956552444056</v>
      </c>
    </row>
    <row r="832" spans="1:25" x14ac:dyDescent="0.25">
      <c r="A832" s="4">
        <v>826</v>
      </c>
      <c r="C832" s="106">
        <f>IF(male=0,VLOOKUP((($A$5:$A$1570/'Life tables'!$I$2)*2)+age,lifetable,13,1),IF(male=1,VLOOKUP((($A$5:$A$1570/'Life tables'!$I$2)*2)+age,lifetable,10,1),"error"))</f>
        <v>9.9786705819526755E-4</v>
      </c>
      <c r="F832" s="97">
        <f t="shared" si="229"/>
        <v>42.453039378200486</v>
      </c>
      <c r="G832" s="97">
        <f t="shared" si="230"/>
        <v>4.2644966548564742</v>
      </c>
      <c r="H832" s="97">
        <f t="shared" si="231"/>
        <v>9.7587766796196754E-2</v>
      </c>
      <c r="I832" s="97">
        <f t="shared" si="232"/>
        <v>9.7587766796196754E-2</v>
      </c>
      <c r="J832" s="97">
        <f t="shared" si="233"/>
        <v>4.6812649482975491E-2</v>
      </c>
      <c r="K832" s="97">
        <f t="shared" si="234"/>
        <v>0.23527435597805793</v>
      </c>
      <c r="L832" s="97">
        <f t="shared" si="243"/>
        <v>37.711280184290587</v>
      </c>
      <c r="M832" s="97">
        <f t="shared" si="235"/>
        <v>219.7738121053909</v>
      </c>
      <c r="N832" s="97">
        <f t="shared" si="236"/>
        <v>21.164694273731577</v>
      </c>
      <c r="O832" s="97">
        <f t="shared" si="237"/>
        <v>0.50519905848402324</v>
      </c>
      <c r="P832" s="97">
        <f t="shared" si="238"/>
        <v>0.50519905848402324</v>
      </c>
      <c r="Q832" s="97">
        <f t="shared" si="239"/>
        <v>0.24143284156308156</v>
      </c>
      <c r="R832" s="97">
        <f t="shared" si="240"/>
        <v>3.9602109786865902E-2</v>
      </c>
      <c r="S832" s="97">
        <f t="shared" si="228"/>
        <v>197.31768476334133</v>
      </c>
      <c r="T832" s="97">
        <f t="shared" si="244"/>
        <v>145.61414871044823</v>
      </c>
      <c r="U832" s="97">
        <f t="shared" si="244"/>
        <v>592.72212176277071</v>
      </c>
      <c r="V832" s="33">
        <f t="shared" si="245"/>
        <v>999.99999999999932</v>
      </c>
      <c r="W832" s="101">
        <f t="shared" si="241"/>
        <v>19846.819040408678</v>
      </c>
      <c r="X832" s="108">
        <f t="shared" si="246"/>
        <v>261.6637295267804</v>
      </c>
      <c r="Y832" s="32">
        <f t="shared" si="242"/>
        <v>136.00765616577365</v>
      </c>
    </row>
    <row r="833" spans="1:25" x14ac:dyDescent="0.25">
      <c r="A833" s="4">
        <v>827</v>
      </c>
      <c r="C833" s="106">
        <f>IF(male=0,VLOOKUP((($A$5:$A$1570/'Life tables'!$I$2)*2)+age,lifetable,13,1),IF(male=1,VLOOKUP((($A$5:$A$1570/'Life tables'!$I$2)*2)+age,lifetable,10,1),"error"))</f>
        <v>9.9786705819526755E-4</v>
      </c>
      <c r="F833" s="97">
        <f t="shared" si="229"/>
        <v>42.361848236120764</v>
      </c>
      <c r="G833" s="97">
        <f t="shared" si="230"/>
        <v>4.2553363137820206</v>
      </c>
      <c r="H833" s="97">
        <f t="shared" si="231"/>
        <v>9.7378143644650986E-2</v>
      </c>
      <c r="I833" s="97">
        <f t="shared" si="232"/>
        <v>9.7378143644650986E-2</v>
      </c>
      <c r="J833" s="97">
        <f t="shared" si="233"/>
        <v>4.6712093691619772E-2</v>
      </c>
      <c r="K833" s="97">
        <f t="shared" si="234"/>
        <v>0.23476897550264428</v>
      </c>
      <c r="L833" s="97">
        <f t="shared" si="243"/>
        <v>37.630274565855174</v>
      </c>
      <c r="M833" s="97">
        <f t="shared" si="235"/>
        <v>219.30188129065962</v>
      </c>
      <c r="N833" s="97">
        <f t="shared" si="236"/>
        <v>21.119246313774678</v>
      </c>
      <c r="O833" s="97">
        <f t="shared" si="237"/>
        <v>0.50411422039076803</v>
      </c>
      <c r="P833" s="97">
        <f t="shared" si="238"/>
        <v>0.50411422039076803</v>
      </c>
      <c r="Q833" s="97">
        <f t="shared" si="239"/>
        <v>0.24091440127881733</v>
      </c>
      <c r="R833" s="97">
        <f t="shared" si="240"/>
        <v>3.9517070283033522E-2</v>
      </c>
      <c r="S833" s="97">
        <f t="shared" si="228"/>
        <v>196.89397506454156</v>
      </c>
      <c r="T833" s="97">
        <f t="shared" si="244"/>
        <v>145.90177520541866</v>
      </c>
      <c r="U833" s="97">
        <f t="shared" si="244"/>
        <v>592.99640780855634</v>
      </c>
      <c r="V833" s="33">
        <f t="shared" si="245"/>
        <v>999.99999999999932</v>
      </c>
      <c r="W833" s="101">
        <f t="shared" si="241"/>
        <v>19781.437384824865</v>
      </c>
      <c r="X833" s="108">
        <f t="shared" si="246"/>
        <v>261.10181698602429</v>
      </c>
      <c r="Y833" s="32">
        <f t="shared" si="242"/>
        <v>135.67655488684605</v>
      </c>
    </row>
    <row r="834" spans="1:25" x14ac:dyDescent="0.25">
      <c r="A834" s="4">
        <v>828</v>
      </c>
      <c r="C834" s="106">
        <f>IF(male=0,VLOOKUP((($A$5:$A$1570/'Life tables'!$I$2)*2)+age,lifetable,13,1),IF(male=1,VLOOKUP((($A$5:$A$1570/'Life tables'!$I$2)*2)+age,lifetable,10,1),"error"))</f>
        <v>9.9786705819526755E-4</v>
      </c>
      <c r="F834" s="97">
        <f t="shared" si="229"/>
        <v>42.270853862720486</v>
      </c>
      <c r="G834" s="97">
        <f t="shared" si="230"/>
        <v>4.2461957385332321</v>
      </c>
      <c r="H834" s="97">
        <f t="shared" si="231"/>
        <v>9.7168972809742238E-2</v>
      </c>
      <c r="I834" s="97">
        <f t="shared" si="232"/>
        <v>9.7168972809742238E-2</v>
      </c>
      <c r="J834" s="97">
        <f t="shared" si="233"/>
        <v>4.6611754875617417E-2</v>
      </c>
      <c r="K834" s="97">
        <f t="shared" si="234"/>
        <v>0.23426468551745253</v>
      </c>
      <c r="L834" s="97">
        <f t="shared" si="243"/>
        <v>37.549443738174702</v>
      </c>
      <c r="M834" s="97">
        <f t="shared" si="235"/>
        <v>218.83096312330377</v>
      </c>
      <c r="N834" s="97">
        <f t="shared" si="236"/>
        <v>21.073895873954065</v>
      </c>
      <c r="O834" s="97">
        <f t="shared" si="237"/>
        <v>0.50303171009305747</v>
      </c>
      <c r="P834" s="97">
        <f t="shared" si="238"/>
        <v>0.50303171009305747</v>
      </c>
      <c r="Q834" s="97">
        <f t="shared" si="239"/>
        <v>0.2403970734398031</v>
      </c>
      <c r="R834" s="97">
        <f t="shared" si="240"/>
        <v>3.9432213253046203E-2</v>
      </c>
      <c r="S834" s="97">
        <f t="shared" si="228"/>
        <v>196.47117454247075</v>
      </c>
      <c r="T834" s="97">
        <f t="shared" si="244"/>
        <v>146.18878403373407</v>
      </c>
      <c r="U834" s="97">
        <f t="shared" si="244"/>
        <v>593.27010470732682</v>
      </c>
      <c r="V834" s="33">
        <f t="shared" si="245"/>
        <v>999.99999999999932</v>
      </c>
      <c r="W834" s="101">
        <f t="shared" si="241"/>
        <v>19716.271099361355</v>
      </c>
      <c r="X834" s="108">
        <f t="shared" si="246"/>
        <v>260.54111125893837</v>
      </c>
      <c r="Y834" s="32">
        <f t="shared" si="242"/>
        <v>135.34625971770907</v>
      </c>
    </row>
    <row r="835" spans="1:25" x14ac:dyDescent="0.25">
      <c r="A835" s="4">
        <v>829</v>
      </c>
      <c r="C835" s="106">
        <f>IF(male=0,VLOOKUP((($A$5:$A$1570/'Life tables'!$I$2)*2)+age,lifetable,13,1),IF(male=1,VLOOKUP((($A$5:$A$1570/'Life tables'!$I$2)*2)+age,lifetable,10,1),"error"))</f>
        <v>9.9786705819526755E-4</v>
      </c>
      <c r="F835" s="97">
        <f t="shared" si="229"/>
        <v>42.18005580077584</v>
      </c>
      <c r="G835" s="97">
        <f t="shared" si="230"/>
        <v>4.2370748831810188</v>
      </c>
      <c r="H835" s="97">
        <f t="shared" si="231"/>
        <v>9.696025324043972E-2</v>
      </c>
      <c r="I835" s="97">
        <f t="shared" si="232"/>
        <v>9.696025324043972E-2</v>
      </c>
      <c r="J835" s="97">
        <f t="shared" si="233"/>
        <v>4.6511632530791124E-2</v>
      </c>
      <c r="K835" s="97">
        <f t="shared" si="234"/>
        <v>0.23376148348855252</v>
      </c>
      <c r="L835" s="97">
        <f t="shared" si="243"/>
        <v>37.4687872950946</v>
      </c>
      <c r="M835" s="97">
        <f t="shared" si="235"/>
        <v>218.36105545816253</v>
      </c>
      <c r="N835" s="97">
        <f t="shared" si="236"/>
        <v>21.028642747686096</v>
      </c>
      <c r="O835" s="97">
        <f t="shared" si="237"/>
        <v>0.50195152265976151</v>
      </c>
      <c r="P835" s="97">
        <f t="shared" si="238"/>
        <v>0.50195152265976151</v>
      </c>
      <c r="Q835" s="97">
        <f t="shared" si="239"/>
        <v>0.23988085568946937</v>
      </c>
      <c r="R835" s="97">
        <f t="shared" si="240"/>
        <v>3.9347538310356985E-2</v>
      </c>
      <c r="S835" s="97">
        <f t="shared" ref="S835:S843" si="247">M835-SUM(N835:R835)</f>
        <v>196.04928127115707</v>
      </c>
      <c r="T835" s="97">
        <f t="shared" si="244"/>
        <v>146.47517652195432</v>
      </c>
      <c r="U835" s="97">
        <f t="shared" si="244"/>
        <v>593.54321372912568</v>
      </c>
      <c r="V835" s="33">
        <f t="shared" si="245"/>
        <v>999.9999999999992</v>
      </c>
      <c r="W835" s="101">
        <f t="shared" si="241"/>
        <v>19651.319475247095</v>
      </c>
      <c r="X835" s="108">
        <f t="shared" si="246"/>
        <v>259.9816097489192</v>
      </c>
      <c r="Y835" s="32">
        <f t="shared" si="242"/>
        <v>135.01676869331152</v>
      </c>
    </row>
    <row r="836" spans="1:25" x14ac:dyDescent="0.25">
      <c r="A836" s="4">
        <v>830</v>
      </c>
      <c r="C836" s="106">
        <f>IF(male=0,VLOOKUP((($A$5:$A$1570/'Life tables'!$I$2)*2)+age,lifetable,13,1),IF(male=1,VLOOKUP((($A$5:$A$1570/'Life tables'!$I$2)*2)+age,lifetable,10,1),"error"))</f>
        <v>9.9786705819526755E-4</v>
      </c>
      <c r="F836" s="97">
        <f t="shared" si="229"/>
        <v>42.089453595323086</v>
      </c>
      <c r="G836" s="97">
        <f t="shared" si="230"/>
        <v>4.2279737020233208</v>
      </c>
      <c r="H836" s="97">
        <f t="shared" si="231"/>
        <v>9.6751983890907958E-2</v>
      </c>
      <c r="I836" s="97">
        <f t="shared" si="232"/>
        <v>9.6751983890907958E-2</v>
      </c>
      <c r="J836" s="97">
        <f t="shared" si="233"/>
        <v>4.6411726155455801E-2</v>
      </c>
      <c r="K836" s="97">
        <f t="shared" si="234"/>
        <v>0.23325936689453938</v>
      </c>
      <c r="L836" s="97">
        <f t="shared" si="243"/>
        <v>37.388304832467952</v>
      </c>
      <c r="M836" s="97">
        <f t="shared" si="235"/>
        <v>217.89215615359612</v>
      </c>
      <c r="N836" s="97">
        <f t="shared" si="236"/>
        <v>20.983486728726231</v>
      </c>
      <c r="O836" s="97">
        <f t="shared" si="237"/>
        <v>0.50087365316784427</v>
      </c>
      <c r="P836" s="97">
        <f t="shared" si="238"/>
        <v>0.50087365316784427</v>
      </c>
      <c r="Q836" s="97">
        <f t="shared" si="239"/>
        <v>0.23936574567511451</v>
      </c>
      <c r="R836" s="97">
        <f t="shared" si="240"/>
        <v>3.9263045069053426E-2</v>
      </c>
      <c r="S836" s="97">
        <f t="shared" si="247"/>
        <v>195.62829332779003</v>
      </c>
      <c r="T836" s="97">
        <f t="shared" si="244"/>
        <v>146.76095399378488</v>
      </c>
      <c r="U836" s="97">
        <f t="shared" si="244"/>
        <v>593.81573614108925</v>
      </c>
      <c r="V836" s="33">
        <f t="shared" si="245"/>
        <v>999.99999999999909</v>
      </c>
      <c r="W836" s="101">
        <f t="shared" si="241"/>
        <v>19586.581806018257</v>
      </c>
      <c r="X836" s="108">
        <f t="shared" si="246"/>
        <v>259.42330986512502</v>
      </c>
      <c r="Y836" s="32">
        <f t="shared" si="242"/>
        <v>134.68807985348442</v>
      </c>
    </row>
    <row r="837" spans="1:25" x14ac:dyDescent="0.25">
      <c r="A837" s="4">
        <v>831</v>
      </c>
      <c r="C837" s="106">
        <f>IF(male=0,VLOOKUP((($A$5:$A$1570/'Life tables'!$I$2)*2)+age,lifetable,13,1),IF(male=1,VLOOKUP((($A$5:$A$1570/'Life tables'!$I$2)*2)+age,lifetable,10,1),"error"))</f>
        <v>9.9786705819526755E-4</v>
      </c>
      <c r="F837" s="97">
        <f t="shared" si="229"/>
        <v>41.999046793606588</v>
      </c>
      <c r="G837" s="97">
        <f t="shared" si="230"/>
        <v>4.2188921495798866</v>
      </c>
      <c r="H837" s="97">
        <f t="shared" si="231"/>
        <v>9.6544163720387252E-2</v>
      </c>
      <c r="I837" s="97">
        <f t="shared" si="232"/>
        <v>9.6544163720387252E-2</v>
      </c>
      <c r="J837" s="97">
        <f t="shared" si="233"/>
        <v>4.6312035250361157E-2</v>
      </c>
      <c r="K837" s="97">
        <f t="shared" si="234"/>
        <v>0.23275833322624545</v>
      </c>
      <c r="L837" s="97">
        <f t="shared" si="243"/>
        <v>37.307995948109323</v>
      </c>
      <c r="M837" s="97">
        <f t="shared" si="235"/>
        <v>217.42426307151845</v>
      </c>
      <c r="N837" s="97">
        <f t="shared" si="236"/>
        <v>20.938427611172138</v>
      </c>
      <c r="O837" s="97">
        <f t="shared" si="237"/>
        <v>0.49979809670243852</v>
      </c>
      <c r="P837" s="97">
        <f t="shared" si="238"/>
        <v>0.49979809670243852</v>
      </c>
      <c r="Q837" s="97">
        <f t="shared" si="239"/>
        <v>0.23885174104794105</v>
      </c>
      <c r="R837" s="97">
        <f t="shared" si="240"/>
        <v>3.9178733143863408E-2</v>
      </c>
      <c r="S837" s="97">
        <f t="shared" si="247"/>
        <v>195.20820879274964</v>
      </c>
      <c r="T837" s="97">
        <f t="shared" si="244"/>
        <v>147.04611777008319</v>
      </c>
      <c r="U837" s="97">
        <f t="shared" si="244"/>
        <v>594.08767320745937</v>
      </c>
      <c r="V837" s="33">
        <f t="shared" si="245"/>
        <v>999.9999999999992</v>
      </c>
      <c r="W837" s="101">
        <f t="shared" si="241"/>
        <v>19522.057387511573</v>
      </c>
      <c r="X837" s="108">
        <f t="shared" si="246"/>
        <v>258.86620902245664</v>
      </c>
      <c r="Y837" s="32">
        <f t="shared" si="242"/>
        <v>134.360191242925</v>
      </c>
    </row>
    <row r="838" spans="1:25" x14ac:dyDescent="0.25">
      <c r="A838" s="4">
        <v>832</v>
      </c>
      <c r="C838" s="106">
        <f>IF(male=0,VLOOKUP((($A$5:$A$1570/'Life tables'!$I$2)*2)+age,lifetable,13,1),IF(male=1,VLOOKUP((($A$5:$A$1570/'Life tables'!$I$2)*2)+age,lifetable,10,1),"error"))</f>
        <v>9.9786705819526755E-4</v>
      </c>
      <c r="F838" s="97">
        <f t="shared" si="229"/>
        <v>41.908834945028651</v>
      </c>
      <c r="G838" s="97">
        <f t="shared" si="230"/>
        <v>4.209830180587236</v>
      </c>
      <c r="H838" s="97">
        <f t="shared" si="231"/>
        <v>9.6336791693078461E-2</v>
      </c>
      <c r="I838" s="97">
        <f t="shared" si="232"/>
        <v>9.6336791693078461E-2</v>
      </c>
      <c r="J838" s="97">
        <f t="shared" si="233"/>
        <v>4.6212559318636492E-2</v>
      </c>
      <c r="K838" s="97">
        <f t="shared" si="234"/>
        <v>0.23225837998646254</v>
      </c>
      <c r="L838" s="97">
        <f t="shared" si="243"/>
        <v>37.227860241750157</v>
      </c>
      <c r="M838" s="97">
        <f t="shared" si="235"/>
        <v>216.95737407742803</v>
      </c>
      <c r="N838" s="97">
        <f t="shared" si="236"/>
        <v>20.893465189466703</v>
      </c>
      <c r="O838" s="97">
        <f t="shared" si="237"/>
        <v>0.49872484835691716</v>
      </c>
      <c r="P838" s="97">
        <f t="shared" si="238"/>
        <v>0.49872484835691716</v>
      </c>
      <c r="Q838" s="97">
        <f t="shared" si="239"/>
        <v>0.23833883946308929</v>
      </c>
      <c r="R838" s="97">
        <f t="shared" si="240"/>
        <v>3.9094602150160744E-2</v>
      </c>
      <c r="S838" s="97">
        <f t="shared" si="247"/>
        <v>194.78902574963425</v>
      </c>
      <c r="T838" s="97">
        <f t="shared" si="244"/>
        <v>147.33066916886492</v>
      </c>
      <c r="U838" s="97">
        <f t="shared" si="244"/>
        <v>594.35902618959597</v>
      </c>
      <c r="V838" s="33">
        <f t="shared" si="245"/>
        <v>999.9999999999992</v>
      </c>
      <c r="W838" s="101">
        <f t="shared" si="241"/>
        <v>19457.745517857911</v>
      </c>
      <c r="X838" s="108">
        <f t="shared" si="246"/>
        <v>258.31030464153832</v>
      </c>
      <c r="Y838" s="32">
        <f t="shared" si="242"/>
        <v>134.03310091118146</v>
      </c>
    </row>
    <row r="839" spans="1:25" x14ac:dyDescent="0.25">
      <c r="A839" s="4">
        <v>833</v>
      </c>
      <c r="C839" s="106">
        <f>IF(male=0,VLOOKUP((($A$5:$A$1570/'Life tables'!$I$2)*2)+age,lifetable,13,1),IF(male=1,VLOOKUP((($A$5:$A$1570/'Life tables'!$I$2)*2)+age,lifetable,10,1),"error"))</f>
        <v>9.9786705819526755E-4</v>
      </c>
      <c r="F839" s="97">
        <f t="shared" si="229"/>
        <v>41.818817601101209</v>
      </c>
      <c r="G839" s="97">
        <f t="shared" ref="G839:G847" si="248">F839*(rrOSEX)</f>
        <v>4.2007877499938031</v>
      </c>
      <c r="H839" s="97">
        <f t="shared" si="231"/>
        <v>9.6129866778031856E-2</v>
      </c>
      <c r="I839" s="97">
        <f t="shared" si="232"/>
        <v>9.6129866778031856E-2</v>
      </c>
      <c r="J839" s="97">
        <f t="shared" ref="J839:J847" si="249">F839*mr + G839*mr + H839*mr+I839*mr</f>
        <v>4.6113297865737368E-2</v>
      </c>
      <c r="K839" s="97">
        <f t="shared" si="234"/>
        <v>0.23175950468967377</v>
      </c>
      <c r="L839" s="97">
        <f t="shared" si="243"/>
        <v>37.14789731499593</v>
      </c>
      <c r="M839" s="97">
        <f t="shared" si="235"/>
        <v>216.49148704043711</v>
      </c>
      <c r="N839" s="97">
        <f t="shared" ref="N839:N847" si="250">M839*rrOSEXc</f>
        <v>20.848599258400814</v>
      </c>
      <c r="O839" s="97">
        <f t="shared" si="237"/>
        <v>0.4976539032329601</v>
      </c>
      <c r="P839" s="97">
        <f t="shared" si="238"/>
        <v>0.4976539032329601</v>
      </c>
      <c r="Q839" s="97">
        <f t="shared" ref="Q839:Q847" si="251">M839*mr + N839*mr + O839*mr+P839*mr</f>
        <v>0.23782703857966928</v>
      </c>
      <c r="R839" s="97">
        <f t="shared" si="240"/>
        <v>3.9010651703970445E-2</v>
      </c>
      <c r="S839" s="97">
        <f t="shared" si="247"/>
        <v>194.37074228528672</v>
      </c>
      <c r="T839" s="97">
        <f t="shared" si="244"/>
        <v>147.61460950531031</v>
      </c>
      <c r="U839" s="97">
        <f t="shared" si="244"/>
        <v>594.62979634598958</v>
      </c>
      <c r="V839" s="33">
        <f t="shared" si="245"/>
        <v>999.99999999999909</v>
      </c>
      <c r="W839" s="101">
        <f t="shared" si="241"/>
        <v>19393.645497475514</v>
      </c>
      <c r="X839" s="108">
        <f t="shared" si="246"/>
        <v>257.75559414869923</v>
      </c>
      <c r="Y839" s="32">
        <f t="shared" si="242"/>
        <v>133.70680691263803</v>
      </c>
    </row>
    <row r="840" spans="1:25" x14ac:dyDescent="0.25">
      <c r="A840" s="4">
        <v>834</v>
      </c>
      <c r="C840" s="106">
        <f>IF(male=0,VLOOKUP((($A$5:$A$1570/'Life tables'!$I$2)*2)+age,lifetable,13,1),IF(male=1,VLOOKUP((($A$5:$A$1570/'Life tables'!$I$2)*2)+age,lifetable,10,1),"error"))</f>
        <v>9.9786705819526755E-4</v>
      </c>
      <c r="F840" s="97">
        <f t="shared" ref="F840:F903" si="252">E839*(1-pCAUC)+(L839+G839+H839+I839 )*(1-pCAUC)+(S839+N839+O839+P839)*(pUAUC)</f>
        <v>41.728994315399184</v>
      </c>
      <c r="G840" s="97">
        <f t="shared" si="248"/>
        <v>4.1917648129552552</v>
      </c>
      <c r="H840" s="97">
        <f t="shared" ref="H840:H903" si="253">F840*rrEREX</f>
        <v>9.592338794903997E-2</v>
      </c>
      <c r="I840" s="97">
        <f t="shared" ref="I840:I903" si="254">F840*rrHOEX</f>
        <v>9.592338794903997E-2</v>
      </c>
      <c r="J840" s="97">
        <f t="shared" si="249"/>
        <v>4.6014250399394191E-2</v>
      </c>
      <c r="K840" s="97">
        <f t="shared" ref="K840:K903" si="255">F840*amr + I840*amrHOEX</f>
        <v>0.23126170486179554</v>
      </c>
      <c r="L840" s="97">
        <f t="shared" ref="L840:L903" si="256">F840-SUM(G840:K840)</f>
        <v>37.068106771284661</v>
      </c>
      <c r="M840" s="97">
        <f t="shared" ref="M840:M903" si="257">E839*pCAUC+(L839+G839+H839+I839)*pCAUC+(S839+N839+O839+P839)*(1-pUAUC)</f>
        <v>216.02659983330005</v>
      </c>
      <c r="N840" s="97">
        <f t="shared" si="250"/>
        <v>20.803829613116115</v>
      </c>
      <c r="O840" s="97">
        <f t="shared" ref="O840:O903" si="258">M840*rrEREXc</f>
        <v>0.4965852564406194</v>
      </c>
      <c r="P840" s="97">
        <f t="shared" ref="P840:P903" si="259">M840*rrHOEXc</f>
        <v>0.4965852564406194</v>
      </c>
      <c r="Q840" s="97">
        <f t="shared" si="251"/>
        <v>0.23731633606079222</v>
      </c>
      <c r="R840" s="97">
        <f t="shared" ref="R840:R903" si="260">M840*amrc + P840*amrHOEX</f>
        <v>3.8926881421973772E-2</v>
      </c>
      <c r="S840" s="97">
        <f t="shared" si="247"/>
        <v>193.95335648981992</v>
      </c>
      <c r="T840" s="97">
        <f t="shared" ref="T840:T903" si="261">J840+Q840+T839</f>
        <v>147.89794009177049</v>
      </c>
      <c r="U840" s="97">
        <f t="shared" ref="U840:U903" si="262">K840+R840+U839</f>
        <v>594.89998493227336</v>
      </c>
      <c r="V840" s="33">
        <f t="shared" ref="V840:V903" si="263">SUM(G840:I840,L840,N840,O840,P840,S840,T840,U840)</f>
        <v>999.99999999999909</v>
      </c>
      <c r="W840" s="101">
        <f t="shared" ref="W840:W903" si="264">(cNES*L840+(cNES+cOSEX)*G840+(cNES+cEREX)*H840+(cNES+cHOEX)*I840 +(cNES+ cNES)*S840 +(cNES+ cOSEX)*N840 + (cNES+cEREX)*O840 + (cNES+cHOEX)*P840)/(1+cDR)^A$5:A$65536</f>
        <v>19329.756629063577</v>
      </c>
      <c r="X840" s="108">
        <f t="shared" ref="X840:X903" si="265">(L840+G840+H840+I840+N840+O840+P840+S840)</f>
        <v>257.20207497595527</v>
      </c>
      <c r="Y840" s="32">
        <f t="shared" ref="Y840:Y903" si="266">(uNES*L840+ uOCEX*G840+uEREX*H840+uHOEX*I840+uNES*S840+ uOCEX*N840+uEREX*O840+uHOEX*P840)/(1+oDR)^A$5:A$65536</f>
        <v>133.38130730649976</v>
      </c>
    </row>
    <row r="841" spans="1:25" x14ac:dyDescent="0.25">
      <c r="A841" s="4">
        <v>835</v>
      </c>
      <c r="C841" s="106">
        <f>IF(male=0,VLOOKUP((($A$5:$A$1570/'Life tables'!$I$2)*2)+age,lifetable,13,1),IF(male=1,VLOOKUP((($A$5:$A$1570/'Life tables'!$I$2)*2)+age,lifetable,10,1),"error"))</f>
        <v>1.0903171265725931E-3</v>
      </c>
      <c r="F841" s="97">
        <f t="shared" si="252"/>
        <v>41.639364643515556</v>
      </c>
      <c r="G841" s="97">
        <f t="shared" si="248"/>
        <v>4.1827613248299764</v>
      </c>
      <c r="H841" s="97">
        <f t="shared" si="253"/>
        <v>9.5717354184534267E-2</v>
      </c>
      <c r="I841" s="97">
        <f t="shared" si="254"/>
        <v>9.5717354184534267E-2</v>
      </c>
      <c r="J841" s="97">
        <f t="shared" si="249"/>
        <v>5.0169373260409121E-2</v>
      </c>
      <c r="K841" s="97">
        <f t="shared" si="255"/>
        <v>0.23076497803992813</v>
      </c>
      <c r="L841" s="97">
        <f t="shared" si="256"/>
        <v>36.984234259016176</v>
      </c>
      <c r="M841" s="97">
        <f t="shared" si="257"/>
        <v>215.56271033243971</v>
      </c>
      <c r="N841" s="97">
        <f t="shared" si="250"/>
        <v>20.759156049107521</v>
      </c>
      <c r="O841" s="97">
        <f t="shared" si="258"/>
        <v>0.49551890309838004</v>
      </c>
      <c r="P841" s="97">
        <f t="shared" si="259"/>
        <v>0.49551890309838004</v>
      </c>
      <c r="Q841" s="97">
        <f t="shared" si="251"/>
        <v>0.25874632379257811</v>
      </c>
      <c r="R841" s="97">
        <f t="shared" si="260"/>
        <v>3.8843290921513077E-2</v>
      </c>
      <c r="S841" s="97">
        <f t="shared" si="247"/>
        <v>193.51492686242133</v>
      </c>
      <c r="T841" s="97">
        <f t="shared" si="261"/>
        <v>148.20685578882347</v>
      </c>
      <c r="U841" s="97">
        <f t="shared" si="262"/>
        <v>595.16959320123476</v>
      </c>
      <c r="V841" s="33">
        <f t="shared" si="263"/>
        <v>999.99999999999909</v>
      </c>
      <c r="W841" s="101">
        <f t="shared" si="264"/>
        <v>19264.375052772022</v>
      </c>
      <c r="X841" s="108">
        <f t="shared" si="265"/>
        <v>256.62355100994085</v>
      </c>
      <c r="Y841" s="32">
        <f t="shared" si="266"/>
        <v>133.04279744702004</v>
      </c>
    </row>
    <row r="842" spans="1:25" x14ac:dyDescent="0.25">
      <c r="A842" s="4">
        <v>836</v>
      </c>
      <c r="C842" s="106">
        <f>IF(male=0,VLOOKUP((($A$5:$A$1570/'Life tables'!$I$2)*2)+age,lifetable,13,1),IF(male=1,VLOOKUP((($A$5:$A$1570/'Life tables'!$I$2)*2)+age,lifetable,10,1),"error"))</f>
        <v>1.0903171265725931E-3</v>
      </c>
      <c r="F842" s="97">
        <f t="shared" si="252"/>
        <v>41.545656092289562</v>
      </c>
      <c r="G842" s="97">
        <f t="shared" si="248"/>
        <v>4.1733481047381336</v>
      </c>
      <c r="H842" s="97">
        <f t="shared" si="253"/>
        <v>9.5501944207350226E-2</v>
      </c>
      <c r="I842" s="97">
        <f t="shared" si="254"/>
        <v>9.5501944207350226E-2</v>
      </c>
      <c r="J842" s="97">
        <f t="shared" si="249"/>
        <v>5.0056468096644068E-2</v>
      </c>
      <c r="K842" s="97">
        <f t="shared" si="255"/>
        <v>0.23024564610604886</v>
      </c>
      <c r="L842" s="97">
        <f t="shared" si="256"/>
        <v>36.901001984934034</v>
      </c>
      <c r="M842" s="97">
        <f t="shared" si="257"/>
        <v>215.07789491765126</v>
      </c>
      <c r="N842" s="97">
        <f t="shared" si="250"/>
        <v>20.71246727424899</v>
      </c>
      <c r="O842" s="97">
        <f t="shared" si="258"/>
        <v>0.49440444688203972</v>
      </c>
      <c r="P842" s="97">
        <f t="shared" si="259"/>
        <v>0.49440444688203972</v>
      </c>
      <c r="Q842" s="97">
        <f t="shared" si="251"/>
        <v>0.25816438545036191</v>
      </c>
      <c r="R842" s="97">
        <f t="shared" si="260"/>
        <v>3.875592967906618E-2</v>
      </c>
      <c r="S842" s="97">
        <f t="shared" si="247"/>
        <v>193.07969843450877</v>
      </c>
      <c r="T842" s="97">
        <f t="shared" si="261"/>
        <v>148.51507664237047</v>
      </c>
      <c r="U842" s="97">
        <f t="shared" si="262"/>
        <v>595.43859477701983</v>
      </c>
      <c r="V842" s="33">
        <f t="shared" si="263"/>
        <v>999.99999999999898</v>
      </c>
      <c r="W842" s="101">
        <f t="shared" si="264"/>
        <v>19198.953379236562</v>
      </c>
      <c r="X842" s="108">
        <f t="shared" si="265"/>
        <v>256.0463285806087</v>
      </c>
      <c r="Y842" s="32">
        <f t="shared" si="266"/>
        <v>132.70536929391463</v>
      </c>
    </row>
    <row r="843" spans="1:25" x14ac:dyDescent="0.25">
      <c r="A843" s="4">
        <v>837</v>
      </c>
      <c r="C843" s="106">
        <f>IF(male=0,VLOOKUP((($A$5:$A$1570/'Life tables'!$I$2)*2)+age,lifetable,13,1),IF(male=1,VLOOKUP((($A$5:$A$1570/'Life tables'!$I$2)*2)+age,lifetable,10,1),"error"))</f>
        <v>1.0903171265725931E-3</v>
      </c>
      <c r="F843" s="97">
        <f t="shared" si="252"/>
        <v>41.452160182109203</v>
      </c>
      <c r="G843" s="97">
        <f t="shared" si="248"/>
        <v>4.163956244884357</v>
      </c>
      <c r="H843" s="97">
        <f t="shared" si="253"/>
        <v>9.5287023032972207E-2</v>
      </c>
      <c r="I843" s="97">
        <f t="shared" si="254"/>
        <v>9.5287023032972207E-2</v>
      </c>
      <c r="J843" s="97">
        <f t="shared" si="249"/>
        <v>4.9943819134386405E-2</v>
      </c>
      <c r="K843" s="97">
        <f t="shared" si="255"/>
        <v>0.22972749262689982</v>
      </c>
      <c r="L843" s="97">
        <f t="shared" si="256"/>
        <v>36.817958579397619</v>
      </c>
      <c r="M843" s="97">
        <f t="shared" si="257"/>
        <v>214.59416839849951</v>
      </c>
      <c r="N843" s="97">
        <f t="shared" si="250"/>
        <v>20.665883362399502</v>
      </c>
      <c r="O843" s="97">
        <f t="shared" si="258"/>
        <v>0.49329249373485567</v>
      </c>
      <c r="P843" s="97">
        <f t="shared" si="259"/>
        <v>0.49329249373485567</v>
      </c>
      <c r="Q843" s="97">
        <f t="shared" si="251"/>
        <v>0.25758375414192053</v>
      </c>
      <c r="R843" s="97">
        <f t="shared" si="260"/>
        <v>3.8668764650008583E-2</v>
      </c>
      <c r="S843" s="97">
        <f t="shared" si="247"/>
        <v>192.64544752983835</v>
      </c>
      <c r="T843" s="97">
        <f t="shared" si="261"/>
        <v>148.82260421564678</v>
      </c>
      <c r="U843" s="97">
        <f t="shared" si="262"/>
        <v>595.70699103429672</v>
      </c>
      <c r="V843" s="33">
        <f t="shared" si="263"/>
        <v>999.99999999999898</v>
      </c>
      <c r="W843" s="101">
        <f t="shared" si="264"/>
        <v>19133.753842793962</v>
      </c>
      <c r="X843" s="108">
        <f t="shared" si="265"/>
        <v>255.47040475005548</v>
      </c>
      <c r="Y843" s="32">
        <f t="shared" si="266"/>
        <v>132.36879707001233</v>
      </c>
    </row>
    <row r="844" spans="1:25" x14ac:dyDescent="0.25">
      <c r="A844" s="4">
        <v>838</v>
      </c>
      <c r="C844" s="106">
        <f>IF(male=0,VLOOKUP((($A$5:$A$1570/'Life tables'!$I$2)*2)+age,lifetable,13,1),IF(male=1,VLOOKUP((($A$5:$A$1570/'Life tables'!$I$2)*2)+age,lifetable,10,1),"error"))</f>
        <v>1.0903171265725931E-3</v>
      </c>
      <c r="F844" s="97">
        <f t="shared" si="252"/>
        <v>41.35887636573716</v>
      </c>
      <c r="G844" s="97">
        <f t="shared" si="248"/>
        <v>4.1545856902975142</v>
      </c>
      <c r="H844" s="97">
        <f t="shared" si="253"/>
        <v>9.5072589403453353E-2</v>
      </c>
      <c r="I844" s="97">
        <f t="shared" si="254"/>
        <v>9.5072589403453353E-2</v>
      </c>
      <c r="J844" s="97">
        <f t="shared" si="249"/>
        <v>4.9831425714294844E-2</v>
      </c>
      <c r="K844" s="97">
        <f t="shared" si="255"/>
        <v>0.22921051456969674</v>
      </c>
      <c r="L844" s="97">
        <f t="shared" si="256"/>
        <v>36.735103556348747</v>
      </c>
      <c r="M844" s="97">
        <f t="shared" si="257"/>
        <v>214.11152838431832</v>
      </c>
      <c r="N844" s="97">
        <f t="shared" si="250"/>
        <v>20.619404083332732</v>
      </c>
      <c r="O844" s="97">
        <f t="shared" si="258"/>
        <v>0.4921830381613494</v>
      </c>
      <c r="P844" s="97">
        <f t="shared" si="259"/>
        <v>0.4921830381613494</v>
      </c>
      <c r="Q844" s="97">
        <f t="shared" si="251"/>
        <v>0.25700442699766635</v>
      </c>
      <c r="R844" s="97">
        <f t="shared" si="260"/>
        <v>3.8581795403554539E-2</v>
      </c>
      <c r="S844" s="97">
        <f t="shared" ref="S844:S907" si="267">M844-SUM(N844:R844)</f>
        <v>192.21217200226167</v>
      </c>
      <c r="T844" s="97">
        <f t="shared" si="261"/>
        <v>149.12944006835875</v>
      </c>
      <c r="U844" s="97">
        <f t="shared" si="262"/>
        <v>595.97478334427001</v>
      </c>
      <c r="V844" s="33">
        <f t="shared" si="263"/>
        <v>999.99999999999909</v>
      </c>
      <c r="W844" s="101">
        <f t="shared" si="264"/>
        <v>19068.775690495586</v>
      </c>
      <c r="X844" s="108">
        <f t="shared" si="265"/>
        <v>254.89577658737028</v>
      </c>
      <c r="Y844" s="32">
        <f t="shared" si="266"/>
        <v>132.033078599254</v>
      </c>
    </row>
    <row r="845" spans="1:25" x14ac:dyDescent="0.25">
      <c r="A845" s="4">
        <v>839</v>
      </c>
      <c r="C845" s="106">
        <f>IF(male=0,VLOOKUP((($A$5:$A$1570/'Life tables'!$I$2)*2)+age,lifetable,13,1),IF(male=1,VLOOKUP((($A$5:$A$1570/'Life tables'!$I$2)*2)+age,lifetable,10,1),"error"))</f>
        <v>1.0903171265725931E-3</v>
      </c>
      <c r="F845" s="97">
        <f t="shared" si="252"/>
        <v>41.265804099715581</v>
      </c>
      <c r="G845" s="97">
        <f t="shared" si="248"/>
        <v>4.1452363863861255</v>
      </c>
      <c r="H845" s="97">
        <f t="shared" si="253"/>
        <v>9.4858642069534746E-2</v>
      </c>
      <c r="I845" s="97">
        <f t="shared" si="254"/>
        <v>9.4858642069534746E-2</v>
      </c>
      <c r="J845" s="97">
        <f t="shared" si="249"/>
        <v>4.9719287181581764E-2</v>
      </c>
      <c r="K845" s="97">
        <f t="shared" si="255"/>
        <v>0.22869470892260119</v>
      </c>
      <c r="L845" s="97">
        <f t="shared" si="256"/>
        <v>36.652436433086201</v>
      </c>
      <c r="M845" s="97">
        <f t="shared" si="257"/>
        <v>213.6299724876547</v>
      </c>
      <c r="N845" s="97">
        <f t="shared" si="250"/>
        <v>20.573029207131782</v>
      </c>
      <c r="O845" s="97">
        <f t="shared" si="258"/>
        <v>0.49107607467342834</v>
      </c>
      <c r="P845" s="97">
        <f t="shared" si="259"/>
        <v>0.49107607467342834</v>
      </c>
      <c r="Q845" s="97">
        <f t="shared" si="251"/>
        <v>0.25642640115186871</v>
      </c>
      <c r="R845" s="97">
        <f t="shared" si="260"/>
        <v>3.849502150949731E-2</v>
      </c>
      <c r="S845" s="97">
        <f t="shared" si="267"/>
        <v>191.7798697085147</v>
      </c>
      <c r="T845" s="97">
        <f t="shared" si="261"/>
        <v>149.43558575669221</v>
      </c>
      <c r="U845" s="97">
        <f t="shared" si="262"/>
        <v>596.24197307470206</v>
      </c>
      <c r="V845" s="33">
        <f t="shared" si="263"/>
        <v>999.99999999999898</v>
      </c>
      <c r="W845" s="101">
        <f t="shared" si="264"/>
        <v>19004.01817189511</v>
      </c>
      <c r="X845" s="108">
        <f t="shared" si="265"/>
        <v>254.32244116860471</v>
      </c>
      <c r="Y845" s="32">
        <f t="shared" si="266"/>
        <v>131.69821171129502</v>
      </c>
    </row>
    <row r="846" spans="1:25" x14ac:dyDescent="0.25">
      <c r="A846" s="4">
        <v>840</v>
      </c>
      <c r="C846" s="106">
        <f>IF(male=0,VLOOKUP((($A$5:$A$1570/'Life tables'!$I$2)*2)+age,lifetable,13,1),IF(male=1,VLOOKUP((($A$5:$A$1570/'Life tables'!$I$2)*2)+age,lifetable,10,1),"error"))</f>
        <v>1.0903171265725931E-3</v>
      </c>
      <c r="F846" s="97">
        <f t="shared" si="252"/>
        <v>41.172942844263403</v>
      </c>
      <c r="G846" s="97">
        <f t="shared" si="248"/>
        <v>4.1359082789280546</v>
      </c>
      <c r="H846" s="97">
        <f t="shared" si="253"/>
        <v>9.4645179790409401E-2</v>
      </c>
      <c r="I846" s="97">
        <f t="shared" si="254"/>
        <v>9.4645179790409401E-2</v>
      </c>
      <c r="J846" s="97">
        <f t="shared" si="249"/>
        <v>4.9607402885889572E-2</v>
      </c>
      <c r="K846" s="97">
        <f t="shared" si="255"/>
        <v>0.22818007269415147</v>
      </c>
      <c r="L846" s="97">
        <f t="shared" si="256"/>
        <v>36.569956730174489</v>
      </c>
      <c r="M846" s="97">
        <f t="shared" si="257"/>
        <v>213.14949832434132</v>
      </c>
      <c r="N846" s="97">
        <f t="shared" si="250"/>
        <v>20.526758504196174</v>
      </c>
      <c r="O846" s="97">
        <f t="shared" si="258"/>
        <v>0.48997159779055288</v>
      </c>
      <c r="P846" s="97">
        <f t="shared" si="259"/>
        <v>0.48997159779055288</v>
      </c>
      <c r="Q846" s="97">
        <f t="shared" si="251"/>
        <v>0.25584967374274059</v>
      </c>
      <c r="R846" s="97">
        <f t="shared" si="260"/>
        <v>3.8408442538222225E-2</v>
      </c>
      <c r="S846" s="97">
        <f t="shared" si="267"/>
        <v>191.34853850828307</v>
      </c>
      <c r="T846" s="97">
        <f t="shared" si="261"/>
        <v>149.74104283332085</v>
      </c>
      <c r="U846" s="97">
        <f t="shared" si="262"/>
        <v>596.5085615899344</v>
      </c>
      <c r="V846" s="33">
        <f t="shared" si="263"/>
        <v>999.99999999999898</v>
      </c>
      <c r="W846" s="101">
        <f t="shared" si="264"/>
        <v>18939.480539042037</v>
      </c>
      <c r="X846" s="108">
        <f t="shared" si="265"/>
        <v>253.7503955767437</v>
      </c>
      <c r="Y846" s="32">
        <f t="shared" si="266"/>
        <v>131.36419424148269</v>
      </c>
    </row>
    <row r="847" spans="1:25" x14ac:dyDescent="0.25">
      <c r="A847" s="4">
        <v>841</v>
      </c>
      <c r="C847" s="106">
        <f>IF(male=0,VLOOKUP((($A$5:$A$1570/'Life tables'!$I$2)*2)+age,lifetable,13,1),IF(male=1,VLOOKUP((($A$5:$A$1570/'Life tables'!$I$2)*2)+age,lifetable,10,1),"error"))</f>
        <v>1.0903171265725931E-3</v>
      </c>
      <c r="F847" s="97">
        <f t="shared" si="252"/>
        <v>41.080292063177346</v>
      </c>
      <c r="G847" s="97">
        <f t="shared" si="248"/>
        <v>4.1266013140605589</v>
      </c>
      <c r="H847" s="97">
        <f t="shared" si="253"/>
        <v>9.4432201333494614E-2</v>
      </c>
      <c r="I847" s="97">
        <f t="shared" si="254"/>
        <v>9.4432201333494614E-2</v>
      </c>
      <c r="J847" s="97">
        <f t="shared" si="249"/>
        <v>4.9495772181171335E-2</v>
      </c>
      <c r="K847" s="97">
        <f t="shared" si="255"/>
        <v>0.22766660291271387</v>
      </c>
      <c r="L847" s="97">
        <f t="shared" si="256"/>
        <v>36.487663971355914</v>
      </c>
      <c r="M847" s="97">
        <f t="shared" si="257"/>
        <v>212.67010351356635</v>
      </c>
      <c r="N847" s="97">
        <f t="shared" si="250"/>
        <v>20.480591745248571</v>
      </c>
      <c r="O847" s="97">
        <f t="shared" si="258"/>
        <v>0.48886960203989671</v>
      </c>
      <c r="P847" s="97">
        <f t="shared" si="259"/>
        <v>0.48886960203989671</v>
      </c>
      <c r="Q847" s="97">
        <f t="shared" si="251"/>
        <v>0.25527424191252301</v>
      </c>
      <c r="R847" s="97">
        <f t="shared" si="260"/>
        <v>3.8322058060719241E-2</v>
      </c>
      <c r="S847" s="97">
        <f t="shared" si="267"/>
        <v>190.91817626426473</v>
      </c>
      <c r="T847" s="97">
        <f t="shared" si="261"/>
        <v>150.04581284741454</v>
      </c>
      <c r="U847" s="97">
        <f t="shared" si="262"/>
        <v>596.77455025090785</v>
      </c>
      <c r="V847" s="33">
        <f t="shared" si="263"/>
        <v>999.99999999999898</v>
      </c>
      <c r="W847" s="101">
        <f t="shared" si="264"/>
        <v>18875.162046475274</v>
      </c>
      <c r="X847" s="108">
        <f t="shared" si="265"/>
        <v>253.17963690167656</v>
      </c>
      <c r="Y847" s="32">
        <f t="shared" si="266"/>
        <v>131.03102403083597</v>
      </c>
    </row>
    <row r="848" spans="1:25" x14ac:dyDescent="0.25">
      <c r="A848" s="4">
        <v>842</v>
      </c>
      <c r="C848" s="106">
        <f>IF(male=0,VLOOKUP((($A$5:$A$1570/'Life tables'!$I$2)*2)+age,lifetable,13,1),IF(male=1,VLOOKUP((($A$5:$A$1570/'Life tables'!$I$2)*2)+age,lifetable,10,1),"error"))</f>
        <v>1.0903171265725931E-3</v>
      </c>
      <c r="F848" s="97">
        <f t="shared" si="252"/>
        <v>40.987851223736492</v>
      </c>
      <c r="G848" s="97">
        <f t="shared" ref="G848:G911" si="268">F848*(rrOSEX)</f>
        <v>4.1173154382707073</v>
      </c>
      <c r="H848" s="97">
        <f t="shared" si="253"/>
        <v>9.4219705474212725E-2</v>
      </c>
      <c r="I848" s="97">
        <f t="shared" si="254"/>
        <v>9.4219705474212725E-2</v>
      </c>
      <c r="J848" s="97">
        <f t="shared" ref="J848:J911" si="269">F848*mr + G848*mr + H848*mr+I848*mr</f>
        <v>4.9384394425575927E-2</v>
      </c>
      <c r="K848" s="97">
        <f t="shared" si="255"/>
        <v>0.22715429662595396</v>
      </c>
      <c r="L848" s="97">
        <f t="shared" si="256"/>
        <v>36.40555768346583</v>
      </c>
      <c r="M848" s="97">
        <f t="shared" si="257"/>
        <v>212.19178567794009</v>
      </c>
      <c r="N848" s="97">
        <f t="shared" ref="N848:N911" si="270">M848*rrOSEXc</f>
        <v>20.43452870134119</v>
      </c>
      <c r="O848" s="97">
        <f t="shared" si="258"/>
        <v>0.48777008195650018</v>
      </c>
      <c r="P848" s="97">
        <f t="shared" si="259"/>
        <v>0.48777008195650018</v>
      </c>
      <c r="Q848" s="97">
        <f t="shared" ref="Q848:Q911" si="271">M848*mr + N848*mr + O848*mr+P848*mr</f>
        <v>0.25470010280756444</v>
      </c>
      <c r="R848" s="97">
        <f t="shared" si="260"/>
        <v>3.8235867648594962E-2</v>
      </c>
      <c r="S848" s="97">
        <f t="shared" si="267"/>
        <v>190.48878084222974</v>
      </c>
      <c r="T848" s="97">
        <f t="shared" si="261"/>
        <v>150.34989734464767</v>
      </c>
      <c r="U848" s="97">
        <f t="shared" si="262"/>
        <v>597.0399404151824</v>
      </c>
      <c r="V848" s="33">
        <f t="shared" si="263"/>
        <v>999.99999999999898</v>
      </c>
      <c r="W848" s="101">
        <f t="shared" si="264"/>
        <v>18811.061951216609</v>
      </c>
      <c r="X848" s="108">
        <f t="shared" si="265"/>
        <v>252.6101622401689</v>
      </c>
      <c r="Y848" s="32">
        <f t="shared" si="266"/>
        <v>130.69869892602324</v>
      </c>
    </row>
    <row r="849" spans="1:25" x14ac:dyDescent="0.25">
      <c r="A849" s="4">
        <v>843</v>
      </c>
      <c r="C849" s="106">
        <f>IF(male=0,VLOOKUP((($A$5:$A$1570/'Life tables'!$I$2)*2)+age,lifetable,13,1),IF(male=1,VLOOKUP((($A$5:$A$1570/'Life tables'!$I$2)*2)+age,lifetable,10,1),"error"))</f>
        <v>1.0903171265725931E-3</v>
      </c>
      <c r="F849" s="97">
        <f t="shared" si="252"/>
        <v>40.895619796610319</v>
      </c>
      <c r="G849" s="97">
        <f t="shared" si="268"/>
        <v>4.1080505983861411</v>
      </c>
      <c r="H849" s="97">
        <f t="shared" si="253"/>
        <v>9.4007690995779616E-2</v>
      </c>
      <c r="I849" s="97">
        <f t="shared" si="254"/>
        <v>9.4007690995779616E-2</v>
      </c>
      <c r="J849" s="97">
        <f t="shared" si="269"/>
        <v>4.9273268981337097E-2</v>
      </c>
      <c r="K849" s="97">
        <f t="shared" si="255"/>
        <v>0.22664315090032683</v>
      </c>
      <c r="L849" s="97">
        <f t="shared" si="256"/>
        <v>36.323637396350954</v>
      </c>
      <c r="M849" s="97">
        <f t="shared" si="257"/>
        <v>211.7145424435586</v>
      </c>
      <c r="N849" s="97">
        <f t="shared" si="270"/>
        <v>20.388569143861943</v>
      </c>
      <c r="O849" s="97">
        <f t="shared" si="258"/>
        <v>0.48667303208341622</v>
      </c>
      <c r="P849" s="97">
        <f t="shared" si="259"/>
        <v>0.48667303208341622</v>
      </c>
      <c r="Q849" s="97">
        <f t="shared" si="271"/>
        <v>0.25412725357839738</v>
      </c>
      <c r="R849" s="97">
        <f t="shared" si="260"/>
        <v>3.814987087408412E-2</v>
      </c>
      <c r="S849" s="97">
        <f t="shared" si="267"/>
        <v>190.06035011107735</v>
      </c>
      <c r="T849" s="97">
        <f t="shared" si="261"/>
        <v>150.65329786720741</v>
      </c>
      <c r="U849" s="97">
        <f t="shared" si="262"/>
        <v>597.30473343695678</v>
      </c>
      <c r="V849" s="33">
        <f t="shared" si="263"/>
        <v>999.99999999999898</v>
      </c>
      <c r="W849" s="101">
        <f t="shared" si="264"/>
        <v>18747.179512764087</v>
      </c>
      <c r="X849" s="108">
        <f t="shared" si="265"/>
        <v>252.04196869583478</v>
      </c>
      <c r="Y849" s="32">
        <f t="shared" si="266"/>
        <v>130.36721677934202</v>
      </c>
    </row>
    <row r="850" spans="1:25" x14ac:dyDescent="0.25">
      <c r="A850" s="4">
        <v>844</v>
      </c>
      <c r="C850" s="106">
        <f>IF(male=0,VLOOKUP((($A$5:$A$1570/'Life tables'!$I$2)*2)+age,lifetable,13,1),IF(male=1,VLOOKUP((($A$5:$A$1570/'Life tables'!$I$2)*2)+age,lifetable,10,1),"error"))</f>
        <v>1.0903171265725931E-3</v>
      </c>
      <c r="F850" s="97">
        <f t="shared" si="252"/>
        <v>40.803597255770086</v>
      </c>
      <c r="G850" s="97">
        <f t="shared" si="268"/>
        <v>4.0988067415661726</v>
      </c>
      <c r="H850" s="97">
        <f t="shared" si="253"/>
        <v>9.3796156689001056E-2</v>
      </c>
      <c r="I850" s="97">
        <f t="shared" si="254"/>
        <v>9.3796156689001056E-2</v>
      </c>
      <c r="J850" s="97">
        <f t="shared" si="269"/>
        <v>4.9162395214666803E-2</v>
      </c>
      <c r="K850" s="97">
        <f t="shared" si="255"/>
        <v>0.22613316282058599</v>
      </c>
      <c r="L850" s="97">
        <f t="shared" si="256"/>
        <v>36.241902642790656</v>
      </c>
      <c r="M850" s="97">
        <f t="shared" si="257"/>
        <v>211.23837144006472</v>
      </c>
      <c r="N850" s="97">
        <f t="shared" si="270"/>
        <v>20.342712844540298</v>
      </c>
      <c r="O850" s="97">
        <f t="shared" si="258"/>
        <v>0.48557844697185099</v>
      </c>
      <c r="P850" s="97">
        <f t="shared" si="259"/>
        <v>0.48557844697185099</v>
      </c>
      <c r="Q850" s="97">
        <f t="shared" si="271"/>
        <v>0.25355569137981188</v>
      </c>
      <c r="R850" s="97">
        <f t="shared" si="260"/>
        <v>3.8064067310060568E-2</v>
      </c>
      <c r="S850" s="97">
        <f t="shared" si="267"/>
        <v>189.63288194289086</v>
      </c>
      <c r="T850" s="97">
        <f t="shared" si="261"/>
        <v>150.95601595380188</v>
      </c>
      <c r="U850" s="97">
        <f t="shared" si="262"/>
        <v>597.56893066708744</v>
      </c>
      <c r="V850" s="33">
        <f t="shared" si="263"/>
        <v>999.99999999999898</v>
      </c>
      <c r="W850" s="101">
        <f t="shared" si="264"/>
        <v>18683.513993085468</v>
      </c>
      <c r="X850" s="108">
        <f t="shared" si="265"/>
        <v>251.47505337910968</v>
      </c>
      <c r="Y850" s="32">
        <f t="shared" si="266"/>
        <v>130.03657544869844</v>
      </c>
    </row>
    <row r="851" spans="1:25" x14ac:dyDescent="0.25">
      <c r="A851" s="4">
        <v>845</v>
      </c>
      <c r="C851" s="106">
        <f>IF(male=0,VLOOKUP((($A$5:$A$1570/'Life tables'!$I$2)*2)+age,lifetable,13,1),IF(male=1,VLOOKUP((($A$5:$A$1570/'Life tables'!$I$2)*2)+age,lifetable,10,1),"error"))</f>
        <v>1.0903171265725931E-3</v>
      </c>
      <c r="F851" s="97">
        <f t="shared" si="252"/>
        <v>40.711783078403286</v>
      </c>
      <c r="G851" s="97">
        <f t="shared" si="268"/>
        <v>4.0895838152931914</v>
      </c>
      <c r="H851" s="97">
        <f t="shared" si="253"/>
        <v>9.358510135207608E-2</v>
      </c>
      <c r="I851" s="97">
        <f t="shared" si="254"/>
        <v>9.358510135207608E-2</v>
      </c>
      <c r="J851" s="97">
        <f t="shared" si="269"/>
        <v>4.9051772495652048E-2</v>
      </c>
      <c r="K851" s="97">
        <f t="shared" si="255"/>
        <v>0.22562432948930936</v>
      </c>
      <c r="L851" s="97">
        <f t="shared" si="256"/>
        <v>36.16035295842098</v>
      </c>
      <c r="M851" s="97">
        <f t="shared" si="257"/>
        <v>210.76327030070641</v>
      </c>
      <c r="N851" s="97">
        <f t="shared" si="270"/>
        <v>20.296959575452902</v>
      </c>
      <c r="O851" s="97">
        <f t="shared" si="258"/>
        <v>0.4844863211812977</v>
      </c>
      <c r="P851" s="97">
        <f t="shared" si="259"/>
        <v>0.4844863211812977</v>
      </c>
      <c r="Q851" s="97">
        <f t="shared" si="271"/>
        <v>0.25298541337092506</v>
      </c>
      <c r="R851" s="97">
        <f t="shared" si="260"/>
        <v>3.7978456530047743E-2</v>
      </c>
      <c r="S851" s="97">
        <f t="shared" si="267"/>
        <v>189.20637421298994</v>
      </c>
      <c r="T851" s="97">
        <f t="shared" si="261"/>
        <v>151.25805313966845</v>
      </c>
      <c r="U851" s="97">
        <f t="shared" si="262"/>
        <v>597.83253345310675</v>
      </c>
      <c r="V851" s="33">
        <f t="shared" si="263"/>
        <v>999.99999999999898</v>
      </c>
      <c r="W851" s="101">
        <f t="shared" si="264"/>
        <v>18620.064656611459</v>
      </c>
      <c r="X851" s="108">
        <f t="shared" si="265"/>
        <v>250.90941340722378</v>
      </c>
      <c r="Y851" s="32">
        <f t="shared" si="266"/>
        <v>129.70677279758695</v>
      </c>
    </row>
    <row r="852" spans="1:25" x14ac:dyDescent="0.25">
      <c r="A852" s="4">
        <v>846</v>
      </c>
      <c r="C852" s="106">
        <f>IF(male=0,VLOOKUP((($A$5:$A$1570/'Life tables'!$I$2)*2)+age,lifetable,13,1),IF(male=1,VLOOKUP((($A$5:$A$1570/'Life tables'!$I$2)*2)+age,lifetable,10,1),"error"))</f>
        <v>1.0903171265725931E-3</v>
      </c>
      <c r="F852" s="97">
        <f t="shared" si="252"/>
        <v>40.620176744831362</v>
      </c>
      <c r="G852" s="97">
        <f t="shared" si="268"/>
        <v>4.0803817673643978</v>
      </c>
      <c r="H852" s="97">
        <f t="shared" si="253"/>
        <v>9.3374523790407726E-2</v>
      </c>
      <c r="I852" s="97">
        <f t="shared" si="254"/>
        <v>9.3374523790407726E-2</v>
      </c>
      <c r="J852" s="97">
        <f t="shared" si="269"/>
        <v>4.8941400198155821E-2</v>
      </c>
      <c r="K852" s="97">
        <f t="shared" si="255"/>
        <v>0.22511664802644304</v>
      </c>
      <c r="L852" s="97">
        <f t="shared" si="256"/>
        <v>36.078987881661547</v>
      </c>
      <c r="M852" s="97">
        <f t="shared" si="257"/>
        <v>210.2892366623924</v>
      </c>
      <c r="N852" s="97">
        <f t="shared" si="270"/>
        <v>20.251309109028952</v>
      </c>
      <c r="O852" s="97">
        <f t="shared" si="258"/>
        <v>0.48339664927966475</v>
      </c>
      <c r="P852" s="97">
        <f t="shared" si="259"/>
        <v>0.48339664927966475</v>
      </c>
      <c r="Q852" s="97">
        <f t="shared" si="271"/>
        <v>0.25241641671524834</v>
      </c>
      <c r="R852" s="97">
        <f t="shared" si="260"/>
        <v>3.7893038108228784E-2</v>
      </c>
      <c r="S852" s="97">
        <f t="shared" si="267"/>
        <v>188.78082479998062</v>
      </c>
      <c r="T852" s="97">
        <f t="shared" si="261"/>
        <v>151.55941095658184</v>
      </c>
      <c r="U852" s="97">
        <f t="shared" si="262"/>
        <v>598.09554313924139</v>
      </c>
      <c r="V852" s="33">
        <f t="shared" si="263"/>
        <v>999.99999999999886</v>
      </c>
      <c r="W852" s="101">
        <f t="shared" si="264"/>
        <v>18556.830770229084</v>
      </c>
      <c r="X852" s="108">
        <f t="shared" si="265"/>
        <v>250.34504590417566</v>
      </c>
      <c r="Y852" s="32">
        <f t="shared" si="266"/>
        <v>129.37780669507032</v>
      </c>
    </row>
    <row r="853" spans="1:25" x14ac:dyDescent="0.25">
      <c r="A853" s="4">
        <v>847</v>
      </c>
      <c r="C853" s="106">
        <f>IF(male=0,VLOOKUP((($A$5:$A$1570/'Life tables'!$I$2)*2)+age,lifetable,13,1),IF(male=1,VLOOKUP((($A$5:$A$1570/'Life tables'!$I$2)*2)+age,lifetable,10,1),"error"))</f>
        <v>1.0903171265725931E-3</v>
      </c>
      <c r="F853" s="97">
        <f t="shared" si="252"/>
        <v>40.528777738430215</v>
      </c>
      <c r="G853" s="97">
        <f t="shared" si="268"/>
        <v>4.0712005458838219</v>
      </c>
      <c r="H853" s="97">
        <f t="shared" si="253"/>
        <v>9.316442281642047E-2</v>
      </c>
      <c r="I853" s="97">
        <f t="shared" si="254"/>
        <v>9.316442281642047E-2</v>
      </c>
      <c r="J853" s="97">
        <f t="shared" si="269"/>
        <v>4.8831277699721322E-2</v>
      </c>
      <c r="K853" s="97">
        <f t="shared" si="255"/>
        <v>0.22461011556886107</v>
      </c>
      <c r="L853" s="97">
        <f t="shared" si="256"/>
        <v>35.997806953644968</v>
      </c>
      <c r="M853" s="97">
        <f t="shared" si="257"/>
        <v>209.81626816574544</v>
      </c>
      <c r="N853" s="97">
        <f t="shared" si="270"/>
        <v>20.205761218055308</v>
      </c>
      <c r="O853" s="97">
        <f t="shared" si="258"/>
        <v>0.48230942584339809</v>
      </c>
      <c r="P853" s="97">
        <f t="shared" si="259"/>
        <v>0.48230942584339809</v>
      </c>
      <c r="Q853" s="97">
        <f t="shared" si="271"/>
        <v>0.2518486985807511</v>
      </c>
      <c r="R853" s="97">
        <f t="shared" si="260"/>
        <v>3.7807811619456046E-2</v>
      </c>
      <c r="S853" s="97">
        <f t="shared" si="267"/>
        <v>188.35623158580313</v>
      </c>
      <c r="T853" s="97">
        <f t="shared" si="261"/>
        <v>151.86009093286231</v>
      </c>
      <c r="U853" s="97">
        <f t="shared" si="262"/>
        <v>598.35796106642965</v>
      </c>
      <c r="V853" s="33">
        <f t="shared" si="263"/>
        <v>999.99999999999886</v>
      </c>
      <c r="W853" s="101">
        <f t="shared" si="264"/>
        <v>18493.811603274888</v>
      </c>
      <c r="X853" s="108">
        <f t="shared" si="265"/>
        <v>249.78194800070685</v>
      </c>
      <c r="Y853" s="32">
        <f t="shared" si="266"/>
        <v>129.04967501575982</v>
      </c>
    </row>
    <row r="854" spans="1:25" x14ac:dyDescent="0.25">
      <c r="A854" s="4">
        <v>848</v>
      </c>
      <c r="C854" s="106">
        <f>IF(male=0,VLOOKUP((($A$5:$A$1570/'Life tables'!$I$2)*2)+age,lifetable,13,1),IF(male=1,VLOOKUP((($A$5:$A$1570/'Life tables'!$I$2)*2)+age,lifetable,10,1),"error"))</f>
        <v>1.0903171265725931E-3</v>
      </c>
      <c r="F854" s="97">
        <f t="shared" si="252"/>
        <v>40.437585545553674</v>
      </c>
      <c r="G854" s="97">
        <f t="shared" si="268"/>
        <v>4.0620400992546291</v>
      </c>
      <c r="H854" s="97">
        <f t="shared" si="253"/>
        <v>9.2954797249384172E-2</v>
      </c>
      <c r="I854" s="97">
        <f t="shared" si="254"/>
        <v>9.2954797249384172E-2</v>
      </c>
      <c r="J854" s="97">
        <f t="shared" si="269"/>
        <v>4.8721404381479635E-2</v>
      </c>
      <c r="K854" s="97">
        <f t="shared" si="255"/>
        <v>0.22410472926994102</v>
      </c>
      <c r="L854" s="97">
        <f t="shared" si="256"/>
        <v>35.916809718148855</v>
      </c>
      <c r="M854" s="97">
        <f t="shared" si="257"/>
        <v>209.3443624551532</v>
      </c>
      <c r="N854" s="97">
        <f t="shared" si="270"/>
        <v>20.160315675681389</v>
      </c>
      <c r="O854" s="97">
        <f t="shared" si="258"/>
        <v>0.48122464545759808</v>
      </c>
      <c r="P854" s="97">
        <f t="shared" si="259"/>
        <v>0.48122464545759808</v>
      </c>
      <c r="Q854" s="97">
        <f t="shared" si="271"/>
        <v>0.25128225613992194</v>
      </c>
      <c r="R854" s="97">
        <f t="shared" si="260"/>
        <v>3.7722776639260311E-2</v>
      </c>
      <c r="S854" s="97">
        <f t="shared" si="267"/>
        <v>187.93259245577744</v>
      </c>
      <c r="T854" s="97">
        <f t="shared" si="261"/>
        <v>152.16009459338372</v>
      </c>
      <c r="U854" s="97">
        <f t="shared" si="262"/>
        <v>598.61978857233885</v>
      </c>
      <c r="V854" s="33">
        <f t="shared" si="263"/>
        <v>999.99999999999886</v>
      </c>
      <c r="W854" s="101">
        <f t="shared" si="264"/>
        <v>18431.006427528169</v>
      </c>
      <c r="X854" s="108">
        <f t="shared" si="265"/>
        <v>249.22011683427627</v>
      </c>
      <c r="Y854" s="32">
        <f t="shared" si="266"/>
        <v>128.7223756397961</v>
      </c>
    </row>
    <row r="855" spans="1:25" x14ac:dyDescent="0.25">
      <c r="A855" s="4">
        <v>849</v>
      </c>
      <c r="C855" s="106">
        <f>IF(male=0,VLOOKUP((($A$5:$A$1570/'Life tables'!$I$2)*2)+age,lifetable,13,1),IF(male=1,VLOOKUP((($A$5:$A$1570/'Life tables'!$I$2)*2)+age,lifetable,10,1),"error"))</f>
        <v>1.0903171265725931E-3</v>
      </c>
      <c r="F855" s="97">
        <f t="shared" si="252"/>
        <v>40.346599655459649</v>
      </c>
      <c r="G855" s="97">
        <f t="shared" si="268"/>
        <v>4.0529003761717073</v>
      </c>
      <c r="H855" s="97">
        <f t="shared" si="253"/>
        <v>9.2745645915244382E-2</v>
      </c>
      <c r="I855" s="97">
        <f t="shared" si="254"/>
        <v>9.2745645915244382E-2</v>
      </c>
      <c r="J855" s="97">
        <f t="shared" si="269"/>
        <v>4.8611779628060917E-2</v>
      </c>
      <c r="K855" s="97">
        <f t="shared" si="255"/>
        <v>0.22360048629915497</v>
      </c>
      <c r="L855" s="97">
        <f t="shared" si="256"/>
        <v>35.835995721530239</v>
      </c>
      <c r="M855" s="97">
        <f t="shared" si="257"/>
        <v>208.8735171788166</v>
      </c>
      <c r="N855" s="97">
        <f t="shared" si="270"/>
        <v>20.114972255423854</v>
      </c>
      <c r="O855" s="97">
        <f t="shared" si="258"/>
        <v>0.48014230271613062</v>
      </c>
      <c r="P855" s="97">
        <f t="shared" si="259"/>
        <v>0.48014230271613062</v>
      </c>
      <c r="Q855" s="97">
        <f t="shared" si="271"/>
        <v>0.25071708656982644</v>
      </c>
      <c r="R855" s="97">
        <f t="shared" si="260"/>
        <v>3.7637932743859494E-2</v>
      </c>
      <c r="S855" s="97">
        <f t="shared" si="267"/>
        <v>187.5099052986468</v>
      </c>
      <c r="T855" s="97">
        <f t="shared" si="261"/>
        <v>152.45942345958161</v>
      </c>
      <c r="U855" s="97">
        <f t="shared" si="262"/>
        <v>598.88102699138187</v>
      </c>
      <c r="V855" s="33">
        <f t="shared" si="263"/>
        <v>999.99999999999886</v>
      </c>
      <c r="W855" s="101">
        <f t="shared" si="264"/>
        <v>18368.414517204117</v>
      </c>
      <c r="X855" s="108">
        <f t="shared" si="265"/>
        <v>248.65954954903535</v>
      </c>
      <c r="Y855" s="32">
        <f t="shared" si="266"/>
        <v>128.39590645282982</v>
      </c>
    </row>
    <row r="856" spans="1:25" x14ac:dyDescent="0.25">
      <c r="A856" s="4">
        <v>850</v>
      </c>
      <c r="C856" s="106">
        <f>IF(male=0,VLOOKUP((($A$5:$A$1570/'Life tables'!$I$2)*2)+age,lifetable,13,1),IF(male=1,VLOOKUP((($A$5:$A$1570/'Life tables'!$I$2)*2)+age,lifetable,10,1),"error"))</f>
        <v>1.0903171265725931E-3</v>
      </c>
      <c r="F856" s="97">
        <f t="shared" si="252"/>
        <v>40.255819560238997</v>
      </c>
      <c r="G856" s="97">
        <f t="shared" si="268"/>
        <v>4.0437813256145212</v>
      </c>
      <c r="H856" s="97">
        <f t="shared" si="253"/>
        <v>9.2536967646458787E-2</v>
      </c>
      <c r="I856" s="97">
        <f t="shared" si="254"/>
        <v>9.2536967646458787E-2</v>
      </c>
      <c r="J856" s="97">
        <f t="shared" si="269"/>
        <v>4.8502402827508569E-2</v>
      </c>
      <c r="K856" s="97">
        <f t="shared" si="255"/>
        <v>0.22309738384167502</v>
      </c>
      <c r="L856" s="97">
        <f t="shared" si="256"/>
        <v>35.755364512662375</v>
      </c>
      <c r="M856" s="97">
        <f t="shared" si="257"/>
        <v>208.40372998879636</v>
      </c>
      <c r="N856" s="97">
        <f t="shared" si="270"/>
        <v>20.069730731171067</v>
      </c>
      <c r="O856" s="97">
        <f t="shared" si="258"/>
        <v>0.47906239222173436</v>
      </c>
      <c r="P856" s="97">
        <f t="shared" si="259"/>
        <v>0.47906239222173436</v>
      </c>
      <c r="Q856" s="97">
        <f t="shared" si="271"/>
        <v>0.25015318705216349</v>
      </c>
      <c r="R856" s="97">
        <f t="shared" si="260"/>
        <v>3.7553279510167015E-2</v>
      </c>
      <c r="S856" s="97">
        <f t="shared" si="267"/>
        <v>187.0881680066195</v>
      </c>
      <c r="T856" s="97">
        <f t="shared" si="261"/>
        <v>152.75807904946129</v>
      </c>
      <c r="U856" s="97">
        <f t="shared" si="262"/>
        <v>599.14167765473371</v>
      </c>
      <c r="V856" s="33">
        <f t="shared" si="263"/>
        <v>999.99999999999886</v>
      </c>
      <c r="W856" s="101">
        <f t="shared" si="264"/>
        <v>18306.035148947012</v>
      </c>
      <c r="X856" s="108">
        <f t="shared" si="265"/>
        <v>248.10024329580386</v>
      </c>
      <c r="Y856" s="32">
        <f t="shared" si="266"/>
        <v>128.07026534600254</v>
      </c>
    </row>
    <row r="857" spans="1:25" x14ac:dyDescent="0.25">
      <c r="A857" s="4">
        <v>851</v>
      </c>
      <c r="C857" s="106">
        <f>IF(male=0,VLOOKUP((($A$5:$A$1570/'Life tables'!$I$2)*2)+age,lifetable,13,1),IF(male=1,VLOOKUP((($A$5:$A$1570/'Life tables'!$I$2)*2)+age,lifetable,10,1),"error"))</f>
        <v>1.0903171265725931E-3</v>
      </c>
      <c r="F857" s="97">
        <f t="shared" si="252"/>
        <v>40.165244754746873</v>
      </c>
      <c r="G857" s="97">
        <f t="shared" si="268"/>
        <v>4.0346828968402138</v>
      </c>
      <c r="H857" s="97">
        <f t="shared" si="253"/>
        <v>9.232876128183945E-2</v>
      </c>
      <c r="I857" s="97">
        <f t="shared" si="254"/>
        <v>9.232876128183945E-2</v>
      </c>
      <c r="J857" s="97">
        <f t="shared" si="269"/>
        <v>4.8393273371196581E-2</v>
      </c>
      <c r="K857" s="97">
        <f t="shared" si="255"/>
        <v>0.22259541909799307</v>
      </c>
      <c r="L857" s="97">
        <f t="shared" si="256"/>
        <v>35.674915642873792</v>
      </c>
      <c r="M857" s="97">
        <f t="shared" si="257"/>
        <v>207.93499854105696</v>
      </c>
      <c r="N857" s="97">
        <f t="shared" si="270"/>
        <v>20.024590877187325</v>
      </c>
      <c r="O857" s="97">
        <f t="shared" si="258"/>
        <v>0.47798490858612158</v>
      </c>
      <c r="P857" s="97">
        <f t="shared" si="259"/>
        <v>0.47798490858612158</v>
      </c>
      <c r="Q857" s="97">
        <f t="shared" si="271"/>
        <v>0.24959055477331754</v>
      </c>
      <c r="R857" s="97">
        <f t="shared" si="260"/>
        <v>3.7468816515799738E-2</v>
      </c>
      <c r="S857" s="97">
        <f t="shared" si="267"/>
        <v>186.66737847540827</v>
      </c>
      <c r="T857" s="97">
        <f t="shared" si="261"/>
        <v>153.0560628776058</v>
      </c>
      <c r="U857" s="97">
        <f t="shared" si="262"/>
        <v>599.40174189034747</v>
      </c>
      <c r="V857" s="33">
        <f t="shared" si="263"/>
        <v>999.99999999999875</v>
      </c>
      <c r="W857" s="101">
        <f t="shared" si="264"/>
        <v>18243.867601823269</v>
      </c>
      <c r="X857" s="108">
        <f t="shared" si="265"/>
        <v>247.54219523204551</v>
      </c>
      <c r="Y857" s="32">
        <f t="shared" si="266"/>
        <v>127.74545021592829</v>
      </c>
    </row>
    <row r="858" spans="1:25" x14ac:dyDescent="0.25">
      <c r="A858" s="4">
        <v>852</v>
      </c>
      <c r="C858" s="106">
        <f>IF(male=0,VLOOKUP((($A$5:$A$1570/'Life tables'!$I$2)*2)+age,lifetable,13,1),IF(male=1,VLOOKUP((($A$5:$A$1570/'Life tables'!$I$2)*2)+age,lifetable,10,1),"error"))</f>
        <v>1.0903171265725931E-3</v>
      </c>
      <c r="F858" s="97">
        <f t="shared" si="252"/>
        <v>40.074874736536565</v>
      </c>
      <c r="G858" s="97">
        <f t="shared" si="268"/>
        <v>4.02560503937696</v>
      </c>
      <c r="H858" s="97">
        <f t="shared" si="253"/>
        <v>9.2121025666400708E-2</v>
      </c>
      <c r="I858" s="97">
        <f t="shared" si="254"/>
        <v>9.2121025666400708E-2</v>
      </c>
      <c r="J858" s="97">
        <f t="shared" si="269"/>
        <v>4.8284390653749801E-2</v>
      </c>
      <c r="K858" s="97">
        <f t="shared" si="255"/>
        <v>0.22209458928355408</v>
      </c>
      <c r="L858" s="97">
        <f t="shared" si="256"/>
        <v>35.594648665889501</v>
      </c>
      <c r="M858" s="97">
        <f t="shared" si="257"/>
        <v>207.46732049550894</v>
      </c>
      <c r="N858" s="97">
        <f t="shared" si="270"/>
        <v>19.979552468116943</v>
      </c>
      <c r="O858" s="97">
        <f t="shared" si="258"/>
        <v>0.47690984643007539</v>
      </c>
      <c r="P858" s="97">
        <f t="shared" si="259"/>
        <v>0.47690984643007539</v>
      </c>
      <c r="Q858" s="97">
        <f t="shared" si="271"/>
        <v>0.24902918692440978</v>
      </c>
      <c r="R858" s="97">
        <f t="shared" si="260"/>
        <v>3.7384543339085592E-2</v>
      </c>
      <c r="S858" s="97">
        <f t="shared" si="267"/>
        <v>186.24753460426837</v>
      </c>
      <c r="T858" s="97">
        <f t="shared" si="261"/>
        <v>153.35337645518396</v>
      </c>
      <c r="U858" s="97">
        <f t="shared" si="262"/>
        <v>599.66122102297015</v>
      </c>
      <c r="V858" s="33">
        <f t="shared" si="263"/>
        <v>999.99999999999886</v>
      </c>
      <c r="W858" s="101">
        <f t="shared" si="264"/>
        <v>18181.9111573146</v>
      </c>
      <c r="X858" s="108">
        <f t="shared" si="265"/>
        <v>246.98540252184472</v>
      </c>
      <c r="Y858" s="32">
        <f t="shared" si="266"/>
        <v>127.4214589646748</v>
      </c>
    </row>
    <row r="859" spans="1:25" x14ac:dyDescent="0.25">
      <c r="A859" s="4">
        <v>853</v>
      </c>
      <c r="C859" s="106">
        <f>IF(male=0,VLOOKUP((($A$5:$A$1570/'Life tables'!$I$2)*2)+age,lifetable,13,1),IF(male=1,VLOOKUP((($A$5:$A$1570/'Life tables'!$I$2)*2)+age,lifetable,10,1),"error"))</f>
        <v>1.0903171265725931E-3</v>
      </c>
      <c r="F859" s="97">
        <f t="shared" si="252"/>
        <v>39.984709005795693</v>
      </c>
      <c r="G859" s="97">
        <f t="shared" si="268"/>
        <v>4.0165477030175625</v>
      </c>
      <c r="H859" s="97">
        <f t="shared" si="253"/>
        <v>9.1913759651212484E-2</v>
      </c>
      <c r="I859" s="97">
        <f t="shared" si="254"/>
        <v>9.1913759651212484E-2</v>
      </c>
      <c r="J859" s="97">
        <f t="shared" si="269"/>
        <v>4.8175754072967085E-2</v>
      </c>
      <c r="K859" s="97">
        <f t="shared" si="255"/>
        <v>0.22159489162840237</v>
      </c>
      <c r="L859" s="97">
        <f t="shared" si="256"/>
        <v>35.514563137774338</v>
      </c>
      <c r="M859" s="97">
        <f t="shared" si="257"/>
        <v>207.00069351604904</v>
      </c>
      <c r="N859" s="97">
        <f t="shared" si="270"/>
        <v>19.934615278988112</v>
      </c>
      <c r="O859" s="97">
        <f t="shared" si="258"/>
        <v>0.47583720038354216</v>
      </c>
      <c r="P859" s="97">
        <f t="shared" si="259"/>
        <v>0.47583720038354216</v>
      </c>
      <c r="Q859" s="97">
        <f t="shared" si="271"/>
        <v>0.24846908070134607</v>
      </c>
      <c r="R859" s="97">
        <f t="shared" si="260"/>
        <v>3.7300459559070784E-2</v>
      </c>
      <c r="S859" s="97">
        <f t="shared" si="267"/>
        <v>185.82863429603344</v>
      </c>
      <c r="T859" s="97">
        <f t="shared" si="261"/>
        <v>153.65002128995829</v>
      </c>
      <c r="U859" s="97">
        <f t="shared" si="262"/>
        <v>599.9201163741576</v>
      </c>
      <c r="V859" s="33">
        <f t="shared" si="263"/>
        <v>999.99999999999886</v>
      </c>
      <c r="W859" s="101">
        <f t="shared" si="264"/>
        <v>18120.165099310983</v>
      </c>
      <c r="X859" s="108">
        <f t="shared" si="265"/>
        <v>246.42986233588297</v>
      </c>
      <c r="Y859" s="32">
        <f t="shared" si="266"/>
        <v>127.09828949974562</v>
      </c>
    </row>
    <row r="860" spans="1:25" x14ac:dyDescent="0.25">
      <c r="A860" s="4">
        <v>854</v>
      </c>
      <c r="C860" s="106">
        <f>IF(male=0,VLOOKUP((($A$5:$A$1570/'Life tables'!$I$2)*2)+age,lifetable,13,1),IF(male=1,VLOOKUP((($A$5:$A$1570/'Life tables'!$I$2)*2)+age,lifetable,10,1),"error"))</f>
        <v>1.0903171265725931E-3</v>
      </c>
      <c r="F860" s="97">
        <f t="shared" si="252"/>
        <v>39.894747065284712</v>
      </c>
      <c r="G860" s="97">
        <f t="shared" si="268"/>
        <v>4.0075108378132658</v>
      </c>
      <c r="H860" s="97">
        <f t="shared" si="253"/>
        <v>9.1706962093258904E-2</v>
      </c>
      <c r="I860" s="97">
        <f t="shared" si="254"/>
        <v>9.1706962093258904E-2</v>
      </c>
      <c r="J860" s="97">
        <f t="shared" si="269"/>
        <v>4.8067363029747151E-2</v>
      </c>
      <c r="K860" s="97">
        <f t="shared" si="255"/>
        <v>0.22109632337684096</v>
      </c>
      <c r="L860" s="97">
        <f t="shared" si="256"/>
        <v>35.434658616878338</v>
      </c>
      <c r="M860" s="97">
        <f t="shared" si="257"/>
        <v>206.53511527059828</v>
      </c>
      <c r="N860" s="97">
        <f t="shared" si="270"/>
        <v>19.889779085216581</v>
      </c>
      <c r="O860" s="97">
        <f t="shared" si="258"/>
        <v>0.47476696508571892</v>
      </c>
      <c r="P860" s="97">
        <f t="shared" si="259"/>
        <v>0.47476696508571892</v>
      </c>
      <c r="Q860" s="97">
        <f t="shared" si="271"/>
        <v>0.24791023330486273</v>
      </c>
      <c r="R860" s="97">
        <f t="shared" si="260"/>
        <v>3.7216564755526697E-2</v>
      </c>
      <c r="S860" s="97">
        <f t="shared" si="267"/>
        <v>185.41067545714986</v>
      </c>
      <c r="T860" s="97">
        <f t="shared" si="261"/>
        <v>153.9459988862929</v>
      </c>
      <c r="U860" s="97">
        <f t="shared" si="262"/>
        <v>600.17842926229002</v>
      </c>
      <c r="V860" s="33">
        <f t="shared" si="263"/>
        <v>999.99999999999886</v>
      </c>
      <c r="W860" s="101">
        <f t="shared" si="264"/>
        <v>18058.628714103761</v>
      </c>
      <c r="X860" s="108">
        <f t="shared" si="265"/>
        <v>245.875571851416</v>
      </c>
      <c r="Y860" s="32">
        <f t="shared" si="266"/>
        <v>126.77593973406165</v>
      </c>
    </row>
    <row r="861" spans="1:25" x14ac:dyDescent="0.25">
      <c r="A861" s="4">
        <v>855</v>
      </c>
      <c r="C861" s="106">
        <f>IF(male=0,VLOOKUP((($A$5:$A$1570/'Life tables'!$I$2)*2)+age,lifetable,13,1),IF(male=1,VLOOKUP((($A$5:$A$1570/'Life tables'!$I$2)*2)+age,lifetable,10,1),"error"))</f>
        <v>1.0903171265725931E-3</v>
      </c>
      <c r="F861" s="97">
        <f t="shared" si="252"/>
        <v>39.804988420277525</v>
      </c>
      <c r="G861" s="97">
        <f t="shared" si="268"/>
        <v>3.9984943940677997</v>
      </c>
      <c r="H861" s="97">
        <f t="shared" si="253"/>
        <v>9.1500631855301856E-2</v>
      </c>
      <c r="I861" s="97">
        <f t="shared" si="254"/>
        <v>9.1500631855301856E-2</v>
      </c>
      <c r="J861" s="97">
        <f t="shared" si="269"/>
        <v>4.7959216928017051E-2</v>
      </c>
      <c r="K861" s="97">
        <f t="shared" si="255"/>
        <v>0.2205988817871023</v>
      </c>
      <c r="L861" s="97">
        <f t="shared" si="256"/>
        <v>35.354934663784</v>
      </c>
      <c r="M861" s="97">
        <f t="shared" si="257"/>
        <v>206.07058343113846</v>
      </c>
      <c r="N861" s="97">
        <f t="shared" si="270"/>
        <v>19.845043662609147</v>
      </c>
      <c r="O861" s="97">
        <f t="shared" si="258"/>
        <v>0.47369913518513723</v>
      </c>
      <c r="P861" s="97">
        <f t="shared" si="259"/>
        <v>0.47369913518513723</v>
      </c>
      <c r="Q861" s="97">
        <f t="shared" si="271"/>
        <v>0.24735264194057027</v>
      </c>
      <c r="R861" s="97">
        <f t="shared" si="260"/>
        <v>3.7132858508956423E-2</v>
      </c>
      <c r="S861" s="97">
        <f t="shared" si="267"/>
        <v>184.99365599770951</v>
      </c>
      <c r="T861" s="97">
        <f t="shared" si="261"/>
        <v>154.24131074516148</v>
      </c>
      <c r="U861" s="97">
        <f t="shared" si="262"/>
        <v>600.43616100258612</v>
      </c>
      <c r="V861" s="33">
        <f t="shared" si="263"/>
        <v>999.99999999999898</v>
      </c>
      <c r="W861" s="101">
        <f t="shared" si="264"/>
        <v>17997.301290378622</v>
      </c>
      <c r="X861" s="108">
        <f t="shared" si="265"/>
        <v>245.32252825225135</v>
      </c>
      <c r="Y861" s="32">
        <f t="shared" si="266"/>
        <v>126.45440758594341</v>
      </c>
    </row>
    <row r="862" spans="1:25" x14ac:dyDescent="0.25">
      <c r="A862" s="4">
        <v>856</v>
      </c>
      <c r="C862" s="106">
        <f>IF(male=0,VLOOKUP((($A$5:$A$1570/'Life tables'!$I$2)*2)+age,lifetable,13,1),IF(male=1,VLOOKUP((($A$5:$A$1570/'Life tables'!$I$2)*2)+age,lifetable,10,1),"error"))</f>
        <v>1.0903171265725931E-3</v>
      </c>
      <c r="F862" s="97">
        <f t="shared" si="252"/>
        <v>39.71543257850432</v>
      </c>
      <c r="G862" s="97">
        <f t="shared" si="268"/>
        <v>3.9894983223316314</v>
      </c>
      <c r="H862" s="97">
        <f t="shared" si="253"/>
        <v>9.1294767805749535E-2</v>
      </c>
      <c r="I862" s="97">
        <f t="shared" si="254"/>
        <v>9.1294767805749535E-2</v>
      </c>
      <c r="J862" s="97">
        <f t="shared" si="269"/>
        <v>4.7851315174663345E-2</v>
      </c>
      <c r="K862" s="97">
        <f t="shared" si="255"/>
        <v>0.22010256413103166</v>
      </c>
      <c r="L862" s="97">
        <f t="shared" si="256"/>
        <v>35.275390841255494</v>
      </c>
      <c r="M862" s="97">
        <f t="shared" si="257"/>
        <v>205.60709567374704</v>
      </c>
      <c r="N862" s="97">
        <f t="shared" si="270"/>
        <v>19.800408787367036</v>
      </c>
      <c r="O862" s="97">
        <f t="shared" si="258"/>
        <v>0.47263370533974364</v>
      </c>
      <c r="P862" s="97">
        <f t="shared" si="259"/>
        <v>0.47263370533974364</v>
      </c>
      <c r="Q862" s="97">
        <f t="shared" si="271"/>
        <v>0.24679630381899562</v>
      </c>
      <c r="R862" s="97">
        <f t="shared" si="260"/>
        <v>3.7049340400601094E-2</v>
      </c>
      <c r="S862" s="97">
        <f t="shared" si="267"/>
        <v>184.57757383148092</v>
      </c>
      <c r="T862" s="97">
        <f t="shared" si="261"/>
        <v>154.53595836415514</v>
      </c>
      <c r="U862" s="97">
        <f t="shared" si="262"/>
        <v>600.69331290711773</v>
      </c>
      <c r="V862" s="33">
        <f t="shared" si="263"/>
        <v>999.99999999999886</v>
      </c>
      <c r="W862" s="101">
        <f t="shared" si="264"/>
        <v>17936.182119208606</v>
      </c>
      <c r="X862" s="108">
        <f t="shared" si="265"/>
        <v>244.77072872872606</v>
      </c>
      <c r="Y862" s="32">
        <f t="shared" si="266"/>
        <v>126.13369097909352</v>
      </c>
    </row>
    <row r="863" spans="1:25" x14ac:dyDescent="0.25">
      <c r="A863" s="4">
        <v>857</v>
      </c>
      <c r="C863" s="106">
        <f>IF(male=0,VLOOKUP((($A$5:$A$1570/'Life tables'!$I$2)*2)+age,lifetable,13,1),IF(male=1,VLOOKUP((($A$5:$A$1570/'Life tables'!$I$2)*2)+age,lifetable,10,1),"error"))</f>
        <v>1.0903171265725931E-3</v>
      </c>
      <c r="F863" s="97">
        <f t="shared" si="252"/>
        <v>39.626079050096358</v>
      </c>
      <c r="G863" s="97">
        <f t="shared" si="268"/>
        <v>3.9805225733964198</v>
      </c>
      <c r="H863" s="97">
        <f t="shared" si="253"/>
        <v>9.1089368818529526E-2</v>
      </c>
      <c r="I863" s="97">
        <f t="shared" si="254"/>
        <v>9.1089368818529526E-2</v>
      </c>
      <c r="J863" s="97">
        <f t="shared" si="269"/>
        <v>4.7743657179465472E-2</v>
      </c>
      <c r="K863" s="97">
        <f t="shared" si="255"/>
        <v>0.21960736769378092</v>
      </c>
      <c r="L863" s="97">
        <f t="shared" si="256"/>
        <v>35.196026714189635</v>
      </c>
      <c r="M863" s="97">
        <f t="shared" si="257"/>
        <v>205.14464967862972</v>
      </c>
      <c r="N863" s="97">
        <f t="shared" si="270"/>
        <v>19.755874236089035</v>
      </c>
      <c r="O863" s="97">
        <f t="shared" si="258"/>
        <v>0.47157067021697407</v>
      </c>
      <c r="P863" s="97">
        <f t="shared" si="259"/>
        <v>0.47157067021697407</v>
      </c>
      <c r="Q863" s="97">
        <f t="shared" si="271"/>
        <v>0.2462412161556207</v>
      </c>
      <c r="R863" s="97">
        <f t="shared" si="260"/>
        <v>3.6966010012445691E-2</v>
      </c>
      <c r="S863" s="97">
        <f t="shared" si="267"/>
        <v>184.16242687593868</v>
      </c>
      <c r="T863" s="97">
        <f t="shared" si="261"/>
        <v>154.82994323749023</v>
      </c>
      <c r="U863" s="97">
        <f t="shared" si="262"/>
        <v>600.94988628482395</v>
      </c>
      <c r="V863" s="33">
        <f t="shared" si="263"/>
        <v>999.99999999999898</v>
      </c>
      <c r="W863" s="101">
        <f t="shared" si="264"/>
        <v>17875.270494047043</v>
      </c>
      <c r="X863" s="108">
        <f t="shared" si="265"/>
        <v>244.22017047768477</v>
      </c>
      <c r="Y863" s="32">
        <f t="shared" si="266"/>
        <v>125.81378784257922</v>
      </c>
    </row>
    <row r="864" spans="1:25" x14ac:dyDescent="0.25">
      <c r="A864" s="4">
        <v>858</v>
      </c>
      <c r="C864" s="106">
        <f>IF(male=0,VLOOKUP((($A$5:$A$1570/'Life tables'!$I$2)*2)+age,lifetable,13,1),IF(male=1,VLOOKUP((($A$5:$A$1570/'Life tables'!$I$2)*2)+age,lifetable,10,1),"error"))</f>
        <v>1.0903171265725931E-3</v>
      </c>
      <c r="F864" s="97">
        <f t="shared" si="252"/>
        <v>39.536927347532753</v>
      </c>
      <c r="G864" s="97">
        <f t="shared" si="268"/>
        <v>3.9715670982896718</v>
      </c>
      <c r="H864" s="97">
        <f t="shared" si="253"/>
        <v>9.0884433772966483E-2</v>
      </c>
      <c r="I864" s="97">
        <f t="shared" si="254"/>
        <v>9.0884433772966483E-2</v>
      </c>
      <c r="J864" s="97">
        <f t="shared" si="269"/>
        <v>4.7636242355031763E-2</v>
      </c>
      <c r="K864" s="97">
        <f t="shared" si="255"/>
        <v>0.2191132897735138</v>
      </c>
      <c r="L864" s="97">
        <f t="shared" si="256"/>
        <v>35.116841849568601</v>
      </c>
      <c r="M864" s="97">
        <f t="shared" si="257"/>
        <v>204.68324313015202</v>
      </c>
      <c r="N864" s="97">
        <f t="shared" si="270"/>
        <v>19.711439785774523</v>
      </c>
      <c r="O864" s="97">
        <f t="shared" si="258"/>
        <v>0.47051002449382712</v>
      </c>
      <c r="P864" s="97">
        <f t="shared" si="259"/>
        <v>0.47051002449382712</v>
      </c>
      <c r="Q864" s="97">
        <f t="shared" si="271"/>
        <v>0.24568737617092057</v>
      </c>
      <c r="R864" s="97">
        <f t="shared" si="260"/>
        <v>3.6882866927224832E-2</v>
      </c>
      <c r="S864" s="97">
        <f t="shared" si="267"/>
        <v>183.7482130522917</v>
      </c>
      <c r="T864" s="97">
        <f t="shared" si="261"/>
        <v>155.12326685601619</v>
      </c>
      <c r="U864" s="97">
        <f t="shared" si="262"/>
        <v>601.20588244152464</v>
      </c>
      <c r="V864" s="33">
        <f t="shared" si="263"/>
        <v>999.99999999999886</v>
      </c>
      <c r="W864" s="101">
        <f t="shared" si="264"/>
        <v>17814.565710720541</v>
      </c>
      <c r="X864" s="108">
        <f t="shared" si="265"/>
        <v>243.67085070245807</v>
      </c>
      <c r="Y864" s="32">
        <f t="shared" si="266"/>
        <v>125.49469611081481</v>
      </c>
    </row>
    <row r="865" spans="1:25" x14ac:dyDescent="0.25">
      <c r="A865" s="4">
        <v>859</v>
      </c>
      <c r="C865" s="106">
        <f>IF(male=0,VLOOKUP((($A$5:$A$1570/'Life tables'!$I$2)*2)+age,lifetable,13,1),IF(male=1,VLOOKUP((($A$5:$A$1570/'Life tables'!$I$2)*2)+age,lifetable,10,1),"error"))</f>
        <v>1.0903171265725931E-3</v>
      </c>
      <c r="F865" s="97">
        <f t="shared" si="252"/>
        <v>39.447976985589129</v>
      </c>
      <c r="G865" s="97">
        <f t="shared" si="268"/>
        <v>3.9626318482695839</v>
      </c>
      <c r="H865" s="97">
        <f t="shared" si="253"/>
        <v>9.0679961553664104E-2</v>
      </c>
      <c r="I865" s="97">
        <f t="shared" si="254"/>
        <v>9.0679961553664104E-2</v>
      </c>
      <c r="J865" s="97">
        <f t="shared" si="269"/>
        <v>4.7529070116737467E-2</v>
      </c>
      <c r="K865" s="97">
        <f t="shared" si="255"/>
        <v>0.21862032768112125</v>
      </c>
      <c r="L865" s="97">
        <f t="shared" si="256"/>
        <v>35.037835816414358</v>
      </c>
      <c r="M865" s="97">
        <f t="shared" si="257"/>
        <v>204.22287371686895</v>
      </c>
      <c r="N865" s="97">
        <f t="shared" si="270"/>
        <v>19.667105213826336</v>
      </c>
      <c r="O865" s="97">
        <f t="shared" si="258"/>
        <v>0.46945176285693141</v>
      </c>
      <c r="P865" s="97">
        <f t="shared" si="259"/>
        <v>0.46945176285693141</v>
      </c>
      <c r="Q865" s="97">
        <f t="shared" si="271"/>
        <v>0.24513478109039927</v>
      </c>
      <c r="R865" s="97">
        <f t="shared" si="260"/>
        <v>3.6799910728428004E-2</v>
      </c>
      <c r="S865" s="97">
        <f t="shared" si="267"/>
        <v>183.33493028550993</v>
      </c>
      <c r="T865" s="97">
        <f t="shared" si="261"/>
        <v>155.41593070722331</v>
      </c>
      <c r="U865" s="97">
        <f t="shared" si="262"/>
        <v>601.46130267993419</v>
      </c>
      <c r="V865" s="33">
        <f t="shared" si="263"/>
        <v>999.99999999999886</v>
      </c>
      <c r="W865" s="101">
        <f t="shared" si="264"/>
        <v>17754.067067421907</v>
      </c>
      <c r="X865" s="108">
        <f t="shared" si="265"/>
        <v>243.12276661284139</v>
      </c>
      <c r="Y865" s="32">
        <f t="shared" si="266"/>
        <v>125.17641372354493</v>
      </c>
    </row>
    <row r="866" spans="1:25" x14ac:dyDescent="0.25">
      <c r="A866" s="4">
        <v>860</v>
      </c>
      <c r="C866" s="106">
        <f>IF(male=0,VLOOKUP((($A$5:$A$1570/'Life tables'!$I$2)*2)+age,lifetable,13,1),IF(male=1,VLOOKUP((($A$5:$A$1570/'Life tables'!$I$2)*2)+age,lifetable,10,1),"error"))</f>
        <v>1.0903171265725931E-3</v>
      </c>
      <c r="F866" s="97">
        <f t="shared" si="252"/>
        <v>39.35922748128813</v>
      </c>
      <c r="G866" s="97">
        <f t="shared" si="268"/>
        <v>3.9537167748200699</v>
      </c>
      <c r="H866" s="97">
        <f t="shared" si="253"/>
        <v>9.0475951050391371E-2</v>
      </c>
      <c r="I866" s="97">
        <f t="shared" si="254"/>
        <v>9.0475951050391371E-2</v>
      </c>
      <c r="J866" s="97">
        <f t="shared" si="269"/>
        <v>4.7422139882665165E-2</v>
      </c>
      <c r="K866" s="97">
        <f t="shared" si="255"/>
        <v>0.21812847873994717</v>
      </c>
      <c r="L866" s="97">
        <f t="shared" si="256"/>
        <v>34.959008185744665</v>
      </c>
      <c r="M866" s="97">
        <f t="shared" si="257"/>
        <v>203.76353913155324</v>
      </c>
      <c r="N866" s="97">
        <f t="shared" si="270"/>
        <v>19.622870298053495</v>
      </c>
      <c r="O866" s="97">
        <f t="shared" si="258"/>
        <v>0.46839588000261134</v>
      </c>
      <c r="P866" s="97">
        <f t="shared" si="259"/>
        <v>0.46839588000261134</v>
      </c>
      <c r="Q866" s="97">
        <f t="shared" si="271"/>
        <v>0.24458342814462339</v>
      </c>
      <c r="R866" s="97">
        <f t="shared" si="260"/>
        <v>3.6717141000304737E-2</v>
      </c>
      <c r="S866" s="97">
        <f t="shared" si="267"/>
        <v>182.92257650434959</v>
      </c>
      <c r="T866" s="97">
        <f t="shared" si="261"/>
        <v>155.7079362752506</v>
      </c>
      <c r="U866" s="97">
        <f t="shared" si="262"/>
        <v>601.7161482996745</v>
      </c>
      <c r="V866" s="33">
        <f t="shared" si="263"/>
        <v>999.99999999999898</v>
      </c>
      <c r="W866" s="101">
        <f t="shared" si="264"/>
        <v>17693.773864703082</v>
      </c>
      <c r="X866" s="108">
        <f t="shared" si="265"/>
        <v>242.57591542507384</v>
      </c>
      <c r="Y866" s="32">
        <f t="shared" si="266"/>
        <v>124.85893862582731</v>
      </c>
    </row>
    <row r="867" spans="1:25" x14ac:dyDescent="0.25">
      <c r="A867" s="4">
        <v>861</v>
      </c>
      <c r="C867" s="106">
        <f>IF(male=0,VLOOKUP((($A$5:$A$1570/'Life tables'!$I$2)*2)+age,lifetable,13,1),IF(male=1,VLOOKUP((($A$5:$A$1570/'Life tables'!$I$2)*2)+age,lifetable,10,1),"error"))</f>
        <v>1.1900158768971547E-3</v>
      </c>
      <c r="F867" s="97">
        <f t="shared" si="252"/>
        <v>39.270678353851636</v>
      </c>
      <c r="G867" s="97">
        <f t="shared" si="268"/>
        <v>3.9448218296459605</v>
      </c>
      <c r="H867" s="97">
        <f t="shared" si="253"/>
        <v>9.0272401157972679E-2</v>
      </c>
      <c r="I867" s="97">
        <f t="shared" si="254"/>
        <v>9.0272401157972679E-2</v>
      </c>
      <c r="J867" s="97">
        <f t="shared" si="269"/>
        <v>5.1641982527661272E-2</v>
      </c>
      <c r="K867" s="97">
        <f t="shared" si="255"/>
        <v>0.21763774028552363</v>
      </c>
      <c r="L867" s="97">
        <f t="shared" si="256"/>
        <v>34.876031999076545</v>
      </c>
      <c r="M867" s="97">
        <f t="shared" si="257"/>
        <v>203.30523707122222</v>
      </c>
      <c r="N867" s="97">
        <f t="shared" si="270"/>
        <v>19.578734816673776</v>
      </c>
      <c r="O867" s="97">
        <f t="shared" si="258"/>
        <v>0.46734237063694822</v>
      </c>
      <c r="P867" s="97">
        <f t="shared" si="259"/>
        <v>0.46734237063694822</v>
      </c>
      <c r="Q867" s="97">
        <f t="shared" si="271"/>
        <v>0.26634775493450485</v>
      </c>
      <c r="R867" s="97">
        <f t="shared" si="260"/>
        <v>3.6634557327869403E-2</v>
      </c>
      <c r="S867" s="97">
        <f t="shared" si="267"/>
        <v>182.48883520101217</v>
      </c>
      <c r="T867" s="97">
        <f t="shared" si="261"/>
        <v>156.02592601271277</v>
      </c>
      <c r="U867" s="97">
        <f t="shared" si="262"/>
        <v>601.9704205972879</v>
      </c>
      <c r="V867" s="33">
        <f t="shared" si="263"/>
        <v>999.99999999999898</v>
      </c>
      <c r="W867" s="101">
        <f t="shared" si="264"/>
        <v>17632.00417407808</v>
      </c>
      <c r="X867" s="108">
        <f t="shared" si="265"/>
        <v>242.00365338999831</v>
      </c>
      <c r="Y867" s="32">
        <f t="shared" si="266"/>
        <v>124.52833488293508</v>
      </c>
    </row>
    <row r="868" spans="1:25" x14ac:dyDescent="0.25">
      <c r="A868" s="4">
        <v>862</v>
      </c>
      <c r="C868" s="106">
        <f>IF(male=0,VLOOKUP((($A$5:$A$1570/'Life tables'!$I$2)*2)+age,lifetable,13,1),IF(male=1,VLOOKUP((($A$5:$A$1570/'Life tables'!$I$2)*2)+age,lifetable,10,1),"error"))</f>
        <v>1.1900158768971547E-3</v>
      </c>
      <c r="F868" s="97">
        <f t="shared" si="252"/>
        <v>39.177984187464176</v>
      </c>
      <c r="G868" s="97">
        <f t="shared" si="268"/>
        <v>3.9355105066341385</v>
      </c>
      <c r="H868" s="97">
        <f t="shared" si="253"/>
        <v>9.0059322970279188E-2</v>
      </c>
      <c r="I868" s="97">
        <f t="shared" si="254"/>
        <v>9.0059322970279188E-2</v>
      </c>
      <c r="J868" s="97">
        <f t="shared" si="269"/>
        <v>5.1520087242892719E-2</v>
      </c>
      <c r="K868" s="97">
        <f t="shared" si="255"/>
        <v>0.21712403006314243</v>
      </c>
      <c r="L868" s="97">
        <f t="shared" si="256"/>
        <v>34.793710917583446</v>
      </c>
      <c r="M868" s="97">
        <f t="shared" si="257"/>
        <v>202.8256692025341</v>
      </c>
      <c r="N868" s="97">
        <f t="shared" si="270"/>
        <v>19.532551391874183</v>
      </c>
      <c r="O868" s="97">
        <f t="shared" si="258"/>
        <v>0.46623997707413262</v>
      </c>
      <c r="P868" s="97">
        <f t="shared" si="259"/>
        <v>0.46623997707413262</v>
      </c>
      <c r="Q868" s="97">
        <f t="shared" si="271"/>
        <v>0.26571947881627056</v>
      </c>
      <c r="R868" s="97">
        <f t="shared" si="260"/>
        <v>3.6548141666221182E-2</v>
      </c>
      <c r="S868" s="97">
        <f t="shared" si="267"/>
        <v>182.05837023602916</v>
      </c>
      <c r="T868" s="97">
        <f t="shared" si="261"/>
        <v>156.34316557877193</v>
      </c>
      <c r="U868" s="97">
        <f t="shared" si="262"/>
        <v>602.22409276901726</v>
      </c>
      <c r="V868" s="33">
        <f t="shared" si="263"/>
        <v>999.99999999999898</v>
      </c>
      <c r="W868" s="101">
        <f t="shared" si="264"/>
        <v>17570.192244633421</v>
      </c>
      <c r="X868" s="108">
        <f t="shared" si="265"/>
        <v>241.43274165220976</v>
      </c>
      <c r="Y868" s="32">
        <f t="shared" si="266"/>
        <v>124.19883123197448</v>
      </c>
    </row>
    <row r="869" spans="1:25" x14ac:dyDescent="0.25">
      <c r="A869" s="4">
        <v>863</v>
      </c>
      <c r="C869" s="106">
        <f>IF(male=0,VLOOKUP((($A$5:$A$1570/'Life tables'!$I$2)*2)+age,lifetable,13,1),IF(male=1,VLOOKUP((($A$5:$A$1570/'Life tables'!$I$2)*2)+age,lifetable,10,1),"error"))</f>
        <v>1.1900158768971547E-3</v>
      </c>
      <c r="F869" s="97">
        <f t="shared" si="252"/>
        <v>39.085510612819945</v>
      </c>
      <c r="G869" s="97">
        <f t="shared" si="268"/>
        <v>3.9262213425245966</v>
      </c>
      <c r="H869" s="97">
        <f t="shared" si="253"/>
        <v>8.9846751861841059E-2</v>
      </c>
      <c r="I869" s="97">
        <f t="shared" si="254"/>
        <v>8.9846751861841059E-2</v>
      </c>
      <c r="J869" s="97">
        <f t="shared" si="269"/>
        <v>5.1398482042111157E-2</v>
      </c>
      <c r="K869" s="97">
        <f t="shared" si="255"/>
        <v>0.21661154235818481</v>
      </c>
      <c r="L869" s="97">
        <f t="shared" si="256"/>
        <v>34.711585742171373</v>
      </c>
      <c r="M869" s="97">
        <f t="shared" si="257"/>
        <v>202.34723103938981</v>
      </c>
      <c r="N869" s="97">
        <f t="shared" si="270"/>
        <v>19.486476760166113</v>
      </c>
      <c r="O869" s="97">
        <f t="shared" si="258"/>
        <v>0.46514018039113469</v>
      </c>
      <c r="P869" s="97">
        <f t="shared" si="259"/>
        <v>0.46514018039113469</v>
      </c>
      <c r="Q869" s="97">
        <f t="shared" si="271"/>
        <v>0.26509268271173225</v>
      </c>
      <c r="R869" s="97">
        <f t="shared" si="260"/>
        <v>3.6461929571697464E-2</v>
      </c>
      <c r="S869" s="97">
        <f t="shared" si="267"/>
        <v>181.628919306158</v>
      </c>
      <c r="T869" s="97">
        <f t="shared" si="261"/>
        <v>156.65965674352577</v>
      </c>
      <c r="U869" s="97">
        <f t="shared" si="262"/>
        <v>602.4771662409471</v>
      </c>
      <c r="V869" s="33">
        <f t="shared" si="263"/>
        <v>999.99999999999886</v>
      </c>
      <c r="W869" s="101">
        <f t="shared" si="264"/>
        <v>17508.596972945124</v>
      </c>
      <c r="X869" s="108">
        <f t="shared" si="265"/>
        <v>240.86317701552602</v>
      </c>
      <c r="Y869" s="32">
        <f t="shared" si="266"/>
        <v>123.8701995857303</v>
      </c>
    </row>
    <row r="870" spans="1:25" x14ac:dyDescent="0.25">
      <c r="A870" s="4">
        <v>864</v>
      </c>
      <c r="C870" s="106">
        <f>IF(male=0,VLOOKUP((($A$5:$A$1570/'Life tables'!$I$2)*2)+age,lifetable,13,1),IF(male=1,VLOOKUP((($A$5:$A$1570/'Life tables'!$I$2)*2)+age,lifetable,10,1),"error"))</f>
        <v>1.1900158768971547E-3</v>
      </c>
      <c r="F870" s="97">
        <f t="shared" si="252"/>
        <v>38.99325703837377</v>
      </c>
      <c r="G870" s="97">
        <f t="shared" si="268"/>
        <v>3.9169542778953845</v>
      </c>
      <c r="H870" s="97">
        <f t="shared" si="253"/>
        <v>8.9634686472859937E-2</v>
      </c>
      <c r="I870" s="97">
        <f t="shared" si="254"/>
        <v>8.9634686472859937E-2</v>
      </c>
      <c r="J870" s="97">
        <f t="shared" si="269"/>
        <v>5.1277166147419041E-2</v>
      </c>
      <c r="K870" s="97">
        <f t="shared" si="255"/>
        <v>0.21610027389231273</v>
      </c>
      <c r="L870" s="97">
        <f t="shared" si="256"/>
        <v>34.629655947492935</v>
      </c>
      <c r="M870" s="97">
        <f t="shared" si="257"/>
        <v>201.86991997715225</v>
      </c>
      <c r="N870" s="97">
        <f t="shared" si="270"/>
        <v>19.440510670717369</v>
      </c>
      <c r="O870" s="97">
        <f t="shared" si="258"/>
        <v>0.46404297460061589</v>
      </c>
      <c r="P870" s="97">
        <f t="shared" si="259"/>
        <v>0.46404297460061589</v>
      </c>
      <c r="Q870" s="97">
        <f t="shared" si="271"/>
        <v>0.26446736320858616</v>
      </c>
      <c r="R870" s="97">
        <f t="shared" si="260"/>
        <v>3.6375920574956068E-2</v>
      </c>
      <c r="S870" s="97">
        <f t="shared" si="267"/>
        <v>181.20048007345011</v>
      </c>
      <c r="T870" s="97">
        <f t="shared" si="261"/>
        <v>156.97540127288178</v>
      </c>
      <c r="U870" s="97">
        <f t="shared" si="262"/>
        <v>602.72964243541435</v>
      </c>
      <c r="V870" s="33">
        <f t="shared" si="263"/>
        <v>999.99999999999886</v>
      </c>
      <c r="W870" s="101">
        <f t="shared" si="264"/>
        <v>17447.217600911568</v>
      </c>
      <c r="X870" s="108">
        <f t="shared" si="265"/>
        <v>240.29495629170276</v>
      </c>
      <c r="Y870" s="32">
        <f t="shared" si="266"/>
        <v>123.54243763152266</v>
      </c>
    </row>
    <row r="871" spans="1:25" x14ac:dyDescent="0.25">
      <c r="A871" s="4">
        <v>865</v>
      </c>
      <c r="C871" s="106">
        <f>IF(male=0,VLOOKUP((($A$5:$A$1570/'Life tables'!$I$2)*2)+age,lifetable,13,1),IF(male=1,VLOOKUP((($A$5:$A$1570/'Life tables'!$I$2)*2)+age,lifetable,10,1),"error"))</f>
        <v>1.1900158768971547E-3</v>
      </c>
      <c r="F871" s="97">
        <f t="shared" si="252"/>
        <v>38.901222876613559</v>
      </c>
      <c r="G871" s="97">
        <f t="shared" si="268"/>
        <v>3.9077092537296831</v>
      </c>
      <c r="H871" s="97">
        <f t="shared" si="253"/>
        <v>8.9423125452808422E-2</v>
      </c>
      <c r="I871" s="97">
        <f t="shared" si="254"/>
        <v>8.9423125452808422E-2</v>
      </c>
      <c r="J871" s="97">
        <f t="shared" si="269"/>
        <v>5.115613878622241E-2</v>
      </c>
      <c r="K871" s="97">
        <f t="shared" si="255"/>
        <v>0.21559022140953971</v>
      </c>
      <c r="L871" s="97">
        <f t="shared" si="256"/>
        <v>34.547921011782499</v>
      </c>
      <c r="M871" s="97">
        <f t="shared" si="257"/>
        <v>201.39373341508917</v>
      </c>
      <c r="N871" s="97">
        <f t="shared" si="270"/>
        <v>19.394652873071799</v>
      </c>
      <c r="O871" s="97">
        <f t="shared" si="258"/>
        <v>0.46294835372421389</v>
      </c>
      <c r="P871" s="97">
        <f t="shared" si="259"/>
        <v>0.46294835372421389</v>
      </c>
      <c r="Q871" s="97">
        <f t="shared" si="271"/>
        <v>0.26384351689964408</v>
      </c>
      <c r="R871" s="97">
        <f t="shared" si="260"/>
        <v>3.629011420735842E-2</v>
      </c>
      <c r="S871" s="97">
        <f t="shared" si="267"/>
        <v>180.77305020346193</v>
      </c>
      <c r="T871" s="97">
        <f t="shared" si="261"/>
        <v>157.29040092856764</v>
      </c>
      <c r="U871" s="97">
        <f t="shared" si="262"/>
        <v>602.98152277103122</v>
      </c>
      <c r="V871" s="33">
        <f t="shared" si="263"/>
        <v>999.99999999999886</v>
      </c>
      <c r="W871" s="101">
        <f t="shared" si="264"/>
        <v>17386.053373033767</v>
      </c>
      <c r="X871" s="108">
        <f t="shared" si="265"/>
        <v>239.72807630039998</v>
      </c>
      <c r="Y871" s="32">
        <f t="shared" si="266"/>
        <v>123.2155430629915</v>
      </c>
    </row>
    <row r="872" spans="1:25" x14ac:dyDescent="0.25">
      <c r="A872" s="4">
        <v>866</v>
      </c>
      <c r="C872" s="106">
        <f>IF(male=0,VLOOKUP((($A$5:$A$1570/'Life tables'!$I$2)*2)+age,lifetable,13,1),IF(male=1,VLOOKUP((($A$5:$A$1570/'Life tables'!$I$2)*2)+age,lifetable,10,1),"error"))</f>
        <v>1.1900158768971547E-3</v>
      </c>
      <c r="F872" s="97">
        <f t="shared" si="252"/>
        <v>38.809407543953043</v>
      </c>
      <c r="G872" s="97">
        <f t="shared" si="268"/>
        <v>3.89848621140503</v>
      </c>
      <c r="H872" s="97">
        <f t="shared" si="253"/>
        <v>8.9212067460183508E-2</v>
      </c>
      <c r="I872" s="97">
        <f t="shared" si="254"/>
        <v>8.9212067460183508E-2</v>
      </c>
      <c r="J872" s="97">
        <f t="shared" si="269"/>
        <v>5.1035399191089827E-2</v>
      </c>
      <c r="K872" s="97">
        <f t="shared" si="255"/>
        <v>0.21508138167563584</v>
      </c>
      <c r="L872" s="97">
        <f t="shared" si="256"/>
        <v>34.46638041676092</v>
      </c>
      <c r="M872" s="97">
        <f t="shared" si="257"/>
        <v>200.91866875644695</v>
      </c>
      <c r="N872" s="97">
        <f t="shared" si="270"/>
        <v>19.348903117156404</v>
      </c>
      <c r="O872" s="97">
        <f t="shared" si="258"/>
        <v>0.46185631179271208</v>
      </c>
      <c r="P872" s="97">
        <f t="shared" si="259"/>
        <v>0.46185631179271208</v>
      </c>
      <c r="Q872" s="97">
        <f t="shared" si="271"/>
        <v>0.26322114038293015</v>
      </c>
      <c r="R872" s="97">
        <f t="shared" si="260"/>
        <v>3.6204510000982876E-2</v>
      </c>
      <c r="S872" s="97">
        <f t="shared" si="267"/>
        <v>180.34662736532121</v>
      </c>
      <c r="T872" s="97">
        <f t="shared" si="261"/>
        <v>157.60465746814165</v>
      </c>
      <c r="U872" s="97">
        <f t="shared" si="262"/>
        <v>603.23280866270784</v>
      </c>
      <c r="V872" s="33">
        <f t="shared" si="263"/>
        <v>999.99999999999886</v>
      </c>
      <c r="W872" s="101">
        <f t="shared" si="264"/>
        <v>17325.103536408478</v>
      </c>
      <c r="X872" s="108">
        <f t="shared" si="265"/>
        <v>239.16253386914934</v>
      </c>
      <c r="Y872" s="32">
        <f t="shared" si="266"/>
        <v>122.88951358007247</v>
      </c>
    </row>
    <row r="873" spans="1:25" x14ac:dyDescent="0.25">
      <c r="A873" s="4">
        <v>867</v>
      </c>
      <c r="C873" s="106">
        <f>IF(male=0,VLOOKUP((($A$5:$A$1570/'Life tables'!$I$2)*2)+age,lifetable,13,1),IF(male=1,VLOOKUP((($A$5:$A$1570/'Life tables'!$I$2)*2)+age,lifetable,10,1),"error"))</f>
        <v>1.1900158768971547E-3</v>
      </c>
      <c r="F873" s="97">
        <f t="shared" si="252"/>
        <v>38.717810460628328</v>
      </c>
      <c r="G873" s="97">
        <f t="shared" si="268"/>
        <v>3.889285092682929</v>
      </c>
      <c r="H873" s="97">
        <f t="shared" si="253"/>
        <v>8.9001511162268732E-2</v>
      </c>
      <c r="I873" s="97">
        <f t="shared" si="254"/>
        <v>8.9001511162268732E-2</v>
      </c>
      <c r="J873" s="97">
        <f t="shared" si="269"/>
        <v>5.0914946599616429E-2</v>
      </c>
      <c r="K873" s="97">
        <f t="shared" si="255"/>
        <v>0.21457375147755497</v>
      </c>
      <c r="L873" s="97">
        <f t="shared" si="256"/>
        <v>34.385033647543693</v>
      </c>
      <c r="M873" s="97">
        <f t="shared" si="257"/>
        <v>200.44472340852099</v>
      </c>
      <c r="N873" s="97">
        <f t="shared" si="270"/>
        <v>19.303261153288116</v>
      </c>
      <c r="O873" s="97">
        <f t="shared" si="258"/>
        <v>0.46076684284620151</v>
      </c>
      <c r="P873" s="97">
        <f t="shared" si="259"/>
        <v>0.46076684284620151</v>
      </c>
      <c r="Q873" s="97">
        <f t="shared" si="271"/>
        <v>0.2626002302617732</v>
      </c>
      <c r="R873" s="97">
        <f t="shared" si="260"/>
        <v>3.611910748863742E-2</v>
      </c>
      <c r="S873" s="97">
        <f t="shared" si="267"/>
        <v>179.92120923179004</v>
      </c>
      <c r="T873" s="97">
        <f t="shared" si="261"/>
        <v>157.91817264500304</v>
      </c>
      <c r="U873" s="97">
        <f t="shared" si="262"/>
        <v>603.48350152167404</v>
      </c>
      <c r="V873" s="33">
        <f t="shared" si="263"/>
        <v>999.99999999999886</v>
      </c>
      <c r="W873" s="101">
        <f t="shared" si="264"/>
        <v>17264.367340721004</v>
      </c>
      <c r="X873" s="108">
        <f t="shared" si="265"/>
        <v>238.59832583332172</v>
      </c>
      <c r="Y873" s="32">
        <f t="shared" si="266"/>
        <v>122.56434688897286</v>
      </c>
    </row>
    <row r="874" spans="1:25" x14ac:dyDescent="0.25">
      <c r="A874" s="4">
        <v>868</v>
      </c>
      <c r="C874" s="106">
        <f>IF(male=0,VLOOKUP((($A$5:$A$1570/'Life tables'!$I$2)*2)+age,lifetable,13,1),IF(male=1,VLOOKUP((($A$5:$A$1570/'Life tables'!$I$2)*2)+age,lifetable,10,1),"error"))</f>
        <v>1.1900158768971547E-3</v>
      </c>
      <c r="F874" s="97">
        <f t="shared" si="252"/>
        <v>38.626431050598278</v>
      </c>
      <c r="G874" s="97">
        <f t="shared" si="268"/>
        <v>3.8801058396988424</v>
      </c>
      <c r="H874" s="97">
        <f t="shared" si="253"/>
        <v>8.8791455234905239E-2</v>
      </c>
      <c r="I874" s="97">
        <f t="shared" si="254"/>
        <v>8.8791455234905239E-2</v>
      </c>
      <c r="J874" s="97">
        <f t="shared" si="269"/>
        <v>5.0794780254292869E-2</v>
      </c>
      <c r="K874" s="97">
        <f t="shared" si="255"/>
        <v>0.21406732762288236</v>
      </c>
      <c r="L874" s="97">
        <f t="shared" si="256"/>
        <v>34.303880192552448</v>
      </c>
      <c r="M874" s="97">
        <f t="shared" si="257"/>
        <v>199.97189478272341</v>
      </c>
      <c r="N874" s="97">
        <f t="shared" si="270"/>
        <v>19.257726732180313</v>
      </c>
      <c r="O874" s="97">
        <f t="shared" si="258"/>
        <v>0.45967994093423631</v>
      </c>
      <c r="P874" s="97">
        <f t="shared" si="259"/>
        <v>0.45967994093423631</v>
      </c>
      <c r="Q874" s="97">
        <f t="shared" si="271"/>
        <v>0.2619807831448952</v>
      </c>
      <c r="R874" s="97">
        <f t="shared" si="260"/>
        <v>3.6033906203871841E-2</v>
      </c>
      <c r="S874" s="97">
        <f t="shared" si="267"/>
        <v>179.49679347932585</v>
      </c>
      <c r="T874" s="97">
        <f t="shared" si="261"/>
        <v>158.23094820840222</v>
      </c>
      <c r="U874" s="97">
        <f t="shared" si="262"/>
        <v>603.73360275550078</v>
      </c>
      <c r="V874" s="33">
        <f t="shared" si="263"/>
        <v>999.99999999999875</v>
      </c>
      <c r="W874" s="101">
        <f t="shared" si="264"/>
        <v>17203.844038238163</v>
      </c>
      <c r="X874" s="108">
        <f t="shared" si="265"/>
        <v>238.03544903609571</v>
      </c>
      <c r="Y874" s="32">
        <f t="shared" si="266"/>
        <v>122.24004070214848</v>
      </c>
    </row>
    <row r="875" spans="1:25" x14ac:dyDescent="0.25">
      <c r="A875" s="4">
        <v>869</v>
      </c>
      <c r="C875" s="106">
        <f>IF(male=0,VLOOKUP((($A$5:$A$1570/'Life tables'!$I$2)*2)+age,lifetable,13,1),IF(male=1,VLOOKUP((($A$5:$A$1570/'Life tables'!$I$2)*2)+age,lifetable,10,1),"error"))</f>
        <v>1.1900158768971547E-3</v>
      </c>
      <c r="F875" s="97">
        <f t="shared" si="252"/>
        <v>38.535268741448391</v>
      </c>
      <c r="G875" s="97">
        <f t="shared" si="268"/>
        <v>3.870948394952535</v>
      </c>
      <c r="H875" s="97">
        <f t="shared" si="253"/>
        <v>8.8581898362270817E-2</v>
      </c>
      <c r="I875" s="97">
        <f t="shared" si="254"/>
        <v>8.8581898362270817E-2</v>
      </c>
      <c r="J875" s="97">
        <f t="shared" si="269"/>
        <v>5.067489940237889E-2</v>
      </c>
      <c r="K875" s="97">
        <f t="shared" si="255"/>
        <v>0.21356210693930217</v>
      </c>
      <c r="L875" s="97">
        <f t="shared" si="256"/>
        <v>34.222919543429633</v>
      </c>
      <c r="M875" s="97">
        <f t="shared" si="257"/>
        <v>199.50018029464732</v>
      </c>
      <c r="N875" s="97">
        <f t="shared" si="270"/>
        <v>19.212299604949006</v>
      </c>
      <c r="O875" s="97">
        <f t="shared" si="258"/>
        <v>0.45859560011598161</v>
      </c>
      <c r="P875" s="97">
        <f t="shared" si="259"/>
        <v>0.45859560011598161</v>
      </c>
      <c r="Q875" s="97">
        <f t="shared" si="271"/>
        <v>0.26136279564649584</v>
      </c>
      <c r="R875" s="97">
        <f t="shared" si="260"/>
        <v>3.5948905680989317E-2</v>
      </c>
      <c r="S875" s="97">
        <f t="shared" si="267"/>
        <v>179.07337778813888</v>
      </c>
      <c r="T875" s="97">
        <f t="shared" si="261"/>
        <v>158.5429859034511</v>
      </c>
      <c r="U875" s="97">
        <f t="shared" si="262"/>
        <v>603.98311376812103</v>
      </c>
      <c r="V875" s="33">
        <f t="shared" si="263"/>
        <v>999.99999999999864</v>
      </c>
      <c r="W875" s="101">
        <f t="shared" si="264"/>
        <v>17143.532883801039</v>
      </c>
      <c r="X875" s="108">
        <f t="shared" si="265"/>
        <v>237.47390032842657</v>
      </c>
      <c r="Y875" s="32">
        <f t="shared" si="266"/>
        <v>121.91659273827999</v>
      </c>
    </row>
    <row r="876" spans="1:25" x14ac:dyDescent="0.25">
      <c r="A876" s="4">
        <v>870</v>
      </c>
      <c r="C876" s="106">
        <f>IF(male=0,VLOOKUP((($A$5:$A$1570/'Life tables'!$I$2)*2)+age,lifetable,13,1),IF(male=1,VLOOKUP((($A$5:$A$1570/'Life tables'!$I$2)*2)+age,lifetable,10,1),"error"))</f>
        <v>1.1900158768971547E-3</v>
      </c>
      <c r="F876" s="97">
        <f t="shared" si="252"/>
        <v>38.444322964298181</v>
      </c>
      <c r="G876" s="97">
        <f t="shared" si="268"/>
        <v>3.8618127012987715</v>
      </c>
      <c r="H876" s="97">
        <f t="shared" si="253"/>
        <v>8.8372839236666931E-2</v>
      </c>
      <c r="I876" s="97">
        <f t="shared" si="254"/>
        <v>8.8372839236666931E-2</v>
      </c>
      <c r="J876" s="97">
        <f t="shared" si="269"/>
        <v>5.0555303295781583E-2</v>
      </c>
      <c r="K876" s="97">
        <f t="shared" si="255"/>
        <v>0.21305808627408385</v>
      </c>
      <c r="L876" s="97">
        <f t="shared" si="256"/>
        <v>34.142151194956213</v>
      </c>
      <c r="M876" s="97">
        <f t="shared" si="257"/>
        <v>199.02957736412839</v>
      </c>
      <c r="N876" s="97">
        <f t="shared" si="270"/>
        <v>19.16697952311879</v>
      </c>
      <c r="O876" s="97">
        <f t="shared" si="258"/>
        <v>0.457513814460355</v>
      </c>
      <c r="P876" s="97">
        <f t="shared" si="259"/>
        <v>0.457513814460355</v>
      </c>
      <c r="Q876" s="97">
        <f t="shared" si="271"/>
        <v>0.26074626438633253</v>
      </c>
      <c r="R876" s="97">
        <f t="shared" si="260"/>
        <v>3.5864105455057506E-2</v>
      </c>
      <c r="S876" s="97">
        <f t="shared" si="267"/>
        <v>178.65095984224749</v>
      </c>
      <c r="T876" s="97">
        <f t="shared" si="261"/>
        <v>158.8542874711332</v>
      </c>
      <c r="U876" s="97">
        <f t="shared" si="262"/>
        <v>604.23203595985012</v>
      </c>
      <c r="V876" s="33">
        <f t="shared" si="263"/>
        <v>999.99999999999864</v>
      </c>
      <c r="W876" s="101">
        <f t="shared" si="264"/>
        <v>17083.433134817777</v>
      </c>
      <c r="X876" s="108">
        <f t="shared" si="265"/>
        <v>236.91367656901531</v>
      </c>
      <c r="Y876" s="32">
        <f t="shared" si="266"/>
        <v>121.59400072225034</v>
      </c>
    </row>
    <row r="877" spans="1:25" x14ac:dyDescent="0.25">
      <c r="A877" s="4">
        <v>871</v>
      </c>
      <c r="C877" s="106">
        <f>IF(male=0,VLOOKUP((($A$5:$A$1570/'Life tables'!$I$2)*2)+age,lifetable,13,1),IF(male=1,VLOOKUP((($A$5:$A$1570/'Life tables'!$I$2)*2)+age,lifetable,10,1),"error"))</f>
        <v>1.1900158768971547E-3</v>
      </c>
      <c r="F877" s="97">
        <f t="shared" si="252"/>
        <v>38.353593153711905</v>
      </c>
      <c r="G877" s="97">
        <f t="shared" si="268"/>
        <v>3.8526987019383485</v>
      </c>
      <c r="H877" s="97">
        <f t="shared" si="253"/>
        <v>8.8164276558313617E-2</v>
      </c>
      <c r="I877" s="97">
        <f t="shared" si="254"/>
        <v>8.8164276558313617E-2</v>
      </c>
      <c r="J877" s="97">
        <f t="shared" si="269"/>
        <v>5.0435991190937959E-2</v>
      </c>
      <c r="K877" s="97">
        <f t="shared" si="255"/>
        <v>0.21255526249358772</v>
      </c>
      <c r="L877" s="97">
        <f t="shared" si="256"/>
        <v>34.061574644972403</v>
      </c>
      <c r="M877" s="97">
        <f t="shared" si="257"/>
        <v>198.56008341530341</v>
      </c>
      <c r="N877" s="97">
        <f t="shared" si="270"/>
        <v>19.121766238628449</v>
      </c>
      <c r="O877" s="97">
        <f t="shared" si="258"/>
        <v>0.45643457804616117</v>
      </c>
      <c r="P877" s="97">
        <f t="shared" si="259"/>
        <v>0.45643457804616117</v>
      </c>
      <c r="Q877" s="97">
        <f t="shared" si="271"/>
        <v>0.2601311859897979</v>
      </c>
      <c r="R877" s="97">
        <f t="shared" si="260"/>
        <v>3.5779505061919126E-2</v>
      </c>
      <c r="S877" s="97">
        <f t="shared" si="267"/>
        <v>178.22953732953093</v>
      </c>
      <c r="T877" s="97">
        <f t="shared" si="261"/>
        <v>159.16485464831393</v>
      </c>
      <c r="U877" s="97">
        <f t="shared" si="262"/>
        <v>604.48037072740567</v>
      </c>
      <c r="V877" s="33">
        <f t="shared" si="263"/>
        <v>999.99999999999864</v>
      </c>
      <c r="W877" s="101">
        <f t="shared" si="264"/>
        <v>17023.544051256296</v>
      </c>
      <c r="X877" s="108">
        <f t="shared" si="265"/>
        <v>236.35477462427909</v>
      </c>
      <c r="Y877" s="32">
        <f t="shared" si="266"/>
        <v>121.27226238512189</v>
      </c>
    </row>
    <row r="878" spans="1:25" x14ac:dyDescent="0.25">
      <c r="A878" s="4">
        <v>872</v>
      </c>
      <c r="C878" s="106">
        <f>IF(male=0,VLOOKUP((($A$5:$A$1570/'Life tables'!$I$2)*2)+age,lifetable,13,1),IF(male=1,VLOOKUP((($A$5:$A$1570/'Life tables'!$I$2)*2)+age,lifetable,10,1),"error"))</f>
        <v>1.1900158768971547E-3</v>
      </c>
      <c r="F878" s="97">
        <f t="shared" si="252"/>
        <v>38.263078747612482</v>
      </c>
      <c r="G878" s="97">
        <f t="shared" si="268"/>
        <v>3.8436063404094463</v>
      </c>
      <c r="H878" s="97">
        <f t="shared" si="253"/>
        <v>8.7956209035151472E-2</v>
      </c>
      <c r="I878" s="97">
        <f t="shared" si="254"/>
        <v>8.7956209035151472E-2</v>
      </c>
      <c r="J878" s="97">
        <f t="shared" si="269"/>
        <v>5.0316962348701796E-2</v>
      </c>
      <c r="K878" s="97">
        <f t="shared" si="255"/>
        <v>0.21205363248278777</v>
      </c>
      <c r="L878" s="97">
        <f t="shared" si="256"/>
        <v>33.981189394301246</v>
      </c>
      <c r="M878" s="97">
        <f t="shared" si="257"/>
        <v>198.09169587666662</v>
      </c>
      <c r="N878" s="97">
        <f t="shared" si="270"/>
        <v>19.07665950383641</v>
      </c>
      <c r="O878" s="97">
        <f t="shared" si="258"/>
        <v>0.4553578849622214</v>
      </c>
      <c r="P878" s="97">
        <f t="shared" si="259"/>
        <v>0.4553578849622214</v>
      </c>
      <c r="Q878" s="97">
        <f t="shared" si="271"/>
        <v>0.25951755708799296</v>
      </c>
      <c r="R878" s="97">
        <f t="shared" si="260"/>
        <v>3.5695104038202079E-2</v>
      </c>
      <c r="S878" s="97">
        <f t="shared" si="267"/>
        <v>177.80910794177959</v>
      </c>
      <c r="T878" s="97">
        <f t="shared" si="261"/>
        <v>159.47468916775063</v>
      </c>
      <c r="U878" s="97">
        <f t="shared" si="262"/>
        <v>604.72811946392665</v>
      </c>
      <c r="V878" s="33">
        <f t="shared" si="263"/>
        <v>999.99999999999864</v>
      </c>
      <c r="W878" s="101">
        <f t="shared" si="264"/>
        <v>16963.864895637005</v>
      </c>
      <c r="X878" s="108">
        <f t="shared" si="265"/>
        <v>235.79719136832142</v>
      </c>
      <c r="Y878" s="32">
        <f t="shared" si="266"/>
        <v>120.95137546411434</v>
      </c>
    </row>
    <row r="879" spans="1:25" x14ac:dyDescent="0.25">
      <c r="A879" s="4">
        <v>873</v>
      </c>
      <c r="C879" s="106">
        <f>IF(male=0,VLOOKUP((($A$5:$A$1570/'Life tables'!$I$2)*2)+age,lifetable,13,1),IF(male=1,VLOOKUP((($A$5:$A$1570/'Life tables'!$I$2)*2)+age,lifetable,10,1),"error"))</f>
        <v>1.1900158768971547E-3</v>
      </c>
      <c r="F879" s="97">
        <f t="shared" si="252"/>
        <v>38.1727791871985</v>
      </c>
      <c r="G879" s="97">
        <f t="shared" si="268"/>
        <v>3.8345355605792943</v>
      </c>
      <c r="H879" s="97">
        <f t="shared" si="253"/>
        <v>8.7748635382651027E-2</v>
      </c>
      <c r="I879" s="97">
        <f t="shared" si="254"/>
        <v>8.7748635382651027E-2</v>
      </c>
      <c r="J879" s="97">
        <f t="shared" si="269"/>
        <v>5.0198216034234411E-2</v>
      </c>
      <c r="K879" s="97">
        <f t="shared" si="255"/>
        <v>0.21155319314481164</v>
      </c>
      <c r="L879" s="97">
        <f t="shared" si="256"/>
        <v>33.900994946674857</v>
      </c>
      <c r="M879" s="97">
        <f t="shared" si="257"/>
        <v>197.62441218112292</v>
      </c>
      <c r="N879" s="97">
        <f t="shared" si="270"/>
        <v>19.031659071525851</v>
      </c>
      <c r="O879" s="97">
        <f t="shared" si="258"/>
        <v>0.45428372930749578</v>
      </c>
      <c r="P879" s="97">
        <f t="shared" si="259"/>
        <v>0.45428372930749578</v>
      </c>
      <c r="Q879" s="97">
        <f t="shared" si="271"/>
        <v>0.25890537431779714</v>
      </c>
      <c r="R879" s="97">
        <f t="shared" si="260"/>
        <v>3.5610901921329027E-2</v>
      </c>
      <c r="S879" s="97">
        <f t="shared" si="267"/>
        <v>177.38966937474294</v>
      </c>
      <c r="T879" s="97">
        <f t="shared" si="261"/>
        <v>159.78379275810266</v>
      </c>
      <c r="U879" s="97">
        <f t="shared" si="262"/>
        <v>604.97528355899283</v>
      </c>
      <c r="V879" s="33">
        <f t="shared" si="263"/>
        <v>999.99999999999875</v>
      </c>
      <c r="W879" s="101">
        <f t="shared" si="264"/>
        <v>16904.394933025436</v>
      </c>
      <c r="X879" s="108">
        <f t="shared" si="265"/>
        <v>235.24092368290326</v>
      </c>
      <c r="Y879" s="32">
        <f t="shared" si="266"/>
        <v>120.63133770258257</v>
      </c>
    </row>
    <row r="880" spans="1:25" x14ac:dyDescent="0.25">
      <c r="A880" s="4">
        <v>874</v>
      </c>
      <c r="C880" s="106">
        <f>IF(male=0,VLOOKUP((($A$5:$A$1570/'Life tables'!$I$2)*2)+age,lifetable,13,1),IF(male=1,VLOOKUP((($A$5:$A$1570/'Life tables'!$I$2)*2)+age,lifetable,10,1),"error"))</f>
        <v>1.1900158768971547E-3</v>
      </c>
      <c r="F880" s="97">
        <f t="shared" si="252"/>
        <v>38.082693916864294</v>
      </c>
      <c r="G880" s="97">
        <f t="shared" si="268"/>
        <v>3.8254863066361398</v>
      </c>
      <c r="H880" s="97">
        <f t="shared" si="253"/>
        <v>8.7541554323628867E-2</v>
      </c>
      <c r="I880" s="97">
        <f t="shared" si="254"/>
        <v>8.7541554323628867E-2</v>
      </c>
      <c r="J880" s="97">
        <f t="shared" si="269"/>
        <v>5.0079751516899605E-2</v>
      </c>
      <c r="K880" s="97">
        <f t="shared" si="255"/>
        <v>0.21105394140049782</v>
      </c>
      <c r="L880" s="97">
        <f t="shared" si="256"/>
        <v>33.820990808663495</v>
      </c>
      <c r="M880" s="97">
        <f t="shared" si="257"/>
        <v>197.15822976603894</v>
      </c>
      <c r="N880" s="97">
        <f t="shared" si="270"/>
        <v>18.986764694909631</v>
      </c>
      <c r="O880" s="97">
        <f t="shared" si="258"/>
        <v>0.45321210519120075</v>
      </c>
      <c r="P880" s="97">
        <f t="shared" si="259"/>
        <v>0.45321210519120075</v>
      </c>
      <c r="Q880" s="97">
        <f t="shared" si="271"/>
        <v>0.25829463432193539</v>
      </c>
      <c r="R880" s="97">
        <f t="shared" si="260"/>
        <v>3.5526898249526637E-2</v>
      </c>
      <c r="S880" s="97">
        <f t="shared" si="267"/>
        <v>176.97121932817544</v>
      </c>
      <c r="T880" s="97">
        <f t="shared" si="261"/>
        <v>160.09216714394151</v>
      </c>
      <c r="U880" s="97">
        <f t="shared" si="262"/>
        <v>605.22186439864288</v>
      </c>
      <c r="V880" s="33">
        <f t="shared" si="263"/>
        <v>999.99999999999875</v>
      </c>
      <c r="W880" s="101">
        <f t="shared" si="264"/>
        <v>16845.133431024842</v>
      </c>
      <c r="X880" s="108">
        <f t="shared" si="265"/>
        <v>234.68596845741436</v>
      </c>
      <c r="Y880" s="32">
        <f t="shared" si="266"/>
        <v>120.31214684999478</v>
      </c>
    </row>
    <row r="881" spans="1:25" x14ac:dyDescent="0.25">
      <c r="A881" s="4">
        <v>875</v>
      </c>
      <c r="C881" s="106">
        <f>IF(male=0,VLOOKUP((($A$5:$A$1570/'Life tables'!$I$2)*2)+age,lifetable,13,1),IF(male=1,VLOOKUP((($A$5:$A$1570/'Life tables'!$I$2)*2)+age,lifetable,10,1),"error"))</f>
        <v>1.1900158768971547E-3</v>
      </c>
      <c r="F881" s="97">
        <f t="shared" si="252"/>
        <v>37.992822384122682</v>
      </c>
      <c r="G881" s="97">
        <f t="shared" si="268"/>
        <v>3.81645852308149</v>
      </c>
      <c r="H881" s="97">
        <f t="shared" si="253"/>
        <v>8.7334964588070177E-2</v>
      </c>
      <c r="I881" s="97">
        <f t="shared" si="254"/>
        <v>8.7334964588070177E-2</v>
      </c>
      <c r="J881" s="97">
        <f t="shared" si="269"/>
        <v>4.9961568070162152E-2</v>
      </c>
      <c r="K881" s="97">
        <f t="shared" si="255"/>
        <v>0.21055587418796742</v>
      </c>
      <c r="L881" s="97">
        <f t="shared" si="256"/>
        <v>33.741176489606922</v>
      </c>
      <c r="M881" s="97">
        <f t="shared" si="257"/>
        <v>196.69314607329167</v>
      </c>
      <c r="N881" s="97">
        <f t="shared" si="270"/>
        <v>18.941976127634955</v>
      </c>
      <c r="O881" s="97">
        <f t="shared" si="258"/>
        <v>0.45214300673292074</v>
      </c>
      <c r="P881" s="97">
        <f t="shared" si="259"/>
        <v>0.45214300673292074</v>
      </c>
      <c r="Q881" s="97">
        <f t="shared" si="271"/>
        <v>0.25768533374904118</v>
      </c>
      <c r="R881" s="97">
        <f t="shared" si="260"/>
        <v>3.5443092561834297E-2</v>
      </c>
      <c r="S881" s="97">
        <f t="shared" si="267"/>
        <v>176.55375550587999</v>
      </c>
      <c r="T881" s="97">
        <f t="shared" si="261"/>
        <v>160.39981404576071</v>
      </c>
      <c r="U881" s="97">
        <f t="shared" si="262"/>
        <v>605.46786336539265</v>
      </c>
      <c r="V881" s="33">
        <f t="shared" si="263"/>
        <v>999.99999999999864</v>
      </c>
      <c r="W881" s="101">
        <f t="shared" si="264"/>
        <v>16786.079659768831</v>
      </c>
      <c r="X881" s="108">
        <f t="shared" si="265"/>
        <v>234.13232258884534</v>
      </c>
      <c r="Y881" s="32">
        <f t="shared" si="266"/>
        <v>119.99380066191134</v>
      </c>
    </row>
    <row r="882" spans="1:25" x14ac:dyDescent="0.25">
      <c r="A882" s="4">
        <v>876</v>
      </c>
      <c r="C882" s="106">
        <f>IF(male=0,VLOOKUP((($A$5:$A$1570/'Life tables'!$I$2)*2)+age,lifetable,13,1),IF(male=1,VLOOKUP((($A$5:$A$1570/'Life tables'!$I$2)*2)+age,lifetable,10,1),"error"))</f>
        <v>1.1900158768971547E-3</v>
      </c>
      <c r="F882" s="97">
        <f t="shared" si="252"/>
        <v>37.903164039530708</v>
      </c>
      <c r="G882" s="97">
        <f t="shared" si="268"/>
        <v>3.8074521547226494</v>
      </c>
      <c r="H882" s="97">
        <f t="shared" si="253"/>
        <v>8.7128864912957932E-2</v>
      </c>
      <c r="I882" s="97">
        <f t="shared" si="254"/>
        <v>8.7128864912957932E-2</v>
      </c>
      <c r="J882" s="97">
        <f t="shared" si="269"/>
        <v>4.9843664971489961E-2</v>
      </c>
      <c r="K882" s="97">
        <f t="shared" si="255"/>
        <v>0.2100589884622126</v>
      </c>
      <c r="L882" s="97">
        <f t="shared" si="256"/>
        <v>33.661551501548438</v>
      </c>
      <c r="M882" s="97">
        <f t="shared" si="257"/>
        <v>196.2291585493146</v>
      </c>
      <c r="N882" s="97">
        <f t="shared" si="270"/>
        <v>18.89729312378784</v>
      </c>
      <c r="O882" s="97">
        <f t="shared" si="258"/>
        <v>0.45107642806271436</v>
      </c>
      <c r="P882" s="97">
        <f t="shared" si="259"/>
        <v>0.45107642806271436</v>
      </c>
      <c r="Q882" s="97">
        <f t="shared" si="271"/>
        <v>0.25707746925371777</v>
      </c>
      <c r="R882" s="97">
        <f t="shared" si="260"/>
        <v>3.5359484398112477E-2</v>
      </c>
      <c r="S882" s="97">
        <f t="shared" si="267"/>
        <v>176.1372756157495</v>
      </c>
      <c r="T882" s="97">
        <f t="shared" si="261"/>
        <v>160.70673517998591</v>
      </c>
      <c r="U882" s="97">
        <f t="shared" si="262"/>
        <v>605.71328183825301</v>
      </c>
      <c r="V882" s="33">
        <f t="shared" si="263"/>
        <v>999.99999999999864</v>
      </c>
      <c r="W882" s="101">
        <f t="shared" si="264"/>
        <v>16727.232891913864</v>
      </c>
      <c r="X882" s="108">
        <f t="shared" si="265"/>
        <v>233.57998298175977</v>
      </c>
      <c r="Y882" s="32">
        <f t="shared" si="266"/>
        <v>119.67629689996312</v>
      </c>
    </row>
    <row r="883" spans="1:25" x14ac:dyDescent="0.25">
      <c r="A883" s="4">
        <v>877</v>
      </c>
      <c r="C883" s="106">
        <f>IF(male=0,VLOOKUP((($A$5:$A$1570/'Life tables'!$I$2)*2)+age,lifetable,13,1),IF(male=1,VLOOKUP((($A$5:$A$1570/'Life tables'!$I$2)*2)+age,lifetable,10,1),"error"))</f>
        <v>1.1900158768971547E-3</v>
      </c>
      <c r="F883" s="97">
        <f t="shared" si="252"/>
        <v>37.813718336617846</v>
      </c>
      <c r="G883" s="97">
        <f t="shared" si="268"/>
        <v>3.79846714666551</v>
      </c>
      <c r="H883" s="97">
        <f t="shared" si="253"/>
        <v>8.6923254042107906E-2</v>
      </c>
      <c r="I883" s="97">
        <f t="shared" si="254"/>
        <v>8.6923254042107906E-2</v>
      </c>
      <c r="J883" s="97">
        <f t="shared" si="269"/>
        <v>4.9726041502259836E-2</v>
      </c>
      <c r="K883" s="97">
        <f t="shared" si="255"/>
        <v>0.20956328119469866</v>
      </c>
      <c r="L883" s="97">
        <f t="shared" si="256"/>
        <v>33.582115359171162</v>
      </c>
      <c r="M883" s="97">
        <f t="shared" si="257"/>
        <v>195.76626464514192</v>
      </c>
      <c r="N883" s="97">
        <f t="shared" si="270"/>
        <v>18.852715437897352</v>
      </c>
      <c r="O883" s="97">
        <f t="shared" si="258"/>
        <v>0.45001236332121602</v>
      </c>
      <c r="P883" s="97">
        <f t="shared" si="259"/>
        <v>0.45001236332121602</v>
      </c>
      <c r="Q883" s="97">
        <f t="shared" si="271"/>
        <v>0.2564710374965955</v>
      </c>
      <c r="R883" s="97">
        <f t="shared" si="260"/>
        <v>3.527607329905065E-2</v>
      </c>
      <c r="S883" s="97">
        <f t="shared" si="267"/>
        <v>175.72177736980649</v>
      </c>
      <c r="T883" s="97">
        <f t="shared" si="261"/>
        <v>161.01293225898476</v>
      </c>
      <c r="U883" s="97">
        <f t="shared" si="262"/>
        <v>605.95812119274672</v>
      </c>
      <c r="V883" s="33">
        <f t="shared" si="263"/>
        <v>999.99999999999864</v>
      </c>
      <c r="W883" s="101">
        <f t="shared" si="264"/>
        <v>16668.592402631788</v>
      </c>
      <c r="X883" s="108">
        <f t="shared" si="265"/>
        <v>233.02894654826716</v>
      </c>
      <c r="Y883" s="32">
        <f t="shared" si="266"/>
        <v>119.35963333183084</v>
      </c>
    </row>
    <row r="884" spans="1:25" x14ac:dyDescent="0.25">
      <c r="A884" s="4">
        <v>878</v>
      </c>
      <c r="C884" s="106">
        <f>IF(male=0,VLOOKUP((($A$5:$A$1570/'Life tables'!$I$2)*2)+age,lifetable,13,1),IF(male=1,VLOOKUP((($A$5:$A$1570/'Life tables'!$I$2)*2)+age,lifetable,10,1),"error"))</f>
        <v>1.1900158768971547E-3</v>
      </c>
      <c r="F884" s="97">
        <f t="shared" si="252"/>
        <v>37.724484731816929</v>
      </c>
      <c r="G884" s="97">
        <f t="shared" si="268"/>
        <v>3.7895034443076123</v>
      </c>
      <c r="H884" s="97">
        <f t="shared" si="253"/>
        <v>8.6718130726009895E-2</v>
      </c>
      <c r="I884" s="97">
        <f t="shared" si="254"/>
        <v>8.6718130726009895E-2</v>
      </c>
      <c r="J884" s="97">
        <f t="shared" si="269"/>
        <v>4.9608696947666543E-2</v>
      </c>
      <c r="K884" s="97">
        <f t="shared" si="255"/>
        <v>0.20906874937298142</v>
      </c>
      <c r="L884" s="97">
        <f t="shared" si="256"/>
        <v>33.502867579736652</v>
      </c>
      <c r="M884" s="97">
        <f t="shared" si="257"/>
        <v>195.30446181645021</v>
      </c>
      <c r="N884" s="97">
        <f t="shared" si="270"/>
        <v>18.80824282493964</v>
      </c>
      <c r="O884" s="97">
        <f t="shared" si="258"/>
        <v>0.44895080665973158</v>
      </c>
      <c r="P884" s="97">
        <f t="shared" si="259"/>
        <v>0.44895080665973158</v>
      </c>
      <c r="Q884" s="97">
        <f t="shared" si="271"/>
        <v>0.25586603514438677</v>
      </c>
      <c r="R884" s="97">
        <f t="shared" si="260"/>
        <v>3.5192858806174843E-2</v>
      </c>
      <c r="S884" s="97">
        <f t="shared" si="267"/>
        <v>175.30725848424055</v>
      </c>
      <c r="T884" s="97">
        <f t="shared" si="261"/>
        <v>161.31840699107681</v>
      </c>
      <c r="U884" s="97">
        <f t="shared" si="262"/>
        <v>606.20238280092588</v>
      </c>
      <c r="V884" s="33">
        <f t="shared" si="263"/>
        <v>999.99999999999864</v>
      </c>
      <c r="W884" s="101">
        <f t="shared" si="264"/>
        <v>16610.157469602378</v>
      </c>
      <c r="X884" s="108">
        <f t="shared" si="265"/>
        <v>232.47921020799595</v>
      </c>
      <c r="Y884" s="32">
        <f t="shared" si="266"/>
        <v>119.04380773122422</v>
      </c>
    </row>
    <row r="885" spans="1:25" x14ac:dyDescent="0.25">
      <c r="A885" s="4">
        <v>879</v>
      </c>
      <c r="C885" s="106">
        <f>IF(male=0,VLOOKUP((($A$5:$A$1570/'Life tables'!$I$2)*2)+age,lifetable,13,1),IF(male=1,VLOOKUP((($A$5:$A$1570/'Life tables'!$I$2)*2)+age,lifetable,10,1),"error"))</f>
        <v>1.1900158768971547E-3</v>
      </c>
      <c r="F885" s="97">
        <f t="shared" si="252"/>
        <v>37.63546268439741</v>
      </c>
      <c r="G885" s="97">
        <f t="shared" si="268"/>
        <v>3.7805609933314415</v>
      </c>
      <c r="H885" s="97">
        <f t="shared" si="253"/>
        <v>8.6513493721674301E-2</v>
      </c>
      <c r="I885" s="97">
        <f t="shared" si="254"/>
        <v>8.6513493721674301E-2</v>
      </c>
      <c r="J885" s="97">
        <f t="shared" si="269"/>
        <v>4.9491630596635097E-2</v>
      </c>
      <c r="K885" s="97">
        <f t="shared" si="255"/>
        <v>0.20857539000033706</v>
      </c>
      <c r="L885" s="97">
        <f t="shared" si="256"/>
        <v>33.42380768302565</v>
      </c>
      <c r="M885" s="97">
        <f t="shared" si="257"/>
        <v>194.84374752359852</v>
      </c>
      <c r="N885" s="97">
        <f t="shared" si="270"/>
        <v>18.76387504034177</v>
      </c>
      <c r="O885" s="97">
        <f t="shared" si="258"/>
        <v>0.44789175224033062</v>
      </c>
      <c r="P885" s="97">
        <f t="shared" si="259"/>
        <v>0.44789175224033062</v>
      </c>
      <c r="Q885" s="97">
        <f t="shared" si="271"/>
        <v>0.25526245886993842</v>
      </c>
      <c r="R885" s="97">
        <f t="shared" si="260"/>
        <v>3.5109840461854815E-2</v>
      </c>
      <c r="S885" s="97">
        <f t="shared" si="267"/>
        <v>174.89371667944431</v>
      </c>
      <c r="T885" s="97">
        <f t="shared" si="261"/>
        <v>161.62316108054338</v>
      </c>
      <c r="U885" s="97">
        <f t="shared" si="262"/>
        <v>606.44606803138811</v>
      </c>
      <c r="V885" s="33">
        <f t="shared" si="263"/>
        <v>999.99999999999864</v>
      </c>
      <c r="W885" s="101">
        <f t="shared" si="264"/>
        <v>16551.92737300575</v>
      </c>
      <c r="X885" s="108">
        <f t="shared" si="265"/>
        <v>231.93077088806717</v>
      </c>
      <c r="Y885" s="32">
        <f t="shared" si="266"/>
        <v>118.72881787786127</v>
      </c>
    </row>
    <row r="886" spans="1:25" x14ac:dyDescent="0.25">
      <c r="A886" s="4">
        <v>880</v>
      </c>
      <c r="C886" s="106">
        <f>IF(male=0,VLOOKUP((($A$5:$A$1570/'Life tables'!$I$2)*2)+age,lifetable,13,1),IF(male=1,VLOOKUP((($A$5:$A$1570/'Life tables'!$I$2)*2)+age,lifetable,10,1),"error"))</f>
        <v>1.1900158768971547E-3</v>
      </c>
      <c r="F886" s="97">
        <f t="shared" si="252"/>
        <v>37.546651656401025</v>
      </c>
      <c r="G886" s="97">
        <f t="shared" si="268"/>
        <v>3.7716397396979633</v>
      </c>
      <c r="H886" s="97">
        <f t="shared" si="253"/>
        <v>8.6309341792484229E-2</v>
      </c>
      <c r="I886" s="97">
        <f t="shared" si="254"/>
        <v>8.6309341792484229E-2</v>
      </c>
      <c r="J886" s="97">
        <f t="shared" si="269"/>
        <v>4.9374841741736106E-2</v>
      </c>
      <c r="K886" s="97">
        <f t="shared" si="255"/>
        <v>0.20808320009540582</v>
      </c>
      <c r="L886" s="97">
        <f t="shared" si="256"/>
        <v>33.344935191280953</v>
      </c>
      <c r="M886" s="97">
        <f t="shared" si="257"/>
        <v>194.38411923166615</v>
      </c>
      <c r="N886" s="97">
        <f t="shared" si="270"/>
        <v>18.719611839985394</v>
      </c>
      <c r="O886" s="97">
        <f t="shared" si="258"/>
        <v>0.44683519423593332</v>
      </c>
      <c r="P886" s="97">
        <f t="shared" si="259"/>
        <v>0.44683519423593332</v>
      </c>
      <c r="Q886" s="97">
        <f t="shared" si="271"/>
        <v>0.25466030535228124</v>
      </c>
      <c r="R886" s="97">
        <f t="shared" si="260"/>
        <v>3.5027017809310897E-2</v>
      </c>
      <c r="S886" s="97">
        <f t="shared" si="267"/>
        <v>174.48114968004728</v>
      </c>
      <c r="T886" s="97">
        <f t="shared" si="261"/>
        <v>161.92719622763741</v>
      </c>
      <c r="U886" s="97">
        <f t="shared" si="262"/>
        <v>606.68917824929281</v>
      </c>
      <c r="V886" s="33">
        <f t="shared" si="263"/>
        <v>999.99999999999864</v>
      </c>
      <c r="W886" s="101">
        <f t="shared" si="264"/>
        <v>16493.901395514851</v>
      </c>
      <c r="X886" s="108">
        <f t="shared" si="265"/>
        <v>231.38362552306842</v>
      </c>
      <c r="Y886" s="32">
        <f t="shared" si="266"/>
        <v>118.41466155744817</v>
      </c>
    </row>
    <row r="887" spans="1:25" x14ac:dyDescent="0.25">
      <c r="A887" s="4">
        <v>881</v>
      </c>
      <c r="C887" s="106">
        <f>IF(male=0,VLOOKUP((($A$5:$A$1570/'Life tables'!$I$2)*2)+age,lifetable,13,1),IF(male=1,VLOOKUP((($A$5:$A$1570/'Life tables'!$I$2)*2)+age,lifetable,10,1),"error"))</f>
        <v>1.1900158768971547E-3</v>
      </c>
      <c r="F887" s="97">
        <f t="shared" si="252"/>
        <v>37.458051112579845</v>
      </c>
      <c r="G887" s="97">
        <f t="shared" si="268"/>
        <v>3.7627396296404041</v>
      </c>
      <c r="H887" s="97">
        <f t="shared" si="253"/>
        <v>8.6105673708053096E-2</v>
      </c>
      <c r="I887" s="97">
        <f t="shared" si="254"/>
        <v>8.6105673708053096E-2</v>
      </c>
      <c r="J887" s="97">
        <f t="shared" si="269"/>
        <v>4.9258329679104366E-2</v>
      </c>
      <c r="K887" s="97">
        <f t="shared" si="255"/>
        <v>0.20759217669184857</v>
      </c>
      <c r="L887" s="97">
        <f t="shared" si="256"/>
        <v>33.266249629152384</v>
      </c>
      <c r="M887" s="97">
        <f t="shared" si="257"/>
        <v>193.92557441048862</v>
      </c>
      <c r="N887" s="97">
        <f t="shared" si="270"/>
        <v>18.675452980210181</v>
      </c>
      <c r="O887" s="97">
        <f t="shared" si="258"/>
        <v>0.44578112683039312</v>
      </c>
      <c r="P887" s="97">
        <f t="shared" si="259"/>
        <v>0.44578112683039312</v>
      </c>
      <c r="Q887" s="97">
        <f t="shared" si="271"/>
        <v>0.25405957127667694</v>
      </c>
      <c r="R887" s="97">
        <f t="shared" si="260"/>
        <v>3.494439039262049E-2</v>
      </c>
      <c r="S887" s="97">
        <f t="shared" si="267"/>
        <v>174.06955521494837</v>
      </c>
      <c r="T887" s="97">
        <f t="shared" si="261"/>
        <v>162.2305141285932</v>
      </c>
      <c r="U887" s="97">
        <f t="shared" si="262"/>
        <v>606.93171481637728</v>
      </c>
      <c r="V887" s="33">
        <f t="shared" si="263"/>
        <v>999.99999999999864</v>
      </c>
      <c r="W887" s="101">
        <f t="shared" si="264"/>
        <v>16436.078822287862</v>
      </c>
      <c r="X887" s="108">
        <f t="shared" si="265"/>
        <v>230.83777105502821</v>
      </c>
      <c r="Y887" s="32">
        <f t="shared" si="266"/>
        <v>118.10133656165938</v>
      </c>
    </row>
    <row r="888" spans="1:25" x14ac:dyDescent="0.25">
      <c r="A888" s="4">
        <v>882</v>
      </c>
      <c r="C888" s="106">
        <f>IF(male=0,VLOOKUP((($A$5:$A$1570/'Life tables'!$I$2)*2)+age,lifetable,13,1),IF(male=1,VLOOKUP((($A$5:$A$1570/'Life tables'!$I$2)*2)+age,lifetable,10,1),"error"))</f>
        <v>1.1900158768971547E-3</v>
      </c>
      <c r="F888" s="97">
        <f t="shared" si="252"/>
        <v>37.369660520336417</v>
      </c>
      <c r="G888" s="97">
        <f t="shared" si="268"/>
        <v>3.7538606096582345</v>
      </c>
      <c r="H888" s="97">
        <f t="shared" si="253"/>
        <v>8.5902488244087027E-2</v>
      </c>
      <c r="I888" s="97">
        <f t="shared" si="254"/>
        <v>8.5902488244087027E-2</v>
      </c>
      <c r="J888" s="97">
        <f t="shared" si="269"/>
        <v>4.9142093708360132E-2</v>
      </c>
      <c r="K888" s="97">
        <f t="shared" si="255"/>
        <v>0.20710231683801511</v>
      </c>
      <c r="L888" s="97">
        <f t="shared" si="256"/>
        <v>33.187750523643636</v>
      </c>
      <c r="M888" s="97">
        <f t="shared" si="257"/>
        <v>193.46811053469179</v>
      </c>
      <c r="N888" s="97">
        <f t="shared" si="270"/>
        <v>18.631398217817139</v>
      </c>
      <c r="O888" s="97">
        <f t="shared" si="258"/>
        <v>0.44472954421857502</v>
      </c>
      <c r="P888" s="97">
        <f t="shared" si="259"/>
        <v>0.44472954421857502</v>
      </c>
      <c r="Q888" s="97">
        <f t="shared" si="271"/>
        <v>0.25346025333466338</v>
      </c>
      <c r="R888" s="97">
        <f t="shared" si="260"/>
        <v>3.4861957756724168E-2</v>
      </c>
      <c r="S888" s="97">
        <f t="shared" si="267"/>
        <v>173.65893101734611</v>
      </c>
      <c r="T888" s="97">
        <f t="shared" si="261"/>
        <v>162.53311647563623</v>
      </c>
      <c r="U888" s="97">
        <f t="shared" si="262"/>
        <v>607.17367909097197</v>
      </c>
      <c r="V888" s="33">
        <f t="shared" si="263"/>
        <v>999.99999999999864</v>
      </c>
      <c r="W888" s="101">
        <f t="shared" si="264"/>
        <v>16378.458940960671</v>
      </c>
      <c r="X888" s="108">
        <f t="shared" si="265"/>
        <v>230.29320443339043</v>
      </c>
      <c r="Y888" s="32">
        <f t="shared" si="266"/>
        <v>117.78884068811738</v>
      </c>
    </row>
    <row r="889" spans="1:25" x14ac:dyDescent="0.25">
      <c r="A889" s="4">
        <v>883</v>
      </c>
      <c r="C889" s="106">
        <f>IF(male=0,VLOOKUP((($A$5:$A$1570/'Life tables'!$I$2)*2)+age,lifetable,13,1),IF(male=1,VLOOKUP((($A$5:$A$1570/'Life tables'!$I$2)*2)+age,lifetable,10,1),"error"))</f>
        <v>1.1900158768971547E-3</v>
      </c>
      <c r="F889" s="97">
        <f t="shared" si="252"/>
        <v>37.281479349666071</v>
      </c>
      <c r="G889" s="97">
        <f t="shared" si="268"/>
        <v>3.7450026265113761</v>
      </c>
      <c r="H889" s="97">
        <f t="shared" si="253"/>
        <v>8.5699784182252242E-2</v>
      </c>
      <c r="I889" s="97">
        <f t="shared" si="254"/>
        <v>8.5699784182252242E-2</v>
      </c>
      <c r="J889" s="97">
        <f t="shared" si="269"/>
        <v>4.9026133132533199E-2</v>
      </c>
      <c r="K889" s="97">
        <f t="shared" si="255"/>
        <v>0.20661361759662439</v>
      </c>
      <c r="L889" s="97">
        <f t="shared" si="256"/>
        <v>33.109437404061033</v>
      </c>
      <c r="M889" s="97">
        <f t="shared" si="257"/>
        <v>193.0117250837244</v>
      </c>
      <c r="N889" s="97">
        <f t="shared" si="270"/>
        <v>18.587447310071717</v>
      </c>
      <c r="O889" s="97">
        <f t="shared" si="258"/>
        <v>0.44368044060643053</v>
      </c>
      <c r="P889" s="97">
        <f t="shared" si="259"/>
        <v>0.44368044060643053</v>
      </c>
      <c r="Q889" s="97">
        <f t="shared" si="271"/>
        <v>0.25286234822409631</v>
      </c>
      <c r="R889" s="97">
        <f t="shared" si="260"/>
        <v>3.4779719447431558E-2</v>
      </c>
      <c r="S889" s="97">
        <f t="shared" si="267"/>
        <v>173.24927482476829</v>
      </c>
      <c r="T889" s="97">
        <f t="shared" si="261"/>
        <v>162.83500495699286</v>
      </c>
      <c r="U889" s="97">
        <f t="shared" si="262"/>
        <v>607.41507242801606</v>
      </c>
      <c r="V889" s="33">
        <f t="shared" si="263"/>
        <v>999.99999999999864</v>
      </c>
      <c r="W889" s="101">
        <f t="shared" si="264"/>
        <v>16321.041041639175</v>
      </c>
      <c r="X889" s="108">
        <f t="shared" si="265"/>
        <v>229.74992261498977</v>
      </c>
      <c r="Y889" s="32">
        <f t="shared" si="266"/>
        <v>117.47717174037331</v>
      </c>
    </row>
    <row r="890" spans="1:25" x14ac:dyDescent="0.25">
      <c r="A890" s="4">
        <v>884</v>
      </c>
      <c r="C890" s="106">
        <f>IF(male=0,VLOOKUP((($A$5:$A$1570/'Life tables'!$I$2)*2)+age,lifetable,13,1),IF(male=1,VLOOKUP((($A$5:$A$1570/'Life tables'!$I$2)*2)+age,lifetable,10,1),"error"))</f>
        <v>1.1900158768971547E-3</v>
      </c>
      <c r="F890" s="97">
        <f t="shared" si="252"/>
        <v>37.193507073101266</v>
      </c>
      <c r="G890" s="97">
        <f t="shared" si="268"/>
        <v>3.7361656272146102</v>
      </c>
      <c r="H890" s="97">
        <f t="shared" si="253"/>
        <v>8.5497560310047113E-2</v>
      </c>
      <c r="I890" s="97">
        <f t="shared" si="254"/>
        <v>8.5497560310047113E-2</v>
      </c>
      <c r="J890" s="97">
        <f t="shared" si="269"/>
        <v>4.8910447257989785E-2</v>
      </c>
      <c r="K890" s="97">
        <f t="shared" si="255"/>
        <v>0.2061260760444561</v>
      </c>
      <c r="L890" s="97">
        <f t="shared" si="256"/>
        <v>33.031309801964113</v>
      </c>
      <c r="M890" s="97">
        <f t="shared" si="257"/>
        <v>192.55641554188855</v>
      </c>
      <c r="N890" s="97">
        <f t="shared" si="270"/>
        <v>18.543600014706755</v>
      </c>
      <c r="O890" s="97">
        <f t="shared" si="258"/>
        <v>0.44263381021106768</v>
      </c>
      <c r="P890" s="97">
        <f t="shared" si="259"/>
        <v>0.44263381021106768</v>
      </c>
      <c r="Q890" s="97">
        <f t="shared" si="271"/>
        <v>0.25226585264919005</v>
      </c>
      <c r="R890" s="97">
        <f t="shared" si="260"/>
        <v>3.4697675011426857E-2</v>
      </c>
      <c r="S890" s="97">
        <f t="shared" si="267"/>
        <v>172.84058437909906</v>
      </c>
      <c r="T890" s="97">
        <f t="shared" si="261"/>
        <v>163.13618125690004</v>
      </c>
      <c r="U890" s="97">
        <f t="shared" si="262"/>
        <v>607.65589617907199</v>
      </c>
      <c r="V890" s="33">
        <f t="shared" si="263"/>
        <v>999.99999999999886</v>
      </c>
      <c r="W890" s="101">
        <f t="shared" si="264"/>
        <v>16263.824416891766</v>
      </c>
      <c r="X890" s="108">
        <f t="shared" si="265"/>
        <v>229.20792256402677</v>
      </c>
      <c r="Y890" s="32">
        <f t="shared" si="266"/>
        <v>117.1663275278872</v>
      </c>
    </row>
    <row r="891" spans="1:25" x14ac:dyDescent="0.25">
      <c r="A891" s="4">
        <v>885</v>
      </c>
      <c r="C891" s="106">
        <f>IF(male=0,VLOOKUP((($A$5:$A$1570/'Life tables'!$I$2)*2)+age,lifetable,13,1),IF(male=1,VLOOKUP((($A$5:$A$1570/'Life tables'!$I$2)*2)+age,lifetable,10,1),"error"))</f>
        <v>1.1900158768971547E-3</v>
      </c>
      <c r="F891" s="97">
        <f t="shared" si="252"/>
        <v>37.105743165657891</v>
      </c>
      <c r="G891" s="97">
        <f t="shared" si="268"/>
        <v>3.7273495590321848</v>
      </c>
      <c r="H891" s="97">
        <f t="shared" si="253"/>
        <v>8.5295815420678711E-2</v>
      </c>
      <c r="I891" s="97">
        <f t="shared" si="254"/>
        <v>8.5295815420678711E-2</v>
      </c>
      <c r="J891" s="97">
        <f t="shared" si="269"/>
        <v>4.8795035394361891E-2</v>
      </c>
      <c r="K891" s="97">
        <f t="shared" si="255"/>
        <v>0.20563968927205317</v>
      </c>
      <c r="L891" s="97">
        <f t="shared" si="256"/>
        <v>32.953367251117932</v>
      </c>
      <c r="M891" s="97">
        <f t="shared" si="257"/>
        <v>192.10217939836889</v>
      </c>
      <c r="N891" s="97">
        <f t="shared" si="270"/>
        <v>18.499856089925299</v>
      </c>
      <c r="O891" s="97">
        <f t="shared" si="258"/>
        <v>0.44158964726081817</v>
      </c>
      <c r="P891" s="97">
        <f t="shared" si="259"/>
        <v>0.44158964726081817</v>
      </c>
      <c r="Q891" s="97">
        <f t="shared" si="271"/>
        <v>0.25167076332055571</v>
      </c>
      <c r="R891" s="97">
        <f t="shared" si="260"/>
        <v>3.4615823996274053E-2</v>
      </c>
      <c r="S891" s="97">
        <f t="shared" si="267"/>
        <v>172.43285742660512</v>
      </c>
      <c r="T891" s="97">
        <f t="shared" si="261"/>
        <v>163.43664705561497</v>
      </c>
      <c r="U891" s="97">
        <f t="shared" si="262"/>
        <v>607.89615169234037</v>
      </c>
      <c r="V891" s="33">
        <f t="shared" si="263"/>
        <v>999.99999999999886</v>
      </c>
      <c r="W891" s="101">
        <f t="shared" si="264"/>
        <v>16206.80836174161</v>
      </c>
      <c r="X891" s="108">
        <f t="shared" si="265"/>
        <v>228.66720125204353</v>
      </c>
      <c r="Y891" s="32">
        <f t="shared" si="266"/>
        <v>116.85630586600914</v>
      </c>
    </row>
    <row r="892" spans="1:25" x14ac:dyDescent="0.25">
      <c r="A892" s="4">
        <v>886</v>
      </c>
      <c r="C892" s="106">
        <f>IF(male=0,VLOOKUP((($A$5:$A$1570/'Life tables'!$I$2)*2)+age,lifetable,13,1),IF(male=1,VLOOKUP((($A$5:$A$1570/'Life tables'!$I$2)*2)+age,lifetable,10,1),"error"))</f>
        <v>1.1900158768971547E-3</v>
      </c>
      <c r="F892" s="97">
        <f t="shared" si="252"/>
        <v>37.018187104783529</v>
      </c>
      <c r="G892" s="97">
        <f t="shared" si="268"/>
        <v>3.7185543694726158</v>
      </c>
      <c r="H892" s="97">
        <f t="shared" si="253"/>
        <v>8.5094548312943941E-2</v>
      </c>
      <c r="I892" s="97">
        <f t="shared" si="254"/>
        <v>8.5094548312943941E-2</v>
      </c>
      <c r="J892" s="97">
        <f t="shared" si="269"/>
        <v>4.8679896854479203E-2</v>
      </c>
      <c r="K892" s="97">
        <f t="shared" si="255"/>
        <v>0.20515445438343485</v>
      </c>
      <c r="L892" s="97">
        <f t="shared" si="256"/>
        <v>32.875609287447112</v>
      </c>
      <c r="M892" s="97">
        <f t="shared" si="257"/>
        <v>191.64901414726</v>
      </c>
      <c r="N892" s="97">
        <f t="shared" si="270"/>
        <v>18.456215294403222</v>
      </c>
      <c r="O892" s="97">
        <f t="shared" si="258"/>
        <v>0.44054794599530023</v>
      </c>
      <c r="P892" s="97">
        <f t="shared" si="259"/>
        <v>0.44054794599530023</v>
      </c>
      <c r="Q892" s="97">
        <f t="shared" si="271"/>
        <v>0.2510770769552364</v>
      </c>
      <c r="R892" s="97">
        <f t="shared" si="260"/>
        <v>3.4534165950421886E-2</v>
      </c>
      <c r="S892" s="97">
        <f t="shared" si="267"/>
        <v>172.02609171796053</v>
      </c>
      <c r="T892" s="97">
        <f t="shared" si="261"/>
        <v>163.73640402942468</v>
      </c>
      <c r="U892" s="97">
        <f t="shared" si="262"/>
        <v>608.13584031267419</v>
      </c>
      <c r="V892" s="33">
        <f t="shared" si="263"/>
        <v>999.99999999999886</v>
      </c>
      <c r="W892" s="101">
        <f t="shared" si="264"/>
        <v>16149.992173659073</v>
      </c>
      <c r="X892" s="108">
        <f t="shared" si="265"/>
        <v>228.12775565789997</v>
      </c>
      <c r="Y892" s="32">
        <f t="shared" si="266"/>
        <v>116.54710457595982</v>
      </c>
    </row>
    <row r="893" spans="1:25" x14ac:dyDescent="0.25">
      <c r="A893" s="4">
        <v>887</v>
      </c>
      <c r="C893" s="106">
        <f>IF(male=0,VLOOKUP((($A$5:$A$1570/'Life tables'!$I$2)*2)+age,lifetable,13,1),IF(male=1,VLOOKUP((($A$5:$A$1570/'Life tables'!$I$2)*2)+age,lifetable,10,1),"error"))</f>
        <v>1.3000289296523082E-3</v>
      </c>
      <c r="F893" s="97">
        <f t="shared" si="252"/>
        <v>36.930838370307406</v>
      </c>
      <c r="G893" s="97">
        <f t="shared" si="268"/>
        <v>3.7097800062836601</v>
      </c>
      <c r="H893" s="97">
        <f t="shared" si="253"/>
        <v>8.489375779111441E-2</v>
      </c>
      <c r="I893" s="97">
        <f t="shared" si="254"/>
        <v>8.489375779111441E-2</v>
      </c>
      <c r="J893" s="97">
        <f t="shared" si="269"/>
        <v>5.3054708290678293E-2</v>
      </c>
      <c r="K893" s="97">
        <f t="shared" si="255"/>
        <v>0.2046703684958194</v>
      </c>
      <c r="L893" s="97">
        <f t="shared" si="256"/>
        <v>32.793545771655019</v>
      </c>
      <c r="M893" s="97">
        <f t="shared" si="257"/>
        <v>191.19691728759253</v>
      </c>
      <c r="N893" s="97">
        <f t="shared" si="270"/>
        <v>18.412677387291762</v>
      </c>
      <c r="O893" s="97">
        <f t="shared" si="258"/>
        <v>0.43950870066547876</v>
      </c>
      <c r="P893" s="97">
        <f t="shared" si="259"/>
        <v>0.43950870066547876</v>
      </c>
      <c r="Q893" s="97">
        <f t="shared" si="271"/>
        <v>0.27364128506144203</v>
      </c>
      <c r="R893" s="97">
        <f t="shared" si="260"/>
        <v>3.4452700423208554E-2</v>
      </c>
      <c r="S893" s="97">
        <f t="shared" si="267"/>
        <v>171.59712851348516</v>
      </c>
      <c r="T893" s="97">
        <f t="shared" si="261"/>
        <v>164.06310002277681</v>
      </c>
      <c r="U893" s="97">
        <f t="shared" si="262"/>
        <v>608.37496338159326</v>
      </c>
      <c r="V893" s="33">
        <f t="shared" si="263"/>
        <v>999.99999999999886</v>
      </c>
      <c r="W893" s="101">
        <f t="shared" si="264"/>
        <v>16091.68187702795</v>
      </c>
      <c r="X893" s="108">
        <f t="shared" si="265"/>
        <v>227.56193659562877</v>
      </c>
      <c r="Y893" s="32">
        <f t="shared" si="266"/>
        <v>116.22436958632613</v>
      </c>
    </row>
    <row r="894" spans="1:25" x14ac:dyDescent="0.25">
      <c r="A894" s="4">
        <v>888</v>
      </c>
      <c r="C894" s="106">
        <f>IF(male=0,VLOOKUP((($A$5:$A$1570/'Life tables'!$I$2)*2)+age,lifetable,13,1),IF(male=1,VLOOKUP((($A$5:$A$1570/'Life tables'!$I$2)*2)+age,lifetable,10,1),"error"))</f>
        <v>1.3000289296523082E-3</v>
      </c>
      <c r="F894" s="97">
        <f t="shared" si="252"/>
        <v>36.839187663717382</v>
      </c>
      <c r="G894" s="97">
        <f t="shared" si="268"/>
        <v>3.7005735009923311</v>
      </c>
      <c r="H894" s="97">
        <f t="shared" si="253"/>
        <v>8.4683078228180525E-2</v>
      </c>
      <c r="I894" s="97">
        <f t="shared" si="254"/>
        <v>8.4683078228180525E-2</v>
      </c>
      <c r="J894" s="97">
        <f t="shared" si="269"/>
        <v>5.2923043218415074E-2</v>
      </c>
      <c r="K894" s="97">
        <f t="shared" si="255"/>
        <v>0.20416244111809262</v>
      </c>
      <c r="L894" s="97">
        <f t="shared" si="256"/>
        <v>32.712162521932186</v>
      </c>
      <c r="M894" s="97">
        <f t="shared" si="257"/>
        <v>190.72274893191138</v>
      </c>
      <c r="N894" s="97">
        <f t="shared" si="270"/>
        <v>18.367013947293472</v>
      </c>
      <c r="O894" s="97">
        <f t="shared" si="258"/>
        <v>0.43841871908597119</v>
      </c>
      <c r="P894" s="97">
        <f t="shared" si="259"/>
        <v>0.43841871908597119</v>
      </c>
      <c r="Q894" s="97">
        <f t="shared" si="271"/>
        <v>0.2729626546733333</v>
      </c>
      <c r="R894" s="97">
        <f t="shared" si="260"/>
        <v>3.4367257726013414E-2</v>
      </c>
      <c r="S894" s="97">
        <f t="shared" si="267"/>
        <v>171.17156763404662</v>
      </c>
      <c r="T894" s="97">
        <f t="shared" si="261"/>
        <v>164.38898572066856</v>
      </c>
      <c r="U894" s="97">
        <f t="shared" si="262"/>
        <v>608.61349308043737</v>
      </c>
      <c r="V894" s="33">
        <f t="shared" si="263"/>
        <v>999.99999999999886</v>
      </c>
      <c r="W894" s="101">
        <f t="shared" si="264"/>
        <v>16033.322389274084</v>
      </c>
      <c r="X894" s="108">
        <f t="shared" si="265"/>
        <v>226.99752119889291</v>
      </c>
      <c r="Y894" s="32">
        <f t="shared" si="266"/>
        <v>115.90275974565931</v>
      </c>
    </row>
    <row r="895" spans="1:25" x14ac:dyDescent="0.25">
      <c r="A895" s="4">
        <v>889</v>
      </c>
      <c r="C895" s="106">
        <f>IF(male=0,VLOOKUP((($A$5:$A$1570/'Life tables'!$I$2)*2)+age,lifetable,13,1),IF(male=1,VLOOKUP((($A$5:$A$1570/'Life tables'!$I$2)*2)+age,lifetable,10,1),"error"))</f>
        <v>1.3000289296523082E-3</v>
      </c>
      <c r="F895" s="97">
        <f t="shared" si="252"/>
        <v>36.74776626062765</v>
      </c>
      <c r="G895" s="97">
        <f t="shared" si="268"/>
        <v>3.6913900297175126</v>
      </c>
      <c r="H895" s="97">
        <f t="shared" si="253"/>
        <v>8.4472925770416027E-2</v>
      </c>
      <c r="I895" s="97">
        <f t="shared" si="254"/>
        <v>8.4472925770416027E-2</v>
      </c>
      <c r="J895" s="97">
        <f t="shared" si="269"/>
        <v>5.2791707562727656E-2</v>
      </c>
      <c r="K895" s="97">
        <f t="shared" si="255"/>
        <v>0.20365578453826733</v>
      </c>
      <c r="L895" s="97">
        <f t="shared" si="256"/>
        <v>32.63098288726831</v>
      </c>
      <c r="M895" s="97">
        <f t="shared" si="257"/>
        <v>190.24975493826528</v>
      </c>
      <c r="N895" s="97">
        <f t="shared" si="270"/>
        <v>18.321463600903567</v>
      </c>
      <c r="O895" s="97">
        <f t="shared" si="258"/>
        <v>0.43733143703917293</v>
      </c>
      <c r="P895" s="97">
        <f t="shared" si="259"/>
        <v>0.43733143703917293</v>
      </c>
      <c r="Q895" s="97">
        <f t="shared" si="271"/>
        <v>0.27228570503374805</v>
      </c>
      <c r="R895" s="97">
        <f t="shared" si="260"/>
        <v>3.4282026642812664E-2</v>
      </c>
      <c r="S895" s="97">
        <f t="shared" si="267"/>
        <v>170.74706073160681</v>
      </c>
      <c r="T895" s="97">
        <f t="shared" si="261"/>
        <v>164.71406313326503</v>
      </c>
      <c r="U895" s="97">
        <f t="shared" si="262"/>
        <v>608.85143089161841</v>
      </c>
      <c r="V895" s="33">
        <f t="shared" si="263"/>
        <v>999.99999999999886</v>
      </c>
      <c r="W895" s="101">
        <f t="shared" si="264"/>
        <v>15975.174518773851</v>
      </c>
      <c r="X895" s="108">
        <f t="shared" si="265"/>
        <v>226.43450597511537</v>
      </c>
      <c r="Y895" s="32">
        <f t="shared" si="266"/>
        <v>115.58203998340836</v>
      </c>
    </row>
    <row r="896" spans="1:25" x14ac:dyDescent="0.25">
      <c r="A896" s="4">
        <v>890</v>
      </c>
      <c r="C896" s="106">
        <f>IF(male=0,VLOOKUP((($A$5:$A$1570/'Life tables'!$I$2)*2)+age,lifetable,13,1),IF(male=1,VLOOKUP((($A$5:$A$1570/'Life tables'!$I$2)*2)+age,lifetable,10,1),"error"))</f>
        <v>1.3000289296523082E-3</v>
      </c>
      <c r="F896" s="97">
        <f t="shared" si="252"/>
        <v>36.656573518383688</v>
      </c>
      <c r="G896" s="97">
        <f t="shared" si="268"/>
        <v>3.6822295279032122</v>
      </c>
      <c r="H896" s="97">
        <f t="shared" si="253"/>
        <v>8.4263298940536344E-2</v>
      </c>
      <c r="I896" s="97">
        <f t="shared" si="254"/>
        <v>8.4263298940536344E-2</v>
      </c>
      <c r="J896" s="97">
        <f t="shared" si="269"/>
        <v>5.26607004003809E-2</v>
      </c>
      <c r="K896" s="97">
        <f t="shared" si="255"/>
        <v>0.20315039519475808</v>
      </c>
      <c r="L896" s="97">
        <f t="shared" si="256"/>
        <v>32.550006297004266</v>
      </c>
      <c r="M896" s="97">
        <f t="shared" si="257"/>
        <v>189.77793245673169</v>
      </c>
      <c r="N896" s="97">
        <f t="shared" si="270"/>
        <v>18.276026073668323</v>
      </c>
      <c r="O896" s="97">
        <f t="shared" si="258"/>
        <v>0.43624684797390223</v>
      </c>
      <c r="P896" s="97">
        <f t="shared" si="259"/>
        <v>0.43624684797390223</v>
      </c>
      <c r="Q896" s="97">
        <f t="shared" si="271"/>
        <v>0.27161043206387309</v>
      </c>
      <c r="R896" s="97">
        <f t="shared" si="260"/>
        <v>3.4197006660064928E-2</v>
      </c>
      <c r="S896" s="97">
        <f t="shared" si="267"/>
        <v>170.32360524839163</v>
      </c>
      <c r="T896" s="97">
        <f t="shared" si="261"/>
        <v>165.03833426572928</v>
      </c>
      <c r="U896" s="97">
        <f t="shared" si="262"/>
        <v>609.08877829347318</v>
      </c>
      <c r="V896" s="33">
        <f t="shared" si="263"/>
        <v>999.99999999999875</v>
      </c>
      <c r="W896" s="101">
        <f t="shared" si="264"/>
        <v>15917.237499496545</v>
      </c>
      <c r="X896" s="108">
        <f t="shared" si="265"/>
        <v>225.87288744079632</v>
      </c>
      <c r="Y896" s="32">
        <f t="shared" si="266"/>
        <v>115.26220783108751</v>
      </c>
    </row>
    <row r="897" spans="1:25" x14ac:dyDescent="0.25">
      <c r="A897" s="4">
        <v>891</v>
      </c>
      <c r="C897" s="106">
        <f>IF(male=0,VLOOKUP((($A$5:$A$1570/'Life tables'!$I$2)*2)+age,lifetable,13,1),IF(male=1,VLOOKUP((($A$5:$A$1570/'Life tables'!$I$2)*2)+age,lifetable,10,1),"error"))</f>
        <v>1.3000289296523082E-3</v>
      </c>
      <c r="F897" s="97">
        <f t="shared" si="252"/>
        <v>36.565608798674084</v>
      </c>
      <c r="G897" s="97">
        <f t="shared" si="268"/>
        <v>3.6730919314297132</v>
      </c>
      <c r="H897" s="97">
        <f t="shared" si="253"/>
        <v>8.4054196271240528E-2</v>
      </c>
      <c r="I897" s="97">
        <f t="shared" si="254"/>
        <v>8.4054196271240528E-2</v>
      </c>
      <c r="J897" s="97">
        <f t="shared" si="269"/>
        <v>5.2530020814378964E-2</v>
      </c>
      <c r="K897" s="97">
        <f t="shared" si="255"/>
        <v>0.20264626955004889</v>
      </c>
      <c r="L897" s="97">
        <f t="shared" si="256"/>
        <v>32.469232184337464</v>
      </c>
      <c r="M897" s="97">
        <f t="shared" si="257"/>
        <v>189.30727864212224</v>
      </c>
      <c r="N897" s="97">
        <f t="shared" si="270"/>
        <v>18.230701091589939</v>
      </c>
      <c r="O897" s="97">
        <f t="shared" si="258"/>
        <v>0.43516494534985989</v>
      </c>
      <c r="P897" s="97">
        <f t="shared" si="259"/>
        <v>0.43516494534985989</v>
      </c>
      <c r="Q897" s="97">
        <f t="shared" si="271"/>
        <v>0.2709368316916711</v>
      </c>
      <c r="R897" s="97">
        <f t="shared" si="260"/>
        <v>3.4112197265081905E-2</v>
      </c>
      <c r="S897" s="97">
        <f t="shared" si="267"/>
        <v>169.90119863087583</v>
      </c>
      <c r="T897" s="97">
        <f t="shared" si="261"/>
        <v>165.36180111823532</v>
      </c>
      <c r="U897" s="97">
        <f t="shared" si="262"/>
        <v>609.32553676028829</v>
      </c>
      <c r="V897" s="33">
        <f t="shared" si="263"/>
        <v>999.99999999999875</v>
      </c>
      <c r="W897" s="101">
        <f t="shared" si="264"/>
        <v>15859.510568134056</v>
      </c>
      <c r="X897" s="108">
        <f t="shared" si="265"/>
        <v>225.31266212147514</v>
      </c>
      <c r="Y897" s="32">
        <f t="shared" si="266"/>
        <v>114.94326082724933</v>
      </c>
    </row>
    <row r="898" spans="1:25" x14ac:dyDescent="0.25">
      <c r="A898" s="4">
        <v>892</v>
      </c>
      <c r="C898" s="106">
        <f>IF(male=0,VLOOKUP((($A$5:$A$1570/'Life tables'!$I$2)*2)+age,lifetable,13,1),IF(male=1,VLOOKUP((($A$5:$A$1570/'Life tables'!$I$2)*2)+age,lifetable,10,1),"error"))</f>
        <v>1.3000289296523082E-3</v>
      </c>
      <c r="F898" s="97">
        <f t="shared" si="252"/>
        <v>36.474871467417493</v>
      </c>
      <c r="G898" s="97">
        <f t="shared" si="268"/>
        <v>3.6639771766022173</v>
      </c>
      <c r="H898" s="97">
        <f t="shared" si="253"/>
        <v>8.3845616304951368E-2</v>
      </c>
      <c r="I898" s="97">
        <f t="shared" si="254"/>
        <v>8.3845616304951368E-2</v>
      </c>
      <c r="J898" s="97">
        <f t="shared" si="269"/>
        <v>5.2399667893802869E-2</v>
      </c>
      <c r="K898" s="97">
        <f t="shared" si="255"/>
        <v>0.20214340409006665</v>
      </c>
      <c r="L898" s="97">
        <f t="shared" si="256"/>
        <v>32.388659986221505</v>
      </c>
      <c r="M898" s="97">
        <f t="shared" si="257"/>
        <v>188.83779065405767</v>
      </c>
      <c r="N898" s="97">
        <f t="shared" si="270"/>
        <v>18.185488381133741</v>
      </c>
      <c r="O898" s="97">
        <f t="shared" si="258"/>
        <v>0.43408572263780154</v>
      </c>
      <c r="P898" s="97">
        <f t="shared" si="259"/>
        <v>0.43408572263780154</v>
      </c>
      <c r="Q898" s="97">
        <f t="shared" si="271"/>
        <v>0.27026489985198732</v>
      </c>
      <c r="R898" s="97">
        <f t="shared" si="260"/>
        <v>3.4027597946041876E-2</v>
      </c>
      <c r="S898" s="97">
        <f t="shared" si="267"/>
        <v>169.47983832985031</v>
      </c>
      <c r="T898" s="97">
        <f t="shared" si="261"/>
        <v>165.68446568598111</v>
      </c>
      <c r="U898" s="97">
        <f t="shared" si="262"/>
        <v>609.56170776232443</v>
      </c>
      <c r="V898" s="33">
        <f t="shared" si="263"/>
        <v>999.99999999999886</v>
      </c>
      <c r="W898" s="101">
        <f t="shared" si="264"/>
        <v>15801.992964093162</v>
      </c>
      <c r="X898" s="108">
        <f t="shared" si="265"/>
        <v>224.75382655169329</v>
      </c>
      <c r="Y898" s="32">
        <f t="shared" si="266"/>
        <v>114.62519651745716</v>
      </c>
    </row>
    <row r="899" spans="1:25" x14ac:dyDescent="0.25">
      <c r="A899" s="4">
        <v>893</v>
      </c>
      <c r="C899" s="106">
        <f>IF(male=0,VLOOKUP((($A$5:$A$1570/'Life tables'!$I$2)*2)+age,lifetable,13,1),IF(male=1,VLOOKUP((($A$5:$A$1570/'Life tables'!$I$2)*2)+age,lifetable,10,1),"error"))</f>
        <v>1.3000289296523082E-3</v>
      </c>
      <c r="F899" s="97">
        <f t="shared" si="252"/>
        <v>36.384360894653696</v>
      </c>
      <c r="G899" s="97">
        <f t="shared" si="268"/>
        <v>3.6548852001399017</v>
      </c>
      <c r="H899" s="97">
        <f t="shared" si="253"/>
        <v>8.363755759356499E-2</v>
      </c>
      <c r="I899" s="97">
        <f t="shared" si="254"/>
        <v>8.363755759356499E-2</v>
      </c>
      <c r="J899" s="97">
        <f t="shared" si="269"/>
        <v>5.2269640733654067E-2</v>
      </c>
      <c r="K899" s="97">
        <f t="shared" si="255"/>
        <v>0.20164179532357765</v>
      </c>
      <c r="L899" s="97">
        <f t="shared" si="256"/>
        <v>32.308289143269434</v>
      </c>
      <c r="M899" s="97">
        <f t="shared" si="257"/>
        <v>188.36946565703957</v>
      </c>
      <c r="N899" s="97">
        <f t="shared" si="270"/>
        <v>18.140387669235086</v>
      </c>
      <c r="O899" s="97">
        <f t="shared" si="258"/>
        <v>0.43300917331970251</v>
      </c>
      <c r="P899" s="97">
        <f t="shared" si="259"/>
        <v>0.43300917331970251</v>
      </c>
      <c r="Q899" s="97">
        <f t="shared" si="271"/>
        <v>0.26959463248665283</v>
      </c>
      <c r="R899" s="97">
        <f t="shared" si="260"/>
        <v>3.3943208192002611E-2</v>
      </c>
      <c r="S899" s="97">
        <f t="shared" si="267"/>
        <v>169.05952180048644</v>
      </c>
      <c r="T899" s="97">
        <f t="shared" si="261"/>
        <v>166.00632995920142</v>
      </c>
      <c r="U899" s="97">
        <f t="shared" si="262"/>
        <v>609.79729276583998</v>
      </c>
      <c r="V899" s="33">
        <f t="shared" si="263"/>
        <v>999.99999999999886</v>
      </c>
      <c r="W899" s="101">
        <f t="shared" si="264"/>
        <v>15744.683929487659</v>
      </c>
      <c r="X899" s="108">
        <f t="shared" si="265"/>
        <v>224.1963772749574</v>
      </c>
      <c r="Y899" s="32">
        <f t="shared" si="266"/>
        <v>114.30801245425815</v>
      </c>
    </row>
    <row r="900" spans="1:25" x14ac:dyDescent="0.25">
      <c r="A900" s="4">
        <v>894</v>
      </c>
      <c r="C900" s="106">
        <f>IF(male=0,VLOOKUP((($A$5:$A$1570/'Life tables'!$I$2)*2)+age,lifetable,13,1),IF(male=1,VLOOKUP((($A$5:$A$1570/'Life tables'!$I$2)*2)+age,lifetable,10,1),"error"))</f>
        <v>1.3000289296523082E-3</v>
      </c>
      <c r="F900" s="97">
        <f t="shared" si="252"/>
        <v>36.294076454438652</v>
      </c>
      <c r="G900" s="97">
        <f t="shared" si="268"/>
        <v>3.6458159391653777</v>
      </c>
      <c r="H900" s="97">
        <f t="shared" si="253"/>
        <v>8.3430018698209596E-2</v>
      </c>
      <c r="I900" s="97">
        <f t="shared" si="254"/>
        <v>8.3430018698209596E-2</v>
      </c>
      <c r="J900" s="97">
        <f t="shared" si="269"/>
        <v>5.2139938434703617E-2</v>
      </c>
      <c r="K900" s="97">
        <f t="shared" si="255"/>
        <v>0.20114143978160576</v>
      </c>
      <c r="L900" s="97">
        <f t="shared" si="256"/>
        <v>32.228119099660546</v>
      </c>
      <c r="M900" s="97">
        <f t="shared" si="257"/>
        <v>187.90230082051875</v>
      </c>
      <c r="N900" s="97">
        <f t="shared" si="270"/>
        <v>18.095398683305955</v>
      </c>
      <c r="O900" s="97">
        <f t="shared" si="258"/>
        <v>0.43193529088891508</v>
      </c>
      <c r="P900" s="97">
        <f t="shared" si="259"/>
        <v>0.43193529088891508</v>
      </c>
      <c r="Q900" s="97">
        <f t="shared" si="271"/>
        <v>0.26892602554458184</v>
      </c>
      <c r="R900" s="97">
        <f t="shared" si="260"/>
        <v>3.3859027492913731E-2</v>
      </c>
      <c r="S900" s="97">
        <f t="shared" si="267"/>
        <v>168.64024650239747</v>
      </c>
      <c r="T900" s="97">
        <f t="shared" si="261"/>
        <v>166.32739592318072</v>
      </c>
      <c r="U900" s="97">
        <f t="shared" si="262"/>
        <v>610.0322932331145</v>
      </c>
      <c r="V900" s="33">
        <f t="shared" si="263"/>
        <v>999.99999999999886</v>
      </c>
      <c r="W900" s="101">
        <f t="shared" si="264"/>
        <v>15687.582709130607</v>
      </c>
      <c r="X900" s="108">
        <f t="shared" si="265"/>
        <v>223.64031084370362</v>
      </c>
      <c r="Y900" s="32">
        <f t="shared" si="266"/>
        <v>113.99170619715714</v>
      </c>
    </row>
    <row r="901" spans="1:25" x14ac:dyDescent="0.25">
      <c r="A901" s="4">
        <v>895</v>
      </c>
      <c r="C901" s="106">
        <f>IF(male=0,VLOOKUP((($A$5:$A$1570/'Life tables'!$I$2)*2)+age,lifetable,13,1),IF(male=1,VLOOKUP((($A$5:$A$1570/'Life tables'!$I$2)*2)+age,lifetable,10,1),"error"))</f>
        <v>1.3000289296523082E-3</v>
      </c>
      <c r="F901" s="97">
        <f t="shared" si="252"/>
        <v>36.204017524743271</v>
      </c>
      <c r="G901" s="97">
        <f t="shared" si="268"/>
        <v>3.6367693311945213</v>
      </c>
      <c r="H901" s="97">
        <f t="shared" si="253"/>
        <v>8.322299818901277E-2</v>
      </c>
      <c r="I901" s="97">
        <f t="shared" si="254"/>
        <v>8.322299818901277E-2</v>
      </c>
      <c r="J901" s="97">
        <f t="shared" si="269"/>
        <v>5.2010560103346794E-2</v>
      </c>
      <c r="K901" s="97">
        <f t="shared" si="255"/>
        <v>0.2006423340168714</v>
      </c>
      <c r="L901" s="97">
        <f t="shared" si="256"/>
        <v>32.148149303050502</v>
      </c>
      <c r="M901" s="97">
        <f t="shared" si="257"/>
        <v>187.43629331896028</v>
      </c>
      <c r="N901" s="97">
        <f t="shared" si="270"/>
        <v>18.050521151241213</v>
      </c>
      <c r="O901" s="97">
        <f t="shared" si="258"/>
        <v>0.43086406885031781</v>
      </c>
      <c r="P901" s="97">
        <f t="shared" si="259"/>
        <v>0.43086406885031781</v>
      </c>
      <c r="Q901" s="97">
        <f t="shared" si="271"/>
        <v>0.26825907498186474</v>
      </c>
      <c r="R901" s="97">
        <f t="shared" si="260"/>
        <v>3.3775055339628372E-2</v>
      </c>
      <c r="S901" s="97">
        <f t="shared" si="267"/>
        <v>168.22200989969693</v>
      </c>
      <c r="T901" s="97">
        <f t="shared" si="261"/>
        <v>166.64766555826594</v>
      </c>
      <c r="U901" s="97">
        <f t="shared" si="262"/>
        <v>610.26671062247101</v>
      </c>
      <c r="V901" s="33">
        <f t="shared" si="263"/>
        <v>999.99999999999875</v>
      </c>
      <c r="W901" s="101">
        <f t="shared" si="264"/>
        <v>15630.688550526322</v>
      </c>
      <c r="X901" s="108">
        <f t="shared" si="265"/>
        <v>223.08562381926183</v>
      </c>
      <c r="Y901" s="32">
        <f t="shared" si="266"/>
        <v>113.67627531258998</v>
      </c>
    </row>
    <row r="902" spans="1:25" x14ac:dyDescent="0.25">
      <c r="A902" s="4">
        <v>896</v>
      </c>
      <c r="C902" s="106">
        <f>IF(male=0,VLOOKUP((($A$5:$A$1570/'Life tables'!$I$2)*2)+age,lifetable,13,1),IF(male=1,VLOOKUP((($A$5:$A$1570/'Life tables'!$I$2)*2)+age,lifetable,10,1),"error"))</f>
        <v>1.3000289296523082E-3</v>
      </c>
      <c r="F902" s="97">
        <f t="shared" si="252"/>
        <v>36.114183487355845</v>
      </c>
      <c r="G902" s="97">
        <f t="shared" si="268"/>
        <v>3.6277453141266727</v>
      </c>
      <c r="H902" s="97">
        <f t="shared" si="253"/>
        <v>8.3016494644877203E-2</v>
      </c>
      <c r="I902" s="97">
        <f t="shared" si="254"/>
        <v>8.3016494644877203E-2</v>
      </c>
      <c r="J902" s="97">
        <f t="shared" si="269"/>
        <v>5.1881504851462881E-2</v>
      </c>
      <c r="K902" s="97">
        <f t="shared" si="255"/>
        <v>0.20014447460325099</v>
      </c>
      <c r="L902" s="97">
        <f t="shared" si="256"/>
        <v>32.068379204484707</v>
      </c>
      <c r="M902" s="97">
        <f t="shared" si="257"/>
        <v>186.97144033190602</v>
      </c>
      <c r="N902" s="97">
        <f t="shared" si="270"/>
        <v>18.005754801424629</v>
      </c>
      <c r="O902" s="97">
        <f t="shared" si="258"/>
        <v>0.42979550072045947</v>
      </c>
      <c r="P902" s="97">
        <f t="shared" si="259"/>
        <v>0.42979550072045947</v>
      </c>
      <c r="Q902" s="97">
        <f t="shared" si="271"/>
        <v>0.26759377676185819</v>
      </c>
      <c r="R902" s="97">
        <f t="shared" si="260"/>
        <v>3.3691291223914496E-2</v>
      </c>
      <c r="S902" s="97">
        <f t="shared" si="267"/>
        <v>167.8048094610547</v>
      </c>
      <c r="T902" s="97">
        <f t="shared" si="261"/>
        <v>166.96714083987925</v>
      </c>
      <c r="U902" s="97">
        <f t="shared" si="262"/>
        <v>610.50054638829818</v>
      </c>
      <c r="V902" s="33">
        <f t="shared" si="263"/>
        <v>999.99999999999886</v>
      </c>
      <c r="W902" s="101">
        <f t="shared" si="264"/>
        <v>15574.000703862583</v>
      </c>
      <c r="X902" s="108">
        <f t="shared" si="265"/>
        <v>222.53231277182138</v>
      </c>
      <c r="Y902" s="32">
        <f t="shared" si="266"/>
        <v>113.36171737389787</v>
      </c>
    </row>
    <row r="903" spans="1:25" x14ac:dyDescent="0.25">
      <c r="A903" s="4">
        <v>897</v>
      </c>
      <c r="C903" s="106">
        <f>IF(male=0,VLOOKUP((($A$5:$A$1570/'Life tables'!$I$2)*2)+age,lifetable,13,1),IF(male=1,VLOOKUP((($A$5:$A$1570/'Life tables'!$I$2)*2)+age,lifetable,10,1),"error"))</f>
        <v>1.3000289296523082E-3</v>
      </c>
      <c r="F903" s="97">
        <f t="shared" si="252"/>
        <v>36.024573727787995</v>
      </c>
      <c r="G903" s="97">
        <f t="shared" si="268"/>
        <v>3.6187438262351881</v>
      </c>
      <c r="H903" s="97">
        <f t="shared" si="253"/>
        <v>8.2810506653264504E-2</v>
      </c>
      <c r="I903" s="97">
        <f t="shared" si="254"/>
        <v>8.2810506653264504E-2</v>
      </c>
      <c r="J903" s="97">
        <f t="shared" si="269"/>
        <v>5.1752771796280135E-2</v>
      </c>
      <c r="K903" s="97">
        <f t="shared" si="255"/>
        <v>0.19964785813525551</v>
      </c>
      <c r="L903" s="97">
        <f t="shared" si="256"/>
        <v>31.988808258314741</v>
      </c>
      <c r="M903" s="97">
        <f t="shared" si="257"/>
        <v>186.50773904403343</v>
      </c>
      <c r="N903" s="97">
        <f t="shared" si="270"/>
        <v>17.96109936273454</v>
      </c>
      <c r="O903" s="97">
        <f t="shared" si="258"/>
        <v>0.42872958002769412</v>
      </c>
      <c r="P903" s="97">
        <f t="shared" si="259"/>
        <v>0.42872958002769412</v>
      </c>
      <c r="Q903" s="97">
        <f t="shared" si="271"/>
        <v>0.26693012685526868</v>
      </c>
      <c r="R903" s="97">
        <f t="shared" si="260"/>
        <v>3.3607734638465475E-2</v>
      </c>
      <c r="S903" s="97">
        <f t="shared" si="267"/>
        <v>167.38864265974976</v>
      </c>
      <c r="T903" s="97">
        <f t="shared" si="261"/>
        <v>167.28582373853081</v>
      </c>
      <c r="U903" s="97">
        <f t="shared" si="262"/>
        <v>610.73380198107191</v>
      </c>
      <c r="V903" s="33">
        <f t="shared" si="263"/>
        <v>999.99999999999886</v>
      </c>
      <c r="W903" s="101">
        <f t="shared" si="264"/>
        <v>15517.518422002488</v>
      </c>
      <c r="X903" s="108">
        <f t="shared" si="265"/>
        <v>221.98037428039615</v>
      </c>
      <c r="Y903" s="32">
        <f t="shared" si="266"/>
        <v>113.04802996130212</v>
      </c>
    </row>
    <row r="904" spans="1:25" x14ac:dyDescent="0.25">
      <c r="A904" s="4">
        <v>898</v>
      </c>
      <c r="C904" s="106">
        <f>IF(male=0,VLOOKUP((($A$5:$A$1570/'Life tables'!$I$2)*2)+age,lifetable,13,1),IF(male=1,VLOOKUP((($A$5:$A$1570/'Life tables'!$I$2)*2)+age,lifetable,10,1),"error"))</f>
        <v>1.3000289296523082E-3</v>
      </c>
      <c r="F904" s="97">
        <f t="shared" ref="F904:F967" si="272">E903*(1-pCAUC)+(L903+G903+H903+I903 )*(1-pCAUC)+(S903+N903+O903+P903)*(pUAUC)</f>
        <v>35.935187635184</v>
      </c>
      <c r="G904" s="97">
        <f t="shared" si="268"/>
        <v>3.6097648061583318</v>
      </c>
      <c r="H904" s="97">
        <f t="shared" ref="H904:H967" si="273">F904*rrEREX</f>
        <v>8.2605032809986725E-2</v>
      </c>
      <c r="I904" s="97">
        <f t="shared" ref="I904:I967" si="274">F904*rrHOEX</f>
        <v>8.2605032809986725E-2</v>
      </c>
      <c r="J904" s="97">
        <f t="shared" si="269"/>
        <v>5.1624360060245428E-2</v>
      </c>
      <c r="K904" s="97">
        <f t="shared" ref="K904:K967" si="275">F904*amr + I904*amrHOEX</f>
        <v>0.19915248122752818</v>
      </c>
      <c r="L904" s="97">
        <f t="shared" ref="L904:L967" si="276">F904-SUM(G904:K904)</f>
        <v>31.909435922117922</v>
      </c>
      <c r="M904" s="97">
        <f t="shared" ref="M904:M967" si="277">E903*pCAUC+(L903+G903+H903+I903)*pCAUC+(S903+N903+O903+P903)*(1-pUAUC)</f>
        <v>186.04518664521214</v>
      </c>
      <c r="N904" s="97">
        <f t="shared" si="270"/>
        <v>17.916554564549308</v>
      </c>
      <c r="O904" s="97">
        <f t="shared" ref="O904:O967" si="278">M904*rrEREXc</f>
        <v>0.42766630031231118</v>
      </c>
      <c r="P904" s="97">
        <f t="shared" ref="P904:P967" si="279">M904*rrHOEXc</f>
        <v>0.42766630031231118</v>
      </c>
      <c r="Q904" s="97">
        <f t="shared" si="271"/>
        <v>0.26626812124023402</v>
      </c>
      <c r="R904" s="97">
        <f t="shared" ref="R904:R967" si="280">M904*amrc + P904*amrHOEX</f>
        <v>3.3524385076910274E-2</v>
      </c>
      <c r="S904" s="97">
        <f t="shared" si="267"/>
        <v>166.97350697372107</v>
      </c>
      <c r="T904" s="97">
        <f t="shared" ref="T904:T967" si="281">J904+Q904+T903</f>
        <v>167.60371621983128</v>
      </c>
      <c r="U904" s="97">
        <f t="shared" ref="U904:U967" si="282">K904+R904+U903</f>
        <v>610.96647884737638</v>
      </c>
      <c r="V904" s="33">
        <f t="shared" ref="V904:V967" si="283">SUM(G904:I904,L904,N904,O904,P904,S904,T904,U904)</f>
        <v>999.99999999999886</v>
      </c>
      <c r="W904" s="101">
        <f t="shared" ref="W904:W967" si="284">(cNES*L904+(cNES+cOSEX)*G904+(cNES+cEREX)*H904+(cNES+cHOEX)*I904 +(cNES+ cNES)*S904 +(cNES+ cOSEX)*N904 + (cNES+cEREX)*O904 + (cNES+cHOEX)*P904)/(1+cDR)^A$5:A$65536</f>
        <v>15461.24096047654</v>
      </c>
      <c r="X904" s="108">
        <f t="shared" ref="X904:X967" si="285">(L904+G904+H904+I904+N904+O904+P904+S904)</f>
        <v>221.42980493279123</v>
      </c>
      <c r="Y904" s="32">
        <f t="shared" ref="Y904:Y967" si="286">(uNES*L904+ uOCEX*G904+uEREX*H904+uHOEX*I904+uNES*S904+ uOCEX*N904+uEREX*O904+uHOEX*P904)/(1+oDR)^A$5:A$65536</f>
        <v>112.7352106618784</v>
      </c>
    </row>
    <row r="905" spans="1:25" x14ac:dyDescent="0.25">
      <c r="A905" s="4">
        <v>899</v>
      </c>
      <c r="C905" s="106">
        <f>IF(male=0,VLOOKUP((($A$5:$A$1570/'Life tables'!$I$2)*2)+age,lifetable,13,1),IF(male=1,VLOOKUP((($A$5:$A$1570/'Life tables'!$I$2)*2)+age,lifetable,10,1),"error"))</f>
        <v>1.3000289296523082E-3</v>
      </c>
      <c r="F905" s="97">
        <f t="shared" si="272"/>
        <v>35.846024602233385</v>
      </c>
      <c r="G905" s="97">
        <f t="shared" si="268"/>
        <v>3.6008081928904958</v>
      </c>
      <c r="H905" s="97">
        <f t="shared" si="273"/>
        <v>8.2400071719005458E-2</v>
      </c>
      <c r="I905" s="97">
        <f t="shared" si="274"/>
        <v>8.2400071719005458E-2</v>
      </c>
      <c r="J905" s="97">
        <f t="shared" si="269"/>
        <v>5.1496268770898725E-2</v>
      </c>
      <c r="K905" s="97">
        <f t="shared" si="275"/>
        <v>0.19865834051435988</v>
      </c>
      <c r="L905" s="97">
        <f t="shared" si="276"/>
        <v>31.830261656619619</v>
      </c>
      <c r="M905" s="97">
        <f t="shared" si="277"/>
        <v>185.58378033055789</v>
      </c>
      <c r="N905" s="97">
        <f t="shared" si="270"/>
        <v>17.8721201367525</v>
      </c>
      <c r="O905" s="97">
        <f t="shared" si="278"/>
        <v>0.42660565512665943</v>
      </c>
      <c r="P905" s="97">
        <f t="shared" si="279"/>
        <v>0.42660565512665943</v>
      </c>
      <c r="Q905" s="97">
        <f t="shared" si="271"/>
        <v>0.26560775590239993</v>
      </c>
      <c r="R905" s="97">
        <f t="shared" si="280"/>
        <v>3.344124203382319E-2</v>
      </c>
      <c r="S905" s="97">
        <f t="shared" si="267"/>
        <v>166.55939988561585</v>
      </c>
      <c r="T905" s="97">
        <f t="shared" si="281"/>
        <v>167.9208202445046</v>
      </c>
      <c r="U905" s="97">
        <f t="shared" si="282"/>
        <v>611.19857842992451</v>
      </c>
      <c r="V905" s="33">
        <f t="shared" si="283"/>
        <v>999.99999999999886</v>
      </c>
      <c r="W905" s="101">
        <f t="shared" si="284"/>
        <v>15405.167577474591</v>
      </c>
      <c r="X905" s="108">
        <f t="shared" si="285"/>
        <v>220.88060132556978</v>
      </c>
      <c r="Y905" s="32">
        <f t="shared" si="286"/>
        <v>112.42325706953214</v>
      </c>
    </row>
    <row r="906" spans="1:25" x14ac:dyDescent="0.25">
      <c r="A906" s="4">
        <v>900</v>
      </c>
      <c r="C906" s="106">
        <f>IF(male=0,VLOOKUP((($A$5:$A$1570/'Life tables'!$I$2)*2)+age,lifetable,13,1),IF(male=1,VLOOKUP((($A$5:$A$1570/'Life tables'!$I$2)*2)+age,lifetable,10,1),"error"))</f>
        <v>1.3000289296523082E-3</v>
      </c>
      <c r="F906" s="97">
        <f t="shared" si="272"/>
        <v>35.75708402508662</v>
      </c>
      <c r="G906" s="97">
        <f t="shared" si="268"/>
        <v>3.5918739257737311</v>
      </c>
      <c r="H906" s="97">
        <f t="shared" si="273"/>
        <v>8.2195621992238094E-2</v>
      </c>
      <c r="I906" s="97">
        <f t="shared" si="274"/>
        <v>8.2195621992238094E-2</v>
      </c>
      <c r="J906" s="97">
        <f t="shared" si="269"/>
        <v>5.1368497060752014E-2</v>
      </c>
      <c r="K906" s="97">
        <f t="shared" si="275"/>
        <v>0.19816543264922201</v>
      </c>
      <c r="L906" s="97">
        <f t="shared" si="276"/>
        <v>31.751284925618439</v>
      </c>
      <c r="M906" s="97">
        <f t="shared" si="277"/>
        <v>185.12351730048317</v>
      </c>
      <c r="N906" s="97">
        <f t="shared" si="270"/>
        <v>17.827795809737772</v>
      </c>
      <c r="O906" s="97">
        <f t="shared" si="278"/>
        <v>0.42554763803526346</v>
      </c>
      <c r="P906" s="97">
        <f t="shared" si="279"/>
        <v>0.42554763803526346</v>
      </c>
      <c r="Q906" s="97">
        <f t="shared" si="271"/>
        <v>0.26494902683499311</v>
      </c>
      <c r="R906" s="97">
        <f t="shared" si="280"/>
        <v>3.3358305004732969E-2</v>
      </c>
      <c r="S906" s="97">
        <f t="shared" si="267"/>
        <v>166.14631888283515</v>
      </c>
      <c r="T906" s="97">
        <f t="shared" si="281"/>
        <v>168.23713776840034</v>
      </c>
      <c r="U906" s="97">
        <f t="shared" si="282"/>
        <v>611.43010216757841</v>
      </c>
      <c r="V906" s="33">
        <f t="shared" si="283"/>
        <v>999.99999999999886</v>
      </c>
      <c r="W906" s="101">
        <f t="shared" si="284"/>
        <v>15349.297533837693</v>
      </c>
      <c r="X906" s="108">
        <f t="shared" si="285"/>
        <v>220.33276006402008</v>
      </c>
      <c r="Y906" s="32">
        <f t="shared" si="286"/>
        <v>112.11216678497398</v>
      </c>
    </row>
    <row r="907" spans="1:25" x14ac:dyDescent="0.25">
      <c r="A907" s="4">
        <v>901</v>
      </c>
      <c r="C907" s="106">
        <f>IF(male=0,VLOOKUP((($A$5:$A$1570/'Life tables'!$I$2)*2)+age,lifetable,13,1),IF(male=1,VLOOKUP((($A$5:$A$1570/'Life tables'!$I$2)*2)+age,lifetable,10,1),"error"))</f>
        <v>1.3000289296523082E-3</v>
      </c>
      <c r="F907" s="97">
        <f t="shared" si="272"/>
        <v>35.668365303273852</v>
      </c>
      <c r="G907" s="97">
        <f t="shared" si="268"/>
        <v>3.5829619444895835</v>
      </c>
      <c r="H907" s="97">
        <f t="shared" si="273"/>
        <v>8.1991682249370895E-2</v>
      </c>
      <c r="I907" s="97">
        <f t="shared" si="274"/>
        <v>8.1991682249370895E-2</v>
      </c>
      <c r="J907" s="97">
        <f t="shared" si="269"/>
        <v>5.1241044067172462E-2</v>
      </c>
      <c r="K907" s="97">
        <f t="shared" si="275"/>
        <v>0.19767375430431619</v>
      </c>
      <c r="L907" s="97">
        <f t="shared" si="276"/>
        <v>31.672505195914038</v>
      </c>
      <c r="M907" s="97">
        <f t="shared" si="277"/>
        <v>184.66439476074623</v>
      </c>
      <c r="N907" s="97">
        <f t="shared" si="270"/>
        <v>17.783581314413592</v>
      </c>
      <c r="O907" s="97">
        <f t="shared" si="278"/>
        <v>0.42449224261493623</v>
      </c>
      <c r="P907" s="97">
        <f t="shared" si="279"/>
        <v>0.42449224261493623</v>
      </c>
      <c r="Q907" s="97">
        <f t="shared" si="271"/>
        <v>0.2642919300388909</v>
      </c>
      <c r="R907" s="97">
        <f t="shared" si="280"/>
        <v>3.3275573486131617E-2</v>
      </c>
      <c r="S907" s="97">
        <f t="shared" si="267"/>
        <v>165.73426145757776</v>
      </c>
      <c r="T907" s="97">
        <f t="shared" si="281"/>
        <v>168.55267074250642</v>
      </c>
      <c r="U907" s="97">
        <f t="shared" si="282"/>
        <v>611.66105149536884</v>
      </c>
      <c r="V907" s="33">
        <f t="shared" si="283"/>
        <v>999.99999999999886</v>
      </c>
      <c r="W907" s="101">
        <f t="shared" si="284"/>
        <v>15293.630093050049</v>
      </c>
      <c r="X907" s="108">
        <f t="shared" si="285"/>
        <v>219.7862777621236</v>
      </c>
      <c r="Y907" s="32">
        <f t="shared" si="286"/>
        <v>111.80193741569521</v>
      </c>
    </row>
    <row r="908" spans="1:25" x14ac:dyDescent="0.25">
      <c r="A908" s="4">
        <v>902</v>
      </c>
      <c r="C908" s="106">
        <f>IF(male=0,VLOOKUP((($A$5:$A$1570/'Life tables'!$I$2)*2)+age,lifetable,13,1),IF(male=1,VLOOKUP((($A$5:$A$1570/'Life tables'!$I$2)*2)+age,lifetable,10,1),"error"))</f>
        <v>1.3000289296523082E-3</v>
      </c>
      <c r="F908" s="97">
        <f t="shared" si="272"/>
        <v>35.57986783962653</v>
      </c>
      <c r="G908" s="97">
        <f t="shared" si="268"/>
        <v>3.5740721890512233</v>
      </c>
      <c r="H908" s="97">
        <f t="shared" si="273"/>
        <v>8.1788251117678956E-2</v>
      </c>
      <c r="I908" s="97">
        <f t="shared" si="274"/>
        <v>8.1788251117678956E-2</v>
      </c>
      <c r="J908" s="97">
        <f t="shared" si="269"/>
        <v>5.1113908932269907E-2</v>
      </c>
      <c r="K908" s="97">
        <f t="shared" si="275"/>
        <v>0.19718330217013974</v>
      </c>
      <c r="L908" s="97">
        <f t="shared" si="276"/>
        <v>31.593921937237539</v>
      </c>
      <c r="M908" s="97">
        <f t="shared" si="277"/>
        <v>184.20640992249707</v>
      </c>
      <c r="N908" s="97">
        <f t="shared" si="270"/>
        <v>17.739476382207656</v>
      </c>
      <c r="O908" s="97">
        <f t="shared" si="278"/>
        <v>0.42343946245488473</v>
      </c>
      <c r="P908" s="97">
        <f t="shared" si="279"/>
        <v>0.42343946245488473</v>
      </c>
      <c r="Q908" s="97">
        <f t="shared" si="271"/>
        <v>0.2636364615226876</v>
      </c>
      <c r="R908" s="97">
        <f t="shared" si="280"/>
        <v>3.3193046975482726E-2</v>
      </c>
      <c r="S908" s="97">
        <f t="shared" ref="S908:S971" si="287">M908-SUM(N908:R908)</f>
        <v>165.32322510688147</v>
      </c>
      <c r="T908" s="97">
        <f t="shared" si="281"/>
        <v>168.86742111296138</v>
      </c>
      <c r="U908" s="97">
        <f t="shared" si="282"/>
        <v>611.89142784451451</v>
      </c>
      <c r="V908" s="33">
        <f t="shared" si="283"/>
        <v>999.99999999999886</v>
      </c>
      <c r="W908" s="101">
        <f t="shared" si="284"/>
        <v>15238.164521230818</v>
      </c>
      <c r="X908" s="108">
        <f t="shared" si="285"/>
        <v>219.24115104252303</v>
      </c>
      <c r="Y908" s="32">
        <f t="shared" si="286"/>
        <v>111.49256657594373</v>
      </c>
    </row>
    <row r="909" spans="1:25" x14ac:dyDescent="0.25">
      <c r="A909" s="4">
        <v>903</v>
      </c>
      <c r="C909" s="106">
        <f>IF(male=0,VLOOKUP((($A$5:$A$1570/'Life tables'!$I$2)*2)+age,lifetable,13,1),IF(male=1,VLOOKUP((($A$5:$A$1570/'Life tables'!$I$2)*2)+age,lifetable,10,1),"error"))</f>
        <v>1.3000289296523082E-3</v>
      </c>
      <c r="F909" s="97">
        <f t="shared" si="272"/>
        <v>35.491591040201833</v>
      </c>
      <c r="G909" s="97">
        <f t="shared" si="268"/>
        <v>3.5652045997958504</v>
      </c>
      <c r="H909" s="97">
        <f t="shared" si="273"/>
        <v>8.1585327231852411E-2</v>
      </c>
      <c r="I909" s="97">
        <f t="shared" si="274"/>
        <v>8.1585327231852411E-2</v>
      </c>
      <c r="J909" s="97">
        <f t="shared" si="269"/>
        <v>5.0987090802788244E-2</v>
      </c>
      <c r="K909" s="97">
        <f t="shared" si="275"/>
        <v>0.19669407295506697</v>
      </c>
      <c r="L909" s="97">
        <f t="shared" si="276"/>
        <v>31.515534622184422</v>
      </c>
      <c r="M909" s="97">
        <f t="shared" si="277"/>
        <v>183.7495600023212</v>
      </c>
      <c r="N909" s="97">
        <f t="shared" si="270"/>
        <v>17.695480745071126</v>
      </c>
      <c r="O909" s="97">
        <f t="shared" si="278"/>
        <v>0.4223892911568109</v>
      </c>
      <c r="P909" s="97">
        <f t="shared" si="279"/>
        <v>0.4223892911568109</v>
      </c>
      <c r="Q909" s="97">
        <f t="shared" si="271"/>
        <v>0.26298261730275646</v>
      </c>
      <c r="R909" s="97">
        <f t="shared" si="280"/>
        <v>3.3110724971229327E-2</v>
      </c>
      <c r="S909" s="97">
        <f t="shared" si="287"/>
        <v>164.91320733266247</v>
      </c>
      <c r="T909" s="97">
        <f t="shared" si="281"/>
        <v>169.18139082106691</v>
      </c>
      <c r="U909" s="97">
        <f t="shared" si="282"/>
        <v>612.12123264244076</v>
      </c>
      <c r="V909" s="33">
        <f t="shared" si="283"/>
        <v>999.99999999999886</v>
      </c>
      <c r="W909" s="101">
        <f t="shared" si="284"/>
        <v>15182.900087125969</v>
      </c>
      <c r="X909" s="108">
        <f t="shared" si="285"/>
        <v>218.69737653649119</v>
      </c>
      <c r="Y909" s="32">
        <f t="shared" si="286"/>
        <v>111.18405188670046</v>
      </c>
    </row>
    <row r="910" spans="1:25" x14ac:dyDescent="0.25">
      <c r="A910" s="4">
        <v>904</v>
      </c>
      <c r="C910" s="106">
        <f>IF(male=0,VLOOKUP((($A$5:$A$1570/'Life tables'!$I$2)*2)+age,lifetable,13,1),IF(male=1,VLOOKUP((($A$5:$A$1570/'Life tables'!$I$2)*2)+age,lifetable,10,1),"error"))</f>
        <v>1.3000289296523082E-3</v>
      </c>
      <c r="F910" s="97">
        <f t="shared" si="272"/>
        <v>35.403534314209807</v>
      </c>
      <c r="G910" s="97">
        <f t="shared" si="268"/>
        <v>3.5563591173773772</v>
      </c>
      <c r="H910" s="97">
        <f t="shared" si="273"/>
        <v>8.1382909233828946E-2</v>
      </c>
      <c r="I910" s="97">
        <f t="shared" si="274"/>
        <v>8.1382909233828946E-2</v>
      </c>
      <c r="J910" s="97">
        <f t="shared" si="269"/>
        <v>5.0860588830000775E-2</v>
      </c>
      <c r="K910" s="97">
        <f t="shared" si="275"/>
        <v>0.1962060633849454</v>
      </c>
      <c r="L910" s="97">
        <f t="shared" si="276"/>
        <v>31.437342726149826</v>
      </c>
      <c r="M910" s="97">
        <f t="shared" si="277"/>
        <v>183.29384222228137</v>
      </c>
      <c r="N910" s="97">
        <f t="shared" si="270"/>
        <v>17.651594135482622</v>
      </c>
      <c r="O910" s="97">
        <f t="shared" si="278"/>
        <v>0.42134172233500722</v>
      </c>
      <c r="P910" s="97">
        <f t="shared" si="279"/>
        <v>0.42134172233500722</v>
      </c>
      <c r="Q910" s="97">
        <f t="shared" si="271"/>
        <v>0.26233039340330999</v>
      </c>
      <c r="R910" s="97">
        <f t="shared" si="280"/>
        <v>3.3028606972801425E-2</v>
      </c>
      <c r="S910" s="97">
        <f t="shared" si="287"/>
        <v>164.50420564175261</v>
      </c>
      <c r="T910" s="97">
        <f t="shared" si="281"/>
        <v>169.49458180330024</v>
      </c>
      <c r="U910" s="97">
        <f t="shared" si="282"/>
        <v>612.35046731279851</v>
      </c>
      <c r="V910" s="33">
        <f t="shared" si="283"/>
        <v>999.99999999999886</v>
      </c>
      <c r="W910" s="101">
        <f t="shared" si="284"/>
        <v>15127.836062100085</v>
      </c>
      <c r="X910" s="108">
        <f t="shared" si="285"/>
        <v>218.15495088390011</v>
      </c>
      <c r="Y910" s="32">
        <f t="shared" si="286"/>
        <v>110.87639097565553</v>
      </c>
    </row>
    <row r="911" spans="1:25" x14ac:dyDescent="0.25">
      <c r="A911" s="4">
        <v>905</v>
      </c>
      <c r="C911" s="106">
        <f>IF(male=0,VLOOKUP((($A$5:$A$1570/'Life tables'!$I$2)*2)+age,lifetable,13,1),IF(male=1,VLOOKUP((($A$5:$A$1570/'Life tables'!$I$2)*2)+age,lifetable,10,1),"error"))</f>
        <v>1.3000289296523082E-3</v>
      </c>
      <c r="F911" s="97">
        <f t="shared" si="272"/>
        <v>35.315697073943092</v>
      </c>
      <c r="G911" s="97">
        <f t="shared" si="268"/>
        <v>3.5475356827593703</v>
      </c>
      <c r="H911" s="97">
        <f t="shared" si="273"/>
        <v>8.1180995772632311E-2</v>
      </c>
      <c r="I911" s="97">
        <f t="shared" si="274"/>
        <v>8.1180995772632311E-2</v>
      </c>
      <c r="J911" s="97">
        <f t="shared" si="269"/>
        <v>5.0734402169609234E-2</v>
      </c>
      <c r="K911" s="97">
        <f t="shared" si="275"/>
        <v>0.19571927020270619</v>
      </c>
      <c r="L911" s="97">
        <f t="shared" si="276"/>
        <v>31.359345727266142</v>
      </c>
      <c r="M911" s="97">
        <f t="shared" si="277"/>
        <v>182.839253809957</v>
      </c>
      <c r="N911" s="97">
        <f t="shared" si="270"/>
        <v>17.607816286452035</v>
      </c>
      <c r="O911" s="97">
        <f t="shared" si="278"/>
        <v>0.42029674961644742</v>
      </c>
      <c r="P911" s="97">
        <f t="shared" si="279"/>
        <v>0.42029674961644742</v>
      </c>
      <c r="Q911" s="97">
        <f t="shared" si="271"/>
        <v>0.26167978585645629</v>
      </c>
      <c r="R911" s="97">
        <f t="shared" si="280"/>
        <v>3.2946692480623103E-2</v>
      </c>
      <c r="S911" s="97">
        <f t="shared" si="287"/>
        <v>164.09621754593499</v>
      </c>
      <c r="T911" s="97">
        <f t="shared" si="281"/>
        <v>169.80699599132629</v>
      </c>
      <c r="U911" s="97">
        <f t="shared" si="282"/>
        <v>612.57913327548181</v>
      </c>
      <c r="V911" s="33">
        <f t="shared" si="283"/>
        <v>999.99999999999886</v>
      </c>
      <c r="W911" s="101">
        <f t="shared" si="284"/>
        <v>15072.971720128138</v>
      </c>
      <c r="X911" s="108">
        <f t="shared" si="285"/>
        <v>217.61387073319071</v>
      </c>
      <c r="Y911" s="32">
        <f t="shared" si="286"/>
        <v>110.56958147718518</v>
      </c>
    </row>
    <row r="912" spans="1:25" x14ac:dyDescent="0.25">
      <c r="A912" s="4">
        <v>906</v>
      </c>
      <c r="C912" s="106">
        <f>IF(male=0,VLOOKUP((($A$5:$A$1570/'Life tables'!$I$2)*2)+age,lifetable,13,1),IF(male=1,VLOOKUP((($A$5:$A$1570/'Life tables'!$I$2)*2)+age,lifetable,10,1),"error"))</f>
        <v>1.3000289296523082E-3</v>
      </c>
      <c r="F912" s="97">
        <f t="shared" si="272"/>
        <v>35.228078734709079</v>
      </c>
      <c r="G912" s="97">
        <f t="shared" ref="G912:G975" si="288">F912*(rrOSEX)</f>
        <v>3.5387342372082329</v>
      </c>
      <c r="H912" s="97">
        <f t="shared" si="273"/>
        <v>8.09795855042163E-2</v>
      </c>
      <c r="I912" s="97">
        <f t="shared" si="274"/>
        <v>8.09795855042163E-2</v>
      </c>
      <c r="J912" s="97">
        <f t="shared" ref="J912:J975" si="289">F912*mr + G912*mr + H912*mr+I912*mr</f>
        <v>5.060852998164634E-2</v>
      </c>
      <c r="K912" s="97">
        <f t="shared" si="275"/>
        <v>0.19523369016798822</v>
      </c>
      <c r="L912" s="97">
        <f t="shared" si="276"/>
        <v>31.281543106342781</v>
      </c>
      <c r="M912" s="97">
        <f t="shared" si="277"/>
        <v>182.38579199848166</v>
      </c>
      <c r="N912" s="97">
        <f t="shared" ref="N912:N975" si="290">M912*rrOSEXc</f>
        <v>17.564146931524135</v>
      </c>
      <c r="O912" s="97">
        <f t="shared" si="278"/>
        <v>0.41925436664087279</v>
      </c>
      <c r="P912" s="97">
        <f t="shared" si="279"/>
        <v>0.41925436664087279</v>
      </c>
      <c r="Q912" s="97">
        <f t="shared" ref="Q912:Q975" si="291">M912*mr + N912*mr + O912*mr+P912*mr</f>
        <v>0.26103079070225227</v>
      </c>
      <c r="R912" s="97">
        <f t="shared" si="280"/>
        <v>3.2864980996119272E-2</v>
      </c>
      <c r="S912" s="97">
        <f t="shared" si="287"/>
        <v>163.68924056197741</v>
      </c>
      <c r="T912" s="97">
        <f t="shared" si="281"/>
        <v>170.11863531201018</v>
      </c>
      <c r="U912" s="97">
        <f t="shared" si="282"/>
        <v>612.80723194664597</v>
      </c>
      <c r="V912" s="33">
        <f t="shared" si="283"/>
        <v>999.99999999999886</v>
      </c>
      <c r="W912" s="101">
        <f t="shared" si="284"/>
        <v>15018.30633778727</v>
      </c>
      <c r="X912" s="108">
        <f t="shared" si="285"/>
        <v>217.07413274134274</v>
      </c>
      <c r="Y912" s="32">
        <f t="shared" si="286"/>
        <v>110.26362103232854</v>
      </c>
    </row>
    <row r="913" spans="1:25" x14ac:dyDescent="0.25">
      <c r="A913" s="4">
        <v>907</v>
      </c>
      <c r="C913" s="106">
        <f>IF(male=0,VLOOKUP((($A$5:$A$1570/'Life tables'!$I$2)*2)+age,lifetable,13,1),IF(male=1,VLOOKUP((($A$5:$A$1570/'Life tables'!$I$2)*2)+age,lifetable,10,1),"error"))</f>
        <v>1.3000289296523082E-3</v>
      </c>
      <c r="F913" s="97">
        <f t="shared" si="272"/>
        <v>35.140678714764583</v>
      </c>
      <c r="G913" s="97">
        <f t="shared" si="288"/>
        <v>3.5299547222866443</v>
      </c>
      <c r="H913" s="97">
        <f t="shared" si="273"/>
        <v>8.077867709131463E-2</v>
      </c>
      <c r="I913" s="97">
        <f t="shared" si="274"/>
        <v>8.077867709131463E-2</v>
      </c>
      <c r="J913" s="97">
        <f t="shared" si="289"/>
        <v>5.0482971430381975E-2</v>
      </c>
      <c r="K913" s="97">
        <f t="shared" si="275"/>
        <v>0.19474932005677612</v>
      </c>
      <c r="L913" s="97">
        <f t="shared" si="276"/>
        <v>31.20393434680815</v>
      </c>
      <c r="M913" s="97">
        <f t="shared" si="277"/>
        <v>181.93345402657818</v>
      </c>
      <c r="N913" s="97">
        <f t="shared" si="290"/>
        <v>17.520585804781945</v>
      </c>
      <c r="O913" s="97">
        <f t="shared" si="278"/>
        <v>0.41821456706087262</v>
      </c>
      <c r="P913" s="97">
        <f t="shared" si="279"/>
        <v>0.41821456706087262</v>
      </c>
      <c r="Q913" s="97">
        <f t="shared" si="291"/>
        <v>0.26038340398875426</v>
      </c>
      <c r="R913" s="97">
        <f t="shared" si="280"/>
        <v>3.2783472021721993E-2</v>
      </c>
      <c r="S913" s="97">
        <f t="shared" si="287"/>
        <v>163.28327221166401</v>
      </c>
      <c r="T913" s="97">
        <f t="shared" si="281"/>
        <v>170.42950168742931</v>
      </c>
      <c r="U913" s="97">
        <f t="shared" si="282"/>
        <v>613.03476473872445</v>
      </c>
      <c r="V913" s="33">
        <f t="shared" si="283"/>
        <v>999.99999999999886</v>
      </c>
      <c r="W913" s="101">
        <f t="shared" si="284"/>
        <v>14963.839194248501</v>
      </c>
      <c r="X913" s="108">
        <f t="shared" si="285"/>
        <v>216.53573357384514</v>
      </c>
      <c r="Y913" s="32">
        <f t="shared" si="286"/>
        <v>109.95850728876489</v>
      </c>
    </row>
    <row r="914" spans="1:25" x14ac:dyDescent="0.25">
      <c r="A914" s="4">
        <v>908</v>
      </c>
      <c r="C914" s="106">
        <f>IF(male=0,VLOOKUP((($A$5:$A$1570/'Life tables'!$I$2)*2)+age,lifetable,13,1),IF(male=1,VLOOKUP((($A$5:$A$1570/'Life tables'!$I$2)*2)+age,lifetable,10,1),"error"))</f>
        <v>1.3000289296523082E-3</v>
      </c>
      <c r="F914" s="97">
        <f t="shared" si="272"/>
        <v>35.053496435252761</v>
      </c>
      <c r="G914" s="97">
        <f t="shared" si="288"/>
        <v>3.5211970798472239</v>
      </c>
      <c r="H914" s="97">
        <f t="shared" si="273"/>
        <v>8.0578269203295902E-2</v>
      </c>
      <c r="I914" s="97">
        <f t="shared" si="274"/>
        <v>8.0578269203295902E-2</v>
      </c>
      <c r="J914" s="97">
        <f t="shared" si="289"/>
        <v>5.0357725684232461E-2</v>
      </c>
      <c r="K914" s="97">
        <f t="shared" si="275"/>
        <v>0.19426615666105054</v>
      </c>
      <c r="L914" s="97">
        <f t="shared" si="276"/>
        <v>31.126518934653664</v>
      </c>
      <c r="M914" s="97">
        <f t="shared" si="277"/>
        <v>181.48223713859241</v>
      </c>
      <c r="N914" s="97">
        <f t="shared" si="290"/>
        <v>17.477132640850002</v>
      </c>
      <c r="O914" s="97">
        <f t="shared" si="278"/>
        <v>0.4171773445419622</v>
      </c>
      <c r="P914" s="97">
        <f t="shared" si="279"/>
        <v>0.4171773445419622</v>
      </c>
      <c r="Q914" s="97">
        <f t="shared" si="291"/>
        <v>0.25973762177206638</v>
      </c>
      <c r="R914" s="97">
        <f t="shared" si="280"/>
        <v>3.2702165060876587E-2</v>
      </c>
      <c r="S914" s="97">
        <f t="shared" si="287"/>
        <v>162.87831002182554</v>
      </c>
      <c r="T914" s="97">
        <f t="shared" si="281"/>
        <v>170.73959703488561</v>
      </c>
      <c r="U914" s="97">
        <f t="shared" si="282"/>
        <v>613.26173306044643</v>
      </c>
      <c r="V914" s="33">
        <f t="shared" si="283"/>
        <v>999.99999999999898</v>
      </c>
      <c r="W914" s="101">
        <f t="shared" si="284"/>
        <v>14909.569571268545</v>
      </c>
      <c r="X914" s="108">
        <f t="shared" si="285"/>
        <v>215.99866990466694</v>
      </c>
      <c r="Y914" s="32">
        <f t="shared" si="286"/>
        <v>109.65423790079113</v>
      </c>
    </row>
    <row r="915" spans="1:25" x14ac:dyDescent="0.25">
      <c r="A915" s="4">
        <v>909</v>
      </c>
      <c r="C915" s="106">
        <f>IF(male=0,VLOOKUP((($A$5:$A$1570/'Life tables'!$I$2)*2)+age,lifetable,13,1),IF(male=1,VLOOKUP((($A$5:$A$1570/'Life tables'!$I$2)*2)+age,lifetable,10,1),"error"))</f>
        <v>1.3000289296523082E-3</v>
      </c>
      <c r="F915" s="97">
        <f t="shared" si="272"/>
        <v>34.966531320142252</v>
      </c>
      <c r="G915" s="97">
        <f t="shared" si="288"/>
        <v>3.5124612520264149</v>
      </c>
      <c r="H915" s="97">
        <f t="shared" si="273"/>
        <v>8.0378360516023761E-2</v>
      </c>
      <c r="I915" s="97">
        <f t="shared" si="274"/>
        <v>8.0378360516023761E-2</v>
      </c>
      <c r="J915" s="97">
        <f t="shared" si="289"/>
        <v>5.0232791915673265E-2</v>
      </c>
      <c r="K915" s="97">
        <f t="shared" si="275"/>
        <v>0.19378419678845096</v>
      </c>
      <c r="L915" s="97">
        <f t="shared" si="276"/>
        <v>31.049296358379664</v>
      </c>
      <c r="M915" s="97">
        <f t="shared" si="277"/>
        <v>181.03213858452469</v>
      </c>
      <c r="N915" s="97">
        <f t="shared" si="290"/>
        <v>17.433787174897382</v>
      </c>
      <c r="O915" s="97">
        <f t="shared" si="278"/>
        <v>0.41614269276265475</v>
      </c>
      <c r="P915" s="97">
        <f t="shared" si="279"/>
        <v>0.41614269276265475</v>
      </c>
      <c r="Q915" s="97">
        <f t="shared" si="291"/>
        <v>0.25909344011638563</v>
      </c>
      <c r="R915" s="97">
        <f t="shared" si="280"/>
        <v>3.2621059618047246E-2</v>
      </c>
      <c r="S915" s="97">
        <f t="shared" si="287"/>
        <v>162.47435152436756</v>
      </c>
      <c r="T915" s="97">
        <f t="shared" si="281"/>
        <v>171.04892326691765</v>
      </c>
      <c r="U915" s="97">
        <f t="shared" si="282"/>
        <v>613.48813831685288</v>
      </c>
      <c r="V915" s="33">
        <f t="shared" si="283"/>
        <v>999.99999999999886</v>
      </c>
      <c r="W915" s="101">
        <f t="shared" si="284"/>
        <v>14855.496753181411</v>
      </c>
      <c r="X915" s="108">
        <f t="shared" si="285"/>
        <v>215.46293841622838</v>
      </c>
      <c r="Y915" s="32">
        <f t="shared" si="286"/>
        <v>109.35081052929917</v>
      </c>
    </row>
    <row r="916" spans="1:25" x14ac:dyDescent="0.25">
      <c r="A916" s="4">
        <v>910</v>
      </c>
      <c r="C916" s="106">
        <f>IF(male=0,VLOOKUP((($A$5:$A$1570/'Life tables'!$I$2)*2)+age,lifetable,13,1),IF(male=1,VLOOKUP((($A$5:$A$1570/'Life tables'!$I$2)*2)+age,lifetable,10,1),"error"))</f>
        <v>1.3000289296523082E-3</v>
      </c>
      <c r="F916" s="97">
        <f t="shared" si="272"/>
        <v>34.87978279616852</v>
      </c>
      <c r="G916" s="97">
        <f t="shared" si="288"/>
        <v>3.5037471812385959</v>
      </c>
      <c r="H916" s="97">
        <f t="shared" si="273"/>
        <v>8.0178949711721972E-2</v>
      </c>
      <c r="I916" s="97">
        <f t="shared" si="274"/>
        <v>8.0178949711721972E-2</v>
      </c>
      <c r="J916" s="97">
        <f t="shared" si="289"/>
        <v>5.0108169301154609E-2</v>
      </c>
      <c r="K916" s="97">
        <f t="shared" si="275"/>
        <v>0.19330343726195054</v>
      </c>
      <c r="L916" s="97">
        <f t="shared" si="276"/>
        <v>30.972266108943376</v>
      </c>
      <c r="M916" s="97">
        <f t="shared" si="277"/>
        <v>180.5831556200599</v>
      </c>
      <c r="N916" s="97">
        <f t="shared" si="290"/>
        <v>17.390549142640591</v>
      </c>
      <c r="O916" s="97">
        <f t="shared" si="278"/>
        <v>0.41511060541453065</v>
      </c>
      <c r="P916" s="97">
        <f t="shared" si="279"/>
        <v>0.41511060541453065</v>
      </c>
      <c r="Q916" s="97">
        <f t="shared" si="291"/>
        <v>0.25845085509404431</v>
      </c>
      <c r="R916" s="97">
        <f t="shared" si="280"/>
        <v>3.2540155198722526E-2</v>
      </c>
      <c r="S916" s="97">
        <f t="shared" si="287"/>
        <v>162.07139425629748</v>
      </c>
      <c r="T916" s="97">
        <f t="shared" si="281"/>
        <v>171.35748229131286</v>
      </c>
      <c r="U916" s="97">
        <f t="shared" si="282"/>
        <v>613.71398190931359</v>
      </c>
      <c r="V916" s="33">
        <f t="shared" si="283"/>
        <v>999.99999999999898</v>
      </c>
      <c r="W916" s="101">
        <f t="shared" si="284"/>
        <v>14801.620026890227</v>
      </c>
      <c r="X916" s="108">
        <f t="shared" si="285"/>
        <v>214.92853579937255</v>
      </c>
      <c r="Y916" s="32">
        <f t="shared" si="286"/>
        <v>109.0482228417543</v>
      </c>
    </row>
    <row r="917" spans="1:25" x14ac:dyDescent="0.25">
      <c r="A917" s="4">
        <v>911</v>
      </c>
      <c r="C917" s="106">
        <f>IF(male=0,VLOOKUP((($A$5:$A$1570/'Life tables'!$I$2)*2)+age,lifetable,13,1),IF(male=1,VLOOKUP((($A$5:$A$1570/'Life tables'!$I$2)*2)+age,lifetable,10,1),"error"))</f>
        <v>1.3000289296523082E-3</v>
      </c>
      <c r="F917" s="97">
        <f t="shared" si="272"/>
        <v>34.79325029277723</v>
      </c>
      <c r="G917" s="97">
        <f t="shared" si="288"/>
        <v>3.4950548101703891</v>
      </c>
      <c r="H917" s="97">
        <f t="shared" si="273"/>
        <v>7.9980035478844289E-2</v>
      </c>
      <c r="I917" s="97">
        <f t="shared" si="274"/>
        <v>7.9980035478844289E-2</v>
      </c>
      <c r="J917" s="97">
        <f t="shared" si="289"/>
        <v>4.9983857021020234E-2</v>
      </c>
      <c r="K917" s="97">
        <f t="shared" si="275"/>
        <v>0.19282387491954242</v>
      </c>
      <c r="L917" s="97">
        <f t="shared" si="276"/>
        <v>30.89542767970859</v>
      </c>
      <c r="M917" s="97">
        <f t="shared" si="277"/>
        <v>180.13528550659532</v>
      </c>
      <c r="N917" s="97">
        <f t="shared" si="290"/>
        <v>17.34741828034625</v>
      </c>
      <c r="O917" s="97">
        <f t="shared" si="278"/>
        <v>0.41408107620230161</v>
      </c>
      <c r="P917" s="97">
        <f t="shared" si="279"/>
        <v>0.41408107620230161</v>
      </c>
      <c r="Q917" s="97">
        <f t="shared" si="291"/>
        <v>0.25780986278555068</v>
      </c>
      <c r="R917" s="97">
        <f t="shared" si="280"/>
        <v>3.2459451309420302E-2</v>
      </c>
      <c r="S917" s="97">
        <f t="shared" si="287"/>
        <v>161.66943575974949</v>
      </c>
      <c r="T917" s="97">
        <f t="shared" si="281"/>
        <v>171.66527601111943</v>
      </c>
      <c r="U917" s="97">
        <f t="shared" si="282"/>
        <v>613.93926523554251</v>
      </c>
      <c r="V917" s="33">
        <f t="shared" si="283"/>
        <v>999.99999999999898</v>
      </c>
      <c r="W917" s="101">
        <f t="shared" si="284"/>
        <v>14747.938681858839</v>
      </c>
      <c r="X917" s="108">
        <f t="shared" si="285"/>
        <v>214.39545875333701</v>
      </c>
      <c r="Y917" s="32">
        <f t="shared" si="286"/>
        <v>108.74647251217246</v>
      </c>
    </row>
    <row r="918" spans="1:25" x14ac:dyDescent="0.25">
      <c r="A918" s="4">
        <v>912</v>
      </c>
      <c r="C918" s="106">
        <f>IF(male=0,VLOOKUP((($A$5:$A$1570/'Life tables'!$I$2)*2)+age,lifetable,13,1),IF(male=1,VLOOKUP((($A$5:$A$1570/'Life tables'!$I$2)*2)+age,lifetable,10,1),"error"))</f>
        <v>1.3000289296523082E-3</v>
      </c>
      <c r="F918" s="97">
        <f t="shared" si="272"/>
        <v>34.706933242069567</v>
      </c>
      <c r="G918" s="97">
        <f t="shared" si="288"/>
        <v>3.4863840817751703</v>
      </c>
      <c r="H918" s="97">
        <f t="shared" si="273"/>
        <v>7.978161651194883E-2</v>
      </c>
      <c r="I918" s="97">
        <f t="shared" si="274"/>
        <v>7.978161651194883E-2</v>
      </c>
      <c r="J918" s="97">
        <f t="shared" si="289"/>
        <v>4.9859854259428758E-2</v>
      </c>
      <c r="K918" s="97">
        <f t="shared" si="275"/>
        <v>0.19234550661393648</v>
      </c>
      <c r="L918" s="97">
        <f t="shared" si="276"/>
        <v>30.818780566397134</v>
      </c>
      <c r="M918" s="97">
        <f t="shared" si="277"/>
        <v>179.68852551126747</v>
      </c>
      <c r="N918" s="97">
        <f t="shared" si="290"/>
        <v>17.304394324833694</v>
      </c>
      <c r="O918" s="97">
        <f t="shared" si="278"/>
        <v>0.41305409884387218</v>
      </c>
      <c r="P918" s="97">
        <f t="shared" si="279"/>
        <v>0.41305409884387218</v>
      </c>
      <c r="Q918" s="97">
        <f t="shared" si="291"/>
        <v>0.25717045927962662</v>
      </c>
      <c r="R918" s="97">
        <f t="shared" si="280"/>
        <v>3.2378947457692653E-2</v>
      </c>
      <c r="S918" s="97">
        <f t="shared" si="287"/>
        <v>161.26847358200871</v>
      </c>
      <c r="T918" s="97">
        <f t="shared" si="281"/>
        <v>171.97230632465849</v>
      </c>
      <c r="U918" s="97">
        <f t="shared" si="282"/>
        <v>614.16398968961414</v>
      </c>
      <c r="V918" s="33">
        <f t="shared" si="283"/>
        <v>999.99999999999898</v>
      </c>
      <c r="W918" s="101">
        <f t="shared" si="284"/>
        <v>14694.452010103587</v>
      </c>
      <c r="X918" s="108">
        <f t="shared" si="285"/>
        <v>213.86370398572635</v>
      </c>
      <c r="Y918" s="32">
        <f t="shared" si="286"/>
        <v>108.44555722109907</v>
      </c>
    </row>
    <row r="919" spans="1:25" x14ac:dyDescent="0.25">
      <c r="A919" s="4">
        <v>913</v>
      </c>
      <c r="C919" s="106">
        <f>IF(male=0,VLOOKUP((($A$5:$A$1570/'Life tables'!$I$2)*2)+age,lifetable,13,1),IF(male=1,VLOOKUP((($A$5:$A$1570/'Life tables'!$I$2)*2)+age,lifetable,10,1),"error"))</f>
        <v>1.4280338316089436E-3</v>
      </c>
      <c r="F919" s="97">
        <f t="shared" si="272"/>
        <v>34.620831078749575</v>
      </c>
      <c r="G919" s="97">
        <f t="shared" si="288"/>
        <v>3.4777349392677772</v>
      </c>
      <c r="H919" s="97">
        <f t="shared" si="273"/>
        <v>7.9583691511576918E-2</v>
      </c>
      <c r="I919" s="97">
        <f t="shared" si="274"/>
        <v>7.9583691511576918E-2</v>
      </c>
      <c r="J919" s="97">
        <f t="shared" si="289"/>
        <v>5.4633337617361333E-2</v>
      </c>
      <c r="K919" s="97">
        <f t="shared" si="275"/>
        <v>0.19186832921226779</v>
      </c>
      <c r="L919" s="97">
        <f t="shared" si="276"/>
        <v>30.737427089629016</v>
      </c>
      <c r="M919" s="97">
        <f t="shared" si="277"/>
        <v>179.2428729069768</v>
      </c>
      <c r="N919" s="97">
        <f t="shared" si="290"/>
        <v>17.261477013477318</v>
      </c>
      <c r="O919" s="97">
        <f t="shared" si="278"/>
        <v>0.41202966707039668</v>
      </c>
      <c r="P919" s="97">
        <f t="shared" si="279"/>
        <v>0.41202966707039668</v>
      </c>
      <c r="Q919" s="97">
        <f t="shared" si="291"/>
        <v>0.28179164435313686</v>
      </c>
      <c r="R919" s="97">
        <f t="shared" si="280"/>
        <v>3.2298643152130269E-2</v>
      </c>
      <c r="S919" s="97">
        <f t="shared" si="287"/>
        <v>160.84324627185342</v>
      </c>
      <c r="T919" s="97">
        <f t="shared" si="281"/>
        <v>172.308731306629</v>
      </c>
      <c r="U919" s="97">
        <f t="shared" si="282"/>
        <v>614.38815666197854</v>
      </c>
      <c r="V919" s="33">
        <f t="shared" si="283"/>
        <v>999.99999999999909</v>
      </c>
      <c r="W919" s="101">
        <f t="shared" si="284"/>
        <v>14639.366702655972</v>
      </c>
      <c r="X919" s="108">
        <f t="shared" si="285"/>
        <v>213.30311203139149</v>
      </c>
      <c r="Y919" s="32">
        <f t="shared" si="286"/>
        <v>108.12993637806237</v>
      </c>
    </row>
    <row r="920" spans="1:25" x14ac:dyDescent="0.25">
      <c r="A920" s="4">
        <v>914</v>
      </c>
      <c r="C920" s="106">
        <f>IF(male=0,VLOOKUP((($A$5:$A$1570/'Life tables'!$I$2)*2)+age,lifetable,13,1),IF(male=1,VLOOKUP((($A$5:$A$1570/'Life tables'!$I$2)*2)+age,lifetable,10,1),"error"))</f>
        <v>1.4280338316089436E-3</v>
      </c>
      <c r="F920" s="97">
        <f t="shared" si="272"/>
        <v>34.530025221173865</v>
      </c>
      <c r="G920" s="97">
        <f t="shared" si="288"/>
        <v>3.4686133008281081</v>
      </c>
      <c r="H920" s="97">
        <f t="shared" si="273"/>
        <v>7.9374954022280036E-2</v>
      </c>
      <c r="I920" s="97">
        <f t="shared" si="274"/>
        <v>7.9374954022280036E-2</v>
      </c>
      <c r="J920" s="97">
        <f t="shared" si="289"/>
        <v>5.4490041603950122E-2</v>
      </c>
      <c r="K920" s="97">
        <f t="shared" si="275"/>
        <v>0.19136508398005173</v>
      </c>
      <c r="L920" s="97">
        <f t="shared" si="276"/>
        <v>30.656806886717195</v>
      </c>
      <c r="M920" s="97">
        <f t="shared" si="277"/>
        <v>178.77308681021762</v>
      </c>
      <c r="N920" s="97">
        <f t="shared" si="290"/>
        <v>17.216235594507939</v>
      </c>
      <c r="O920" s="97">
        <f t="shared" si="278"/>
        <v>0.41094975908910447</v>
      </c>
      <c r="P920" s="97">
        <f t="shared" si="279"/>
        <v>0.41094975908910447</v>
      </c>
      <c r="Q920" s="97">
        <f t="shared" si="291"/>
        <v>0.28105308334620238</v>
      </c>
      <c r="R920" s="97">
        <f t="shared" si="280"/>
        <v>3.2213990115437803E-2</v>
      </c>
      <c r="S920" s="97">
        <f t="shared" si="287"/>
        <v>160.42168462406983</v>
      </c>
      <c r="T920" s="97">
        <f t="shared" si="281"/>
        <v>172.64427443157916</v>
      </c>
      <c r="U920" s="97">
        <f t="shared" si="282"/>
        <v>614.61173573607402</v>
      </c>
      <c r="V920" s="33">
        <f t="shared" si="283"/>
        <v>999.99999999999909</v>
      </c>
      <c r="W920" s="101">
        <f t="shared" si="284"/>
        <v>14584.212942219923</v>
      </c>
      <c r="X920" s="108">
        <f t="shared" si="285"/>
        <v>212.74398983234585</v>
      </c>
      <c r="Y920" s="32">
        <f t="shared" si="286"/>
        <v>107.81548469620294</v>
      </c>
    </row>
    <row r="921" spans="1:25" x14ac:dyDescent="0.25">
      <c r="A921" s="4">
        <v>915</v>
      </c>
      <c r="C921" s="106">
        <f>IF(male=0,VLOOKUP((($A$5:$A$1570/'Life tables'!$I$2)*2)+age,lifetable,13,1),IF(male=1,VLOOKUP((($A$5:$A$1570/'Life tables'!$I$2)*2)+age,lifetable,10,1),"error"))</f>
        <v>1.4280338316089436E-3</v>
      </c>
      <c r="F921" s="97">
        <f t="shared" si="272"/>
        <v>34.439459517506741</v>
      </c>
      <c r="G921" s="97">
        <f t="shared" si="288"/>
        <v>3.4595157863511705</v>
      </c>
      <c r="H921" s="97">
        <f t="shared" si="273"/>
        <v>7.9166768580232763E-2</v>
      </c>
      <c r="I921" s="97">
        <f t="shared" si="274"/>
        <v>7.9166768580232763E-2</v>
      </c>
      <c r="J921" s="97">
        <f t="shared" si="289"/>
        <v>5.4347124564964398E-2</v>
      </c>
      <c r="K921" s="97">
        <f t="shared" si="275"/>
        <v>0.19086316967860073</v>
      </c>
      <c r="L921" s="97">
        <f t="shared" si="276"/>
        <v>30.576399899751539</v>
      </c>
      <c r="M921" s="97">
        <f t="shared" si="277"/>
        <v>178.3045303148391</v>
      </c>
      <c r="N921" s="97">
        <f t="shared" si="290"/>
        <v>17.171112588815607</v>
      </c>
      <c r="O921" s="97">
        <f t="shared" si="278"/>
        <v>0.4098726776204612</v>
      </c>
      <c r="P921" s="97">
        <f t="shared" si="279"/>
        <v>0.4098726776204612</v>
      </c>
      <c r="Q921" s="97">
        <f t="shared" si="291"/>
        <v>0.28031645542251593</v>
      </c>
      <c r="R921" s="97">
        <f t="shared" si="280"/>
        <v>3.2129558646585496E-2</v>
      </c>
      <c r="S921" s="97">
        <f t="shared" si="287"/>
        <v>160.00122635671346</v>
      </c>
      <c r="T921" s="97">
        <f t="shared" si="281"/>
        <v>172.97893801156664</v>
      </c>
      <c r="U921" s="97">
        <f t="shared" si="282"/>
        <v>614.83472846439918</v>
      </c>
      <c r="V921" s="33">
        <f t="shared" si="283"/>
        <v>999.99999999999898</v>
      </c>
      <c r="W921" s="101">
        <f t="shared" si="284"/>
        <v>14529.266937797434</v>
      </c>
      <c r="X921" s="108">
        <f t="shared" si="285"/>
        <v>212.18633352403316</v>
      </c>
      <c r="Y921" s="32">
        <f t="shared" si="286"/>
        <v>107.50194761361044</v>
      </c>
    </row>
    <row r="922" spans="1:25" x14ac:dyDescent="0.25">
      <c r="A922" s="4">
        <v>916</v>
      </c>
      <c r="C922" s="106">
        <f>IF(male=0,VLOOKUP((($A$5:$A$1570/'Life tables'!$I$2)*2)+age,lifetable,13,1),IF(male=1,VLOOKUP((($A$5:$A$1570/'Life tables'!$I$2)*2)+age,lifetable,10,1),"error"))</f>
        <v>1.4280338316089436E-3</v>
      </c>
      <c r="F922" s="97">
        <f t="shared" si="272"/>
        <v>34.349133258678336</v>
      </c>
      <c r="G922" s="97">
        <f t="shared" si="288"/>
        <v>3.4504423246094129</v>
      </c>
      <c r="H922" s="97">
        <f t="shared" si="273"/>
        <v>7.8959133555480079E-2</v>
      </c>
      <c r="I922" s="97">
        <f t="shared" si="274"/>
        <v>7.8959133555480079E-2</v>
      </c>
      <c r="J922" s="97">
        <f t="shared" si="289"/>
        <v>5.4204585381457789E-2</v>
      </c>
      <c r="K922" s="97">
        <f t="shared" si="275"/>
        <v>0.19036258237825601</v>
      </c>
      <c r="L922" s="97">
        <f t="shared" si="276"/>
        <v>30.496205499198247</v>
      </c>
      <c r="M922" s="97">
        <f t="shared" si="277"/>
        <v>177.83720026535482</v>
      </c>
      <c r="N922" s="97">
        <f t="shared" si="290"/>
        <v>17.12610769252014</v>
      </c>
      <c r="O922" s="97">
        <f t="shared" si="278"/>
        <v>0.40879841541087852</v>
      </c>
      <c r="P922" s="97">
        <f t="shared" si="279"/>
        <v>0.40879841541087852</v>
      </c>
      <c r="Q922" s="97">
        <f t="shared" si="291"/>
        <v>0.27958175562126836</v>
      </c>
      <c r="R922" s="97">
        <f t="shared" si="280"/>
        <v>3.2045348176970932E-2</v>
      </c>
      <c r="S922" s="97">
        <f t="shared" si="287"/>
        <v>159.5818686382147</v>
      </c>
      <c r="T922" s="97">
        <f t="shared" si="281"/>
        <v>173.31272435256938</v>
      </c>
      <c r="U922" s="97">
        <f t="shared" si="282"/>
        <v>615.05713639495445</v>
      </c>
      <c r="V922" s="33">
        <f t="shared" si="283"/>
        <v>999.99999999999909</v>
      </c>
      <c r="W922" s="101">
        <f t="shared" si="284"/>
        <v>14474.527908169774</v>
      </c>
      <c r="X922" s="108">
        <f t="shared" si="285"/>
        <v>211.6301392524752</v>
      </c>
      <c r="Y922" s="32">
        <f t="shared" si="286"/>
        <v>107.18932246466525</v>
      </c>
    </row>
    <row r="923" spans="1:25" x14ac:dyDescent="0.25">
      <c r="A923" s="4">
        <v>917</v>
      </c>
      <c r="C923" s="106">
        <f>IF(male=0,VLOOKUP((($A$5:$A$1570/'Life tables'!$I$2)*2)+age,lifetable,13,1),IF(male=1,VLOOKUP((($A$5:$A$1570/'Life tables'!$I$2)*2)+age,lifetable,10,1),"error"))</f>
        <v>1.4280338316089436E-3</v>
      </c>
      <c r="F923" s="97">
        <f t="shared" si="272"/>
        <v>34.259045740447434</v>
      </c>
      <c r="G923" s="97">
        <f t="shared" si="288"/>
        <v>3.441392844860331</v>
      </c>
      <c r="H923" s="97">
        <f t="shared" si="273"/>
        <v>7.8752047329166686E-2</v>
      </c>
      <c r="I923" s="97">
        <f t="shared" si="274"/>
        <v>7.8752047329166686E-2</v>
      </c>
      <c r="J923" s="97">
        <f t="shared" si="289"/>
        <v>5.4062422942103748E-2</v>
      </c>
      <c r="K923" s="97">
        <f t="shared" si="275"/>
        <v>0.18986331817611929</v>
      </c>
      <c r="L923" s="97">
        <f t="shared" si="276"/>
        <v>30.416223059810548</v>
      </c>
      <c r="M923" s="97">
        <f t="shared" si="277"/>
        <v>177.37109351202778</v>
      </c>
      <c r="N923" s="97">
        <f t="shared" si="290"/>
        <v>17.081220602295041</v>
      </c>
      <c r="O923" s="97">
        <f t="shared" si="278"/>
        <v>0.40772696521998431</v>
      </c>
      <c r="P923" s="97">
        <f t="shared" si="279"/>
        <v>0.40772696521998431</v>
      </c>
      <c r="Q923" s="97">
        <f t="shared" si="291"/>
        <v>0.27884897899068906</v>
      </c>
      <c r="R923" s="97">
        <f t="shared" si="280"/>
        <v>3.1961358139027715E-2</v>
      </c>
      <c r="S923" s="97">
        <f t="shared" si="287"/>
        <v>159.16360864216307</v>
      </c>
      <c r="T923" s="97">
        <f t="shared" si="281"/>
        <v>173.64563575450217</v>
      </c>
      <c r="U923" s="97">
        <f t="shared" si="282"/>
        <v>615.27896107126958</v>
      </c>
      <c r="V923" s="33">
        <f t="shared" si="283"/>
        <v>999.99999999999909</v>
      </c>
      <c r="W923" s="101">
        <f t="shared" si="284"/>
        <v>14419.995075003239</v>
      </c>
      <c r="X923" s="108">
        <f t="shared" si="285"/>
        <v>211.07540317422729</v>
      </c>
      <c r="Y923" s="32">
        <f t="shared" si="286"/>
        <v>106.87760659172196</v>
      </c>
    </row>
    <row r="924" spans="1:25" x14ac:dyDescent="0.25">
      <c r="A924" s="4">
        <v>918</v>
      </c>
      <c r="C924" s="106">
        <f>IF(male=0,VLOOKUP((($A$5:$A$1570/'Life tables'!$I$2)*2)+age,lifetable,13,1),IF(male=1,VLOOKUP((($A$5:$A$1570/'Life tables'!$I$2)*2)+age,lifetable,10,1),"error"))</f>
        <v>1.4280338316089436E-3</v>
      </c>
      <c r="F924" s="97">
        <f t="shared" si="272"/>
        <v>34.169196263277975</v>
      </c>
      <c r="G924" s="97">
        <f t="shared" si="288"/>
        <v>3.4323672768340634</v>
      </c>
      <c r="H924" s="97">
        <f t="shared" si="273"/>
        <v>7.8545508293253144E-2</v>
      </c>
      <c r="I924" s="97">
        <f t="shared" si="274"/>
        <v>7.8545508293253144E-2</v>
      </c>
      <c r="J924" s="97">
        <f t="shared" si="289"/>
        <v>5.3920636143000716E-2</v>
      </c>
      <c r="K924" s="97">
        <f t="shared" si="275"/>
        <v>0.18936537319536803</v>
      </c>
      <c r="L924" s="97">
        <f t="shared" si="276"/>
        <v>30.336451960519035</v>
      </c>
      <c r="M924" s="97">
        <f t="shared" si="277"/>
        <v>176.90620691094929</v>
      </c>
      <c r="N924" s="97">
        <f t="shared" si="290"/>
        <v>17.036451015375093</v>
      </c>
      <c r="O924" s="97">
        <f t="shared" si="278"/>
        <v>0.40665831982080425</v>
      </c>
      <c r="P924" s="97">
        <f t="shared" si="279"/>
        <v>0.40665831982080425</v>
      </c>
      <c r="Q924" s="97">
        <f t="shared" si="291"/>
        <v>0.27811812058817037</v>
      </c>
      <c r="R924" s="97">
        <f t="shared" si="280"/>
        <v>3.1877587966239677E-2</v>
      </c>
      <c r="S924" s="97">
        <f t="shared" si="287"/>
        <v>158.74644354737819</v>
      </c>
      <c r="T924" s="97">
        <f t="shared" si="281"/>
        <v>173.97767451123335</v>
      </c>
      <c r="U924" s="97">
        <f t="shared" si="282"/>
        <v>615.50020403243116</v>
      </c>
      <c r="V924" s="33">
        <f t="shared" si="283"/>
        <v>999.99999999999898</v>
      </c>
      <c r="W924" s="101">
        <f t="shared" si="284"/>
        <v>14365.667662840522</v>
      </c>
      <c r="X924" s="108">
        <f t="shared" si="285"/>
        <v>210.5221214563345</v>
      </c>
      <c r="Y924" s="32">
        <f t="shared" si="286"/>
        <v>106.5667973450779</v>
      </c>
    </row>
    <row r="925" spans="1:25" x14ac:dyDescent="0.25">
      <c r="A925" s="4">
        <v>919</v>
      </c>
      <c r="C925" s="106">
        <f>IF(male=0,VLOOKUP((($A$5:$A$1570/'Life tables'!$I$2)*2)+age,lifetable,13,1),IF(male=1,VLOOKUP((($A$5:$A$1570/'Life tables'!$I$2)*2)+age,lifetable,10,1),"error"))</f>
        <v>1.4280338316089436E-3</v>
      </c>
      <c r="F925" s="97">
        <f t="shared" si="272"/>
        <v>34.079584132219978</v>
      </c>
      <c r="G925" s="97">
        <f t="shared" si="288"/>
        <v>3.4233655507214302</v>
      </c>
      <c r="H925" s="97">
        <f t="shared" si="273"/>
        <v>7.8339514850242126E-2</v>
      </c>
      <c r="I925" s="97">
        <f t="shared" si="274"/>
        <v>7.8339514850242126E-2</v>
      </c>
      <c r="J925" s="97">
        <f t="shared" si="289"/>
        <v>5.3779223887484191E-2</v>
      </c>
      <c r="K925" s="97">
        <f t="shared" si="275"/>
        <v>0.18886874358459585</v>
      </c>
      <c r="L925" s="97">
        <f t="shared" si="276"/>
        <v>30.256891584325984</v>
      </c>
      <c r="M925" s="97">
        <f t="shared" si="277"/>
        <v>176.44253732411451</v>
      </c>
      <c r="N925" s="97">
        <f t="shared" si="290"/>
        <v>16.991798629563633</v>
      </c>
      <c r="O925" s="97">
        <f t="shared" si="278"/>
        <v>0.40559247199993526</v>
      </c>
      <c r="P925" s="97">
        <f t="shared" si="279"/>
        <v>0.40559247199993526</v>
      </c>
      <c r="Q925" s="97">
        <f t="shared" si="291"/>
        <v>0.27738917548038627</v>
      </c>
      <c r="R925" s="97">
        <f t="shared" si="280"/>
        <v>3.1794037093154509E-2</v>
      </c>
      <c r="S925" s="97">
        <f t="shared" si="287"/>
        <v>158.33037053797747</v>
      </c>
      <c r="T925" s="97">
        <f t="shared" si="281"/>
        <v>174.30884291060121</v>
      </c>
      <c r="U925" s="97">
        <f t="shared" si="282"/>
        <v>615.72086681310896</v>
      </c>
      <c r="V925" s="33">
        <f t="shared" si="283"/>
        <v>999.99999999999909</v>
      </c>
      <c r="W925" s="101">
        <f t="shared" si="284"/>
        <v>14311.544899092043</v>
      </c>
      <c r="X925" s="108">
        <f t="shared" si="285"/>
        <v>209.97029027628889</v>
      </c>
      <c r="Y925" s="32">
        <f t="shared" si="286"/>
        <v>106.25689208294195</v>
      </c>
    </row>
    <row r="926" spans="1:25" x14ac:dyDescent="0.25">
      <c r="A926" s="4">
        <v>920</v>
      </c>
      <c r="C926" s="106">
        <f>IF(male=0,VLOOKUP((($A$5:$A$1570/'Life tables'!$I$2)*2)+age,lifetable,13,1),IF(male=1,VLOOKUP((($A$5:$A$1570/'Life tables'!$I$2)*2)+age,lifetable,10,1),"error"))</f>
        <v>1.4280338316089436E-3</v>
      </c>
      <c r="F926" s="97">
        <f t="shared" si="272"/>
        <v>33.990208656794799</v>
      </c>
      <c r="G926" s="97">
        <f t="shared" si="288"/>
        <v>3.4143875971624067</v>
      </c>
      <c r="H926" s="97">
        <f t="shared" si="273"/>
        <v>7.8134065412914663E-2</v>
      </c>
      <c r="I926" s="97">
        <f t="shared" si="274"/>
        <v>7.8134065412914663E-2</v>
      </c>
      <c r="J926" s="97">
        <f t="shared" si="289"/>
        <v>5.3638185085945624E-2</v>
      </c>
      <c r="K926" s="97">
        <f t="shared" si="275"/>
        <v>0.1883734255171764</v>
      </c>
      <c r="L926" s="97">
        <f t="shared" si="276"/>
        <v>30.177541318203442</v>
      </c>
      <c r="M926" s="97">
        <f t="shared" si="277"/>
        <v>175.98008161949409</v>
      </c>
      <c r="N926" s="97">
        <f t="shared" si="290"/>
        <v>16.947263143239443</v>
      </c>
      <c r="O926" s="97">
        <f t="shared" si="278"/>
        <v>0.40452941455771019</v>
      </c>
      <c r="P926" s="97">
        <f t="shared" si="279"/>
        <v>0.40452941455771019</v>
      </c>
      <c r="Q926" s="97">
        <f t="shared" si="291"/>
        <v>0.27666213874340478</v>
      </c>
      <c r="R926" s="97">
        <f t="shared" si="280"/>
        <v>3.1710704955396629E-2</v>
      </c>
      <c r="S926" s="97">
        <f t="shared" si="287"/>
        <v>157.91538680344041</v>
      </c>
      <c r="T926" s="97">
        <f t="shared" si="281"/>
        <v>174.63914323443058</v>
      </c>
      <c r="U926" s="97">
        <f t="shared" si="282"/>
        <v>615.94095094358158</v>
      </c>
      <c r="V926" s="33">
        <f t="shared" si="283"/>
        <v>999.99999999999909</v>
      </c>
      <c r="W926" s="101">
        <f t="shared" si="284"/>
        <v>14257.626014027233</v>
      </c>
      <c r="X926" s="108">
        <f t="shared" si="285"/>
        <v>209.41990582198696</v>
      </c>
      <c r="Y926" s="32">
        <f t="shared" si="286"/>
        <v>105.94788817140376</v>
      </c>
    </row>
    <row r="927" spans="1:25" x14ac:dyDescent="0.25">
      <c r="A927" s="4">
        <v>921</v>
      </c>
      <c r="C927" s="106">
        <f>IF(male=0,VLOOKUP((($A$5:$A$1570/'Life tables'!$I$2)*2)+age,lifetable,13,1),IF(male=1,VLOOKUP((($A$5:$A$1570/'Life tables'!$I$2)*2)+age,lifetable,10,1),"error"))</f>
        <v>1.4280338316089436E-3</v>
      </c>
      <c r="F927" s="97">
        <f t="shared" si="272"/>
        <v>33.901069150884531</v>
      </c>
      <c r="G927" s="97">
        <f t="shared" si="288"/>
        <v>3.4054333472350131</v>
      </c>
      <c r="H927" s="97">
        <f t="shared" si="273"/>
        <v>7.7929158404075952E-2</v>
      </c>
      <c r="I927" s="97">
        <f t="shared" si="274"/>
        <v>7.7929158404075952E-2</v>
      </c>
      <c r="J927" s="97">
        <f t="shared" si="289"/>
        <v>5.3497518655657945E-2</v>
      </c>
      <c r="K927" s="97">
        <f t="shared" si="275"/>
        <v>0.18787941519065054</v>
      </c>
      <c r="L927" s="97">
        <f t="shared" si="276"/>
        <v>30.098400552995059</v>
      </c>
      <c r="M927" s="97">
        <f t="shared" si="277"/>
        <v>175.51883667110243</v>
      </c>
      <c r="N927" s="97">
        <f t="shared" si="290"/>
        <v>16.902844255363345</v>
      </c>
      <c r="O927" s="97">
        <f t="shared" si="278"/>
        <v>0.40346914030835501</v>
      </c>
      <c r="P927" s="97">
        <f t="shared" si="279"/>
        <v>0.40346914030835501</v>
      </c>
      <c r="Q927" s="97">
        <f t="shared" si="291"/>
        <v>0.27593700546279554</v>
      </c>
      <c r="R927" s="97">
        <f t="shared" si="280"/>
        <v>3.162759098967953E-2</v>
      </c>
      <c r="S927" s="97">
        <f t="shared" si="287"/>
        <v>157.50148953866989</v>
      </c>
      <c r="T927" s="97">
        <f t="shared" si="281"/>
        <v>174.96857775854903</v>
      </c>
      <c r="U927" s="97">
        <f t="shared" si="282"/>
        <v>616.16045794976196</v>
      </c>
      <c r="V927" s="33">
        <f t="shared" si="283"/>
        <v>999.99999999999909</v>
      </c>
      <c r="W927" s="101">
        <f t="shared" si="284"/>
        <v>14203.910240765706</v>
      </c>
      <c r="X927" s="108">
        <f t="shared" si="285"/>
        <v>208.87096429168815</v>
      </c>
      <c r="Y927" s="32">
        <f t="shared" si="286"/>
        <v>105.6397829844035</v>
      </c>
    </row>
    <row r="928" spans="1:25" x14ac:dyDescent="0.25">
      <c r="A928" s="4">
        <v>922</v>
      </c>
      <c r="C928" s="106">
        <f>IF(male=0,VLOOKUP((($A$5:$A$1570/'Life tables'!$I$2)*2)+age,lifetable,13,1),IF(male=1,VLOOKUP((($A$5:$A$1570/'Life tables'!$I$2)*2)+age,lifetable,10,1),"error"))</f>
        <v>1.4280338316089436E-3</v>
      </c>
      <c r="F928" s="97">
        <f t="shared" si="272"/>
        <v>33.812164932625336</v>
      </c>
      <c r="G928" s="97">
        <f t="shared" si="288"/>
        <v>3.3965027324445995</v>
      </c>
      <c r="H928" s="97">
        <f t="shared" si="273"/>
        <v>7.7724792256310057E-2</v>
      </c>
      <c r="I928" s="97">
        <f t="shared" si="274"/>
        <v>7.7724792256310057E-2</v>
      </c>
      <c r="J928" s="97">
        <f t="shared" si="289"/>
        <v>5.3357223520607198E-2</v>
      </c>
      <c r="K928" s="97">
        <f t="shared" si="275"/>
        <v>0.18738670882613509</v>
      </c>
      <c r="L928" s="97">
        <f t="shared" si="276"/>
        <v>30.019468683321374</v>
      </c>
      <c r="M928" s="97">
        <f t="shared" si="277"/>
        <v>175.05879935906279</v>
      </c>
      <c r="N928" s="97">
        <f t="shared" si="290"/>
        <v>16.858541665484438</v>
      </c>
      <c r="O928" s="97">
        <f t="shared" si="278"/>
        <v>0.40241164208013797</v>
      </c>
      <c r="P928" s="97">
        <f t="shared" si="279"/>
        <v>0.40241164208013797</v>
      </c>
      <c r="Q928" s="97">
        <f t="shared" si="291"/>
        <v>0.27521377073373204</v>
      </c>
      <c r="R928" s="97">
        <f t="shared" si="280"/>
        <v>3.1544694633817476E-2</v>
      </c>
      <c r="S928" s="97">
        <f t="shared" si="287"/>
        <v>157.08867594405052</v>
      </c>
      <c r="T928" s="97">
        <f t="shared" si="281"/>
        <v>175.29714875280337</v>
      </c>
      <c r="U928" s="97">
        <f t="shared" si="282"/>
        <v>616.37938935322188</v>
      </c>
      <c r="V928" s="33">
        <f t="shared" si="283"/>
        <v>999.99999999999909</v>
      </c>
      <c r="W928" s="101">
        <f t="shared" si="284"/>
        <v>14150.396815268465</v>
      </c>
      <c r="X928" s="108">
        <f t="shared" si="285"/>
        <v>208.32346189397384</v>
      </c>
      <c r="Y928" s="32">
        <f t="shared" si="286"/>
        <v>105.33257390370157</v>
      </c>
    </row>
    <row r="929" spans="1:25" x14ac:dyDescent="0.25">
      <c r="A929" s="4">
        <v>923</v>
      </c>
      <c r="C929" s="106">
        <f>IF(male=0,VLOOKUP((($A$5:$A$1570/'Life tables'!$I$2)*2)+age,lifetable,13,1),IF(male=1,VLOOKUP((($A$5:$A$1570/'Life tables'!$I$2)*2)+age,lifetable,10,1),"error"))</f>
        <v>1.4280338316089436E-3</v>
      </c>
      <c r="F929" s="97">
        <f t="shared" si="272"/>
        <v>33.723495324304665</v>
      </c>
      <c r="G929" s="97">
        <f t="shared" si="288"/>
        <v>3.387595684713522</v>
      </c>
      <c r="H929" s="97">
        <f t="shared" si="273"/>
        <v>7.7520965411743747E-2</v>
      </c>
      <c r="I929" s="97">
        <f t="shared" si="274"/>
        <v>7.7520965411743747E-2</v>
      </c>
      <c r="J929" s="97">
        <f t="shared" si="289"/>
        <v>5.3217298611330371E-2</v>
      </c>
      <c r="K929" s="97">
        <f t="shared" si="275"/>
        <v>0.18689530266775328</v>
      </c>
      <c r="L929" s="97">
        <f t="shared" si="276"/>
        <v>29.940745107488571</v>
      </c>
      <c r="M929" s="97">
        <f t="shared" si="277"/>
        <v>174.59996656966914</v>
      </c>
      <c r="N929" s="97">
        <f t="shared" si="290"/>
        <v>16.814355073746096</v>
      </c>
      <c r="O929" s="97">
        <f t="shared" si="278"/>
        <v>0.40135691271551233</v>
      </c>
      <c r="P929" s="97">
        <f t="shared" si="279"/>
        <v>0.40135691271551233</v>
      </c>
      <c r="Q929" s="97">
        <f t="shared" si="291"/>
        <v>0.27449242966108872</v>
      </c>
      <c r="R929" s="97">
        <f t="shared" si="280"/>
        <v>3.1462015326736668E-2</v>
      </c>
      <c r="S929" s="97">
        <f t="shared" si="287"/>
        <v>156.67694322550417</v>
      </c>
      <c r="T929" s="97">
        <f t="shared" si="281"/>
        <v>175.62485848107579</v>
      </c>
      <c r="U929" s="97">
        <f t="shared" si="282"/>
        <v>616.59774667121633</v>
      </c>
      <c r="V929" s="33">
        <f t="shared" si="283"/>
        <v>999.99999999999898</v>
      </c>
      <c r="W929" s="101">
        <f t="shared" si="284"/>
        <v>14097.084976329035</v>
      </c>
      <c r="X929" s="108">
        <f t="shared" si="285"/>
        <v>207.77739484770689</v>
      </c>
      <c r="Y929" s="32">
        <f t="shared" si="286"/>
        <v>105.0262583188493</v>
      </c>
    </row>
    <row r="930" spans="1:25" x14ac:dyDescent="0.25">
      <c r="A930" s="4">
        <v>924</v>
      </c>
      <c r="C930" s="106">
        <f>IF(male=0,VLOOKUP((($A$5:$A$1570/'Life tables'!$I$2)*2)+age,lifetable,13,1),IF(male=1,VLOOKUP((($A$5:$A$1570/'Life tables'!$I$2)*2)+age,lifetable,10,1),"error"))</f>
        <v>1.4280338316089436E-3</v>
      </c>
      <c r="F930" s="97">
        <f t="shared" si="272"/>
        <v>33.635059652262143</v>
      </c>
      <c r="G930" s="97">
        <f t="shared" si="288"/>
        <v>3.3787121363711865</v>
      </c>
      <c r="H930" s="97">
        <f t="shared" si="273"/>
        <v>7.7317676321818615E-2</v>
      </c>
      <c r="I930" s="97">
        <f t="shared" si="274"/>
        <v>7.7317676321818615E-2</v>
      </c>
      <c r="J930" s="97">
        <f t="shared" si="289"/>
        <v>5.3077742864758977E-2</v>
      </c>
      <c r="K930" s="97">
        <f t="shared" si="275"/>
        <v>0.18640519298208552</v>
      </c>
      <c r="L930" s="97">
        <f t="shared" si="276"/>
        <v>29.862229227400476</v>
      </c>
      <c r="M930" s="97">
        <f t="shared" si="277"/>
        <v>174.1423351954447</v>
      </c>
      <c r="N930" s="97">
        <f t="shared" si="290"/>
        <v>16.770284180891569</v>
      </c>
      <c r="O930" s="97">
        <f t="shared" si="278"/>
        <v>0.40030494507125058</v>
      </c>
      <c r="P930" s="97">
        <f t="shared" si="279"/>
        <v>0.40030494507125058</v>
      </c>
      <c r="Q930" s="97">
        <f t="shared" si="291"/>
        <v>0.27377297735953354</v>
      </c>
      <c r="R930" s="97">
        <f t="shared" si="280"/>
        <v>3.1379552508485786E-2</v>
      </c>
      <c r="S930" s="97">
        <f t="shared" si="287"/>
        <v>156.2662885945426</v>
      </c>
      <c r="T930" s="97">
        <f t="shared" si="281"/>
        <v>175.95170920130008</v>
      </c>
      <c r="U930" s="97">
        <f t="shared" si="282"/>
        <v>616.8155314167069</v>
      </c>
      <c r="V930" s="33">
        <f t="shared" si="283"/>
        <v>999.99999999999898</v>
      </c>
      <c r="W930" s="101">
        <f t="shared" si="284"/>
        <v>14043.973965564579</v>
      </c>
      <c r="X930" s="108">
        <f t="shared" si="285"/>
        <v>207.23275938199197</v>
      </c>
      <c r="Y930" s="32">
        <f t="shared" si="286"/>
        <v>104.72083362715935</v>
      </c>
    </row>
    <row r="931" spans="1:25" x14ac:dyDescent="0.25">
      <c r="A931" s="4">
        <v>925</v>
      </c>
      <c r="C931" s="106">
        <f>IF(male=0,VLOOKUP((($A$5:$A$1570/'Life tables'!$I$2)*2)+age,lifetable,13,1),IF(male=1,VLOOKUP((($A$5:$A$1570/'Life tables'!$I$2)*2)+age,lifetable,10,1),"error"))</f>
        <v>1.4280338316089436E-3</v>
      </c>
      <c r="F931" s="97">
        <f t="shared" si="272"/>
        <v>33.546857246793984</v>
      </c>
      <c r="G931" s="97">
        <f t="shared" si="288"/>
        <v>3.369852020144446</v>
      </c>
      <c r="H931" s="97">
        <f t="shared" si="273"/>
        <v>7.7114923447071312E-2</v>
      </c>
      <c r="I931" s="97">
        <f t="shared" si="274"/>
        <v>7.7114923447071312E-2</v>
      </c>
      <c r="J931" s="97">
        <f t="shared" si="289"/>
        <v>5.2938555224068186E-2</v>
      </c>
      <c r="K931" s="97">
        <f t="shared" si="275"/>
        <v>0.18591637605763953</v>
      </c>
      <c r="L931" s="97">
        <f t="shared" si="276"/>
        <v>29.783920448473687</v>
      </c>
      <c r="M931" s="97">
        <f t="shared" si="277"/>
        <v>173.68590213519795</v>
      </c>
      <c r="N931" s="97">
        <f t="shared" si="290"/>
        <v>16.726328688269394</v>
      </c>
      <c r="O931" s="97">
        <f t="shared" si="278"/>
        <v>0.39925573201857323</v>
      </c>
      <c r="P931" s="97">
        <f t="shared" si="279"/>
        <v>0.39925573201857323</v>
      </c>
      <c r="Q931" s="97">
        <f t="shared" si="291"/>
        <v>0.2730554089536153</v>
      </c>
      <c r="R931" s="97">
        <f t="shared" si="280"/>
        <v>3.1297305620246074E-2</v>
      </c>
      <c r="S931" s="97">
        <f t="shared" si="287"/>
        <v>155.85670926831756</v>
      </c>
      <c r="T931" s="97">
        <f t="shared" si="281"/>
        <v>176.27770316547776</v>
      </c>
      <c r="U931" s="97">
        <f t="shared" si="282"/>
        <v>617.03274509838479</v>
      </c>
      <c r="V931" s="33">
        <f t="shared" si="283"/>
        <v>999.99999999999886</v>
      </c>
      <c r="W931" s="101">
        <f t="shared" si="284"/>
        <v>13991.063027406906</v>
      </c>
      <c r="X931" s="108">
        <f t="shared" si="285"/>
        <v>206.68955173613637</v>
      </c>
      <c r="Y931" s="32">
        <f t="shared" si="286"/>
        <v>104.41629723367699</v>
      </c>
    </row>
    <row r="932" spans="1:25" x14ac:dyDescent="0.25">
      <c r="A932" s="4">
        <v>926</v>
      </c>
      <c r="C932" s="106">
        <f>IF(male=0,VLOOKUP((($A$5:$A$1570/'Life tables'!$I$2)*2)+age,lifetable,13,1),IF(male=1,VLOOKUP((($A$5:$A$1570/'Life tables'!$I$2)*2)+age,lifetable,10,1),"error"))</f>
        <v>1.4280338316089436E-3</v>
      </c>
      <c r="F932" s="97">
        <f t="shared" si="272"/>
        <v>33.45888744206087</v>
      </c>
      <c r="G932" s="97">
        <f t="shared" si="288"/>
        <v>3.3610152691483468</v>
      </c>
      <c r="H932" s="97">
        <f t="shared" si="273"/>
        <v>7.6912705256921884E-2</v>
      </c>
      <c r="I932" s="97">
        <f t="shared" si="274"/>
        <v>7.6912705256921884E-2</v>
      </c>
      <c r="J932" s="97">
        <f t="shared" si="289"/>
        <v>5.2799734638531534E-2</v>
      </c>
      <c r="K932" s="97">
        <f t="shared" si="275"/>
        <v>0.18542884820433989</v>
      </c>
      <c r="L932" s="97">
        <f t="shared" si="276"/>
        <v>29.705818179555809</v>
      </c>
      <c r="M932" s="97">
        <f t="shared" si="277"/>
        <v>173.2306642940755</v>
      </c>
      <c r="N932" s="97">
        <f t="shared" si="290"/>
        <v>16.682488297838479</v>
      </c>
      <c r="O932" s="97">
        <f t="shared" si="278"/>
        <v>0.39820926644327037</v>
      </c>
      <c r="P932" s="97">
        <f t="shared" si="279"/>
        <v>0.39820926644327037</v>
      </c>
      <c r="Q932" s="97">
        <f t="shared" si="291"/>
        <v>0.27233971957784725</v>
      </c>
      <c r="R932" s="97">
        <f t="shared" si="280"/>
        <v>3.1215274104340891E-2</v>
      </c>
      <c r="S932" s="97">
        <f t="shared" si="287"/>
        <v>155.44820246966827</v>
      </c>
      <c r="T932" s="97">
        <f t="shared" si="281"/>
        <v>176.60284261969414</v>
      </c>
      <c r="U932" s="97">
        <f t="shared" si="282"/>
        <v>617.2493892206935</v>
      </c>
      <c r="V932" s="33">
        <f t="shared" si="283"/>
        <v>999.99999999999898</v>
      </c>
      <c r="W932" s="101">
        <f t="shared" si="284"/>
        <v>13938.351409093566</v>
      </c>
      <c r="X932" s="108">
        <f t="shared" si="285"/>
        <v>206.1477681596113</v>
      </c>
      <c r="Y932" s="32">
        <f t="shared" si="286"/>
        <v>104.11264655115134</v>
      </c>
    </row>
    <row r="933" spans="1:25" x14ac:dyDescent="0.25">
      <c r="A933" s="4">
        <v>927</v>
      </c>
      <c r="C933" s="106">
        <f>IF(male=0,VLOOKUP((($A$5:$A$1570/'Life tables'!$I$2)*2)+age,lifetable,13,1),IF(male=1,VLOOKUP((($A$5:$A$1570/'Life tables'!$I$2)*2)+age,lifetable,10,1),"error"))</f>
        <v>1.4280338316089436E-3</v>
      </c>
      <c r="F933" s="97">
        <f t="shared" si="272"/>
        <v>33.371149575999127</v>
      </c>
      <c r="G933" s="97">
        <f t="shared" si="288"/>
        <v>3.3522018168772081</v>
      </c>
      <c r="H933" s="97">
        <f t="shared" si="273"/>
        <v>7.6711020229469504E-2</v>
      </c>
      <c r="I933" s="97">
        <f t="shared" si="274"/>
        <v>7.6711020229469504E-2</v>
      </c>
      <c r="J933" s="97">
        <f t="shared" si="289"/>
        <v>5.2661280063380667E-2</v>
      </c>
      <c r="K933" s="97">
        <f t="shared" si="275"/>
        <v>0.18494260575303578</v>
      </c>
      <c r="L933" s="97">
        <f t="shared" si="276"/>
        <v>29.627921832846564</v>
      </c>
      <c r="M933" s="97">
        <f t="shared" si="277"/>
        <v>172.77661858361219</v>
      </c>
      <c r="N933" s="97">
        <f t="shared" si="290"/>
        <v>16.638762712172948</v>
      </c>
      <c r="O933" s="97">
        <f t="shared" si="278"/>
        <v>0.39716554124581704</v>
      </c>
      <c r="P933" s="97">
        <f t="shared" si="279"/>
        <v>0.39716554124581704</v>
      </c>
      <c r="Q933" s="97">
        <f t="shared" si="291"/>
        <v>0.27162590437678574</v>
      </c>
      <c r="R933" s="97">
        <f t="shared" si="280"/>
        <v>3.11334574042447E-2</v>
      </c>
      <c r="S933" s="97">
        <f t="shared" si="287"/>
        <v>155.04076542716658</v>
      </c>
      <c r="T933" s="97">
        <f t="shared" si="281"/>
        <v>176.92712980413432</v>
      </c>
      <c r="U933" s="97">
        <f t="shared" si="282"/>
        <v>617.46546528385079</v>
      </c>
      <c r="V933" s="33">
        <f t="shared" si="283"/>
        <v>999.99999999999898</v>
      </c>
      <c r="W933" s="101">
        <f t="shared" si="284"/>
        <v>13885.838360658792</v>
      </c>
      <c r="X933" s="108">
        <f t="shared" si="285"/>
        <v>205.60740491201386</v>
      </c>
      <c r="Y933" s="32">
        <f t="shared" si="286"/>
        <v>103.80987900000693</v>
      </c>
    </row>
    <row r="934" spans="1:25" x14ac:dyDescent="0.25">
      <c r="A934" s="4">
        <v>928</v>
      </c>
      <c r="C934" s="106">
        <f>IF(male=0,VLOOKUP((($A$5:$A$1570/'Life tables'!$I$2)*2)+age,lifetable,13,1),IF(male=1,VLOOKUP((($A$5:$A$1570/'Life tables'!$I$2)*2)+age,lifetable,10,1),"error"))</f>
        <v>1.4280338316089436E-3</v>
      </c>
      <c r="F934" s="97">
        <f t="shared" si="272"/>
        <v>33.283642990234981</v>
      </c>
      <c r="G934" s="97">
        <f t="shared" si="288"/>
        <v>3.3434115971960057</v>
      </c>
      <c r="H934" s="97">
        <f t="shared" si="273"/>
        <v>7.6509866851295405E-2</v>
      </c>
      <c r="I934" s="97">
        <f t="shared" si="274"/>
        <v>7.6509866851295405E-2</v>
      </c>
      <c r="J934" s="97">
        <f t="shared" si="289"/>
        <v>5.2523190459670091E-2</v>
      </c>
      <c r="K934" s="97">
        <f t="shared" si="275"/>
        <v>0.18445764505502579</v>
      </c>
      <c r="L934" s="97">
        <f t="shared" si="276"/>
        <v>29.550230823821689</v>
      </c>
      <c r="M934" s="97">
        <f t="shared" si="277"/>
        <v>172.3237619217789</v>
      </c>
      <c r="N934" s="97">
        <f t="shared" si="290"/>
        <v>16.59515163446671</v>
      </c>
      <c r="O934" s="97">
        <f t="shared" si="278"/>
        <v>0.39612454934148278</v>
      </c>
      <c r="P934" s="97">
        <f t="shared" si="279"/>
        <v>0.39612454934148278</v>
      </c>
      <c r="Q934" s="97">
        <f t="shared" si="291"/>
        <v>0.27091395850510519</v>
      </c>
      <c r="R934" s="97">
        <f t="shared" si="280"/>
        <v>3.1051854964591719E-2</v>
      </c>
      <c r="S934" s="97">
        <f t="shared" si="287"/>
        <v>154.63439537515953</v>
      </c>
      <c r="T934" s="97">
        <f t="shared" si="281"/>
        <v>177.25056695309911</v>
      </c>
      <c r="U934" s="97">
        <f t="shared" si="282"/>
        <v>617.6809747838704</v>
      </c>
      <c r="V934" s="33">
        <f t="shared" si="283"/>
        <v>999.99999999999898</v>
      </c>
      <c r="W934" s="101">
        <f t="shared" si="284"/>
        <v>13833.523134924555</v>
      </c>
      <c r="X934" s="108">
        <f t="shared" si="285"/>
        <v>205.06845826302947</v>
      </c>
      <c r="Y934" s="32">
        <f t="shared" si="286"/>
        <v>103.5079920083158</v>
      </c>
    </row>
    <row r="935" spans="1:25" x14ac:dyDescent="0.25">
      <c r="A935" s="4">
        <v>929</v>
      </c>
      <c r="C935" s="106">
        <f>IF(male=0,VLOOKUP((($A$5:$A$1570/'Life tables'!$I$2)*2)+age,lifetable,13,1),IF(male=1,VLOOKUP((($A$5:$A$1570/'Life tables'!$I$2)*2)+age,lifetable,10,1),"error"))</f>
        <v>1.4280338316089436E-3</v>
      </c>
      <c r="F935" s="97">
        <f t="shared" si="272"/>
        <v>33.196367030002001</v>
      </c>
      <c r="G935" s="97">
        <f t="shared" si="288"/>
        <v>3.334644544332082</v>
      </c>
      <c r="H935" s="97">
        <f t="shared" si="273"/>
        <v>7.630924361727312E-2</v>
      </c>
      <c r="I935" s="97">
        <f t="shared" si="274"/>
        <v>7.630924361727312E-2</v>
      </c>
      <c r="J935" s="97">
        <f t="shared" si="289"/>
        <v>5.2385464794146873E-2</v>
      </c>
      <c r="K935" s="97">
        <f t="shared" si="275"/>
        <v>0.18397396248160033</v>
      </c>
      <c r="L935" s="97">
        <f t="shared" si="276"/>
        <v>29.472744571159627</v>
      </c>
      <c r="M935" s="97">
        <f t="shared" si="277"/>
        <v>171.8720912330275</v>
      </c>
      <c r="N935" s="97">
        <f t="shared" si="290"/>
        <v>16.551654768537819</v>
      </c>
      <c r="O935" s="97">
        <f t="shared" si="278"/>
        <v>0.39508628366043513</v>
      </c>
      <c r="P935" s="97">
        <f t="shared" si="279"/>
        <v>0.39508628366043513</v>
      </c>
      <c r="Q935" s="97">
        <f t="shared" si="291"/>
        <v>0.27020387712766919</v>
      </c>
      <c r="R935" s="97">
        <f t="shared" si="280"/>
        <v>3.0970466231184008E-2</v>
      </c>
      <c r="S935" s="97">
        <f t="shared" si="287"/>
        <v>154.22908955380996</v>
      </c>
      <c r="T935" s="97">
        <f t="shared" si="281"/>
        <v>177.57315629502094</v>
      </c>
      <c r="U935" s="97">
        <f t="shared" si="282"/>
        <v>617.89591921258318</v>
      </c>
      <c r="V935" s="33">
        <f t="shared" si="283"/>
        <v>999.99999999999898</v>
      </c>
      <c r="W935" s="101">
        <f t="shared" si="284"/>
        <v>13781.404987491422</v>
      </c>
      <c r="X935" s="108">
        <f t="shared" si="285"/>
        <v>204.53092449239489</v>
      </c>
      <c r="Y935" s="32">
        <f t="shared" si="286"/>
        <v>103.20698301176986</v>
      </c>
    </row>
    <row r="936" spans="1:25" x14ac:dyDescent="0.25">
      <c r="A936" s="4">
        <v>930</v>
      </c>
      <c r="C936" s="106">
        <f>IF(male=0,VLOOKUP((($A$5:$A$1570/'Life tables'!$I$2)*2)+age,lifetable,13,1),IF(male=1,VLOOKUP((($A$5:$A$1570/'Life tables'!$I$2)*2)+age,lifetable,10,1),"error"))</f>
        <v>1.4280338316089436E-3</v>
      </c>
      <c r="F936" s="97">
        <f t="shared" si="272"/>
        <v>33.109321044061389</v>
      </c>
      <c r="G936" s="97">
        <f t="shared" si="288"/>
        <v>3.3259005928671361</v>
      </c>
      <c r="H936" s="97">
        <f t="shared" si="273"/>
        <v>7.6109149030385209E-2</v>
      </c>
      <c r="I936" s="97">
        <f t="shared" si="274"/>
        <v>7.6109149030385209E-2</v>
      </c>
      <c r="J936" s="97">
        <f t="shared" si="289"/>
        <v>5.224810203912484E-2</v>
      </c>
      <c r="K936" s="97">
        <f t="shared" si="275"/>
        <v>0.18349155442359991</v>
      </c>
      <c r="L936" s="97">
        <f t="shared" si="276"/>
        <v>29.395462496670756</v>
      </c>
      <c r="M936" s="97">
        <f t="shared" si="277"/>
        <v>171.42160344833351</v>
      </c>
      <c r="N936" s="97">
        <f t="shared" si="290"/>
        <v>16.508271818832572</v>
      </c>
      <c r="O936" s="97">
        <f t="shared" si="278"/>
        <v>0.39405073714783784</v>
      </c>
      <c r="P936" s="97">
        <f t="shared" si="279"/>
        <v>0.39405073714783784</v>
      </c>
      <c r="Q936" s="97">
        <f t="shared" si="291"/>
        <v>0.26949565541959719</v>
      </c>
      <c r="R936" s="97">
        <f t="shared" si="280"/>
        <v>3.088929065099915E-2</v>
      </c>
      <c r="S936" s="97">
        <f t="shared" si="287"/>
        <v>153.82484520913468</v>
      </c>
      <c r="T936" s="97">
        <f t="shared" si="281"/>
        <v>177.89490005247967</v>
      </c>
      <c r="U936" s="97">
        <f t="shared" si="282"/>
        <v>618.11030005765781</v>
      </c>
      <c r="V936" s="33">
        <f t="shared" si="283"/>
        <v>999.99999999999909</v>
      </c>
      <c r="W936" s="101">
        <f t="shared" si="284"/>
        <v>13729.483176729565</v>
      </c>
      <c r="X936" s="108">
        <f t="shared" si="285"/>
        <v>203.99479988986161</v>
      </c>
      <c r="Y936" s="32">
        <f t="shared" si="286"/>
        <v>102.90684945365322</v>
      </c>
    </row>
    <row r="937" spans="1:25" x14ac:dyDescent="0.25">
      <c r="A937" s="4">
        <v>931</v>
      </c>
      <c r="C937" s="106">
        <f>IF(male=0,VLOOKUP((($A$5:$A$1570/'Life tables'!$I$2)*2)+age,lifetable,13,1),IF(male=1,VLOOKUP((($A$5:$A$1570/'Life tables'!$I$2)*2)+age,lifetable,10,1),"error"))</f>
        <v>1.4280338316089436E-3</v>
      </c>
      <c r="F937" s="97">
        <f t="shared" si="272"/>
        <v>33.022504384625122</v>
      </c>
      <c r="G937" s="97">
        <f t="shared" si="288"/>
        <v>3.3171796777295053</v>
      </c>
      <c r="H937" s="97">
        <f t="shared" si="273"/>
        <v>7.5909581601546608E-2</v>
      </c>
      <c r="I937" s="97">
        <f t="shared" si="274"/>
        <v>7.5909581601546608E-2</v>
      </c>
      <c r="J937" s="97">
        <f t="shared" si="289"/>
        <v>5.2111101172363311E-2</v>
      </c>
      <c r="K937" s="97">
        <f t="shared" si="275"/>
        <v>0.18301041729098927</v>
      </c>
      <c r="L937" s="97">
        <f t="shared" si="276"/>
        <v>29.318384025229172</v>
      </c>
      <c r="M937" s="97">
        <f t="shared" si="277"/>
        <v>170.97229550523647</v>
      </c>
      <c r="N937" s="97">
        <f t="shared" si="290"/>
        <v>16.465002490429388</v>
      </c>
      <c r="O937" s="97">
        <f t="shared" si="278"/>
        <v>0.39301790276394333</v>
      </c>
      <c r="P937" s="97">
        <f t="shared" si="279"/>
        <v>0.39301790276394333</v>
      </c>
      <c r="Q937" s="97">
        <f t="shared" si="291"/>
        <v>0.26878928856632783</v>
      </c>
      <c r="R937" s="97">
        <f t="shared" si="280"/>
        <v>3.080832767219753E-2</v>
      </c>
      <c r="S937" s="97">
        <f t="shared" si="287"/>
        <v>153.42165959304066</v>
      </c>
      <c r="T937" s="97">
        <f t="shared" si="281"/>
        <v>178.21580044221835</v>
      </c>
      <c r="U937" s="97">
        <f t="shared" si="282"/>
        <v>618.324118802621</v>
      </c>
      <c r="V937" s="33">
        <f t="shared" si="283"/>
        <v>999.99999999999909</v>
      </c>
      <c r="W937" s="101">
        <f t="shared" si="284"/>
        <v>13677.756963769607</v>
      </c>
      <c r="X937" s="108">
        <f t="shared" si="285"/>
        <v>203.46008075515971</v>
      </c>
      <c r="Y937" s="32">
        <f t="shared" si="286"/>
        <v>102.60758878481533</v>
      </c>
    </row>
    <row r="938" spans="1:25" x14ac:dyDescent="0.25">
      <c r="A938" s="4">
        <v>932</v>
      </c>
      <c r="C938" s="106">
        <f>IF(male=0,VLOOKUP((($A$5:$A$1570/'Life tables'!$I$2)*2)+age,lifetable,13,1),IF(male=1,VLOOKUP((($A$5:$A$1570/'Life tables'!$I$2)*2)+age,lifetable,10,1),"error"))</f>
        <v>1.4280338316089436E-3</v>
      </c>
      <c r="F938" s="97">
        <f t="shared" si="272"/>
        <v>32.93591640728183</v>
      </c>
      <c r="G938" s="97">
        <f t="shared" si="288"/>
        <v>3.3084817341867194</v>
      </c>
      <c r="H938" s="97">
        <f t="shared" si="273"/>
        <v>7.5710539849434266E-2</v>
      </c>
      <c r="I938" s="97">
        <f t="shared" si="274"/>
        <v>7.5710539849434266E-2</v>
      </c>
      <c r="J938" s="97">
        <f t="shared" si="289"/>
        <v>5.1974461176950149E-2</v>
      </c>
      <c r="K938" s="97">
        <f t="shared" si="275"/>
        <v>0.18253054751244646</v>
      </c>
      <c r="L938" s="97">
        <f t="shared" si="276"/>
        <v>29.241508584706846</v>
      </c>
      <c r="M938" s="97">
        <f t="shared" si="277"/>
        <v>170.52416434787787</v>
      </c>
      <c r="N938" s="97">
        <f t="shared" si="290"/>
        <v>16.421846489042469</v>
      </c>
      <c r="O938" s="97">
        <f t="shared" si="278"/>
        <v>0.39198777348418018</v>
      </c>
      <c r="P938" s="97">
        <f t="shared" si="279"/>
        <v>0.39198777348418018</v>
      </c>
      <c r="Q938" s="97">
        <f t="shared" si="291"/>
        <v>0.2680847717636794</v>
      </c>
      <c r="R938" s="97">
        <f t="shared" si="280"/>
        <v>3.0727576744129174E-2</v>
      </c>
      <c r="S938" s="97">
        <f t="shared" si="287"/>
        <v>153.01952996335922</v>
      </c>
      <c r="T938" s="97">
        <f t="shared" si="281"/>
        <v>178.53585967515897</v>
      </c>
      <c r="U938" s="97">
        <f t="shared" si="282"/>
        <v>618.53737692687753</v>
      </c>
      <c r="V938" s="33">
        <f t="shared" si="283"/>
        <v>999.99999999999898</v>
      </c>
      <c r="W938" s="101">
        <f t="shared" si="284"/>
        <v>13626.225612493603</v>
      </c>
      <c r="X938" s="108">
        <f t="shared" si="285"/>
        <v>202.92676339796247</v>
      </c>
      <c r="Y938" s="32">
        <f t="shared" si="286"/>
        <v>102.30919846364371</v>
      </c>
    </row>
    <row r="939" spans="1:25" x14ac:dyDescent="0.25">
      <c r="A939" s="4">
        <v>933</v>
      </c>
      <c r="C939" s="106">
        <f>IF(male=0,VLOOKUP((($A$5:$A$1570/'Life tables'!$I$2)*2)+age,lifetable,13,1),IF(male=1,VLOOKUP((($A$5:$A$1570/'Life tables'!$I$2)*2)+age,lifetable,10,1),"error"))</f>
        <v>1.4280338316089436E-3</v>
      </c>
      <c r="F939" s="97">
        <f t="shared" si="272"/>
        <v>32.849556470925293</v>
      </c>
      <c r="G939" s="97">
        <f t="shared" si="288"/>
        <v>3.2998066978383167</v>
      </c>
      <c r="H939" s="97">
        <f t="shared" si="273"/>
        <v>7.5512022300322723E-2</v>
      </c>
      <c r="I939" s="97">
        <f t="shared" si="274"/>
        <v>7.5512022300322723E-2</v>
      </c>
      <c r="J939" s="97">
        <f t="shared" si="289"/>
        <v>5.1838181041188862E-2</v>
      </c>
      <c r="K939" s="97">
        <f t="shared" si="275"/>
        <v>0.1820519415349667</v>
      </c>
      <c r="L939" s="97">
        <f t="shared" si="276"/>
        <v>29.164835605910177</v>
      </c>
      <c r="M939" s="97">
        <f t="shared" si="277"/>
        <v>170.0772069270372</v>
      </c>
      <c r="N939" s="97">
        <f t="shared" si="290"/>
        <v>16.378803521025279</v>
      </c>
      <c r="O939" s="97">
        <f t="shared" si="278"/>
        <v>0.39096034229923593</v>
      </c>
      <c r="P939" s="97">
        <f t="shared" si="279"/>
        <v>0.39096034229923593</v>
      </c>
      <c r="Q939" s="97">
        <f t="shared" si="291"/>
        <v>0.26738210021790532</v>
      </c>
      <c r="R939" s="97">
        <f t="shared" si="280"/>
        <v>3.0647037317340239E-2</v>
      </c>
      <c r="S939" s="97">
        <f t="shared" si="287"/>
        <v>152.61845358387819</v>
      </c>
      <c r="T939" s="97">
        <f t="shared" si="281"/>
        <v>178.85507995641808</v>
      </c>
      <c r="U939" s="97">
        <f t="shared" si="282"/>
        <v>618.75007590572989</v>
      </c>
      <c r="V939" s="33">
        <f t="shared" si="283"/>
        <v>999.99999999999909</v>
      </c>
      <c r="W939" s="101">
        <f t="shared" si="284"/>
        <v>13574.88838952581</v>
      </c>
      <c r="X939" s="108">
        <f t="shared" si="285"/>
        <v>202.39484413785107</v>
      </c>
      <c r="Y939" s="32">
        <f t="shared" si="286"/>
        <v>102.01167595603768</v>
      </c>
    </row>
    <row r="940" spans="1:25" x14ac:dyDescent="0.25">
      <c r="A940" s="4">
        <v>934</v>
      </c>
      <c r="C940" s="106">
        <f>IF(male=0,VLOOKUP((($A$5:$A$1570/'Life tables'!$I$2)*2)+age,lifetable,13,1),IF(male=1,VLOOKUP((($A$5:$A$1570/'Life tables'!$I$2)*2)+age,lifetable,10,1),"error"))</f>
        <v>1.4280338316089436E-3</v>
      </c>
      <c r="F940" s="97">
        <f t="shared" si="272"/>
        <v>32.763423937685481</v>
      </c>
      <c r="G940" s="97">
        <f t="shared" si="288"/>
        <v>3.291154504608917</v>
      </c>
      <c r="H940" s="97">
        <f t="shared" si="273"/>
        <v>7.5314027487925636E-2</v>
      </c>
      <c r="I940" s="97">
        <f t="shared" si="274"/>
        <v>7.5314027487925636E-2</v>
      </c>
      <c r="J940" s="97">
        <f t="shared" si="289"/>
        <v>5.1702259758489862E-2</v>
      </c>
      <c r="K940" s="97">
        <f t="shared" si="275"/>
        <v>0.18157459582348009</v>
      </c>
      <c r="L940" s="97">
        <f t="shared" si="276"/>
        <v>29.088364522518741</v>
      </c>
      <c r="M940" s="97">
        <f t="shared" si="277"/>
        <v>169.63142020016556</v>
      </c>
      <c r="N940" s="97">
        <f t="shared" si="290"/>
        <v>16.335873293373766</v>
      </c>
      <c r="O940" s="97">
        <f t="shared" si="278"/>
        <v>0.38993560221513429</v>
      </c>
      <c r="P940" s="97">
        <f t="shared" si="279"/>
        <v>0.38993560221513429</v>
      </c>
      <c r="Q940" s="97">
        <f t="shared" si="291"/>
        <v>0.26668126914574797</v>
      </c>
      <c r="R940" s="97">
        <f t="shared" si="280"/>
        <v>3.056670884357908E-2</v>
      </c>
      <c r="S940" s="97">
        <f t="shared" si="287"/>
        <v>152.21842772437219</v>
      </c>
      <c r="T940" s="97">
        <f t="shared" si="281"/>
        <v>179.17346348532232</v>
      </c>
      <c r="U940" s="97">
        <f t="shared" si="282"/>
        <v>618.96221721039694</v>
      </c>
      <c r="V940" s="33">
        <f t="shared" si="283"/>
        <v>999.99999999999898</v>
      </c>
      <c r="W940" s="101">
        <f t="shared" si="284"/>
        <v>13523.744564223625</v>
      </c>
      <c r="X940" s="108">
        <f t="shared" si="285"/>
        <v>201.86431930427972</v>
      </c>
      <c r="Y940" s="32">
        <f t="shared" si="286"/>
        <v>101.71501873538175</v>
      </c>
    </row>
    <row r="941" spans="1:25" x14ac:dyDescent="0.25">
      <c r="A941" s="4">
        <v>935</v>
      </c>
      <c r="C941" s="106">
        <f>IF(male=0,VLOOKUP((($A$5:$A$1570/'Life tables'!$I$2)*2)+age,lifetable,13,1),IF(male=1,VLOOKUP((($A$5:$A$1570/'Life tables'!$I$2)*2)+age,lifetable,10,1),"error"))</f>
        <v>1.4280338316089436E-3</v>
      </c>
      <c r="F941" s="97">
        <f t="shared" si="272"/>
        <v>32.677518172861951</v>
      </c>
      <c r="G941" s="97">
        <f t="shared" si="288"/>
        <v>3.2825250907415335</v>
      </c>
      <c r="H941" s="97">
        <f t="shared" si="273"/>
        <v>7.5116553953242696E-2</v>
      </c>
      <c r="I941" s="97">
        <f t="shared" si="274"/>
        <v>7.5116553953242696E-2</v>
      </c>
      <c r="J941" s="97">
        <f t="shared" si="289"/>
        <v>5.156669632726528E-2</v>
      </c>
      <c r="K941" s="97">
        <f t="shared" si="275"/>
        <v>0.18109850686048262</v>
      </c>
      <c r="L941" s="97">
        <f t="shared" si="276"/>
        <v>29.012094771026185</v>
      </c>
      <c r="M941" s="97">
        <f t="shared" si="277"/>
        <v>169.18680113141778</v>
      </c>
      <c r="N941" s="97">
        <f t="shared" si="290"/>
        <v>16.293055513729456</v>
      </c>
      <c r="O941" s="97">
        <f t="shared" si="278"/>
        <v>0.38891354625330882</v>
      </c>
      <c r="P941" s="97">
        <f t="shared" si="279"/>
        <v>0.38891354625330882</v>
      </c>
      <c r="Q941" s="97">
        <f t="shared" si="291"/>
        <v>0.26598227377448863</v>
      </c>
      <c r="R941" s="97">
        <f t="shared" si="280"/>
        <v>3.0486590775802014E-2</v>
      </c>
      <c r="S941" s="97">
        <f t="shared" si="287"/>
        <v>151.81944966063142</v>
      </c>
      <c r="T941" s="97">
        <f t="shared" si="281"/>
        <v>179.49101245542406</v>
      </c>
      <c r="U941" s="97">
        <f t="shared" si="282"/>
        <v>619.17380230803326</v>
      </c>
      <c r="V941" s="33">
        <f t="shared" si="283"/>
        <v>999.99999999999898</v>
      </c>
      <c r="W941" s="101">
        <f t="shared" si="284"/>
        <v>13472.793408668418</v>
      </c>
      <c r="X941" s="108">
        <f t="shared" si="285"/>
        <v>201.33518523654169</v>
      </c>
      <c r="Y941" s="32">
        <f t="shared" si="286"/>
        <v>101.41922428251964</v>
      </c>
    </row>
    <row r="942" spans="1:25" x14ac:dyDescent="0.25">
      <c r="A942" s="4">
        <v>936</v>
      </c>
      <c r="C942" s="106">
        <f>IF(male=0,VLOOKUP((($A$5:$A$1570/'Life tables'!$I$2)*2)+age,lifetable,13,1),IF(male=1,VLOOKUP((($A$5:$A$1570/'Life tables'!$I$2)*2)+age,lifetable,10,1),"error"))</f>
        <v>1.4280338316089436E-3</v>
      </c>
      <c r="F942" s="97">
        <f t="shared" si="272"/>
        <v>32.591838544859691</v>
      </c>
      <c r="G942" s="97">
        <f t="shared" si="288"/>
        <v>3.2739183927911246</v>
      </c>
      <c r="H942" s="97">
        <f t="shared" si="273"/>
        <v>7.4919600244412063E-2</v>
      </c>
      <c r="I942" s="97">
        <f t="shared" si="274"/>
        <v>7.4919600244412063E-2</v>
      </c>
      <c r="J942" s="97">
        <f t="shared" si="289"/>
        <v>5.1431489750827827E-2</v>
      </c>
      <c r="K942" s="97">
        <f t="shared" si="275"/>
        <v>0.18062367114568048</v>
      </c>
      <c r="L942" s="97">
        <f t="shared" si="276"/>
        <v>28.936025790683235</v>
      </c>
      <c r="M942" s="97">
        <f t="shared" si="277"/>
        <v>168.74334669168204</v>
      </c>
      <c r="N942" s="97">
        <f t="shared" si="290"/>
        <v>16.250349890382324</v>
      </c>
      <c r="O942" s="97">
        <f t="shared" si="278"/>
        <v>0.3878941674506714</v>
      </c>
      <c r="P942" s="97">
        <f t="shared" si="279"/>
        <v>0.3878941674506714</v>
      </c>
      <c r="Q942" s="97">
        <f t="shared" si="291"/>
        <v>0.2652851093419944</v>
      </c>
      <c r="R942" s="97">
        <f t="shared" si="280"/>
        <v>3.0406682568178686E-2</v>
      </c>
      <c r="S942" s="97">
        <f t="shared" si="287"/>
        <v>151.4215166744882</v>
      </c>
      <c r="T942" s="97">
        <f t="shared" si="281"/>
        <v>179.80772905451687</v>
      </c>
      <c r="U942" s="97">
        <f t="shared" si="282"/>
        <v>619.38483266174717</v>
      </c>
      <c r="V942" s="33">
        <f t="shared" si="283"/>
        <v>999.99999999999909</v>
      </c>
      <c r="W942" s="101">
        <f t="shared" si="284"/>
        <v>13422.034197656385</v>
      </c>
      <c r="X942" s="108">
        <f t="shared" si="285"/>
        <v>200.80743828373505</v>
      </c>
      <c r="Y942" s="32">
        <f t="shared" si="286"/>
        <v>101.12429008572825</v>
      </c>
    </row>
    <row r="943" spans="1:25" x14ac:dyDescent="0.25">
      <c r="A943" s="4">
        <v>937</v>
      </c>
      <c r="C943" s="106">
        <f>IF(male=0,VLOOKUP((($A$5:$A$1570/'Life tables'!$I$2)*2)+age,lifetable,13,1),IF(male=1,VLOOKUP((($A$5:$A$1570/'Life tables'!$I$2)*2)+age,lifetable,10,1),"error"))</f>
        <v>1.4280338316089436E-3</v>
      </c>
      <c r="F943" s="97">
        <f t="shared" si="272"/>
        <v>32.506384425127152</v>
      </c>
      <c r="G943" s="97">
        <f t="shared" si="288"/>
        <v>3.265334347618372</v>
      </c>
      <c r="H943" s="97">
        <f t="shared" si="273"/>
        <v>7.4723164916568011E-2</v>
      </c>
      <c r="I943" s="97">
        <f t="shared" si="274"/>
        <v>7.4723164916568011E-2</v>
      </c>
      <c r="J943" s="97">
        <f t="shared" si="289"/>
        <v>5.1296639037292875E-2</v>
      </c>
      <c r="K943" s="97">
        <f t="shared" si="275"/>
        <v>0.18015008519564676</v>
      </c>
      <c r="L943" s="97">
        <f t="shared" si="276"/>
        <v>28.860157023442703</v>
      </c>
      <c r="M943" s="97">
        <f t="shared" si="277"/>
        <v>168.3010538586079</v>
      </c>
      <c r="N943" s="97">
        <f t="shared" si="290"/>
        <v>16.207756132273477</v>
      </c>
      <c r="O943" s="97">
        <f t="shared" si="278"/>
        <v>0.38687745885967634</v>
      </c>
      <c r="P943" s="97">
        <f t="shared" si="279"/>
        <v>0.38687745885967634</v>
      </c>
      <c r="Q943" s="97">
        <f t="shared" si="291"/>
        <v>0.26458977109676191</v>
      </c>
      <c r="R943" s="97">
        <f t="shared" si="280"/>
        <v>3.0326983676097104E-2</v>
      </c>
      <c r="S943" s="97">
        <f t="shared" si="287"/>
        <v>151.02462605384221</v>
      </c>
      <c r="T943" s="97">
        <f t="shared" si="281"/>
        <v>180.12361546465092</v>
      </c>
      <c r="U943" s="97">
        <f t="shared" si="282"/>
        <v>619.59530973061896</v>
      </c>
      <c r="V943" s="33">
        <f t="shared" si="283"/>
        <v>999.99999999999909</v>
      </c>
      <c r="W943" s="101">
        <f t="shared" si="284"/>
        <v>13371.466208689337</v>
      </c>
      <c r="X943" s="108">
        <f t="shared" si="285"/>
        <v>200.28107480472926</v>
      </c>
      <c r="Y943" s="32">
        <f t="shared" si="286"/>
        <v>100.83021364069216</v>
      </c>
    </row>
    <row r="944" spans="1:25" x14ac:dyDescent="0.25">
      <c r="A944" s="4">
        <v>938</v>
      </c>
      <c r="C944" s="106">
        <f>IF(male=0,VLOOKUP((($A$5:$A$1570/'Life tables'!$I$2)*2)+age,lifetable,13,1),IF(male=1,VLOOKUP((($A$5:$A$1570/'Life tables'!$I$2)*2)+age,lifetable,10,1),"error"))</f>
        <v>1.4280338316089436E-3</v>
      </c>
      <c r="F944" s="97">
        <f t="shared" si="272"/>
        <v>32.421155188096463</v>
      </c>
      <c r="G944" s="97">
        <f t="shared" si="288"/>
        <v>3.2567728923836738</v>
      </c>
      <c r="H944" s="97">
        <f t="shared" si="273"/>
        <v>7.452724653170345E-2</v>
      </c>
      <c r="I944" s="97">
        <f t="shared" si="274"/>
        <v>7.452724653170345E-2</v>
      </c>
      <c r="J944" s="97">
        <f t="shared" si="289"/>
        <v>5.1162143199484235E-2</v>
      </c>
      <c r="K944" s="97">
        <f t="shared" si="275"/>
        <v>0.17967774554348998</v>
      </c>
      <c r="L944" s="97">
        <f t="shared" si="276"/>
        <v>28.78448791390641</v>
      </c>
      <c r="M944" s="97">
        <f t="shared" si="277"/>
        <v>167.85991961663282</v>
      </c>
      <c r="N944" s="97">
        <f t="shared" si="290"/>
        <v>16.165273948997701</v>
      </c>
      <c r="O944" s="97">
        <f t="shared" si="278"/>
        <v>0.38586341354838144</v>
      </c>
      <c r="P944" s="97">
        <f t="shared" si="279"/>
        <v>0.38586341354838144</v>
      </c>
      <c r="Q944" s="97">
        <f t="shared" si="291"/>
        <v>0.26389625429795927</v>
      </c>
      <c r="R944" s="97">
        <f t="shared" si="280"/>
        <v>3.024749355616841E-2</v>
      </c>
      <c r="S944" s="97">
        <f t="shared" si="287"/>
        <v>150.62877509268424</v>
      </c>
      <c r="T944" s="97">
        <f t="shared" si="281"/>
        <v>180.43867386214836</v>
      </c>
      <c r="U944" s="97">
        <f t="shared" si="282"/>
        <v>619.80523496971864</v>
      </c>
      <c r="V944" s="33">
        <f t="shared" si="283"/>
        <v>999.9999999999992</v>
      </c>
      <c r="W944" s="101">
        <f t="shared" si="284"/>
        <v>13321.0887219656</v>
      </c>
      <c r="X944" s="108">
        <f t="shared" si="285"/>
        <v>199.75609116813217</v>
      </c>
      <c r="Y944" s="32">
        <f t="shared" si="286"/>
        <v>100.53699245047802</v>
      </c>
    </row>
    <row r="945" spans="1:25" x14ac:dyDescent="0.25">
      <c r="A945" s="4">
        <v>939</v>
      </c>
      <c r="C945" s="106">
        <f>IF(male=0,VLOOKUP((($A$5:$A$1570/'Life tables'!$I$2)*2)+age,lifetable,13,1),IF(male=1,VLOOKUP((($A$5:$A$1570/'Life tables'!$I$2)*2)+age,lifetable,10,1),"error"))</f>
        <v>1.5755603186140554E-3</v>
      </c>
      <c r="F945" s="97">
        <f t="shared" si="272"/>
        <v>32.336150211125755</v>
      </c>
      <c r="G945" s="97">
        <f t="shared" si="288"/>
        <v>3.2482339645413512</v>
      </c>
      <c r="H945" s="97">
        <f t="shared" si="273"/>
        <v>7.4331843658537358E-2</v>
      </c>
      <c r="I945" s="97">
        <f t="shared" si="274"/>
        <v>7.4331843658537358E-2</v>
      </c>
      <c r="J945" s="97">
        <f t="shared" si="289"/>
        <v>5.6299572276054644E-2</v>
      </c>
      <c r="K945" s="97">
        <f t="shared" si="275"/>
        <v>0.17920664873853467</v>
      </c>
      <c r="L945" s="97">
        <f t="shared" si="276"/>
        <v>28.703746338252742</v>
      </c>
      <c r="M945" s="97">
        <f t="shared" si="277"/>
        <v>167.41994095700645</v>
      </c>
      <c r="N945" s="97">
        <f t="shared" si="290"/>
        <v>16.122903050805824</v>
      </c>
      <c r="O945" s="97">
        <f t="shared" si="278"/>
        <v>0.38485202460050394</v>
      </c>
      <c r="P945" s="97">
        <f t="shared" si="279"/>
        <v>0.38485202460050394</v>
      </c>
      <c r="Q945" s="97">
        <f t="shared" si="291"/>
        <v>0.29039553694127629</v>
      </c>
      <c r="R945" s="97">
        <f t="shared" si="280"/>
        <v>3.0168211666231289E-2</v>
      </c>
      <c r="S945" s="97">
        <f t="shared" si="287"/>
        <v>150.20677010839211</v>
      </c>
      <c r="T945" s="97">
        <f t="shared" si="281"/>
        <v>180.7853689713657</v>
      </c>
      <c r="U945" s="97">
        <f t="shared" si="282"/>
        <v>620.01460983012339</v>
      </c>
      <c r="V945" s="33">
        <f t="shared" si="283"/>
        <v>999.9999999999992</v>
      </c>
      <c r="W945" s="101">
        <f t="shared" si="284"/>
        <v>13269.028157421622</v>
      </c>
      <c r="X945" s="108">
        <f t="shared" si="285"/>
        <v>199.20002119851011</v>
      </c>
      <c r="Y945" s="32">
        <f t="shared" si="286"/>
        <v>100.22802198771983</v>
      </c>
    </row>
    <row r="946" spans="1:25" x14ac:dyDescent="0.25">
      <c r="A946" s="4">
        <v>940</v>
      </c>
      <c r="C946" s="106">
        <f>IF(male=0,VLOOKUP((($A$5:$A$1570/'Life tables'!$I$2)*2)+age,lifetable,13,1),IF(male=1,VLOOKUP((($A$5:$A$1570/'Life tables'!$I$2)*2)+age,lifetable,10,1),"error"))</f>
        <v>1.5755603186140554E-3</v>
      </c>
      <c r="F946" s="97">
        <f t="shared" si="272"/>
        <v>32.246074863362168</v>
      </c>
      <c r="G946" s="97">
        <f t="shared" si="288"/>
        <v>3.2391857073411825</v>
      </c>
      <c r="H946" s="97">
        <f t="shared" si="273"/>
        <v>7.4124785408753877E-2</v>
      </c>
      <c r="I946" s="97">
        <f t="shared" si="274"/>
        <v>7.4124785408753877E-2</v>
      </c>
      <c r="J946" s="97">
        <f t="shared" si="289"/>
        <v>5.6142744591911785E-2</v>
      </c>
      <c r="K946" s="97">
        <f t="shared" si="275"/>
        <v>0.17870745198501647</v>
      </c>
      <c r="L946" s="97">
        <f t="shared" si="276"/>
        <v>28.623789388626548</v>
      </c>
      <c r="M946" s="97">
        <f t="shared" si="277"/>
        <v>166.95394633514792</v>
      </c>
      <c r="N946" s="97">
        <f t="shared" si="290"/>
        <v>16.078026759084089</v>
      </c>
      <c r="O946" s="97">
        <f t="shared" si="278"/>
        <v>0.38378083216876574</v>
      </c>
      <c r="P946" s="97">
        <f t="shared" si="279"/>
        <v>0.38378083216876574</v>
      </c>
      <c r="Q946" s="97">
        <f t="shared" si="291"/>
        <v>0.28958725354532699</v>
      </c>
      <c r="R946" s="97">
        <f t="shared" si="280"/>
        <v>3.0084241833801567E-2</v>
      </c>
      <c r="S946" s="97">
        <f t="shared" si="287"/>
        <v>149.78868641634716</v>
      </c>
      <c r="T946" s="97">
        <f t="shared" si="281"/>
        <v>181.13109896950294</v>
      </c>
      <c r="U946" s="97">
        <f t="shared" si="282"/>
        <v>620.22340152394224</v>
      </c>
      <c r="V946" s="33">
        <f t="shared" si="283"/>
        <v>999.9999999999992</v>
      </c>
      <c r="W946" s="101">
        <f t="shared" si="284"/>
        <v>13216.883796707883</v>
      </c>
      <c r="X946" s="108">
        <f t="shared" si="285"/>
        <v>198.64549950655402</v>
      </c>
      <c r="Y946" s="32">
        <f t="shared" si="286"/>
        <v>99.920268777269925</v>
      </c>
    </row>
    <row r="947" spans="1:25" x14ac:dyDescent="0.25">
      <c r="A947" s="4">
        <v>941</v>
      </c>
      <c r="C947" s="106">
        <f>IF(male=0,VLOOKUP((($A$5:$A$1570/'Life tables'!$I$2)*2)+age,lifetable,13,1),IF(male=1,VLOOKUP((($A$5:$A$1570/'Life tables'!$I$2)*2)+age,lifetable,10,1),"error"))</f>
        <v>1.5755603186140554E-3</v>
      </c>
      <c r="F947" s="97">
        <f t="shared" si="272"/>
        <v>32.156252554200037</v>
      </c>
      <c r="G947" s="97">
        <f t="shared" si="288"/>
        <v>3.2301628683981103</v>
      </c>
      <c r="H947" s="97">
        <f t="shared" si="273"/>
        <v>7.3918308824556453E-2</v>
      </c>
      <c r="I947" s="97">
        <f t="shared" si="274"/>
        <v>7.3918308824556453E-2</v>
      </c>
      <c r="J947" s="97">
        <f t="shared" si="289"/>
        <v>5.598635746624412E-2</v>
      </c>
      <c r="K947" s="97">
        <f t="shared" si="275"/>
        <v>0.17820965756911336</v>
      </c>
      <c r="L947" s="97">
        <f t="shared" si="276"/>
        <v>28.544057053117456</v>
      </c>
      <c r="M947" s="97">
        <f t="shared" si="277"/>
        <v>166.48924695235394</v>
      </c>
      <c r="N947" s="97">
        <f t="shared" si="290"/>
        <v>16.033275201690575</v>
      </c>
      <c r="O947" s="97">
        <f t="shared" si="278"/>
        <v>0.3827126171325127</v>
      </c>
      <c r="P947" s="97">
        <f t="shared" si="279"/>
        <v>0.3827126171325127</v>
      </c>
      <c r="Q947" s="97">
        <f t="shared" si="291"/>
        <v>0.28878121678524127</v>
      </c>
      <c r="R947" s="97">
        <f t="shared" si="280"/>
        <v>3.0000505396784807E-2</v>
      </c>
      <c r="S947" s="97">
        <f t="shared" si="287"/>
        <v>149.37176479421632</v>
      </c>
      <c r="T947" s="97">
        <f t="shared" si="281"/>
        <v>181.47586654375442</v>
      </c>
      <c r="U947" s="97">
        <f t="shared" si="282"/>
        <v>620.43161168690813</v>
      </c>
      <c r="V947" s="33">
        <f t="shared" si="283"/>
        <v>999.99999999999909</v>
      </c>
      <c r="W947" s="101">
        <f t="shared" si="284"/>
        <v>13164.944314846431</v>
      </c>
      <c r="X947" s="108">
        <f t="shared" si="285"/>
        <v>198.0925217693366</v>
      </c>
      <c r="Y947" s="32">
        <f t="shared" si="286"/>
        <v>99.613460687016754</v>
      </c>
    </row>
    <row r="948" spans="1:25" x14ac:dyDescent="0.25">
      <c r="A948" s="4">
        <v>942</v>
      </c>
      <c r="C948" s="106">
        <f>IF(male=0,VLOOKUP((($A$5:$A$1570/'Life tables'!$I$2)*2)+age,lifetable,13,1),IF(male=1,VLOOKUP((($A$5:$A$1570/'Life tables'!$I$2)*2)+age,lifetable,10,1),"error"))</f>
        <v>1.5755603186140554E-3</v>
      </c>
      <c r="F948" s="97">
        <f t="shared" si="272"/>
        <v>32.066682493198023</v>
      </c>
      <c r="G948" s="97">
        <f t="shared" si="288"/>
        <v>3.2211653683106487</v>
      </c>
      <c r="H948" s="97">
        <f t="shared" si="273"/>
        <v>7.3712412088939583E-2</v>
      </c>
      <c r="I948" s="97">
        <f t="shared" si="274"/>
        <v>7.3712412088939583E-2</v>
      </c>
      <c r="J948" s="97">
        <f t="shared" si="289"/>
        <v>5.5830409522836244E-2</v>
      </c>
      <c r="K948" s="97">
        <f t="shared" si="275"/>
        <v>0.17771326111020672</v>
      </c>
      <c r="L948" s="97">
        <f t="shared" si="276"/>
        <v>28.464548630076454</v>
      </c>
      <c r="M948" s="97">
        <f t="shared" si="277"/>
        <v>166.02583927613856</v>
      </c>
      <c r="N948" s="97">
        <f t="shared" si="290"/>
        <v>15.988648038439223</v>
      </c>
      <c r="O948" s="97">
        <f t="shared" si="278"/>
        <v>0.38164737137153909</v>
      </c>
      <c r="P948" s="97">
        <f t="shared" si="279"/>
        <v>0.38164737137153909</v>
      </c>
      <c r="Q948" s="97">
        <f t="shared" si="291"/>
        <v>0.28797742053380282</v>
      </c>
      <c r="R948" s="97">
        <f t="shared" si="280"/>
        <v>2.9917001718645225E-2</v>
      </c>
      <c r="S948" s="97">
        <f t="shared" si="287"/>
        <v>148.9560020727038</v>
      </c>
      <c r="T948" s="97">
        <f t="shared" si="281"/>
        <v>181.81967437381107</v>
      </c>
      <c r="U948" s="97">
        <f t="shared" si="282"/>
        <v>620.63924194973697</v>
      </c>
      <c r="V948" s="33">
        <f t="shared" si="283"/>
        <v>999.99999999999909</v>
      </c>
      <c r="W948" s="101">
        <f t="shared" si="284"/>
        <v>13113.208908282091</v>
      </c>
      <c r="X948" s="108">
        <f t="shared" si="285"/>
        <v>197.54108367645108</v>
      </c>
      <c r="Y948" s="32">
        <f t="shared" si="286"/>
        <v>99.307594808630327</v>
      </c>
    </row>
    <row r="949" spans="1:25" x14ac:dyDescent="0.25">
      <c r="A949" s="4">
        <v>943</v>
      </c>
      <c r="C949" s="106">
        <f>IF(male=0,VLOOKUP((($A$5:$A$1570/'Life tables'!$I$2)*2)+age,lifetable,13,1),IF(male=1,VLOOKUP((($A$5:$A$1570/'Life tables'!$I$2)*2)+age,lifetable,10,1),"error"))</f>
        <v>1.5755603186140554E-3</v>
      </c>
      <c r="F949" s="97">
        <f t="shared" si="272"/>
        <v>31.977363895340776</v>
      </c>
      <c r="G949" s="97">
        <f t="shared" si="288"/>
        <v>3.2121931282223621</v>
      </c>
      <c r="H949" s="97">
        <f t="shared" si="273"/>
        <v>7.350709339737066E-2</v>
      </c>
      <c r="I949" s="97">
        <f t="shared" si="274"/>
        <v>7.350709339737066E-2</v>
      </c>
      <c r="J949" s="97">
        <f t="shared" si="289"/>
        <v>5.5674899394919715E-2</v>
      </c>
      <c r="K949" s="97">
        <f t="shared" si="275"/>
        <v>0.17721825825774859</v>
      </c>
      <c r="L949" s="97">
        <f t="shared" si="276"/>
        <v>28.385263422671006</v>
      </c>
      <c r="M949" s="97">
        <f t="shared" si="277"/>
        <v>165.56371978111031</v>
      </c>
      <c r="N949" s="97">
        <f t="shared" si="290"/>
        <v>15.944144929827202</v>
      </c>
      <c r="O949" s="97">
        <f t="shared" si="278"/>
        <v>0.38058508678194736</v>
      </c>
      <c r="P949" s="97">
        <f t="shared" si="279"/>
        <v>0.38058508678194736</v>
      </c>
      <c r="Q949" s="97">
        <f t="shared" si="291"/>
        <v>0.28717585867610146</v>
      </c>
      <c r="R949" s="97">
        <f t="shared" si="280"/>
        <v>2.9833730164125417E-2</v>
      </c>
      <c r="S949" s="97">
        <f t="shared" si="287"/>
        <v>148.54139508887897</v>
      </c>
      <c r="T949" s="97">
        <f t="shared" si="281"/>
        <v>182.16252513188209</v>
      </c>
      <c r="U949" s="97">
        <f t="shared" si="282"/>
        <v>620.84629393815885</v>
      </c>
      <c r="V949" s="33">
        <f t="shared" si="283"/>
        <v>999.99999999999909</v>
      </c>
      <c r="W949" s="101">
        <f t="shared" si="284"/>
        <v>13061.676776556174</v>
      </c>
      <c r="X949" s="108">
        <f t="shared" si="285"/>
        <v>196.99118092995818</v>
      </c>
      <c r="Y949" s="32">
        <f t="shared" si="286"/>
        <v>99.002668242950023</v>
      </c>
    </row>
    <row r="950" spans="1:25" x14ac:dyDescent="0.25">
      <c r="A950" s="4">
        <v>944</v>
      </c>
      <c r="C950" s="106">
        <f>IF(male=0,VLOOKUP((($A$5:$A$1570/'Life tables'!$I$2)*2)+age,lifetable,13,1),IF(male=1,VLOOKUP((($A$5:$A$1570/'Life tables'!$I$2)*2)+age,lifetable,10,1),"error"))</f>
        <v>1.5755603186140554E-3</v>
      </c>
      <c r="F950" s="97">
        <f t="shared" si="272"/>
        <v>31.888295980902896</v>
      </c>
      <c r="G950" s="97">
        <f t="shared" si="288"/>
        <v>3.2032460698082024</v>
      </c>
      <c r="H950" s="97">
        <f t="shared" si="273"/>
        <v>7.3302350957477169E-2</v>
      </c>
      <c r="I950" s="97">
        <f t="shared" si="274"/>
        <v>7.3302350957477169E-2</v>
      </c>
      <c r="J950" s="97">
        <f t="shared" si="289"/>
        <v>5.5519825724936349E-2</v>
      </c>
      <c r="K950" s="97">
        <f t="shared" si="275"/>
        <v>0.17672464469050791</v>
      </c>
      <c r="L950" s="97">
        <f t="shared" si="276"/>
        <v>28.306200738764296</v>
      </c>
      <c r="M950" s="97">
        <f t="shared" si="277"/>
        <v>165.10288494905524</v>
      </c>
      <c r="N950" s="97">
        <f t="shared" si="290"/>
        <v>15.899765537042885</v>
      </c>
      <c r="O950" s="97">
        <f t="shared" si="278"/>
        <v>0.37952575527633914</v>
      </c>
      <c r="P950" s="97">
        <f t="shared" si="279"/>
        <v>0.37952575527633914</v>
      </c>
      <c r="Q950" s="97">
        <f t="shared" si="291"/>
        <v>0.28637652510967615</v>
      </c>
      <c r="R950" s="97">
        <f t="shared" si="280"/>
        <v>2.9750690099261342E-2</v>
      </c>
      <c r="S950" s="97">
        <f t="shared" si="287"/>
        <v>148.12794068625072</v>
      </c>
      <c r="T950" s="97">
        <f t="shared" si="281"/>
        <v>182.50442148271671</v>
      </c>
      <c r="U950" s="97">
        <f t="shared" si="282"/>
        <v>621.05276927294858</v>
      </c>
      <c r="V950" s="33">
        <f t="shared" si="283"/>
        <v>999.99999999999909</v>
      </c>
      <c r="W950" s="101">
        <f t="shared" si="284"/>
        <v>13010.347122296676</v>
      </c>
      <c r="X950" s="108">
        <f t="shared" si="285"/>
        <v>196.44280924433374</v>
      </c>
      <c r="Y950" s="32">
        <f t="shared" si="286"/>
        <v>98.698678099947927</v>
      </c>
    </row>
    <row r="951" spans="1:25" x14ac:dyDescent="0.25">
      <c r="A951" s="4">
        <v>945</v>
      </c>
      <c r="C951" s="106">
        <f>IF(male=0,VLOOKUP((($A$5:$A$1570/'Life tables'!$I$2)*2)+age,lifetable,13,1),IF(male=1,VLOOKUP((($A$5:$A$1570/'Life tables'!$I$2)*2)+age,lifetable,10,1),"error"))</f>
        <v>1.5755603186140554E-3</v>
      </c>
      <c r="F951" s="97">
        <f t="shared" si="272"/>
        <v>31.799477975317856</v>
      </c>
      <c r="G951" s="97">
        <f t="shared" si="288"/>
        <v>3.1943241152613409</v>
      </c>
      <c r="H951" s="97">
        <f t="shared" si="273"/>
        <v>7.3098182988745417E-2</v>
      </c>
      <c r="I951" s="97">
        <f t="shared" si="274"/>
        <v>7.3098182988745417E-2</v>
      </c>
      <c r="J951" s="97">
        <f t="shared" si="289"/>
        <v>5.5365187164309874E-2</v>
      </c>
      <c r="K951" s="97">
        <f t="shared" si="275"/>
        <v>0.17623241611584417</v>
      </c>
      <c r="L951" s="97">
        <f t="shared" si="276"/>
        <v>28.227359890798869</v>
      </c>
      <c r="M951" s="97">
        <f t="shared" si="277"/>
        <v>164.64333126901593</v>
      </c>
      <c r="N951" s="97">
        <f t="shared" si="290"/>
        <v>15.855509521973463</v>
      </c>
      <c r="O951" s="97">
        <f t="shared" si="278"/>
        <v>0.37846936878399673</v>
      </c>
      <c r="P951" s="97">
        <f t="shared" si="279"/>
        <v>0.37846936878399673</v>
      </c>
      <c r="Q951" s="97">
        <f t="shared" si="291"/>
        <v>0.28557941374465284</v>
      </c>
      <c r="R951" s="97">
        <f t="shared" si="280"/>
        <v>2.9667880891396544E-2</v>
      </c>
      <c r="S951" s="97">
        <f t="shared" si="287"/>
        <v>147.71563571483841</v>
      </c>
      <c r="T951" s="97">
        <f t="shared" si="281"/>
        <v>182.84536608362566</v>
      </c>
      <c r="U951" s="97">
        <f t="shared" si="282"/>
        <v>621.25866956995583</v>
      </c>
      <c r="V951" s="33">
        <f t="shared" si="283"/>
        <v>999.99999999999909</v>
      </c>
      <c r="W951" s="101">
        <f t="shared" si="284"/>
        <v>12959.21915120847</v>
      </c>
      <c r="X951" s="108">
        <f t="shared" si="285"/>
        <v>195.89596434641757</v>
      </c>
      <c r="Y951" s="32">
        <f t="shared" si="286"/>
        <v>98.395621498692236</v>
      </c>
    </row>
    <row r="952" spans="1:25" x14ac:dyDescent="0.25">
      <c r="A952" s="4">
        <v>946</v>
      </c>
      <c r="C952" s="106">
        <f>IF(male=0,VLOOKUP((($A$5:$A$1570/'Life tables'!$I$2)*2)+age,lifetable,13,1),IF(male=1,VLOOKUP((($A$5:$A$1570/'Life tables'!$I$2)*2)+age,lifetable,10,1),"error"))</f>
        <v>1.5755603186140554E-3</v>
      </c>
      <c r="F952" s="97">
        <f t="shared" si="272"/>
        <v>31.710909109051627</v>
      </c>
      <c r="G952" s="97">
        <f t="shared" si="288"/>
        <v>3.1854271872804736</v>
      </c>
      <c r="H952" s="97">
        <f t="shared" si="273"/>
        <v>7.2894587722230036E-2</v>
      </c>
      <c r="I952" s="97">
        <f t="shared" si="274"/>
        <v>7.2894587722230036E-2</v>
      </c>
      <c r="J952" s="97">
        <f t="shared" si="289"/>
        <v>5.5210982373225984E-2</v>
      </c>
      <c r="K952" s="97">
        <f t="shared" si="275"/>
        <v>0.17574156826900675</v>
      </c>
      <c r="L952" s="97">
        <f t="shared" si="276"/>
        <v>28.148740195684461</v>
      </c>
      <c r="M952" s="97">
        <f t="shared" si="277"/>
        <v>164.18505523736596</v>
      </c>
      <c r="N952" s="97">
        <f t="shared" si="290"/>
        <v>15.811376547212124</v>
      </c>
      <c r="O952" s="97">
        <f t="shared" si="278"/>
        <v>0.3774159192510545</v>
      </c>
      <c r="P952" s="97">
        <f t="shared" si="279"/>
        <v>0.3774159192510545</v>
      </c>
      <c r="Q952" s="97">
        <f t="shared" si="291"/>
        <v>0.28478451850387332</v>
      </c>
      <c r="R952" s="97">
        <f t="shared" si="280"/>
        <v>2.9585301909195567E-2</v>
      </c>
      <c r="S952" s="97">
        <f t="shared" si="287"/>
        <v>147.30447703123866</v>
      </c>
      <c r="T952" s="97">
        <f t="shared" si="281"/>
        <v>183.18536158450277</v>
      </c>
      <c r="U952" s="97">
        <f t="shared" si="282"/>
        <v>621.463996440134</v>
      </c>
      <c r="V952" s="33">
        <f t="shared" si="283"/>
        <v>999.99999999999909</v>
      </c>
      <c r="W952" s="101">
        <f t="shared" si="284"/>
        <v>12908.292072063352</v>
      </c>
      <c r="X952" s="108">
        <f t="shared" si="285"/>
        <v>195.35064197536229</v>
      </c>
      <c r="Y952" s="32">
        <f t="shared" si="286"/>
        <v>98.093495567310427</v>
      </c>
    </row>
    <row r="953" spans="1:25" x14ac:dyDescent="0.25">
      <c r="A953" s="4">
        <v>947</v>
      </c>
      <c r="C953" s="106">
        <f>IF(male=0,VLOOKUP((($A$5:$A$1570/'Life tables'!$I$2)*2)+age,lifetable,13,1),IF(male=1,VLOOKUP((($A$5:$A$1570/'Life tables'!$I$2)*2)+age,lifetable,10,1),"error"))</f>
        <v>1.5755603186140554E-3</v>
      </c>
      <c r="F953" s="97">
        <f t="shared" si="272"/>
        <v>31.622588617480872</v>
      </c>
      <c r="G953" s="97">
        <f t="shared" si="288"/>
        <v>3.1765552090575868</v>
      </c>
      <c r="H953" s="97">
        <f t="shared" si="273"/>
        <v>7.2691563400273995E-2</v>
      </c>
      <c r="I953" s="97">
        <f t="shared" si="274"/>
        <v>7.2691563400273995E-2</v>
      </c>
      <c r="J953" s="97">
        <f t="shared" si="289"/>
        <v>5.5057210020420258E-2</v>
      </c>
      <c r="K953" s="97">
        <f t="shared" si="275"/>
        <v>0.17525209691246016</v>
      </c>
      <c r="L953" s="97">
        <f t="shared" si="276"/>
        <v>28.070340974689856</v>
      </c>
      <c r="M953" s="97">
        <f t="shared" si="277"/>
        <v>163.72805335788144</v>
      </c>
      <c r="N953" s="97">
        <f t="shared" si="290"/>
        <v>15.76736627606493</v>
      </c>
      <c r="O953" s="97">
        <f t="shared" si="278"/>
        <v>0.37636539864066304</v>
      </c>
      <c r="P953" s="97">
        <f t="shared" si="279"/>
        <v>0.37636539864066304</v>
      </c>
      <c r="Q953" s="97">
        <f t="shared" si="291"/>
        <v>0.28399183332301925</v>
      </c>
      <c r="R953" s="97">
        <f t="shared" si="280"/>
        <v>2.9502952522656872E-2</v>
      </c>
      <c r="S953" s="97">
        <f t="shared" si="287"/>
        <v>146.89446149868951</v>
      </c>
      <c r="T953" s="97">
        <f t="shared" si="281"/>
        <v>183.52441062784621</v>
      </c>
      <c r="U953" s="97">
        <f t="shared" si="282"/>
        <v>621.6687514895691</v>
      </c>
      <c r="V953" s="33">
        <f t="shared" si="283"/>
        <v>999.99999999999909</v>
      </c>
      <c r="W953" s="101">
        <f t="shared" si="284"/>
        <v>12857.56509669011</v>
      </c>
      <c r="X953" s="108">
        <f t="shared" si="285"/>
        <v>194.80683788258375</v>
      </c>
      <c r="Y953" s="32">
        <f t="shared" si="286"/>
        <v>97.792297442953682</v>
      </c>
    </row>
    <row r="954" spans="1:25" x14ac:dyDescent="0.25">
      <c r="A954" s="4">
        <v>948</v>
      </c>
      <c r="C954" s="106">
        <f>IF(male=0,VLOOKUP((($A$5:$A$1570/'Life tables'!$I$2)*2)+age,lifetable,13,1),IF(male=1,VLOOKUP((($A$5:$A$1570/'Life tables'!$I$2)*2)+age,lifetable,10,1),"error"))</f>
        <v>1.5755603186140554E-3</v>
      </c>
      <c r="F954" s="97">
        <f t="shared" si="272"/>
        <v>31.534515740775465</v>
      </c>
      <c r="G954" s="97">
        <f t="shared" si="288"/>
        <v>3.1677081042661532</v>
      </c>
      <c r="H954" s="97">
        <f t="shared" si="273"/>
        <v>7.2489108276238501E-2</v>
      </c>
      <c r="I954" s="97">
        <f t="shared" si="274"/>
        <v>7.2489108276238501E-2</v>
      </c>
      <c r="J954" s="97">
        <f t="shared" si="289"/>
        <v>5.4903868782973562E-2</v>
      </c>
      <c r="K954" s="97">
        <f t="shared" si="275"/>
        <v>0.17476399783523272</v>
      </c>
      <c r="L954" s="97">
        <f t="shared" si="276"/>
        <v>27.992161553338629</v>
      </c>
      <c r="M954" s="97">
        <f t="shared" si="277"/>
        <v>163.2723221418083</v>
      </c>
      <c r="N954" s="97">
        <f t="shared" si="290"/>
        <v>15.723478372557308</v>
      </c>
      <c r="O954" s="97">
        <f t="shared" si="278"/>
        <v>0.37531779893314415</v>
      </c>
      <c r="P954" s="97">
        <f t="shared" si="279"/>
        <v>0.37531779893314415</v>
      </c>
      <c r="Q954" s="97">
        <f t="shared" si="291"/>
        <v>0.28320135215072906</v>
      </c>
      <c r="R954" s="97">
        <f t="shared" si="280"/>
        <v>2.9420832103124923E-2</v>
      </c>
      <c r="S954" s="97">
        <f t="shared" si="287"/>
        <v>146.48558598713086</v>
      </c>
      <c r="T954" s="97">
        <f t="shared" si="281"/>
        <v>183.86251584877991</v>
      </c>
      <c r="U954" s="97">
        <f t="shared" si="282"/>
        <v>621.87293631950752</v>
      </c>
      <c r="V954" s="33">
        <f t="shared" si="283"/>
        <v>999.99999999999909</v>
      </c>
      <c r="W954" s="101">
        <f t="shared" si="284"/>
        <v>12807.037439964544</v>
      </c>
      <c r="X954" s="108">
        <f t="shared" si="285"/>
        <v>194.26454783171172</v>
      </c>
      <c r="Y954" s="32">
        <f t="shared" si="286"/>
        <v>97.492024271761366</v>
      </c>
    </row>
    <row r="955" spans="1:25" x14ac:dyDescent="0.25">
      <c r="A955" s="4">
        <v>949</v>
      </c>
      <c r="C955" s="106">
        <f>IF(male=0,VLOOKUP((($A$5:$A$1570/'Life tables'!$I$2)*2)+age,lifetable,13,1),IF(male=1,VLOOKUP((($A$5:$A$1570/'Life tables'!$I$2)*2)+age,lifetable,10,1),"error"))</f>
        <v>1.5755603186140554E-3</v>
      </c>
      <c r="F955" s="97">
        <f t="shared" si="272"/>
        <v>31.446689723785326</v>
      </c>
      <c r="G955" s="97">
        <f t="shared" si="288"/>
        <v>3.1588857970497672</v>
      </c>
      <c r="H955" s="97">
        <f t="shared" si="273"/>
        <v>7.2287220614242892E-2</v>
      </c>
      <c r="I955" s="97">
        <f t="shared" si="274"/>
        <v>7.2287220614242892E-2</v>
      </c>
      <c r="J955" s="97">
        <f t="shared" si="289"/>
        <v>5.4750957346115112E-2</v>
      </c>
      <c r="K955" s="97">
        <f t="shared" si="275"/>
        <v>0.17427726685228964</v>
      </c>
      <c r="L955" s="97">
        <f t="shared" si="276"/>
        <v>27.914201261308669</v>
      </c>
      <c r="M955" s="97">
        <f t="shared" si="277"/>
        <v>162.81785810792638</v>
      </c>
      <c r="N955" s="97">
        <f t="shared" si="290"/>
        <v>15.679712501440211</v>
      </c>
      <c r="O955" s="97">
        <f t="shared" si="278"/>
        <v>0.37427311212613779</v>
      </c>
      <c r="P955" s="97">
        <f t="shared" si="279"/>
        <v>0.37427311212613779</v>
      </c>
      <c r="Q955" s="97">
        <f t="shared" si="291"/>
        <v>0.28241306894870882</v>
      </c>
      <c r="R955" s="97">
        <f t="shared" si="280"/>
        <v>2.9338940023301764E-2</v>
      </c>
      <c r="S955" s="97">
        <f t="shared" si="287"/>
        <v>146.07784737326187</v>
      </c>
      <c r="T955" s="97">
        <f t="shared" si="281"/>
        <v>184.19967987507474</v>
      </c>
      <c r="U955" s="97">
        <f t="shared" si="282"/>
        <v>622.07655252638313</v>
      </c>
      <c r="V955" s="33">
        <f t="shared" si="283"/>
        <v>999.99999999999909</v>
      </c>
      <c r="W955" s="101">
        <f t="shared" si="284"/>
        <v>12756.708319799418</v>
      </c>
      <c r="X955" s="108">
        <f t="shared" si="285"/>
        <v>193.72376759854129</v>
      </c>
      <c r="Y955" s="32">
        <f t="shared" si="286"/>
        <v>97.192673208825994</v>
      </c>
    </row>
    <row r="956" spans="1:25" x14ac:dyDescent="0.25">
      <c r="A956" s="4">
        <v>950</v>
      </c>
      <c r="C956" s="106">
        <f>IF(male=0,VLOOKUP((($A$5:$A$1570/'Life tables'!$I$2)*2)+age,lifetable,13,1),IF(male=1,VLOOKUP((($A$5:$A$1570/'Life tables'!$I$2)*2)+age,lifetable,10,1),"error"))</f>
        <v>1.5755603186140554E-3</v>
      </c>
      <c r="F956" s="97">
        <f t="shared" si="272"/>
        <v>31.359109815931212</v>
      </c>
      <c r="G956" s="97">
        <f t="shared" si="288"/>
        <v>3.1500882120111728</v>
      </c>
      <c r="H956" s="97">
        <f t="shared" si="273"/>
        <v>7.2085898688913602E-2</v>
      </c>
      <c r="I956" s="97">
        <f t="shared" si="274"/>
        <v>7.2085898688913602E-2</v>
      </c>
      <c r="J956" s="97">
        <f t="shared" si="289"/>
        <v>5.4598474403032206E-2</v>
      </c>
      <c r="K956" s="97">
        <f t="shared" si="275"/>
        <v>0.17379189980392759</v>
      </c>
      <c r="L956" s="97">
        <f t="shared" si="276"/>
        <v>27.836459432335253</v>
      </c>
      <c r="M956" s="97">
        <f t="shared" si="277"/>
        <v>162.36465778261004</v>
      </c>
      <c r="N956" s="97">
        <f t="shared" si="290"/>
        <v>15.636068328195964</v>
      </c>
      <c r="O956" s="97">
        <f t="shared" si="278"/>
        <v>0.37323133023474175</v>
      </c>
      <c r="P956" s="97">
        <f t="shared" si="279"/>
        <v>0.37323133023474175</v>
      </c>
      <c r="Q956" s="97">
        <f t="shared" si="291"/>
        <v>0.28162697769183753</v>
      </c>
      <c r="R956" s="97">
        <f t="shared" si="280"/>
        <v>2.9257275657257945E-2</v>
      </c>
      <c r="S956" s="97">
        <f t="shared" si="287"/>
        <v>145.6712425405955</v>
      </c>
      <c r="T956" s="97">
        <f t="shared" si="281"/>
        <v>184.53590532716962</v>
      </c>
      <c r="U956" s="97">
        <f t="shared" si="282"/>
        <v>622.27960170184429</v>
      </c>
      <c r="V956" s="33">
        <f t="shared" si="283"/>
        <v>999.99999999999909</v>
      </c>
      <c r="W956" s="101">
        <f t="shared" si="284"/>
        <v>12706.576957134423</v>
      </c>
      <c r="X956" s="108">
        <f t="shared" si="285"/>
        <v>193.18449297098522</v>
      </c>
      <c r="Y956" s="32">
        <f t="shared" si="286"/>
        <v>96.8942414181586</v>
      </c>
    </row>
    <row r="957" spans="1:25" x14ac:dyDescent="0.25">
      <c r="A957" s="4">
        <v>951</v>
      </c>
      <c r="C957" s="106">
        <f>IF(male=0,VLOOKUP((($A$5:$A$1570/'Life tables'!$I$2)*2)+age,lifetable,13,1),IF(male=1,VLOOKUP((($A$5:$A$1570/'Life tables'!$I$2)*2)+age,lifetable,10,1),"error"))</f>
        <v>1.5755603186140554E-3</v>
      </c>
      <c r="F957" s="97">
        <f t="shared" si="272"/>
        <v>31.271775271099486</v>
      </c>
      <c r="G957" s="97">
        <f t="shared" si="288"/>
        <v>3.1413152742016939</v>
      </c>
      <c r="H957" s="97">
        <f t="shared" si="273"/>
        <v>7.1885140785142243E-2</v>
      </c>
      <c r="I957" s="97">
        <f t="shared" si="274"/>
        <v>7.1885140785142243E-2</v>
      </c>
      <c r="J957" s="97">
        <f t="shared" si="289"/>
        <v>5.4446418654687183E-2</v>
      </c>
      <c r="K957" s="97">
        <f t="shared" si="275"/>
        <v>0.17330789255519166</v>
      </c>
      <c r="L957" s="97">
        <f t="shared" si="276"/>
        <v>27.758935404117629</v>
      </c>
      <c r="M957" s="97">
        <f t="shared" si="277"/>
        <v>161.91271769988572</v>
      </c>
      <c r="N957" s="97">
        <f t="shared" si="290"/>
        <v>15.592545519043806</v>
      </c>
      <c r="O957" s="97">
        <f t="shared" si="278"/>
        <v>0.37219244529164386</v>
      </c>
      <c r="P957" s="97">
        <f t="shared" si="279"/>
        <v>0.37219244529164386</v>
      </c>
      <c r="Q957" s="97">
        <f t="shared" si="291"/>
        <v>0.28084307236826733</v>
      </c>
      <c r="R957" s="97">
        <f t="shared" si="280"/>
        <v>2.9175838380442857E-2</v>
      </c>
      <c r="S957" s="97">
        <f t="shared" si="287"/>
        <v>145.26576837950992</v>
      </c>
      <c r="T957" s="97">
        <f t="shared" si="281"/>
        <v>184.87119481819258</v>
      </c>
      <c r="U957" s="97">
        <f t="shared" si="282"/>
        <v>622.48208543277997</v>
      </c>
      <c r="V957" s="33">
        <f t="shared" si="283"/>
        <v>999.9999999999992</v>
      </c>
      <c r="W957" s="101">
        <f t="shared" si="284"/>
        <v>12656.642575926038</v>
      </c>
      <c r="X957" s="108">
        <f t="shared" si="285"/>
        <v>192.64671974902663</v>
      </c>
      <c r="Y957" s="32">
        <f t="shared" si="286"/>
        <v>96.596726072654249</v>
      </c>
    </row>
    <row r="958" spans="1:25" x14ac:dyDescent="0.25">
      <c r="A958" s="4">
        <v>952</v>
      </c>
      <c r="C958" s="106">
        <f>IF(male=0,VLOOKUP((($A$5:$A$1570/'Life tables'!$I$2)*2)+age,lifetable,13,1),IF(male=1,VLOOKUP((($A$5:$A$1570/'Life tables'!$I$2)*2)+age,lifetable,10,1),"error"))</f>
        <v>1.5755603186140554E-3</v>
      </c>
      <c r="F958" s="97">
        <f t="shared" si="272"/>
        <v>31.184685347540597</v>
      </c>
      <c r="G958" s="97">
        <f t="shared" si="288"/>
        <v>3.132566909111036</v>
      </c>
      <c r="H958" s="97">
        <f t="shared" si="273"/>
        <v>7.1684945197852262E-2</v>
      </c>
      <c r="I958" s="97">
        <f t="shared" si="274"/>
        <v>7.1684945197852262E-2</v>
      </c>
      <c r="J958" s="97">
        <f t="shared" si="289"/>
        <v>5.4294788809640476E-2</v>
      </c>
      <c r="K958" s="97">
        <f t="shared" si="275"/>
        <v>0.1728252409953126</v>
      </c>
      <c r="L958" s="97">
        <f t="shared" si="276"/>
        <v>27.681628518228905</v>
      </c>
      <c r="M958" s="97">
        <f t="shared" si="277"/>
        <v>161.46203440148599</v>
      </c>
      <c r="N958" s="97">
        <f t="shared" si="290"/>
        <v>15.549143740945091</v>
      </c>
      <c r="O958" s="97">
        <f t="shared" si="278"/>
        <v>0.37115644934724612</v>
      </c>
      <c r="P958" s="97">
        <f t="shared" si="279"/>
        <v>0.37115644934724612</v>
      </c>
      <c r="Q958" s="97">
        <f t="shared" si="291"/>
        <v>0.28006134697951646</v>
      </c>
      <c r="R958" s="97">
        <f t="shared" si="280"/>
        <v>2.9094627569694512E-2</v>
      </c>
      <c r="S958" s="97">
        <f t="shared" si="287"/>
        <v>144.86142178729719</v>
      </c>
      <c r="T958" s="97">
        <f t="shared" si="281"/>
        <v>185.20555095398174</v>
      </c>
      <c r="U958" s="97">
        <f t="shared" si="282"/>
        <v>622.684005301345</v>
      </c>
      <c r="V958" s="33">
        <f t="shared" si="283"/>
        <v>999.99999999999909</v>
      </c>
      <c r="W958" s="101">
        <f t="shared" si="284"/>
        <v>12606.904403137449</v>
      </c>
      <c r="X958" s="108">
        <f t="shared" si="285"/>
        <v>192.11044374467241</v>
      </c>
      <c r="Y958" s="32">
        <f t="shared" si="286"/>
        <v>96.300124354058099</v>
      </c>
    </row>
    <row r="959" spans="1:25" x14ac:dyDescent="0.25">
      <c r="A959" s="4">
        <v>953</v>
      </c>
      <c r="C959" s="106">
        <f>IF(male=0,VLOOKUP((($A$5:$A$1570/'Life tables'!$I$2)*2)+age,lifetable,13,1),IF(male=1,VLOOKUP((($A$5:$A$1570/'Life tables'!$I$2)*2)+age,lifetable,10,1),"error"))</f>
        <v>1.5755603186140554E-3</v>
      </c>
      <c r="F959" s="97">
        <f t="shared" si="272"/>
        <v>31.097839307771228</v>
      </c>
      <c r="G959" s="97">
        <f t="shared" si="288"/>
        <v>3.1238430426574557</v>
      </c>
      <c r="H959" s="97">
        <f t="shared" si="273"/>
        <v>7.1485310231773985E-2</v>
      </c>
      <c r="I959" s="97">
        <f t="shared" si="274"/>
        <v>7.1485310231773985E-2</v>
      </c>
      <c r="J959" s="97">
        <f t="shared" si="289"/>
        <v>5.4143583583880411E-2</v>
      </c>
      <c r="K959" s="97">
        <f t="shared" si="275"/>
        <v>0.17234394103716458</v>
      </c>
      <c r="L959" s="97">
        <f t="shared" si="276"/>
        <v>27.604538120029179</v>
      </c>
      <c r="M959" s="97">
        <f t="shared" si="277"/>
        <v>161.01260443690117</v>
      </c>
      <c r="N959" s="97">
        <f t="shared" si="290"/>
        <v>15.505862661608257</v>
      </c>
      <c r="O959" s="97">
        <f t="shared" si="278"/>
        <v>0.37012333446978346</v>
      </c>
      <c r="P959" s="97">
        <f t="shared" si="279"/>
        <v>0.37012333446978346</v>
      </c>
      <c r="Q959" s="97">
        <f t="shared" si="291"/>
        <v>0.2792817955405596</v>
      </c>
      <c r="R959" s="97">
        <f t="shared" si="280"/>
        <v>2.9013642603248829E-2</v>
      </c>
      <c r="S959" s="97">
        <f t="shared" si="287"/>
        <v>144.45819966820955</v>
      </c>
      <c r="T959" s="97">
        <f t="shared" si="281"/>
        <v>185.53897633310618</v>
      </c>
      <c r="U959" s="97">
        <f t="shared" si="282"/>
        <v>622.8853628849854</v>
      </c>
      <c r="V959" s="33">
        <f t="shared" si="283"/>
        <v>999.99999999999909</v>
      </c>
      <c r="W959" s="101">
        <f t="shared" si="284"/>
        <v>12557.361668728345</v>
      </c>
      <c r="X959" s="108">
        <f t="shared" si="285"/>
        <v>191.57566078190754</v>
      </c>
      <c r="Y959" s="32">
        <f t="shared" si="286"/>
        <v>96.004433452932247</v>
      </c>
    </row>
    <row r="960" spans="1:25" x14ac:dyDescent="0.25">
      <c r="A960" s="4">
        <v>954</v>
      </c>
      <c r="C960" s="106">
        <f>IF(male=0,VLOOKUP((($A$5:$A$1570/'Life tables'!$I$2)*2)+age,lifetable,13,1),IF(male=1,VLOOKUP((($A$5:$A$1570/'Life tables'!$I$2)*2)+age,lifetable,10,1),"error"))</f>
        <v>1.5755603186140554E-3</v>
      </c>
      <c r="F960" s="97">
        <f t="shared" si="272"/>
        <v>31.0112364184799</v>
      </c>
      <c r="G960" s="97">
        <f t="shared" si="288"/>
        <v>3.1151436011782803</v>
      </c>
      <c r="H960" s="97">
        <f t="shared" si="273"/>
        <v>7.1286234201227663E-2</v>
      </c>
      <c r="I960" s="97">
        <f t="shared" si="274"/>
        <v>7.1286234201227663E-2</v>
      </c>
      <c r="J960" s="97">
        <f t="shared" si="289"/>
        <v>5.3992801700658732E-2</v>
      </c>
      <c r="K960" s="97">
        <f t="shared" si="275"/>
        <v>0.17186398861674215</v>
      </c>
      <c r="L960" s="97">
        <f t="shared" si="276"/>
        <v>27.527663558581764</v>
      </c>
      <c r="M960" s="97">
        <f t="shared" si="277"/>
        <v>160.56442436342766</v>
      </c>
      <c r="N960" s="97">
        <f t="shared" si="290"/>
        <v>15.462701949493491</v>
      </c>
      <c r="O960" s="97">
        <f t="shared" si="278"/>
        <v>0.36909309274543489</v>
      </c>
      <c r="P960" s="97">
        <f t="shared" si="279"/>
        <v>0.36909309274543489</v>
      </c>
      <c r="Q960" s="97">
        <f t="shared" si="291"/>
        <v>0.27850441207991111</v>
      </c>
      <c r="R960" s="97">
        <f t="shared" si="280"/>
        <v>2.8932882860748334E-2</v>
      </c>
      <c r="S960" s="97">
        <f t="shared" si="287"/>
        <v>144.05609893350265</v>
      </c>
      <c r="T960" s="97">
        <f t="shared" si="281"/>
        <v>185.87147354688673</v>
      </c>
      <c r="U960" s="97">
        <f t="shared" si="282"/>
        <v>623.08615975646285</v>
      </c>
      <c r="V960" s="33">
        <f t="shared" si="283"/>
        <v>999.99999999999909</v>
      </c>
      <c r="W960" s="101">
        <f t="shared" si="284"/>
        <v>12508.013605644792</v>
      </c>
      <c r="X960" s="108">
        <f t="shared" si="285"/>
        <v>191.04236669664954</v>
      </c>
      <c r="Y960" s="32">
        <f t="shared" si="286"/>
        <v>95.709650568621939</v>
      </c>
    </row>
    <row r="961" spans="1:25" x14ac:dyDescent="0.25">
      <c r="A961" s="4">
        <v>955</v>
      </c>
      <c r="C961" s="106">
        <f>IF(male=0,VLOOKUP((($A$5:$A$1570/'Life tables'!$I$2)*2)+age,lifetable,13,1),IF(male=1,VLOOKUP((($A$5:$A$1570/'Life tables'!$I$2)*2)+age,lifetable,10,1),"error"))</f>
        <v>1.5755603186140554E-3</v>
      </c>
      <c r="F961" s="97">
        <f t="shared" si="272"/>
        <v>30.924875950435929</v>
      </c>
      <c r="G961" s="97">
        <f t="shared" si="288"/>
        <v>3.1064685114207617</v>
      </c>
      <c r="H961" s="97">
        <f t="shared" si="273"/>
        <v>7.1087715429914128E-2</v>
      </c>
      <c r="I961" s="97">
        <f t="shared" si="274"/>
        <v>7.1087715429914128E-2</v>
      </c>
      <c r="J961" s="97">
        <f t="shared" si="289"/>
        <v>5.3842441890332202E-2</v>
      </c>
      <c r="K961" s="97">
        <f t="shared" si="275"/>
        <v>0.17138537969265549</v>
      </c>
      <c r="L961" s="97">
        <f t="shared" si="276"/>
        <v>27.451004186572352</v>
      </c>
      <c r="M961" s="97">
        <f t="shared" si="277"/>
        <v>160.11749074621358</v>
      </c>
      <c r="N961" s="97">
        <f t="shared" si="290"/>
        <v>15.419661273817114</v>
      </c>
      <c r="O961" s="97">
        <f t="shared" si="278"/>
        <v>0.36806571627842827</v>
      </c>
      <c r="P961" s="97">
        <f t="shared" si="279"/>
        <v>0.36806571627842827</v>
      </c>
      <c r="Q961" s="97">
        <f t="shared" si="291"/>
        <v>0.27772919063970458</v>
      </c>
      <c r="R961" s="97">
        <f t="shared" si="280"/>
        <v>2.8852347723250394E-2</v>
      </c>
      <c r="S961" s="97">
        <f t="shared" si="287"/>
        <v>143.65511650147664</v>
      </c>
      <c r="T961" s="97">
        <f t="shared" si="281"/>
        <v>186.20304517941676</v>
      </c>
      <c r="U961" s="97">
        <f t="shared" si="282"/>
        <v>623.28639748387877</v>
      </c>
      <c r="V961" s="33">
        <f t="shared" si="283"/>
        <v>999.99999999999909</v>
      </c>
      <c r="W961" s="101">
        <f t="shared" si="284"/>
        <v>12458.859449808981</v>
      </c>
      <c r="X961" s="108">
        <f t="shared" si="285"/>
        <v>190.51055733670356</v>
      </c>
      <c r="Y961" s="32">
        <f t="shared" si="286"/>
        <v>95.415772909222909</v>
      </c>
    </row>
    <row r="962" spans="1:25" x14ac:dyDescent="0.25">
      <c r="A962" s="4">
        <v>956</v>
      </c>
      <c r="C962" s="106">
        <f>IF(male=0,VLOOKUP((($A$5:$A$1570/'Life tables'!$I$2)*2)+age,lifetable,13,1),IF(male=1,VLOOKUP((($A$5:$A$1570/'Life tables'!$I$2)*2)+age,lifetable,10,1),"error"))</f>
        <v>1.5755603186140554E-3</v>
      </c>
      <c r="F962" s="97">
        <f t="shared" si="272"/>
        <v>30.838757178401632</v>
      </c>
      <c r="G962" s="97">
        <f t="shared" si="288"/>
        <v>3.0978177005332572</v>
      </c>
      <c r="H962" s="97">
        <f t="shared" si="273"/>
        <v>7.0889752250713034E-2</v>
      </c>
      <c r="I962" s="97">
        <f t="shared" si="274"/>
        <v>7.0889752250713034E-2</v>
      </c>
      <c r="J962" s="97">
        <f t="shared" si="289"/>
        <v>5.3692502890209617E-2</v>
      </c>
      <c r="K962" s="97">
        <f t="shared" si="275"/>
        <v>0.17090811024564403</v>
      </c>
      <c r="L962" s="97">
        <f t="shared" si="276"/>
        <v>27.374559360231096</v>
      </c>
      <c r="M962" s="97">
        <f t="shared" si="277"/>
        <v>159.67180015830195</v>
      </c>
      <c r="N962" s="97">
        <f t="shared" si="290"/>
        <v>15.376740304555746</v>
      </c>
      <c r="O962" s="97">
        <f t="shared" si="278"/>
        <v>0.3670411971911397</v>
      </c>
      <c r="P962" s="97">
        <f t="shared" si="279"/>
        <v>0.3670411971911397</v>
      </c>
      <c r="Q962" s="97">
        <f t="shared" si="291"/>
        <v>0.27695612527576735</v>
      </c>
      <c r="R962" s="97">
        <f t="shared" si="280"/>
        <v>2.8772036573235012E-2</v>
      </c>
      <c r="S962" s="97">
        <f t="shared" si="287"/>
        <v>143.25524929751492</v>
      </c>
      <c r="T962" s="97">
        <f t="shared" si="281"/>
        <v>186.53369380758275</v>
      </c>
      <c r="U962" s="97">
        <f t="shared" si="282"/>
        <v>623.48607763069765</v>
      </c>
      <c r="V962" s="33">
        <f t="shared" si="283"/>
        <v>999.99999999999909</v>
      </c>
      <c r="W962" s="101">
        <f t="shared" si="284"/>
        <v>12409.898440109071</v>
      </c>
      <c r="X962" s="108">
        <f t="shared" si="285"/>
        <v>189.98022856171872</v>
      </c>
      <c r="Y962" s="32">
        <f t="shared" si="286"/>
        <v>95.122797691548953</v>
      </c>
    </row>
    <row r="963" spans="1:25" x14ac:dyDescent="0.25">
      <c r="A963" s="4">
        <v>957</v>
      </c>
      <c r="C963" s="106">
        <f>IF(male=0,VLOOKUP((($A$5:$A$1570/'Life tables'!$I$2)*2)+age,lifetable,13,1),IF(male=1,VLOOKUP((($A$5:$A$1570/'Life tables'!$I$2)*2)+age,lifetable,10,1),"error"))</f>
        <v>1.5755603186140554E-3</v>
      </c>
      <c r="F963" s="97">
        <f t="shared" si="272"/>
        <v>30.752879381047642</v>
      </c>
      <c r="G963" s="97">
        <f t="shared" si="288"/>
        <v>3.0891910960567213</v>
      </c>
      <c r="H963" s="97">
        <f t="shared" si="273"/>
        <v>7.069234300548817E-2</v>
      </c>
      <c r="I963" s="97">
        <f t="shared" si="274"/>
        <v>7.069234300548817E-2</v>
      </c>
      <c r="J963" s="97">
        <f t="shared" si="289"/>
        <v>5.3542983444404474E-2</v>
      </c>
      <c r="K963" s="97">
        <f t="shared" si="275"/>
        <v>0.17043217627810694</v>
      </c>
      <c r="L963" s="97">
        <f t="shared" si="276"/>
        <v>27.298328439257432</v>
      </c>
      <c r="M963" s="97">
        <f t="shared" si="277"/>
        <v>159.22734918067107</v>
      </c>
      <c r="N963" s="97">
        <f t="shared" si="290"/>
        <v>15.333938712450188</v>
      </c>
      <c r="O963" s="97">
        <f t="shared" si="278"/>
        <v>0.36601952762418621</v>
      </c>
      <c r="P963" s="97">
        <f t="shared" si="279"/>
        <v>0.36601952762418621</v>
      </c>
      <c r="Q963" s="97">
        <f t="shared" si="291"/>
        <v>0.27618521005769103</v>
      </c>
      <c r="R963" s="97">
        <f t="shared" si="280"/>
        <v>2.8691948794612065E-2</v>
      </c>
      <c r="S963" s="97">
        <f t="shared" si="287"/>
        <v>142.85649425412021</v>
      </c>
      <c r="T963" s="97">
        <f t="shared" si="281"/>
        <v>186.86342200108484</v>
      </c>
      <c r="U963" s="97">
        <f t="shared" si="282"/>
        <v>623.68520175577032</v>
      </c>
      <c r="V963" s="33">
        <f t="shared" si="283"/>
        <v>999.99999999999909</v>
      </c>
      <c r="W963" s="101">
        <f t="shared" si="284"/>
        <v>12361.129818388865</v>
      </c>
      <c r="X963" s="108">
        <f t="shared" si="285"/>
        <v>189.4513762431439</v>
      </c>
      <c r="Y963" s="32">
        <f t="shared" si="286"/>
        <v>94.8307221410994</v>
      </c>
    </row>
    <row r="964" spans="1:25" x14ac:dyDescent="0.25">
      <c r="A964" s="4">
        <v>958</v>
      </c>
      <c r="C964" s="106">
        <f>IF(male=0,VLOOKUP((($A$5:$A$1570/'Life tables'!$I$2)*2)+age,lifetable,13,1),IF(male=1,VLOOKUP((($A$5:$A$1570/'Life tables'!$I$2)*2)+age,lifetable,10,1),"error"))</f>
        <v>1.5755603186140554E-3</v>
      </c>
      <c r="F964" s="97">
        <f t="shared" si="272"/>
        <v>30.667241840871178</v>
      </c>
      <c r="G964" s="97">
        <f t="shared" si="288"/>
        <v>3.0805886259164987</v>
      </c>
      <c r="H964" s="97">
        <f t="shared" si="273"/>
        <v>7.0495486044899566E-2</v>
      </c>
      <c r="I964" s="97">
        <f t="shared" si="274"/>
        <v>7.0495486044899566E-2</v>
      </c>
      <c r="J964" s="97">
        <f t="shared" si="289"/>
        <v>5.339388230369263E-2</v>
      </c>
      <c r="K964" s="97">
        <f t="shared" si="275"/>
        <v>0.16995757381365045</v>
      </c>
      <c r="L964" s="97">
        <f t="shared" si="276"/>
        <v>27.222310786747535</v>
      </c>
      <c r="M964" s="97">
        <f t="shared" si="277"/>
        <v>158.78413440227274</v>
      </c>
      <c r="N964" s="97">
        <f t="shared" si="290"/>
        <v>15.291256169009106</v>
      </c>
      <c r="O964" s="97">
        <f t="shared" si="278"/>
        <v>0.36500069973651383</v>
      </c>
      <c r="P964" s="97">
        <f t="shared" si="279"/>
        <v>0.36500069973651383</v>
      </c>
      <c r="Q964" s="97">
        <f t="shared" si="291"/>
        <v>0.27541643906889735</v>
      </c>
      <c r="R964" s="97">
        <f t="shared" si="280"/>
        <v>2.8612083772728222E-2</v>
      </c>
      <c r="S964" s="97">
        <f t="shared" si="287"/>
        <v>142.45884831094898</v>
      </c>
      <c r="T964" s="97">
        <f t="shared" si="281"/>
        <v>187.19223232245744</v>
      </c>
      <c r="U964" s="97">
        <f t="shared" si="282"/>
        <v>623.88377141335673</v>
      </c>
      <c r="V964" s="33">
        <f t="shared" si="283"/>
        <v>999.99999999999909</v>
      </c>
      <c r="W964" s="101">
        <f t="shared" si="284"/>
        <v>12312.552829437664</v>
      </c>
      <c r="X964" s="108">
        <f t="shared" si="285"/>
        <v>188.92399626418495</v>
      </c>
      <c r="Y964" s="32">
        <f t="shared" si="286"/>
        <v>94.539543492027349</v>
      </c>
    </row>
    <row r="965" spans="1:25" x14ac:dyDescent="0.25">
      <c r="A965" s="4">
        <v>959</v>
      </c>
      <c r="C965" s="106">
        <f>IF(male=0,VLOOKUP((($A$5:$A$1570/'Life tables'!$I$2)*2)+age,lifetable,13,1),IF(male=1,VLOOKUP((($A$5:$A$1570/'Life tables'!$I$2)*2)+age,lifetable,10,1),"error"))</f>
        <v>1.5755603186140554E-3</v>
      </c>
      <c r="F965" s="97">
        <f t="shared" si="272"/>
        <v>30.581843844117255</v>
      </c>
      <c r="G965" s="97">
        <f t="shared" si="288"/>
        <v>3.0720102184144071</v>
      </c>
      <c r="H965" s="97">
        <f t="shared" si="273"/>
        <v>7.029917972822243E-2</v>
      </c>
      <c r="I965" s="97">
        <f t="shared" si="274"/>
        <v>7.029917972822243E-2</v>
      </c>
      <c r="J965" s="97">
        <f t="shared" si="289"/>
        <v>5.3245198225375122E-2</v>
      </c>
      <c r="K965" s="97">
        <f t="shared" si="275"/>
        <v>0.16948429889665093</v>
      </c>
      <c r="L965" s="97">
        <f t="shared" si="276"/>
        <v>27.146505769124378</v>
      </c>
      <c r="M965" s="97">
        <f t="shared" si="277"/>
        <v>158.34215242006772</v>
      </c>
      <c r="N965" s="97">
        <f t="shared" si="290"/>
        <v>15.248692346512451</v>
      </c>
      <c r="O965" s="97">
        <f t="shared" si="278"/>
        <v>0.36398470570547886</v>
      </c>
      <c r="P965" s="97">
        <f t="shared" si="279"/>
        <v>0.36398470570547886</v>
      </c>
      <c r="Q965" s="97">
        <f t="shared" si="291"/>
        <v>0.2746498064067</v>
      </c>
      <c r="R965" s="97">
        <f t="shared" si="280"/>
        <v>2.8532440894373332E-2</v>
      </c>
      <c r="S965" s="97">
        <f t="shared" si="287"/>
        <v>142.06230841484324</v>
      </c>
      <c r="T965" s="97">
        <f t="shared" si="281"/>
        <v>187.52012732708951</v>
      </c>
      <c r="U965" s="97">
        <f t="shared" si="282"/>
        <v>624.08178815314773</v>
      </c>
      <c r="V965" s="33">
        <f t="shared" si="283"/>
        <v>999.99999999999909</v>
      </c>
      <c r="W965" s="101">
        <f t="shared" si="284"/>
        <v>12264.166720979902</v>
      </c>
      <c r="X965" s="108">
        <f t="shared" si="285"/>
        <v>188.39808451976188</v>
      </c>
      <c r="Y965" s="32">
        <f t="shared" si="286"/>
        <v>94.249258987107979</v>
      </c>
    </row>
    <row r="966" spans="1:25" x14ac:dyDescent="0.25">
      <c r="A966" s="4">
        <v>960</v>
      </c>
      <c r="C966" s="106">
        <f>IF(male=0,VLOOKUP((($A$5:$A$1570/'Life tables'!$I$2)*2)+age,lifetable,13,1),IF(male=1,VLOOKUP((($A$5:$A$1570/'Life tables'!$I$2)*2)+age,lifetable,10,1),"error"))</f>
        <v>1.5755603186140554E-3</v>
      </c>
      <c r="F966" s="97">
        <f t="shared" si="272"/>
        <v>30.49668468070265</v>
      </c>
      <c r="G966" s="97">
        <f t="shared" si="288"/>
        <v>3.0634558022211005</v>
      </c>
      <c r="H966" s="97">
        <f t="shared" si="273"/>
        <v>7.0103422423172287E-2</v>
      </c>
      <c r="I966" s="97">
        <f t="shared" si="274"/>
        <v>7.0103422423172287E-2</v>
      </c>
      <c r="J966" s="97">
        <f t="shared" si="289"/>
        <v>5.3096929973145773E-2</v>
      </c>
      <c r="K966" s="97">
        <f t="shared" si="275"/>
        <v>0.16901234759183364</v>
      </c>
      <c r="L966" s="97">
        <f t="shared" si="276"/>
        <v>27.070912756070225</v>
      </c>
      <c r="M966" s="97">
        <f t="shared" si="277"/>
        <v>157.90139983905928</v>
      </c>
      <c r="N966" s="97">
        <f t="shared" si="290"/>
        <v>15.206246918014681</v>
      </c>
      <c r="O966" s="97">
        <f t="shared" si="278"/>
        <v>0.36297153772692514</v>
      </c>
      <c r="P966" s="97">
        <f t="shared" si="279"/>
        <v>0.36297153772692514</v>
      </c>
      <c r="Q966" s="97">
        <f t="shared" si="291"/>
        <v>0.27388530618236251</v>
      </c>
      <c r="R966" s="97">
        <f t="shared" si="280"/>
        <v>2.8453019547786462E-2</v>
      </c>
      <c r="S966" s="97">
        <f t="shared" si="287"/>
        <v>141.66687151986059</v>
      </c>
      <c r="T966" s="97">
        <f t="shared" si="281"/>
        <v>187.84710956324503</v>
      </c>
      <c r="U966" s="97">
        <f t="shared" si="282"/>
        <v>624.2792535202874</v>
      </c>
      <c r="V966" s="33">
        <f t="shared" si="283"/>
        <v>999.9999999999992</v>
      </c>
      <c r="W966" s="101">
        <f t="shared" si="284"/>
        <v>12215.970743664968</v>
      </c>
      <c r="X966" s="108">
        <f t="shared" si="285"/>
        <v>187.87363691646681</v>
      </c>
      <c r="Y966" s="32">
        <f t="shared" si="286"/>
        <v>93.959865877706946</v>
      </c>
    </row>
    <row r="967" spans="1:25" x14ac:dyDescent="0.25">
      <c r="A967" s="4">
        <v>961</v>
      </c>
      <c r="C967" s="106">
        <f>IF(male=0,VLOOKUP((($A$5:$A$1570/'Life tables'!$I$2)*2)+age,lifetable,13,1),IF(male=1,VLOOKUP((($A$5:$A$1570/'Life tables'!$I$2)*2)+age,lifetable,10,1),"error"))</f>
        <v>1.5755603186140554E-3</v>
      </c>
      <c r="F967" s="97">
        <f t="shared" si="272"/>
        <v>30.411763644142475</v>
      </c>
      <c r="G967" s="97">
        <f t="shared" si="288"/>
        <v>3.0549253063686934</v>
      </c>
      <c r="H967" s="97">
        <f t="shared" si="273"/>
        <v>6.9908212505736297E-2</v>
      </c>
      <c r="I967" s="97">
        <f t="shared" si="274"/>
        <v>6.9908212505736297E-2</v>
      </c>
      <c r="J967" s="97">
        <f t="shared" si="289"/>
        <v>5.2949076316963412E-2</v>
      </c>
      <c r="K967" s="97">
        <f t="shared" si="275"/>
        <v>0.1685417159838658</v>
      </c>
      <c r="L967" s="97">
        <f t="shared" si="276"/>
        <v>26.995531120461479</v>
      </c>
      <c r="M967" s="97">
        <f t="shared" si="277"/>
        <v>157.46187327232434</v>
      </c>
      <c r="N967" s="97">
        <f t="shared" si="290"/>
        <v>15.163919557347764</v>
      </c>
      <c r="O967" s="97">
        <f t="shared" si="278"/>
        <v>0.36196118801525556</v>
      </c>
      <c r="P967" s="97">
        <f t="shared" si="279"/>
        <v>0.36196118801525556</v>
      </c>
      <c r="Q967" s="97">
        <f t="shared" si="291"/>
        <v>0.27312293252115255</v>
      </c>
      <c r="R967" s="97">
        <f t="shared" si="280"/>
        <v>2.8373819122661494E-2</v>
      </c>
      <c r="S967" s="97">
        <f t="shared" si="287"/>
        <v>141.27253458730226</v>
      </c>
      <c r="T967" s="97">
        <f t="shared" si="281"/>
        <v>188.17318157208314</v>
      </c>
      <c r="U967" s="97">
        <f t="shared" si="282"/>
        <v>624.47616905539394</v>
      </c>
      <c r="V967" s="33">
        <f t="shared" si="283"/>
        <v>999.99999999999932</v>
      </c>
      <c r="W967" s="101">
        <f t="shared" si="284"/>
        <v>12167.96415105684</v>
      </c>
      <c r="X967" s="108">
        <f t="shared" si="285"/>
        <v>187.35064937252218</v>
      </c>
      <c r="Y967" s="32">
        <f t="shared" si="286"/>
        <v>93.671361423749815</v>
      </c>
    </row>
    <row r="968" spans="1:25" x14ac:dyDescent="0.25">
      <c r="A968" s="4">
        <v>962</v>
      </c>
      <c r="C968" s="106">
        <f>IF(male=0,VLOOKUP((($A$5:$A$1570/'Life tables'!$I$2)*2)+age,lifetable,13,1),IF(male=1,VLOOKUP((($A$5:$A$1570/'Life tables'!$I$2)*2)+age,lifetable,10,1),"error"))</f>
        <v>1.5755603186140554E-3</v>
      </c>
      <c r="F968" s="97">
        <f t="shared" ref="F968:F1031" si="292">E967*(1-pCAUC)+(L967+G967+H967+I967 )*(1-pCAUC)+(S967+N967+O967+P967)*(pUAUC)</f>
        <v>30.327080031479436</v>
      </c>
      <c r="G968" s="97">
        <f t="shared" si="288"/>
        <v>3.0464186602436545</v>
      </c>
      <c r="H968" s="97">
        <f t="shared" ref="H968:H1031" si="293">F968*rrEREX</f>
        <v>6.9713548360010522E-2</v>
      </c>
      <c r="I968" s="97">
        <f t="shared" ref="I968:I1031" si="294">F968*rrHOEX</f>
        <v>6.9713548360010522E-2</v>
      </c>
      <c r="J968" s="97">
        <f t="shared" si="289"/>
        <v>5.2801636032928624E-2</v>
      </c>
      <c r="K968" s="97">
        <f t="shared" ref="K968:K1031" si="295">F968*amr + I968*amrHOEX</f>
        <v>0.16807240017696454</v>
      </c>
      <c r="L968" s="97">
        <f t="shared" ref="L968:L1031" si="296">F968-SUM(G968:K968)</f>
        <v>26.920360238305868</v>
      </c>
      <c r="M968" s="97">
        <f t="shared" ref="M968:M1031" si="297">E967*pCAUC+(L967+G967+H967+I967)*pCAUC+(S967+N967+O967+P967)*(1-pUAUC)</f>
        <v>157.0235693410427</v>
      </c>
      <c r="N968" s="97">
        <f t="shared" si="290"/>
        <v>15.121709939123997</v>
      </c>
      <c r="O968" s="97">
        <f t="shared" ref="O968:O1031" si="298">M968*rrEREXc</f>
        <v>0.36095364880349934</v>
      </c>
      <c r="P968" s="97">
        <f t="shared" ref="P968:P1031" si="299">M968*rrHOEXc</f>
        <v>0.36095364880349934</v>
      </c>
      <c r="Q968" s="97">
        <f t="shared" si="291"/>
        <v>0.27236267956239252</v>
      </c>
      <c r="R968" s="97">
        <f t="shared" ref="R968:R1031" si="300">M968*amrc + P968*amrHOEX</f>
        <v>2.8294839010152426E-2</v>
      </c>
      <c r="S968" s="97">
        <f t="shared" si="287"/>
        <v>140.87929458573916</v>
      </c>
      <c r="T968" s="97">
        <f t="shared" ref="T968:T1031" si="301">J968+Q968+T967</f>
        <v>188.49834588767845</v>
      </c>
      <c r="U968" s="97">
        <f t="shared" ref="U968:U1031" si="302">K968+R968+U967</f>
        <v>624.67253629458105</v>
      </c>
      <c r="V968" s="33">
        <f t="shared" ref="V968:V1031" si="303">SUM(G968:I968,L968,N968,O968,P968,S968,T968,U968)</f>
        <v>999.9999999999992</v>
      </c>
      <c r="W968" s="101">
        <f t="shared" ref="W968:W1031" si="304">(cNES*L968+(cNES+cOSEX)*G968+(cNES+cEREX)*H968+(cNES+cHOEX)*I968 +(cNES+ cNES)*S968 +(cNES+ cOSEX)*N968 + (cNES+cEREX)*O968 + (cNES+cHOEX)*P968)/(1+cDR)^A$5:A$65536</f>
        <v>12120.146199623841</v>
      </c>
      <c r="X968" s="108">
        <f t="shared" ref="X968:X1031" si="305">(L968+G968+H968+I968+N968+O968+P968+S968)</f>
        <v>186.8291178177397</v>
      </c>
      <c r="Y968" s="32">
        <f t="shared" ref="Y968:Y1031" si="306">(uNES*L968+ uOCEX*G968+uEREX*H968+uHOEX*I968+uNES*S968+ uOCEX*N968+uEREX*O968+uHOEX*P968)/(1+oDR)^A$5:A$65536</f>
        <v>93.383742893690695</v>
      </c>
    </row>
    <row r="969" spans="1:25" x14ac:dyDescent="0.25">
      <c r="A969" s="4">
        <v>963</v>
      </c>
      <c r="C969" s="106">
        <f>IF(male=0,VLOOKUP((($A$5:$A$1570/'Life tables'!$I$2)*2)+age,lifetable,13,1),IF(male=1,VLOOKUP((($A$5:$A$1570/'Life tables'!$I$2)*2)+age,lifetable,10,1),"error"))</f>
        <v>1.5755603186140554E-3</v>
      </c>
      <c r="F969" s="97">
        <f t="shared" si="292"/>
        <v>30.242633143215468</v>
      </c>
      <c r="G969" s="97">
        <f t="shared" si="288"/>
        <v>3.0379357935799391</v>
      </c>
      <c r="H969" s="97">
        <f t="shared" si="293"/>
        <v>6.9519428378042855E-2</v>
      </c>
      <c r="I969" s="97">
        <f t="shared" si="294"/>
        <v>6.9519428378042855E-2</v>
      </c>
      <c r="J969" s="97">
        <f t="shared" si="289"/>
        <v>5.2654607903164757E-2</v>
      </c>
      <c r="K969" s="97">
        <f t="shared" si="295"/>
        <v>0.16760439629451793</v>
      </c>
      <c r="L969" s="97">
        <f t="shared" si="296"/>
        <v>26.84539948868176</v>
      </c>
      <c r="M969" s="97">
        <f t="shared" si="297"/>
        <v>156.58648467452426</v>
      </c>
      <c r="N969" s="97">
        <f t="shared" si="290"/>
        <v>15.079617738738618</v>
      </c>
      <c r="O969" s="97">
        <f t="shared" si="298"/>
        <v>0.35994891234337445</v>
      </c>
      <c r="P969" s="97">
        <f t="shared" si="299"/>
        <v>0.35994891234337445</v>
      </c>
      <c r="Q969" s="97">
        <f t="shared" si="291"/>
        <v>0.27160454145950652</v>
      </c>
      <c r="R969" s="97">
        <f t="shared" si="300"/>
        <v>2.8216078602878249E-2</v>
      </c>
      <c r="S969" s="97">
        <f t="shared" si="287"/>
        <v>140.48714849103649</v>
      </c>
      <c r="T969" s="97">
        <f t="shared" si="301"/>
        <v>188.82260503704111</v>
      </c>
      <c r="U969" s="97">
        <f t="shared" si="302"/>
        <v>624.8683567694784</v>
      </c>
      <c r="V969" s="33">
        <f t="shared" si="303"/>
        <v>999.99999999999909</v>
      </c>
      <c r="W969" s="101">
        <f t="shared" si="304"/>
        <v>12072.516148728357</v>
      </c>
      <c r="X969" s="108">
        <f t="shared" si="305"/>
        <v>186.30903819347964</v>
      </c>
      <c r="Y969" s="32">
        <f t="shared" si="306"/>
        <v>93.097007564482055</v>
      </c>
    </row>
    <row r="970" spans="1:25" x14ac:dyDescent="0.25">
      <c r="A970" s="4">
        <v>964</v>
      </c>
      <c r="C970" s="106">
        <f>IF(male=0,VLOOKUP((($A$5:$A$1570/'Life tables'!$I$2)*2)+age,lifetable,13,1),IF(male=1,VLOOKUP((($A$5:$A$1570/'Life tables'!$I$2)*2)+age,lifetable,10,1),"error"))</f>
        <v>1.5755603186140554E-3</v>
      </c>
      <c r="F970" s="97">
        <f t="shared" si="292"/>
        <v>30.158422283245816</v>
      </c>
      <c r="G970" s="97">
        <f t="shared" si="288"/>
        <v>3.029476636452368</v>
      </c>
      <c r="H970" s="97">
        <f t="shared" si="293"/>
        <v>6.9325850959681495E-2</v>
      </c>
      <c r="I970" s="97">
        <f t="shared" si="294"/>
        <v>6.9325850959681495E-2</v>
      </c>
      <c r="J970" s="97">
        <f t="shared" si="289"/>
        <v>5.2507990715703182E-2</v>
      </c>
      <c r="K970" s="97">
        <f t="shared" si="295"/>
        <v>0.16713770047871984</v>
      </c>
      <c r="L970" s="97">
        <f t="shared" si="296"/>
        <v>26.770648253679663</v>
      </c>
      <c r="M970" s="97">
        <f t="shared" si="297"/>
        <v>156.15061591023385</v>
      </c>
      <c r="N970" s="97">
        <f t="shared" si="290"/>
        <v>15.037642632372206</v>
      </c>
      <c r="O970" s="97">
        <f t="shared" si="298"/>
        <v>0.35894697090534494</v>
      </c>
      <c r="P970" s="97">
        <f t="shared" si="299"/>
        <v>0.35894697090534494</v>
      </c>
      <c r="Q970" s="97">
        <f t="shared" si="291"/>
        <v>0.27084851238006402</v>
      </c>
      <c r="R970" s="97">
        <f t="shared" si="300"/>
        <v>2.8137537294927434E-2</v>
      </c>
      <c r="S970" s="97">
        <f t="shared" si="287"/>
        <v>140.09609328637598</v>
      </c>
      <c r="T970" s="97">
        <f t="shared" si="301"/>
        <v>189.14596154013688</v>
      </c>
      <c r="U970" s="97">
        <f t="shared" si="302"/>
        <v>625.06363200725207</v>
      </c>
      <c r="V970" s="33">
        <f t="shared" si="303"/>
        <v>999.9999999999992</v>
      </c>
      <c r="W970" s="101">
        <f t="shared" si="304"/>
        <v>12025.07326061652</v>
      </c>
      <c r="X970" s="108">
        <f t="shared" si="305"/>
        <v>185.79040645261026</v>
      </c>
      <c r="Y970" s="32">
        <f t="shared" si="306"/>
        <v>92.811152721544332</v>
      </c>
    </row>
    <row r="971" spans="1:25" x14ac:dyDescent="0.25">
      <c r="A971" s="4">
        <v>965</v>
      </c>
      <c r="C971" s="106">
        <f>IF(male=0,VLOOKUP((($A$5:$A$1570/'Life tables'!$I$2)*2)+age,lifetable,13,1),IF(male=1,VLOOKUP((($A$5:$A$1570/'Life tables'!$I$2)*2)+age,lifetable,10,1),"error"))</f>
        <v>1.7383770313330604E-3</v>
      </c>
      <c r="F971" s="97">
        <f t="shared" si="292"/>
        <v>30.074446758795368</v>
      </c>
      <c r="G971" s="97">
        <f t="shared" si="288"/>
        <v>3.0210411192702309</v>
      </c>
      <c r="H971" s="97">
        <f t="shared" si="293"/>
        <v>6.9132814512428517E-2</v>
      </c>
      <c r="I971" s="97">
        <f t="shared" si="294"/>
        <v>6.9132814512428517E-2</v>
      </c>
      <c r="J971" s="97">
        <f t="shared" si="289"/>
        <v>5.7772793761710586E-2</v>
      </c>
      <c r="K971" s="97">
        <f t="shared" si="295"/>
        <v>0.16667230889021689</v>
      </c>
      <c r="L971" s="97">
        <f t="shared" si="296"/>
        <v>26.690694907848354</v>
      </c>
      <c r="M971" s="97">
        <f t="shared" si="297"/>
        <v>155.71595969381491</v>
      </c>
      <c r="N971" s="97">
        <f t="shared" si="290"/>
        <v>14.995784296992955</v>
      </c>
      <c r="O971" s="97">
        <f t="shared" si="298"/>
        <v>0.35794781677867499</v>
      </c>
      <c r="P971" s="97">
        <f t="shared" si="299"/>
        <v>0.35794781677867499</v>
      </c>
      <c r="Q971" s="97">
        <f t="shared" si="291"/>
        <v>0.2980058712586377</v>
      </c>
      <c r="R971" s="97">
        <f t="shared" si="300"/>
        <v>2.8059214481862188E-2</v>
      </c>
      <c r="S971" s="97">
        <f t="shared" si="287"/>
        <v>139.6782146775241</v>
      </c>
      <c r="T971" s="97">
        <f t="shared" si="301"/>
        <v>189.50174020515723</v>
      </c>
      <c r="U971" s="97">
        <f t="shared" si="302"/>
        <v>625.25836353062414</v>
      </c>
      <c r="V971" s="33">
        <f t="shared" si="303"/>
        <v>999.9999999999992</v>
      </c>
      <c r="W971" s="101">
        <f t="shared" si="304"/>
        <v>11975.950963002715</v>
      </c>
      <c r="X971" s="108">
        <f t="shared" si="305"/>
        <v>185.23989626421786</v>
      </c>
      <c r="Y971" s="32">
        <f t="shared" si="306"/>
        <v>92.50926089992447</v>
      </c>
    </row>
    <row r="972" spans="1:25" x14ac:dyDescent="0.25">
      <c r="A972" s="4">
        <v>966</v>
      </c>
      <c r="C972" s="106">
        <f>IF(male=0,VLOOKUP((($A$5:$A$1570/'Life tables'!$I$2)*2)+age,lifetable,13,1),IF(male=1,VLOOKUP((($A$5:$A$1570/'Life tables'!$I$2)*2)+age,lifetable,10,1),"error"))</f>
        <v>1.7383770313330604E-3</v>
      </c>
      <c r="F972" s="97">
        <f t="shared" si="292"/>
        <v>29.985271830075753</v>
      </c>
      <c r="G972" s="97">
        <f t="shared" si="288"/>
        <v>3.0120833110475025</v>
      </c>
      <c r="H972" s="97">
        <f t="shared" si="293"/>
        <v>6.89278260763726E-2</v>
      </c>
      <c r="I972" s="97">
        <f t="shared" si="294"/>
        <v>6.89278260763726E-2</v>
      </c>
      <c r="J972" s="97">
        <f t="shared" si="289"/>
        <v>5.7601489371410311E-2</v>
      </c>
      <c r="K972" s="97">
        <f t="shared" si="295"/>
        <v>0.16617810225080559</v>
      </c>
      <c r="L972" s="97">
        <f t="shared" si="296"/>
        <v>26.611553275253289</v>
      </c>
      <c r="M972" s="97">
        <f t="shared" si="297"/>
        <v>155.25462443414207</v>
      </c>
      <c r="N972" s="97">
        <f t="shared" si="290"/>
        <v>14.951356711944808</v>
      </c>
      <c r="O972" s="97">
        <f t="shared" si="298"/>
        <v>0.35688733492872449</v>
      </c>
      <c r="P972" s="97">
        <f t="shared" si="299"/>
        <v>0.35688733492872449</v>
      </c>
      <c r="Q972" s="97">
        <f t="shared" si="291"/>
        <v>0.29712297771149287</v>
      </c>
      <c r="R972" s="97">
        <f t="shared" si="300"/>
        <v>2.7976084242517043E-2</v>
      </c>
      <c r="S972" s="97">
        <f t="shared" ref="S972:S1035" si="307">M972-SUM(N972:R972)</f>
        <v>139.2643939903858</v>
      </c>
      <c r="T972" s="97">
        <f t="shared" si="301"/>
        <v>189.85646467224015</v>
      </c>
      <c r="U972" s="97">
        <f t="shared" si="302"/>
        <v>625.45251771711742</v>
      </c>
      <c r="V972" s="33">
        <f t="shared" si="303"/>
        <v>999.99999999999909</v>
      </c>
      <c r="W972" s="101">
        <f t="shared" si="304"/>
        <v>11926.743156331911</v>
      </c>
      <c r="X972" s="108">
        <f t="shared" si="305"/>
        <v>184.69101761064158</v>
      </c>
      <c r="Y972" s="32">
        <f t="shared" si="306"/>
        <v>92.208623822291173</v>
      </c>
    </row>
    <row r="973" spans="1:25" x14ac:dyDescent="0.25">
      <c r="A973" s="4">
        <v>967</v>
      </c>
      <c r="C973" s="106">
        <f>IF(male=0,VLOOKUP((($A$5:$A$1570/'Life tables'!$I$2)*2)+age,lifetable,13,1),IF(male=1,VLOOKUP((($A$5:$A$1570/'Life tables'!$I$2)*2)+age,lifetable,10,1),"error"))</f>
        <v>1.7383770313330604E-3</v>
      </c>
      <c r="F973" s="97">
        <f t="shared" si="292"/>
        <v>29.896363529429138</v>
      </c>
      <c r="G973" s="97">
        <f t="shared" si="288"/>
        <v>3.0031522861727287</v>
      </c>
      <c r="H973" s="97">
        <f t="shared" si="293"/>
        <v>6.8723450544329934E-2</v>
      </c>
      <c r="I973" s="97">
        <f t="shared" si="294"/>
        <v>6.8723450544329934E-2</v>
      </c>
      <c r="J973" s="97">
        <f t="shared" si="289"/>
        <v>5.7430697171701482E-2</v>
      </c>
      <c r="K973" s="97">
        <f t="shared" si="295"/>
        <v>0.16568537326173635</v>
      </c>
      <c r="L973" s="97">
        <f t="shared" si="296"/>
        <v>26.53264827173431</v>
      </c>
      <c r="M973" s="97">
        <f t="shared" si="297"/>
        <v>154.79465408121246</v>
      </c>
      <c r="N973" s="97">
        <f t="shared" si="290"/>
        <v>14.907060570373275</v>
      </c>
      <c r="O973" s="97">
        <f t="shared" si="298"/>
        <v>0.35582999062093607</v>
      </c>
      <c r="P973" s="97">
        <f t="shared" si="299"/>
        <v>0.35582999062093607</v>
      </c>
      <c r="Q973" s="97">
        <f t="shared" si="291"/>
        <v>0.29624269629366351</v>
      </c>
      <c r="R973" s="97">
        <f t="shared" si="300"/>
        <v>2.7893199952341987E-2</v>
      </c>
      <c r="S973" s="97">
        <f t="shared" si="307"/>
        <v>138.85179763335131</v>
      </c>
      <c r="T973" s="97">
        <f t="shared" si="301"/>
        <v>190.21013806570551</v>
      </c>
      <c r="U973" s="97">
        <f t="shared" si="302"/>
        <v>625.64609629033146</v>
      </c>
      <c r="V973" s="33">
        <f t="shared" si="303"/>
        <v>999.99999999999909</v>
      </c>
      <c r="W973" s="101">
        <f t="shared" si="304"/>
        <v>11877.737501515661</v>
      </c>
      <c r="X973" s="108">
        <f t="shared" si="305"/>
        <v>184.14376564396215</v>
      </c>
      <c r="Y973" s="32">
        <f t="shared" si="306"/>
        <v>91.908963916252631</v>
      </c>
    </row>
    <row r="974" spans="1:25" x14ac:dyDescent="0.25">
      <c r="A974" s="4">
        <v>968</v>
      </c>
      <c r="C974" s="106">
        <f>IF(male=0,VLOOKUP((($A$5:$A$1570/'Life tables'!$I$2)*2)+age,lifetable,13,1),IF(male=1,VLOOKUP((($A$5:$A$1570/'Life tables'!$I$2)*2)+age,lifetable,10,1),"error"))</f>
        <v>1.7383770313330604E-3</v>
      </c>
      <c r="F974" s="97">
        <f t="shared" si="292"/>
        <v>29.807720976417713</v>
      </c>
      <c r="G974" s="97">
        <f t="shared" si="288"/>
        <v>2.9942479562040885</v>
      </c>
      <c r="H974" s="97">
        <f t="shared" si="293"/>
        <v>6.8519685892418108E-2</v>
      </c>
      <c r="I974" s="97">
        <f t="shared" si="294"/>
        <v>6.8519685892418108E-2</v>
      </c>
      <c r="J974" s="97">
        <f t="shared" si="289"/>
        <v>5.7260415471269435E-2</v>
      </c>
      <c r="K974" s="97">
        <f t="shared" si="295"/>
        <v>0.16519411704363099</v>
      </c>
      <c r="L974" s="97">
        <f t="shared" si="296"/>
        <v>26.453979115913889</v>
      </c>
      <c r="M974" s="97">
        <f t="shared" si="297"/>
        <v>154.33604466754446</v>
      </c>
      <c r="N974" s="97">
        <f t="shared" si="290"/>
        <v>14.862895490201284</v>
      </c>
      <c r="O974" s="97">
        <f t="shared" si="298"/>
        <v>0.35477577473516947</v>
      </c>
      <c r="P974" s="97">
        <f t="shared" si="299"/>
        <v>0.35477577473516947</v>
      </c>
      <c r="Q974" s="97">
        <f t="shared" si="291"/>
        <v>0.29536501941226817</v>
      </c>
      <c r="R974" s="97">
        <f t="shared" si="300"/>
        <v>2.7810560896417248E-2</v>
      </c>
      <c r="S974" s="97">
        <f t="shared" si="307"/>
        <v>138.44042204756414</v>
      </c>
      <c r="T974" s="97">
        <f t="shared" si="301"/>
        <v>190.56276350058906</v>
      </c>
      <c r="U974" s="97">
        <f t="shared" si="302"/>
        <v>625.83910096827151</v>
      </c>
      <c r="V974" s="33">
        <f t="shared" si="303"/>
        <v>999.99999999999909</v>
      </c>
      <c r="W974" s="101">
        <f t="shared" si="304"/>
        <v>11828.933169537306</v>
      </c>
      <c r="X974" s="108">
        <f t="shared" si="305"/>
        <v>183.59813553113858</v>
      </c>
      <c r="Y974" s="32">
        <f t="shared" si="306"/>
        <v>91.610277999616429</v>
      </c>
    </row>
    <row r="975" spans="1:25" x14ac:dyDescent="0.25">
      <c r="A975" s="4">
        <v>969</v>
      </c>
      <c r="C975" s="106">
        <f>IF(male=0,VLOOKUP((($A$5:$A$1570/'Life tables'!$I$2)*2)+age,lifetable,13,1),IF(male=1,VLOOKUP((($A$5:$A$1570/'Life tables'!$I$2)*2)+age,lifetable,10,1),"error"))</f>
        <v>1.7383770313330604E-3</v>
      </c>
      <c r="F975" s="97">
        <f t="shared" si="292"/>
        <v>29.719343296617041</v>
      </c>
      <c r="G975" s="97">
        <f t="shared" si="288"/>
        <v>2.9853702333038181</v>
      </c>
      <c r="H975" s="97">
        <f t="shared" si="293"/>
        <v>6.8316530110577769E-2</v>
      </c>
      <c r="I975" s="97">
        <f t="shared" si="294"/>
        <v>6.8316530110577769E-2</v>
      </c>
      <c r="J975" s="97">
        <f t="shared" si="289"/>
        <v>5.7090642590351202E-2</v>
      </c>
      <c r="K975" s="97">
        <f t="shared" si="295"/>
        <v>0.16470432875043717</v>
      </c>
      <c r="L975" s="97">
        <f t="shared" si="296"/>
        <v>26.37554503175128</v>
      </c>
      <c r="M975" s="97">
        <f t="shared" si="297"/>
        <v>153.87879223452154</v>
      </c>
      <c r="N975" s="97">
        <f t="shared" si="290"/>
        <v>14.818861090205488</v>
      </c>
      <c r="O975" s="97">
        <f t="shared" si="298"/>
        <v>0.35372467817166292</v>
      </c>
      <c r="P975" s="97">
        <f t="shared" si="299"/>
        <v>0.35372467817166292</v>
      </c>
      <c r="Q975" s="97">
        <f t="shared" si="291"/>
        <v>0.29448993949139129</v>
      </c>
      <c r="R975" s="97">
        <f t="shared" si="300"/>
        <v>2.7728166361420503E-2</v>
      </c>
      <c r="S975" s="97">
        <f t="shared" si="307"/>
        <v>138.03026368211991</v>
      </c>
      <c r="T975" s="97">
        <f t="shared" si="301"/>
        <v>190.91434408267079</v>
      </c>
      <c r="U975" s="97">
        <f t="shared" si="302"/>
        <v>626.03153346338331</v>
      </c>
      <c r="V975" s="33">
        <f t="shared" si="303"/>
        <v>999.99999999999909</v>
      </c>
      <c r="W975" s="101">
        <f t="shared" si="304"/>
        <v>11780.329334723787</v>
      </c>
      <c r="X975" s="108">
        <f t="shared" si="305"/>
        <v>183.05412245394498</v>
      </c>
      <c r="Y975" s="32">
        <f t="shared" si="306"/>
        <v>91.312562900782865</v>
      </c>
    </row>
    <row r="976" spans="1:25" x14ac:dyDescent="0.25">
      <c r="A976" s="4">
        <v>970</v>
      </c>
      <c r="C976" s="106">
        <f>IF(male=0,VLOOKUP((($A$5:$A$1570/'Life tables'!$I$2)*2)+age,lifetable,13,1),IF(male=1,VLOOKUP((($A$5:$A$1570/'Life tables'!$I$2)*2)+age,lifetable,10,1),"error"))</f>
        <v>1.7383770313330604E-3</v>
      </c>
      <c r="F976" s="97">
        <f t="shared" si="292"/>
        <v>29.631229621470045</v>
      </c>
      <c r="G976" s="97">
        <f t="shared" ref="G976:G1039" si="308">F976*(rrOSEX)</f>
        <v>2.9765190302235403</v>
      </c>
      <c r="H976" s="97">
        <f t="shared" si="293"/>
        <v>6.8113981202237023E-2</v>
      </c>
      <c r="I976" s="97">
        <f t="shared" si="294"/>
        <v>6.8113981202237023E-2</v>
      </c>
      <c r="J976" s="97">
        <f t="shared" ref="J976:J1039" si="309">F976*mr + G976*mr + H976*mr+I976*mr</f>
        <v>5.6921376860454939E-2</v>
      </c>
      <c r="K976" s="97">
        <f t="shared" si="295"/>
        <v>0.16421600356861957</v>
      </c>
      <c r="L976" s="97">
        <f t="shared" si="296"/>
        <v>26.297345248412956</v>
      </c>
      <c r="M976" s="97">
        <f t="shared" si="297"/>
        <v>153.42289283247496</v>
      </c>
      <c r="N976" s="97">
        <f t="shared" ref="N976:N1039" si="310">M976*rrOSEXc</f>
        <v>14.774956990024226</v>
      </c>
      <c r="O976" s="97">
        <f t="shared" si="298"/>
        <v>0.35267669185122308</v>
      </c>
      <c r="P976" s="97">
        <f t="shared" si="299"/>
        <v>0.35267669185122308</v>
      </c>
      <c r="Q976" s="97">
        <f t="shared" ref="Q976:Q1039" si="311">M976*mr + N976*mr + O976*mr+P976*mr</f>
        <v>0.29361744897224146</v>
      </c>
      <c r="R976" s="97">
        <f t="shared" si="300"/>
        <v>2.7646015635641778E-2</v>
      </c>
      <c r="S976" s="97">
        <f t="shared" si="307"/>
        <v>137.62131899414041</v>
      </c>
      <c r="T976" s="97">
        <f t="shared" si="301"/>
        <v>191.26488290850349</v>
      </c>
      <c r="U976" s="97">
        <f t="shared" si="302"/>
        <v>626.22339548258753</v>
      </c>
      <c r="V976" s="33">
        <f t="shared" si="303"/>
        <v>999.99999999999909</v>
      </c>
      <c r="W976" s="101">
        <f t="shared" si="304"/>
        <v>11731.925174734353</v>
      </c>
      <c r="X976" s="108">
        <f t="shared" si="305"/>
        <v>182.51172160890803</v>
      </c>
      <c r="Y976" s="32">
        <f t="shared" si="306"/>
        <v>91.015815458700899</v>
      </c>
    </row>
    <row r="977" spans="1:25" x14ac:dyDescent="0.25">
      <c r="A977" s="4">
        <v>971</v>
      </c>
      <c r="C977" s="106">
        <f>IF(male=0,VLOOKUP((($A$5:$A$1570/'Life tables'!$I$2)*2)+age,lifetable,13,1),IF(male=1,VLOOKUP((($A$5:$A$1570/'Life tables'!$I$2)*2)+age,lifetable,10,1),"error"))</f>
        <v>1.7383770313330604E-3</v>
      </c>
      <c r="F977" s="97">
        <f t="shared" si="292"/>
        <v>29.543379088146239</v>
      </c>
      <c r="G977" s="97">
        <f t="shared" si="308"/>
        <v>2.9676942602901275</v>
      </c>
      <c r="H977" s="97">
        <f t="shared" si="293"/>
        <v>6.7912037183987833E-2</v>
      </c>
      <c r="I977" s="97">
        <f t="shared" si="294"/>
        <v>6.7912037183987833E-2</v>
      </c>
      <c r="J977" s="97">
        <f t="shared" si="309"/>
        <v>5.6752616624089557E-2</v>
      </c>
      <c r="K977" s="97">
        <f t="shared" si="295"/>
        <v>0.16372913671637954</v>
      </c>
      <c r="L977" s="97">
        <f t="shared" si="296"/>
        <v>26.219379000147669</v>
      </c>
      <c r="M977" s="97">
        <f t="shared" si="297"/>
        <v>152.96834252076184</v>
      </c>
      <c r="N977" s="97">
        <f t="shared" si="310"/>
        <v>14.731182810165052</v>
      </c>
      <c r="O977" s="97">
        <f t="shared" si="298"/>
        <v>0.35163180671540462</v>
      </c>
      <c r="P977" s="97">
        <f t="shared" si="299"/>
        <v>0.35163180671540462</v>
      </c>
      <c r="Q977" s="97">
        <f t="shared" si="311"/>
        <v>0.29274754031330047</v>
      </c>
      <c r="R977" s="97">
        <f t="shared" si="300"/>
        <v>2.7564108008997504E-2</v>
      </c>
      <c r="S977" s="97">
        <f t="shared" si="307"/>
        <v>137.21358444884368</v>
      </c>
      <c r="T977" s="97">
        <f t="shared" si="301"/>
        <v>191.61438306544088</v>
      </c>
      <c r="U977" s="97">
        <f t="shared" si="302"/>
        <v>626.41468872731286</v>
      </c>
      <c r="V977" s="33">
        <f t="shared" si="303"/>
        <v>999.99999999999909</v>
      </c>
      <c r="W977" s="101">
        <f t="shared" si="304"/>
        <v>11683.719870549199</v>
      </c>
      <c r="X977" s="108">
        <f t="shared" si="305"/>
        <v>181.97092820724532</v>
      </c>
      <c r="Y977" s="32">
        <f t="shared" si="306"/>
        <v>90.720032522824567</v>
      </c>
    </row>
    <row r="978" spans="1:25" x14ac:dyDescent="0.25">
      <c r="A978" s="4">
        <v>972</v>
      </c>
      <c r="C978" s="106">
        <f>IF(male=0,VLOOKUP((($A$5:$A$1570/'Life tables'!$I$2)*2)+age,lifetable,13,1),IF(male=1,VLOOKUP((($A$5:$A$1570/'Life tables'!$I$2)*2)+age,lifetable,10,1),"error"))</f>
        <v>1.7383770313330604E-3</v>
      </c>
      <c r="F978" s="97">
        <f t="shared" si="292"/>
        <v>29.455790839406038</v>
      </c>
      <c r="G978" s="97">
        <f t="shared" si="308"/>
        <v>2.9588958373920695</v>
      </c>
      <c r="H978" s="97">
        <f t="shared" si="293"/>
        <v>6.7710696085274052E-2</v>
      </c>
      <c r="I978" s="97">
        <f t="shared" si="294"/>
        <v>6.7710696085274052E-2</v>
      </c>
      <c r="J978" s="97">
        <f t="shared" si="309"/>
        <v>5.6584360234504021E-2</v>
      </c>
      <c r="K978" s="97">
        <f t="shared" si="295"/>
        <v>0.16324372344290308</v>
      </c>
      <c r="L978" s="97">
        <f t="shared" si="296"/>
        <v>26.141645526166013</v>
      </c>
      <c r="M978" s="97">
        <f t="shared" si="297"/>
        <v>152.51513736783929</v>
      </c>
      <c r="N978" s="97">
        <f t="shared" si="310"/>
        <v>14.687538172011868</v>
      </c>
      <c r="O978" s="97">
        <f t="shared" si="298"/>
        <v>0.35059001372668042</v>
      </c>
      <c r="P978" s="97">
        <f t="shared" si="299"/>
        <v>0.35059001372668042</v>
      </c>
      <c r="Q978" s="97">
        <f t="shared" si="311"/>
        <v>0.29188020599046582</v>
      </c>
      <c r="R978" s="97">
        <f t="shared" si="300"/>
        <v>2.7482442773043889E-2</v>
      </c>
      <c r="S978" s="97">
        <f t="shared" si="307"/>
        <v>136.80705651961054</v>
      </c>
      <c r="T978" s="97">
        <f t="shared" si="301"/>
        <v>191.96284763166585</v>
      </c>
      <c r="U978" s="97">
        <f t="shared" si="302"/>
        <v>626.60541489352886</v>
      </c>
      <c r="V978" s="33">
        <f t="shared" si="303"/>
        <v>999.99999999999909</v>
      </c>
      <c r="W978" s="101">
        <f t="shared" si="304"/>
        <v>11635.712606458064</v>
      </c>
      <c r="X978" s="108">
        <f t="shared" si="305"/>
        <v>181.43173747480441</v>
      </c>
      <c r="Y978" s="32">
        <f t="shared" si="306"/>
        <v>90.42521095307022</v>
      </c>
    </row>
    <row r="979" spans="1:25" x14ac:dyDescent="0.25">
      <c r="A979" s="4">
        <v>973</v>
      </c>
      <c r="C979" s="106">
        <f>IF(male=0,VLOOKUP((($A$5:$A$1570/'Life tables'!$I$2)*2)+age,lifetable,13,1),IF(male=1,VLOOKUP((($A$5:$A$1570/'Life tables'!$I$2)*2)+age,lifetable,10,1),"error"))</f>
        <v>1.7383770313330604E-3</v>
      </c>
      <c r="F979" s="97">
        <f t="shared" si="292"/>
        <v>29.368464023469929</v>
      </c>
      <c r="G979" s="97">
        <f t="shared" si="308"/>
        <v>2.9501236759663314</v>
      </c>
      <c r="H979" s="97">
        <f t="shared" si="293"/>
        <v>6.7509955948090769E-2</v>
      </c>
      <c r="I979" s="97">
        <f t="shared" si="294"/>
        <v>6.7509955948090769E-2</v>
      </c>
      <c r="J979" s="97">
        <f t="shared" si="309"/>
        <v>5.6416606055436108E-2</v>
      </c>
      <c r="K979" s="97">
        <f t="shared" si="295"/>
        <v>0.16275975902763598</v>
      </c>
      <c r="L979" s="97">
        <f t="shared" si="296"/>
        <v>26.064144070524343</v>
      </c>
      <c r="M979" s="97">
        <f t="shared" si="297"/>
        <v>152.06327345133445</v>
      </c>
      <c r="N979" s="97">
        <f t="shared" si="310"/>
        <v>14.644022697831669</v>
      </c>
      <c r="O979" s="97">
        <f t="shared" si="298"/>
        <v>0.34955130386860295</v>
      </c>
      <c r="P979" s="97">
        <f t="shared" si="299"/>
        <v>0.34955130386860295</v>
      </c>
      <c r="Q979" s="97">
        <f t="shared" si="311"/>
        <v>0.29101543849718409</v>
      </c>
      <c r="R979" s="97">
        <f t="shared" si="300"/>
        <v>2.7401019220989534E-2</v>
      </c>
      <c r="S979" s="97">
        <f t="shared" si="307"/>
        <v>136.40173168804739</v>
      </c>
      <c r="T979" s="97">
        <f t="shared" si="301"/>
        <v>192.31027967621847</v>
      </c>
      <c r="U979" s="97">
        <f t="shared" si="302"/>
        <v>626.79557567177744</v>
      </c>
      <c r="V979" s="33">
        <f t="shared" si="303"/>
        <v>999.99999999999909</v>
      </c>
      <c r="W979" s="101">
        <f t="shared" si="304"/>
        <v>11587.902570048802</v>
      </c>
      <c r="X979" s="108">
        <f t="shared" si="305"/>
        <v>180.89414465200312</v>
      </c>
      <c r="Y979" s="32">
        <f t="shared" si="306"/>
        <v>90.131347619773948</v>
      </c>
    </row>
    <row r="980" spans="1:25" x14ac:dyDescent="0.25">
      <c r="A980" s="4">
        <v>974</v>
      </c>
      <c r="C980" s="106">
        <f>IF(male=0,VLOOKUP((($A$5:$A$1570/'Life tables'!$I$2)*2)+age,lifetable,13,1),IF(male=1,VLOOKUP((($A$5:$A$1570/'Life tables'!$I$2)*2)+age,lifetable,10,1),"error"))</f>
        <v>1.7383770313330604E-3</v>
      </c>
      <c r="F980" s="97">
        <f t="shared" si="292"/>
        <v>29.281397793892321</v>
      </c>
      <c r="G980" s="97">
        <f t="shared" si="308"/>
        <v>2.9413776909856812</v>
      </c>
      <c r="H980" s="97">
        <f t="shared" si="293"/>
        <v>6.730981482669425E-2</v>
      </c>
      <c r="I980" s="97">
        <f t="shared" si="294"/>
        <v>6.730981482669425E-2</v>
      </c>
      <c r="J980" s="97">
        <f t="shared" si="309"/>
        <v>5.6249352460869956E-2</v>
      </c>
      <c r="K980" s="97">
        <f t="shared" si="295"/>
        <v>0.16227723877958447</v>
      </c>
      <c r="L980" s="97">
        <f t="shared" si="296"/>
        <v>25.986873882012794</v>
      </c>
      <c r="M980" s="97">
        <f t="shared" si="297"/>
        <v>151.6127468581108</v>
      </c>
      <c r="N980" s="97">
        <f t="shared" si="310"/>
        <v>14.600636010780931</v>
      </c>
      <c r="O980" s="97">
        <f t="shared" si="298"/>
        <v>0.34851566814595614</v>
      </c>
      <c r="P980" s="97">
        <f t="shared" si="299"/>
        <v>0.34851566814595614</v>
      </c>
      <c r="Q980" s="97">
        <f t="shared" si="311"/>
        <v>0.29015323034457857</v>
      </c>
      <c r="R980" s="97">
        <f t="shared" si="300"/>
        <v>2.7319836647707374E-2</v>
      </c>
      <c r="S980" s="97">
        <f t="shared" si="307"/>
        <v>135.99760644404566</v>
      </c>
      <c r="T980" s="97">
        <f t="shared" si="301"/>
        <v>192.65668225902391</v>
      </c>
      <c r="U980" s="97">
        <f t="shared" si="302"/>
        <v>626.98517274720473</v>
      </c>
      <c r="V980" s="33">
        <f t="shared" si="303"/>
        <v>999.99999999999898</v>
      </c>
      <c r="W980" s="101">
        <f t="shared" si="304"/>
        <v>11540.288952195915</v>
      </c>
      <c r="X980" s="108">
        <f t="shared" si="305"/>
        <v>180.35814499377037</v>
      </c>
      <c r="Y980" s="32">
        <f t="shared" si="306"/>
        <v>89.838439403649573</v>
      </c>
    </row>
    <row r="981" spans="1:25" x14ac:dyDescent="0.25">
      <c r="A981" s="4">
        <v>975</v>
      </c>
      <c r="C981" s="106">
        <f>IF(male=0,VLOOKUP((($A$5:$A$1570/'Life tables'!$I$2)*2)+age,lifetable,13,1),IF(male=1,VLOOKUP((($A$5:$A$1570/'Life tables'!$I$2)*2)+age,lifetable,10,1),"error"))</f>
        <v>1.7383770313330604E-3</v>
      </c>
      <c r="F981" s="97">
        <f t="shared" si="292"/>
        <v>29.19459130943995</v>
      </c>
      <c r="G981" s="97">
        <f t="shared" si="308"/>
        <v>2.9326577979464781</v>
      </c>
      <c r="H981" s="97">
        <f t="shared" si="293"/>
        <v>6.7110270787322471E-2</v>
      </c>
      <c r="I981" s="97">
        <f t="shared" si="294"/>
        <v>6.7110270787322471E-2</v>
      </c>
      <c r="J981" s="97">
        <f t="shared" si="309"/>
        <v>5.6082597834802579E-2</v>
      </c>
      <c r="K981" s="97">
        <f t="shared" si="295"/>
        <v>0.16179615803664155</v>
      </c>
      <c r="L981" s="97">
        <f t="shared" si="296"/>
        <v>25.909834214047383</v>
      </c>
      <c r="M981" s="97">
        <f t="shared" si="297"/>
        <v>151.1635536843304</v>
      </c>
      <c r="N981" s="97">
        <f t="shared" si="310"/>
        <v>14.557377734911601</v>
      </c>
      <c r="O981" s="97">
        <f t="shared" si="298"/>
        <v>0.34748309758489909</v>
      </c>
      <c r="P981" s="97">
        <f t="shared" si="299"/>
        <v>0.34748309758489909</v>
      </c>
      <c r="Q981" s="97">
        <f t="shared" si="311"/>
        <v>0.28929357406156775</v>
      </c>
      <c r="R981" s="97">
        <f t="shared" si="300"/>
        <v>2.7238894349745905E-2</v>
      </c>
      <c r="S981" s="97">
        <f t="shared" si="307"/>
        <v>135.59467728583769</v>
      </c>
      <c r="T981" s="97">
        <f t="shared" si="301"/>
        <v>193.00205843092027</v>
      </c>
      <c r="U981" s="97">
        <f t="shared" si="302"/>
        <v>627.17420779959116</v>
      </c>
      <c r="V981" s="33">
        <f t="shared" si="303"/>
        <v>999.99999999999909</v>
      </c>
      <c r="W981" s="101">
        <f t="shared" si="304"/>
        <v>11492.870947049019</v>
      </c>
      <c r="X981" s="108">
        <f t="shared" si="305"/>
        <v>179.8237337694876</v>
      </c>
      <c r="Y981" s="32">
        <f t="shared" si="306"/>
        <v>89.546483195747044</v>
      </c>
    </row>
    <row r="982" spans="1:25" x14ac:dyDescent="0.25">
      <c r="A982" s="4">
        <v>976</v>
      </c>
      <c r="C982" s="106">
        <f>IF(male=0,VLOOKUP((($A$5:$A$1570/'Life tables'!$I$2)*2)+age,lifetable,13,1),IF(male=1,VLOOKUP((($A$5:$A$1570/'Life tables'!$I$2)*2)+age,lifetable,10,1),"error"))</f>
        <v>1.7383770313330604E-3</v>
      </c>
      <c r="F982" s="97">
        <f t="shared" si="292"/>
        <v>29.108043733974586</v>
      </c>
      <c r="G982" s="97">
        <f t="shared" si="308"/>
        <v>2.9239639128568866</v>
      </c>
      <c r="H982" s="97">
        <f t="shared" si="293"/>
        <v>6.6911321907925453E-2</v>
      </c>
      <c r="I982" s="97">
        <f t="shared" si="294"/>
        <v>6.6911321907925453E-2</v>
      </c>
      <c r="J982" s="97">
        <f t="shared" si="309"/>
        <v>5.5916340571018533E-2</v>
      </c>
      <c r="K982" s="97">
        <f t="shared" si="295"/>
        <v>0.1613165121649367</v>
      </c>
      <c r="L982" s="97">
        <f t="shared" si="296"/>
        <v>25.833024324565894</v>
      </c>
      <c r="M982" s="97">
        <f t="shared" si="297"/>
        <v>150.71569003551301</v>
      </c>
      <c r="N982" s="97">
        <f t="shared" si="310"/>
        <v>14.514247495176793</v>
      </c>
      <c r="O982" s="97">
        <f t="shared" si="298"/>
        <v>0.34645358323310149</v>
      </c>
      <c r="P982" s="97">
        <f t="shared" si="299"/>
        <v>0.34645358323310149</v>
      </c>
      <c r="Q982" s="97">
        <f t="shared" si="311"/>
        <v>0.28843646219497848</v>
      </c>
      <c r="R982" s="97">
        <f t="shared" si="300"/>
        <v>2.7158191625339834E-2</v>
      </c>
      <c r="S982" s="97">
        <f t="shared" si="307"/>
        <v>135.19294072004971</v>
      </c>
      <c r="T982" s="97">
        <f t="shared" si="301"/>
        <v>193.34641123368627</v>
      </c>
      <c r="U982" s="97">
        <f t="shared" si="302"/>
        <v>627.36268250338139</v>
      </c>
      <c r="V982" s="33">
        <f t="shared" si="303"/>
        <v>999.99999999999898</v>
      </c>
      <c r="W982" s="101">
        <f t="shared" si="304"/>
        <v>11445.647752021354</v>
      </c>
      <c r="X982" s="108">
        <f t="shared" si="305"/>
        <v>179.29090626293134</v>
      </c>
      <c r="Y982" s="32">
        <f t="shared" si="306"/>
        <v>89.255475897411301</v>
      </c>
    </row>
    <row r="983" spans="1:25" x14ac:dyDescent="0.25">
      <c r="A983" s="4">
        <v>977</v>
      </c>
      <c r="C983" s="106">
        <f>IF(male=0,VLOOKUP((($A$5:$A$1570/'Life tables'!$I$2)*2)+age,lifetable,13,1),IF(male=1,VLOOKUP((($A$5:$A$1570/'Life tables'!$I$2)*2)+age,lifetable,10,1),"error"))</f>
        <v>1.7383770313330604E-3</v>
      </c>
      <c r="F983" s="97">
        <f t="shared" si="292"/>
        <v>29.021754236339941</v>
      </c>
      <c r="G983" s="97">
        <f t="shared" si="308"/>
        <v>2.915295952225518</v>
      </c>
      <c r="H983" s="97">
        <f t="shared" si="293"/>
        <v>6.6712966277905364E-2</v>
      </c>
      <c r="I983" s="97">
        <f t="shared" si="294"/>
        <v>6.6712966277905364E-2</v>
      </c>
      <c r="J983" s="97">
        <f t="shared" si="309"/>
        <v>5.5750579072872598E-2</v>
      </c>
      <c r="K983" s="97">
        <f t="shared" si="295"/>
        <v>0.16083829655820947</v>
      </c>
      <c r="L983" s="97">
        <f t="shared" si="296"/>
        <v>25.756443475927529</v>
      </c>
      <c r="M983" s="97">
        <f t="shared" si="297"/>
        <v>150.2691520265914</v>
      </c>
      <c r="N983" s="97">
        <f t="shared" si="310"/>
        <v>14.471244917436119</v>
      </c>
      <c r="O983" s="97">
        <f t="shared" si="298"/>
        <v>0.34542711615987104</v>
      </c>
      <c r="P983" s="97">
        <f t="shared" si="299"/>
        <v>0.34542711615987104</v>
      </c>
      <c r="Q983" s="97">
        <f t="shared" si="311"/>
        <v>0.2875818873096524</v>
      </c>
      <c r="R983" s="97">
        <f t="shared" si="300"/>
        <v>2.7077727774420045E-2</v>
      </c>
      <c r="S983" s="97">
        <f t="shared" si="307"/>
        <v>134.79239326175147</v>
      </c>
      <c r="T983" s="97">
        <f t="shared" si="301"/>
        <v>193.68974370006879</v>
      </c>
      <c r="U983" s="97">
        <f t="shared" si="302"/>
        <v>627.55059852771399</v>
      </c>
      <c r="V983" s="33">
        <f t="shared" si="303"/>
        <v>999.99999999999898</v>
      </c>
      <c r="W983" s="101">
        <f t="shared" si="304"/>
        <v>11398.618567778163</v>
      </c>
      <c r="X983" s="108">
        <f t="shared" si="305"/>
        <v>178.75965777221617</v>
      </c>
      <c r="Y983" s="32">
        <f t="shared" si="306"/>
        <v>88.965414420241572</v>
      </c>
    </row>
    <row r="984" spans="1:25" x14ac:dyDescent="0.25">
      <c r="A984" s="4">
        <v>978</v>
      </c>
      <c r="C984" s="106">
        <f>IF(male=0,VLOOKUP((($A$5:$A$1570/'Life tables'!$I$2)*2)+age,lifetable,13,1),IF(male=1,VLOOKUP((($A$5:$A$1570/'Life tables'!$I$2)*2)+age,lifetable,10,1),"error"))</f>
        <v>1.7383770313330604E-3</v>
      </c>
      <c r="F984" s="97">
        <f t="shared" si="292"/>
        <v>28.935721990252578</v>
      </c>
      <c r="G984" s="97">
        <f t="shared" si="308"/>
        <v>2.9066538330504712</v>
      </c>
      <c r="H984" s="97">
        <f t="shared" si="293"/>
        <v>6.6515201997865661E-2</v>
      </c>
      <c r="I984" s="97">
        <f t="shared" si="294"/>
        <v>6.6515201997865661E-2</v>
      </c>
      <c r="J984" s="97">
        <f t="shared" si="309"/>
        <v>5.5585311753080305E-2</v>
      </c>
      <c r="K984" s="97">
        <f t="shared" si="295"/>
        <v>0.16036150663720458</v>
      </c>
      <c r="L984" s="97">
        <f t="shared" si="296"/>
        <v>25.680090934816089</v>
      </c>
      <c r="M984" s="97">
        <f t="shared" si="297"/>
        <v>149.8239357819636</v>
      </c>
      <c r="N984" s="97">
        <f t="shared" si="310"/>
        <v>14.428369628460707</v>
      </c>
      <c r="O984" s="97">
        <f t="shared" si="298"/>
        <v>0.34440368745627326</v>
      </c>
      <c r="P984" s="97">
        <f t="shared" si="299"/>
        <v>0.34440368745627326</v>
      </c>
      <c r="Q984" s="97">
        <f t="shared" si="311"/>
        <v>0.28672984198854545</v>
      </c>
      <c r="R984" s="97">
        <f t="shared" si="300"/>
        <v>2.6997502098623009E-2</v>
      </c>
      <c r="S984" s="97">
        <f t="shared" si="307"/>
        <v>134.39303143450317</v>
      </c>
      <c r="T984" s="97">
        <f t="shared" si="301"/>
        <v>194.03205885381041</v>
      </c>
      <c r="U984" s="97">
        <f t="shared" si="302"/>
        <v>627.73795753644981</v>
      </c>
      <c r="V984" s="33">
        <f t="shared" si="303"/>
        <v>999.99999999999898</v>
      </c>
      <c r="W984" s="101">
        <f t="shared" si="304"/>
        <v>11351.782598225154</v>
      </c>
      <c r="X984" s="108">
        <f t="shared" si="305"/>
        <v>178.22998360973872</v>
      </c>
      <c r="Y984" s="32">
        <f t="shared" si="306"/>
        <v>88.676295686051006</v>
      </c>
    </row>
    <row r="985" spans="1:25" x14ac:dyDescent="0.25">
      <c r="A985" s="4">
        <v>979</v>
      </c>
      <c r="C985" s="106">
        <f>IF(male=0,VLOOKUP((($A$5:$A$1570/'Life tables'!$I$2)*2)+age,lifetable,13,1),IF(male=1,VLOOKUP((($A$5:$A$1570/'Life tables'!$I$2)*2)+age,lifetable,10,1),"error"))</f>
        <v>1.7383770313330604E-3</v>
      </c>
      <c r="F985" s="97">
        <f t="shared" si="292"/>
        <v>28.849946174196756</v>
      </c>
      <c r="G985" s="97">
        <f t="shared" si="308"/>
        <v>2.8980374728087717</v>
      </c>
      <c r="H985" s="97">
        <f t="shared" si="293"/>
        <v>6.6318027179369465E-2</v>
      </c>
      <c r="I985" s="97">
        <f t="shared" si="294"/>
        <v>6.6318027179369465E-2</v>
      </c>
      <c r="J985" s="97">
        <f t="shared" si="309"/>
        <v>5.5420537033515897E-2</v>
      </c>
      <c r="K985" s="97">
        <f t="shared" si="295"/>
        <v>0.15988613784908928</v>
      </c>
      <c r="L985" s="97">
        <f t="shared" si="296"/>
        <v>25.603965972146639</v>
      </c>
      <c r="M985" s="97">
        <f t="shared" si="297"/>
        <v>149.38003743554194</v>
      </c>
      <c r="N985" s="97">
        <f t="shared" si="310"/>
        <v>14.385621255937943</v>
      </c>
      <c r="O985" s="97">
        <f t="shared" si="298"/>
        <v>0.34338328823524461</v>
      </c>
      <c r="P985" s="97">
        <f t="shared" si="299"/>
        <v>0.34338328823524461</v>
      </c>
      <c r="Q985" s="97">
        <f t="shared" si="311"/>
        <v>0.28588031883282156</v>
      </c>
      <c r="R985" s="97">
        <f t="shared" si="300"/>
        <v>2.6917513901299622E-2</v>
      </c>
      <c r="S985" s="97">
        <f t="shared" si="307"/>
        <v>133.99485177039938</v>
      </c>
      <c r="T985" s="97">
        <f t="shared" si="301"/>
        <v>194.37335970967675</v>
      </c>
      <c r="U985" s="97">
        <f t="shared" si="302"/>
        <v>627.92476118820025</v>
      </c>
      <c r="V985" s="33">
        <f t="shared" si="303"/>
        <v>999.99999999999898</v>
      </c>
      <c r="W985" s="101">
        <f t="shared" si="304"/>
        <v>11305.139050496851</v>
      </c>
      <c r="X985" s="108">
        <f t="shared" si="305"/>
        <v>177.70187910212195</v>
      </c>
      <c r="Y985" s="32">
        <f t="shared" si="306"/>
        <v>88.388116626826843</v>
      </c>
    </row>
    <row r="986" spans="1:25" x14ac:dyDescent="0.25">
      <c r="A986" s="4">
        <v>980</v>
      </c>
      <c r="C986" s="106">
        <f>IF(male=0,VLOOKUP((($A$5:$A$1570/'Life tables'!$I$2)*2)+age,lifetable,13,1),IF(male=1,VLOOKUP((($A$5:$A$1570/'Life tables'!$I$2)*2)+age,lifetable,10,1),"error"))</f>
        <v>1.7383770313330604E-3</v>
      </c>
      <c r="F986" s="97">
        <f t="shared" si="292"/>
        <v>28.764425971322943</v>
      </c>
      <c r="G986" s="97">
        <f t="shared" si="308"/>
        <v>2.8894467894461737</v>
      </c>
      <c r="H986" s="97">
        <f t="shared" si="293"/>
        <v>6.6121439944706151E-2</v>
      </c>
      <c r="I986" s="97">
        <f t="shared" si="294"/>
        <v>6.6121439944706151E-2</v>
      </c>
      <c r="J986" s="97">
        <f t="shared" si="309"/>
        <v>5.5256253345017332E-2</v>
      </c>
      <c r="K986" s="97">
        <f t="shared" si="295"/>
        <v>0.15941218566689097</v>
      </c>
      <c r="L986" s="97">
        <f t="shared" si="296"/>
        <v>25.528067862975448</v>
      </c>
      <c r="M986" s="97">
        <f t="shared" si="297"/>
        <v>148.93745313079896</v>
      </c>
      <c r="N986" s="97">
        <f t="shared" si="310"/>
        <v>14.342999428475872</v>
      </c>
      <c r="O986" s="97">
        <f t="shared" si="298"/>
        <v>0.34236590963169772</v>
      </c>
      <c r="P986" s="97">
        <f t="shared" si="299"/>
        <v>0.34236590963169772</v>
      </c>
      <c r="Q986" s="97">
        <f t="shared" si="311"/>
        <v>0.28503331046194114</v>
      </c>
      <c r="R986" s="97">
        <f t="shared" si="300"/>
        <v>2.6837762487523488E-2</v>
      </c>
      <c r="S986" s="97">
        <f t="shared" si="307"/>
        <v>133.59785081011023</v>
      </c>
      <c r="T986" s="97">
        <f t="shared" si="301"/>
        <v>194.7136492734837</v>
      </c>
      <c r="U986" s="97">
        <f t="shared" si="302"/>
        <v>628.1110111363547</v>
      </c>
      <c r="V986" s="33">
        <f t="shared" si="303"/>
        <v>999.99999999999886</v>
      </c>
      <c r="W986" s="101">
        <f t="shared" si="304"/>
        <v>11258.687134945012</v>
      </c>
      <c r="X986" s="108">
        <f t="shared" si="305"/>
        <v>177.17533959016052</v>
      </c>
      <c r="Y986" s="32">
        <f t="shared" si="306"/>
        <v>88.100874184690639</v>
      </c>
    </row>
    <row r="987" spans="1:25" x14ac:dyDescent="0.25">
      <c r="A987" s="4">
        <v>981</v>
      </c>
      <c r="C987" s="106">
        <f>IF(male=0,VLOOKUP((($A$5:$A$1570/'Life tables'!$I$2)*2)+age,lifetable,13,1),IF(male=1,VLOOKUP((($A$5:$A$1570/'Life tables'!$I$2)*2)+age,lifetable,10,1),"error"))</f>
        <v>1.7383770313330604E-3</v>
      </c>
      <c r="F987" s="97">
        <f t="shared" si="292"/>
        <v>28.679160569349939</v>
      </c>
      <c r="G987" s="97">
        <f t="shared" si="308"/>
        <v>2.8808817013673309</v>
      </c>
      <c r="H987" s="97">
        <f t="shared" si="293"/>
        <v>6.5925438426666469E-2</v>
      </c>
      <c r="I987" s="97">
        <f t="shared" si="294"/>
        <v>6.5925438426666469E-2</v>
      </c>
      <c r="J987" s="97">
        <f t="shared" si="309"/>
        <v>5.5092459127198345E-2</v>
      </c>
      <c r="K987" s="97">
        <f t="shared" si="295"/>
        <v>0.15893964558895463</v>
      </c>
      <c r="L987" s="97">
        <f t="shared" si="296"/>
        <v>25.452395886413122</v>
      </c>
      <c r="M987" s="97">
        <f t="shared" si="297"/>
        <v>148.49617902081059</v>
      </c>
      <c r="N987" s="97">
        <f t="shared" si="310"/>
        <v>14.300503775607377</v>
      </c>
      <c r="O987" s="97">
        <f t="shared" si="298"/>
        <v>0.34135154280262076</v>
      </c>
      <c r="P987" s="97">
        <f t="shared" si="299"/>
        <v>0.34135154280262076</v>
      </c>
      <c r="Q987" s="97">
        <f t="shared" si="311"/>
        <v>0.28418880951374337</v>
      </c>
      <c r="R987" s="97">
        <f t="shared" si="300"/>
        <v>2.6758247164098692E-2</v>
      </c>
      <c r="S987" s="97">
        <f t="shared" si="307"/>
        <v>133.20202510292012</v>
      </c>
      <c r="T987" s="97">
        <f t="shared" si="301"/>
        <v>195.05293054212464</v>
      </c>
      <c r="U987" s="97">
        <f t="shared" si="302"/>
        <v>628.29670902910777</v>
      </c>
      <c r="V987" s="33">
        <f t="shared" si="303"/>
        <v>999.99999999999898</v>
      </c>
      <c r="W987" s="101">
        <f t="shared" si="304"/>
        <v>11212.426065126934</v>
      </c>
      <c r="X987" s="108">
        <f t="shared" si="305"/>
        <v>176.65036042876653</v>
      </c>
      <c r="Y987" s="32">
        <f t="shared" si="306"/>
        <v>87.814565311859567</v>
      </c>
    </row>
    <row r="988" spans="1:25" x14ac:dyDescent="0.25">
      <c r="A988" s="4">
        <v>982</v>
      </c>
      <c r="C988" s="106">
        <f>IF(male=0,VLOOKUP((($A$5:$A$1570/'Life tables'!$I$2)*2)+age,lifetable,13,1),IF(male=1,VLOOKUP((($A$5:$A$1570/'Life tables'!$I$2)*2)+age,lifetable,10,1),"error"))</f>
        <v>1.7383770313330604E-3</v>
      </c>
      <c r="F988" s="97">
        <f t="shared" si="292"/>
        <v>28.594149160470462</v>
      </c>
      <c r="G988" s="97">
        <f t="shared" si="308"/>
        <v>2.872342127426311</v>
      </c>
      <c r="H988" s="97">
        <f t="shared" si="293"/>
        <v>6.5730020768325459E-2</v>
      </c>
      <c r="I988" s="97">
        <f t="shared" si="294"/>
        <v>6.5730020768325459E-2</v>
      </c>
      <c r="J988" s="97">
        <f t="shared" si="309"/>
        <v>5.4929152828266992E-2</v>
      </c>
      <c r="K988" s="97">
        <f t="shared" si="295"/>
        <v>0.15846851313841975</v>
      </c>
      <c r="L988" s="97">
        <f t="shared" si="296"/>
        <v>25.376949325540814</v>
      </c>
      <c r="M988" s="97">
        <f t="shared" si="297"/>
        <v>148.05621126829604</v>
      </c>
      <c r="N988" s="97">
        <f t="shared" si="310"/>
        <v>14.258133927793999</v>
      </c>
      <c r="O988" s="97">
        <f t="shared" si="298"/>
        <v>0.34034017892716917</v>
      </c>
      <c r="P988" s="97">
        <f t="shared" si="299"/>
        <v>0.34034017892716917</v>
      </c>
      <c r="Q988" s="97">
        <f t="shared" si="311"/>
        <v>0.28334680864452216</v>
      </c>
      <c r="R988" s="97">
        <f t="shared" si="300"/>
        <v>2.6678967239566979E-2</v>
      </c>
      <c r="S988" s="97">
        <f t="shared" si="307"/>
        <v>132.80737120676361</v>
      </c>
      <c r="T988" s="97">
        <f t="shared" si="301"/>
        <v>195.39120650359743</v>
      </c>
      <c r="U988" s="97">
        <f t="shared" si="302"/>
        <v>628.48185650948574</v>
      </c>
      <c r="V988" s="33">
        <f t="shared" si="303"/>
        <v>999.99999999999886</v>
      </c>
      <c r="W988" s="101">
        <f t="shared" si="304"/>
        <v>11166.355057793824</v>
      </c>
      <c r="X988" s="108">
        <f t="shared" si="305"/>
        <v>176.12693698691572</v>
      </c>
      <c r="Y988" s="32">
        <f t="shared" si="306"/>
        <v>87.529186970607086</v>
      </c>
    </row>
    <row r="989" spans="1:25" x14ac:dyDescent="0.25">
      <c r="A989" s="4">
        <v>983</v>
      </c>
      <c r="C989" s="106">
        <f>IF(male=0,VLOOKUP((($A$5:$A$1570/'Life tables'!$I$2)*2)+age,lifetable,13,1),IF(male=1,VLOOKUP((($A$5:$A$1570/'Life tables'!$I$2)*2)+age,lifetable,10,1),"error"))</f>
        <v>1.7383770313330604E-3</v>
      </c>
      <c r="F989" s="97">
        <f t="shared" si="292"/>
        <v>28.50939094126004</v>
      </c>
      <c r="G989" s="97">
        <f t="shared" si="308"/>
        <v>2.8638279869174448</v>
      </c>
      <c r="H989" s="97">
        <f t="shared" si="293"/>
        <v>6.5535185122833031E-2</v>
      </c>
      <c r="I989" s="97">
        <f t="shared" si="294"/>
        <v>6.5535185122833031E-2</v>
      </c>
      <c r="J989" s="97">
        <f t="shared" si="309"/>
        <v>5.4766332904850744E-2</v>
      </c>
      <c r="K989" s="97">
        <f t="shared" si="295"/>
        <v>0.15799878386271518</v>
      </c>
      <c r="L989" s="97">
        <f t="shared" si="296"/>
        <v>25.301727467329364</v>
      </c>
      <c r="M989" s="97">
        <f t="shared" si="297"/>
        <v>147.61754604565567</v>
      </c>
      <c r="N989" s="97">
        <f t="shared" si="310"/>
        <v>14.215889516429602</v>
      </c>
      <c r="O989" s="97">
        <f t="shared" si="298"/>
        <v>0.3393318092067526</v>
      </c>
      <c r="P989" s="97">
        <f t="shared" si="299"/>
        <v>0.3393318092067526</v>
      </c>
      <c r="Q989" s="97">
        <f t="shared" si="311"/>
        <v>0.28250730052909934</v>
      </c>
      <c r="R989" s="97">
        <f t="shared" si="300"/>
        <v>2.6599922024214601E-2</v>
      </c>
      <c r="S989" s="97">
        <f t="shared" si="307"/>
        <v>132.41388568825926</v>
      </c>
      <c r="T989" s="97">
        <f t="shared" si="301"/>
        <v>195.72848013703137</v>
      </c>
      <c r="U989" s="97">
        <f t="shared" si="302"/>
        <v>628.66645521537271</v>
      </c>
      <c r="V989" s="33">
        <f t="shared" si="303"/>
        <v>999.99999999999886</v>
      </c>
      <c r="W989" s="101">
        <f t="shared" si="304"/>
        <v>11120.473332879137</v>
      </c>
      <c r="X989" s="108">
        <f t="shared" si="305"/>
        <v>175.60506464759484</v>
      </c>
      <c r="Y989" s="32">
        <f t="shared" si="306"/>
        <v>87.244736133224833</v>
      </c>
    </row>
    <row r="990" spans="1:25" x14ac:dyDescent="0.25">
      <c r="A990" s="4">
        <v>984</v>
      </c>
      <c r="C990" s="106">
        <f>IF(male=0,VLOOKUP((($A$5:$A$1570/'Life tables'!$I$2)*2)+age,lifetable,13,1),IF(male=1,VLOOKUP((($A$5:$A$1570/'Life tables'!$I$2)*2)+age,lifetable,10,1),"error"))</f>
        <v>1.7383770313330604E-3</v>
      </c>
      <c r="F990" s="97">
        <f t="shared" si="292"/>
        <v>28.424885112589138</v>
      </c>
      <c r="G990" s="97">
        <f t="shared" si="308"/>
        <v>2.8553391995664974</v>
      </c>
      <c r="H990" s="97">
        <f t="shared" si="293"/>
        <v>6.5340929653211921E-2</v>
      </c>
      <c r="I990" s="97">
        <f t="shared" si="294"/>
        <v>6.5340929653211921E-2</v>
      </c>
      <c r="J990" s="97">
        <f t="shared" si="309"/>
        <v>5.4603997821827524E-2</v>
      </c>
      <c r="K990" s="97">
        <f t="shared" si="295"/>
        <v>0.15753045333307242</v>
      </c>
      <c r="L990" s="97">
        <f t="shared" si="296"/>
        <v>25.226729602561317</v>
      </c>
      <c r="M990" s="97">
        <f t="shared" si="297"/>
        <v>147.18017953500572</v>
      </c>
      <c r="N990" s="97">
        <f t="shared" si="310"/>
        <v>14.173770173843709</v>
      </c>
      <c r="O990" s="97">
        <f t="shared" si="298"/>
        <v>0.33832642486511483</v>
      </c>
      <c r="P990" s="97">
        <f t="shared" si="299"/>
        <v>0.33832642486511483</v>
      </c>
      <c r="Q990" s="97">
        <f t="shared" si="311"/>
        <v>0.28167027786089072</v>
      </c>
      <c r="R990" s="97">
        <f t="shared" si="300"/>
        <v>2.6521110830078548E-2</v>
      </c>
      <c r="S990" s="97">
        <f t="shared" si="307"/>
        <v>132.02156512274081</v>
      </c>
      <c r="T990" s="97">
        <f t="shared" si="301"/>
        <v>196.06475441271408</v>
      </c>
      <c r="U990" s="97">
        <f t="shared" si="302"/>
        <v>628.85050677953586</v>
      </c>
      <c r="V990" s="33">
        <f t="shared" si="303"/>
        <v>999.99999999999886</v>
      </c>
      <c r="W990" s="101">
        <f t="shared" si="304"/>
        <v>11074.780113486902</v>
      </c>
      <c r="X990" s="108">
        <f t="shared" si="305"/>
        <v>175.08473880774898</v>
      </c>
      <c r="Y990" s="32">
        <f t="shared" si="306"/>
        <v>86.961209781984394</v>
      </c>
    </row>
    <row r="991" spans="1:25" x14ac:dyDescent="0.25">
      <c r="A991" s="4">
        <v>985</v>
      </c>
      <c r="C991" s="106">
        <f>IF(male=0,VLOOKUP((($A$5:$A$1570/'Life tables'!$I$2)*2)+age,lifetable,13,1),IF(male=1,VLOOKUP((($A$5:$A$1570/'Life tables'!$I$2)*2)+age,lifetable,10,1),"error"))</f>
        <v>1.7383770313330604E-3</v>
      </c>
      <c r="F991" s="97">
        <f t="shared" si="292"/>
        <v>28.34063087953831</v>
      </c>
      <c r="G991" s="97">
        <f t="shared" si="308"/>
        <v>2.8468756855221473</v>
      </c>
      <c r="H991" s="97">
        <f t="shared" si="293"/>
        <v>6.5147252532162761E-2</v>
      </c>
      <c r="I991" s="97">
        <f t="shared" si="294"/>
        <v>6.5147252532162761E-2</v>
      </c>
      <c r="J991" s="97">
        <f t="shared" si="309"/>
        <v>5.4442146052162868E-2</v>
      </c>
      <c r="K991" s="97">
        <f t="shared" si="295"/>
        <v>0.15706351714405509</v>
      </c>
      <c r="L991" s="97">
        <f t="shared" si="296"/>
        <v>25.151955025755619</v>
      </c>
      <c r="M991" s="97">
        <f t="shared" si="297"/>
        <v>146.74410792821064</v>
      </c>
      <c r="N991" s="97">
        <f t="shared" si="310"/>
        <v>14.131775533304612</v>
      </c>
      <c r="O991" s="97">
        <f t="shared" si="298"/>
        <v>0.33732401714840815</v>
      </c>
      <c r="P991" s="97">
        <f t="shared" si="299"/>
        <v>0.33732401714840815</v>
      </c>
      <c r="Q991" s="97">
        <f t="shared" si="311"/>
        <v>0.28083573335196793</v>
      </c>
      <c r="R991" s="97">
        <f t="shared" si="300"/>
        <v>2.6442532970952403E-2</v>
      </c>
      <c r="S991" s="97">
        <f t="shared" si="307"/>
        <v>131.63040609428629</v>
      </c>
      <c r="T991" s="97">
        <f t="shared" si="301"/>
        <v>196.4000322921182</v>
      </c>
      <c r="U991" s="97">
        <f t="shared" si="302"/>
        <v>629.03401282965092</v>
      </c>
      <c r="V991" s="33">
        <f t="shared" si="303"/>
        <v>999.99999999999898</v>
      </c>
      <c r="W991" s="101">
        <f t="shared" si="304"/>
        <v>11029.274625879991</v>
      </c>
      <c r="X991" s="108">
        <f t="shared" si="305"/>
        <v>174.56595487822983</v>
      </c>
      <c r="Y991" s="32">
        <f t="shared" si="306"/>
        <v>86.678604909099576</v>
      </c>
    </row>
    <row r="992" spans="1:25" x14ac:dyDescent="0.25">
      <c r="A992" s="4">
        <v>986</v>
      </c>
      <c r="C992" s="106">
        <f>IF(male=0,VLOOKUP((($A$5:$A$1570/'Life tables'!$I$2)*2)+age,lifetable,13,1),IF(male=1,VLOOKUP((($A$5:$A$1570/'Life tables'!$I$2)*2)+age,lifetable,10,1),"error"))</f>
        <v>1.7383770313330604E-3</v>
      </c>
      <c r="F992" s="97">
        <f t="shared" si="292"/>
        <v>28.256627451316398</v>
      </c>
      <c r="G992" s="97">
        <f t="shared" si="308"/>
        <v>2.838437365347767</v>
      </c>
      <c r="H992" s="97">
        <f t="shared" si="293"/>
        <v>6.4954151941875926E-2</v>
      </c>
      <c r="I992" s="97">
        <f t="shared" si="294"/>
        <v>6.4954151941875926E-2</v>
      </c>
      <c r="J992" s="97">
        <f t="shared" si="309"/>
        <v>5.4280776076752697E-2</v>
      </c>
      <c r="K992" s="97">
        <f t="shared" si="295"/>
        <v>0.15659797091310587</v>
      </c>
      <c r="L992" s="97">
        <f t="shared" si="296"/>
        <v>25.077403035095021</v>
      </c>
      <c r="M992" s="97">
        <f t="shared" si="297"/>
        <v>146.3093274269134</v>
      </c>
      <c r="N992" s="97">
        <f t="shared" si="310"/>
        <v>14.089905229022301</v>
      </c>
      <c r="O992" s="97">
        <f t="shared" si="298"/>
        <v>0.33632457732526289</v>
      </c>
      <c r="P992" s="97">
        <f t="shared" si="299"/>
        <v>0.33632457732526289</v>
      </c>
      <c r="Q992" s="97">
        <f t="shared" si="311"/>
        <v>0.28000365973311642</v>
      </c>
      <c r="R992" s="97">
        <f t="shared" si="300"/>
        <v>2.6364187762391769E-2</v>
      </c>
      <c r="S992" s="97">
        <f t="shared" si="307"/>
        <v>131.24040519574507</v>
      </c>
      <c r="T992" s="97">
        <f t="shared" si="301"/>
        <v>196.73431672792807</v>
      </c>
      <c r="U992" s="97">
        <f t="shared" si="302"/>
        <v>629.21697498832646</v>
      </c>
      <c r="V992" s="33">
        <f t="shared" si="303"/>
        <v>999.99999999999898</v>
      </c>
      <c r="W992" s="101">
        <f t="shared" si="304"/>
        <v>10983.956099468505</v>
      </c>
      <c r="X992" s="108">
        <f t="shared" si="305"/>
        <v>174.04870828374445</v>
      </c>
      <c r="Y992" s="32">
        <f t="shared" si="306"/>
        <v>86.396918516688956</v>
      </c>
    </row>
    <row r="993" spans="1:25" x14ac:dyDescent="0.25">
      <c r="A993" s="4">
        <v>987</v>
      </c>
      <c r="C993" s="106">
        <f>IF(male=0,VLOOKUP((($A$5:$A$1570/'Life tables'!$I$2)*2)+age,lifetable,13,1),IF(male=1,VLOOKUP((($A$5:$A$1570/'Life tables'!$I$2)*2)+age,lifetable,10,1),"error"))</f>
        <v>1.7383770313330604E-3</v>
      </c>
      <c r="F993" s="97">
        <f t="shared" si="292"/>
        <v>28.172874041181498</v>
      </c>
      <c r="G993" s="97">
        <f t="shared" si="308"/>
        <v>2.8300241600134868</v>
      </c>
      <c r="H993" s="97">
        <f t="shared" si="293"/>
        <v>6.4761626073849901E-2</v>
      </c>
      <c r="I993" s="97">
        <f t="shared" si="294"/>
        <v>6.4761626073849901E-2</v>
      </c>
      <c r="J993" s="97">
        <f t="shared" si="309"/>
        <v>5.4119886384271544E-2</v>
      </c>
      <c r="K993" s="97">
        <f t="shared" si="295"/>
        <v>0.15613381028010834</v>
      </c>
      <c r="L993" s="97">
        <f t="shared" si="296"/>
        <v>25.003072932355931</v>
      </c>
      <c r="M993" s="97">
        <f t="shared" si="297"/>
        <v>145.87583424256292</v>
      </c>
      <c r="N993" s="97">
        <f t="shared" si="310"/>
        <v>14.048158896151101</v>
      </c>
      <c r="O993" s="97">
        <f t="shared" si="298"/>
        <v>0.33532809668685049</v>
      </c>
      <c r="P993" s="97">
        <f t="shared" si="299"/>
        <v>0.33532809668685049</v>
      </c>
      <c r="Q993" s="97">
        <f t="shared" si="311"/>
        <v>0.27917404975388854</v>
      </c>
      <c r="R993" s="97">
        <f t="shared" si="300"/>
        <v>2.6286074521719247E-2</v>
      </c>
      <c r="S993" s="97">
        <f t="shared" si="307"/>
        <v>130.85155902876249</v>
      </c>
      <c r="T993" s="97">
        <f t="shared" si="301"/>
        <v>197.06761066406622</v>
      </c>
      <c r="U993" s="97">
        <f t="shared" si="302"/>
        <v>629.39939487312824</v>
      </c>
      <c r="V993" s="33">
        <f t="shared" si="303"/>
        <v>999.99999999999886</v>
      </c>
      <c r="W993" s="101">
        <f t="shared" si="304"/>
        <v>10938.823766798034</v>
      </c>
      <c r="X993" s="108">
        <f t="shared" si="305"/>
        <v>173.53299446280442</v>
      </c>
      <c r="Y993" s="32">
        <f t="shared" si="306"/>
        <v>86.116147616738758</v>
      </c>
    </row>
    <row r="994" spans="1:25" x14ac:dyDescent="0.25">
      <c r="A994" s="4">
        <v>988</v>
      </c>
      <c r="C994" s="106">
        <f>IF(male=0,VLOOKUP((($A$5:$A$1570/'Life tables'!$I$2)*2)+age,lifetable,13,1),IF(male=1,VLOOKUP((($A$5:$A$1570/'Life tables'!$I$2)*2)+age,lifetable,10,1),"error"))</f>
        <v>1.7383770313330604E-3</v>
      </c>
      <c r="F994" s="97">
        <f t="shared" si="292"/>
        <v>28.089369866364727</v>
      </c>
      <c r="G994" s="97">
        <f t="shared" si="308"/>
        <v>2.8216359908885327</v>
      </c>
      <c r="H994" s="97">
        <f t="shared" si="293"/>
        <v>6.4569673128716074E-2</v>
      </c>
      <c r="I994" s="97">
        <f t="shared" si="294"/>
        <v>6.4569673128716074E-2</v>
      </c>
      <c r="J994" s="97">
        <f t="shared" si="309"/>
        <v>5.3959475471026051E-2</v>
      </c>
      <c r="K994" s="97">
        <f t="shared" si="295"/>
        <v>0.15567103090696449</v>
      </c>
      <c r="L994" s="97">
        <f t="shared" si="296"/>
        <v>24.928964022840773</v>
      </c>
      <c r="M994" s="97">
        <f t="shared" si="297"/>
        <v>145.44362459643969</v>
      </c>
      <c r="N994" s="97">
        <f t="shared" si="310"/>
        <v>14.006536170792135</v>
      </c>
      <c r="O994" s="97">
        <f t="shared" si="298"/>
        <v>0.33433456654694255</v>
      </c>
      <c r="P994" s="97">
        <f t="shared" si="299"/>
        <v>0.33433456654694255</v>
      </c>
      <c r="Q994" s="97">
        <f t="shared" si="311"/>
        <v>0.27834689618265146</v>
      </c>
      <c r="R994" s="97">
        <f t="shared" si="300"/>
        <v>2.6208192568029032E-2</v>
      </c>
      <c r="S994" s="97">
        <f t="shared" si="307"/>
        <v>130.46386420380298</v>
      </c>
      <c r="T994" s="97">
        <f t="shared" si="301"/>
        <v>197.39991703571991</v>
      </c>
      <c r="U994" s="97">
        <f t="shared" si="302"/>
        <v>629.58127409660324</v>
      </c>
      <c r="V994" s="33">
        <f t="shared" si="303"/>
        <v>999.99999999999886</v>
      </c>
      <c r="W994" s="101">
        <f t="shared" si="304"/>
        <v>10893.876863538007</v>
      </c>
      <c r="X994" s="108">
        <f t="shared" si="305"/>
        <v>173.01880886767574</v>
      </c>
      <c r="Y994" s="32">
        <f t="shared" si="306"/>
        <v>85.836289231066004</v>
      </c>
    </row>
    <row r="995" spans="1:25" x14ac:dyDescent="0.25">
      <c r="A995" s="4">
        <v>989</v>
      </c>
      <c r="C995" s="106">
        <f>IF(male=0,VLOOKUP((($A$5:$A$1570/'Life tables'!$I$2)*2)+age,lifetable,13,1),IF(male=1,VLOOKUP((($A$5:$A$1570/'Life tables'!$I$2)*2)+age,lifetable,10,1),"error"))</f>
        <v>1.7383770313330604E-3</v>
      </c>
      <c r="F995" s="97">
        <f t="shared" si="292"/>
        <v>28.006114147996652</v>
      </c>
      <c r="G995" s="97">
        <f t="shared" si="308"/>
        <v>2.813272779733841</v>
      </c>
      <c r="H995" s="97">
        <f t="shared" si="293"/>
        <v>6.4378291316069564E-2</v>
      </c>
      <c r="I995" s="97">
        <f t="shared" si="294"/>
        <v>6.4378291316069564E-2</v>
      </c>
      <c r="J995" s="97">
        <f t="shared" si="309"/>
        <v>5.3799541840813717E-2</v>
      </c>
      <c r="K995" s="97">
        <f t="shared" si="295"/>
        <v>0.15520962847718703</v>
      </c>
      <c r="L995" s="97">
        <f t="shared" si="296"/>
        <v>24.855075615312671</v>
      </c>
      <c r="M995" s="97">
        <f t="shared" si="297"/>
        <v>145.0126947196791</v>
      </c>
      <c r="N995" s="97">
        <f t="shared" si="310"/>
        <v>13.965036689995575</v>
      </c>
      <c r="O995" s="97">
        <f t="shared" si="298"/>
        <v>0.33334397824196432</v>
      </c>
      <c r="P995" s="97">
        <f t="shared" si="299"/>
        <v>0.33334397824196432</v>
      </c>
      <c r="Q995" s="97">
        <f t="shared" si="311"/>
        <v>0.27752219180663296</v>
      </c>
      <c r="R995" s="97">
        <f t="shared" si="300"/>
        <v>2.6130541222191113E-2</v>
      </c>
      <c r="S995" s="97">
        <f t="shared" si="307"/>
        <v>130.07731734017077</v>
      </c>
      <c r="T995" s="97">
        <f t="shared" si="301"/>
        <v>197.73123876936737</v>
      </c>
      <c r="U995" s="97">
        <f t="shared" si="302"/>
        <v>629.76261426630265</v>
      </c>
      <c r="V995" s="33">
        <f t="shared" si="303"/>
        <v>999.99999999999898</v>
      </c>
      <c r="W995" s="101">
        <f t="shared" si="304"/>
        <v>10849.114628469953</v>
      </c>
      <c r="X995" s="108">
        <f t="shared" si="305"/>
        <v>172.50614696432893</v>
      </c>
      <c r="Y995" s="32">
        <f t="shared" si="306"/>
        <v>85.557340391282068</v>
      </c>
    </row>
    <row r="996" spans="1:25" x14ac:dyDescent="0.25">
      <c r="A996" s="4">
        <v>990</v>
      </c>
      <c r="C996" s="106">
        <f>IF(male=0,VLOOKUP((($A$5:$A$1570/'Life tables'!$I$2)*2)+age,lifetable,13,1),IF(male=1,VLOOKUP((($A$5:$A$1570/'Life tables'!$I$2)*2)+age,lifetable,10,1),"error"))</f>
        <v>1.7383770313330604E-3</v>
      </c>
      <c r="F996" s="97">
        <f t="shared" si="292"/>
        <v>27.923106111036194</v>
      </c>
      <c r="G996" s="97">
        <f t="shared" si="308"/>
        <v>2.8049344486949135</v>
      </c>
      <c r="H996" s="97">
        <f t="shared" si="293"/>
        <v>6.4187478854305841E-2</v>
      </c>
      <c r="I996" s="97">
        <f t="shared" si="294"/>
        <v>6.4187478854305841E-2</v>
      </c>
      <c r="J996" s="97">
        <f t="shared" si="309"/>
        <v>5.3640084004786238E-2</v>
      </c>
      <c r="K996" s="97">
        <f t="shared" si="295"/>
        <v>0.15474959869550542</v>
      </c>
      <c r="L996" s="97">
        <f t="shared" si="296"/>
        <v>24.781407021932377</v>
      </c>
      <c r="M996" s="97">
        <f t="shared" si="297"/>
        <v>144.58304085329274</v>
      </c>
      <c r="N996" s="97">
        <f t="shared" si="310"/>
        <v>13.92366009176269</v>
      </c>
      <c r="O996" s="97">
        <f t="shared" si="298"/>
        <v>0.33235632313104363</v>
      </c>
      <c r="P996" s="97">
        <f t="shared" si="299"/>
        <v>0.33235632313104363</v>
      </c>
      <c r="Q996" s="97">
        <f t="shared" si="311"/>
        <v>0.27669992943196126</v>
      </c>
      <c r="R996" s="97">
        <f t="shared" si="300"/>
        <v>2.6053119806855127E-2</v>
      </c>
      <c r="S996" s="97">
        <f t="shared" si="307"/>
        <v>129.69191506602914</v>
      </c>
      <c r="T996" s="97">
        <f t="shared" si="301"/>
        <v>198.06157878280411</v>
      </c>
      <c r="U996" s="97">
        <f t="shared" si="302"/>
        <v>629.94341698480503</v>
      </c>
      <c r="V996" s="33">
        <f t="shared" si="303"/>
        <v>999.99999999999898</v>
      </c>
      <c r="W996" s="101">
        <f t="shared" si="304"/>
        <v>10804.536303475868</v>
      </c>
      <c r="X996" s="108">
        <f t="shared" si="305"/>
        <v>171.99500423238982</v>
      </c>
      <c r="Y996" s="32">
        <f t="shared" si="306"/>
        <v>85.279298138756403</v>
      </c>
    </row>
    <row r="997" spans="1:25" x14ac:dyDescent="0.25">
      <c r="A997" s="4">
        <v>991</v>
      </c>
      <c r="C997" s="106">
        <f>IF(male=0,VLOOKUP((($A$5:$A$1570/'Life tables'!$I$2)*2)+age,lifetable,13,1),IF(male=1,VLOOKUP((($A$5:$A$1570/'Life tables'!$I$2)*2)+age,lifetable,10,1),"error"))</f>
        <v>1.9170323065640371E-3</v>
      </c>
      <c r="F997" s="97">
        <f t="shared" si="292"/>
        <v>27.840344984202034</v>
      </c>
      <c r="G997" s="97">
        <f t="shared" si="308"/>
        <v>2.7966209202949264</v>
      </c>
      <c r="H997" s="97">
        <f t="shared" si="293"/>
        <v>6.3997233970462961E-2</v>
      </c>
      <c r="I997" s="97">
        <f t="shared" si="294"/>
        <v>6.3997233970462961E-2</v>
      </c>
      <c r="J997" s="97">
        <f t="shared" si="309"/>
        <v>5.8977422944125807E-2</v>
      </c>
      <c r="K997" s="97">
        <f t="shared" si="295"/>
        <v>0.15429093728748564</v>
      </c>
      <c r="L997" s="97">
        <f t="shared" si="296"/>
        <v>24.702461235734571</v>
      </c>
      <c r="M997" s="97">
        <f t="shared" si="297"/>
        <v>144.15465924818778</v>
      </c>
      <c r="N997" s="97">
        <f t="shared" si="310"/>
        <v>13.882406015047723</v>
      </c>
      <c r="O997" s="97">
        <f t="shared" si="298"/>
        <v>0.33137159259605559</v>
      </c>
      <c r="P997" s="97">
        <f t="shared" si="299"/>
        <v>0.33137159259605559</v>
      </c>
      <c r="Q997" s="97">
        <f t="shared" si="311"/>
        <v>0.30423265984115999</v>
      </c>
      <c r="R997" s="97">
        <f t="shared" si="300"/>
        <v>2.5975927646453848E-2</v>
      </c>
      <c r="S997" s="97">
        <f t="shared" si="307"/>
        <v>129.27930146046035</v>
      </c>
      <c r="T997" s="97">
        <f t="shared" si="301"/>
        <v>198.42478886558939</v>
      </c>
      <c r="U997" s="97">
        <f t="shared" si="302"/>
        <v>630.123683849739</v>
      </c>
      <c r="V997" s="33">
        <f t="shared" si="303"/>
        <v>999.99999999999898</v>
      </c>
      <c r="W997" s="101">
        <f t="shared" si="304"/>
        <v>10758.301637249031</v>
      </c>
      <c r="X997" s="108">
        <f t="shared" si="305"/>
        <v>171.45152728467059</v>
      </c>
      <c r="Y997" s="32">
        <f t="shared" si="306"/>
        <v>84.985105479954541</v>
      </c>
    </row>
    <row r="998" spans="1:25" x14ac:dyDescent="0.25">
      <c r="A998" s="4">
        <v>992</v>
      </c>
      <c r="C998" s="106">
        <f>IF(male=0,VLOOKUP((($A$5:$A$1570/'Life tables'!$I$2)*2)+age,lifetable,13,1),IF(male=1,VLOOKUP((($A$5:$A$1570/'Life tables'!$I$2)*2)+age,lifetable,10,1),"error"))</f>
        <v>1.9170323065640371E-3</v>
      </c>
      <c r="F998" s="97">
        <f t="shared" si="292"/>
        <v>27.75231026740483</v>
      </c>
      <c r="G998" s="97">
        <f t="shared" si="308"/>
        <v>2.7877776487461361</v>
      </c>
      <c r="H998" s="97">
        <f t="shared" si="293"/>
        <v>6.3794866565476033E-2</v>
      </c>
      <c r="I998" s="97">
        <f t="shared" si="294"/>
        <v>6.3794866565476033E-2</v>
      </c>
      <c r="J998" s="97">
        <f t="shared" si="309"/>
        <v>5.8790928820965281E-2</v>
      </c>
      <c r="K998" s="97">
        <f t="shared" si="295"/>
        <v>0.15380304969212047</v>
      </c>
      <c r="L998" s="97">
        <f t="shared" si="296"/>
        <v>24.624348907014657</v>
      </c>
      <c r="M998" s="97">
        <f t="shared" si="297"/>
        <v>143.69921701726574</v>
      </c>
      <c r="N998" s="97">
        <f t="shared" si="310"/>
        <v>13.838545941436273</v>
      </c>
      <c r="O998" s="97">
        <f t="shared" si="298"/>
        <v>0.3303246571852736</v>
      </c>
      <c r="P998" s="97">
        <f t="shared" si="299"/>
        <v>0.3303246571852736</v>
      </c>
      <c r="Q998" s="97">
        <f t="shared" si="311"/>
        <v>0.30327146717461678</v>
      </c>
      <c r="R998" s="97">
        <f t="shared" si="300"/>
        <v>2.5893859300558746E-2</v>
      </c>
      <c r="S998" s="97">
        <f t="shared" si="307"/>
        <v>128.87085643498375</v>
      </c>
      <c r="T998" s="97">
        <f t="shared" si="301"/>
        <v>198.78685126158499</v>
      </c>
      <c r="U998" s="97">
        <f t="shared" si="302"/>
        <v>630.30338075873169</v>
      </c>
      <c r="V998" s="33">
        <f t="shared" si="303"/>
        <v>999.99999999999898</v>
      </c>
      <c r="W998" s="101">
        <f t="shared" si="304"/>
        <v>10711.982690406609</v>
      </c>
      <c r="X998" s="108">
        <f t="shared" si="305"/>
        <v>170.90976797968233</v>
      </c>
      <c r="Y998" s="32">
        <f t="shared" si="306"/>
        <v>84.69220272026449</v>
      </c>
    </row>
    <row r="999" spans="1:25" x14ac:dyDescent="0.25">
      <c r="A999" s="4">
        <v>993</v>
      </c>
      <c r="C999" s="106">
        <f>IF(male=0,VLOOKUP((($A$5:$A$1570/'Life tables'!$I$2)*2)+age,lifetable,13,1),IF(male=1,VLOOKUP((($A$5:$A$1570/'Life tables'!$I$2)*2)+age,lifetable,10,1),"error"))</f>
        <v>1.9170323065640371E-3</v>
      </c>
      <c r="F999" s="97">
        <f t="shared" si="292"/>
        <v>27.66455619027073</v>
      </c>
      <c r="G999" s="97">
        <f t="shared" si="308"/>
        <v>2.7789625680388514</v>
      </c>
      <c r="H999" s="97">
        <f t="shared" si="293"/>
        <v>6.3593144273263055E-2</v>
      </c>
      <c r="I999" s="97">
        <f t="shared" si="294"/>
        <v>6.3593144273263055E-2</v>
      </c>
      <c r="J999" s="97">
        <f t="shared" si="309"/>
        <v>5.8605029209263415E-2</v>
      </c>
      <c r="K999" s="97">
        <f t="shared" si="295"/>
        <v>0.15331671739920164</v>
      </c>
      <c r="L999" s="97">
        <f t="shared" si="296"/>
        <v>24.546485587076887</v>
      </c>
      <c r="M999" s="97">
        <f t="shared" si="297"/>
        <v>143.24521178941163</v>
      </c>
      <c r="N999" s="97">
        <f t="shared" si="310"/>
        <v>13.794824254333715</v>
      </c>
      <c r="O999" s="97">
        <f t="shared" si="298"/>
        <v>0.3292810250461144</v>
      </c>
      <c r="P999" s="97">
        <f t="shared" si="299"/>
        <v>0.3292810250461144</v>
      </c>
      <c r="Q999" s="97">
        <f t="shared" si="311"/>
        <v>0.30231330724574451</v>
      </c>
      <c r="R999" s="97">
        <f t="shared" si="300"/>
        <v>2.5812049895220374E-2</v>
      </c>
      <c r="S999" s="97">
        <f t="shared" si="307"/>
        <v>128.46370012784473</v>
      </c>
      <c r="T999" s="97">
        <f t="shared" si="301"/>
        <v>199.14776959803999</v>
      </c>
      <c r="U999" s="97">
        <f t="shared" si="302"/>
        <v>630.48250952602609</v>
      </c>
      <c r="V999" s="33">
        <f t="shared" si="303"/>
        <v>999.99999999999909</v>
      </c>
      <c r="W999" s="101">
        <f t="shared" si="304"/>
        <v>10665.86312874027</v>
      </c>
      <c r="X999" s="108">
        <f t="shared" si="305"/>
        <v>170.36972087593296</v>
      </c>
      <c r="Y999" s="32">
        <f t="shared" si="306"/>
        <v>84.400309617541836</v>
      </c>
    </row>
    <row r="1000" spans="1:25" x14ac:dyDescent="0.25">
      <c r="A1000" s="4">
        <v>994</v>
      </c>
      <c r="C1000" s="106">
        <f>IF(male=0,VLOOKUP((($A$5:$A$1570/'Life tables'!$I$2)*2)+age,lifetable,13,1),IF(male=1,VLOOKUP((($A$5:$A$1570/'Life tables'!$I$2)*2)+age,lifetable,10,1),"error"))</f>
        <v>1.9170323065640371E-3</v>
      </c>
      <c r="F1000" s="97">
        <f t="shared" si="292"/>
        <v>27.577081772595704</v>
      </c>
      <c r="G1000" s="97">
        <f t="shared" si="308"/>
        <v>2.7701755797095253</v>
      </c>
      <c r="H1000" s="97">
        <f t="shared" si="293"/>
        <v>6.3392064840606777E-2</v>
      </c>
      <c r="I1000" s="97">
        <f t="shared" si="294"/>
        <v>6.3392064840606777E-2</v>
      </c>
      <c r="J1000" s="97">
        <f t="shared" si="309"/>
        <v>5.8419722032540616E-2</v>
      </c>
      <c r="K1000" s="97">
        <f t="shared" si="295"/>
        <v>0.15283193497644734</v>
      </c>
      <c r="L1000" s="97">
        <f t="shared" si="296"/>
        <v>24.468870406195979</v>
      </c>
      <c r="M1000" s="97">
        <f t="shared" si="297"/>
        <v>142.79263910333719</v>
      </c>
      <c r="N1000" s="97">
        <f t="shared" si="310"/>
        <v>13.751240524108326</v>
      </c>
      <c r="O1000" s="97">
        <f t="shared" si="298"/>
        <v>0.32824068592331324</v>
      </c>
      <c r="P1000" s="97">
        <f t="shared" si="299"/>
        <v>0.32824068592331324</v>
      </c>
      <c r="Q1000" s="97">
        <f t="shared" si="311"/>
        <v>0.30135817063917236</v>
      </c>
      <c r="R1000" s="97">
        <f t="shared" si="300"/>
        <v>2.5730498626537542E-2</v>
      </c>
      <c r="S1000" s="97">
        <f t="shared" si="307"/>
        <v>128.05782853811652</v>
      </c>
      <c r="T1000" s="97">
        <f t="shared" si="301"/>
        <v>199.50754749071169</v>
      </c>
      <c r="U1000" s="97">
        <f t="shared" si="302"/>
        <v>630.66107195962911</v>
      </c>
      <c r="V1000" s="33">
        <f t="shared" si="303"/>
        <v>999.99999999999898</v>
      </c>
      <c r="W1000" s="101">
        <f t="shared" si="304"/>
        <v>10619.942095418442</v>
      </c>
      <c r="X1000" s="108">
        <f t="shared" si="305"/>
        <v>169.83138054965821</v>
      </c>
      <c r="Y1000" s="32">
        <f t="shared" si="306"/>
        <v>84.109422685245647</v>
      </c>
    </row>
    <row r="1001" spans="1:25" x14ac:dyDescent="0.25">
      <c r="A1001" s="4">
        <v>995</v>
      </c>
      <c r="C1001" s="106">
        <f>IF(male=0,VLOOKUP((($A$5:$A$1570/'Life tables'!$I$2)*2)+age,lifetable,13,1),IF(male=1,VLOOKUP((($A$5:$A$1570/'Life tables'!$I$2)*2)+age,lifetable,10,1),"error"))</f>
        <v>1.9170323065640371E-3</v>
      </c>
      <c r="F1001" s="97">
        <f t="shared" si="292"/>
        <v>27.489886040809552</v>
      </c>
      <c r="G1001" s="97">
        <f t="shared" si="308"/>
        <v>2.761416585960994</v>
      </c>
      <c r="H1001" s="97">
        <f t="shared" si="293"/>
        <v>6.3191626029539219E-2</v>
      </c>
      <c r="I1001" s="97">
        <f t="shared" si="294"/>
        <v>6.3191626029539219E-2</v>
      </c>
      <c r="J1001" s="97">
        <f t="shared" si="309"/>
        <v>5.823500522837053E-2</v>
      </c>
      <c r="K1001" s="97">
        <f t="shared" si="295"/>
        <v>0.15234869702834045</v>
      </c>
      <c r="L1001" s="97">
        <f t="shared" si="296"/>
        <v>24.39150250053277</v>
      </c>
      <c r="M1001" s="97">
        <f t="shared" si="297"/>
        <v>142.34149450884865</v>
      </c>
      <c r="N1001" s="97">
        <f t="shared" si="310"/>
        <v>13.707794322196799</v>
      </c>
      <c r="O1001" s="97">
        <f t="shared" si="298"/>
        <v>0.32720362958710852</v>
      </c>
      <c r="P1001" s="97">
        <f t="shared" si="299"/>
        <v>0.32720362958710852</v>
      </c>
      <c r="Q1001" s="97">
        <f t="shared" si="311"/>
        <v>0.30040604796294373</v>
      </c>
      <c r="R1001" s="97">
        <f t="shared" si="300"/>
        <v>2.5649204692608243E-2</v>
      </c>
      <c r="S1001" s="97">
        <f t="shared" si="307"/>
        <v>127.65323767482208</v>
      </c>
      <c r="T1001" s="97">
        <f t="shared" si="301"/>
        <v>199.86618854390301</v>
      </c>
      <c r="U1001" s="97">
        <f t="shared" si="302"/>
        <v>630.83906986135003</v>
      </c>
      <c r="V1001" s="33">
        <f t="shared" si="303"/>
        <v>999.99999999999898</v>
      </c>
      <c r="W1001" s="101">
        <f t="shared" si="304"/>
        <v>10574.218737235402</v>
      </c>
      <c r="X1001" s="108">
        <f t="shared" si="305"/>
        <v>169.29474159474594</v>
      </c>
      <c r="Y1001" s="32">
        <f t="shared" si="306"/>
        <v>83.819538449110482</v>
      </c>
    </row>
    <row r="1002" spans="1:25" x14ac:dyDescent="0.25">
      <c r="A1002" s="4">
        <v>996</v>
      </c>
      <c r="C1002" s="106">
        <f>IF(male=0,VLOOKUP((($A$5:$A$1570/'Life tables'!$I$2)*2)+age,lifetable,13,1),IF(male=1,VLOOKUP((($A$5:$A$1570/'Life tables'!$I$2)*2)+age,lifetable,10,1),"error"))</f>
        <v>1.9170323065640371E-3</v>
      </c>
      <c r="F1002" s="97">
        <f t="shared" si="292"/>
        <v>27.402968027821039</v>
      </c>
      <c r="G1002" s="97">
        <f t="shared" si="308"/>
        <v>2.7526854896469191</v>
      </c>
      <c r="H1002" s="97">
        <f t="shared" si="293"/>
        <v>6.2991825616985783E-2</v>
      </c>
      <c r="I1002" s="97">
        <f t="shared" si="294"/>
        <v>6.2991825616985783E-2</v>
      </c>
      <c r="J1002" s="97">
        <f t="shared" si="309"/>
        <v>5.8050876748051941E-2</v>
      </c>
      <c r="K1002" s="97">
        <f t="shared" si="295"/>
        <v>0.15186699819527022</v>
      </c>
      <c r="L1002" s="97">
        <f t="shared" si="296"/>
        <v>24.314381011996826</v>
      </c>
      <c r="M1002" s="97">
        <f t="shared" si="297"/>
        <v>141.89177356692488</v>
      </c>
      <c r="N1002" s="97">
        <f t="shared" si="310"/>
        <v>13.664485221111786</v>
      </c>
      <c r="O1002" s="97">
        <f t="shared" si="298"/>
        <v>0.3261698458334214</v>
      </c>
      <c r="P1002" s="97">
        <f t="shared" si="299"/>
        <v>0.3261698458334214</v>
      </c>
      <c r="Q1002" s="97">
        <f t="shared" si="311"/>
        <v>0.29945692984868155</v>
      </c>
      <c r="R1002" s="97">
        <f t="shared" si="300"/>
        <v>2.5568167293543713E-2</v>
      </c>
      <c r="S1002" s="97">
        <f t="shared" si="307"/>
        <v>127.24992355700402</v>
      </c>
      <c r="T1002" s="97">
        <f t="shared" si="301"/>
        <v>200.22369635049975</v>
      </c>
      <c r="U1002" s="97">
        <f t="shared" si="302"/>
        <v>631.01650502683879</v>
      </c>
      <c r="V1002" s="33">
        <f t="shared" si="303"/>
        <v>999.99999999999886</v>
      </c>
      <c r="W1002" s="101">
        <f t="shared" si="304"/>
        <v>10528.692204598112</v>
      </c>
      <c r="X1002" s="108">
        <f t="shared" si="305"/>
        <v>168.75979862266036</v>
      </c>
      <c r="Y1002" s="32">
        <f t="shared" si="306"/>
        <v>83.530653447093883</v>
      </c>
    </row>
    <row r="1003" spans="1:25" x14ac:dyDescent="0.25">
      <c r="A1003" s="4">
        <v>997</v>
      </c>
      <c r="C1003" s="106">
        <f>IF(male=0,VLOOKUP((($A$5:$A$1570/'Life tables'!$I$2)*2)+age,lifetable,13,1),IF(male=1,VLOOKUP((($A$5:$A$1570/'Life tables'!$I$2)*2)+age,lifetable,10,1),"error"))</f>
        <v>1.9170323065640371E-3</v>
      </c>
      <c r="F1003" s="97">
        <f t="shared" si="292"/>
        <v>27.316326772868685</v>
      </c>
      <c r="G1003" s="97">
        <f t="shared" si="308"/>
        <v>2.743982194256799</v>
      </c>
      <c r="H1003" s="97">
        <f t="shared" si="293"/>
        <v>6.2792661394422203E-2</v>
      </c>
      <c r="I1003" s="97">
        <f t="shared" si="294"/>
        <v>6.2792661394422203E-2</v>
      </c>
      <c r="J1003" s="97">
        <f t="shared" si="309"/>
        <v>5.7867334556292657E-2</v>
      </c>
      <c r="K1003" s="97">
        <f t="shared" si="295"/>
        <v>0.15138683315270521</v>
      </c>
      <c r="L1003" s="97">
        <f t="shared" si="296"/>
        <v>24.237505088114045</v>
      </c>
      <c r="M1003" s="97">
        <f t="shared" si="297"/>
        <v>141.44347184979171</v>
      </c>
      <c r="N1003" s="97">
        <f t="shared" si="310"/>
        <v>13.621312794449038</v>
      </c>
      <c r="O1003" s="97">
        <f t="shared" si="298"/>
        <v>0.32513932448402677</v>
      </c>
      <c r="P1003" s="97">
        <f t="shared" si="299"/>
        <v>0.32513932448402677</v>
      </c>
      <c r="Q1003" s="97">
        <f t="shared" si="311"/>
        <v>0.29851080695174503</v>
      </c>
      <c r="R1003" s="97">
        <f t="shared" si="300"/>
        <v>2.5487385631481833E-2</v>
      </c>
      <c r="S1003" s="97">
        <f t="shared" si="307"/>
        <v>126.84788221379139</v>
      </c>
      <c r="T1003" s="97">
        <f t="shared" si="301"/>
        <v>200.58007449200778</v>
      </c>
      <c r="U1003" s="97">
        <f t="shared" si="302"/>
        <v>631.19337924562296</v>
      </c>
      <c r="V1003" s="33">
        <f t="shared" si="303"/>
        <v>999.99999999999886</v>
      </c>
      <c r="W1003" s="101">
        <f t="shared" si="304"/>
        <v>10483.361651513029</v>
      </c>
      <c r="X1003" s="108">
        <f t="shared" si="305"/>
        <v>168.22654626236817</v>
      </c>
      <c r="Y1003" s="32">
        <f t="shared" si="306"/>
        <v>83.242764229324905</v>
      </c>
    </row>
    <row r="1004" spans="1:25" x14ac:dyDescent="0.25">
      <c r="A1004" s="4">
        <v>998</v>
      </c>
      <c r="C1004" s="106">
        <f>IF(male=0,VLOOKUP((($A$5:$A$1570/'Life tables'!$I$2)*2)+age,lifetable,13,1),IF(male=1,VLOOKUP((($A$5:$A$1570/'Life tables'!$I$2)*2)+age,lifetable,10,1),"error"))</f>
        <v>1.9170323065640371E-3</v>
      </c>
      <c r="F1004" s="97">
        <f t="shared" si="292"/>
        <v>27.229961321376827</v>
      </c>
      <c r="G1004" s="97">
        <f t="shared" si="308"/>
        <v>2.7353066039015106</v>
      </c>
      <c r="H1004" s="97">
        <f t="shared" si="293"/>
        <v>6.2594131167543712E-2</v>
      </c>
      <c r="I1004" s="97">
        <f t="shared" si="294"/>
        <v>6.2594131167543712E-2</v>
      </c>
      <c r="J1004" s="97">
        <f t="shared" si="309"/>
        <v>5.7684376630904664E-2</v>
      </c>
      <c r="K1004" s="97">
        <f t="shared" si="295"/>
        <v>0.15090819661039595</v>
      </c>
      <c r="L1004" s="97">
        <f t="shared" si="296"/>
        <v>24.160873881898929</v>
      </c>
      <c r="M1004" s="97">
        <f t="shared" si="297"/>
        <v>140.99658494099134</v>
      </c>
      <c r="N1004" s="97">
        <f t="shared" si="310"/>
        <v>13.578276616894101</v>
      </c>
      <c r="O1004" s="97">
        <f t="shared" si="298"/>
        <v>0.32411205538671267</v>
      </c>
      <c r="P1004" s="97">
        <f t="shared" si="299"/>
        <v>0.32411205538671267</v>
      </c>
      <c r="Q1004" s="97">
        <f t="shared" si="311"/>
        <v>0.29756766995137623</v>
      </c>
      <c r="R1004" s="97">
        <f t="shared" si="300"/>
        <v>2.5406858910599645E-2</v>
      </c>
      <c r="S1004" s="97">
        <f t="shared" si="307"/>
        <v>126.44710968446184</v>
      </c>
      <c r="T1004" s="97">
        <f t="shared" si="301"/>
        <v>200.93532653859006</v>
      </c>
      <c r="U1004" s="97">
        <f t="shared" si="302"/>
        <v>631.36969430114391</v>
      </c>
      <c r="V1004" s="33">
        <f t="shared" si="303"/>
        <v>999.99999999999886</v>
      </c>
      <c r="W1004" s="101">
        <f t="shared" si="304"/>
        <v>10438.226235572905</v>
      </c>
      <c r="X1004" s="108">
        <f t="shared" si="305"/>
        <v>167.69497916026489</v>
      </c>
      <c r="Y1004" s="32">
        <f t="shared" si="306"/>
        <v>82.955867358052942</v>
      </c>
    </row>
    <row r="1005" spans="1:25" x14ac:dyDescent="0.25">
      <c r="A1005" s="4">
        <v>999</v>
      </c>
      <c r="C1005" s="106">
        <f>IF(male=0,VLOOKUP((($A$5:$A$1570/'Life tables'!$I$2)*2)+age,lifetable,13,1),IF(male=1,VLOOKUP((($A$5:$A$1570/'Life tables'!$I$2)*2)+age,lifetable,10,1),"error"))</f>
        <v>1.9170323065640371E-3</v>
      </c>
      <c r="F1005" s="97">
        <f t="shared" si="292"/>
        <v>27.143870724816875</v>
      </c>
      <c r="G1005" s="97">
        <f t="shared" si="308"/>
        <v>2.7266586232993717</v>
      </c>
      <c r="H1005" s="97">
        <f t="shared" si="293"/>
        <v>6.2396232755946066E-2</v>
      </c>
      <c r="I1005" s="97">
        <f t="shared" si="294"/>
        <v>6.2396232755946066E-2</v>
      </c>
      <c r="J1005" s="97">
        <f t="shared" si="309"/>
        <v>5.7502000962510125E-2</v>
      </c>
      <c r="K1005" s="97">
        <f t="shared" si="295"/>
        <v>0.15043108331160562</v>
      </c>
      <c r="L1005" s="97">
        <f t="shared" si="296"/>
        <v>24.084486551731494</v>
      </c>
      <c r="M1005" s="97">
        <f t="shared" si="297"/>
        <v>140.55110843544799</v>
      </c>
      <c r="N1005" s="97">
        <f t="shared" si="310"/>
        <v>13.535376264228635</v>
      </c>
      <c r="O1005" s="97">
        <f t="shared" si="298"/>
        <v>0.32308802841543127</v>
      </c>
      <c r="P1005" s="97">
        <f t="shared" si="299"/>
        <v>0.32308802841543127</v>
      </c>
      <c r="Q1005" s="97">
        <f t="shared" si="311"/>
        <v>0.29662750955083822</v>
      </c>
      <c r="R1005" s="97">
        <f t="shared" si="300"/>
        <v>2.5326586337125163E-2</v>
      </c>
      <c r="S1005" s="97">
        <f t="shared" si="307"/>
        <v>126.04760201850053</v>
      </c>
      <c r="T1005" s="97">
        <f t="shared" si="301"/>
        <v>201.28945604910342</v>
      </c>
      <c r="U1005" s="97">
        <f t="shared" si="302"/>
        <v>631.54545197079267</v>
      </c>
      <c r="V1005" s="33">
        <f t="shared" si="303"/>
        <v>999.99999999999886</v>
      </c>
      <c r="W1005" s="101">
        <f t="shared" si="304"/>
        <v>10393.285117943507</v>
      </c>
      <c r="X1005" s="108">
        <f t="shared" si="305"/>
        <v>167.16509198010277</v>
      </c>
      <c r="Y1005" s="32">
        <f t="shared" si="306"/>
        <v>82.669959407597304</v>
      </c>
    </row>
    <row r="1006" spans="1:25" x14ac:dyDescent="0.25">
      <c r="A1006" s="4">
        <v>1000</v>
      </c>
      <c r="C1006" s="106">
        <f>IF(male=0,VLOOKUP((($A$5:$A$1570/'Life tables'!$I$2)*2)+age,lifetable,13,1),IF(male=1,VLOOKUP((($A$5:$A$1570/'Life tables'!$I$2)*2)+age,lifetable,10,1),"error"))</f>
        <v>1.9170323065640371E-3</v>
      </c>
      <c r="F1006" s="97">
        <f t="shared" si="292"/>
        <v>27.058054040573481</v>
      </c>
      <c r="G1006" s="97">
        <f t="shared" si="308"/>
        <v>2.718038157762698</v>
      </c>
      <c r="H1006" s="97">
        <f t="shared" si="293"/>
        <v>6.2198963992817942E-2</v>
      </c>
      <c r="I1006" s="97">
        <f t="shared" si="294"/>
        <v>6.2198963992817942E-2</v>
      </c>
      <c r="J1006" s="97">
        <f t="shared" si="309"/>
        <v>5.732020555425793E-2</v>
      </c>
      <c r="K1006" s="97">
        <f t="shared" si="295"/>
        <v>0.14995548803236858</v>
      </c>
      <c r="L1006" s="97">
        <f t="shared" si="296"/>
        <v>24.008342261238521</v>
      </c>
      <c r="M1006" s="97">
        <f t="shared" si="297"/>
        <v>140.10703793952933</v>
      </c>
      <c r="N1006" s="97">
        <f t="shared" si="310"/>
        <v>13.492611313336326</v>
      </c>
      <c r="O1006" s="97">
        <f t="shared" si="298"/>
        <v>0.32206723347044003</v>
      </c>
      <c r="P1006" s="97">
        <f t="shared" si="299"/>
        <v>0.32206723347044003</v>
      </c>
      <c r="Q1006" s="97">
        <f t="shared" si="311"/>
        <v>0.29569031647754523</v>
      </c>
      <c r="R1006" s="97">
        <f t="shared" si="300"/>
        <v>2.5246567119348456E-2</v>
      </c>
      <c r="S1006" s="97">
        <f t="shared" si="307"/>
        <v>125.64935527565524</v>
      </c>
      <c r="T1006" s="97">
        <f t="shared" si="301"/>
        <v>201.64246657113523</v>
      </c>
      <c r="U1006" s="97">
        <f t="shared" si="302"/>
        <v>631.72065402594444</v>
      </c>
      <c r="V1006" s="33">
        <f t="shared" si="303"/>
        <v>999.99999999999898</v>
      </c>
      <c r="W1006" s="101">
        <f t="shared" si="304"/>
        <v>10348.537463350378</v>
      </c>
      <c r="X1006" s="108">
        <f t="shared" si="305"/>
        <v>166.63687940291931</v>
      </c>
      <c r="Y1006" s="32">
        <f t="shared" si="306"/>
        <v>82.385036964296916</v>
      </c>
    </row>
    <row r="1007" spans="1:25" x14ac:dyDescent="0.25">
      <c r="A1007" s="4">
        <v>1001</v>
      </c>
      <c r="C1007" s="106">
        <f>IF(male=0,VLOOKUP((($A$5:$A$1570/'Life tables'!$I$2)*2)+age,lifetable,13,1),IF(male=1,VLOOKUP((($A$5:$A$1570/'Life tables'!$I$2)*2)+age,lifetable,10,1),"error"))</f>
        <v>1.9170323065640371E-3</v>
      </c>
      <c r="F1007" s="97">
        <f t="shared" si="292"/>
        <v>26.972510331815485</v>
      </c>
      <c r="G1007" s="97">
        <f t="shared" si="308"/>
        <v>2.7094451131848385</v>
      </c>
      <c r="H1007" s="97">
        <f t="shared" si="293"/>
        <v>6.2002322724644246E-2</v>
      </c>
      <c r="I1007" s="97">
        <f t="shared" si="294"/>
        <v>6.2002322724644246E-2</v>
      </c>
      <c r="J1007" s="97">
        <f t="shared" si="309"/>
        <v>5.7138988421550262E-2</v>
      </c>
      <c r="K1007" s="97">
        <f t="shared" si="295"/>
        <v>0.14948140558077508</v>
      </c>
      <c r="L1007" s="97">
        <f t="shared" si="296"/>
        <v>23.932440179179032</v>
      </c>
      <c r="M1007" s="97">
        <f t="shared" si="297"/>
        <v>139.66436907110386</v>
      </c>
      <c r="N1007" s="97">
        <f t="shared" si="310"/>
        <v>13.449981342208414</v>
      </c>
      <c r="O1007" s="97">
        <f t="shared" si="298"/>
        <v>0.32104966047843364</v>
      </c>
      <c r="P1007" s="97">
        <f t="shared" si="299"/>
        <v>0.32104966047843364</v>
      </c>
      <c r="Q1007" s="97">
        <f t="shared" si="311"/>
        <v>0.29475608148318344</v>
      </c>
      <c r="R1007" s="97">
        <f t="shared" si="300"/>
        <v>2.5166800467631978E-2</v>
      </c>
      <c r="S1007" s="97">
        <f t="shared" si="307"/>
        <v>125.25236552598777</v>
      </c>
      <c r="T1007" s="97">
        <f t="shared" si="301"/>
        <v>201.99436164103997</v>
      </c>
      <c r="U1007" s="97">
        <f t="shared" si="302"/>
        <v>631.8953022319929</v>
      </c>
      <c r="V1007" s="33">
        <f t="shared" si="303"/>
        <v>999.99999999999909</v>
      </c>
      <c r="W1007" s="101">
        <f t="shared" si="304"/>
        <v>10303.982440065469</v>
      </c>
      <c r="X1007" s="108">
        <f t="shared" si="305"/>
        <v>166.11033612696622</v>
      </c>
      <c r="Y1007" s="32">
        <f t="shared" si="306"/>
        <v>82.101096626461114</v>
      </c>
    </row>
    <row r="1008" spans="1:25" x14ac:dyDescent="0.25">
      <c r="A1008" s="4">
        <v>1002</v>
      </c>
      <c r="C1008" s="106">
        <f>IF(male=0,VLOOKUP((($A$5:$A$1570/'Life tables'!$I$2)*2)+age,lifetable,13,1),IF(male=1,VLOOKUP((($A$5:$A$1570/'Life tables'!$I$2)*2)+age,lifetable,10,1),"error"))</f>
        <v>1.9170323065640371E-3</v>
      </c>
      <c r="F1008" s="97">
        <f t="shared" si="292"/>
        <v>26.88723866737147</v>
      </c>
      <c r="G1008" s="97">
        <f t="shared" si="308"/>
        <v>2.700879396027676</v>
      </c>
      <c r="H1008" s="97">
        <f t="shared" si="293"/>
        <v>6.1806306810920079E-2</v>
      </c>
      <c r="I1008" s="97">
        <f t="shared" si="294"/>
        <v>6.1806306810920079E-2</v>
      </c>
      <c r="J1008" s="97">
        <f t="shared" si="309"/>
        <v>5.6958347591779E-2</v>
      </c>
      <c r="K1008" s="97">
        <f t="shared" si="295"/>
        <v>0.14900883079628169</v>
      </c>
      <c r="L1008" s="97">
        <f t="shared" si="296"/>
        <v>23.856779479333895</v>
      </c>
      <c r="M1008" s="97">
        <f t="shared" si="297"/>
        <v>139.2230974595947</v>
      </c>
      <c r="N1008" s="97">
        <f t="shared" si="310"/>
        <v>13.407485929948878</v>
      </c>
      <c r="O1008" s="97">
        <f t="shared" si="298"/>
        <v>0.32003529939266762</v>
      </c>
      <c r="P1008" s="97">
        <f t="shared" si="299"/>
        <v>0.32003529939266762</v>
      </c>
      <c r="Q1008" s="97">
        <f t="shared" si="311"/>
        <v>0.29382479534382466</v>
      </c>
      <c r="R1008" s="97">
        <f t="shared" si="300"/>
        <v>2.5087285594420271E-2</v>
      </c>
      <c r="S1008" s="97">
        <f t="shared" si="307"/>
        <v>124.85662884992223</v>
      </c>
      <c r="T1008" s="97">
        <f t="shared" si="301"/>
        <v>202.34514478397557</v>
      </c>
      <c r="U1008" s="97">
        <f t="shared" si="302"/>
        <v>632.06939834838363</v>
      </c>
      <c r="V1008" s="33">
        <f t="shared" si="303"/>
        <v>999.99999999999909</v>
      </c>
      <c r="W1008" s="101">
        <f t="shared" si="304"/>
        <v>10259.619219893852</v>
      </c>
      <c r="X1008" s="108">
        <f t="shared" si="305"/>
        <v>165.58545686763983</v>
      </c>
      <c r="Y1008" s="32">
        <f t="shared" si="306"/>
        <v>81.818135004320126</v>
      </c>
    </row>
    <row r="1009" spans="1:25" x14ac:dyDescent="0.25">
      <c r="A1009" s="4">
        <v>1003</v>
      </c>
      <c r="C1009" s="106">
        <f>IF(male=0,VLOOKUP((($A$5:$A$1570/'Life tables'!$I$2)*2)+age,lifetable,13,1),IF(male=1,VLOOKUP((($A$5:$A$1570/'Life tables'!$I$2)*2)+age,lifetable,10,1),"error"))</f>
        <v>1.9170323065640371E-3</v>
      </c>
      <c r="F1009" s="97">
        <f t="shared" si="292"/>
        <v>26.802238121609687</v>
      </c>
      <c r="G1009" s="97">
        <f t="shared" si="308"/>
        <v>2.6923409133095642</v>
      </c>
      <c r="H1009" s="97">
        <f t="shared" si="293"/>
        <v>6.1610914123874691E-2</v>
      </c>
      <c r="I1009" s="97">
        <f t="shared" si="294"/>
        <v>6.1610914123874691E-2</v>
      </c>
      <c r="J1009" s="97">
        <f t="shared" si="309"/>
        <v>5.6778281104071363E-2</v>
      </c>
      <c r="K1009" s="97">
        <f t="shared" si="295"/>
        <v>0.14853775854904569</v>
      </c>
      <c r="L1009" s="97">
        <f t="shared" si="296"/>
        <v>23.781359340399256</v>
      </c>
      <c r="M1009" s="97">
        <f t="shared" si="297"/>
        <v>138.78321874603014</v>
      </c>
      <c r="N1009" s="97">
        <f t="shared" si="310"/>
        <v>13.365124656779299</v>
      </c>
      <c r="O1009" s="97">
        <f t="shared" si="298"/>
        <v>0.31902414019307468</v>
      </c>
      <c r="P1009" s="97">
        <f t="shared" si="299"/>
        <v>0.31902414019307468</v>
      </c>
      <c r="Q1009" s="97">
        <f t="shared" si="311"/>
        <v>0.29289644886003285</v>
      </c>
      <c r="R1009" s="97">
        <f t="shared" si="300"/>
        <v>2.5008021714249075E-2</v>
      </c>
      <c r="S1009" s="97">
        <f t="shared" si="307"/>
        <v>124.46214133829041</v>
      </c>
      <c r="T1009" s="97">
        <f t="shared" si="301"/>
        <v>202.69481951393968</v>
      </c>
      <c r="U1009" s="97">
        <f t="shared" si="302"/>
        <v>632.24294412864697</v>
      </c>
      <c r="V1009" s="33">
        <f t="shared" si="303"/>
        <v>999.99999999999909</v>
      </c>
      <c r="W1009" s="101">
        <f t="shared" si="304"/>
        <v>10215.44697816038</v>
      </c>
      <c r="X1009" s="108">
        <f t="shared" si="305"/>
        <v>165.06223635741242</v>
      </c>
      <c r="Y1009" s="32">
        <f t="shared" si="306"/>
        <v>81.536148719976921</v>
      </c>
    </row>
    <row r="1010" spans="1:25" x14ac:dyDescent="0.25">
      <c r="A1010" s="4">
        <v>1004</v>
      </c>
      <c r="C1010" s="106">
        <f>IF(male=0,VLOOKUP((($A$5:$A$1570/'Life tables'!$I$2)*2)+age,lifetable,13,1),IF(male=1,VLOOKUP((($A$5:$A$1570/'Life tables'!$I$2)*2)+age,lifetable,10,1),"error"))</f>
        <v>1.9170323065640371E-3</v>
      </c>
      <c r="F1010" s="97">
        <f t="shared" si="292"/>
        <v>26.71750777432225</v>
      </c>
      <c r="G1010" s="97">
        <f t="shared" si="308"/>
        <v>2.6838295725936945</v>
      </c>
      <c r="H1010" s="97">
        <f t="shared" si="293"/>
        <v>6.1416142548205294E-2</v>
      </c>
      <c r="I1010" s="97">
        <f t="shared" si="294"/>
        <v>6.1416142548205294E-2</v>
      </c>
      <c r="J1010" s="97">
        <f t="shared" si="309"/>
        <v>5.6598787009044541E-2</v>
      </c>
      <c r="K1010" s="97">
        <f t="shared" si="295"/>
        <v>0.14806818373928343</v>
      </c>
      <c r="L1010" s="97">
        <f t="shared" si="296"/>
        <v>23.706178945883817</v>
      </c>
      <c r="M1010" s="97">
        <f t="shared" si="297"/>
        <v>138.34472858309016</v>
      </c>
      <c r="N1010" s="97">
        <f t="shared" si="310"/>
        <v>13.322897104043339</v>
      </c>
      <c r="O1010" s="97">
        <f t="shared" si="298"/>
        <v>0.31801617288637141</v>
      </c>
      <c r="P1010" s="97">
        <f t="shared" si="299"/>
        <v>0.31801617288637141</v>
      </c>
      <c r="Q1010" s="97">
        <f t="shared" si="311"/>
        <v>0.29197103285696258</v>
      </c>
      <c r="R1010" s="97">
        <f t="shared" si="300"/>
        <v>2.4929008043753691E-2</v>
      </c>
      <c r="S1010" s="97">
        <f t="shared" si="307"/>
        <v>124.06889909237336</v>
      </c>
      <c r="T1010" s="97">
        <f t="shared" si="301"/>
        <v>203.04338933380569</v>
      </c>
      <c r="U1010" s="97">
        <f t="shared" si="302"/>
        <v>632.41594132042997</v>
      </c>
      <c r="V1010" s="33">
        <f t="shared" si="303"/>
        <v>999.99999999999909</v>
      </c>
      <c r="W1010" s="101">
        <f t="shared" si="304"/>
        <v>10171.464893696317</v>
      </c>
      <c r="X1010" s="108">
        <f t="shared" si="305"/>
        <v>164.54066934576338</v>
      </c>
      <c r="Y1010" s="32">
        <f t="shared" si="306"/>
        <v>81.255134407358781</v>
      </c>
    </row>
    <row r="1011" spans="1:25" x14ac:dyDescent="0.25">
      <c r="A1011" s="4">
        <v>1005</v>
      </c>
      <c r="C1011" s="106">
        <f>IF(male=0,VLOOKUP((($A$5:$A$1570/'Life tables'!$I$2)*2)+age,lifetable,13,1),IF(male=1,VLOOKUP((($A$5:$A$1570/'Life tables'!$I$2)*2)+age,lifetable,10,1),"error"))</f>
        <v>1.9170323065640371E-3</v>
      </c>
      <c r="F1011" s="97">
        <f t="shared" si="292"/>
        <v>26.633046710613424</v>
      </c>
      <c r="G1011" s="97">
        <f t="shared" si="308"/>
        <v>2.6753452819768753</v>
      </c>
      <c r="H1011" s="97">
        <f t="shared" si="293"/>
        <v>6.1221989980820256E-2</v>
      </c>
      <c r="I1011" s="97">
        <f t="shared" si="294"/>
        <v>6.1221989980820256E-2</v>
      </c>
      <c r="J1011" s="97">
        <f t="shared" si="309"/>
        <v>5.6419863368569079E-2</v>
      </c>
      <c r="K1011" s="97">
        <f t="shared" si="295"/>
        <v>0.14760010129665105</v>
      </c>
      <c r="L1011" s="97">
        <f t="shared" si="296"/>
        <v>23.631237484009688</v>
      </c>
      <c r="M1011" s="97">
        <f t="shared" si="297"/>
        <v>137.90762263514992</v>
      </c>
      <c r="N1011" s="97">
        <f t="shared" si="310"/>
        <v>13.280802854210933</v>
      </c>
      <c r="O1011" s="97">
        <f t="shared" si="298"/>
        <v>0.31701138750615837</v>
      </c>
      <c r="P1011" s="97">
        <f t="shared" si="299"/>
        <v>0.31701138750615837</v>
      </c>
      <c r="Q1011" s="97">
        <f t="shared" si="311"/>
        <v>0.29104853818445053</v>
      </c>
      <c r="R1011" s="97">
        <f t="shared" si="300"/>
        <v>2.4850243801676841E-2</v>
      </c>
      <c r="S1011" s="97">
        <f t="shared" si="307"/>
        <v>123.67689822394054</v>
      </c>
      <c r="T1011" s="97">
        <f t="shared" si="301"/>
        <v>203.39085773535871</v>
      </c>
      <c r="U1011" s="97">
        <f t="shared" si="302"/>
        <v>632.58839166552832</v>
      </c>
      <c r="V1011" s="33">
        <f t="shared" si="303"/>
        <v>999.99999999999898</v>
      </c>
      <c r="W1011" s="101">
        <f t="shared" si="304"/>
        <v>10127.672148825932</v>
      </c>
      <c r="X1011" s="108">
        <f t="shared" si="305"/>
        <v>164.02075059911198</v>
      </c>
      <c r="Y1011" s="32">
        <f t="shared" si="306"/>
        <v>80.975088712169594</v>
      </c>
    </row>
    <row r="1012" spans="1:25" x14ac:dyDescent="0.25">
      <c r="A1012" s="4">
        <v>1006</v>
      </c>
      <c r="C1012" s="106">
        <f>IF(male=0,VLOOKUP((($A$5:$A$1570/'Life tables'!$I$2)*2)+age,lifetable,13,1),IF(male=1,VLOOKUP((($A$5:$A$1570/'Life tables'!$I$2)*2)+age,lifetable,10,1),"error"))</f>
        <v>1.9170323065640371E-3</v>
      </c>
      <c r="F1012" s="97">
        <f t="shared" si="292"/>
        <v>26.548854020791833</v>
      </c>
      <c r="G1012" s="97">
        <f t="shared" si="308"/>
        <v>2.666887950078705</v>
      </c>
      <c r="H1012" s="97">
        <f t="shared" si="293"/>
        <v>6.1028454330591335E-2</v>
      </c>
      <c r="I1012" s="97">
        <f t="shared" si="294"/>
        <v>6.1028454330591335E-2</v>
      </c>
      <c r="J1012" s="97">
        <f t="shared" si="309"/>
        <v>5.6241508255540515E-2</v>
      </c>
      <c r="K1012" s="97">
        <f t="shared" si="295"/>
        <v>0.14713350617964735</v>
      </c>
      <c r="L1012" s="97">
        <f t="shared" si="296"/>
        <v>23.556534147616759</v>
      </c>
      <c r="M1012" s="97">
        <f t="shared" si="297"/>
        <v>137.47189657832018</v>
      </c>
      <c r="N1012" s="97">
        <f t="shared" si="310"/>
        <v>13.238841490882177</v>
      </c>
      <c r="O1012" s="97">
        <f t="shared" si="298"/>
        <v>0.31600977411301318</v>
      </c>
      <c r="P1012" s="97">
        <f t="shared" si="299"/>
        <v>0.31600977411301318</v>
      </c>
      <c r="Q1012" s="97">
        <f t="shared" si="311"/>
        <v>0.29012895571710068</v>
      </c>
      <c r="R1012" s="97">
        <f t="shared" si="300"/>
        <v>2.4771728208875934E-2</v>
      </c>
      <c r="S1012" s="97">
        <f t="shared" si="307"/>
        <v>123.28613485528601</v>
      </c>
      <c r="T1012" s="97">
        <f t="shared" si="301"/>
        <v>203.73722819933135</v>
      </c>
      <c r="U1012" s="97">
        <f t="shared" si="302"/>
        <v>632.76029689991685</v>
      </c>
      <c r="V1012" s="33">
        <f t="shared" si="303"/>
        <v>999.99999999999909</v>
      </c>
      <c r="W1012" s="101">
        <f t="shared" si="304"/>
        <v>10084.067929353185</v>
      </c>
      <c r="X1012" s="108">
        <f t="shared" si="305"/>
        <v>163.50247490075085</v>
      </c>
      <c r="Y1012" s="32">
        <f t="shared" si="306"/>
        <v>80.696008291842759</v>
      </c>
    </row>
    <row r="1013" spans="1:25" x14ac:dyDescent="0.25">
      <c r="A1013" s="4">
        <v>1007</v>
      </c>
      <c r="C1013" s="106">
        <f>IF(male=0,VLOOKUP((($A$5:$A$1570/'Life tables'!$I$2)*2)+age,lifetable,13,1),IF(male=1,VLOOKUP((($A$5:$A$1570/'Life tables'!$I$2)*2)+age,lifetable,10,1),"error"))</f>
        <v>1.9170323065640371E-3</v>
      </c>
      <c r="F1013" s="97">
        <f t="shared" si="292"/>
        <v>26.46492880026647</v>
      </c>
      <c r="G1013" s="97">
        <f t="shared" si="308"/>
        <v>2.6584574860311228</v>
      </c>
      <c r="H1013" s="97">
        <f t="shared" si="293"/>
        <v>6.0835533518114618E-2</v>
      </c>
      <c r="I1013" s="97">
        <f t="shared" si="294"/>
        <v>6.0835533518114618E-2</v>
      </c>
      <c r="J1013" s="97">
        <f t="shared" si="309"/>
        <v>5.6063719753659091E-2</v>
      </c>
      <c r="K1013" s="97">
        <f t="shared" si="295"/>
        <v>0.14666839337503718</v>
      </c>
      <c r="L1013" s="97">
        <f t="shared" si="296"/>
        <v>23.482068134070424</v>
      </c>
      <c r="M1013" s="97">
        <f t="shared" si="297"/>
        <v>137.03754610048438</v>
      </c>
      <c r="N1013" s="97">
        <f t="shared" si="310"/>
        <v>13.197012598790904</v>
      </c>
      <c r="O1013" s="97">
        <f t="shared" si="298"/>
        <v>0.31501132279457533</v>
      </c>
      <c r="P1013" s="97">
        <f t="shared" si="299"/>
        <v>0.31501132279457533</v>
      </c>
      <c r="Q1013" s="97">
        <f t="shared" si="311"/>
        <v>0.28921227635436325</v>
      </c>
      <c r="R1013" s="97">
        <f t="shared" si="300"/>
        <v>2.4693460488329762E-2</v>
      </c>
      <c r="S1013" s="97">
        <f t="shared" si="307"/>
        <v>122.89660511926164</v>
      </c>
      <c r="T1013" s="97">
        <f t="shared" si="301"/>
        <v>204.08250419543938</v>
      </c>
      <c r="U1013" s="97">
        <f t="shared" si="302"/>
        <v>632.9316587537802</v>
      </c>
      <c r="V1013" s="33">
        <f t="shared" si="303"/>
        <v>999.99999999999909</v>
      </c>
      <c r="W1013" s="101">
        <f t="shared" si="304"/>
        <v>10040.651424548254</v>
      </c>
      <c r="X1013" s="108">
        <f t="shared" si="305"/>
        <v>162.98583705077948</v>
      </c>
      <c r="Y1013" s="32">
        <f t="shared" si="306"/>
        <v>80.417889815494021</v>
      </c>
    </row>
    <row r="1014" spans="1:25" x14ac:dyDescent="0.25">
      <c r="A1014" s="4">
        <v>1008</v>
      </c>
      <c r="C1014" s="106">
        <f>IF(male=0,VLOOKUP((($A$5:$A$1570/'Life tables'!$I$2)*2)+age,lifetable,13,1),IF(male=1,VLOOKUP((($A$5:$A$1570/'Life tables'!$I$2)*2)+age,lifetable,10,1),"error"))</f>
        <v>1.9170323065640371E-3</v>
      </c>
      <c r="F1014" s="97">
        <f t="shared" si="292"/>
        <v>26.381270149446287</v>
      </c>
      <c r="G1014" s="97">
        <f t="shared" si="308"/>
        <v>2.650053799468326</v>
      </c>
      <c r="H1014" s="97">
        <f t="shared" si="293"/>
        <v>6.0643225475479706E-2</v>
      </c>
      <c r="I1014" s="97">
        <f t="shared" si="294"/>
        <v>6.0643225475479706E-2</v>
      </c>
      <c r="J1014" s="97">
        <f t="shared" si="309"/>
        <v>5.5886495957217036E-2</v>
      </c>
      <c r="K1014" s="97">
        <f t="shared" si="295"/>
        <v>0.14620475789729515</v>
      </c>
      <c r="L1014" s="97">
        <f t="shared" si="296"/>
        <v>23.40783864517249</v>
      </c>
      <c r="M1014" s="97">
        <f t="shared" si="297"/>
        <v>136.60456690133321</v>
      </c>
      <c r="N1014" s="97">
        <f t="shared" si="310"/>
        <v>13.155315763808012</v>
      </c>
      <c r="O1014" s="97">
        <f t="shared" si="298"/>
        <v>0.3140160236656262</v>
      </c>
      <c r="P1014" s="97">
        <f t="shared" si="299"/>
        <v>0.3140160236656262</v>
      </c>
      <c r="Q1014" s="97">
        <f t="shared" si="311"/>
        <v>0.28829849102060684</v>
      </c>
      <c r="R1014" s="97">
        <f t="shared" si="300"/>
        <v>2.461543986514473E-2</v>
      </c>
      <c r="S1014" s="97">
        <f t="shared" si="307"/>
        <v>122.50830515930819</v>
      </c>
      <c r="T1014" s="97">
        <f t="shared" si="301"/>
        <v>204.42668918241722</v>
      </c>
      <c r="U1014" s="97">
        <f t="shared" si="302"/>
        <v>633.10247895154259</v>
      </c>
      <c r="V1014" s="33">
        <f t="shared" si="303"/>
        <v>999.99999999999909</v>
      </c>
      <c r="W1014" s="101">
        <f t="shared" si="304"/>
        <v>9997.4218271342143</v>
      </c>
      <c r="X1014" s="108">
        <f t="shared" si="305"/>
        <v>162.47083186603922</v>
      </c>
      <c r="Y1014" s="32">
        <f t="shared" si="306"/>
        <v>80.140729963875216</v>
      </c>
    </row>
    <row r="1015" spans="1:25" x14ac:dyDescent="0.25">
      <c r="A1015" s="4">
        <v>1009</v>
      </c>
      <c r="C1015" s="106">
        <f>IF(male=0,VLOOKUP((($A$5:$A$1570/'Life tables'!$I$2)*2)+age,lifetable,13,1),IF(male=1,VLOOKUP((($A$5:$A$1570/'Life tables'!$I$2)*2)+age,lifetable,10,1),"error"))</f>
        <v>1.9170323065640371E-3</v>
      </c>
      <c r="F1015" s="97">
        <f t="shared" si="292"/>
        <v>26.297877173643393</v>
      </c>
      <c r="G1015" s="97">
        <f t="shared" si="308"/>
        <v>2.6416768005170428</v>
      </c>
      <c r="H1015" s="97">
        <f t="shared" si="293"/>
        <v>6.0451528146047213E-2</v>
      </c>
      <c r="I1015" s="97">
        <f t="shared" si="294"/>
        <v>6.0451528146047213E-2</v>
      </c>
      <c r="J1015" s="97">
        <f t="shared" si="309"/>
        <v>5.5709834970893504E-2</v>
      </c>
      <c r="K1015" s="97">
        <f t="shared" si="295"/>
        <v>0.14574259478806922</v>
      </c>
      <c r="L1015" s="97">
        <f t="shared" si="296"/>
        <v>23.333844887075294</v>
      </c>
      <c r="M1015" s="97">
        <f t="shared" si="297"/>
        <v>136.17295469239585</v>
      </c>
      <c r="N1015" s="97">
        <f t="shared" si="310"/>
        <v>13.113750572944468</v>
      </c>
      <c r="O1015" s="97">
        <f t="shared" si="298"/>
        <v>0.31302386686816025</v>
      </c>
      <c r="P1015" s="97">
        <f t="shared" si="299"/>
        <v>0.31302386686816025</v>
      </c>
      <c r="Q1015" s="97">
        <f t="shared" si="311"/>
        <v>0.28738759066518471</v>
      </c>
      <c r="R1015" s="97">
        <f t="shared" si="300"/>
        <v>2.4537665566560452E-2</v>
      </c>
      <c r="S1015" s="97">
        <f t="shared" si="307"/>
        <v>122.12123112948331</v>
      </c>
      <c r="T1015" s="97">
        <f t="shared" si="301"/>
        <v>204.76978660805329</v>
      </c>
      <c r="U1015" s="97">
        <f t="shared" si="302"/>
        <v>633.27275921189721</v>
      </c>
      <c r="V1015" s="33">
        <f t="shared" si="303"/>
        <v>999.99999999999898</v>
      </c>
      <c r="W1015" s="101">
        <f t="shared" si="304"/>
        <v>9954.3783332735875</v>
      </c>
      <c r="X1015" s="108">
        <f t="shared" si="305"/>
        <v>161.9574541800485</v>
      </c>
      <c r="Y1015" s="32">
        <f t="shared" si="306"/>
        <v>79.864525429328282</v>
      </c>
    </row>
    <row r="1016" spans="1:25" x14ac:dyDescent="0.25">
      <c r="A1016" s="4">
        <v>1010</v>
      </c>
      <c r="C1016" s="106">
        <f>IF(male=0,VLOOKUP((($A$5:$A$1570/'Life tables'!$I$2)*2)+age,lifetable,13,1),IF(male=1,VLOOKUP((($A$5:$A$1570/'Life tables'!$I$2)*2)+age,lifetable,10,1),"error"))</f>
        <v>1.9170323065640371E-3</v>
      </c>
      <c r="F1016" s="97">
        <f t="shared" si="292"/>
        <v>26.214748982979557</v>
      </c>
      <c r="G1016" s="97">
        <f t="shared" si="308"/>
        <v>2.6333263997871428</v>
      </c>
      <c r="H1016" s="97">
        <f t="shared" si="293"/>
        <v>6.0260439484233805E-2</v>
      </c>
      <c r="I1016" s="97">
        <f t="shared" si="294"/>
        <v>6.0260439484233805E-2</v>
      </c>
      <c r="J1016" s="97">
        <f t="shared" si="309"/>
        <v>5.5533734909556515E-2</v>
      </c>
      <c r="K1016" s="97">
        <f t="shared" si="295"/>
        <v>0.14528189911566236</v>
      </c>
      <c r="L1016" s="97">
        <f t="shared" si="296"/>
        <v>23.260086070198728</v>
      </c>
      <c r="M1016" s="97">
        <f t="shared" si="297"/>
        <v>135.74270519706894</v>
      </c>
      <c r="N1016" s="97">
        <f t="shared" si="310"/>
        <v>13.072316614354104</v>
      </c>
      <c r="O1016" s="97">
        <f t="shared" si="298"/>
        <v>0.3120348425714522</v>
      </c>
      <c r="P1016" s="97">
        <f t="shared" si="299"/>
        <v>0.3120348425714522</v>
      </c>
      <c r="Q1016" s="97">
        <f t="shared" si="311"/>
        <v>0.28647956626249604</v>
      </c>
      <c r="R1016" s="97">
        <f t="shared" si="300"/>
        <v>2.4460136821955029E-2</v>
      </c>
      <c r="S1016" s="97">
        <f t="shared" si="307"/>
        <v>121.73537919448748</v>
      </c>
      <c r="T1016" s="97">
        <f t="shared" si="301"/>
        <v>205.11179990922534</v>
      </c>
      <c r="U1016" s="97">
        <f t="shared" si="302"/>
        <v>633.4425012478348</v>
      </c>
      <c r="V1016" s="33">
        <f t="shared" si="303"/>
        <v>999.99999999999898</v>
      </c>
      <c r="W1016" s="101">
        <f t="shared" si="304"/>
        <v>9911.5201425549876</v>
      </c>
      <c r="X1016" s="108">
        <f t="shared" si="305"/>
        <v>161.44569884293884</v>
      </c>
      <c r="Y1016" s="32">
        <f t="shared" si="306"/>
        <v>79.589272915739386</v>
      </c>
    </row>
    <row r="1017" spans="1:25" x14ac:dyDescent="0.25">
      <c r="A1017" s="4">
        <v>1011</v>
      </c>
      <c r="C1017" s="106">
        <f>IF(male=0,VLOOKUP((($A$5:$A$1570/'Life tables'!$I$2)*2)+age,lifetable,13,1),IF(male=1,VLOOKUP((($A$5:$A$1570/'Life tables'!$I$2)*2)+age,lifetable,10,1),"error"))</f>
        <v>1.9170323065640371E-3</v>
      </c>
      <c r="F1017" s="97">
        <f t="shared" si="292"/>
        <v>26.131884692295962</v>
      </c>
      <c r="G1017" s="97">
        <f t="shared" si="308"/>
        <v>2.6250025083625701</v>
      </c>
      <c r="H1017" s="97">
        <f t="shared" si="293"/>
        <v>6.0069957455304794E-2</v>
      </c>
      <c r="I1017" s="97">
        <f t="shared" si="294"/>
        <v>6.0069957455304794E-2</v>
      </c>
      <c r="J1017" s="97">
        <f t="shared" si="309"/>
        <v>5.5358193898071756E-2</v>
      </c>
      <c r="K1017" s="97">
        <f t="shared" si="295"/>
        <v>0.1448226659745325</v>
      </c>
      <c r="L1017" s="97">
        <f t="shared" si="296"/>
        <v>23.18656140915018</v>
      </c>
      <c r="M1017" s="97">
        <f t="shared" si="297"/>
        <v>135.31381415064286</v>
      </c>
      <c r="N1017" s="97">
        <f t="shared" si="310"/>
        <v>13.03101347733614</v>
      </c>
      <c r="O1017" s="97">
        <f t="shared" si="298"/>
        <v>0.31104894097211705</v>
      </c>
      <c r="P1017" s="97">
        <f t="shared" si="299"/>
        <v>0.31104894097211705</v>
      </c>
      <c r="Q1017" s="97">
        <f t="shared" si="311"/>
        <v>0.28557440881204121</v>
      </c>
      <c r="R1017" s="97">
        <f t="shared" si="300"/>
        <v>2.4382852862849722E-2</v>
      </c>
      <c r="S1017" s="97">
        <f t="shared" si="307"/>
        <v>121.35074552968759</v>
      </c>
      <c r="T1017" s="97">
        <f t="shared" si="301"/>
        <v>205.45273251193547</v>
      </c>
      <c r="U1017" s="97">
        <f t="shared" si="302"/>
        <v>633.61170676667223</v>
      </c>
      <c r="V1017" s="33">
        <f t="shared" si="303"/>
        <v>999.99999999999898</v>
      </c>
      <c r="W1017" s="101">
        <f t="shared" si="304"/>
        <v>9868.8464579797037</v>
      </c>
      <c r="X1017" s="108">
        <f t="shared" si="305"/>
        <v>160.93556072139131</v>
      </c>
      <c r="Y1017" s="32">
        <f t="shared" si="306"/>
        <v>79.314969138493751</v>
      </c>
    </row>
    <row r="1018" spans="1:25" x14ac:dyDescent="0.25">
      <c r="A1018" s="4">
        <v>1012</v>
      </c>
      <c r="C1018" s="106">
        <f>IF(male=0,VLOOKUP((($A$5:$A$1570/'Life tables'!$I$2)*2)+age,lifetable,13,1),IF(male=1,VLOOKUP((($A$5:$A$1570/'Life tables'!$I$2)*2)+age,lifetable,10,1),"error"))</f>
        <v>1.9170323065640371E-3</v>
      </c>
      <c r="F1018" s="97">
        <f t="shared" si="292"/>
        <v>26.049283421066097</v>
      </c>
      <c r="G1018" s="97">
        <f t="shared" si="308"/>
        <v>2.616705037792594</v>
      </c>
      <c r="H1018" s="97">
        <f t="shared" si="293"/>
        <v>5.9880080035173859E-2</v>
      </c>
      <c r="I1018" s="97">
        <f t="shared" si="294"/>
        <v>5.9880080035173859E-2</v>
      </c>
      <c r="J1018" s="97">
        <f t="shared" si="309"/>
        <v>5.5183210071118073E-2</v>
      </c>
      <c r="K1018" s="97">
        <f t="shared" si="295"/>
        <v>0.14436489048480974</v>
      </c>
      <c r="L1018" s="97">
        <f t="shared" si="296"/>
        <v>23.113270122647226</v>
      </c>
      <c r="M1018" s="97">
        <f t="shared" si="297"/>
        <v>134.88627730032522</v>
      </c>
      <c r="N1018" s="97">
        <f t="shared" si="310"/>
        <v>12.989840752337461</v>
      </c>
      <c r="O1018" s="97">
        <f t="shared" si="298"/>
        <v>0.31006615229416429</v>
      </c>
      <c r="P1018" s="97">
        <f t="shared" si="299"/>
        <v>0.31006615229416429</v>
      </c>
      <c r="Q1018" s="97">
        <f t="shared" si="311"/>
        <v>0.28467210933847165</v>
      </c>
      <c r="R1018" s="97">
        <f t="shared" si="300"/>
        <v>2.4305812922913245E-2</v>
      </c>
      <c r="S1018" s="97">
        <f t="shared" si="307"/>
        <v>120.96732632113805</v>
      </c>
      <c r="T1018" s="97">
        <f t="shared" si="301"/>
        <v>205.79258783134506</v>
      </c>
      <c r="U1018" s="97">
        <f t="shared" si="302"/>
        <v>633.78037747008</v>
      </c>
      <c r="V1018" s="33">
        <f t="shared" si="303"/>
        <v>999.99999999999909</v>
      </c>
      <c r="W1018" s="101">
        <f t="shared" si="304"/>
        <v>9826.3564859483195</v>
      </c>
      <c r="X1018" s="108">
        <f t="shared" si="305"/>
        <v>160.427034698574</v>
      </c>
      <c r="Y1018" s="32">
        <f t="shared" si="306"/>
        <v>79.04161082443062</v>
      </c>
    </row>
    <row r="1019" spans="1:25" x14ac:dyDescent="0.25">
      <c r="A1019" s="4">
        <v>1013</v>
      </c>
      <c r="C1019" s="106">
        <f>IF(male=0,VLOOKUP((($A$5:$A$1570/'Life tables'!$I$2)*2)+age,lifetable,13,1),IF(male=1,VLOOKUP((($A$5:$A$1570/'Life tables'!$I$2)*2)+age,lifetable,10,1),"error"))</f>
        <v>1.9170323065640371E-3</v>
      </c>
      <c r="F1019" s="97">
        <f t="shared" si="292"/>
        <v>25.96694429331167</v>
      </c>
      <c r="G1019" s="97">
        <f t="shared" si="308"/>
        <v>2.6084339000833618</v>
      </c>
      <c r="H1019" s="97">
        <f t="shared" si="293"/>
        <v>5.9690805210209801E-2</v>
      </c>
      <c r="I1019" s="97">
        <f t="shared" si="294"/>
        <v>5.9690805210209801E-2</v>
      </c>
      <c r="J1019" s="97">
        <f t="shared" si="309"/>
        <v>5.5008781573009341E-2</v>
      </c>
      <c r="K1019" s="97">
        <f t="shared" si="295"/>
        <v>0.14390856779183042</v>
      </c>
      <c r="L1019" s="97">
        <f t="shared" si="296"/>
        <v>23.040211433443048</v>
      </c>
      <c r="M1019" s="97">
        <f t="shared" si="297"/>
        <v>134.46009040526232</v>
      </c>
      <c r="N1019" s="97">
        <f t="shared" si="310"/>
        <v>12.948798030954661</v>
      </c>
      <c r="O1019" s="97">
        <f t="shared" si="298"/>
        <v>0.30908646678904705</v>
      </c>
      <c r="P1019" s="97">
        <f t="shared" si="299"/>
        <v>0.30908646678904705</v>
      </c>
      <c r="Q1019" s="97">
        <f t="shared" si="311"/>
        <v>0.2837726588916345</v>
      </c>
      <c r="R1019" s="97">
        <f t="shared" si="300"/>
        <v>2.422901623796558E-2</v>
      </c>
      <c r="S1019" s="97">
        <f t="shared" si="307"/>
        <v>120.58511776559996</v>
      </c>
      <c r="T1019" s="97">
        <f t="shared" si="301"/>
        <v>206.13136927180972</v>
      </c>
      <c r="U1019" s="97">
        <f t="shared" si="302"/>
        <v>633.94851505410975</v>
      </c>
      <c r="V1019" s="33">
        <f t="shared" si="303"/>
        <v>999.99999999999898</v>
      </c>
      <c r="W1019" s="101">
        <f t="shared" si="304"/>
        <v>9784.0494362473237</v>
      </c>
      <c r="X1019" s="108">
        <f t="shared" si="305"/>
        <v>159.92011567407954</v>
      </c>
      <c r="Y1019" s="32">
        <f t="shared" si="306"/>
        <v>78.769194711798804</v>
      </c>
    </row>
    <row r="1020" spans="1:25" x14ac:dyDescent="0.25">
      <c r="A1020" s="4">
        <v>1014</v>
      </c>
      <c r="C1020" s="106">
        <f>IF(male=0,VLOOKUP((($A$5:$A$1570/'Life tables'!$I$2)*2)+age,lifetable,13,1),IF(male=1,VLOOKUP((($A$5:$A$1570/'Life tables'!$I$2)*2)+age,lifetable,10,1),"error"))</f>
        <v>1.9170323065640371E-3</v>
      </c>
      <c r="F1020" s="97">
        <f t="shared" si="292"/>
        <v>25.884866437521381</v>
      </c>
      <c r="G1020" s="97">
        <f t="shared" si="308"/>
        <v>2.6001890076897394</v>
      </c>
      <c r="H1020" s="97">
        <f t="shared" si="293"/>
        <v>5.9502130977049768E-2</v>
      </c>
      <c r="I1020" s="97">
        <f t="shared" si="294"/>
        <v>5.9502130977049768E-2</v>
      </c>
      <c r="J1020" s="97">
        <f t="shared" si="309"/>
        <v>5.4834906557522378E-2</v>
      </c>
      <c r="K1020" s="97">
        <f t="shared" si="295"/>
        <v>0.14345369306568684</v>
      </c>
      <c r="L1020" s="97">
        <f t="shared" si="296"/>
        <v>22.967384568254332</v>
      </c>
      <c r="M1020" s="97">
        <f t="shared" si="297"/>
        <v>134.03524923655817</v>
      </c>
      <c r="N1020" s="97">
        <f t="shared" si="310"/>
        <v>12.907884905935898</v>
      </c>
      <c r="O1020" s="97">
        <f t="shared" si="298"/>
        <v>0.30810987473570606</v>
      </c>
      <c r="P1020" s="97">
        <f t="shared" si="299"/>
        <v>0.30810987473570606</v>
      </c>
      <c r="Q1020" s="97">
        <f t="shared" si="311"/>
        <v>0.28287604854661358</v>
      </c>
      <c r="R1020" s="97">
        <f t="shared" si="300"/>
        <v>2.4152462045981444E-2</v>
      </c>
      <c r="S1020" s="97">
        <f t="shared" si="307"/>
        <v>120.20411607055827</v>
      </c>
      <c r="T1020" s="97">
        <f t="shared" si="301"/>
        <v>206.46908022691386</v>
      </c>
      <c r="U1020" s="97">
        <f t="shared" si="302"/>
        <v>634.11612120922143</v>
      </c>
      <c r="V1020" s="33">
        <f t="shared" si="303"/>
        <v>999.99999999999909</v>
      </c>
      <c r="W1020" s="101">
        <f t="shared" si="304"/>
        <v>9741.9245220357461</v>
      </c>
      <c r="X1020" s="108">
        <f t="shared" si="305"/>
        <v>159.41479856386374</v>
      </c>
      <c r="Y1020" s="32">
        <f t="shared" si="306"/>
        <v>78.497717550212471</v>
      </c>
    </row>
    <row r="1021" spans="1:25" x14ac:dyDescent="0.25">
      <c r="A1021" s="4">
        <v>1015</v>
      </c>
      <c r="C1021" s="106">
        <f>IF(male=0,VLOOKUP((($A$5:$A$1570/'Life tables'!$I$2)*2)+age,lifetable,13,1),IF(male=1,VLOOKUP((($A$5:$A$1570/'Life tables'!$I$2)*2)+age,lifetable,10,1),"error"))</f>
        <v>1.9170323065640371E-3</v>
      </c>
      <c r="F1021" s="97">
        <f t="shared" si="292"/>
        <v>25.80304898657252</v>
      </c>
      <c r="G1021" s="97">
        <f t="shared" si="308"/>
        <v>2.5919702735074357</v>
      </c>
      <c r="H1021" s="97">
        <f t="shared" si="293"/>
        <v>5.9314055342419077E-2</v>
      </c>
      <c r="I1021" s="97">
        <f t="shared" si="294"/>
        <v>5.9314055342419077E-2</v>
      </c>
      <c r="J1021" s="97">
        <f t="shared" si="309"/>
        <v>5.4661583187730817E-2</v>
      </c>
      <c r="K1021" s="97">
        <f t="shared" si="295"/>
        <v>0.14300026150079298</v>
      </c>
      <c r="L1021" s="97">
        <f t="shared" si="296"/>
        <v>22.894788757691721</v>
      </c>
      <c r="M1021" s="97">
        <f t="shared" si="297"/>
        <v>133.61174957729122</v>
      </c>
      <c r="N1021" s="97">
        <f t="shared" si="310"/>
        <v>12.867100971182488</v>
      </c>
      <c r="O1021" s="97">
        <f t="shared" si="298"/>
        <v>0.30713636644060777</v>
      </c>
      <c r="P1021" s="97">
        <f t="shared" si="299"/>
        <v>0.30713636644060777</v>
      </c>
      <c r="Q1021" s="97">
        <f t="shared" si="311"/>
        <v>0.28198226940376409</v>
      </c>
      <c r="R1021" s="97">
        <f t="shared" si="300"/>
        <v>2.4076149587093268E-2</v>
      </c>
      <c r="S1021" s="97">
        <f t="shared" si="307"/>
        <v>119.82431745423666</v>
      </c>
      <c r="T1021" s="97">
        <f t="shared" si="301"/>
        <v>206.80572407950535</v>
      </c>
      <c r="U1021" s="97">
        <f t="shared" si="302"/>
        <v>634.28319762030935</v>
      </c>
      <c r="V1021" s="33">
        <f t="shared" si="303"/>
        <v>999.99999999999909</v>
      </c>
      <c r="W1021" s="101">
        <f t="shared" si="304"/>
        <v>9699.9809598317916</v>
      </c>
      <c r="X1021" s="108">
        <f t="shared" si="305"/>
        <v>158.91107830018436</v>
      </c>
      <c r="Y1021" s="32">
        <f t="shared" si="306"/>
        <v>78.227176100607053</v>
      </c>
    </row>
    <row r="1022" spans="1:25" x14ac:dyDescent="0.25">
      <c r="A1022" s="4">
        <v>1016</v>
      </c>
      <c r="C1022" s="106">
        <f>IF(male=0,VLOOKUP((($A$5:$A$1570/'Life tables'!$I$2)*2)+age,lifetable,13,1),IF(male=1,VLOOKUP((($A$5:$A$1570/'Life tables'!$I$2)*2)+age,lifetable,10,1),"error"))</f>
        <v>1.9170323065640371E-3</v>
      </c>
      <c r="F1022" s="97">
        <f t="shared" si="292"/>
        <v>25.721491077655219</v>
      </c>
      <c r="G1022" s="97">
        <f t="shared" si="308"/>
        <v>2.5837776108653938</v>
      </c>
      <c r="H1022" s="97">
        <f t="shared" si="293"/>
        <v>5.9126576322957071E-2</v>
      </c>
      <c r="I1022" s="97">
        <f t="shared" si="294"/>
        <v>5.9126576322957071E-2</v>
      </c>
      <c r="J1022" s="97">
        <f t="shared" si="309"/>
        <v>5.4488809635844758E-2</v>
      </c>
      <c r="K1022" s="97">
        <f t="shared" si="295"/>
        <v>0.14254826831546433</v>
      </c>
      <c r="L1022" s="97">
        <f t="shared" si="296"/>
        <v>22.822423236192602</v>
      </c>
      <c r="M1022" s="97">
        <f t="shared" si="297"/>
        <v>133.18958722252913</v>
      </c>
      <c r="N1022" s="97">
        <f t="shared" si="310"/>
        <v>12.826445821750335</v>
      </c>
      <c r="O1022" s="97">
        <f t="shared" si="298"/>
        <v>0.30616593223777866</v>
      </c>
      <c r="P1022" s="97">
        <f t="shared" si="299"/>
        <v>0.30616593223777866</v>
      </c>
      <c r="Q1022" s="97">
        <f t="shared" si="311"/>
        <v>0.28109131258874392</v>
      </c>
      <c r="R1022" s="97">
        <f t="shared" si="300"/>
        <v>2.4000078103593891E-2</v>
      </c>
      <c r="S1022" s="97">
        <f t="shared" si="307"/>
        <v>119.4457181456109</v>
      </c>
      <c r="T1022" s="97">
        <f t="shared" si="301"/>
        <v>207.14130420172995</v>
      </c>
      <c r="U1022" s="97">
        <f t="shared" si="302"/>
        <v>634.44974596672841</v>
      </c>
      <c r="V1022" s="33">
        <f t="shared" si="303"/>
        <v>999.99999999999909</v>
      </c>
      <c r="W1022" s="101">
        <f t="shared" si="304"/>
        <v>9658.2179694995029</v>
      </c>
      <c r="X1022" s="108">
        <f t="shared" si="305"/>
        <v>158.4089498315407</v>
      </c>
      <c r="Y1022" s="32">
        <f t="shared" si="306"/>
        <v>77.957567135195731</v>
      </c>
    </row>
    <row r="1023" spans="1:25" x14ac:dyDescent="0.25">
      <c r="A1023" s="4">
        <v>1017</v>
      </c>
      <c r="C1023" s="106">
        <f>IF(male=0,VLOOKUP((($A$5:$A$1570/'Life tables'!$I$2)*2)+age,lifetable,13,1),IF(male=1,VLOOKUP((($A$5:$A$1570/'Life tables'!$I$2)*2)+age,lifetable,10,1),"error"))</f>
        <v>2.1164291354772713E-3</v>
      </c>
      <c r="F1023" s="97">
        <f t="shared" si="292"/>
        <v>25.640191852199283</v>
      </c>
      <c r="G1023" s="97">
        <f t="shared" si="308"/>
        <v>2.5756109335184405</v>
      </c>
      <c r="H1023" s="97">
        <f t="shared" si="293"/>
        <v>5.8939691945048917E-2</v>
      </c>
      <c r="I1023" s="97">
        <f t="shared" si="294"/>
        <v>5.8939691945048917E-2</v>
      </c>
      <c r="J1023" s="97">
        <f t="shared" si="309"/>
        <v>5.9966230459110849E-2</v>
      </c>
      <c r="K1023" s="97">
        <f t="shared" si="295"/>
        <v>0.14209770875151276</v>
      </c>
      <c r="L1023" s="97">
        <f t="shared" si="296"/>
        <v>22.744637595580123</v>
      </c>
      <c r="M1023" s="97">
        <f t="shared" si="297"/>
        <v>132.76875797934139</v>
      </c>
      <c r="N1023" s="97">
        <f t="shared" si="310"/>
        <v>12.785919053851151</v>
      </c>
      <c r="O1023" s="97">
        <f t="shared" si="298"/>
        <v>0.30519856248883409</v>
      </c>
      <c r="P1023" s="97">
        <f t="shared" si="299"/>
        <v>0.30519856248883409</v>
      </c>
      <c r="Q1023" s="97">
        <f t="shared" si="311"/>
        <v>0.30934802153754742</v>
      </c>
      <c r="R1023" s="97">
        <f t="shared" si="300"/>
        <v>2.3924246839938816E-2</v>
      </c>
      <c r="S1023" s="97">
        <f t="shared" si="307"/>
        <v>119.03916953213508</v>
      </c>
      <c r="T1023" s="97">
        <f t="shared" si="301"/>
        <v>207.51061845372661</v>
      </c>
      <c r="U1023" s="97">
        <f t="shared" si="302"/>
        <v>634.61576792231983</v>
      </c>
      <c r="V1023" s="33">
        <f t="shared" si="303"/>
        <v>999.99999999999898</v>
      </c>
      <c r="W1023" s="101">
        <f t="shared" si="304"/>
        <v>9614.7995841661595</v>
      </c>
      <c r="X1023" s="108">
        <f t="shared" si="305"/>
        <v>157.87361362395256</v>
      </c>
      <c r="Y1023" s="32">
        <f t="shared" si="306"/>
        <v>77.671487573384695</v>
      </c>
    </row>
    <row r="1024" spans="1:25" x14ac:dyDescent="0.25">
      <c r="A1024" s="4">
        <v>1018</v>
      </c>
      <c r="C1024" s="106">
        <f>IF(male=0,VLOOKUP((($A$5:$A$1570/'Life tables'!$I$2)*2)+age,lifetable,13,1),IF(male=1,VLOOKUP((($A$5:$A$1570/'Life tables'!$I$2)*2)+age,lifetable,10,1),"error"))</f>
        <v>2.1164291354772713E-3</v>
      </c>
      <c r="F1024" s="97">
        <f t="shared" si="292"/>
        <v>25.553476738393616</v>
      </c>
      <c r="G1024" s="97">
        <f t="shared" si="308"/>
        <v>2.5669002188519272</v>
      </c>
      <c r="H1024" s="97">
        <f t="shared" si="293"/>
        <v>5.8740357941460042E-2</v>
      </c>
      <c r="I1024" s="97">
        <f t="shared" si="294"/>
        <v>5.8740357941460042E-2</v>
      </c>
      <c r="J1024" s="97">
        <f t="shared" si="309"/>
        <v>5.9763424702869494E-2</v>
      </c>
      <c r="K1024" s="97">
        <f t="shared" si="295"/>
        <v>0.14161713438385823</v>
      </c>
      <c r="L1024" s="97">
        <f t="shared" si="296"/>
        <v>22.66771524457204</v>
      </c>
      <c r="M1024" s="97">
        <f t="shared" si="297"/>
        <v>132.32013688555898</v>
      </c>
      <c r="N1024" s="97">
        <f t="shared" si="310"/>
        <v>12.74271587052511</v>
      </c>
      <c r="O1024" s="97">
        <f t="shared" si="298"/>
        <v>0.30416730698107475</v>
      </c>
      <c r="P1024" s="97">
        <f t="shared" si="299"/>
        <v>0.30416730698107475</v>
      </c>
      <c r="Q1024" s="97">
        <f t="shared" si="311"/>
        <v>0.30830274514953449</v>
      </c>
      <c r="R1024" s="97">
        <f t="shared" si="300"/>
        <v>2.3843407627848551E-2</v>
      </c>
      <c r="S1024" s="97">
        <f t="shared" si="307"/>
        <v>118.63694024829434</v>
      </c>
      <c r="T1024" s="97">
        <f t="shared" si="301"/>
        <v>207.87868462357901</v>
      </c>
      <c r="U1024" s="97">
        <f t="shared" si="302"/>
        <v>634.78122846433155</v>
      </c>
      <c r="V1024" s="33">
        <f t="shared" si="303"/>
        <v>999.99999999999909</v>
      </c>
      <c r="W1024" s="101">
        <f t="shared" si="304"/>
        <v>9571.2949258651588</v>
      </c>
      <c r="X1024" s="108">
        <f t="shared" si="305"/>
        <v>157.34008691208848</v>
      </c>
      <c r="Y1024" s="32">
        <f t="shared" si="306"/>
        <v>77.386738408863181</v>
      </c>
    </row>
    <row r="1025" spans="1:25" x14ac:dyDescent="0.25">
      <c r="A1025" s="4">
        <v>1019</v>
      </c>
      <c r="C1025" s="106">
        <f>IF(male=0,VLOOKUP((($A$5:$A$1570/'Life tables'!$I$2)*2)+age,lifetable,13,1),IF(male=1,VLOOKUP((($A$5:$A$1570/'Life tables'!$I$2)*2)+age,lifetable,10,1),"error"))</f>
        <v>2.1164291354772713E-3</v>
      </c>
      <c r="F1025" s="97">
        <f t="shared" si="292"/>
        <v>25.467057212498588</v>
      </c>
      <c r="G1025" s="97">
        <f t="shared" si="308"/>
        <v>2.5582191966096688</v>
      </c>
      <c r="H1025" s="97">
        <f t="shared" si="293"/>
        <v>5.8541703412521587E-2</v>
      </c>
      <c r="I1025" s="97">
        <f t="shared" si="294"/>
        <v>5.8541703412521587E-2</v>
      </c>
      <c r="J1025" s="97">
        <f t="shared" si="309"/>
        <v>5.9561310255526016E-2</v>
      </c>
      <c r="K1025" s="97">
        <f t="shared" si="295"/>
        <v>0.14113819816170112</v>
      </c>
      <c r="L1025" s="97">
        <f t="shared" si="296"/>
        <v>22.591055100646649</v>
      </c>
      <c r="M1025" s="97">
        <f t="shared" si="297"/>
        <v>131.87302969958989</v>
      </c>
      <c r="N1025" s="97">
        <f t="shared" si="310"/>
        <v>12.699658479801569</v>
      </c>
      <c r="O1025" s="97">
        <f t="shared" si="298"/>
        <v>0.30313953152762491</v>
      </c>
      <c r="P1025" s="97">
        <f t="shared" si="299"/>
        <v>0.30313953152762491</v>
      </c>
      <c r="Q1025" s="97">
        <f t="shared" si="311"/>
        <v>0.30726099613041458</v>
      </c>
      <c r="R1025" s="97">
        <f t="shared" si="300"/>
        <v>2.3762841214154302E-2</v>
      </c>
      <c r="S1025" s="97">
        <f t="shared" si="307"/>
        <v>118.23606831938851</v>
      </c>
      <c r="T1025" s="97">
        <f t="shared" si="301"/>
        <v>208.24550692996493</v>
      </c>
      <c r="U1025" s="97">
        <f t="shared" si="302"/>
        <v>634.94612950370743</v>
      </c>
      <c r="V1025" s="33">
        <f t="shared" si="303"/>
        <v>999.99999999999909</v>
      </c>
      <c r="W1025" s="101">
        <f t="shared" si="304"/>
        <v>9527.9870788451572</v>
      </c>
      <c r="X1025" s="108">
        <f t="shared" si="305"/>
        <v>156.8083635663267</v>
      </c>
      <c r="Y1025" s="32">
        <f t="shared" si="306"/>
        <v>77.103033319728098</v>
      </c>
    </row>
    <row r="1026" spans="1:25" x14ac:dyDescent="0.25">
      <c r="A1026" s="4">
        <v>1020</v>
      </c>
      <c r="C1026" s="106">
        <f>IF(male=0,VLOOKUP((($A$5:$A$1570/'Life tables'!$I$2)*2)+age,lifetable,13,1),IF(male=1,VLOOKUP((($A$5:$A$1570/'Life tables'!$I$2)*2)+age,lifetable,10,1),"error"))</f>
        <v>2.1164291354772713E-3</v>
      </c>
      <c r="F1026" s="97">
        <f t="shared" si="292"/>
        <v>25.380932178801022</v>
      </c>
      <c r="G1026" s="97">
        <f t="shared" si="308"/>
        <v>2.5495677567249837</v>
      </c>
      <c r="H1026" s="97">
        <f t="shared" si="293"/>
        <v>5.834372583949278E-2</v>
      </c>
      <c r="I1026" s="97">
        <f t="shared" si="294"/>
        <v>5.834372583949278E-2</v>
      </c>
      <c r="J1026" s="97">
        <f t="shared" si="309"/>
        <v>5.9359884554471283E-2</v>
      </c>
      <c r="K1026" s="97">
        <f t="shared" si="295"/>
        <v>0.14066089401260906</v>
      </c>
      <c r="L1026" s="97">
        <f t="shared" si="296"/>
        <v>22.514656191829971</v>
      </c>
      <c r="M1026" s="97">
        <f t="shared" si="297"/>
        <v>131.42743138752564</v>
      </c>
      <c r="N1026" s="97">
        <f t="shared" si="310"/>
        <v>12.65674639690423</v>
      </c>
      <c r="O1026" s="97">
        <f t="shared" si="298"/>
        <v>0.30211522455692458</v>
      </c>
      <c r="P1026" s="97">
        <f t="shared" si="299"/>
        <v>0.30211522455692458</v>
      </c>
      <c r="Q1026" s="97">
        <f t="shared" si="311"/>
        <v>0.30622276275130145</v>
      </c>
      <c r="R1026" s="97">
        <f t="shared" si="300"/>
        <v>2.368254669177168E-2</v>
      </c>
      <c r="S1026" s="97">
        <f t="shared" si="307"/>
        <v>117.83654923206448</v>
      </c>
      <c r="T1026" s="97">
        <f t="shared" si="301"/>
        <v>208.61108957727072</v>
      </c>
      <c r="U1026" s="97">
        <f t="shared" si="302"/>
        <v>635.11047294441175</v>
      </c>
      <c r="V1026" s="33">
        <f t="shared" si="303"/>
        <v>999.99999999999898</v>
      </c>
      <c r="W1026" s="101">
        <f t="shared" si="304"/>
        <v>9484.8751541922629</v>
      </c>
      <c r="X1026" s="108">
        <f t="shared" si="305"/>
        <v>156.2784374783165</v>
      </c>
      <c r="Y1026" s="32">
        <f t="shared" si="306"/>
        <v>76.820368471402304</v>
      </c>
    </row>
    <row r="1027" spans="1:25" x14ac:dyDescent="0.25">
      <c r="A1027" s="4">
        <v>1021</v>
      </c>
      <c r="C1027" s="106">
        <f>IF(male=0,VLOOKUP((($A$5:$A$1570/'Life tables'!$I$2)*2)+age,lifetable,13,1),IF(male=1,VLOOKUP((($A$5:$A$1570/'Life tables'!$I$2)*2)+age,lifetable,10,1),"error"))</f>
        <v>2.1164291354772713E-3</v>
      </c>
      <c r="F1027" s="97">
        <f t="shared" si="292"/>
        <v>25.295100548975039</v>
      </c>
      <c r="G1027" s="97">
        <f t="shared" si="308"/>
        <v>2.5409457898732595</v>
      </c>
      <c r="H1027" s="97">
        <f t="shared" si="293"/>
        <v>5.8146422720614169E-2</v>
      </c>
      <c r="I1027" s="97">
        <f t="shared" si="294"/>
        <v>5.8146422720614169E-2</v>
      </c>
      <c r="J1027" s="97">
        <f t="shared" si="309"/>
        <v>5.9159145054373329E-2</v>
      </c>
      <c r="K1027" s="97">
        <f t="shared" si="295"/>
        <v>0.14018521590509</v>
      </c>
      <c r="L1027" s="97">
        <f t="shared" si="296"/>
        <v>22.438517552701089</v>
      </c>
      <c r="M1027" s="97">
        <f t="shared" si="297"/>
        <v>130.98333692934148</v>
      </c>
      <c r="N1027" s="97">
        <f t="shared" si="310"/>
        <v>12.613979138393834</v>
      </c>
      <c r="O1027" s="97">
        <f t="shared" si="298"/>
        <v>0.30109437452932886</v>
      </c>
      <c r="P1027" s="97">
        <f t="shared" si="299"/>
        <v>0.30109437452932886</v>
      </c>
      <c r="Q1027" s="97">
        <f t="shared" si="311"/>
        <v>0.30518803331565791</v>
      </c>
      <c r="R1027" s="97">
        <f t="shared" si="300"/>
        <v>2.360252315611806E-2</v>
      </c>
      <c r="S1027" s="97">
        <f t="shared" si="307"/>
        <v>117.4383784854172</v>
      </c>
      <c r="T1027" s="97">
        <f t="shared" si="301"/>
        <v>208.97543675564074</v>
      </c>
      <c r="U1027" s="97">
        <f t="shared" si="302"/>
        <v>635.27426068347302</v>
      </c>
      <c r="V1027" s="33">
        <f t="shared" si="303"/>
        <v>999.99999999999909</v>
      </c>
      <c r="W1027" s="101">
        <f t="shared" si="304"/>
        <v>9441.9582669508818</v>
      </c>
      <c r="X1027" s="108">
        <f t="shared" si="305"/>
        <v>155.75030256088527</v>
      </c>
      <c r="Y1027" s="32">
        <f t="shared" si="306"/>
        <v>76.538740043634192</v>
      </c>
    </row>
    <row r="1028" spans="1:25" x14ac:dyDescent="0.25">
      <c r="A1028" s="4">
        <v>1022</v>
      </c>
      <c r="C1028" s="106">
        <f>IF(male=0,VLOOKUP((($A$5:$A$1570/'Life tables'!$I$2)*2)+age,lifetable,13,1),IF(male=1,VLOOKUP((($A$5:$A$1570/'Life tables'!$I$2)*2)+age,lifetable,10,1),"error"))</f>
        <v>2.1164291354772713E-3</v>
      </c>
      <c r="F1028" s="97">
        <f t="shared" si="292"/>
        <v>25.209561241916909</v>
      </c>
      <c r="G1028" s="97">
        <f t="shared" si="308"/>
        <v>2.5323531874553642</v>
      </c>
      <c r="H1028" s="97">
        <f t="shared" si="293"/>
        <v>5.7949791570728028E-2</v>
      </c>
      <c r="I1028" s="97">
        <f t="shared" si="294"/>
        <v>5.7949791570728028E-2</v>
      </c>
      <c r="J1028" s="97">
        <f t="shared" si="309"/>
        <v>5.8959089226791044E-2</v>
      </c>
      <c r="K1028" s="97">
        <f t="shared" si="295"/>
        <v>0.1397111578476769</v>
      </c>
      <c r="L1028" s="97">
        <f t="shared" si="296"/>
        <v>22.362638224245622</v>
      </c>
      <c r="M1028" s="97">
        <f t="shared" si="297"/>
        <v>130.54074131896837</v>
      </c>
      <c r="N1028" s="97">
        <f t="shared" si="310"/>
        <v>12.571356222175089</v>
      </c>
      <c r="O1028" s="97">
        <f t="shared" si="298"/>
        <v>0.30007696993727295</v>
      </c>
      <c r="P1028" s="97">
        <f t="shared" si="299"/>
        <v>0.30007696993727295</v>
      </c>
      <c r="Q1028" s="97">
        <f t="shared" si="311"/>
        <v>0.30415679615946317</v>
      </c>
      <c r="R1028" s="97">
        <f t="shared" si="300"/>
        <v>2.3522769705125568E-2</v>
      </c>
      <c r="S1028" s="97">
        <f t="shared" si="307"/>
        <v>117.04155159105414</v>
      </c>
      <c r="T1028" s="97">
        <f t="shared" si="301"/>
        <v>209.33855264102701</v>
      </c>
      <c r="U1028" s="97">
        <f t="shared" si="302"/>
        <v>635.43749461102584</v>
      </c>
      <c r="V1028" s="33">
        <f t="shared" si="303"/>
        <v>999.99999999999909</v>
      </c>
      <c r="W1028" s="101">
        <f t="shared" si="304"/>
        <v>9399.2355361083301</v>
      </c>
      <c r="X1028" s="108">
        <f t="shared" si="305"/>
        <v>155.22395274794621</v>
      </c>
      <c r="Y1028" s="32">
        <f t="shared" si="306"/>
        <v>76.258144230434795</v>
      </c>
    </row>
    <row r="1029" spans="1:25" x14ac:dyDescent="0.25">
      <c r="A1029" s="4">
        <v>1023</v>
      </c>
      <c r="C1029" s="106">
        <f>IF(male=0,VLOOKUP((($A$5:$A$1570/'Life tables'!$I$2)*2)+age,lifetable,13,1),IF(male=1,VLOOKUP((($A$5:$A$1570/'Life tables'!$I$2)*2)+age,lifetable,10,1),"error"))</f>
        <v>2.1164291354772713E-3</v>
      </c>
      <c r="F1029" s="97">
        <f t="shared" si="292"/>
        <v>25.124313183585706</v>
      </c>
      <c r="G1029" s="97">
        <f t="shared" si="308"/>
        <v>2.5237898415816384</v>
      </c>
      <c r="H1029" s="97">
        <f t="shared" si="293"/>
        <v>5.7753829920912068E-2</v>
      </c>
      <c r="I1029" s="97">
        <f t="shared" si="294"/>
        <v>5.7753829920912068E-2</v>
      </c>
      <c r="J1029" s="97">
        <f t="shared" si="309"/>
        <v>5.8759714559801474E-2</v>
      </c>
      <c r="K1029" s="97">
        <f t="shared" si="295"/>
        <v>0.13923871388804482</v>
      </c>
      <c r="L1029" s="97">
        <f t="shared" si="296"/>
        <v>22.287017253714396</v>
      </c>
      <c r="M1029" s="97">
        <f t="shared" si="297"/>
        <v>130.09963956436053</v>
      </c>
      <c r="N1029" s="97">
        <f t="shared" si="310"/>
        <v>12.528877167503166</v>
      </c>
      <c r="O1029" s="97">
        <f t="shared" si="298"/>
        <v>0.29906299930542773</v>
      </c>
      <c r="P1029" s="97">
        <f t="shared" si="299"/>
        <v>0.29906299930542773</v>
      </c>
      <c r="Q1029" s="97">
        <f t="shared" si="311"/>
        <v>0.30312903965137022</v>
      </c>
      <c r="R1029" s="97">
        <f t="shared" si="300"/>
        <v>2.3443285439253243E-2</v>
      </c>
      <c r="S1029" s="97">
        <f t="shared" si="307"/>
        <v>116.64606407315588</v>
      </c>
      <c r="T1029" s="97">
        <f t="shared" si="301"/>
        <v>209.70044139523819</v>
      </c>
      <c r="U1029" s="97">
        <f t="shared" si="302"/>
        <v>635.60017661035317</v>
      </c>
      <c r="V1029" s="33">
        <f t="shared" si="303"/>
        <v>999.99999999999909</v>
      </c>
      <c r="W1029" s="101">
        <f t="shared" si="304"/>
        <v>9356.7060845793949</v>
      </c>
      <c r="X1029" s="108">
        <f t="shared" si="305"/>
        <v>154.69938199440776</v>
      </c>
      <c r="Y1029" s="32">
        <f t="shared" si="306"/>
        <v>75.978577240015625</v>
      </c>
    </row>
    <row r="1030" spans="1:25" x14ac:dyDescent="0.25">
      <c r="A1030" s="4">
        <v>1024</v>
      </c>
      <c r="C1030" s="106">
        <f>IF(male=0,VLOOKUP((($A$5:$A$1570/'Life tables'!$I$2)*2)+age,lifetable,13,1),IF(male=1,VLOOKUP((($A$5:$A$1570/'Life tables'!$I$2)*2)+age,lifetable,10,1),"error"))</f>
        <v>2.1164291354772713E-3</v>
      </c>
      <c r="F1030" s="97">
        <f t="shared" si="292"/>
        <v>25.039355306849696</v>
      </c>
      <c r="G1030" s="97">
        <f t="shared" si="308"/>
        <v>2.5152556450564667</v>
      </c>
      <c r="H1030" s="97">
        <f t="shared" si="293"/>
        <v>5.7558535318126311E-2</v>
      </c>
      <c r="I1030" s="97">
        <f t="shared" si="294"/>
        <v>5.7558535318126311E-2</v>
      </c>
      <c r="J1030" s="97">
        <f t="shared" si="309"/>
        <v>5.8561018557640662E-2</v>
      </c>
      <c r="K1030" s="97">
        <f t="shared" si="295"/>
        <v>0.13876787811215943</v>
      </c>
      <c r="L1030" s="97">
        <f t="shared" si="296"/>
        <v>22.211653694487175</v>
      </c>
      <c r="M1030" s="97">
        <f t="shared" si="297"/>
        <v>129.66002668755803</v>
      </c>
      <c r="N1030" s="97">
        <f t="shared" si="310"/>
        <v>12.486541494989744</v>
      </c>
      <c r="O1030" s="97">
        <f t="shared" si="298"/>
        <v>0.29805245119084356</v>
      </c>
      <c r="P1030" s="97">
        <f t="shared" si="299"/>
        <v>0.29805245119084356</v>
      </c>
      <c r="Q1030" s="97">
        <f t="shared" si="311"/>
        <v>0.30210475219285204</v>
      </c>
      <c r="R1030" s="97">
        <f t="shared" si="300"/>
        <v>2.3364069461498334E-2</v>
      </c>
      <c r="S1030" s="97">
        <f t="shared" si="307"/>
        <v>116.25191146853226</v>
      </c>
      <c r="T1030" s="97">
        <f t="shared" si="301"/>
        <v>210.06110716598869</v>
      </c>
      <c r="U1030" s="97">
        <f t="shared" si="302"/>
        <v>635.76230855792687</v>
      </c>
      <c r="V1030" s="33">
        <f t="shared" si="303"/>
        <v>999.99999999999909</v>
      </c>
      <c r="W1030" s="101">
        <f t="shared" si="304"/>
        <v>9314.3690391908895</v>
      </c>
      <c r="X1030" s="108">
        <f t="shared" si="305"/>
        <v>154.17658427608359</v>
      </c>
      <c r="Y1030" s="32">
        <f t="shared" si="306"/>
        <v>75.700035294727073</v>
      </c>
    </row>
    <row r="1031" spans="1:25" x14ac:dyDescent="0.25">
      <c r="A1031" s="4">
        <v>1025</v>
      </c>
      <c r="C1031" s="106">
        <f>IF(male=0,VLOOKUP((($A$5:$A$1570/'Life tables'!$I$2)*2)+age,lifetable,13,1),IF(male=1,VLOOKUP((($A$5:$A$1570/'Life tables'!$I$2)*2)+age,lifetable,10,1),"error"))</f>
        <v>2.1164291354772713E-3</v>
      </c>
      <c r="F1031" s="97">
        <f t="shared" si="292"/>
        <v>24.954686551338174</v>
      </c>
      <c r="G1031" s="97">
        <f t="shared" si="308"/>
        <v>2.506750491363392</v>
      </c>
      <c r="H1031" s="97">
        <f t="shared" si="293"/>
        <v>5.7363905324872511E-2</v>
      </c>
      <c r="I1031" s="97">
        <f t="shared" si="294"/>
        <v>5.7363905324872511E-2</v>
      </c>
      <c r="J1031" s="97">
        <f t="shared" si="309"/>
        <v>5.8362998740357032E-2</v>
      </c>
      <c r="K1031" s="97">
        <f t="shared" si="295"/>
        <v>0.13829864464345598</v>
      </c>
      <c r="L1031" s="97">
        <f t="shared" si="296"/>
        <v>22.136546605941223</v>
      </c>
      <c r="M1031" s="97">
        <f t="shared" si="297"/>
        <v>129.22189772474542</v>
      </c>
      <c r="N1031" s="97">
        <f t="shared" si="310"/>
        <v>12.444348726608634</v>
      </c>
      <c r="O1031" s="97">
        <f t="shared" si="298"/>
        <v>0.29704531418308505</v>
      </c>
      <c r="P1031" s="97">
        <f t="shared" si="299"/>
        <v>0.29704531418308505</v>
      </c>
      <c r="Q1031" s="97">
        <f t="shared" si="311"/>
        <v>0.30108392221833741</v>
      </c>
      <c r="R1031" s="97">
        <f t="shared" si="300"/>
        <v>2.3285120877406838E-2</v>
      </c>
      <c r="S1031" s="97">
        <f t="shared" si="307"/>
        <v>115.85908932667486</v>
      </c>
      <c r="T1031" s="97">
        <f t="shared" si="301"/>
        <v>210.42055408694739</v>
      </c>
      <c r="U1031" s="97">
        <f t="shared" si="302"/>
        <v>635.92389232344772</v>
      </c>
      <c r="V1031" s="33">
        <f t="shared" si="303"/>
        <v>999.99999999999909</v>
      </c>
      <c r="W1031" s="101">
        <f t="shared" si="304"/>
        <v>9272.2235306661332</v>
      </c>
      <c r="X1031" s="108">
        <f t="shared" si="305"/>
        <v>153.65555358960404</v>
      </c>
      <c r="Y1031" s="32">
        <f t="shared" si="306"/>
        <v>75.422514630997696</v>
      </c>
    </row>
    <row r="1032" spans="1:25" x14ac:dyDescent="0.25">
      <c r="A1032" s="4">
        <v>1026</v>
      </c>
      <c r="C1032" s="106">
        <f>IF(male=0,VLOOKUP((($A$5:$A$1570/'Life tables'!$I$2)*2)+age,lifetable,13,1),IF(male=1,VLOOKUP((($A$5:$A$1570/'Life tables'!$I$2)*2)+age,lifetable,10,1),"error"))</f>
        <v>2.1164291354772713E-3</v>
      </c>
      <c r="F1032" s="97">
        <f t="shared" ref="F1032:F1095" si="312">E1031*(1-pCAUC)+(L1031+G1031+H1031+I1031 )*(1-pCAUC)+(S1031+N1031+O1031+P1031)*(pUAUC)</f>
        <v>24.870305863298533</v>
      </c>
      <c r="G1032" s="97">
        <f t="shared" si="308"/>
        <v>2.4982742746507598</v>
      </c>
      <c r="H1032" s="97">
        <f t="shared" ref="H1032:H1095" si="313">F1032*rrEREX</f>
        <v>5.7169937518865586E-2</v>
      </c>
      <c r="I1032" s="97">
        <f t="shared" ref="I1032:I1095" si="314">F1032*rrHOEX</f>
        <v>5.7169937518865586E-2</v>
      </c>
      <c r="J1032" s="97">
        <f t="shared" si="309"/>
        <v>5.8165652643477131E-2</v>
      </c>
      <c r="K1032" s="97">
        <f t="shared" ref="K1032:K1095" si="315">F1032*amr + I1032*amrHOEX</f>
        <v>0.1378310076420472</v>
      </c>
      <c r="L1032" s="97">
        <f t="shared" ref="L1032:L1095" si="316">F1032-SUM(G1032:K1032)</f>
        <v>22.061695053324517</v>
      </c>
      <c r="M1032" s="97">
        <f t="shared" ref="M1032:M1095" si="317">E1031*pCAUC+(L1031+G1031+H1031+I1031)*pCAUC+(S1031+N1031+O1031+P1031)*(1-pUAUC)</f>
        <v>128.7852477263055</v>
      </c>
      <c r="N1032" s="97">
        <f t="shared" si="310"/>
        <v>12.402298385700982</v>
      </c>
      <c r="O1032" s="97">
        <f t="shared" ref="O1032:O1095" si="318">M1032*rrEREXc</f>
        <v>0.29604157690435451</v>
      </c>
      <c r="P1032" s="97">
        <f t="shared" ref="P1032:P1095" si="319">M1032*rrHOEXc</f>
        <v>0.29604157690435451</v>
      </c>
      <c r="Q1032" s="97">
        <f t="shared" si="311"/>
        <v>0.30006653819533735</v>
      </c>
      <c r="R1032" s="97">
        <f t="shared" ref="R1032:R1095" si="320">M1032*amrc + P1032*amrHOEX</f>
        <v>2.3206438795083217E-2</v>
      </c>
      <c r="S1032" s="97">
        <f t="shared" si="307"/>
        <v>115.46759320980539</v>
      </c>
      <c r="T1032" s="97">
        <f t="shared" ref="T1032:T1095" si="321">J1032+Q1032+T1031</f>
        <v>210.7787862777862</v>
      </c>
      <c r="U1032" s="97">
        <f t="shared" ref="U1032:U1095" si="322">K1032+R1032+U1031</f>
        <v>636.08492976988487</v>
      </c>
      <c r="V1032" s="33">
        <f t="shared" ref="V1032:V1095" si="323">SUM(G1032:I1032,L1032,N1032,O1032,P1032,S1032,T1032,U1032)</f>
        <v>999.99999999999909</v>
      </c>
      <c r="W1032" s="101">
        <f t="shared" ref="W1032:W1095" si="324">(cNES*L1032+(cNES+cOSEX)*G1032+(cNES+cEREX)*H1032+(cNES+cHOEX)*I1032 +(cNES+ cNES)*S1032 +(cNES+ cOSEX)*N1032 + (cNES+cEREX)*O1032 + (cNES+cHOEX)*P1032)/(1+cDR)^A$5:A$65536</f>
        <v>9230.2686936094888</v>
      </c>
      <c r="X1032" s="108">
        <f t="shared" ref="X1032:X1095" si="325">(L1032+G1032+H1032+I1032+N1032+O1032+P1032+S1032)</f>
        <v>153.13628395232809</v>
      </c>
      <c r="Y1032" s="32">
        <f t="shared" ref="Y1032:Y1095" si="326">(uNES*L1032+ uOCEX*G1032+uEREX*H1032+uHOEX*I1032+uNES*S1032+ uOCEX*N1032+uEREX*O1032+uHOEX*P1032)/(1+oDR)^A$5:A$65536</f>
        <v>75.146011499273484</v>
      </c>
    </row>
    <row r="1033" spans="1:25" x14ac:dyDescent="0.25">
      <c r="A1033" s="4">
        <v>1027</v>
      </c>
      <c r="C1033" s="106">
        <f>IF(male=0,VLOOKUP((($A$5:$A$1570/'Life tables'!$I$2)*2)+age,lifetable,13,1),IF(male=1,VLOOKUP((($A$5:$A$1570/'Life tables'!$I$2)*2)+age,lifetable,10,1),"error"))</f>
        <v>2.1164291354772713E-3</v>
      </c>
      <c r="F1033" s="97">
        <f t="shared" si="312"/>
        <v>24.786212195458386</v>
      </c>
      <c r="G1033" s="97">
        <f t="shared" si="308"/>
        <v>2.4898268897178668</v>
      </c>
      <c r="H1033" s="97">
        <f t="shared" si="313"/>
        <v>5.6976629492716695E-2</v>
      </c>
      <c r="I1033" s="97">
        <f t="shared" si="314"/>
        <v>5.6976629492716695E-2</v>
      </c>
      <c r="J1033" s="97">
        <f t="shared" si="309"/>
        <v>5.796897781768319E-2</v>
      </c>
      <c r="K1033" s="97">
        <f t="shared" si="315"/>
        <v>0.137364961303959</v>
      </c>
      <c r="L1033" s="97">
        <f t="shared" si="316"/>
        <v>21.987098107633443</v>
      </c>
      <c r="M1033" s="97">
        <f t="shared" si="317"/>
        <v>128.35007175686968</v>
      </c>
      <c r="N1033" s="97">
        <f t="shared" si="310"/>
        <v>12.360389996980095</v>
      </c>
      <c r="O1033" s="97">
        <f t="shared" si="318"/>
        <v>0.29504122800960803</v>
      </c>
      <c r="P1033" s="97">
        <f t="shared" si="319"/>
        <v>0.29504122800960803</v>
      </c>
      <c r="Q1033" s="97">
        <f t="shared" si="311"/>
        <v>0.29905258862456102</v>
      </c>
      <c r="R1033" s="97">
        <f t="shared" si="320"/>
        <v>2.3128022325199449E-2</v>
      </c>
      <c r="S1033" s="97">
        <f t="shared" si="307"/>
        <v>115.07741869292062</v>
      </c>
      <c r="T1033" s="97">
        <f t="shared" si="321"/>
        <v>211.13580784422845</v>
      </c>
      <c r="U1033" s="97">
        <f t="shared" si="322"/>
        <v>636.24542275351405</v>
      </c>
      <c r="V1033" s="33">
        <f t="shared" si="323"/>
        <v>999.9999999999992</v>
      </c>
      <c r="W1033" s="101">
        <f t="shared" si="324"/>
        <v>9188.5036664908403</v>
      </c>
      <c r="X1033" s="108">
        <f t="shared" si="325"/>
        <v>152.61876940225667</v>
      </c>
      <c r="Y1033" s="32">
        <f t="shared" si="326"/>
        <v>74.870522163958213</v>
      </c>
    </row>
    <row r="1034" spans="1:25" x14ac:dyDescent="0.25">
      <c r="A1034" s="4">
        <v>1028</v>
      </c>
      <c r="C1034" s="106">
        <f>IF(male=0,VLOOKUP((($A$5:$A$1570/'Life tables'!$I$2)*2)+age,lifetable,13,1),IF(male=1,VLOOKUP((($A$5:$A$1570/'Life tables'!$I$2)*2)+age,lifetable,10,1),"error"))</f>
        <v>2.1164291354772713E-3</v>
      </c>
      <c r="F1034" s="97">
        <f t="shared" si="312"/>
        <v>24.702404506892588</v>
      </c>
      <c r="G1034" s="97">
        <f t="shared" si="308"/>
        <v>2.4814082320016038</v>
      </c>
      <c r="H1034" s="97">
        <f t="shared" si="313"/>
        <v>5.6783978853627536E-2</v>
      </c>
      <c r="I1034" s="97">
        <f t="shared" si="314"/>
        <v>5.6783978853627536E-2</v>
      </c>
      <c r="J1034" s="97">
        <f t="shared" si="309"/>
        <v>5.7772971828502162E-2</v>
      </c>
      <c r="K1034" s="97">
        <f t="shared" si="315"/>
        <v>0.13690049986039385</v>
      </c>
      <c r="L1034" s="97">
        <f t="shared" si="316"/>
        <v>21.912754845494831</v>
      </c>
      <c r="M1034" s="97">
        <f t="shared" si="317"/>
        <v>127.91636489536407</v>
      </c>
      <c r="N1034" s="97">
        <f t="shared" si="310"/>
        <v>12.318623086535897</v>
      </c>
      <c r="O1034" s="97">
        <f t="shared" si="318"/>
        <v>0.29404425618666113</v>
      </c>
      <c r="P1034" s="97">
        <f t="shared" si="319"/>
        <v>0.29404425618666113</v>
      </c>
      <c r="Q1034" s="97">
        <f t="shared" si="311"/>
        <v>0.29804206204002448</v>
      </c>
      <c r="R1034" s="97">
        <f t="shared" si="320"/>
        <v>2.304987058100335E-2</v>
      </c>
      <c r="S1034" s="97">
        <f t="shared" si="307"/>
        <v>114.68856136383383</v>
      </c>
      <c r="T1034" s="97">
        <f t="shared" si="321"/>
        <v>211.49162287809699</v>
      </c>
      <c r="U1034" s="97">
        <f t="shared" si="322"/>
        <v>636.40537312395543</v>
      </c>
      <c r="V1034" s="33">
        <f t="shared" si="323"/>
        <v>999.99999999999909</v>
      </c>
      <c r="W1034" s="101">
        <f t="shared" si="324"/>
        <v>9146.9275916300649</v>
      </c>
      <c r="X1034" s="108">
        <f t="shared" si="325"/>
        <v>152.10300399794673</v>
      </c>
      <c r="Y1034" s="32">
        <f t="shared" si="326"/>
        <v>74.596042903354132</v>
      </c>
    </row>
    <row r="1035" spans="1:25" x14ac:dyDescent="0.25">
      <c r="A1035" s="4">
        <v>1029</v>
      </c>
      <c r="C1035" s="106">
        <f>IF(male=0,VLOOKUP((($A$5:$A$1570/'Life tables'!$I$2)*2)+age,lifetable,13,1),IF(male=1,VLOOKUP((($A$5:$A$1570/'Life tables'!$I$2)*2)+age,lifetable,10,1),"error"))</f>
        <v>2.1164291354772713E-3</v>
      </c>
      <c r="F1035" s="97">
        <f t="shared" si="312"/>
        <v>24.61888176289488</v>
      </c>
      <c r="G1035" s="97">
        <f t="shared" si="308"/>
        <v>2.4730181975635617</v>
      </c>
      <c r="H1035" s="97">
        <f t="shared" si="313"/>
        <v>5.6591983223095318E-2</v>
      </c>
      <c r="I1035" s="97">
        <f t="shared" si="314"/>
        <v>5.6591983223095318E-2</v>
      </c>
      <c r="J1035" s="97">
        <f t="shared" si="309"/>
        <v>5.7577632256005387E-2</v>
      </c>
      <c r="K1035" s="97">
        <f t="shared" si="315"/>
        <v>0.13643761757701905</v>
      </c>
      <c r="L1035" s="97">
        <f t="shared" si="316"/>
        <v>21.838664349052102</v>
      </c>
      <c r="M1035" s="97">
        <f t="shared" si="317"/>
        <v>127.48412223505186</v>
      </c>
      <c r="N1035" s="97">
        <f t="shared" si="310"/>
        <v>12.276997181839</v>
      </c>
      <c r="O1035" s="97">
        <f t="shared" si="318"/>
        <v>0.29305065015628645</v>
      </c>
      <c r="P1035" s="97">
        <f t="shared" si="319"/>
        <v>0.29305065015628645</v>
      </c>
      <c r="Q1035" s="97">
        <f t="shared" si="311"/>
        <v>0.29703494700914862</v>
      </c>
      <c r="R1035" s="97">
        <f t="shared" si="320"/>
        <v>2.2971982678326196E-2</v>
      </c>
      <c r="S1035" s="97">
        <f t="shared" si="307"/>
        <v>114.30101682321281</v>
      </c>
      <c r="T1035" s="97">
        <f t="shared" si="321"/>
        <v>211.84623545736216</v>
      </c>
      <c r="U1035" s="97">
        <f t="shared" si="322"/>
        <v>636.56478272421077</v>
      </c>
      <c r="V1035" s="33">
        <f t="shared" si="323"/>
        <v>999.9999999999992</v>
      </c>
      <c r="W1035" s="101">
        <f t="shared" si="324"/>
        <v>9105.5396151815075</v>
      </c>
      <c r="X1035" s="108">
        <f t="shared" si="325"/>
        <v>151.58898181842625</v>
      </c>
      <c r="Y1035" s="32">
        <f t="shared" si="326"/>
        <v>74.322570009603254</v>
      </c>
    </row>
    <row r="1036" spans="1:25" x14ac:dyDescent="0.25">
      <c r="A1036" s="4">
        <v>1030</v>
      </c>
      <c r="C1036" s="106">
        <f>IF(male=0,VLOOKUP((($A$5:$A$1570/'Life tables'!$I$2)*2)+age,lifetable,13,1),IF(male=1,VLOOKUP((($A$5:$A$1570/'Life tables'!$I$2)*2)+age,lifetable,10,1),"error"))</f>
        <v>2.1164291354772713E-3</v>
      </c>
      <c r="F1036" s="97">
        <f t="shared" si="312"/>
        <v>24.535642934854089</v>
      </c>
      <c r="G1036" s="97">
        <f t="shared" si="308"/>
        <v>2.4646566830775951</v>
      </c>
      <c r="H1036" s="97">
        <f t="shared" si="313"/>
        <v>5.6400640236628143E-2</v>
      </c>
      <c r="I1036" s="97">
        <f t="shared" si="314"/>
        <v>5.6400640236628143E-2</v>
      </c>
      <c r="J1036" s="97">
        <f t="shared" si="309"/>
        <v>5.7382956694519191E-2</v>
      </c>
      <c r="K1036" s="97">
        <f t="shared" si="315"/>
        <v>0.13597630875328096</v>
      </c>
      <c r="L1036" s="97">
        <f t="shared" si="316"/>
        <v>21.764825705855436</v>
      </c>
      <c r="M1036" s="97">
        <f t="shared" si="317"/>
        <v>127.05333888357217</v>
      </c>
      <c r="N1036" s="97">
        <f t="shared" si="310"/>
        <v>12.235511811744457</v>
      </c>
      <c r="O1036" s="97">
        <f t="shared" si="318"/>
        <v>0.29206039867230266</v>
      </c>
      <c r="P1036" s="97">
        <f t="shared" si="319"/>
        <v>0.29206039867230266</v>
      </c>
      <c r="Q1036" s="97">
        <f t="shared" si="311"/>
        <v>0.29603123213284999</v>
      </c>
      <c r="R1036" s="97">
        <f t="shared" si="320"/>
        <v>2.2894357735589746E-2</v>
      </c>
      <c r="S1036" s="97">
        <f t="shared" ref="S1036:S1099" si="327">M1036-SUM(N1036:R1036)</f>
        <v>113.91478068461467</v>
      </c>
      <c r="T1036" s="97">
        <f t="shared" si="321"/>
        <v>212.19964964618953</v>
      </c>
      <c r="U1036" s="97">
        <f t="shared" si="322"/>
        <v>636.72365339069961</v>
      </c>
      <c r="V1036" s="33">
        <f t="shared" si="323"/>
        <v>999.99999999999909</v>
      </c>
      <c r="W1036" s="101">
        <f t="shared" si="324"/>
        <v>9064.3388871184616</v>
      </c>
      <c r="X1036" s="108">
        <f t="shared" si="325"/>
        <v>151.07669696311001</v>
      </c>
      <c r="Y1036" s="32">
        <f t="shared" si="326"/>
        <v>74.05009978862897</v>
      </c>
    </row>
    <row r="1037" spans="1:25" x14ac:dyDescent="0.25">
      <c r="A1037" s="4">
        <v>1031</v>
      </c>
      <c r="C1037" s="106">
        <f>IF(male=0,VLOOKUP((($A$5:$A$1570/'Life tables'!$I$2)*2)+age,lifetable,13,1),IF(male=1,VLOOKUP((($A$5:$A$1570/'Life tables'!$I$2)*2)+age,lifetable,10,1),"error"))</f>
        <v>2.1164291354772713E-3</v>
      </c>
      <c r="F1037" s="97">
        <f t="shared" si="312"/>
        <v>24.452687000134603</v>
      </c>
      <c r="G1037" s="97">
        <f t="shared" si="308"/>
        <v>2.4563235858178172</v>
      </c>
      <c r="H1037" s="97">
        <f t="shared" si="313"/>
        <v>5.6209947543470286E-2</v>
      </c>
      <c r="I1037" s="97">
        <f t="shared" si="314"/>
        <v>5.6209947543470286E-2</v>
      </c>
      <c r="J1037" s="97">
        <f t="shared" si="309"/>
        <v>5.7188942752345318E-2</v>
      </c>
      <c r="K1037" s="97">
        <f t="shared" si="315"/>
        <v>0.13551656772174231</v>
      </c>
      <c r="L1037" s="97">
        <f t="shared" si="316"/>
        <v>21.691238008755757</v>
      </c>
      <c r="M1037" s="97">
        <f t="shared" si="317"/>
        <v>126.62400996297542</v>
      </c>
      <c r="N1037" s="97">
        <f t="shared" si="310"/>
        <v>12.194166506495149</v>
      </c>
      <c r="O1037" s="97">
        <f t="shared" si="318"/>
        <v>0.29107349052165626</v>
      </c>
      <c r="P1037" s="97">
        <f t="shared" si="319"/>
        <v>0.29107349052165626</v>
      </c>
      <c r="Q1037" s="97">
        <f t="shared" si="311"/>
        <v>0.29503090604562299</v>
      </c>
      <c r="R1037" s="97">
        <f t="shared" si="320"/>
        <v>2.2816994873812585E-2</v>
      </c>
      <c r="S1037" s="97">
        <f t="shared" si="327"/>
        <v>113.52984857451753</v>
      </c>
      <c r="T1037" s="97">
        <f t="shared" si="321"/>
        <v>212.5518694949875</v>
      </c>
      <c r="U1037" s="97">
        <f t="shared" si="322"/>
        <v>636.88198695329515</v>
      </c>
      <c r="V1037" s="33">
        <f t="shared" si="323"/>
        <v>999.99999999999909</v>
      </c>
      <c r="W1037" s="101">
        <f t="shared" si="324"/>
        <v>9023.3245612176088</v>
      </c>
      <c r="X1037" s="108">
        <f t="shared" si="325"/>
        <v>150.56614355171649</v>
      </c>
      <c r="Y1037" s="32">
        <f t="shared" si="326"/>
        <v>73.778628560078417</v>
      </c>
    </row>
    <row r="1038" spans="1:25" x14ac:dyDescent="0.25">
      <c r="A1038" s="4">
        <v>1032</v>
      </c>
      <c r="C1038" s="106">
        <f>IF(male=0,VLOOKUP((($A$5:$A$1570/'Life tables'!$I$2)*2)+age,lifetable,13,1),IF(male=1,VLOOKUP((($A$5:$A$1570/'Life tables'!$I$2)*2)+age,lifetable,10,1),"error"))</f>
        <v>2.1164291354772713E-3</v>
      </c>
      <c r="F1038" s="97">
        <f t="shared" si="312"/>
        <v>24.370012941961075</v>
      </c>
      <c r="G1038" s="97">
        <f t="shared" si="308"/>
        <v>2.4480188036470154</v>
      </c>
      <c r="H1038" s="97">
        <f t="shared" si="313"/>
        <v>5.6019902806337132E-2</v>
      </c>
      <c r="I1038" s="97">
        <f t="shared" si="314"/>
        <v>5.6019902806337132E-2</v>
      </c>
      <c r="J1038" s="97">
        <f t="shared" si="309"/>
        <v>5.6995588051491221E-2</v>
      </c>
      <c r="K1038" s="97">
        <f t="shared" si="315"/>
        <v>0.13505838884744345</v>
      </c>
      <c r="L1038" s="97">
        <f t="shared" si="316"/>
        <v>21.617900355802451</v>
      </c>
      <c r="M1038" s="97">
        <f t="shared" si="317"/>
        <v>126.19613060975543</v>
      </c>
      <c r="N1038" s="97">
        <f t="shared" si="310"/>
        <v>12.152960797724896</v>
      </c>
      <c r="O1038" s="97">
        <f t="shared" si="318"/>
        <v>0.29008991452449501</v>
      </c>
      <c r="P1038" s="97">
        <f t="shared" si="319"/>
        <v>0.29008991452449501</v>
      </c>
      <c r="Q1038" s="97">
        <f t="shared" si="311"/>
        <v>0.29403395741561505</v>
      </c>
      <c r="R1038" s="97">
        <f t="shared" si="320"/>
        <v>2.2739893216615934E-2</v>
      </c>
      <c r="S1038" s="97">
        <f t="shared" si="327"/>
        <v>113.14621613234931</v>
      </c>
      <c r="T1038" s="97">
        <f t="shared" si="321"/>
        <v>212.9028990404546</v>
      </c>
      <c r="U1038" s="97">
        <f t="shared" si="322"/>
        <v>637.0397852353592</v>
      </c>
      <c r="V1038" s="33">
        <f t="shared" si="323"/>
        <v>999.99999999999909</v>
      </c>
      <c r="W1038" s="101">
        <f t="shared" si="324"/>
        <v>8982.4957950435219</v>
      </c>
      <c r="X1038" s="108">
        <f t="shared" si="325"/>
        <v>150.05731572418534</v>
      </c>
      <c r="Y1038" s="32">
        <f t="shared" si="326"/>
        <v>73.508152657265086</v>
      </c>
    </row>
    <row r="1039" spans="1:25" x14ac:dyDescent="0.25">
      <c r="A1039" s="4">
        <v>1033</v>
      </c>
      <c r="C1039" s="106">
        <f>IF(male=0,VLOOKUP((($A$5:$A$1570/'Life tables'!$I$2)*2)+age,lifetable,13,1),IF(male=1,VLOOKUP((($A$5:$A$1570/'Life tables'!$I$2)*2)+age,lifetable,10,1),"error"))</f>
        <v>2.1164291354772713E-3</v>
      </c>
      <c r="F1039" s="97">
        <f t="shared" si="312"/>
        <v>24.287619749307105</v>
      </c>
      <c r="G1039" s="97">
        <f t="shared" si="308"/>
        <v>2.4397422350054727</v>
      </c>
      <c r="H1039" s="97">
        <f t="shared" si="313"/>
        <v>5.5830503701159315E-2</v>
      </c>
      <c r="I1039" s="97">
        <f t="shared" si="314"/>
        <v>5.5830503701159315E-2</v>
      </c>
      <c r="J1039" s="97">
        <f t="shared" si="309"/>
        <v>5.6802890227409766E-2</v>
      </c>
      <c r="K1039" s="97">
        <f t="shared" si="315"/>
        <v>0.13460176652728528</v>
      </c>
      <c r="L1039" s="97">
        <f t="shared" si="316"/>
        <v>21.544811850144619</v>
      </c>
      <c r="M1039" s="97">
        <f t="shared" si="317"/>
        <v>125.76969597487826</v>
      </c>
      <c r="N1039" s="97">
        <f t="shared" si="310"/>
        <v>12.111894218461222</v>
      </c>
      <c r="O1039" s="97">
        <f t="shared" si="318"/>
        <v>0.28910965953423434</v>
      </c>
      <c r="P1039" s="97">
        <f t="shared" si="319"/>
        <v>0.28910965953423434</v>
      </c>
      <c r="Q1039" s="97">
        <f t="shared" si="311"/>
        <v>0.2930403749446932</v>
      </c>
      <c r="R1039" s="97">
        <f t="shared" si="320"/>
        <v>2.2663051890228832E-2</v>
      </c>
      <c r="S1039" s="97">
        <f t="shared" si="327"/>
        <v>112.76387901051365</v>
      </c>
      <c r="T1039" s="97">
        <f t="shared" si="321"/>
        <v>213.2527423056267</v>
      </c>
      <c r="U1039" s="97">
        <f t="shared" si="322"/>
        <v>637.19705005377671</v>
      </c>
      <c r="V1039" s="33">
        <f t="shared" si="323"/>
        <v>999.99999999999909</v>
      </c>
      <c r="W1039" s="101">
        <f t="shared" si="324"/>
        <v>8941.8517499331028</v>
      </c>
      <c r="X1039" s="108">
        <f t="shared" si="325"/>
        <v>149.55020764059574</v>
      </c>
      <c r="Y1039" s="32">
        <f t="shared" si="326"/>
        <v>73.238668427112287</v>
      </c>
    </row>
    <row r="1040" spans="1:25" x14ac:dyDescent="0.25">
      <c r="A1040" s="4">
        <v>1034</v>
      </c>
      <c r="C1040" s="106">
        <f>IF(male=0,VLOOKUP((($A$5:$A$1570/'Life tables'!$I$2)*2)+age,lifetable,13,1),IF(male=1,VLOOKUP((($A$5:$A$1570/'Life tables'!$I$2)*2)+age,lifetable,10,1),"error"))</f>
        <v>2.1164291354772713E-3</v>
      </c>
      <c r="F1040" s="97">
        <f t="shared" si="312"/>
        <v>24.205506416787749</v>
      </c>
      <c r="G1040" s="97">
        <f t="shared" ref="G1040:G1103" si="328">F1040*(rrOSEX)</f>
        <v>2.4314937789001667</v>
      </c>
      <c r="H1040" s="97">
        <f t="shared" si="313"/>
        <v>5.5641747916835606E-2</v>
      </c>
      <c r="I1040" s="97">
        <f t="shared" si="314"/>
        <v>5.5641747916835606E-2</v>
      </c>
      <c r="J1040" s="97">
        <f t="shared" ref="J1040:J1103" si="329">F1040*mr + G1040*mr + H1040*mr+I1040*mr</f>
        <v>5.6610846928747821E-2</v>
      </c>
      <c r="K1040" s="97">
        <f t="shared" si="315"/>
        <v>0.1341466951894337</v>
      </c>
      <c r="L1040" s="97">
        <f t="shared" si="316"/>
        <v>21.471971599935728</v>
      </c>
      <c r="M1040" s="97">
        <f t="shared" si="317"/>
        <v>125.34470122380799</v>
      </c>
      <c r="N1040" s="97">
        <f t="shared" ref="N1040:N1103" si="330">M1040*rrOSEXc</f>
        <v>12.070966303127845</v>
      </c>
      <c r="O1040" s="97">
        <f t="shared" si="318"/>
        <v>0.28813271443761657</v>
      </c>
      <c r="P1040" s="97">
        <f t="shared" si="319"/>
        <v>0.28813271443761657</v>
      </c>
      <c r="Q1040" s="97">
        <f t="shared" ref="Q1040:Q1103" si="331">M1040*mr + N1040*mr + O1040*mr+P1040*mr</f>
        <v>0.29205014736850482</v>
      </c>
      <c r="R1040" s="97">
        <f t="shared" si="320"/>
        <v>2.2586470023492792E-2</v>
      </c>
      <c r="S1040" s="97">
        <f t="shared" si="327"/>
        <v>112.38283287441291</v>
      </c>
      <c r="T1040" s="97">
        <f t="shared" si="321"/>
        <v>213.60140329992396</v>
      </c>
      <c r="U1040" s="97">
        <f t="shared" si="322"/>
        <v>637.35378321898963</v>
      </c>
      <c r="V1040" s="33">
        <f t="shared" si="323"/>
        <v>999.99999999999909</v>
      </c>
      <c r="W1040" s="101">
        <f t="shared" si="324"/>
        <v>8901.3915909800835</v>
      </c>
      <c r="X1040" s="108">
        <f t="shared" si="325"/>
        <v>149.04481348108555</v>
      </c>
      <c r="Y1040" s="32">
        <f t="shared" si="326"/>
        <v>72.970172230096551</v>
      </c>
    </row>
    <row r="1041" spans="1:25" x14ac:dyDescent="0.25">
      <c r="A1041" s="4">
        <v>1035</v>
      </c>
      <c r="C1041" s="106">
        <f>IF(male=0,VLOOKUP((($A$5:$A$1570/'Life tables'!$I$2)*2)+age,lifetable,13,1),IF(male=1,VLOOKUP((($A$5:$A$1570/'Life tables'!$I$2)*2)+age,lifetable,10,1),"error"))</f>
        <v>2.1164291354772713E-3</v>
      </c>
      <c r="F1041" s="97">
        <f t="shared" si="312"/>
        <v>24.123671944555817</v>
      </c>
      <c r="G1041" s="97">
        <f t="shared" si="328"/>
        <v>2.4232733348943549</v>
      </c>
      <c r="H1041" s="97">
        <f t="shared" si="313"/>
        <v>5.545363315499454E-2</v>
      </c>
      <c r="I1041" s="97">
        <f t="shared" si="314"/>
        <v>5.545363315499454E-2</v>
      </c>
      <c r="J1041" s="97">
        <f t="shared" si="329"/>
        <v>5.6419455817103746E-2</v>
      </c>
      <c r="K1041" s="97">
        <f t="shared" si="315"/>
        <v>0.13369316929274469</v>
      </c>
      <c r="L1041" s="97">
        <f t="shared" si="316"/>
        <v>21.399378718241625</v>
      </c>
      <c r="M1041" s="97">
        <f t="shared" si="317"/>
        <v>124.92114153652975</v>
      </c>
      <c r="N1041" s="97">
        <f t="shared" si="330"/>
        <v>12.03017658754689</v>
      </c>
      <c r="O1041" s="97">
        <f t="shared" si="318"/>
        <v>0.287159068154764</v>
      </c>
      <c r="P1041" s="97">
        <f t="shared" si="319"/>
        <v>0.287159068154764</v>
      </c>
      <c r="Q1041" s="97">
        <f t="shared" si="331"/>
        <v>0.29106326345653077</v>
      </c>
      <c r="R1041" s="97">
        <f t="shared" si="320"/>
        <v>2.2510146747865941E-2</v>
      </c>
      <c r="S1041" s="97">
        <f t="shared" si="327"/>
        <v>112.00307340246893</v>
      </c>
      <c r="T1041" s="97">
        <f t="shared" si="321"/>
        <v>213.9488860191976</v>
      </c>
      <c r="U1041" s="97">
        <f t="shared" si="322"/>
        <v>637.50998653503029</v>
      </c>
      <c r="V1041" s="33">
        <f t="shared" si="323"/>
        <v>999.9999999999992</v>
      </c>
      <c r="W1041" s="101">
        <f t="shared" si="324"/>
        <v>8861.1144870195185</v>
      </c>
      <c r="X1041" s="108">
        <f t="shared" si="325"/>
        <v>148.54112744577131</v>
      </c>
      <c r="Y1041" s="32">
        <f t="shared" si="326"/>
        <v>72.702660440192034</v>
      </c>
    </row>
    <row r="1042" spans="1:25" x14ac:dyDescent="0.25">
      <c r="A1042" s="4">
        <v>1036</v>
      </c>
      <c r="C1042" s="106">
        <f>IF(male=0,VLOOKUP((($A$5:$A$1570/'Life tables'!$I$2)*2)+age,lifetable,13,1),IF(male=1,VLOOKUP((($A$5:$A$1570/'Life tables'!$I$2)*2)+age,lifetable,10,1),"error"))</f>
        <v>2.1164291354772713E-3</v>
      </c>
      <c r="F1042" s="97">
        <f t="shared" si="312"/>
        <v>24.042115338201693</v>
      </c>
      <c r="G1042" s="97">
        <f t="shared" si="328"/>
        <v>2.4150808030975104</v>
      </c>
      <c r="H1042" s="97">
        <f t="shared" si="313"/>
        <v>5.5266157129764126E-2</v>
      </c>
      <c r="I1042" s="97">
        <f t="shared" si="314"/>
        <v>5.5266157129764126E-2</v>
      </c>
      <c r="J1042" s="97">
        <f t="shared" si="329"/>
        <v>5.622871456679307E-2</v>
      </c>
      <c r="K1042" s="97">
        <f t="shared" si="315"/>
        <v>0.13324118332620927</v>
      </c>
      <c r="L1042" s="97">
        <f t="shared" si="316"/>
        <v>21.327032322951652</v>
      </c>
      <c r="M1042" s="97">
        <f t="shared" si="317"/>
        <v>124.49901210756963</v>
      </c>
      <c r="N1042" s="97">
        <f t="shared" si="330"/>
        <v>11.989524608940807</v>
      </c>
      <c r="O1042" s="97">
        <f t="shared" si="318"/>
        <v>0.28618870963922444</v>
      </c>
      <c r="P1042" s="97">
        <f t="shared" si="319"/>
        <v>0.28618870963922444</v>
      </c>
      <c r="Q1042" s="97">
        <f t="shared" si="331"/>
        <v>0.29007971201213223</v>
      </c>
      <c r="R1042" s="97">
        <f t="shared" si="320"/>
        <v>2.2434081197426615E-2</v>
      </c>
      <c r="S1042" s="97">
        <f t="shared" si="327"/>
        <v>111.62459628614081</v>
      </c>
      <c r="T1042" s="97">
        <f t="shared" si="321"/>
        <v>214.29519444577653</v>
      </c>
      <c r="U1042" s="97">
        <f t="shared" si="322"/>
        <v>637.66566179955396</v>
      </c>
      <c r="V1042" s="33">
        <f t="shared" si="323"/>
        <v>999.99999999999932</v>
      </c>
      <c r="W1042" s="101">
        <f t="shared" si="324"/>
        <v>8821.0196106122821</v>
      </c>
      <c r="X1042" s="108">
        <f t="shared" si="325"/>
        <v>148.03914375466877</v>
      </c>
      <c r="Y1042" s="32">
        <f t="shared" si="326"/>
        <v>72.436129444814824</v>
      </c>
    </row>
    <row r="1043" spans="1:25" x14ac:dyDescent="0.25">
      <c r="A1043" s="4">
        <v>1037</v>
      </c>
      <c r="C1043" s="106">
        <f>IF(male=0,VLOOKUP((($A$5:$A$1570/'Life tables'!$I$2)*2)+age,lifetable,13,1),IF(male=1,VLOOKUP((($A$5:$A$1570/'Life tables'!$I$2)*2)+age,lifetable,10,1),"error"))</f>
        <v>2.1164291354772713E-3</v>
      </c>
      <c r="F1043" s="97">
        <f t="shared" si="312"/>
        <v>23.960835608656588</v>
      </c>
      <c r="G1043" s="97">
        <f t="shared" si="328"/>
        <v>2.4069160841556028</v>
      </c>
      <c r="H1043" s="97">
        <f t="shared" si="313"/>
        <v>5.5079317567549441E-2</v>
      </c>
      <c r="I1043" s="97">
        <f t="shared" si="314"/>
        <v>5.5079317567549441E-2</v>
      </c>
      <c r="J1043" s="97">
        <f t="shared" si="329"/>
        <v>5.6038620864622198E-2</v>
      </c>
      <c r="K1043" s="97">
        <f t="shared" si="315"/>
        <v>0.13279073180841724</v>
      </c>
      <c r="L1043" s="97">
        <f t="shared" si="316"/>
        <v>21.254931536692848</v>
      </c>
      <c r="M1043" s="97">
        <f t="shared" si="317"/>
        <v>124.07830814601216</v>
      </c>
      <c r="N1043" s="97">
        <f t="shared" si="330"/>
        <v>11.949009905934055</v>
      </c>
      <c r="O1043" s="97">
        <f t="shared" si="318"/>
        <v>0.2852216278780117</v>
      </c>
      <c r="P1043" s="97">
        <f t="shared" si="319"/>
        <v>0.2852216278780117</v>
      </c>
      <c r="Q1043" s="97">
        <f t="shared" si="331"/>
        <v>0.28909948187259088</v>
      </c>
      <c r="R1043" s="97">
        <f t="shared" si="320"/>
        <v>2.2358272508876505E-2</v>
      </c>
      <c r="S1043" s="97">
        <f t="shared" si="327"/>
        <v>111.24739722994062</v>
      </c>
      <c r="T1043" s="97">
        <f t="shared" si="321"/>
        <v>214.64033254851375</v>
      </c>
      <c r="U1043" s="97">
        <f t="shared" si="322"/>
        <v>637.82081080387127</v>
      </c>
      <c r="V1043" s="33">
        <f t="shared" si="323"/>
        <v>999.99999999999932</v>
      </c>
      <c r="W1043" s="101">
        <f t="shared" si="324"/>
        <v>8781.106138029565</v>
      </c>
      <c r="X1043" s="108">
        <f t="shared" si="325"/>
        <v>147.53885664761424</v>
      </c>
      <c r="Y1043" s="32">
        <f t="shared" si="326"/>
        <v>72.170575644768149</v>
      </c>
    </row>
    <row r="1044" spans="1:25" x14ac:dyDescent="0.25">
      <c r="A1044" s="4">
        <v>1038</v>
      </c>
      <c r="C1044" s="106">
        <f>IF(male=0,VLOOKUP((($A$5:$A$1570/'Life tables'!$I$2)*2)+age,lifetable,13,1),IF(male=1,VLOOKUP((($A$5:$A$1570/'Life tables'!$I$2)*2)+age,lifetable,10,1),"error"))</f>
        <v>2.1164291354772713E-3</v>
      </c>
      <c r="F1044" s="97">
        <f t="shared" si="312"/>
        <v>23.879831772099131</v>
      </c>
      <c r="G1044" s="97">
        <f t="shared" si="328"/>
        <v>2.3987790792417165</v>
      </c>
      <c r="H1044" s="97">
        <f t="shared" si="313"/>
        <v>5.4893112206817939E-2</v>
      </c>
      <c r="I1044" s="97">
        <f t="shared" si="314"/>
        <v>5.4893112206817939E-2</v>
      </c>
      <c r="J1044" s="97">
        <f t="shared" si="329"/>
        <v>5.5849172409670023E-2</v>
      </c>
      <c r="K1044" s="97">
        <f t="shared" si="315"/>
        <v>0.13234180928703954</v>
      </c>
      <c r="L1044" s="97">
        <f t="shared" si="316"/>
        <v>21.183075486747068</v>
      </c>
      <c r="M1044" s="97">
        <f t="shared" si="317"/>
        <v>123.65902487551513</v>
      </c>
      <c r="N1044" s="97">
        <f t="shared" si="330"/>
        <v>11.908632018554531</v>
      </c>
      <c r="O1044" s="97">
        <f t="shared" si="318"/>
        <v>0.28425781189163918</v>
      </c>
      <c r="P1044" s="97">
        <f t="shared" si="319"/>
        <v>0.28425781189163918</v>
      </c>
      <c r="Q1044" s="97">
        <f t="shared" si="331"/>
        <v>0.28812256190914415</v>
      </c>
      <c r="R1044" s="97">
        <f t="shared" si="320"/>
        <v>2.2282719821543322E-2</v>
      </c>
      <c r="S1044" s="97">
        <f t="shared" si="327"/>
        <v>110.87147195144664</v>
      </c>
      <c r="T1044" s="97">
        <f t="shared" si="321"/>
        <v>214.98430428283257</v>
      </c>
      <c r="U1044" s="97">
        <f t="shared" si="322"/>
        <v>637.97543533297983</v>
      </c>
      <c r="V1044" s="33">
        <f t="shared" si="323"/>
        <v>999.99999999999932</v>
      </c>
      <c r="W1044" s="101">
        <f t="shared" si="324"/>
        <v>8741.3732492374456</v>
      </c>
      <c r="X1044" s="108">
        <f t="shared" si="325"/>
        <v>147.04026038418687</v>
      </c>
      <c r="Y1044" s="32">
        <f t="shared" si="326"/>
        <v>71.905995454187746</v>
      </c>
    </row>
    <row r="1045" spans="1:25" x14ac:dyDescent="0.25">
      <c r="A1045" s="4">
        <v>1039</v>
      </c>
      <c r="C1045" s="106">
        <f>IF(male=0,VLOOKUP((($A$5:$A$1570/'Life tables'!$I$2)*2)+age,lifetable,13,1),IF(male=1,VLOOKUP((($A$5:$A$1570/'Life tables'!$I$2)*2)+age,lifetable,10,1),"error"))</f>
        <v>2.1164291354772713E-3</v>
      </c>
      <c r="F1045" s="97">
        <f t="shared" si="312"/>
        <v>23.799102849865129</v>
      </c>
      <c r="G1045" s="97">
        <f t="shared" si="328"/>
        <v>2.3906696900469857</v>
      </c>
      <c r="H1045" s="97">
        <f t="shared" si="313"/>
        <v>5.4707538797891996E-2</v>
      </c>
      <c r="I1045" s="97">
        <f t="shared" si="314"/>
        <v>5.4707538797891996E-2</v>
      </c>
      <c r="J1045" s="97">
        <f t="shared" si="329"/>
        <v>5.5660366913076798E-2</v>
      </c>
      <c r="K1045" s="97">
        <f t="shared" si="315"/>
        <v>0.13189441033832824</v>
      </c>
      <c r="L1045" s="97">
        <f t="shared" si="316"/>
        <v>21.111463304970954</v>
      </c>
      <c r="M1045" s="97">
        <f t="shared" si="317"/>
        <v>123.24115753432174</v>
      </c>
      <c r="N1045" s="97">
        <f t="shared" si="330"/>
        <v>11.868390488234741</v>
      </c>
      <c r="O1045" s="97">
        <f t="shared" si="318"/>
        <v>0.28329725073414835</v>
      </c>
      <c r="P1045" s="97">
        <f t="shared" si="319"/>
        <v>0.28329725073414835</v>
      </c>
      <c r="Q1045" s="97">
        <f t="shared" si="331"/>
        <v>0.28714894102701277</v>
      </c>
      <c r="R1045" s="97">
        <f t="shared" si="320"/>
        <v>2.220742227738301E-2</v>
      </c>
      <c r="S1045" s="97">
        <f t="shared" si="327"/>
        <v>110.4968161813143</v>
      </c>
      <c r="T1045" s="97">
        <f t="shared" si="321"/>
        <v>215.32711359077265</v>
      </c>
      <c r="U1045" s="97">
        <f t="shared" si="322"/>
        <v>638.12953716559559</v>
      </c>
      <c r="V1045" s="33">
        <f t="shared" si="323"/>
        <v>999.99999999999932</v>
      </c>
      <c r="W1045" s="101">
        <f t="shared" si="324"/>
        <v>8701.8201278813976</v>
      </c>
      <c r="X1045" s="108">
        <f t="shared" si="325"/>
        <v>146.54334924363107</v>
      </c>
      <c r="Y1045" s="32">
        <f t="shared" si="326"/>
        <v>71.642385300487632</v>
      </c>
    </row>
    <row r="1046" spans="1:25" x14ac:dyDescent="0.25">
      <c r="A1046" s="4">
        <v>1040</v>
      </c>
      <c r="C1046" s="106">
        <f>IF(male=0,VLOOKUP((($A$5:$A$1570/'Life tables'!$I$2)*2)+age,lifetable,13,1),IF(male=1,VLOOKUP((($A$5:$A$1570/'Life tables'!$I$2)*2)+age,lifetable,10,1),"error"))</f>
        <v>2.1164291354772713E-3</v>
      </c>
      <c r="F1046" s="97">
        <f t="shared" si="312"/>
        <v>23.718647868360385</v>
      </c>
      <c r="G1046" s="97">
        <f t="shared" si="328"/>
        <v>2.3825878187718348</v>
      </c>
      <c r="H1046" s="97">
        <f t="shared" si="313"/>
        <v>5.452259510274849E-2</v>
      </c>
      <c r="I1046" s="97">
        <f t="shared" si="314"/>
        <v>5.452259510274849E-2</v>
      </c>
      <c r="J1046" s="97">
        <f t="shared" si="329"/>
        <v>5.5472202097840324E-2</v>
      </c>
      <c r="K1046" s="97">
        <f t="shared" si="315"/>
        <v>0.13144852956663311</v>
      </c>
      <c r="L1046" s="97">
        <f t="shared" si="316"/>
        <v>21.040094127718582</v>
      </c>
      <c r="M1046" s="97">
        <f t="shared" si="317"/>
        <v>122.82470137527068</v>
      </c>
      <c r="N1046" s="97">
        <f t="shared" si="330"/>
        <v>11.828284857812761</v>
      </c>
      <c r="O1046" s="97">
        <f t="shared" si="318"/>
        <v>0.28233993349313158</v>
      </c>
      <c r="P1046" s="97">
        <f t="shared" si="319"/>
        <v>0.28233993349313158</v>
      </c>
      <c r="Q1046" s="97">
        <f t="shared" si="331"/>
        <v>0.28617860816542484</v>
      </c>
      <c r="R1046" s="97">
        <f t="shared" si="320"/>
        <v>2.2132379020981526E-2</v>
      </c>
      <c r="S1046" s="97">
        <f t="shared" si="327"/>
        <v>110.12342566328525</v>
      </c>
      <c r="T1046" s="97">
        <f t="shared" si="321"/>
        <v>215.66876440103593</v>
      </c>
      <c r="U1046" s="97">
        <f t="shared" si="322"/>
        <v>638.28311807418322</v>
      </c>
      <c r="V1046" s="33">
        <f t="shared" si="323"/>
        <v>999.99999999999932</v>
      </c>
      <c r="W1046" s="101">
        <f t="shared" si="324"/>
        <v>8662.4459612708961</v>
      </c>
      <c r="X1046" s="108">
        <f t="shared" si="325"/>
        <v>146.0481175247802</v>
      </c>
      <c r="Y1046" s="32">
        <f t="shared" si="326"/>
        <v>71.379741624306462</v>
      </c>
    </row>
    <row r="1047" spans="1:25" x14ac:dyDescent="0.25">
      <c r="A1047" s="4">
        <v>1041</v>
      </c>
      <c r="C1047" s="106">
        <f>IF(male=0,VLOOKUP((($A$5:$A$1570/'Life tables'!$I$2)*2)+age,lifetable,13,1),IF(male=1,VLOOKUP((($A$5:$A$1570/'Life tables'!$I$2)*2)+age,lifetable,10,1),"error"))</f>
        <v>2.1164291354772713E-3</v>
      </c>
      <c r="F1047" s="97">
        <f t="shared" si="312"/>
        <v>23.638465858976506</v>
      </c>
      <c r="G1047" s="97">
        <f t="shared" si="328"/>
        <v>2.374533368117524</v>
      </c>
      <c r="H1047" s="97">
        <f t="shared" si="313"/>
        <v>5.433827889482528E-2</v>
      </c>
      <c r="I1047" s="97">
        <f t="shared" si="314"/>
        <v>5.433827889482528E-2</v>
      </c>
      <c r="J1047" s="97">
        <f t="shared" si="329"/>
        <v>5.5284675698618939E-2</v>
      </c>
      <c r="K1047" s="97">
        <f t="shared" si="315"/>
        <v>0.13100416160393535</v>
      </c>
      <c r="L1047" s="97">
        <f t="shared" si="316"/>
        <v>20.968967095766779</v>
      </c>
      <c r="M1047" s="97">
        <f t="shared" si="317"/>
        <v>122.40965166580369</v>
      </c>
      <c r="N1047" s="97">
        <f t="shared" si="330"/>
        <v>11.788314671532982</v>
      </c>
      <c r="O1047" s="97">
        <f t="shared" si="318"/>
        <v>0.28138584928974963</v>
      </c>
      <c r="P1047" s="97">
        <f t="shared" si="319"/>
        <v>0.28138584928974963</v>
      </c>
      <c r="Q1047" s="97">
        <f t="shared" si="331"/>
        <v>0.28521155229763318</v>
      </c>
      <c r="R1047" s="97">
        <f t="shared" si="320"/>
        <v>2.2057589199556228E-2</v>
      </c>
      <c r="S1047" s="97">
        <f t="shared" si="327"/>
        <v>109.75129615419402</v>
      </c>
      <c r="T1047" s="97">
        <f t="shared" si="321"/>
        <v>216.00926062903218</v>
      </c>
      <c r="U1047" s="97">
        <f t="shared" si="322"/>
        <v>638.43617982498677</v>
      </c>
      <c r="V1047" s="33">
        <f t="shared" si="323"/>
        <v>999.99999999999943</v>
      </c>
      <c r="W1047" s="101">
        <f t="shared" si="324"/>
        <v>8623.2499403639813</v>
      </c>
      <c r="X1047" s="108">
        <f t="shared" si="325"/>
        <v>145.55455954598045</v>
      </c>
      <c r="Y1047" s="32">
        <f t="shared" si="326"/>
        <v>71.118060879454134</v>
      </c>
    </row>
    <row r="1048" spans="1:25" x14ac:dyDescent="0.25">
      <c r="A1048" s="4">
        <v>1042</v>
      </c>
      <c r="C1048" s="106">
        <f>IF(male=0,VLOOKUP((($A$5:$A$1570/'Life tables'!$I$2)*2)+age,lifetable,13,1),IF(male=1,VLOOKUP((($A$5:$A$1570/'Life tables'!$I$2)*2)+age,lifetable,10,1),"error"))</f>
        <v>2.1164291354772713E-3</v>
      </c>
      <c r="F1048" s="97">
        <f t="shared" si="312"/>
        <v>23.55855585800948</v>
      </c>
      <c r="G1048" s="97">
        <f t="shared" si="328"/>
        <v>2.3665062412779689</v>
      </c>
      <c r="H1048" s="97">
        <f t="shared" si="313"/>
        <v>5.4154587958834058E-2</v>
      </c>
      <c r="I1048" s="97">
        <f t="shared" si="314"/>
        <v>5.4154587958834058E-2</v>
      </c>
      <c r="J1048" s="97">
        <f t="shared" si="329"/>
        <v>5.5097785461541197E-2</v>
      </c>
      <c r="K1048" s="97">
        <f t="shared" si="315"/>
        <v>0.13056130110939612</v>
      </c>
      <c r="L1048" s="97">
        <f t="shared" si="316"/>
        <v>20.898081354242905</v>
      </c>
      <c r="M1048" s="97">
        <f t="shared" si="317"/>
        <v>121.99600368797098</v>
      </c>
      <c r="N1048" s="97">
        <f t="shared" si="330"/>
        <v>11.748479475046611</v>
      </c>
      <c r="O1048" s="97">
        <f t="shared" si="318"/>
        <v>0.280434987278744</v>
      </c>
      <c r="P1048" s="97">
        <f t="shared" si="319"/>
        <v>0.280434987278744</v>
      </c>
      <c r="Q1048" s="97">
        <f t="shared" si="331"/>
        <v>0.28424776243092764</v>
      </c>
      <c r="R1048" s="97">
        <f t="shared" si="320"/>
        <v>2.1983051962956857E-2</v>
      </c>
      <c r="S1048" s="97">
        <f t="shared" si="327"/>
        <v>109.380423423973</v>
      </c>
      <c r="T1048" s="97">
        <f t="shared" si="321"/>
        <v>216.34860617692465</v>
      </c>
      <c r="U1048" s="97">
        <f t="shared" si="322"/>
        <v>638.58872417805912</v>
      </c>
      <c r="V1048" s="33">
        <f t="shared" si="323"/>
        <v>999.99999999999943</v>
      </c>
      <c r="W1048" s="101">
        <f t="shared" si="324"/>
        <v>8584.2312597519012</v>
      </c>
      <c r="X1048" s="108">
        <f t="shared" si="325"/>
        <v>145.06266964501566</v>
      </c>
      <c r="Y1048" s="32">
        <f t="shared" si="326"/>
        <v>70.857339532858688</v>
      </c>
    </row>
    <row r="1049" spans="1:25" x14ac:dyDescent="0.25">
      <c r="A1049" s="4">
        <v>1043</v>
      </c>
      <c r="C1049" s="106">
        <f>IF(male=0,VLOOKUP((($A$5:$A$1570/'Life tables'!$I$2)*2)+age,lifetable,13,1),IF(male=1,VLOOKUP((($A$5:$A$1570/'Life tables'!$I$2)*2)+age,lifetable,10,1),"error"))</f>
        <v>2.3461920920215817E-3</v>
      </c>
      <c r="F1049" s="97">
        <f t="shared" si="312"/>
        <v>23.478916906581034</v>
      </c>
      <c r="G1049" s="97">
        <f t="shared" si="328"/>
        <v>2.3585063419318391</v>
      </c>
      <c r="H1049" s="97">
        <f t="shared" si="313"/>
        <v>5.3971520090579525E-2</v>
      </c>
      <c r="I1049" s="97">
        <f t="shared" si="314"/>
        <v>5.3971520090579525E-2</v>
      </c>
      <c r="J1049" s="97">
        <f t="shared" si="329"/>
        <v>6.0872813211137272E-2</v>
      </c>
      <c r="K1049" s="97">
        <f t="shared" si="315"/>
        <v>0.13011994276892083</v>
      </c>
      <c r="L1049" s="97">
        <f t="shared" si="316"/>
        <v>20.821474768487978</v>
      </c>
      <c r="M1049" s="97">
        <f t="shared" si="317"/>
        <v>121.5837527384346</v>
      </c>
      <c r="N1049" s="97">
        <f t="shared" si="330"/>
        <v>11.708778815412019</v>
      </c>
      <c r="O1049" s="97">
        <f t="shared" si="318"/>
        <v>0.27948733664844483</v>
      </c>
      <c r="P1049" s="97">
        <f t="shared" si="319"/>
        <v>0.27948733664844483</v>
      </c>
      <c r="Q1049" s="97">
        <f t="shared" si="331"/>
        <v>0.3140413454153016</v>
      </c>
      <c r="R1049" s="97">
        <f t="shared" si="320"/>
        <v>2.1908766463666109E-2</v>
      </c>
      <c r="S1049" s="97">
        <f t="shared" si="327"/>
        <v>108.98004913784672</v>
      </c>
      <c r="T1049" s="97">
        <f t="shared" si="321"/>
        <v>216.72352033555109</v>
      </c>
      <c r="U1049" s="97">
        <f t="shared" si="322"/>
        <v>638.74075288729171</v>
      </c>
      <c r="V1049" s="33">
        <f t="shared" si="323"/>
        <v>999.99999999999943</v>
      </c>
      <c r="W1049" s="101">
        <f t="shared" si="324"/>
        <v>8543.5096502879369</v>
      </c>
      <c r="X1049" s="108">
        <f t="shared" si="325"/>
        <v>144.53572677715661</v>
      </c>
      <c r="Y1049" s="32">
        <f t="shared" si="326"/>
        <v>70.579350398696462</v>
      </c>
    </row>
    <row r="1050" spans="1:25" x14ac:dyDescent="0.25">
      <c r="A1050" s="4">
        <v>1044</v>
      </c>
      <c r="C1050" s="106">
        <f>IF(male=0,VLOOKUP((($A$5:$A$1570/'Life tables'!$I$2)*2)+age,lifetable,13,1),IF(male=1,VLOOKUP((($A$5:$A$1570/'Life tables'!$I$2)*2)+age,lifetable,10,1),"error"))</f>
        <v>2.3461920920215817E-3</v>
      </c>
      <c r="F1050" s="97">
        <f t="shared" si="312"/>
        <v>23.393561358351072</v>
      </c>
      <c r="G1050" s="97">
        <f t="shared" si="328"/>
        <v>2.349932198472819</v>
      </c>
      <c r="H1050" s="97">
        <f t="shared" si="313"/>
        <v>5.377531135128949E-2</v>
      </c>
      <c r="I1050" s="97">
        <f t="shared" si="314"/>
        <v>5.377531135128949E-2</v>
      </c>
      <c r="J1050" s="97">
        <f t="shared" si="329"/>
        <v>6.0651515424505538E-2</v>
      </c>
      <c r="K1050" s="97">
        <f t="shared" si="315"/>
        <v>0.12964690310125287</v>
      </c>
      <c r="L1050" s="97">
        <f t="shared" si="316"/>
        <v>20.745780118649915</v>
      </c>
      <c r="M1050" s="97">
        <f t="shared" si="317"/>
        <v>121.14216541880553</v>
      </c>
      <c r="N1050" s="97">
        <f t="shared" si="330"/>
        <v>11.666252999776516</v>
      </c>
      <c r="O1050" s="97">
        <f t="shared" si="318"/>
        <v>0.27847224983724594</v>
      </c>
      <c r="P1050" s="97">
        <f t="shared" si="319"/>
        <v>0.27847224983724594</v>
      </c>
      <c r="Q1050" s="97">
        <f t="shared" si="331"/>
        <v>0.31290075982840182</v>
      </c>
      <c r="R1050" s="97">
        <f t="shared" si="320"/>
        <v>2.1829194701476116E-2</v>
      </c>
      <c r="S1050" s="97">
        <f t="shared" si="327"/>
        <v>108.58423796482464</v>
      </c>
      <c r="T1050" s="97">
        <f t="shared" si="321"/>
        <v>217.09707261080399</v>
      </c>
      <c r="U1050" s="97">
        <f t="shared" si="322"/>
        <v>638.89222898509445</v>
      </c>
      <c r="V1050" s="33">
        <f t="shared" si="323"/>
        <v>999.99999999999932</v>
      </c>
      <c r="W1050" s="101">
        <f t="shared" si="324"/>
        <v>8502.6929750347481</v>
      </c>
      <c r="X1050" s="108">
        <f t="shared" si="325"/>
        <v>144.01069840410094</v>
      </c>
      <c r="Y1050" s="32">
        <f t="shared" si="326"/>
        <v>70.302745725491988</v>
      </c>
    </row>
    <row r="1051" spans="1:25" x14ac:dyDescent="0.25">
      <c r="A1051" s="4">
        <v>1045</v>
      </c>
      <c r="C1051" s="106">
        <f>IF(male=0,VLOOKUP((($A$5:$A$1570/'Life tables'!$I$2)*2)+age,lifetable,13,1),IF(male=1,VLOOKUP((($A$5:$A$1570/'Life tables'!$I$2)*2)+age,lifetable,10,1),"error"))</f>
        <v>2.3461920920215817E-3</v>
      </c>
      <c r="F1051" s="97">
        <f t="shared" si="312"/>
        <v>23.308518527444768</v>
      </c>
      <c r="G1051" s="97">
        <f t="shared" si="328"/>
        <v>2.3413894681234417</v>
      </c>
      <c r="H1051" s="97">
        <f t="shared" si="313"/>
        <v>5.3579821462421025E-2</v>
      </c>
      <c r="I1051" s="97">
        <f t="shared" si="314"/>
        <v>5.3579821462421025E-2</v>
      </c>
      <c r="J1051" s="97">
        <f t="shared" si="329"/>
        <v>6.0431028407097395E-2</v>
      </c>
      <c r="K1051" s="97">
        <f t="shared" si="315"/>
        <v>0.12917559651013266</v>
      </c>
      <c r="L1051" s="97">
        <f t="shared" si="316"/>
        <v>20.670362791479253</v>
      </c>
      <c r="M1051" s="97">
        <f t="shared" si="317"/>
        <v>120.7021798766562</v>
      </c>
      <c r="N1051" s="97">
        <f t="shared" si="330"/>
        <v>11.623881438782764</v>
      </c>
      <c r="O1051" s="97">
        <f t="shared" si="318"/>
        <v>0.27746084506835639</v>
      </c>
      <c r="P1051" s="97">
        <f t="shared" si="319"/>
        <v>0.27746084506835639</v>
      </c>
      <c r="Q1051" s="97">
        <f t="shared" si="331"/>
        <v>0.31176431150773587</v>
      </c>
      <c r="R1051" s="97">
        <f t="shared" si="320"/>
        <v>2.1749911571343782E-2</v>
      </c>
      <c r="S1051" s="97">
        <f t="shared" si="327"/>
        <v>108.18986252465764</v>
      </c>
      <c r="T1051" s="97">
        <f t="shared" si="321"/>
        <v>217.46926795071883</v>
      </c>
      <c r="U1051" s="97">
        <f t="shared" si="322"/>
        <v>639.04315449317596</v>
      </c>
      <c r="V1051" s="33">
        <f t="shared" si="323"/>
        <v>999.99999999999943</v>
      </c>
      <c r="W1051" s="101">
        <f t="shared" si="324"/>
        <v>8462.071264482518</v>
      </c>
      <c r="X1051" s="108">
        <f t="shared" si="325"/>
        <v>143.48757755610467</v>
      </c>
      <c r="Y1051" s="32">
        <f t="shared" si="326"/>
        <v>70.027225252935224</v>
      </c>
    </row>
    <row r="1052" spans="1:25" x14ac:dyDescent="0.25">
      <c r="A1052" s="4">
        <v>1046</v>
      </c>
      <c r="C1052" s="106">
        <f>IF(male=0,VLOOKUP((($A$5:$A$1570/'Life tables'!$I$2)*2)+age,lifetable,13,1),IF(male=1,VLOOKUP((($A$5:$A$1570/'Life tables'!$I$2)*2)+age,lifetable,10,1),"error"))</f>
        <v>2.3461920920215817E-3</v>
      </c>
      <c r="F1052" s="97">
        <f t="shared" si="312"/>
        <v>23.223787175735886</v>
      </c>
      <c r="G1052" s="97">
        <f t="shared" si="328"/>
        <v>2.3328780265113358</v>
      </c>
      <c r="H1052" s="97">
        <f t="shared" si="313"/>
        <v>5.3385047577865219E-2</v>
      </c>
      <c r="I1052" s="97">
        <f t="shared" si="314"/>
        <v>5.3385047577865219E-2</v>
      </c>
      <c r="J1052" s="97">
        <f t="shared" si="329"/>
        <v>6.0211348948874324E-2</v>
      </c>
      <c r="K1052" s="97">
        <f t="shared" si="315"/>
        <v>0.12870601613387592</v>
      </c>
      <c r="L1052" s="97">
        <f t="shared" si="316"/>
        <v>20.595221688986069</v>
      </c>
      <c r="M1052" s="97">
        <f t="shared" si="317"/>
        <v>120.26379038036877</v>
      </c>
      <c r="N1052" s="97">
        <f t="shared" si="330"/>
        <v>11.581663580463552</v>
      </c>
      <c r="O1052" s="97">
        <f t="shared" si="318"/>
        <v>0.276453109166376</v>
      </c>
      <c r="P1052" s="97">
        <f t="shared" si="319"/>
        <v>0.276453109166376</v>
      </c>
      <c r="Q1052" s="97">
        <f t="shared" si="331"/>
        <v>0.31063198564898226</v>
      </c>
      <c r="R1052" s="97">
        <f t="shared" si="320"/>
        <v>2.1670916040461063E-2</v>
      </c>
      <c r="S1052" s="97">
        <f t="shared" si="327"/>
        <v>107.79691767988302</v>
      </c>
      <c r="T1052" s="97">
        <f t="shared" si="321"/>
        <v>217.84011128531668</v>
      </c>
      <c r="U1052" s="97">
        <f t="shared" si="322"/>
        <v>639.19353142535033</v>
      </c>
      <c r="V1052" s="33">
        <f t="shared" si="323"/>
        <v>999.99999999999943</v>
      </c>
      <c r="W1052" s="101">
        <f t="shared" si="324"/>
        <v>8421.6435888317537</v>
      </c>
      <c r="X1052" s="108">
        <f t="shared" si="325"/>
        <v>142.96635728933245</v>
      </c>
      <c r="Y1052" s="32">
        <f t="shared" si="326"/>
        <v>69.752784724733687</v>
      </c>
    </row>
    <row r="1053" spans="1:25" x14ac:dyDescent="0.25">
      <c r="A1053" s="4">
        <v>1047</v>
      </c>
      <c r="C1053" s="106">
        <f>IF(male=0,VLOOKUP((($A$5:$A$1570/'Life tables'!$I$2)*2)+age,lifetable,13,1),IF(male=1,VLOOKUP((($A$5:$A$1570/'Life tables'!$I$2)*2)+age,lifetable,10,1),"error"))</f>
        <v>2.3461920920215817E-3</v>
      </c>
      <c r="F1053" s="97">
        <f t="shared" si="312"/>
        <v>23.139366073510416</v>
      </c>
      <c r="G1053" s="97">
        <f t="shared" si="328"/>
        <v>2.3243977501091546</v>
      </c>
      <c r="H1053" s="97">
        <f t="shared" si="313"/>
        <v>5.3190986870850505E-2</v>
      </c>
      <c r="I1053" s="97">
        <f t="shared" si="314"/>
        <v>5.3190986870850505E-2</v>
      </c>
      <c r="J1053" s="97">
        <f t="shared" si="329"/>
        <v>5.9992473861607901E-2</v>
      </c>
      <c r="K1053" s="97">
        <f t="shared" si="315"/>
        <v>0.12823815515741885</v>
      </c>
      <c r="L1053" s="97">
        <f t="shared" si="316"/>
        <v>20.520355720640534</v>
      </c>
      <c r="M1053" s="97">
        <f t="shared" si="317"/>
        <v>119.82699121582206</v>
      </c>
      <c r="N1053" s="97">
        <f t="shared" si="330"/>
        <v>11.539598874536628</v>
      </c>
      <c r="O1053" s="97">
        <f t="shared" si="318"/>
        <v>0.2754490289961245</v>
      </c>
      <c r="P1053" s="97">
        <f t="shared" si="319"/>
        <v>0.2754490289961245</v>
      </c>
      <c r="Q1053" s="97">
        <f t="shared" si="331"/>
        <v>0.30950376749301173</v>
      </c>
      <c r="R1053" s="97">
        <f t="shared" si="320"/>
        <v>2.159220707917274E-2</v>
      </c>
      <c r="S1053" s="97">
        <f t="shared" si="327"/>
        <v>107.405398308721</v>
      </c>
      <c r="T1053" s="97">
        <f t="shared" si="321"/>
        <v>218.20960752667131</v>
      </c>
      <c r="U1053" s="97">
        <f t="shared" si="322"/>
        <v>639.3433617875869</v>
      </c>
      <c r="V1053" s="33">
        <f t="shared" si="323"/>
        <v>999.99999999999943</v>
      </c>
      <c r="W1053" s="101">
        <f t="shared" si="324"/>
        <v>8381.409022659378</v>
      </c>
      <c r="X1053" s="108">
        <f t="shared" si="325"/>
        <v>142.44703068574125</v>
      </c>
      <c r="Y1053" s="32">
        <f t="shared" si="326"/>
        <v>69.479419901557719</v>
      </c>
    </row>
    <row r="1054" spans="1:25" x14ac:dyDescent="0.25">
      <c r="A1054" s="4">
        <v>1048</v>
      </c>
      <c r="C1054" s="106">
        <f>IF(male=0,VLOOKUP((($A$5:$A$1570/'Life tables'!$I$2)*2)+age,lifetable,13,1),IF(male=1,VLOOKUP((($A$5:$A$1570/'Life tables'!$I$2)*2)+age,lifetable,10,1),"error"))</f>
        <v>2.3461920920215817E-3</v>
      </c>
      <c r="F1054" s="97">
        <f t="shared" si="312"/>
        <v>23.055253999286084</v>
      </c>
      <c r="G1054" s="97">
        <f t="shared" si="328"/>
        <v>2.3159485162164479</v>
      </c>
      <c r="H1054" s="97">
        <f t="shared" si="313"/>
        <v>5.2997636533527813E-2</v>
      </c>
      <c r="I1054" s="97">
        <f t="shared" si="314"/>
        <v>5.2997636533527813E-2</v>
      </c>
      <c r="J1054" s="97">
        <f t="shared" si="329"/>
        <v>5.9774399978411691E-2</v>
      </c>
      <c r="K1054" s="97">
        <f t="shared" si="315"/>
        <v>0.12777200681131787</v>
      </c>
      <c r="L1054" s="97">
        <f t="shared" si="316"/>
        <v>20.445763803212852</v>
      </c>
      <c r="M1054" s="97">
        <f t="shared" si="317"/>
        <v>119.39177668645517</v>
      </c>
      <c r="N1054" s="97">
        <f t="shared" si="330"/>
        <v>11.497686772410834</v>
      </c>
      <c r="O1054" s="97">
        <f t="shared" si="318"/>
        <v>0.27444859146278777</v>
      </c>
      <c r="P1054" s="97">
        <f t="shared" si="319"/>
        <v>0.27444859146278777</v>
      </c>
      <c r="Q1054" s="97">
        <f t="shared" si="331"/>
        <v>0.30837964232605208</v>
      </c>
      <c r="R1054" s="97">
        <f t="shared" si="320"/>
        <v>2.151378366098786E-2</v>
      </c>
      <c r="S1054" s="97">
        <f t="shared" si="327"/>
        <v>107.01529930513172</v>
      </c>
      <c r="T1054" s="97">
        <f t="shared" si="321"/>
        <v>218.57776156897577</v>
      </c>
      <c r="U1054" s="97">
        <f t="shared" si="322"/>
        <v>639.49264757805918</v>
      </c>
      <c r="V1054" s="33">
        <f t="shared" si="323"/>
        <v>999.99999999999943</v>
      </c>
      <c r="W1054" s="101">
        <f t="shared" si="324"/>
        <v>8341.3666449004158</v>
      </c>
      <c r="X1054" s="108">
        <f t="shared" si="325"/>
        <v>141.92959085296448</v>
      </c>
      <c r="Y1054" s="32">
        <f t="shared" si="326"/>
        <v>69.207126560963118</v>
      </c>
    </row>
    <row r="1055" spans="1:25" x14ac:dyDescent="0.25">
      <c r="A1055" s="4">
        <v>1049</v>
      </c>
      <c r="C1055" s="106">
        <f>IF(male=0,VLOOKUP((($A$5:$A$1570/'Life tables'!$I$2)*2)+age,lifetable,13,1),IF(male=1,VLOOKUP((($A$5:$A$1570/'Life tables'!$I$2)*2)+age,lifetable,10,1),"error"))</f>
        <v>2.3461920920215817E-3</v>
      </c>
      <c r="F1055" s="97">
        <f t="shared" si="312"/>
        <v>22.971449739638246</v>
      </c>
      <c r="G1055" s="97">
        <f t="shared" si="328"/>
        <v>2.3075302029421705</v>
      </c>
      <c r="H1055" s="97">
        <f t="shared" si="313"/>
        <v>5.280499377657033E-2</v>
      </c>
      <c r="I1055" s="97">
        <f t="shared" si="314"/>
        <v>5.280499377657033E-2</v>
      </c>
      <c r="J1055" s="97">
        <f t="shared" si="329"/>
        <v>5.9557124153290023E-2</v>
      </c>
      <c r="K1055" s="97">
        <f t="shared" si="315"/>
        <v>0.12730756437078466</v>
      </c>
      <c r="L1055" s="97">
        <f t="shared" si="316"/>
        <v>20.371444860618858</v>
      </c>
      <c r="M1055" s="97">
        <f t="shared" si="317"/>
        <v>118.95814111332623</v>
      </c>
      <c r="N1055" s="97">
        <f t="shared" si="330"/>
        <v>11.455926727191764</v>
      </c>
      <c r="O1055" s="97">
        <f t="shared" si="318"/>
        <v>0.27345178351205313</v>
      </c>
      <c r="P1055" s="97">
        <f t="shared" si="319"/>
        <v>0.27345178351205313</v>
      </c>
      <c r="Q1055" s="97">
        <f t="shared" si="331"/>
        <v>0.30725959547983978</v>
      </c>
      <c r="R1055" s="97">
        <f t="shared" si="320"/>
        <v>2.1435644762590324E-2</v>
      </c>
      <c r="S1055" s="97">
        <f t="shared" si="327"/>
        <v>106.62661557886793</v>
      </c>
      <c r="T1055" s="97">
        <f t="shared" si="321"/>
        <v>218.94457828860891</v>
      </c>
      <c r="U1055" s="97">
        <f t="shared" si="322"/>
        <v>639.64139078719256</v>
      </c>
      <c r="V1055" s="33">
        <f t="shared" si="323"/>
        <v>999.99999999999943</v>
      </c>
      <c r="W1055" s="101">
        <f t="shared" si="324"/>
        <v>8301.5155388296571</v>
      </c>
      <c r="X1055" s="108">
        <f t="shared" si="325"/>
        <v>141.41403092419796</v>
      </c>
      <c r="Y1055" s="32">
        <f t="shared" si="326"/>
        <v>68.935900497314591</v>
      </c>
    </row>
    <row r="1056" spans="1:25" x14ac:dyDescent="0.25">
      <c r="A1056" s="4">
        <v>1050</v>
      </c>
      <c r="C1056" s="106">
        <f>IF(male=0,VLOOKUP((($A$5:$A$1570/'Life tables'!$I$2)*2)+age,lifetable,13,1),IF(male=1,VLOOKUP((($A$5:$A$1570/'Life tables'!$I$2)*2)+age,lifetable,10,1),"error"))</f>
        <v>2.3461920920215817E-3</v>
      </c>
      <c r="F1056" s="97">
        <f t="shared" si="312"/>
        <v>22.887952089031867</v>
      </c>
      <c r="G1056" s="97">
        <f t="shared" si="328"/>
        <v>2.2991426891878053</v>
      </c>
      <c r="H1056" s="97">
        <f t="shared" si="313"/>
        <v>5.261305582878726E-2</v>
      </c>
      <c r="I1056" s="97">
        <f t="shared" si="314"/>
        <v>5.261305582878726E-2</v>
      </c>
      <c r="J1056" s="97">
        <f t="shared" si="329"/>
        <v>5.934064326070225E-2</v>
      </c>
      <c r="K1056" s="97">
        <f t="shared" si="315"/>
        <v>0.12684482115475515</v>
      </c>
      <c r="L1056" s="97">
        <f t="shared" si="316"/>
        <v>20.297397823771028</v>
      </c>
      <c r="M1056" s="97">
        <f t="shared" si="317"/>
        <v>118.5260788351661</v>
      </c>
      <c r="N1056" s="97">
        <f t="shared" si="330"/>
        <v>11.414318193686935</v>
      </c>
      <c r="O1056" s="97">
        <f t="shared" si="318"/>
        <v>0.27245859213023244</v>
      </c>
      <c r="P1056" s="97">
        <f t="shared" si="319"/>
        <v>0.27245859213023244</v>
      </c>
      <c r="Q1056" s="97">
        <f t="shared" si="331"/>
        <v>0.30614361233175819</v>
      </c>
      <c r="R1056" s="97">
        <f t="shared" si="320"/>
        <v>2.1357789363848568E-2</v>
      </c>
      <c r="S1056" s="97">
        <f t="shared" si="327"/>
        <v>106.2393420555231</v>
      </c>
      <c r="T1056" s="97">
        <f t="shared" si="321"/>
        <v>219.31006254420137</v>
      </c>
      <c r="U1056" s="97">
        <f t="shared" si="322"/>
        <v>639.7895933977112</v>
      </c>
      <c r="V1056" s="33">
        <f t="shared" si="323"/>
        <v>999.99999999999955</v>
      </c>
      <c r="W1056" s="101">
        <f t="shared" si="324"/>
        <v>8261.8547920433248</v>
      </c>
      <c r="X1056" s="108">
        <f t="shared" si="325"/>
        <v>140.90034405808689</v>
      </c>
      <c r="Y1056" s="32">
        <f t="shared" si="326"/>
        <v>68.665737521709602</v>
      </c>
    </row>
    <row r="1057" spans="1:25" x14ac:dyDescent="0.25">
      <c r="A1057" s="4">
        <v>1051</v>
      </c>
      <c r="C1057" s="106">
        <f>IF(male=0,VLOOKUP((($A$5:$A$1570/'Life tables'!$I$2)*2)+age,lifetable,13,1),IF(male=1,VLOOKUP((($A$5:$A$1570/'Life tables'!$I$2)*2)+age,lifetable,10,1),"error"))</f>
        <v>2.3461920920215817E-3</v>
      </c>
      <c r="F1057" s="97">
        <f t="shared" si="312"/>
        <v>22.804759849659554</v>
      </c>
      <c r="G1057" s="97">
        <f t="shared" si="328"/>
        <v>2.2907858546310922</v>
      </c>
      <c r="H1057" s="97">
        <f t="shared" si="313"/>
        <v>5.2421819936751518E-2</v>
      </c>
      <c r="I1057" s="97">
        <f t="shared" si="314"/>
        <v>5.2421819936751518E-2</v>
      </c>
      <c r="J1057" s="97">
        <f t="shared" si="329"/>
        <v>5.9124954195142861E-2</v>
      </c>
      <c r="K1057" s="97">
        <f t="shared" si="315"/>
        <v>0.12638377052499167</v>
      </c>
      <c r="L1057" s="97">
        <f t="shared" si="316"/>
        <v>20.223621630434824</v>
      </c>
      <c r="M1057" s="97">
        <f t="shared" si="317"/>
        <v>118.09558420842735</v>
      </c>
      <c r="N1057" s="97">
        <f t="shared" si="330"/>
        <v>11.372860628410502</v>
      </c>
      <c r="O1057" s="97">
        <f t="shared" si="318"/>
        <v>0.27146900434437488</v>
      </c>
      <c r="P1057" s="97">
        <f t="shared" si="319"/>
        <v>0.27146900434437488</v>
      </c>
      <c r="Q1057" s="97">
        <f t="shared" si="331"/>
        <v>0.30503167830496491</v>
      </c>
      <c r="R1057" s="97">
        <f t="shared" si="320"/>
        <v>2.1280216447824397E-2</v>
      </c>
      <c r="S1057" s="97">
        <f t="shared" si="327"/>
        <v>105.85347367657531</v>
      </c>
      <c r="T1057" s="97">
        <f t="shared" si="321"/>
        <v>219.67421917670148</v>
      </c>
      <c r="U1057" s="97">
        <f t="shared" si="322"/>
        <v>639.93725738468402</v>
      </c>
      <c r="V1057" s="33">
        <f t="shared" si="323"/>
        <v>999.99999999999955</v>
      </c>
      <c r="W1057" s="101">
        <f t="shared" si="324"/>
        <v>8222.383496440716</v>
      </c>
      <c r="X1057" s="108">
        <f t="shared" si="325"/>
        <v>140.38852343861396</v>
      </c>
      <c r="Y1057" s="32">
        <f t="shared" si="326"/>
        <v>68.396633461903264</v>
      </c>
    </row>
    <row r="1058" spans="1:25" x14ac:dyDescent="0.25">
      <c r="A1058" s="4">
        <v>1052</v>
      </c>
      <c r="C1058" s="106">
        <f>IF(male=0,VLOOKUP((($A$5:$A$1570/'Life tables'!$I$2)*2)+age,lifetable,13,1),IF(male=1,VLOOKUP((($A$5:$A$1570/'Life tables'!$I$2)*2)+age,lifetable,10,1),"error"))</f>
        <v>2.3461920920215817E-3</v>
      </c>
      <c r="F1058" s="97">
        <f t="shared" si="312"/>
        <v>22.721871831285171</v>
      </c>
      <c r="G1058" s="97">
        <f t="shared" si="328"/>
        <v>2.2824595797103204</v>
      </c>
      <c r="H1058" s="97">
        <f t="shared" si="313"/>
        <v>5.2231283364440238E-2</v>
      </c>
      <c r="I1058" s="97">
        <f t="shared" si="314"/>
        <v>5.2231283364440238E-2</v>
      </c>
      <c r="J1058" s="97">
        <f t="shared" si="329"/>
        <v>5.8910053870736036E-2</v>
      </c>
      <c r="K1058" s="97">
        <f t="shared" si="315"/>
        <v>0.12592440588521644</v>
      </c>
      <c r="L1058" s="97">
        <f t="shared" si="316"/>
        <v>20.150115225090019</v>
      </c>
      <c r="M1058" s="97">
        <f t="shared" si="317"/>
        <v>117.66665160732879</v>
      </c>
      <c r="N1058" s="97">
        <f t="shared" si="330"/>
        <v>11.331553489587545</v>
      </c>
      <c r="O1058" s="97">
        <f t="shared" si="318"/>
        <v>0.27048300722236934</v>
      </c>
      <c r="P1058" s="97">
        <f t="shared" si="319"/>
        <v>0.27048300722236934</v>
      </c>
      <c r="Q1058" s="97">
        <f t="shared" si="331"/>
        <v>0.30392377886850591</v>
      </c>
      <c r="R1058" s="97">
        <f t="shared" si="320"/>
        <v>2.1202925000780987E-2</v>
      </c>
      <c r="S1058" s="97">
        <f t="shared" si="327"/>
        <v>105.46900539942722</v>
      </c>
      <c r="T1058" s="97">
        <f t="shared" si="321"/>
        <v>220.03705300944074</v>
      </c>
      <c r="U1058" s="97">
        <f t="shared" si="322"/>
        <v>640.08438471556997</v>
      </c>
      <c r="V1058" s="33">
        <f t="shared" si="323"/>
        <v>999.99999999999943</v>
      </c>
      <c r="W1058" s="101">
        <f t="shared" si="324"/>
        <v>8183.1007482058867</v>
      </c>
      <c r="X1058" s="108">
        <f t="shared" si="325"/>
        <v>139.87856227498872</v>
      </c>
      <c r="Y1058" s="32">
        <f t="shared" si="326"/>
        <v>68.128584162233722</v>
      </c>
    </row>
    <row r="1059" spans="1:25" x14ac:dyDescent="0.25">
      <c r="A1059" s="4">
        <v>1053</v>
      </c>
      <c r="C1059" s="106">
        <f>IF(male=0,VLOOKUP((($A$5:$A$1570/'Life tables'!$I$2)*2)+age,lifetable,13,1),IF(male=1,VLOOKUP((($A$5:$A$1570/'Life tables'!$I$2)*2)+age,lifetable,10,1),"error"))</f>
        <v>2.3461920920215817E-3</v>
      </c>
      <c r="F1059" s="97">
        <f t="shared" si="312"/>
        <v>22.639286851092979</v>
      </c>
      <c r="G1059" s="97">
        <f t="shared" si="328"/>
        <v>2.2741637456091741</v>
      </c>
      <c r="H1059" s="97">
        <f t="shared" si="313"/>
        <v>5.2041443392887986E-2</v>
      </c>
      <c r="I1059" s="97">
        <f t="shared" si="314"/>
        <v>5.2041443392887986E-2</v>
      </c>
      <c r="J1059" s="97">
        <f t="shared" si="329"/>
        <v>5.8695939220844512E-2</v>
      </c>
      <c r="K1059" s="97">
        <f t="shared" si="315"/>
        <v>0.12546672068027548</v>
      </c>
      <c r="L1059" s="97">
        <f t="shared" si="316"/>
        <v>20.076877558796909</v>
      </c>
      <c r="M1059" s="97">
        <f t="shared" si="317"/>
        <v>117.23927542389573</v>
      </c>
      <c r="N1059" s="97">
        <f t="shared" si="330"/>
        <v>11.290396237157957</v>
      </c>
      <c r="O1059" s="97">
        <f t="shared" si="318"/>
        <v>0.26950058787303693</v>
      </c>
      <c r="P1059" s="97">
        <f t="shared" si="319"/>
        <v>0.26950058787303693</v>
      </c>
      <c r="Q1059" s="97">
        <f t="shared" si="331"/>
        <v>0.30281989953742033</v>
      </c>
      <c r="R1059" s="97">
        <f t="shared" si="320"/>
        <v>2.1125914012190175E-2</v>
      </c>
      <c r="S1059" s="97">
        <f t="shared" si="327"/>
        <v>105.08593219744209</v>
      </c>
      <c r="T1059" s="97">
        <f t="shared" si="321"/>
        <v>220.39856884819901</v>
      </c>
      <c r="U1059" s="97">
        <f t="shared" si="322"/>
        <v>640.23097735026238</v>
      </c>
      <c r="V1059" s="33">
        <f t="shared" si="323"/>
        <v>999.99999999999932</v>
      </c>
      <c r="W1059" s="101">
        <f t="shared" si="324"/>
        <v>8144.0056477892458</v>
      </c>
      <c r="X1059" s="108">
        <f t="shared" si="325"/>
        <v>139.37045380153799</v>
      </c>
      <c r="Y1059" s="32">
        <f t="shared" si="326"/>
        <v>67.86158548354814</v>
      </c>
    </row>
    <row r="1060" spans="1:25" x14ac:dyDescent="0.25">
      <c r="A1060" s="4">
        <v>1054</v>
      </c>
      <c r="C1060" s="106">
        <f>IF(male=0,VLOOKUP((($A$5:$A$1570/'Life tables'!$I$2)*2)+age,lifetable,13,1),IF(male=1,VLOOKUP((($A$5:$A$1570/'Life tables'!$I$2)*2)+age,lifetable,10,1),"error"))</f>
        <v>2.3461920920215817E-3</v>
      </c>
      <c r="F1060" s="97">
        <f t="shared" si="312"/>
        <v>22.557003733542068</v>
      </c>
      <c r="G1060" s="97">
        <f t="shared" si="328"/>
        <v>2.2658982342421079</v>
      </c>
      <c r="H1060" s="97">
        <f t="shared" si="313"/>
        <v>5.185229731985215E-2</v>
      </c>
      <c r="I1060" s="97">
        <f t="shared" si="314"/>
        <v>5.185229731985215E-2</v>
      </c>
      <c r="J1060" s="97">
        <f t="shared" si="329"/>
        <v>5.8482607197692174E-2</v>
      </c>
      <c r="K1060" s="97">
        <f t="shared" si="315"/>
        <v>0.12501070839533179</v>
      </c>
      <c r="L1060" s="97">
        <f t="shared" si="316"/>
        <v>20.003907589067232</v>
      </c>
      <c r="M1060" s="97">
        <f t="shared" si="317"/>
        <v>116.81345006799592</v>
      </c>
      <c r="N1060" s="97">
        <f t="shared" si="330"/>
        <v>11.249388332779883</v>
      </c>
      <c r="O1060" s="97">
        <f t="shared" si="318"/>
        <v>0.26852173344621355</v>
      </c>
      <c r="P1060" s="97">
        <f t="shared" si="319"/>
        <v>0.26852173344621355</v>
      </c>
      <c r="Q1060" s="97">
        <f t="shared" si="331"/>
        <v>0.30172002587283281</v>
      </c>
      <c r="R1060" s="97">
        <f t="shared" si="320"/>
        <v>2.1049182474738894E-2</v>
      </c>
      <c r="S1060" s="97">
        <f t="shared" si="327"/>
        <v>104.70424905997604</v>
      </c>
      <c r="T1060" s="97">
        <f t="shared" si="321"/>
        <v>220.75877148126952</v>
      </c>
      <c r="U1060" s="97">
        <f t="shared" si="322"/>
        <v>640.37703724113248</v>
      </c>
      <c r="V1060" s="33">
        <f t="shared" si="323"/>
        <v>999.99999999999943</v>
      </c>
      <c r="W1060" s="101">
        <f t="shared" si="324"/>
        <v>8105.0972998892667</v>
      </c>
      <c r="X1060" s="108">
        <f t="shared" si="325"/>
        <v>138.8641912775974</v>
      </c>
      <c r="Y1060" s="32">
        <f t="shared" si="326"/>
        <v>67.595633303129503</v>
      </c>
    </row>
    <row r="1061" spans="1:25" x14ac:dyDescent="0.25">
      <c r="A1061" s="4">
        <v>1055</v>
      </c>
      <c r="C1061" s="106">
        <f>IF(male=0,VLOOKUP((($A$5:$A$1570/'Life tables'!$I$2)*2)+age,lifetable,13,1),IF(male=1,VLOOKUP((($A$5:$A$1570/'Life tables'!$I$2)*2)+age,lifetable,10,1),"error"))</f>
        <v>2.3461920920215817E-3</v>
      </c>
      <c r="F1061" s="97">
        <f t="shared" si="312"/>
        <v>22.475021310225824</v>
      </c>
      <c r="G1061" s="97">
        <f t="shared" si="328"/>
        <v>2.2576629282402325</v>
      </c>
      <c r="H1061" s="97">
        <f t="shared" si="313"/>
        <v>5.1663842459489878E-2</v>
      </c>
      <c r="I1061" s="97">
        <f t="shared" si="314"/>
        <v>5.1663842459489878E-2</v>
      </c>
      <c r="J1061" s="97">
        <f t="shared" si="329"/>
        <v>5.8270054771999695E-2</v>
      </c>
      <c r="K1061" s="97">
        <f t="shared" si="315"/>
        <v>0.12455636255508662</v>
      </c>
      <c r="L1061" s="97">
        <f t="shared" si="316"/>
        <v>19.931204279739525</v>
      </c>
      <c r="M1061" s="97">
        <f t="shared" si="317"/>
        <v>116.38916996737154</v>
      </c>
      <c r="N1061" s="97">
        <f t="shared" si="330"/>
        <v>11.208529239832826</v>
      </c>
      <c r="O1061" s="97">
        <f t="shared" si="318"/>
        <v>0.2675464311328235</v>
      </c>
      <c r="P1061" s="97">
        <f t="shared" si="319"/>
        <v>0.2675464311328235</v>
      </c>
      <c r="Q1061" s="97">
        <f t="shared" si="331"/>
        <v>0.3006241434820362</v>
      </c>
      <c r="R1061" s="97">
        <f t="shared" si="320"/>
        <v>2.0972729384334966E-2</v>
      </c>
      <c r="S1061" s="97">
        <f t="shared" si="327"/>
        <v>104.32395099240671</v>
      </c>
      <c r="T1061" s="97">
        <f t="shared" si="321"/>
        <v>221.11766567952355</v>
      </c>
      <c r="U1061" s="97">
        <f t="shared" si="322"/>
        <v>640.52256633307195</v>
      </c>
      <c r="V1061" s="33">
        <f t="shared" si="323"/>
        <v>999.99999999999943</v>
      </c>
      <c r="W1061" s="101">
        <f t="shared" si="324"/>
        <v>8066.3748134341013</v>
      </c>
      <c r="X1061" s="108">
        <f t="shared" si="325"/>
        <v>138.35976798740393</v>
      </c>
      <c r="Y1061" s="32">
        <f t="shared" si="326"/>
        <v>67.330723514623841</v>
      </c>
    </row>
    <row r="1062" spans="1:25" x14ac:dyDescent="0.25">
      <c r="A1062" s="4">
        <v>1056</v>
      </c>
      <c r="C1062" s="106">
        <f>IF(male=0,VLOOKUP((($A$5:$A$1570/'Life tables'!$I$2)*2)+age,lifetable,13,1),IF(male=1,VLOOKUP((($A$5:$A$1570/'Life tables'!$I$2)*2)+age,lifetable,10,1),"error"))</f>
        <v>2.3461920920215817E-3</v>
      </c>
      <c r="F1062" s="97">
        <f t="shared" si="312"/>
        <v>22.393338419736317</v>
      </c>
      <c r="G1062" s="97">
        <f t="shared" si="328"/>
        <v>2.2494577109376901</v>
      </c>
      <c r="H1062" s="97">
        <f t="shared" si="313"/>
        <v>5.1476076142046363E-2</v>
      </c>
      <c r="I1062" s="97">
        <f t="shared" si="314"/>
        <v>5.1476076142046363E-2</v>
      </c>
      <c r="J1062" s="97">
        <f t="shared" si="329"/>
        <v>5.805827893263292E-2</v>
      </c>
      <c r="K1062" s="97">
        <f t="shared" si="315"/>
        <v>0.12410367672302784</v>
      </c>
      <c r="L1062" s="97">
        <f t="shared" si="316"/>
        <v>19.858766600858871</v>
      </c>
      <c r="M1062" s="97">
        <f t="shared" si="317"/>
        <v>115.96642956766762</v>
      </c>
      <c r="N1062" s="97">
        <f t="shared" si="330"/>
        <v>11.167818423420368</v>
      </c>
      <c r="O1062" s="97">
        <f t="shared" si="318"/>
        <v>0.26657466816494468</v>
      </c>
      <c r="P1062" s="97">
        <f t="shared" si="319"/>
        <v>0.26657466816494468</v>
      </c>
      <c r="Q1062" s="97">
        <f t="shared" si="331"/>
        <v>0.29953223801856504</v>
      </c>
      <c r="R1062" s="97">
        <f t="shared" si="320"/>
        <v>2.0896553740112216E-2</v>
      </c>
      <c r="S1062" s="97">
        <f t="shared" si="327"/>
        <v>103.94503301615869</v>
      </c>
      <c r="T1062" s="97">
        <f t="shared" si="321"/>
        <v>221.47525619647476</v>
      </c>
      <c r="U1062" s="97">
        <f t="shared" si="322"/>
        <v>640.66756656353505</v>
      </c>
      <c r="V1062" s="33">
        <f t="shared" si="323"/>
        <v>999.99999999999943</v>
      </c>
      <c r="W1062" s="101">
        <f t="shared" si="324"/>
        <v>8027.8373015633024</v>
      </c>
      <c r="X1062" s="108">
        <f t="shared" si="325"/>
        <v>137.8571772399896</v>
      </c>
      <c r="Y1062" s="32">
        <f t="shared" si="326"/>
        <v>67.066852027968167</v>
      </c>
    </row>
    <row r="1063" spans="1:25" x14ac:dyDescent="0.25">
      <c r="A1063" s="4">
        <v>1057</v>
      </c>
      <c r="C1063" s="106">
        <f>IF(male=0,VLOOKUP((($A$5:$A$1570/'Life tables'!$I$2)*2)+age,lifetable,13,1),IF(male=1,VLOOKUP((($A$5:$A$1570/'Life tables'!$I$2)*2)+age,lifetable,10,1),"error"))</f>
        <v>2.3461920920215817E-3</v>
      </c>
      <c r="F1063" s="97">
        <f t="shared" si="312"/>
        <v>22.311953907533329</v>
      </c>
      <c r="G1063" s="97">
        <f t="shared" si="328"/>
        <v>2.2412824663585003</v>
      </c>
      <c r="H1063" s="97">
        <f t="shared" si="313"/>
        <v>5.1288995713553755E-2</v>
      </c>
      <c r="I1063" s="97">
        <f t="shared" si="314"/>
        <v>5.1288995713553755E-2</v>
      </c>
      <c r="J1063" s="97">
        <f t="shared" si="329"/>
        <v>5.784727668626341E-2</v>
      </c>
      <c r="K1063" s="97">
        <f t="shared" si="315"/>
        <v>0.12365264450070411</v>
      </c>
      <c r="L1063" s="97">
        <f t="shared" si="316"/>
        <v>19.786593528560754</v>
      </c>
      <c r="M1063" s="97">
        <f t="shared" si="317"/>
        <v>115.54522333245629</v>
      </c>
      <c r="N1063" s="97">
        <f t="shared" si="330"/>
        <v>11.12725535037251</v>
      </c>
      <c r="O1063" s="97">
        <f t="shared" si="318"/>
        <v>0.26560643181586446</v>
      </c>
      <c r="P1063" s="97">
        <f t="shared" si="319"/>
        <v>0.26560643181586446</v>
      </c>
      <c r="Q1063" s="97">
        <f t="shared" si="331"/>
        <v>0.29844429518225818</v>
      </c>
      <c r="R1063" s="97">
        <f t="shared" si="320"/>
        <v>2.0820654544434831E-2</v>
      </c>
      <c r="S1063" s="97">
        <f t="shared" si="327"/>
        <v>103.56749016872536</v>
      </c>
      <c r="T1063" s="97">
        <f t="shared" si="321"/>
        <v>221.83154776834328</v>
      </c>
      <c r="U1063" s="97">
        <f t="shared" si="322"/>
        <v>640.81203986258015</v>
      </c>
      <c r="V1063" s="33">
        <f t="shared" si="323"/>
        <v>999.99999999999932</v>
      </c>
      <c r="W1063" s="101">
        <f t="shared" si="324"/>
        <v>7989.4838816094634</v>
      </c>
      <c r="X1063" s="108">
        <f t="shared" si="325"/>
        <v>137.35641236907594</v>
      </c>
      <c r="Y1063" s="32">
        <f t="shared" si="326"/>
        <v>66.804014769319025</v>
      </c>
    </row>
    <row r="1064" spans="1:25" x14ac:dyDescent="0.25">
      <c r="A1064" s="4">
        <v>1058</v>
      </c>
      <c r="C1064" s="106">
        <f>IF(male=0,VLOOKUP((($A$5:$A$1570/'Life tables'!$I$2)*2)+age,lifetable,13,1),IF(male=1,VLOOKUP((($A$5:$A$1570/'Life tables'!$I$2)*2)+age,lifetable,10,1),"error"))</f>
        <v>2.3461920920215817E-3</v>
      </c>
      <c r="F1064" s="97">
        <f t="shared" si="312"/>
        <v>22.230866625817981</v>
      </c>
      <c r="G1064" s="97">
        <f t="shared" si="328"/>
        <v>2.2331370792038632</v>
      </c>
      <c r="H1064" s="97">
        <f t="shared" si="313"/>
        <v>5.1102598535540673E-2</v>
      </c>
      <c r="I1064" s="97">
        <f t="shared" si="314"/>
        <v>5.1102598535540673E-2</v>
      </c>
      <c r="J1064" s="97">
        <f t="shared" si="329"/>
        <v>5.7637045057040599E-2</v>
      </c>
      <c r="K1064" s="97">
        <f t="shared" si="315"/>
        <v>0.12320325952702456</v>
      </c>
      <c r="L1064" s="97">
        <f t="shared" si="316"/>
        <v>19.714684044958972</v>
      </c>
      <c r="M1064" s="97">
        <f t="shared" si="317"/>
        <v>115.12554574325797</v>
      </c>
      <c r="N1064" s="97">
        <f t="shared" si="330"/>
        <v>11.086839489247712</v>
      </c>
      <c r="O1064" s="97">
        <f t="shared" si="318"/>
        <v>0.26464170940012843</v>
      </c>
      <c r="P1064" s="97">
        <f t="shared" si="319"/>
        <v>0.26464170940012843</v>
      </c>
      <c r="Q1064" s="97">
        <f t="shared" si="331"/>
        <v>0.29736030071931352</v>
      </c>
      <c r="R1064" s="97">
        <f t="shared" si="320"/>
        <v>2.0745030802901201E-2</v>
      </c>
      <c r="S1064" s="97">
        <f t="shared" si="327"/>
        <v>103.19131750368778</v>
      </c>
      <c r="T1064" s="97">
        <f t="shared" si="321"/>
        <v>222.18654511411964</v>
      </c>
      <c r="U1064" s="97">
        <f t="shared" si="322"/>
        <v>640.95598815291009</v>
      </c>
      <c r="V1064" s="33">
        <f t="shared" si="323"/>
        <v>999.99999999999943</v>
      </c>
      <c r="W1064" s="101">
        <f t="shared" si="324"/>
        <v>7951.3136750799458</v>
      </c>
      <c r="X1064" s="108">
        <f t="shared" si="325"/>
        <v>136.85746673296967</v>
      </c>
      <c r="Y1064" s="32">
        <f t="shared" si="326"/>
        <v>66.542207680981548</v>
      </c>
    </row>
    <row r="1065" spans="1:25" x14ac:dyDescent="0.25">
      <c r="A1065" s="4">
        <v>1059</v>
      </c>
      <c r="C1065" s="106">
        <f>IF(male=0,VLOOKUP((($A$5:$A$1570/'Life tables'!$I$2)*2)+age,lifetable,13,1),IF(male=1,VLOOKUP((($A$5:$A$1570/'Life tables'!$I$2)*2)+age,lifetable,10,1),"error"))</f>
        <v>2.3461920920215817E-3</v>
      </c>
      <c r="F1065" s="97">
        <f t="shared" si="312"/>
        <v>22.15007543341062</v>
      </c>
      <c r="G1065" s="97">
        <f t="shared" si="328"/>
        <v>2.2250214348398938</v>
      </c>
      <c r="H1065" s="97">
        <f t="shared" si="313"/>
        <v>5.09168819847515E-2</v>
      </c>
      <c r="I1065" s="97">
        <f t="shared" si="314"/>
        <v>5.09168819847515E-2</v>
      </c>
      <c r="J1065" s="97">
        <f t="shared" si="329"/>
        <v>5.7427581086275423E-2</v>
      </c>
      <c r="K1065" s="97">
        <f t="shared" si="315"/>
        <v>0.12275551547758196</v>
      </c>
      <c r="L1065" s="97">
        <f t="shared" si="316"/>
        <v>19.643037138037368</v>
      </c>
      <c r="M1065" s="97">
        <f t="shared" si="317"/>
        <v>114.70739129955903</v>
      </c>
      <c r="N1065" s="97">
        <f t="shared" si="330"/>
        <v>11.046570310334593</v>
      </c>
      <c r="O1065" s="97">
        <f t="shared" si="318"/>
        <v>0.26368048827358076</v>
      </c>
      <c r="P1065" s="97">
        <f t="shared" si="319"/>
        <v>0.26368048827358076</v>
      </c>
      <c r="Q1065" s="97">
        <f t="shared" si="331"/>
        <v>0.2962802404223337</v>
      </c>
      <c r="R1065" s="97">
        <f t="shared" si="320"/>
        <v>2.0669681524347075E-2</v>
      </c>
      <c r="S1065" s="97">
        <f t="shared" si="327"/>
        <v>102.8165100907306</v>
      </c>
      <c r="T1065" s="97">
        <f t="shared" si="321"/>
        <v>222.54025293562825</v>
      </c>
      <c r="U1065" s="97">
        <f t="shared" si="322"/>
        <v>641.09941334991197</v>
      </c>
      <c r="V1065" s="33">
        <f t="shared" si="323"/>
        <v>999.99999999999932</v>
      </c>
      <c r="W1065" s="101">
        <f t="shared" si="324"/>
        <v>7913.325807638601</v>
      </c>
      <c r="X1065" s="108">
        <f t="shared" si="325"/>
        <v>136.3603337144591</v>
      </c>
      <c r="Y1065" s="32">
        <f t="shared" si="326"/>
        <v>66.281426721339059</v>
      </c>
    </row>
    <row r="1066" spans="1:25" x14ac:dyDescent="0.25">
      <c r="A1066" s="4">
        <v>1060</v>
      </c>
      <c r="C1066" s="106">
        <f>IF(male=0,VLOOKUP((($A$5:$A$1570/'Life tables'!$I$2)*2)+age,lifetable,13,1),IF(male=1,VLOOKUP((($A$5:$A$1570/'Life tables'!$I$2)*2)+age,lifetable,10,1),"error"))</f>
        <v>2.3461920920215817E-3</v>
      </c>
      <c r="F1066" s="97">
        <f t="shared" si="312"/>
        <v>22.069579195632951</v>
      </c>
      <c r="G1066" s="97">
        <f t="shared" si="328"/>
        <v>2.2169354192857833</v>
      </c>
      <c r="H1066" s="97">
        <f t="shared" si="313"/>
        <v>5.0731843452875451E-2</v>
      </c>
      <c r="I1066" s="97">
        <f t="shared" si="314"/>
        <v>5.0731843452875451E-2</v>
      </c>
      <c r="J1066" s="97">
        <f t="shared" si="329"/>
        <v>5.7218881832134527E-2</v>
      </c>
      <c r="K1066" s="97">
        <f t="shared" si="315"/>
        <v>0.12230940606399961</v>
      </c>
      <c r="L1066" s="97">
        <f t="shared" si="316"/>
        <v>19.571651801545283</v>
      </c>
      <c r="M1066" s="97">
        <f t="shared" si="317"/>
        <v>114.29075451882615</v>
      </c>
      <c r="N1066" s="97">
        <f t="shared" si="330"/>
        <v>11.006447285653314</v>
      </c>
      <c r="O1066" s="97">
        <f t="shared" si="318"/>
        <v>0.26272275583339755</v>
      </c>
      <c r="P1066" s="97">
        <f t="shared" si="319"/>
        <v>0.26272275583339755</v>
      </c>
      <c r="Q1066" s="97">
        <f t="shared" si="331"/>
        <v>0.29520410013036286</v>
      </c>
      <c r="R1066" s="97">
        <f t="shared" si="320"/>
        <v>2.0594605720848168E-2</v>
      </c>
      <c r="S1066" s="97">
        <f t="shared" si="327"/>
        <v>102.44306301565483</v>
      </c>
      <c r="T1066" s="97">
        <f t="shared" si="321"/>
        <v>222.89267591759074</v>
      </c>
      <c r="U1066" s="97">
        <f t="shared" si="322"/>
        <v>641.24231736169679</v>
      </c>
      <c r="V1066" s="33">
        <f t="shared" si="323"/>
        <v>999.99999999999932</v>
      </c>
      <c r="W1066" s="101">
        <f t="shared" si="324"/>
        <v>7875.5194090875038</v>
      </c>
      <c r="X1066" s="108">
        <f t="shared" si="325"/>
        <v>135.86500672071173</v>
      </c>
      <c r="Y1066" s="32">
        <f t="shared" si="326"/>
        <v>66.021667864783311</v>
      </c>
    </row>
    <row r="1067" spans="1:25" x14ac:dyDescent="0.25">
      <c r="A1067" s="4">
        <v>1061</v>
      </c>
      <c r="C1067" s="106">
        <f>IF(male=0,VLOOKUP((($A$5:$A$1570/'Life tables'!$I$2)*2)+age,lifetable,13,1),IF(male=1,VLOOKUP((($A$5:$A$1570/'Life tables'!$I$2)*2)+age,lifetable,10,1),"error"))</f>
        <v>2.3461920920215817E-3</v>
      </c>
      <c r="F1067" s="97">
        <f t="shared" si="312"/>
        <v>21.98937678419415</v>
      </c>
      <c r="G1067" s="97">
        <f t="shared" si="328"/>
        <v>2.2088789192023564</v>
      </c>
      <c r="H1067" s="97">
        <f t="shared" si="313"/>
        <v>5.054748034628475E-2</v>
      </c>
      <c r="I1067" s="97">
        <f t="shared" si="314"/>
        <v>5.054748034628475E-2</v>
      </c>
      <c r="J1067" s="97">
        <f t="shared" si="329"/>
        <v>5.7010944369345166E-2</v>
      </c>
      <c r="K1067" s="97">
        <f t="shared" si="315"/>
        <v>0.12186492503330006</v>
      </c>
      <c r="L1067" s="97">
        <f t="shared" si="316"/>
        <v>19.500527034896578</v>
      </c>
      <c r="M1067" s="97">
        <f t="shared" si="317"/>
        <v>113.87562993651758</v>
      </c>
      <c r="N1067" s="97">
        <f t="shared" si="330"/>
        <v>10.966469888956668</v>
      </c>
      <c r="O1067" s="97">
        <f t="shared" si="318"/>
        <v>0.26176849951811237</v>
      </c>
      <c r="P1067" s="97">
        <f t="shared" si="319"/>
        <v>0.26176849951811237</v>
      </c>
      <c r="Q1067" s="97">
        <f t="shared" si="331"/>
        <v>0.29413186572891614</v>
      </c>
      <c r="R1067" s="97">
        <f t="shared" si="320"/>
        <v>2.0519802407722183E-2</v>
      </c>
      <c r="S1067" s="97">
        <f t="shared" si="327"/>
        <v>102.07097138038804</v>
      </c>
      <c r="T1067" s="97">
        <f t="shared" si="321"/>
        <v>223.24381872768899</v>
      </c>
      <c r="U1067" s="97">
        <f t="shared" si="322"/>
        <v>641.38470208913782</v>
      </c>
      <c r="V1067" s="33">
        <f t="shared" si="323"/>
        <v>999.9999999999992</v>
      </c>
      <c r="W1067" s="101">
        <f t="shared" si="324"/>
        <v>7837.8936133487259</v>
      </c>
      <c r="X1067" s="108">
        <f t="shared" si="325"/>
        <v>135.37147918317243</v>
      </c>
      <c r="Y1067" s="32">
        <f t="shared" si="326"/>
        <v>65.762927101645261</v>
      </c>
    </row>
    <row r="1068" spans="1:25" x14ac:dyDescent="0.25">
      <c r="A1068" s="4">
        <v>1062</v>
      </c>
      <c r="C1068" s="106">
        <f>IF(male=0,VLOOKUP((($A$5:$A$1570/'Life tables'!$I$2)*2)+age,lifetable,13,1),IF(male=1,VLOOKUP((($A$5:$A$1570/'Life tables'!$I$2)*2)+age,lifetable,10,1),"error"))</f>
        <v>2.3461920920215817E-3</v>
      </c>
      <c r="F1068" s="97">
        <f t="shared" si="312"/>
        <v>21.909467077080876</v>
      </c>
      <c r="G1068" s="97">
        <f t="shared" si="328"/>
        <v>2.2008518218810256</v>
      </c>
      <c r="H1068" s="97">
        <f t="shared" si="313"/>
        <v>5.0363790085781825E-2</v>
      </c>
      <c r="I1068" s="97">
        <f t="shared" si="314"/>
        <v>5.0363790085781825E-2</v>
      </c>
      <c r="J1068" s="97">
        <f t="shared" si="329"/>
        <v>5.6803765788909895E-2</v>
      </c>
      <c r="K1068" s="97">
        <f t="shared" si="315"/>
        <v>0.12142206616729564</v>
      </c>
      <c r="L1068" s="97">
        <f t="shared" si="316"/>
        <v>19.429661843072083</v>
      </c>
      <c r="M1068" s="97">
        <f t="shared" si="317"/>
        <v>113.46201210609156</v>
      </c>
      <c r="N1068" s="97">
        <f t="shared" si="330"/>
        <v>10.926637595730881</v>
      </c>
      <c r="O1068" s="97">
        <f t="shared" si="318"/>
        <v>0.26081770680763594</v>
      </c>
      <c r="P1068" s="97">
        <f t="shared" si="319"/>
        <v>0.26081770680763594</v>
      </c>
      <c r="Q1068" s="97">
        <f t="shared" si="331"/>
        <v>0.29306352315000112</v>
      </c>
      <c r="R1068" s="97">
        <f t="shared" si="320"/>
        <v>2.0445270603530328E-2</v>
      </c>
      <c r="S1068" s="97">
        <f t="shared" si="327"/>
        <v>101.70023030299188</v>
      </c>
      <c r="T1068" s="97">
        <f t="shared" si="321"/>
        <v>223.59368601662791</v>
      </c>
      <c r="U1068" s="97">
        <f t="shared" si="322"/>
        <v>641.52656942590863</v>
      </c>
      <c r="V1068" s="33">
        <f t="shared" si="323"/>
        <v>999.99999999999932</v>
      </c>
      <c r="W1068" s="101">
        <f t="shared" si="324"/>
        <v>7800.4475584461352</v>
      </c>
      <c r="X1068" s="108">
        <f t="shared" si="325"/>
        <v>134.87974455746271</v>
      </c>
      <c r="Y1068" s="32">
        <f t="shared" si="326"/>
        <v>65.505200438126252</v>
      </c>
    </row>
    <row r="1069" spans="1:25" x14ac:dyDescent="0.25">
      <c r="A1069" s="4">
        <v>1063</v>
      </c>
      <c r="C1069" s="106">
        <f>IF(male=0,VLOOKUP((($A$5:$A$1570/'Life tables'!$I$2)*2)+age,lifetable,13,1),IF(male=1,VLOOKUP((($A$5:$A$1570/'Life tables'!$I$2)*2)+age,lifetable,10,1),"error"))</f>
        <v>2.3461920920215817E-3</v>
      </c>
      <c r="F1069" s="97">
        <f t="shared" si="312"/>
        <v>21.829848958451006</v>
      </c>
      <c r="G1069" s="97">
        <f t="shared" si="328"/>
        <v>2.1928540152331131</v>
      </c>
      <c r="H1069" s="97">
        <f t="shared" si="313"/>
        <v>5.0180770106355022E-2</v>
      </c>
      <c r="I1069" s="97">
        <f t="shared" si="314"/>
        <v>5.0180770106355022E-2</v>
      </c>
      <c r="J1069" s="97">
        <f t="shared" si="329"/>
        <v>5.6597343197831183E-2</v>
      </c>
      <c r="K1069" s="97">
        <f t="shared" si="315"/>
        <v>0.12098082328199951</v>
      </c>
      <c r="L1069" s="97">
        <f t="shared" si="316"/>
        <v>19.359055236525354</v>
      </c>
      <c r="M1069" s="97">
        <f t="shared" si="317"/>
        <v>113.04989559901172</v>
      </c>
      <c r="N1069" s="97">
        <f t="shared" si="330"/>
        <v>10.88694988319614</v>
      </c>
      <c r="O1069" s="97">
        <f t="shared" si="318"/>
        <v>0.25987036522326817</v>
      </c>
      <c r="P1069" s="97">
        <f t="shared" si="319"/>
        <v>0.25987036522326817</v>
      </c>
      <c r="Q1069" s="97">
        <f t="shared" si="331"/>
        <v>0.29199905837213191</v>
      </c>
      <c r="R1069" s="97">
        <f t="shared" si="320"/>
        <v>2.0371009330078287E-2</v>
      </c>
      <c r="S1069" s="97">
        <f t="shared" si="327"/>
        <v>101.33083491766683</v>
      </c>
      <c r="T1069" s="97">
        <f t="shared" si="321"/>
        <v>223.94228241819786</v>
      </c>
      <c r="U1069" s="97">
        <f t="shared" si="322"/>
        <v>641.66792125852066</v>
      </c>
      <c r="V1069" s="33">
        <f t="shared" si="323"/>
        <v>999.9999999999992</v>
      </c>
      <c r="W1069" s="101">
        <f t="shared" si="324"/>
        <v>7763.1803864871981</v>
      </c>
      <c r="X1069" s="108">
        <f t="shared" si="325"/>
        <v>134.38979632328068</v>
      </c>
      <c r="Y1069" s="32">
        <f t="shared" si="326"/>
        <v>65.248483896229772</v>
      </c>
    </row>
    <row r="1070" spans="1:25" x14ac:dyDescent="0.25">
      <c r="A1070" s="4">
        <v>1064</v>
      </c>
      <c r="C1070" s="106">
        <f>IF(male=0,VLOOKUP((($A$5:$A$1570/'Life tables'!$I$2)*2)+age,lifetable,13,1),IF(male=1,VLOOKUP((($A$5:$A$1570/'Life tables'!$I$2)*2)+age,lifetable,10,1),"error"))</f>
        <v>2.3461920920215817E-3</v>
      </c>
      <c r="F1070" s="97">
        <f t="shared" si="312"/>
        <v>21.750521318530929</v>
      </c>
      <c r="G1070" s="97">
        <f t="shared" si="328"/>
        <v>2.1848853877795382</v>
      </c>
      <c r="H1070" s="97">
        <f t="shared" si="313"/>
        <v>4.9998417856942499E-2</v>
      </c>
      <c r="I1070" s="97">
        <f t="shared" si="314"/>
        <v>4.9998417856942499E-2</v>
      </c>
      <c r="J1070" s="97">
        <f t="shared" si="329"/>
        <v>5.6391673718845049E-2</v>
      </c>
      <c r="K1070" s="97">
        <f t="shared" si="315"/>
        <v>0.12054119022705646</v>
      </c>
      <c r="L1070" s="97">
        <f t="shared" si="316"/>
        <v>19.288706231091602</v>
      </c>
      <c r="M1070" s="97">
        <f t="shared" si="317"/>
        <v>112.63927500474975</v>
      </c>
      <c r="N1070" s="97">
        <f t="shared" si="330"/>
        <v>10.847406230306845</v>
      </c>
      <c r="O1070" s="97">
        <f t="shared" si="318"/>
        <v>0.25892646232770472</v>
      </c>
      <c r="P1070" s="97">
        <f t="shared" si="319"/>
        <v>0.25892646232770472</v>
      </c>
      <c r="Q1070" s="97">
        <f t="shared" si="331"/>
        <v>0.29093845742033636</v>
      </c>
      <c r="R1070" s="97">
        <f t="shared" si="320"/>
        <v>2.0297017612416712E-2</v>
      </c>
      <c r="S1070" s="97">
        <f t="shared" si="327"/>
        <v>100.96278037475474</v>
      </c>
      <c r="T1070" s="97">
        <f t="shared" si="321"/>
        <v>224.28961254933705</v>
      </c>
      <c r="U1070" s="97">
        <f t="shared" si="322"/>
        <v>641.80875946636013</v>
      </c>
      <c r="V1070" s="33">
        <f t="shared" si="323"/>
        <v>999.9999999999992</v>
      </c>
      <c r="W1070" s="101">
        <f t="shared" si="324"/>
        <v>7726.0912436448525</v>
      </c>
      <c r="X1070" s="108">
        <f t="shared" si="325"/>
        <v>133.90162798430202</v>
      </c>
      <c r="Y1070" s="32">
        <f t="shared" si="326"/>
        <v>64.992773513693663</v>
      </c>
    </row>
    <row r="1071" spans="1:25" x14ac:dyDescent="0.25">
      <c r="A1071" s="4">
        <v>1065</v>
      </c>
      <c r="C1071" s="106">
        <f>IF(male=0,VLOOKUP((($A$5:$A$1570/'Life tables'!$I$2)*2)+age,lifetable,13,1),IF(male=1,VLOOKUP((($A$5:$A$1570/'Life tables'!$I$2)*2)+age,lifetable,10,1),"error"))</f>
        <v>2.3461920920215817E-3</v>
      </c>
      <c r="F1071" s="97">
        <f t="shared" si="312"/>
        <v>21.671483053516305</v>
      </c>
      <c r="G1071" s="97">
        <f t="shared" si="328"/>
        <v>2.1769458286408443</v>
      </c>
      <c r="H1071" s="97">
        <f t="shared" si="313"/>
        <v>4.9816730800204136E-2</v>
      </c>
      <c r="I1071" s="97">
        <f t="shared" si="314"/>
        <v>4.9816730800204136E-2</v>
      </c>
      <c r="J1071" s="97">
        <f t="shared" si="329"/>
        <v>5.6186754490163811E-2</v>
      </c>
      <c r="K1071" s="97">
        <f t="shared" si="315"/>
        <v>0.12010316088519296</v>
      </c>
      <c r="L1071" s="97">
        <f t="shared" si="316"/>
        <v>19.218613847899697</v>
      </c>
      <c r="M1071" s="97">
        <f t="shared" si="317"/>
        <v>112.23014493078573</v>
      </c>
      <c r="N1071" s="97">
        <f t="shared" si="330"/>
        <v>10.808006117751646</v>
      </c>
      <c r="O1071" s="97">
        <f t="shared" si="318"/>
        <v>0.25798598572503739</v>
      </c>
      <c r="P1071" s="97">
        <f t="shared" si="319"/>
        <v>0.25798598572503739</v>
      </c>
      <c r="Q1071" s="97">
        <f t="shared" si="331"/>
        <v>0.28988170636615629</v>
      </c>
      <c r="R1071" s="97">
        <f t="shared" si="320"/>
        <v>2.0223294478841258E-2</v>
      </c>
      <c r="S1071" s="97">
        <f t="shared" si="327"/>
        <v>100.59606184073901</v>
      </c>
      <c r="T1071" s="97">
        <f t="shared" si="321"/>
        <v>224.63568101019337</v>
      </c>
      <c r="U1071" s="97">
        <f t="shared" si="322"/>
        <v>641.94908592172419</v>
      </c>
      <c r="V1071" s="33">
        <f t="shared" si="323"/>
        <v>999.9999999999992</v>
      </c>
      <c r="W1071" s="101">
        <f t="shared" si="324"/>
        <v>7689.1792801393885</v>
      </c>
      <c r="X1071" s="108">
        <f t="shared" si="325"/>
        <v>133.41523306808168</v>
      </c>
      <c r="Y1071" s="32">
        <f t="shared" si="326"/>
        <v>64.738065343923154</v>
      </c>
    </row>
    <row r="1072" spans="1:25" x14ac:dyDescent="0.25">
      <c r="A1072" s="4">
        <v>1066</v>
      </c>
      <c r="C1072" s="106">
        <f>IF(male=0,VLOOKUP((($A$5:$A$1570/'Life tables'!$I$2)*2)+age,lifetable,13,1),IF(male=1,VLOOKUP((($A$5:$A$1570/'Life tables'!$I$2)*2)+age,lifetable,10,1),"error"))</f>
        <v>2.3461920920215817E-3</v>
      </c>
      <c r="F1072" s="97">
        <f t="shared" si="312"/>
        <v>21.592733065476153</v>
      </c>
      <c r="G1072" s="97">
        <f t="shared" si="328"/>
        <v>2.1690352275275666</v>
      </c>
      <c r="H1072" s="97">
        <f t="shared" si="313"/>
        <v>4.9635706412301021E-2</v>
      </c>
      <c r="I1072" s="97">
        <f t="shared" si="314"/>
        <v>4.9635706412301021E-2</v>
      </c>
      <c r="J1072" s="97">
        <f t="shared" si="329"/>
        <v>5.5982582665227376E-2</v>
      </c>
      <c r="K1072" s="97">
        <f t="shared" si="315"/>
        <v>0.11966672917168554</v>
      </c>
      <c r="L1072" s="97">
        <f t="shared" si="316"/>
        <v>19.148777113287071</v>
      </c>
      <c r="M1072" s="97">
        <f t="shared" si="317"/>
        <v>111.82250000260554</v>
      </c>
      <c r="N1072" s="97">
        <f t="shared" si="330"/>
        <v>10.768749027953186</v>
      </c>
      <c r="O1072" s="97">
        <f t="shared" si="318"/>
        <v>0.25704892306074845</v>
      </c>
      <c r="P1072" s="97">
        <f t="shared" si="319"/>
        <v>0.25704892306074845</v>
      </c>
      <c r="Q1072" s="97">
        <f t="shared" si="331"/>
        <v>0.28882879132764078</v>
      </c>
      <c r="R1072" s="97">
        <f t="shared" si="320"/>
        <v>2.0149838960892154E-2</v>
      </c>
      <c r="S1072" s="97">
        <f t="shared" si="327"/>
        <v>100.23067449824232</v>
      </c>
      <c r="T1072" s="97">
        <f t="shared" si="321"/>
        <v>224.98049238418622</v>
      </c>
      <c r="U1072" s="97">
        <f t="shared" si="322"/>
        <v>642.08890248985676</v>
      </c>
      <c r="V1072" s="33">
        <f t="shared" si="323"/>
        <v>999.9999999999992</v>
      </c>
      <c r="W1072" s="101">
        <f t="shared" si="324"/>
        <v>7652.4436502203635</v>
      </c>
      <c r="X1072" s="108">
        <f t="shared" si="325"/>
        <v>132.93060512595625</v>
      </c>
      <c r="Y1072" s="32">
        <f t="shared" si="326"/>
        <v>64.484355455923691</v>
      </c>
    </row>
    <row r="1073" spans="1:25" x14ac:dyDescent="0.25">
      <c r="A1073" s="4">
        <v>1067</v>
      </c>
      <c r="C1073" s="106">
        <f>IF(male=0,VLOOKUP((($A$5:$A$1570/'Life tables'!$I$2)*2)+age,lifetable,13,1),IF(male=1,VLOOKUP((($A$5:$A$1570/'Life tables'!$I$2)*2)+age,lifetable,10,1),"error"))</f>
        <v>2.3461920920215817E-3</v>
      </c>
      <c r="F1073" s="97">
        <f t="shared" si="312"/>
        <v>21.514270262260112</v>
      </c>
      <c r="G1073" s="97">
        <f t="shared" si="328"/>
        <v>2.1611534747309156</v>
      </c>
      <c r="H1073" s="97">
        <f t="shared" si="313"/>
        <v>4.9455342182682285E-2</v>
      </c>
      <c r="I1073" s="97">
        <f t="shared" si="314"/>
        <v>4.9455342182682285E-2</v>
      </c>
      <c r="J1073" s="97">
        <f t="shared" si="329"/>
        <v>5.5779155412462846E-2</v>
      </c>
      <c r="K1073" s="97">
        <f t="shared" si="315"/>
        <v>0.11923188903384686</v>
      </c>
      <c r="L1073" s="97">
        <f t="shared" si="316"/>
        <v>19.079195058717524</v>
      </c>
      <c r="M1073" s="97">
        <f t="shared" si="317"/>
        <v>111.41633486369614</v>
      </c>
      <c r="N1073" s="97">
        <f t="shared" si="330"/>
        <v>10.729634445067656</v>
      </c>
      <c r="O1073" s="97">
        <f t="shared" si="318"/>
        <v>0.25611526202169949</v>
      </c>
      <c r="P1073" s="97">
        <f t="shared" si="319"/>
        <v>0.25611526202169949</v>
      </c>
      <c r="Q1073" s="97">
        <f t="shared" si="331"/>
        <v>0.2877796984693351</v>
      </c>
      <c r="R1073" s="97">
        <f t="shared" si="320"/>
        <v>2.0076650093353313E-2</v>
      </c>
      <c r="S1073" s="97">
        <f t="shared" si="327"/>
        <v>99.866613546022393</v>
      </c>
      <c r="T1073" s="97">
        <f t="shared" si="321"/>
        <v>225.32405123806802</v>
      </c>
      <c r="U1073" s="97">
        <f t="shared" si="322"/>
        <v>642.22821102898399</v>
      </c>
      <c r="V1073" s="33">
        <f t="shared" si="323"/>
        <v>999.99999999999932</v>
      </c>
      <c r="W1073" s="101">
        <f t="shared" si="324"/>
        <v>7615.8835121485736</v>
      </c>
      <c r="X1073" s="108">
        <f t="shared" si="325"/>
        <v>132.44773773294725</v>
      </c>
      <c r="Y1073" s="32">
        <f t="shared" si="326"/>
        <v>64.231639934234934</v>
      </c>
    </row>
    <row r="1074" spans="1:25" x14ac:dyDescent="0.25">
      <c r="A1074" s="4">
        <v>1068</v>
      </c>
      <c r="C1074" s="106">
        <f>IF(male=0,VLOOKUP((($A$5:$A$1570/'Life tables'!$I$2)*2)+age,lifetable,13,1),IF(male=1,VLOOKUP((($A$5:$A$1570/'Life tables'!$I$2)*2)+age,lifetable,10,1),"error"))</f>
        <v>2.3461920920215817E-3</v>
      </c>
      <c r="F1074" s="97">
        <f t="shared" si="312"/>
        <v>21.436093557408793</v>
      </c>
      <c r="G1074" s="97">
        <f t="shared" si="328"/>
        <v>2.1533004611137718</v>
      </c>
      <c r="H1074" s="97">
        <f t="shared" si="313"/>
        <v>4.9275635613879036E-2</v>
      </c>
      <c r="I1074" s="97">
        <f t="shared" si="314"/>
        <v>4.9275635613879036E-2</v>
      </c>
      <c r="J1074" s="97">
        <f t="shared" si="329"/>
        <v>5.5576469915052086E-2</v>
      </c>
      <c r="K1074" s="97">
        <f t="shared" si="315"/>
        <v>0.11879863445052896</v>
      </c>
      <c r="L1074" s="97">
        <f t="shared" si="316"/>
        <v>19.00986672070168</v>
      </c>
      <c r="M1074" s="97">
        <f t="shared" si="317"/>
        <v>111.01164417553846</v>
      </c>
      <c r="N1074" s="97">
        <f t="shared" si="330"/>
        <v>10.690661854984103</v>
      </c>
      <c r="O1074" s="97">
        <f t="shared" si="318"/>
        <v>0.25518499033611547</v>
      </c>
      <c r="P1074" s="97">
        <f t="shared" si="319"/>
        <v>0.25518499033611547</v>
      </c>
      <c r="Q1074" s="97">
        <f t="shared" si="331"/>
        <v>0.28673441400226091</v>
      </c>
      <c r="R1074" s="97">
        <f t="shared" si="320"/>
        <v>2.0003726914251077E-2</v>
      </c>
      <c r="S1074" s="97">
        <f t="shared" si="327"/>
        <v>99.503874198965619</v>
      </c>
      <c r="T1074" s="97">
        <f t="shared" si="321"/>
        <v>225.66636212198534</v>
      </c>
      <c r="U1074" s="97">
        <f t="shared" si="322"/>
        <v>642.3670133903488</v>
      </c>
      <c r="V1074" s="33">
        <f t="shared" si="323"/>
        <v>999.99999999999932</v>
      </c>
      <c r="W1074" s="101">
        <f t="shared" si="324"/>
        <v>7579.4980281780381</v>
      </c>
      <c r="X1074" s="108">
        <f t="shared" si="325"/>
        <v>131.96662448766517</v>
      </c>
      <c r="Y1074" s="32">
        <f t="shared" si="326"/>
        <v>63.979914878864818</v>
      </c>
    </row>
    <row r="1075" spans="1:25" x14ac:dyDescent="0.25">
      <c r="A1075" s="4">
        <v>1069</v>
      </c>
      <c r="C1075" s="106">
        <f>IF(male=0,VLOOKUP((($A$5:$A$1570/'Life tables'!$I$2)*2)+age,lifetable,13,1),IF(male=1,VLOOKUP((($A$5:$A$1570/'Life tables'!$I$2)*2)+age,lifetable,10,1),"error"))</f>
        <v>2.610284460822232E-3</v>
      </c>
      <c r="F1075" s="97">
        <f t="shared" si="312"/>
        <v>21.358201870067035</v>
      </c>
      <c r="G1075" s="97">
        <f t="shared" si="328"/>
        <v>2.1454760781019719</v>
      </c>
      <c r="H1075" s="97">
        <f t="shared" si="313"/>
        <v>4.9096584221304938E-2</v>
      </c>
      <c r="I1075" s="97">
        <f t="shared" si="314"/>
        <v>4.9096584221304938E-2</v>
      </c>
      <c r="J1075" s="97">
        <f t="shared" si="329"/>
        <v>6.1607597422020363E-2</v>
      </c>
      <c r="K1075" s="97">
        <f t="shared" si="315"/>
        <v>0.11836695943164241</v>
      </c>
      <c r="L1075" s="97">
        <f t="shared" si="316"/>
        <v>18.934558066668789</v>
      </c>
      <c r="M1075" s="97">
        <f t="shared" si="317"/>
        <v>110.60842261759814</v>
      </c>
      <c r="N1075" s="97">
        <f t="shared" si="330"/>
        <v>10.651830745323538</v>
      </c>
      <c r="O1075" s="97">
        <f t="shared" si="318"/>
        <v>0.25425809577356301</v>
      </c>
      <c r="P1075" s="97">
        <f t="shared" si="319"/>
        <v>0.25425809577356301</v>
      </c>
      <c r="Q1075" s="97">
        <f t="shared" si="331"/>
        <v>0.31785112698147316</v>
      </c>
      <c r="R1075" s="97">
        <f t="shared" si="320"/>
        <v>1.9931068464852535E-2</v>
      </c>
      <c r="S1075" s="97">
        <f t="shared" si="327"/>
        <v>99.110293485281147</v>
      </c>
      <c r="T1075" s="97">
        <f t="shared" si="321"/>
        <v>226.04582084638884</v>
      </c>
      <c r="U1075" s="97">
        <f t="shared" si="322"/>
        <v>642.50531141824524</v>
      </c>
      <c r="V1075" s="33">
        <f t="shared" si="323"/>
        <v>999.99999999999932</v>
      </c>
      <c r="W1075" s="101">
        <f t="shared" si="324"/>
        <v>7541.3789928813667</v>
      </c>
      <c r="X1075" s="108">
        <f t="shared" si="325"/>
        <v>131.44886773536518</v>
      </c>
      <c r="Y1075" s="32">
        <f t="shared" si="326"/>
        <v>63.71026289240713</v>
      </c>
    </row>
    <row r="1076" spans="1:25" x14ac:dyDescent="0.25">
      <c r="A1076" s="4">
        <v>1070</v>
      </c>
      <c r="C1076" s="106">
        <f>IF(male=0,VLOOKUP((($A$5:$A$1570/'Life tables'!$I$2)*2)+age,lifetable,13,1),IF(male=1,VLOOKUP((($A$5:$A$1570/'Life tables'!$I$2)*2)+age,lifetable,10,1),"error"))</f>
        <v>2.610284460822232E-3</v>
      </c>
      <c r="F1076" s="97">
        <f t="shared" si="312"/>
        <v>21.274334473166583</v>
      </c>
      <c r="G1076" s="97">
        <f t="shared" si="328"/>
        <v>2.1370514225585304</v>
      </c>
      <c r="H1076" s="97">
        <f t="shared" si="313"/>
        <v>4.8903796329309433E-2</v>
      </c>
      <c r="I1076" s="97">
        <f t="shared" si="314"/>
        <v>4.8903796329309433E-2</v>
      </c>
      <c r="J1076" s="97">
        <f t="shared" si="329"/>
        <v>6.1365682449191251E-2</v>
      </c>
      <c r="K1076" s="97">
        <f t="shared" si="315"/>
        <v>0.11790216708503266</v>
      </c>
      <c r="L1076" s="97">
        <f t="shared" si="316"/>
        <v>18.860207608415209</v>
      </c>
      <c r="M1076" s="97">
        <f t="shared" si="317"/>
        <v>110.17453326219861</v>
      </c>
      <c r="N1076" s="97">
        <f t="shared" si="330"/>
        <v>10.61004626032196</v>
      </c>
      <c r="O1076" s="97">
        <f t="shared" si="318"/>
        <v>0.25326070444775317</v>
      </c>
      <c r="P1076" s="97">
        <f t="shared" si="319"/>
        <v>0.25326070444775317</v>
      </c>
      <c r="Q1076" s="97">
        <f t="shared" si="331"/>
        <v>0.31660427599729635</v>
      </c>
      <c r="R1076" s="97">
        <f t="shared" si="320"/>
        <v>1.9852883836196031E-2</v>
      </c>
      <c r="S1076" s="97">
        <f t="shared" si="327"/>
        <v>98.721508433147648</v>
      </c>
      <c r="T1076" s="97">
        <f t="shared" si="321"/>
        <v>226.42379080483533</v>
      </c>
      <c r="U1076" s="97">
        <f t="shared" si="322"/>
        <v>642.64306646916646</v>
      </c>
      <c r="V1076" s="33">
        <f t="shared" si="323"/>
        <v>999.99999999999932</v>
      </c>
      <c r="W1076" s="101">
        <f t="shared" si="324"/>
        <v>7503.1591597222196</v>
      </c>
      <c r="X1076" s="108">
        <f t="shared" si="325"/>
        <v>130.93314272599747</v>
      </c>
      <c r="Y1076" s="32">
        <f t="shared" si="326"/>
        <v>63.442052349268096</v>
      </c>
    </row>
    <row r="1077" spans="1:25" x14ac:dyDescent="0.25">
      <c r="A1077" s="4">
        <v>1071</v>
      </c>
      <c r="C1077" s="106">
        <f>IF(male=0,VLOOKUP((($A$5:$A$1570/'Life tables'!$I$2)*2)+age,lifetable,13,1),IF(male=1,VLOOKUP((($A$5:$A$1570/'Life tables'!$I$2)*2)+age,lifetable,10,1),"error"))</f>
        <v>2.610284460822232E-3</v>
      </c>
      <c r="F1077" s="97">
        <f t="shared" si="312"/>
        <v>21.190798914814806</v>
      </c>
      <c r="G1077" s="97">
        <f t="shared" si="328"/>
        <v>2.1286601008918034</v>
      </c>
      <c r="H1077" s="97">
        <f t="shared" si="313"/>
        <v>4.8711771242130178E-2</v>
      </c>
      <c r="I1077" s="97">
        <f t="shared" si="314"/>
        <v>4.8711771242130178E-2</v>
      </c>
      <c r="J1077" s="97">
        <f t="shared" si="329"/>
        <v>6.1124724662544788E-2</v>
      </c>
      <c r="K1077" s="97">
        <f t="shared" si="315"/>
        <v>0.11743921378462481</v>
      </c>
      <c r="L1077" s="97">
        <f t="shared" si="316"/>
        <v>18.786151332991572</v>
      </c>
      <c r="M1077" s="97">
        <f t="shared" si="317"/>
        <v>109.74234381118268</v>
      </c>
      <c r="N1077" s="97">
        <f t="shared" si="330"/>
        <v>10.568425479795582</v>
      </c>
      <c r="O1077" s="97">
        <f t="shared" si="318"/>
        <v>0.25226722073079755</v>
      </c>
      <c r="P1077" s="97">
        <f t="shared" si="319"/>
        <v>0.25226722073079755</v>
      </c>
      <c r="Q1077" s="97">
        <f t="shared" si="331"/>
        <v>0.31536230996230591</v>
      </c>
      <c r="R1077" s="97">
        <f t="shared" si="320"/>
        <v>1.9775005521560206E-2</v>
      </c>
      <c r="S1077" s="97">
        <f t="shared" si="327"/>
        <v>98.334246574441636</v>
      </c>
      <c r="T1077" s="97">
        <f t="shared" si="321"/>
        <v>226.80027783946019</v>
      </c>
      <c r="U1077" s="97">
        <f t="shared" si="322"/>
        <v>642.78028068847266</v>
      </c>
      <c r="V1077" s="33">
        <f t="shared" si="323"/>
        <v>999.99999999999932</v>
      </c>
      <c r="W1077" s="101">
        <f t="shared" si="324"/>
        <v>7465.1329876723021</v>
      </c>
      <c r="X1077" s="108">
        <f t="shared" si="325"/>
        <v>130.41944147206644</v>
      </c>
      <c r="Y1077" s="32">
        <f t="shared" si="326"/>
        <v>63.17497110815593</v>
      </c>
    </row>
    <row r="1078" spans="1:25" x14ac:dyDescent="0.25">
      <c r="A1078" s="4">
        <v>1072</v>
      </c>
      <c r="C1078" s="106">
        <f>IF(male=0,VLOOKUP((($A$5:$A$1570/'Life tables'!$I$2)*2)+age,lifetable,13,1),IF(male=1,VLOOKUP((($A$5:$A$1570/'Life tables'!$I$2)*2)+age,lifetable,10,1),"error"))</f>
        <v>2.610284460822232E-3</v>
      </c>
      <c r="F1078" s="97">
        <f t="shared" si="312"/>
        <v>21.107593785023372</v>
      </c>
      <c r="G1078" s="97">
        <f t="shared" si="328"/>
        <v>2.1203019714655116</v>
      </c>
      <c r="H1078" s="97">
        <f t="shared" si="313"/>
        <v>4.8520505718594939E-2</v>
      </c>
      <c r="I1078" s="97">
        <f t="shared" si="314"/>
        <v>4.8520505718594939E-2</v>
      </c>
      <c r="J1078" s="97">
        <f t="shared" si="329"/>
        <v>6.0884719994978562E-2</v>
      </c>
      <c r="K1078" s="97">
        <f t="shared" si="315"/>
        <v>0.11697809171627645</v>
      </c>
      <c r="L1078" s="97">
        <f t="shared" si="316"/>
        <v>18.712387990409415</v>
      </c>
      <c r="M1078" s="97">
        <f t="shared" si="317"/>
        <v>109.31184768704307</v>
      </c>
      <c r="N1078" s="97">
        <f t="shared" si="330"/>
        <v>10.526967770316201</v>
      </c>
      <c r="O1078" s="97">
        <f t="shared" si="318"/>
        <v>0.25127762950283056</v>
      </c>
      <c r="P1078" s="97">
        <f t="shared" si="319"/>
        <v>0.25127762950283056</v>
      </c>
      <c r="Q1078" s="97">
        <f t="shared" si="331"/>
        <v>0.31412520997497501</v>
      </c>
      <c r="R1078" s="97">
        <f t="shared" si="320"/>
        <v>1.9697432335712105E-2</v>
      </c>
      <c r="S1078" s="97">
        <f t="shared" si="327"/>
        <v>97.948502015410526</v>
      </c>
      <c r="T1078" s="97">
        <f t="shared" si="321"/>
        <v>227.17528776943016</v>
      </c>
      <c r="U1078" s="97">
        <f t="shared" si="322"/>
        <v>642.91695621252461</v>
      </c>
      <c r="V1078" s="33">
        <f t="shared" si="323"/>
        <v>999.99999999999932</v>
      </c>
      <c r="W1078" s="101">
        <f t="shared" si="324"/>
        <v>7427.2994969385845</v>
      </c>
      <c r="X1078" s="108">
        <f t="shared" si="325"/>
        <v>129.90775601804449</v>
      </c>
      <c r="Y1078" s="32">
        <f t="shared" si="326"/>
        <v>62.90901440728522</v>
      </c>
    </row>
    <row r="1079" spans="1:25" x14ac:dyDescent="0.25">
      <c r="A1079" s="4">
        <v>1073</v>
      </c>
      <c r="C1079" s="106">
        <f>IF(male=0,VLOOKUP((($A$5:$A$1570/'Life tables'!$I$2)*2)+age,lifetable,13,1),IF(male=1,VLOOKUP((($A$5:$A$1570/'Life tables'!$I$2)*2)+age,lifetable,10,1),"error"))</f>
        <v>2.610284460822232E-3</v>
      </c>
      <c r="F1079" s="97">
        <f t="shared" si="312"/>
        <v>21.024717683506623</v>
      </c>
      <c r="G1079" s="97">
        <f t="shared" si="328"/>
        <v>2.1119768936180296</v>
      </c>
      <c r="H1079" s="97">
        <f t="shared" si="313"/>
        <v>4.8329996539835232E-2</v>
      </c>
      <c r="I1079" s="97">
        <f t="shared" si="314"/>
        <v>4.8329996539835232E-2</v>
      </c>
      <c r="J1079" s="97">
        <f t="shared" si="329"/>
        <v>6.0645664407377536E-2</v>
      </c>
      <c r="K1079" s="97">
        <f t="shared" si="315"/>
        <v>0.11651879311961724</v>
      </c>
      <c r="L1079" s="97">
        <f t="shared" si="316"/>
        <v>18.638916339281927</v>
      </c>
      <c r="M1079" s="97">
        <f t="shared" si="317"/>
        <v>108.8830383345379</v>
      </c>
      <c r="N1079" s="97">
        <f t="shared" si="330"/>
        <v>10.485672500599824</v>
      </c>
      <c r="O1079" s="97">
        <f t="shared" si="318"/>
        <v>0.25029191569516879</v>
      </c>
      <c r="P1079" s="97">
        <f t="shared" si="319"/>
        <v>0.25029191569516879</v>
      </c>
      <c r="Q1079" s="97">
        <f t="shared" si="331"/>
        <v>0.31289295719775945</v>
      </c>
      <c r="R1079" s="97">
        <f t="shared" si="320"/>
        <v>1.9620163097430882E-2</v>
      </c>
      <c r="S1079" s="97">
        <f t="shared" si="327"/>
        <v>97.564268882252549</v>
      </c>
      <c r="T1079" s="97">
        <f t="shared" si="321"/>
        <v>227.54882639103531</v>
      </c>
      <c r="U1079" s="97">
        <f t="shared" si="322"/>
        <v>643.05309516874161</v>
      </c>
      <c r="V1079" s="33">
        <f t="shared" si="323"/>
        <v>999.9999999999992</v>
      </c>
      <c r="W1079" s="101">
        <f t="shared" si="324"/>
        <v>7389.6577126257971</v>
      </c>
      <c r="X1079" s="108">
        <f t="shared" si="325"/>
        <v>129.39807844022232</v>
      </c>
      <c r="Y1079" s="32">
        <f t="shared" si="326"/>
        <v>62.644177505215332</v>
      </c>
    </row>
    <row r="1080" spans="1:25" x14ac:dyDescent="0.25">
      <c r="A1080" s="4">
        <v>1074</v>
      </c>
      <c r="C1080" s="106">
        <f>IF(male=0,VLOOKUP((($A$5:$A$1570/'Life tables'!$I$2)*2)+age,lifetable,13,1),IF(male=1,VLOOKUP((($A$5:$A$1570/'Life tables'!$I$2)*2)+age,lifetable,10,1),"error"))</f>
        <v>2.610284460822232E-3</v>
      </c>
      <c r="F1080" s="97">
        <f t="shared" si="312"/>
        <v>20.942169219482516</v>
      </c>
      <c r="G1080" s="97">
        <f t="shared" si="328"/>
        <v>2.1036847276423916</v>
      </c>
      <c r="H1080" s="97">
        <f t="shared" si="313"/>
        <v>4.8140240508828758E-2</v>
      </c>
      <c r="I1080" s="97">
        <f t="shared" si="314"/>
        <v>4.8140240508828758E-2</v>
      </c>
      <c r="J1080" s="97">
        <f t="shared" si="329"/>
        <v>6.0407553888039721E-2</v>
      </c>
      <c r="K1080" s="97">
        <f t="shared" si="315"/>
        <v>0.11606131028694586</v>
      </c>
      <c r="L1080" s="97">
        <f t="shared" si="316"/>
        <v>18.56573514664748</v>
      </c>
      <c r="M1080" s="97">
        <f t="shared" si="317"/>
        <v>108.45590922073983</v>
      </c>
      <c r="N1080" s="97">
        <f t="shared" si="330"/>
        <v>10.444539041511391</v>
      </c>
      <c r="O1080" s="97">
        <f t="shared" si="318"/>
        <v>0.24931006429042349</v>
      </c>
      <c r="P1080" s="97">
        <f t="shared" si="319"/>
        <v>0.24931006429042349</v>
      </c>
      <c r="Q1080" s="97">
        <f t="shared" si="331"/>
        <v>0.3116655328572398</v>
      </c>
      <c r="R1080" s="97">
        <f t="shared" si="320"/>
        <v>1.9543196629516649E-2</v>
      </c>
      <c r="S1080" s="97">
        <f t="shared" si="327"/>
        <v>97.181541321160836</v>
      </c>
      <c r="T1080" s="97">
        <f t="shared" si="321"/>
        <v>227.92089947778058</v>
      </c>
      <c r="U1080" s="97">
        <f t="shared" si="322"/>
        <v>643.18869967565809</v>
      </c>
      <c r="V1080" s="33">
        <f t="shared" si="323"/>
        <v>999.99999999999932</v>
      </c>
      <c r="W1080" s="101">
        <f t="shared" si="324"/>
        <v>7352.2066647143265</v>
      </c>
      <c r="X1080" s="108">
        <f t="shared" si="325"/>
        <v>128.8904008465606</v>
      </c>
      <c r="Y1080" s="32">
        <f t="shared" si="326"/>
        <v>62.380455680752988</v>
      </c>
    </row>
    <row r="1081" spans="1:25" x14ac:dyDescent="0.25">
      <c r="A1081" s="4">
        <v>1075</v>
      </c>
      <c r="C1081" s="106">
        <f>IF(male=0,VLOOKUP((($A$5:$A$1570/'Life tables'!$I$2)*2)+age,lifetable,13,1),IF(male=1,VLOOKUP((($A$5:$A$1570/'Life tables'!$I$2)*2)+age,lifetable,10,1),"error"))</f>
        <v>2.610284460822232E-3</v>
      </c>
      <c r="F1081" s="97">
        <f t="shared" si="312"/>
        <v>20.859947011480642</v>
      </c>
      <c r="G1081" s="97">
        <f t="shared" si="328"/>
        <v>2.0954253347670027</v>
      </c>
      <c r="H1081" s="97">
        <f t="shared" si="313"/>
        <v>4.7951234449958087E-2</v>
      </c>
      <c r="I1081" s="97">
        <f t="shared" si="314"/>
        <v>4.7951234449958087E-2</v>
      </c>
      <c r="J1081" s="97">
        <f t="shared" si="329"/>
        <v>6.0170384452122548E-2</v>
      </c>
      <c r="K1081" s="97">
        <f t="shared" si="315"/>
        <v>0.11560563556216588</v>
      </c>
      <c r="L1081" s="97">
        <f t="shared" si="316"/>
        <v>18.492843187799437</v>
      </c>
      <c r="M1081" s="97">
        <f t="shared" si="317"/>
        <v>108.03045383507997</v>
      </c>
      <c r="N1081" s="97">
        <f t="shared" si="330"/>
        <v>10.403566766069012</v>
      </c>
      <c r="O1081" s="97">
        <f t="shared" si="318"/>
        <v>0.24833206032260205</v>
      </c>
      <c r="P1081" s="97">
        <f t="shared" si="319"/>
        <v>0.24833206032260205</v>
      </c>
      <c r="Q1081" s="97">
        <f t="shared" si="331"/>
        <v>0.31044291824424736</v>
      </c>
      <c r="R1081" s="97">
        <f t="shared" si="320"/>
        <v>1.9466531758798408E-2</v>
      </c>
      <c r="S1081" s="97">
        <f t="shared" si="327"/>
        <v>96.800313498362712</v>
      </c>
      <c r="T1081" s="97">
        <f t="shared" si="321"/>
        <v>228.29151278047695</v>
      </c>
      <c r="U1081" s="97">
        <f t="shared" si="322"/>
        <v>643.323771842979</v>
      </c>
      <c r="V1081" s="33">
        <f t="shared" si="323"/>
        <v>999.9999999999992</v>
      </c>
      <c r="W1081" s="101">
        <f t="shared" si="324"/>
        <v>7314.9453880380788</v>
      </c>
      <c r="X1081" s="108">
        <f t="shared" si="325"/>
        <v>128.38471537654328</v>
      </c>
      <c r="Y1081" s="32">
        <f t="shared" si="326"/>
        <v>62.117844232856037</v>
      </c>
    </row>
    <row r="1082" spans="1:25" x14ac:dyDescent="0.25">
      <c r="A1082" s="4">
        <v>1076</v>
      </c>
      <c r="C1082" s="106">
        <f>IF(male=0,VLOOKUP((($A$5:$A$1570/'Life tables'!$I$2)*2)+age,lifetable,13,1),IF(male=1,VLOOKUP((($A$5:$A$1570/'Life tables'!$I$2)*2)+age,lifetable,10,1),"error"))</f>
        <v>2.610284460822232E-3</v>
      </c>
      <c r="F1082" s="97">
        <f t="shared" si="312"/>
        <v>20.778049687156908</v>
      </c>
      <c r="G1082" s="97">
        <f t="shared" si="328"/>
        <v>2.0871985771370274</v>
      </c>
      <c r="H1082" s="97">
        <f t="shared" si="313"/>
        <v>4.7762975208584642E-2</v>
      </c>
      <c r="I1082" s="97">
        <f t="shared" si="314"/>
        <v>4.7762975208584642E-2</v>
      </c>
      <c r="J1082" s="97">
        <f t="shared" si="329"/>
        <v>5.9934152141108178E-2</v>
      </c>
      <c r="K1082" s="97">
        <f t="shared" si="315"/>
        <v>0.11515176133975892</v>
      </c>
      <c r="L1082" s="97">
        <f t="shared" si="316"/>
        <v>18.420239246121845</v>
      </c>
      <c r="M1082" s="97">
        <f t="shared" si="317"/>
        <v>107.60666568938635</v>
      </c>
      <c r="N1082" s="97">
        <f t="shared" si="330"/>
        <v>10.362755049447671</v>
      </c>
      <c r="O1082" s="97">
        <f t="shared" si="318"/>
        <v>0.24735788887719598</v>
      </c>
      <c r="P1082" s="97">
        <f t="shared" si="319"/>
        <v>0.24735788887719598</v>
      </c>
      <c r="Q1082" s="97">
        <f t="shared" si="331"/>
        <v>0.30922509471397419</v>
      </c>
      <c r="R1082" s="97">
        <f t="shared" si="320"/>
        <v>1.939016731614096E-2</v>
      </c>
      <c r="S1082" s="97">
        <f t="shared" si="327"/>
        <v>96.42057960015417</v>
      </c>
      <c r="T1082" s="97">
        <f t="shared" si="321"/>
        <v>228.66067202733203</v>
      </c>
      <c r="U1082" s="97">
        <f t="shared" si="322"/>
        <v>643.45831377163495</v>
      </c>
      <c r="V1082" s="33">
        <f t="shared" si="323"/>
        <v>999.99999999999932</v>
      </c>
      <c r="W1082" s="101">
        <f t="shared" si="324"/>
        <v>7277.8729222623706</v>
      </c>
      <c r="X1082" s="108">
        <f t="shared" si="325"/>
        <v>127.88101420103227</v>
      </c>
      <c r="Y1082" s="32">
        <f t="shared" si="326"/>
        <v>61.856338480537751</v>
      </c>
    </row>
    <row r="1083" spans="1:25" x14ac:dyDescent="0.25">
      <c r="A1083" s="4">
        <v>1077</v>
      </c>
      <c r="C1083" s="106">
        <f>IF(male=0,VLOOKUP((($A$5:$A$1570/'Life tables'!$I$2)*2)+age,lifetable,13,1),IF(male=1,VLOOKUP((($A$5:$A$1570/'Life tables'!$I$2)*2)+age,lifetable,10,1),"error"))</f>
        <v>2.610284460822232E-3</v>
      </c>
      <c r="F1083" s="97">
        <f t="shared" si="312"/>
        <v>20.696475883114697</v>
      </c>
      <c r="G1083" s="97">
        <f t="shared" si="328"/>
        <v>2.0790043177964215</v>
      </c>
      <c r="H1083" s="97">
        <f t="shared" si="313"/>
        <v>4.7575459650637621E-2</v>
      </c>
      <c r="I1083" s="97">
        <f t="shared" si="314"/>
        <v>4.7575459650637621E-2</v>
      </c>
      <c r="J1083" s="97">
        <f t="shared" si="329"/>
        <v>5.9698853022287765E-2</v>
      </c>
      <c r="K1083" s="97">
        <f t="shared" si="315"/>
        <v>0.1146996800637934</v>
      </c>
      <c r="L1083" s="97">
        <f t="shared" si="316"/>
        <v>18.34792211293092</v>
      </c>
      <c r="M1083" s="97">
        <f t="shared" si="317"/>
        <v>107.18453831791756</v>
      </c>
      <c r="N1083" s="97">
        <f t="shared" si="330"/>
        <v>10.32210326898246</v>
      </c>
      <c r="O1083" s="97">
        <f t="shared" si="318"/>
        <v>0.24638753509125855</v>
      </c>
      <c r="P1083" s="97">
        <f t="shared" si="319"/>
        <v>0.24638753509125855</v>
      </c>
      <c r="Q1083" s="97">
        <f t="shared" si="331"/>
        <v>0.30801204368607055</v>
      </c>
      <c r="R1083" s="97">
        <f t="shared" si="320"/>
        <v>1.9314102136450979E-2</v>
      </c>
      <c r="S1083" s="97">
        <f t="shared" si="327"/>
        <v>96.042333832930055</v>
      </c>
      <c r="T1083" s="97">
        <f t="shared" si="321"/>
        <v>229.02838292404039</v>
      </c>
      <c r="U1083" s="97">
        <f t="shared" si="322"/>
        <v>643.59232755383516</v>
      </c>
      <c r="V1083" s="33">
        <f t="shared" si="323"/>
        <v>999.9999999999992</v>
      </c>
      <c r="W1083" s="101">
        <f t="shared" si="324"/>
        <v>7240.9883118618482</v>
      </c>
      <c r="X1083" s="108">
        <f t="shared" si="325"/>
        <v>127.37928952212366</v>
      </c>
      <c r="Y1083" s="32">
        <f t="shared" si="326"/>
        <v>61.595933762772248</v>
      </c>
    </row>
    <row r="1084" spans="1:25" x14ac:dyDescent="0.25">
      <c r="A1084" s="4">
        <v>1078</v>
      </c>
      <c r="C1084" s="106">
        <f>IF(male=0,VLOOKUP((($A$5:$A$1570/'Life tables'!$I$2)*2)+age,lifetable,13,1),IF(male=1,VLOOKUP((($A$5:$A$1570/'Life tables'!$I$2)*2)+age,lifetable,10,1),"error"))</f>
        <v>2.610284460822232E-3</v>
      </c>
      <c r="F1084" s="97">
        <f t="shared" si="312"/>
        <v>20.615224244732282</v>
      </c>
      <c r="G1084" s="97">
        <f t="shared" si="328"/>
        <v>2.0708424206705978</v>
      </c>
      <c r="H1084" s="97">
        <f t="shared" si="313"/>
        <v>4.7388684662217274E-2</v>
      </c>
      <c r="I1084" s="97">
        <f t="shared" si="314"/>
        <v>4.7388684662217274E-2</v>
      </c>
      <c r="J1084" s="97">
        <f t="shared" si="329"/>
        <v>5.9464483188263542E-2</v>
      </c>
      <c r="K1084" s="97">
        <f t="shared" si="315"/>
        <v>0.11424938422696809</v>
      </c>
      <c r="L1084" s="97">
        <f t="shared" si="316"/>
        <v>18.275890587322017</v>
      </c>
      <c r="M1084" s="97">
        <f t="shared" si="317"/>
        <v>106.76406527739137</v>
      </c>
      <c r="N1084" s="97">
        <f t="shared" si="330"/>
        <v>10.28161080417134</v>
      </c>
      <c r="O1084" s="97">
        <f t="shared" si="318"/>
        <v>0.24542098415347038</v>
      </c>
      <c r="P1084" s="97">
        <f t="shared" si="319"/>
        <v>0.24542098415347038</v>
      </c>
      <c r="Q1084" s="97">
        <f t="shared" si="331"/>
        <v>0.30680374664472654</v>
      </c>
      <c r="R1084" s="97">
        <f t="shared" si="320"/>
        <v>1.9238335058682176E-2</v>
      </c>
      <c r="S1084" s="97">
        <f t="shared" si="327"/>
        <v>95.665570423209672</v>
      </c>
      <c r="T1084" s="97">
        <f t="shared" si="321"/>
        <v>229.39465115387338</v>
      </c>
      <c r="U1084" s="97">
        <f t="shared" si="322"/>
        <v>643.72581527312082</v>
      </c>
      <c r="V1084" s="33">
        <f t="shared" si="323"/>
        <v>999.9999999999992</v>
      </c>
      <c r="W1084" s="101">
        <f t="shared" si="324"/>
        <v>7204.2906060983942</v>
      </c>
      <c r="X1084" s="108">
        <f t="shared" si="325"/>
        <v>126.87953357300501</v>
      </c>
      <c r="Y1084" s="32">
        <f t="shared" si="326"/>
        <v>61.336625438400489</v>
      </c>
    </row>
    <row r="1085" spans="1:25" x14ac:dyDescent="0.25">
      <c r="A1085" s="4">
        <v>1079</v>
      </c>
      <c r="C1085" s="106">
        <f>IF(male=0,VLOOKUP((($A$5:$A$1570/'Life tables'!$I$2)*2)+age,lifetable,13,1),IF(male=1,VLOOKUP((($A$5:$A$1570/'Life tables'!$I$2)*2)+age,lifetable,10,1),"error"))</f>
        <v>2.610284460822232E-3</v>
      </c>
      <c r="F1085" s="97">
        <f t="shared" si="312"/>
        <v>20.534293425996175</v>
      </c>
      <c r="G1085" s="97">
        <f t="shared" si="328"/>
        <v>2.0627127505496841</v>
      </c>
      <c r="H1085" s="97">
        <f t="shared" si="313"/>
        <v>4.7202647149211782E-2</v>
      </c>
      <c r="I1085" s="97">
        <f t="shared" si="314"/>
        <v>4.7202647149211782E-2</v>
      </c>
      <c r="J1085" s="97">
        <f t="shared" si="329"/>
        <v>5.923103875646818E-2</v>
      </c>
      <c r="K1085" s="97">
        <f t="shared" si="315"/>
        <v>0.11380086636968854</v>
      </c>
      <c r="L1085" s="97">
        <f t="shared" si="316"/>
        <v>18.204143476021912</v>
      </c>
      <c r="M1085" s="97">
        <f t="shared" si="317"/>
        <v>106.34524014700882</v>
      </c>
      <c r="N1085" s="97">
        <f t="shared" si="330"/>
        <v>10.241277036677461</v>
      </c>
      <c r="O1085" s="97">
        <f t="shared" si="318"/>
        <v>0.24445822130419495</v>
      </c>
      <c r="P1085" s="97">
        <f t="shared" si="319"/>
        <v>0.24445822130419495</v>
      </c>
      <c r="Q1085" s="97">
        <f t="shared" si="331"/>
        <v>0.30560018513874165</v>
      </c>
      <c r="R1085" s="97">
        <f t="shared" si="320"/>
        <v>1.9162864925839622E-2</v>
      </c>
      <c r="S1085" s="97">
        <f t="shared" si="327"/>
        <v>95.290283617658389</v>
      </c>
      <c r="T1085" s="97">
        <f t="shared" si="321"/>
        <v>229.75948237776859</v>
      </c>
      <c r="U1085" s="97">
        <f t="shared" si="322"/>
        <v>643.85877900441631</v>
      </c>
      <c r="V1085" s="33">
        <f t="shared" si="323"/>
        <v>999.99999999999909</v>
      </c>
      <c r="W1085" s="101">
        <f t="shared" si="324"/>
        <v>7167.7788589990632</v>
      </c>
      <c r="X1085" s="108">
        <f t="shared" si="325"/>
        <v>126.38173861781426</v>
      </c>
      <c r="Y1085" s="32">
        <f t="shared" si="326"/>
        <v>61.078408886037053</v>
      </c>
    </row>
    <row r="1086" spans="1:25" x14ac:dyDescent="0.25">
      <c r="A1086" s="4">
        <v>1080</v>
      </c>
      <c r="C1086" s="106">
        <f>IF(male=0,VLOOKUP((($A$5:$A$1570/'Life tables'!$I$2)*2)+age,lifetable,13,1),IF(male=1,VLOOKUP((($A$5:$A$1570/'Life tables'!$I$2)*2)+age,lifetable,10,1),"error"))</f>
        <v>2.610284460822232E-3</v>
      </c>
      <c r="F1086" s="97">
        <f t="shared" si="312"/>
        <v>20.453682089340283</v>
      </c>
      <c r="G1086" s="97">
        <f t="shared" si="328"/>
        <v>2.0546151730723676</v>
      </c>
      <c r="H1086" s="97">
        <f t="shared" si="313"/>
        <v>4.7017344036927568E-2</v>
      </c>
      <c r="I1086" s="97">
        <f t="shared" si="314"/>
        <v>4.7017344036927568E-2</v>
      </c>
      <c r="J1086" s="97">
        <f t="shared" si="329"/>
        <v>5.8998515868700786E-2</v>
      </c>
      <c r="K1086" s="97">
        <f t="shared" si="315"/>
        <v>0.11335411907917572</v>
      </c>
      <c r="L1086" s="97">
        <f t="shared" si="316"/>
        <v>18.132679593246184</v>
      </c>
      <c r="M1086" s="97">
        <f t="shared" si="317"/>
        <v>105.92805652847399</v>
      </c>
      <c r="N1086" s="97">
        <f t="shared" si="330"/>
        <v>10.201101350331061</v>
      </c>
      <c r="O1086" s="97">
        <f t="shared" si="318"/>
        <v>0.24349923183552394</v>
      </c>
      <c r="P1086" s="97">
        <f t="shared" si="319"/>
        <v>0.24349923183552394</v>
      </c>
      <c r="Q1086" s="97">
        <f t="shared" si="331"/>
        <v>0.30440134078158126</v>
      </c>
      <c r="R1086" s="97">
        <f t="shared" si="320"/>
        <v>1.9087690584983323E-2</v>
      </c>
      <c r="S1086" s="97">
        <f t="shared" si="327"/>
        <v>94.91646768310531</v>
      </c>
      <c r="T1086" s="97">
        <f t="shared" si="321"/>
        <v>230.12288223441888</v>
      </c>
      <c r="U1086" s="97">
        <f t="shared" si="322"/>
        <v>643.99122081408052</v>
      </c>
      <c r="V1086" s="33">
        <f t="shared" si="323"/>
        <v>999.9999999999992</v>
      </c>
      <c r="W1086" s="101">
        <f t="shared" si="324"/>
        <v>7131.4521293340713</v>
      </c>
      <c r="X1086" s="108">
        <f t="shared" si="325"/>
        <v>125.88589695149983</v>
      </c>
      <c r="Y1086" s="32">
        <f t="shared" si="326"/>
        <v>60.821279503977749</v>
      </c>
    </row>
    <row r="1087" spans="1:25" x14ac:dyDescent="0.25">
      <c r="A1087" s="4">
        <v>1081</v>
      </c>
      <c r="C1087" s="106">
        <f>IF(male=0,VLOOKUP((($A$5:$A$1570/'Life tables'!$I$2)*2)+age,lifetable,13,1),IF(male=1,VLOOKUP((($A$5:$A$1570/'Life tables'!$I$2)*2)+age,lifetable,10,1),"error"))</f>
        <v>2.610284460822232E-3</v>
      </c>
      <c r="F1087" s="97">
        <f t="shared" si="312"/>
        <v>20.373388905490529</v>
      </c>
      <c r="G1087" s="97">
        <f t="shared" si="328"/>
        <v>2.0465495547102841</v>
      </c>
      <c r="H1087" s="97">
        <f t="shared" si="313"/>
        <v>4.6832772269732086E-2</v>
      </c>
      <c r="I1087" s="97">
        <f t="shared" si="314"/>
        <v>4.6832772269732086E-2</v>
      </c>
      <c r="J1087" s="97">
        <f t="shared" si="329"/>
        <v>5.8766910690678714E-2</v>
      </c>
      <c r="K1087" s="97">
        <f t="shared" si="315"/>
        <v>0.11290913498860482</v>
      </c>
      <c r="L1087" s="97">
        <f t="shared" si="316"/>
        <v>18.061497760561497</v>
      </c>
      <c r="M1087" s="97">
        <f t="shared" si="317"/>
        <v>105.5125080460093</v>
      </c>
      <c r="N1087" s="97">
        <f t="shared" si="330"/>
        <v>10.161083131130948</v>
      </c>
      <c r="O1087" s="97">
        <f t="shared" si="318"/>
        <v>0.24254400109131247</v>
      </c>
      <c r="P1087" s="97">
        <f t="shared" si="319"/>
        <v>0.24254400109131247</v>
      </c>
      <c r="Q1087" s="97">
        <f t="shared" si="331"/>
        <v>0.30320719525142142</v>
      </c>
      <c r="R1087" s="97">
        <f t="shared" si="320"/>
        <v>1.9012810887230985E-2</v>
      </c>
      <c r="S1087" s="97">
        <f t="shared" si="327"/>
        <v>94.544116906557079</v>
      </c>
      <c r="T1087" s="97">
        <f t="shared" si="321"/>
        <v>230.48485634036098</v>
      </c>
      <c r="U1087" s="97">
        <f t="shared" si="322"/>
        <v>644.12314275995641</v>
      </c>
      <c r="V1087" s="33">
        <f t="shared" si="323"/>
        <v>999.99999999999932</v>
      </c>
      <c r="W1087" s="101">
        <f t="shared" si="324"/>
        <v>7095.3094805947558</v>
      </c>
      <c r="X1087" s="108">
        <f t="shared" si="325"/>
        <v>125.3920008996819</v>
      </c>
      <c r="Y1087" s="32">
        <f t="shared" si="326"/>
        <v>60.565232710108191</v>
      </c>
    </row>
    <row r="1088" spans="1:25" x14ac:dyDescent="0.25">
      <c r="A1088" s="4">
        <v>1082</v>
      </c>
      <c r="C1088" s="106">
        <f>IF(male=0,VLOOKUP((($A$5:$A$1570/'Life tables'!$I$2)*2)+age,lifetable,13,1),IF(male=1,VLOOKUP((($A$5:$A$1570/'Life tables'!$I$2)*2)+age,lifetable,10,1),"error"))</f>
        <v>2.610284460822232E-3</v>
      </c>
      <c r="F1088" s="97">
        <f t="shared" si="312"/>
        <v>20.29341255331488</v>
      </c>
      <c r="G1088" s="97">
        <f t="shared" si="328"/>
        <v>2.0385157627529571</v>
      </c>
      <c r="H1088" s="97">
        <f t="shared" si="313"/>
        <v>4.6648928810709089E-2</v>
      </c>
      <c r="I1088" s="97">
        <f t="shared" si="314"/>
        <v>4.6648928810709089E-2</v>
      </c>
      <c r="J1088" s="97">
        <f t="shared" si="329"/>
        <v>5.8536219411605056E-2</v>
      </c>
      <c r="K1088" s="97">
        <f t="shared" si="315"/>
        <v>0.11246590677627424</v>
      </c>
      <c r="L1088" s="97">
        <f t="shared" si="316"/>
        <v>17.990596806752627</v>
      </c>
      <c r="M1088" s="97">
        <f t="shared" si="317"/>
        <v>105.09858834636704</v>
      </c>
      <c r="N1088" s="97">
        <f t="shared" si="330"/>
        <v>10.121221767245599</v>
      </c>
      <c r="O1088" s="97">
        <f t="shared" si="318"/>
        <v>0.24159251446720556</v>
      </c>
      <c r="P1088" s="97">
        <f t="shared" si="319"/>
        <v>0.24159251446720556</v>
      </c>
      <c r="Q1088" s="97">
        <f t="shared" si="331"/>
        <v>0.30201773029118067</v>
      </c>
      <c r="R1088" s="97">
        <f t="shared" si="320"/>
        <v>1.8938224687760054E-2</v>
      </c>
      <c r="S1088" s="97">
        <f t="shared" si="327"/>
        <v>94.173225595208081</v>
      </c>
      <c r="T1088" s="97">
        <f t="shared" si="321"/>
        <v>230.84541029006377</v>
      </c>
      <c r="U1088" s="97">
        <f t="shared" si="322"/>
        <v>644.25454689142043</v>
      </c>
      <c r="V1088" s="33">
        <f t="shared" si="323"/>
        <v>999.99999999999932</v>
      </c>
      <c r="W1088" s="101">
        <f t="shared" si="324"/>
        <v>7059.3499809716322</v>
      </c>
      <c r="X1088" s="108">
        <f t="shared" si="325"/>
        <v>124.90004281851509</v>
      </c>
      <c r="Y1088" s="32">
        <f t="shared" si="326"/>
        <v>60.310263941812515</v>
      </c>
    </row>
    <row r="1089" spans="1:25" x14ac:dyDescent="0.25">
      <c r="A1089" s="4">
        <v>1083</v>
      </c>
      <c r="C1089" s="106">
        <f>IF(male=0,VLOOKUP((($A$5:$A$1570/'Life tables'!$I$2)*2)+age,lifetable,13,1),IF(male=1,VLOOKUP((($A$5:$A$1570/'Life tables'!$I$2)*2)+age,lifetable,10,1),"error"))</f>
        <v>2.610284460822232E-3</v>
      </c>
      <c r="F1089" s="97">
        <f t="shared" si="312"/>
        <v>20.213751719678452</v>
      </c>
      <c r="G1089" s="97">
        <f t="shared" si="328"/>
        <v>2.0305136652932387</v>
      </c>
      <c r="H1089" s="97">
        <f t="shared" si="313"/>
        <v>4.6465810641325579E-2</v>
      </c>
      <c r="I1089" s="97">
        <f t="shared" si="314"/>
        <v>4.6465810641325579E-2</v>
      </c>
      <c r="J1089" s="97">
        <f t="shared" si="329"/>
        <v>5.8306438243750591E-2</v>
      </c>
      <c r="K1089" s="97">
        <f t="shared" si="315"/>
        <v>0.1120244271648024</v>
      </c>
      <c r="L1089" s="97">
        <f t="shared" si="316"/>
        <v>17.91997556769401</v>
      </c>
      <c r="M1089" s="97">
        <f t="shared" si="317"/>
        <v>104.68629109883663</v>
      </c>
      <c r="N1089" s="97">
        <f t="shared" si="330"/>
        <v>10.081516649013871</v>
      </c>
      <c r="O1089" s="97">
        <f t="shared" si="318"/>
        <v>0.24064475741065494</v>
      </c>
      <c r="P1089" s="97">
        <f t="shared" si="319"/>
        <v>0.24064475741065494</v>
      </c>
      <c r="Q1089" s="97">
        <f t="shared" si="331"/>
        <v>0.30083292770854225</v>
      </c>
      <c r="R1089" s="97">
        <f t="shared" si="320"/>
        <v>1.8863930845809077E-2</v>
      </c>
      <c r="S1089" s="97">
        <f t="shared" si="327"/>
        <v>93.803788076447105</v>
      </c>
      <c r="T1089" s="97">
        <f t="shared" si="321"/>
        <v>231.20454965601607</v>
      </c>
      <c r="U1089" s="97">
        <f t="shared" si="322"/>
        <v>644.385435249431</v>
      </c>
      <c r="V1089" s="33">
        <f t="shared" si="323"/>
        <v>999.99999999999932</v>
      </c>
      <c r="W1089" s="101">
        <f t="shared" si="324"/>
        <v>7023.5727033324229</v>
      </c>
      <c r="X1089" s="108">
        <f t="shared" si="325"/>
        <v>124.41001509455219</v>
      </c>
      <c r="Y1089" s="32">
        <f t="shared" si="326"/>
        <v>60.056368655883453</v>
      </c>
    </row>
    <row r="1090" spans="1:25" x14ac:dyDescent="0.25">
      <c r="A1090" s="4">
        <v>1084</v>
      </c>
      <c r="C1090" s="106">
        <f>IF(male=0,VLOOKUP((($A$5:$A$1570/'Life tables'!$I$2)*2)+age,lifetable,13,1),IF(male=1,VLOOKUP((($A$5:$A$1570/'Life tables'!$I$2)*2)+age,lifetable,10,1),"error"))</f>
        <v>2.610284460822232E-3</v>
      </c>
      <c r="F1090" s="97">
        <f t="shared" si="312"/>
        <v>20.134405099303528</v>
      </c>
      <c r="G1090" s="97">
        <f t="shared" si="328"/>
        <v>2.0225431312132507</v>
      </c>
      <c r="H1090" s="97">
        <f t="shared" si="313"/>
        <v>4.6283414761109976E-2</v>
      </c>
      <c r="I1090" s="97">
        <f t="shared" si="314"/>
        <v>4.6283414761109976E-2</v>
      </c>
      <c r="J1090" s="97">
        <f t="shared" si="329"/>
        <v>5.8077563422050026E-2</v>
      </c>
      <c r="K1090" s="97">
        <f t="shared" si="315"/>
        <v>0.1115846889203522</v>
      </c>
      <c r="L1090" s="97">
        <f t="shared" si="316"/>
        <v>17.849632886225656</v>
      </c>
      <c r="M1090" s="97">
        <f t="shared" si="317"/>
        <v>104.27560999524864</v>
      </c>
      <c r="N1090" s="97">
        <f t="shared" si="330"/>
        <v>10.04196716894538</v>
      </c>
      <c r="O1090" s="97">
        <f t="shared" si="318"/>
        <v>0.23970071542092808</v>
      </c>
      <c r="P1090" s="97">
        <f t="shared" si="319"/>
        <v>0.23970071542092808</v>
      </c>
      <c r="Q1090" s="97">
        <f t="shared" si="331"/>
        <v>0.29965276937596452</v>
      </c>
      <c r="R1090" s="97">
        <f t="shared" si="320"/>
        <v>1.8789928224678384E-2</v>
      </c>
      <c r="S1090" s="97">
        <f t="shared" si="327"/>
        <v>93.435798697860761</v>
      </c>
      <c r="T1090" s="97">
        <f t="shared" si="321"/>
        <v>231.56227998881408</v>
      </c>
      <c r="U1090" s="97">
        <f t="shared" si="322"/>
        <v>644.51580986657598</v>
      </c>
      <c r="V1090" s="33">
        <f t="shared" si="323"/>
        <v>999.9999999999992</v>
      </c>
      <c r="W1090" s="101">
        <f t="shared" si="324"/>
        <v>6987.9767252001893</v>
      </c>
      <c r="X1090" s="108">
        <f t="shared" si="325"/>
        <v>123.92191014460911</v>
      </c>
      <c r="Y1090" s="32">
        <f t="shared" si="326"/>
        <v>59.803542328432705</v>
      </c>
    </row>
    <row r="1091" spans="1:25" x14ac:dyDescent="0.25">
      <c r="A1091" s="4">
        <v>1085</v>
      </c>
      <c r="C1091" s="106">
        <f>IF(male=0,VLOOKUP((($A$5:$A$1570/'Life tables'!$I$2)*2)+age,lifetable,13,1),IF(male=1,VLOOKUP((($A$5:$A$1570/'Life tables'!$I$2)*2)+age,lifetable,10,1),"error"))</f>
        <v>2.610284460822232E-3</v>
      </c>
      <c r="F1091" s="97">
        <f t="shared" si="312"/>
        <v>20.055371394634353</v>
      </c>
      <c r="G1091" s="97">
        <f t="shared" si="328"/>
        <v>2.0146040301708013</v>
      </c>
      <c r="H1091" s="97">
        <f t="shared" si="313"/>
        <v>4.6101738187341375E-2</v>
      </c>
      <c r="I1091" s="97">
        <f t="shared" si="314"/>
        <v>4.6101738187341375E-2</v>
      </c>
      <c r="J1091" s="97">
        <f t="shared" si="329"/>
        <v>5.784959120371206E-2</v>
      </c>
      <c r="K1091" s="97">
        <f t="shared" si="315"/>
        <v>0.11114668485188146</v>
      </c>
      <c r="L1091" s="97">
        <f t="shared" si="316"/>
        <v>17.779567612033276</v>
      </c>
      <c r="M1091" s="97">
        <f t="shared" si="317"/>
        <v>103.86653874997475</v>
      </c>
      <c r="N1091" s="97">
        <f t="shared" si="330"/>
        <v>10.002572721720499</v>
      </c>
      <c r="O1091" s="97">
        <f t="shared" si="318"/>
        <v>0.23876037404910824</v>
      </c>
      <c r="P1091" s="97">
        <f t="shared" si="319"/>
        <v>0.23876037404910824</v>
      </c>
      <c r="Q1091" s="97">
        <f t="shared" si="331"/>
        <v>0.2984772372306817</v>
      </c>
      <c r="R1091" s="97">
        <f t="shared" si="320"/>
        <v>1.8716215691730109E-2</v>
      </c>
      <c r="S1091" s="97">
        <f t="shared" si="327"/>
        <v>93.069251827233614</v>
      </c>
      <c r="T1091" s="97">
        <f t="shared" si="321"/>
        <v>231.91860681724847</v>
      </c>
      <c r="U1091" s="97">
        <f t="shared" si="322"/>
        <v>644.64567276711955</v>
      </c>
      <c r="V1091" s="33">
        <f t="shared" si="323"/>
        <v>999.99999999999909</v>
      </c>
      <c r="W1091" s="101">
        <f t="shared" si="324"/>
        <v>6952.5611287314096</v>
      </c>
      <c r="X1091" s="108">
        <f t="shared" si="325"/>
        <v>123.4357204156311</v>
      </c>
      <c r="Y1091" s="32">
        <f t="shared" si="326"/>
        <v>59.551780454802078</v>
      </c>
    </row>
    <row r="1092" spans="1:25" x14ac:dyDescent="0.25">
      <c r="A1092" s="4">
        <v>1086</v>
      </c>
      <c r="C1092" s="106">
        <f>IF(male=0,VLOOKUP((($A$5:$A$1570/'Life tables'!$I$2)*2)+age,lifetable,13,1),IF(male=1,VLOOKUP((($A$5:$A$1570/'Life tables'!$I$2)*2)+age,lifetable,10,1),"error"))</f>
        <v>2.610284460822232E-3</v>
      </c>
      <c r="F1092" s="97">
        <f t="shared" si="312"/>
        <v>19.97664931570646</v>
      </c>
      <c r="G1092" s="97">
        <f t="shared" si="328"/>
        <v>2.0066962325862603</v>
      </c>
      <c r="H1092" s="97">
        <f t="shared" si="313"/>
        <v>4.592077795474913E-2</v>
      </c>
      <c r="I1092" s="97">
        <f t="shared" si="314"/>
        <v>4.592077795474913E-2</v>
      </c>
      <c r="J1092" s="97">
        <f t="shared" si="329"/>
        <v>5.7622517867842379E-2</v>
      </c>
      <c r="K1092" s="97">
        <f t="shared" si="315"/>
        <v>0.11071040781041894</v>
      </c>
      <c r="L1092" s="97">
        <f t="shared" si="316"/>
        <v>17.709778601532442</v>
      </c>
      <c r="M1092" s="97">
        <f t="shared" si="317"/>
        <v>103.45907109992463</v>
      </c>
      <c r="N1092" s="97">
        <f t="shared" si="330"/>
        <v>9.9633327041900603</v>
      </c>
      <c r="O1092" s="97">
        <f t="shared" si="318"/>
        <v>0.23782371889808732</v>
      </c>
      <c r="P1092" s="97">
        <f t="shared" si="319"/>
        <v>0.23782371889808732</v>
      </c>
      <c r="Q1092" s="97">
        <f t="shared" si="331"/>
        <v>0.2973063132746942</v>
      </c>
      <c r="R1092" s="97">
        <f t="shared" si="320"/>
        <v>1.8642792118387607E-2</v>
      </c>
      <c r="S1092" s="97">
        <f t="shared" si="327"/>
        <v>92.70414185254532</v>
      </c>
      <c r="T1092" s="97">
        <f t="shared" si="321"/>
        <v>232.273535648391</v>
      </c>
      <c r="U1092" s="97">
        <f t="shared" si="322"/>
        <v>644.77502596704835</v>
      </c>
      <c r="V1092" s="33">
        <f t="shared" si="323"/>
        <v>999.99999999999909</v>
      </c>
      <c r="W1092" s="101">
        <f t="shared" si="324"/>
        <v>6917.325000694228</v>
      </c>
      <c r="X1092" s="108">
        <f t="shared" si="325"/>
        <v>122.95143838455976</v>
      </c>
      <c r="Y1092" s="32">
        <f t="shared" si="326"/>
        <v>59.301078549475484</v>
      </c>
    </row>
    <row r="1093" spans="1:25" x14ac:dyDescent="0.25">
      <c r="A1093" s="4">
        <v>1087</v>
      </c>
      <c r="C1093" s="106">
        <f>IF(male=0,VLOOKUP((($A$5:$A$1570/'Life tables'!$I$2)*2)+age,lifetable,13,1),IF(male=1,VLOOKUP((($A$5:$A$1570/'Life tables'!$I$2)*2)+age,lifetable,10,1),"error"))</f>
        <v>2.610284460822232E-3</v>
      </c>
      <c r="F1093" s="97">
        <f t="shared" si="312"/>
        <v>19.898237580020396</v>
      </c>
      <c r="G1093" s="97">
        <f t="shared" si="328"/>
        <v>1.998819609629874</v>
      </c>
      <c r="H1093" s="97">
        <f t="shared" si="313"/>
        <v>4.5740531115222582E-2</v>
      </c>
      <c r="I1093" s="97">
        <f t="shared" si="314"/>
        <v>4.5740531115222582E-2</v>
      </c>
      <c r="J1093" s="97">
        <f t="shared" si="329"/>
        <v>5.7396339715079472E-2</v>
      </c>
      <c r="K1093" s="97">
        <f t="shared" si="315"/>
        <v>0.11027585068836436</v>
      </c>
      <c r="L1093" s="97">
        <f t="shared" si="316"/>
        <v>17.640264717756633</v>
      </c>
      <c r="M1093" s="97">
        <f t="shared" si="317"/>
        <v>103.05320080453936</v>
      </c>
      <c r="N1093" s="97">
        <f t="shared" si="330"/>
        <v>9.9242465153747208</v>
      </c>
      <c r="O1093" s="97">
        <f t="shared" si="318"/>
        <v>0.23689073562255064</v>
      </c>
      <c r="P1093" s="97">
        <f t="shared" si="319"/>
        <v>0.23689073562255064</v>
      </c>
      <c r="Q1093" s="97">
        <f t="shared" si="331"/>
        <v>0.29613997957475063</v>
      </c>
      <c r="R1093" s="97">
        <f t="shared" si="320"/>
        <v>1.8569656380134286E-2</v>
      </c>
      <c r="S1093" s="97">
        <f t="shared" si="327"/>
        <v>92.340463181964651</v>
      </c>
      <c r="T1093" s="97">
        <f t="shared" si="321"/>
        <v>232.62707196768082</v>
      </c>
      <c r="U1093" s="97">
        <f t="shared" si="322"/>
        <v>644.90387147411684</v>
      </c>
      <c r="V1093" s="33">
        <f t="shared" si="323"/>
        <v>999.99999999999909</v>
      </c>
      <c r="W1093" s="101">
        <f t="shared" si="324"/>
        <v>6882.2674324465988</v>
      </c>
      <c r="X1093" s="108">
        <f t="shared" si="325"/>
        <v>122.46905655820143</v>
      </c>
      <c r="Y1093" s="32">
        <f t="shared" si="326"/>
        <v>59.051432145991136</v>
      </c>
    </row>
    <row r="1094" spans="1:25" x14ac:dyDescent="0.25">
      <c r="A1094" s="4">
        <v>1088</v>
      </c>
      <c r="C1094" s="106">
        <f>IF(male=0,VLOOKUP((($A$5:$A$1570/'Life tables'!$I$2)*2)+age,lifetable,13,1),IF(male=1,VLOOKUP((($A$5:$A$1570/'Life tables'!$I$2)*2)+age,lifetable,10,1),"error"))</f>
        <v>2.610284460822232E-3</v>
      </c>
      <c r="F1094" s="97">
        <f t="shared" si="312"/>
        <v>19.820134912419665</v>
      </c>
      <c r="G1094" s="97">
        <f t="shared" si="328"/>
        <v>1.9909740332095032</v>
      </c>
      <c r="H1094" s="97">
        <f t="shared" si="313"/>
        <v>4.5560994737530509E-2</v>
      </c>
      <c r="I1094" s="97">
        <f t="shared" si="314"/>
        <v>4.5560994737530509E-2</v>
      </c>
      <c r="J1094" s="97">
        <f t="shared" si="329"/>
        <v>5.7171053067242551E-2</v>
      </c>
      <c r="K1094" s="97">
        <f t="shared" si="315"/>
        <v>0.10984300641881209</v>
      </c>
      <c r="L1094" s="97">
        <f t="shared" si="316"/>
        <v>17.571024830249044</v>
      </c>
      <c r="M1094" s="97">
        <f t="shared" si="317"/>
        <v>102.64892164578175</v>
      </c>
      <c r="N1094" s="97">
        <f t="shared" si="330"/>
        <v>9.8853135564640251</v>
      </c>
      <c r="O1094" s="97">
        <f t="shared" si="318"/>
        <v>0.23596140992895476</v>
      </c>
      <c r="P1094" s="97">
        <f t="shared" si="319"/>
        <v>0.23596140992895476</v>
      </c>
      <c r="Q1094" s="97">
        <f t="shared" si="331"/>
        <v>0.29497821826231896</v>
      </c>
      <c r="R1094" s="97">
        <f t="shared" si="320"/>
        <v>1.8496807356511838E-2</v>
      </c>
      <c r="S1094" s="97">
        <f t="shared" si="327"/>
        <v>91.978210243840991</v>
      </c>
      <c r="T1094" s="97">
        <f t="shared" si="321"/>
        <v>232.97922123901037</v>
      </c>
      <c r="U1094" s="97">
        <f t="shared" si="322"/>
        <v>645.03221128789221</v>
      </c>
      <c r="V1094" s="33">
        <f t="shared" si="323"/>
        <v>999.99999999999909</v>
      </c>
      <c r="W1094" s="101">
        <f t="shared" si="324"/>
        <v>6847.387519914626</v>
      </c>
      <c r="X1094" s="108">
        <f t="shared" si="325"/>
        <v>121.98856747309654</v>
      </c>
      <c r="Y1094" s="32">
        <f t="shared" si="326"/>
        <v>58.802836796854876</v>
      </c>
    </row>
    <row r="1095" spans="1:25" x14ac:dyDescent="0.25">
      <c r="A1095" s="4">
        <v>1089</v>
      </c>
      <c r="C1095" s="106">
        <f>IF(male=0,VLOOKUP((($A$5:$A$1570/'Life tables'!$I$2)*2)+age,lifetable,13,1),IF(male=1,VLOOKUP((($A$5:$A$1570/'Life tables'!$I$2)*2)+age,lifetable,10,1),"error"))</f>
        <v>2.610284460822232E-3</v>
      </c>
      <c r="F1095" s="97">
        <f t="shared" si="312"/>
        <v>19.742340044972728</v>
      </c>
      <c r="G1095" s="97">
        <f t="shared" si="328"/>
        <v>1.9831593759587713</v>
      </c>
      <c r="H1095" s="97">
        <f t="shared" si="313"/>
        <v>4.5382165907049854E-2</v>
      </c>
      <c r="I1095" s="97">
        <f t="shared" si="314"/>
        <v>4.5382165907049854E-2</v>
      </c>
      <c r="J1095" s="97">
        <f t="shared" si="329"/>
        <v>5.6946654266991144E-2</v>
      </c>
      <c r="K1095" s="97">
        <f t="shared" si="315"/>
        <v>0.10941186797489717</v>
      </c>
      <c r="L1095" s="97">
        <f t="shared" si="316"/>
        <v>17.502057814957968</v>
      </c>
      <c r="M1095" s="97">
        <f t="shared" si="317"/>
        <v>102.24622742812382</v>
      </c>
      <c r="N1095" s="97">
        <f t="shared" si="330"/>
        <v>9.846533230815206</v>
      </c>
      <c r="O1095" s="97">
        <f t="shared" si="318"/>
        <v>0.23503572757549859</v>
      </c>
      <c r="P1095" s="97">
        <f t="shared" si="319"/>
        <v>0.23503572757549859</v>
      </c>
      <c r="Q1095" s="97">
        <f t="shared" si="331"/>
        <v>0.29382101153355089</v>
      </c>
      <c r="R1095" s="97">
        <f t="shared" si="320"/>
        <v>1.8424243931118012E-2</v>
      </c>
      <c r="S1095" s="97">
        <f t="shared" si="327"/>
        <v>91.617377486692945</v>
      </c>
      <c r="T1095" s="97">
        <f t="shared" si="321"/>
        <v>233.3299889048109</v>
      </c>
      <c r="U1095" s="97">
        <f t="shared" si="322"/>
        <v>645.16004739979826</v>
      </c>
      <c r="V1095" s="33">
        <f t="shared" si="323"/>
        <v>999.99999999999909</v>
      </c>
      <c r="W1095" s="101">
        <f t="shared" si="324"/>
        <v>6812.6843635708237</v>
      </c>
      <c r="X1095" s="108">
        <f t="shared" si="325"/>
        <v>121.50996369538998</v>
      </c>
      <c r="Y1095" s="32">
        <f t="shared" si="326"/>
        <v>58.55528807345398</v>
      </c>
    </row>
    <row r="1096" spans="1:25" x14ac:dyDescent="0.25">
      <c r="A1096" s="4">
        <v>1090</v>
      </c>
      <c r="C1096" s="106">
        <f>IF(male=0,VLOOKUP((($A$5:$A$1570/'Life tables'!$I$2)*2)+age,lifetable,13,1),IF(male=1,VLOOKUP((($A$5:$A$1570/'Life tables'!$I$2)*2)+age,lifetable,10,1),"error"))</f>
        <v>2.610284460822232E-3</v>
      </c>
      <c r="F1096" s="97">
        <f t="shared" ref="F1096:F1159" si="332">E1095*(1-pCAUC)+(L1095+G1095+H1095+I1095 )*(1-pCAUC)+(S1095+N1095+O1095+P1095)*(pUAUC)</f>
        <v>19.664851716858902</v>
      </c>
      <c r="G1096" s="97">
        <f t="shared" si="328"/>
        <v>1.9753755112256017</v>
      </c>
      <c r="H1096" s="97">
        <f t="shared" ref="H1096:H1159" si="333">F1096*rrEREX</f>
        <v>4.5204041725503449E-2</v>
      </c>
      <c r="I1096" s="97">
        <f t="shared" ref="I1096:I1159" si="334">F1096*rrHOEX</f>
        <v>4.5204041725503449E-2</v>
      </c>
      <c r="J1096" s="97">
        <f t="shared" si="329"/>
        <v>5.6723139677496016E-2</v>
      </c>
      <c r="K1096" s="97">
        <f t="shared" ref="K1096:K1159" si="335">F1096*amr + I1096*amrHOEX</f>
        <v>0.10898242836916287</v>
      </c>
      <c r="L1096" s="97">
        <f t="shared" ref="L1096:L1159" si="336">F1096-SUM(G1096:K1096)</f>
        <v>17.433362554135634</v>
      </c>
      <c r="M1096" s="97">
        <f t="shared" ref="M1096:M1159" si="337">E1095*pCAUC+(L1095+G1095+H1095+I1095)*pCAUC+(S1095+N1095+O1095+P1095)*(1-pUAUC)</f>
        <v>101.84511197853108</v>
      </c>
      <c r="N1096" s="97">
        <f t="shared" si="330"/>
        <v>9.8079049439516659</v>
      </c>
      <c r="O1096" s="97">
        <f t="shared" ref="O1096:O1159" si="338">M1096*rrEREXc</f>
        <v>0.23411367437208747</v>
      </c>
      <c r="P1096" s="97">
        <f t="shared" ref="P1096:P1159" si="339">M1096*rrHOEXc</f>
        <v>0.23411367437208747</v>
      </c>
      <c r="Q1096" s="97">
        <f t="shared" si="331"/>
        <v>0.29266834164923733</v>
      </c>
      <c r="R1096" s="97">
        <f t="shared" ref="R1096:R1159" si="340">M1096*amrc + P1096*amrHOEX</f>
        <v>1.8351964991603773E-2</v>
      </c>
      <c r="S1096" s="97">
        <f t="shared" si="327"/>
        <v>91.257959379194403</v>
      </c>
      <c r="T1096" s="97">
        <f t="shared" ref="T1096:T1159" si="341">J1096+Q1096+T1095</f>
        <v>233.67938038613764</v>
      </c>
      <c r="U1096" s="97">
        <f t="shared" ref="U1096:U1159" si="342">K1096+R1096+U1095</f>
        <v>645.28738179315906</v>
      </c>
      <c r="V1096" s="33">
        <f t="shared" ref="V1096:V1159" si="343">SUM(G1096:I1096,L1096,N1096,O1096,P1096,S1096,T1096,U1096)</f>
        <v>999.9999999999992</v>
      </c>
      <c r="W1096" s="101">
        <f t="shared" ref="W1096:W1159" si="344">(cNES*L1096+(cNES+cOSEX)*G1096+(cNES+cEREX)*H1096+(cNES+cHOEX)*I1096 +(cNES+ cNES)*S1096 +(cNES+ cOSEX)*N1096 + (cNES+cEREX)*O1096 + (cNES+cHOEX)*P1096)/(1+cDR)^A$5:A$65536</f>
        <v>6778.1570684125199</v>
      </c>
      <c r="X1096" s="108">
        <f t="shared" ref="X1096:X1159" si="345">(L1096+G1096+H1096+I1096+N1096+O1096+P1096+S1096)</f>
        <v>121.03323782070248</v>
      </c>
      <c r="Y1096" s="32">
        <f t="shared" ref="Y1096:Y1159" si="346">(uNES*L1096+ uOCEX*G1096+uEREX*H1096+uHOEX*I1096+uNES*S1096+ uOCEX*N1096+uEREX*O1096+uHOEX*P1096)/(1+oDR)^A$5:A$65536</f>
        <v>58.308781565971266</v>
      </c>
    </row>
    <row r="1097" spans="1:25" x14ac:dyDescent="0.25">
      <c r="A1097" s="4">
        <v>1091</v>
      </c>
      <c r="C1097" s="106">
        <f>IF(male=0,VLOOKUP((($A$5:$A$1570/'Life tables'!$I$2)*2)+age,lifetable,13,1),IF(male=1,VLOOKUP((($A$5:$A$1570/'Life tables'!$I$2)*2)+age,lifetable,10,1),"error"))</f>
        <v>2.610284460822232E-3</v>
      </c>
      <c r="F1097" s="97">
        <f t="shared" si="332"/>
        <v>19.587668674258026</v>
      </c>
      <c r="G1097" s="97">
        <f t="shared" si="328"/>
        <v>1.9676223130611354</v>
      </c>
      <c r="H1097" s="97">
        <f t="shared" si="333"/>
        <v>4.5026619310706388E-2</v>
      </c>
      <c r="I1097" s="97">
        <f t="shared" si="334"/>
        <v>4.5026619310706388E-2</v>
      </c>
      <c r="J1097" s="97">
        <f t="shared" si="329"/>
        <v>5.6500505682120901E-2</v>
      </c>
      <c r="K1097" s="97">
        <f t="shared" si="335"/>
        <v>0.10855468065294935</v>
      </c>
      <c r="L1097" s="97">
        <f t="shared" si="336"/>
        <v>17.364937936240409</v>
      </c>
      <c r="M1097" s="97">
        <f t="shared" si="337"/>
        <v>101.44556914644446</v>
      </c>
      <c r="N1097" s="97">
        <f t="shared" si="330"/>
        <v>9.7694281035612409</v>
      </c>
      <c r="O1097" s="97">
        <f t="shared" si="338"/>
        <v>0.23319523618029142</v>
      </c>
      <c r="P1097" s="97">
        <f t="shared" si="339"/>
        <v>0.23319523618029142</v>
      </c>
      <c r="Q1097" s="97">
        <f t="shared" si="331"/>
        <v>0.29152019093475556</v>
      </c>
      <c r="R1097" s="97">
        <f t="shared" si="340"/>
        <v>1.8279969429670025E-2</v>
      </c>
      <c r="S1097" s="97">
        <f t="shared" si="327"/>
        <v>90.899950410158198</v>
      </c>
      <c r="T1097" s="97">
        <f t="shared" si="341"/>
        <v>234.02740108275452</v>
      </c>
      <c r="U1097" s="97">
        <f t="shared" si="342"/>
        <v>645.41421644324168</v>
      </c>
      <c r="V1097" s="33">
        <f t="shared" si="343"/>
        <v>999.9999999999992</v>
      </c>
      <c r="W1097" s="101">
        <f t="shared" si="344"/>
        <v>6743.8047439402699</v>
      </c>
      <c r="X1097" s="108">
        <f t="shared" si="345"/>
        <v>120.55838247400297</v>
      </c>
      <c r="Y1097" s="32">
        <f t="shared" si="346"/>
        <v>58.063312883300249</v>
      </c>
    </row>
    <row r="1098" spans="1:25" x14ac:dyDescent="0.25">
      <c r="A1098" s="4">
        <v>1092</v>
      </c>
      <c r="C1098" s="106">
        <f>IF(male=0,VLOOKUP((($A$5:$A$1570/'Life tables'!$I$2)*2)+age,lifetable,13,1),IF(male=1,VLOOKUP((($A$5:$A$1570/'Life tables'!$I$2)*2)+age,lifetable,10,1),"error"))</f>
        <v>2.610284460822232E-3</v>
      </c>
      <c r="F1098" s="97">
        <f t="shared" si="332"/>
        <v>19.510789670243739</v>
      </c>
      <c r="G1098" s="97">
        <f t="shared" si="328"/>
        <v>1.9598996562090096</v>
      </c>
      <c r="H1098" s="97">
        <f t="shared" si="333"/>
        <v>4.4849895796320684E-2</v>
      </c>
      <c r="I1098" s="97">
        <f t="shared" si="334"/>
        <v>4.4849895796320684E-2</v>
      </c>
      <c r="J1098" s="97">
        <f t="shared" si="329"/>
        <v>5.6278748684114629E-2</v>
      </c>
      <c r="K1098" s="97">
        <f t="shared" si="335"/>
        <v>0.10812861791580211</v>
      </c>
      <c r="L1098" s="97">
        <f t="shared" si="336"/>
        <v>17.296782855842171</v>
      </c>
      <c r="M1098" s="97">
        <f t="shared" si="337"/>
        <v>101.04759280375924</v>
      </c>
      <c r="N1098" s="97">
        <f t="shared" si="330"/>
        <v>9.7311021194941709</v>
      </c>
      <c r="O1098" s="97">
        <f t="shared" si="338"/>
        <v>0.2322803989132968</v>
      </c>
      <c r="P1098" s="97">
        <f t="shared" si="339"/>
        <v>0.2322803989132968</v>
      </c>
      <c r="Q1098" s="97">
        <f t="shared" si="331"/>
        <v>0.29037654178000905</v>
      </c>
      <c r="R1098" s="97">
        <f t="shared" si="340"/>
        <v>1.820825614106384E-2</v>
      </c>
      <c r="S1098" s="97">
        <f t="shared" si="327"/>
        <v>90.543345088517412</v>
      </c>
      <c r="T1098" s="97">
        <f t="shared" si="341"/>
        <v>234.37405637321865</v>
      </c>
      <c r="U1098" s="97">
        <f t="shared" si="342"/>
        <v>645.54055331729853</v>
      </c>
      <c r="V1098" s="33">
        <f t="shared" si="343"/>
        <v>999.9999999999992</v>
      </c>
      <c r="W1098" s="101">
        <f t="shared" si="344"/>
        <v>6709.6265041363358</v>
      </c>
      <c r="X1098" s="108">
        <f t="shared" si="345"/>
        <v>120.08539030948199</v>
      </c>
      <c r="Y1098" s="32">
        <f t="shared" si="346"/>
        <v>57.818877652960673</v>
      </c>
    </row>
    <row r="1099" spans="1:25" x14ac:dyDescent="0.25">
      <c r="A1099" s="4">
        <v>1093</v>
      </c>
      <c r="C1099" s="106">
        <f>IF(male=0,VLOOKUP((($A$5:$A$1570/'Life tables'!$I$2)*2)+age,lifetable,13,1),IF(male=1,VLOOKUP((($A$5:$A$1570/'Life tables'!$I$2)*2)+age,lifetable,10,1),"error"))</f>
        <v>2.610284460822232E-3</v>
      </c>
      <c r="F1099" s="97">
        <f t="shared" si="332"/>
        <v>19.434213464680216</v>
      </c>
      <c r="G1099" s="97">
        <f t="shared" si="328"/>
        <v>1.9522074160949854</v>
      </c>
      <c r="H1099" s="97">
        <f t="shared" si="333"/>
        <v>4.4673868331617933E-2</v>
      </c>
      <c r="I1099" s="97">
        <f t="shared" si="334"/>
        <v>4.4673868331617933E-2</v>
      </c>
      <c r="J1099" s="97">
        <f t="shared" si="329"/>
        <v>5.6057865106313297E-2</v>
      </c>
      <c r="K1099" s="97">
        <f t="shared" si="335"/>
        <v>0.10770423328489974</v>
      </c>
      <c r="L1099" s="97">
        <f t="shared" si="336"/>
        <v>17.228896213530781</v>
      </c>
      <c r="M1099" s="97">
        <f t="shared" si="337"/>
        <v>100.6511768448018</v>
      </c>
      <c r="N1099" s="97">
        <f t="shared" si="330"/>
        <v>9.6929264037608558</v>
      </c>
      <c r="O1099" s="97">
        <f t="shared" si="338"/>
        <v>0.2313691485358528</v>
      </c>
      <c r="P1099" s="97">
        <f t="shared" si="339"/>
        <v>0.2313691485358528</v>
      </c>
      <c r="Q1099" s="97">
        <f t="shared" si="331"/>
        <v>0.28923737663936067</v>
      </c>
      <c r="R1099" s="97">
        <f t="shared" si="340"/>
        <v>1.8136824025574257E-2</v>
      </c>
      <c r="S1099" s="97">
        <f t="shared" si="327"/>
        <v>90.188137943304298</v>
      </c>
      <c r="T1099" s="97">
        <f t="shared" si="341"/>
        <v>234.71935161496432</v>
      </c>
      <c r="U1099" s="97">
        <f t="shared" si="342"/>
        <v>645.66639437460901</v>
      </c>
      <c r="V1099" s="33">
        <f t="shared" si="343"/>
        <v>999.9999999999992</v>
      </c>
      <c r="W1099" s="101">
        <f t="shared" si="344"/>
        <v>6675.6214674432158</v>
      </c>
      <c r="X1099" s="108">
        <f t="shared" si="345"/>
        <v>119.61425401042587</v>
      </c>
      <c r="Y1099" s="32">
        <f t="shared" si="346"/>
        <v>57.575471521014556</v>
      </c>
    </row>
    <row r="1100" spans="1:25" x14ac:dyDescent="0.25">
      <c r="A1100" s="4">
        <v>1094</v>
      </c>
      <c r="C1100" s="106">
        <f>IF(male=0,VLOOKUP((($A$5:$A$1570/'Life tables'!$I$2)*2)+age,lifetable,13,1),IF(male=1,VLOOKUP((($A$5:$A$1570/'Life tables'!$I$2)*2)+age,lifetable,10,1),"error"))</f>
        <v>2.610284460822232E-3</v>
      </c>
      <c r="F1100" s="97">
        <f t="shared" si="332"/>
        <v>19.357938824122286</v>
      </c>
      <c r="G1100" s="97">
        <f t="shared" si="328"/>
        <v>1.9445454688169137</v>
      </c>
      <c r="H1100" s="97">
        <f t="shared" si="333"/>
        <v>4.4498534081249673E-2</v>
      </c>
      <c r="I1100" s="97">
        <f t="shared" si="334"/>
        <v>4.4498534081249673E-2</v>
      </c>
      <c r="J1100" s="97">
        <f t="shared" si="329"/>
        <v>5.5837851390852171E-2</v>
      </c>
      <c r="K1100" s="97">
        <f t="shared" si="335"/>
        <v>0.1072815199245004</v>
      </c>
      <c r="L1100" s="97">
        <f t="shared" si="336"/>
        <v>17.161276915827521</v>
      </c>
      <c r="M1100" s="97">
        <f t="shared" si="337"/>
        <v>100.25631518630355</v>
      </c>
      <c r="N1100" s="97">
        <f t="shared" si="330"/>
        <v>9.6549003705293526</v>
      </c>
      <c r="O1100" s="97">
        <f t="shared" si="338"/>
        <v>0.23046147106421169</v>
      </c>
      <c r="P1100" s="97">
        <f t="shared" si="339"/>
        <v>0.23046147106421169</v>
      </c>
      <c r="Q1100" s="97">
        <f t="shared" si="331"/>
        <v>0.28810267803155803</v>
      </c>
      <c r="R1100" s="97">
        <f t="shared" si="340"/>
        <v>1.8065671987027587E-2</v>
      </c>
      <c r="S1100" s="97">
        <f t="shared" ref="S1100:S1163" si="347">M1100-SUM(N1100:R1100)</f>
        <v>89.834323523627191</v>
      </c>
      <c r="T1100" s="97">
        <f t="shared" si="341"/>
        <v>235.06329214438674</v>
      </c>
      <c r="U1100" s="97">
        <f t="shared" si="342"/>
        <v>645.7917415665205</v>
      </c>
      <c r="V1100" s="33">
        <f t="shared" si="343"/>
        <v>999.99999999999909</v>
      </c>
      <c r="W1100" s="101">
        <f t="shared" si="344"/>
        <v>6641.7887567422431</v>
      </c>
      <c r="X1100" s="108">
        <f t="shared" si="345"/>
        <v>119.14496628909191</v>
      </c>
      <c r="Y1100" s="32">
        <f t="shared" si="346"/>
        <v>57.333090151982859</v>
      </c>
    </row>
    <row r="1101" spans="1:25" x14ac:dyDescent="0.25">
      <c r="A1101" s="4">
        <v>1095</v>
      </c>
      <c r="C1101" s="106">
        <f>IF(male=0,VLOOKUP((($A$5:$A$1570/'Life tables'!$I$2)*2)+age,lifetable,13,1),IF(male=1,VLOOKUP((($A$5:$A$1570/'Life tables'!$I$2)*2)+age,lifetable,10,1),"error"))</f>
        <v>2.610284460822232E-3</v>
      </c>
      <c r="F1101" s="97">
        <f t="shared" si="332"/>
        <v>19.281964521718749</v>
      </c>
      <c r="G1101" s="97">
        <f t="shared" si="328"/>
        <v>1.9369136911350238</v>
      </c>
      <c r="H1101" s="97">
        <f t="shared" si="333"/>
        <v>4.4323890225025163E-2</v>
      </c>
      <c r="I1101" s="97">
        <f t="shared" si="334"/>
        <v>4.4323890225025163E-2</v>
      </c>
      <c r="J1101" s="97">
        <f t="shared" si="329"/>
        <v>5.5618703998886757E-2</v>
      </c>
      <c r="K1101" s="97">
        <f t="shared" si="335"/>
        <v>0.10686047103540594</v>
      </c>
      <c r="L1101" s="97">
        <f t="shared" si="336"/>
        <v>17.093923875099382</v>
      </c>
      <c r="M1101" s="97">
        <f t="shared" si="337"/>
        <v>99.863001767373149</v>
      </c>
      <c r="N1101" s="97">
        <f t="shared" si="330"/>
        <v>9.6170234361226896</v>
      </c>
      <c r="O1101" s="97">
        <f t="shared" si="338"/>
        <v>0.22955735256606466</v>
      </c>
      <c r="P1101" s="97">
        <f t="shared" si="339"/>
        <v>0.22955735256606466</v>
      </c>
      <c r="Q1101" s="97">
        <f t="shared" si="331"/>
        <v>0.28697242853965288</v>
      </c>
      <c r="R1101" s="97">
        <f t="shared" si="340"/>
        <v>1.7994798933282402E-2</v>
      </c>
      <c r="S1101" s="97">
        <f t="shared" si="347"/>
        <v>89.481896398645389</v>
      </c>
      <c r="T1101" s="97">
        <f t="shared" si="341"/>
        <v>235.40588327692527</v>
      </c>
      <c r="U1101" s="97">
        <f t="shared" si="342"/>
        <v>645.91659683648913</v>
      </c>
      <c r="V1101" s="33">
        <f t="shared" si="343"/>
        <v>999.99999999999909</v>
      </c>
      <c r="W1101" s="101">
        <f t="shared" si="344"/>
        <v>6608.1274993322513</v>
      </c>
      <c r="X1101" s="108">
        <f t="shared" si="345"/>
        <v>118.67751988658466</v>
      </c>
      <c r="Y1101" s="32">
        <f t="shared" si="346"/>
        <v>57.091729228762922</v>
      </c>
    </row>
    <row r="1102" spans="1:25" x14ac:dyDescent="0.25">
      <c r="A1102" s="4">
        <v>1096</v>
      </c>
      <c r="C1102" s="106">
        <f>IF(male=0,VLOOKUP((($A$5:$A$1570/'Life tables'!$I$2)*2)+age,lifetable,13,1),IF(male=1,VLOOKUP((($A$5:$A$1570/'Life tables'!$I$2)*2)+age,lifetable,10,1),"error"))</f>
        <v>2.9066211973534095E-3</v>
      </c>
      <c r="F1102" s="97">
        <f t="shared" si="332"/>
        <v>19.206289337118783</v>
      </c>
      <c r="G1102" s="97">
        <f t="shared" si="328"/>
        <v>1.929311960462522</v>
      </c>
      <c r="H1102" s="97">
        <f t="shared" si="333"/>
        <v>4.4149933957696209E-2</v>
      </c>
      <c r="I1102" s="97">
        <f t="shared" si="334"/>
        <v>4.4149933957696209E-2</v>
      </c>
      <c r="J1102" s="97">
        <f t="shared" si="329"/>
        <v>6.1689841018166436E-2</v>
      </c>
      <c r="K1102" s="97">
        <f t="shared" si="335"/>
        <v>0.10644107985444329</v>
      </c>
      <c r="L1102" s="97">
        <f t="shared" si="336"/>
        <v>17.02054658786826</v>
      </c>
      <c r="M1102" s="97">
        <f t="shared" si="337"/>
        <v>99.471230549465886</v>
      </c>
      <c r="N1102" s="97">
        <f t="shared" si="330"/>
        <v>9.5792950190159303</v>
      </c>
      <c r="O1102" s="97">
        <f t="shared" si="338"/>
        <v>0.22865677916047175</v>
      </c>
      <c r="P1102" s="97">
        <f t="shared" si="339"/>
        <v>0.22865677916047175</v>
      </c>
      <c r="Q1102" s="97">
        <f t="shared" si="331"/>
        <v>0.31829780648233202</v>
      </c>
      <c r="R1102" s="97">
        <f t="shared" si="340"/>
        <v>1.7924203776224029E-2</v>
      </c>
      <c r="S1102" s="97">
        <f t="shared" si="347"/>
        <v>89.098399961870456</v>
      </c>
      <c r="T1102" s="97">
        <f t="shared" si="341"/>
        <v>235.78587092442575</v>
      </c>
      <c r="U1102" s="97">
        <f t="shared" si="342"/>
        <v>646.04096212011984</v>
      </c>
      <c r="V1102" s="33">
        <f t="shared" si="343"/>
        <v>999.99999999999909</v>
      </c>
      <c r="W1102" s="101">
        <f t="shared" si="344"/>
        <v>6572.7709351103886</v>
      </c>
      <c r="X1102" s="108">
        <f t="shared" si="345"/>
        <v>118.1731669554535</v>
      </c>
      <c r="Y1102" s="32">
        <f t="shared" si="346"/>
        <v>56.832446481552743</v>
      </c>
    </row>
    <row r="1103" spans="1:25" x14ac:dyDescent="0.25">
      <c r="A1103" s="4">
        <v>1097</v>
      </c>
      <c r="C1103" s="106">
        <f>IF(male=0,VLOOKUP((($A$5:$A$1570/'Life tables'!$I$2)*2)+age,lifetable,13,1),IF(male=1,VLOOKUP((($A$5:$A$1570/'Life tables'!$I$2)*2)+age,lifetable,10,1),"error"))</f>
        <v>2.9066211973534095E-3</v>
      </c>
      <c r="F1103" s="97">
        <f t="shared" si="332"/>
        <v>19.124595803676115</v>
      </c>
      <c r="G1103" s="97">
        <f t="shared" si="328"/>
        <v>1.9211056740530603</v>
      </c>
      <c r="H1103" s="97">
        <f t="shared" si="333"/>
        <v>4.39621431750543E-2</v>
      </c>
      <c r="I1103" s="97">
        <f t="shared" si="334"/>
        <v>4.39621431750543E-2</v>
      </c>
      <c r="J1103" s="97">
        <f t="shared" si="329"/>
        <v>6.1427444622806991E-2</v>
      </c>
      <c r="K1103" s="97">
        <f t="shared" si="335"/>
        <v>0.10598833503923541</v>
      </c>
      <c r="L1103" s="97">
        <f t="shared" si="336"/>
        <v>16.948150063610903</v>
      </c>
      <c r="M1103" s="97">
        <f t="shared" si="337"/>
        <v>99.048571151777395</v>
      </c>
      <c r="N1103" s="97">
        <f t="shared" si="330"/>
        <v>9.5385920032730596</v>
      </c>
      <c r="O1103" s="97">
        <f t="shared" si="338"/>
        <v>0.22768520239376738</v>
      </c>
      <c r="P1103" s="97">
        <f t="shared" si="339"/>
        <v>0.22768520239376738</v>
      </c>
      <c r="Q1103" s="97">
        <f t="shared" si="331"/>
        <v>0.31694533945814557</v>
      </c>
      <c r="R1103" s="97">
        <f t="shared" si="340"/>
        <v>1.7848042728147547E-2</v>
      </c>
      <c r="S1103" s="97">
        <f t="shared" si="347"/>
        <v>88.719815361530507</v>
      </c>
      <c r="T1103" s="97">
        <f t="shared" si="341"/>
        <v>236.16424370850672</v>
      </c>
      <c r="U1103" s="97">
        <f t="shared" si="342"/>
        <v>646.1647984978872</v>
      </c>
      <c r="V1103" s="33">
        <f t="shared" si="343"/>
        <v>999.99999999999909</v>
      </c>
      <c r="W1103" s="101">
        <f t="shared" si="344"/>
        <v>6537.3174104823574</v>
      </c>
      <c r="X1103" s="108">
        <f t="shared" si="345"/>
        <v>117.67095779360517</v>
      </c>
      <c r="Y1103" s="32">
        <f t="shared" si="346"/>
        <v>56.574646610856661</v>
      </c>
    </row>
    <row r="1104" spans="1:25" x14ac:dyDescent="0.25">
      <c r="A1104" s="4">
        <v>1098</v>
      </c>
      <c r="C1104" s="106">
        <f>IF(male=0,VLOOKUP((($A$5:$A$1570/'Life tables'!$I$2)*2)+age,lifetable,13,1),IF(male=1,VLOOKUP((($A$5:$A$1570/'Life tables'!$I$2)*2)+age,lifetable,10,1),"error"))</f>
        <v>2.9066211973534095E-3</v>
      </c>
      <c r="F1104" s="97">
        <f t="shared" si="332"/>
        <v>19.043252277427872</v>
      </c>
      <c r="G1104" s="97">
        <f t="shared" ref="G1104:G1167" si="348">F1104*(rrOSEX)</f>
        <v>1.9129345465988035</v>
      </c>
      <c r="H1104" s="97">
        <f t="shared" si="333"/>
        <v>4.3775156961907681E-2</v>
      </c>
      <c r="I1104" s="97">
        <f t="shared" si="334"/>
        <v>4.3775156961907681E-2</v>
      </c>
      <c r="J1104" s="97">
        <f t="shared" ref="J1104:J1167" si="349">F1104*mr + G1104*mr + H1104*mr+I1104*mr</f>
        <v>6.116617243670007E-2</v>
      </c>
      <c r="K1104" s="97">
        <f t="shared" si="335"/>
        <v>0.10553752996069804</v>
      </c>
      <c r="L1104" s="97">
        <f t="shared" si="336"/>
        <v>16.876063714507854</v>
      </c>
      <c r="M1104" s="97">
        <f t="shared" si="337"/>
        <v>98.627705516177315</v>
      </c>
      <c r="N1104" s="97">
        <f t="shared" ref="N1104:N1167" si="350">M1104*rrOSEXc</f>
        <v>9.4980617307057162</v>
      </c>
      <c r="O1104" s="97">
        <f t="shared" si="338"/>
        <v>0.22671774898875713</v>
      </c>
      <c r="P1104" s="97">
        <f t="shared" si="339"/>
        <v>0.22671774898875713</v>
      </c>
      <c r="Q1104" s="97">
        <f t="shared" ref="Q1104:Q1167" si="351">M1104*mr + N1104*mr + O1104*mr+P1104*mr</f>
        <v>0.31559861228994512</v>
      </c>
      <c r="R1104" s="97">
        <f t="shared" si="340"/>
        <v>1.7772204906767078E-2</v>
      </c>
      <c r="S1104" s="97">
        <f t="shared" si="347"/>
        <v>88.342837470297368</v>
      </c>
      <c r="T1104" s="97">
        <f t="shared" si="341"/>
        <v>236.54100849323336</v>
      </c>
      <c r="U1104" s="97">
        <f t="shared" si="342"/>
        <v>646.28810823275467</v>
      </c>
      <c r="V1104" s="33">
        <f t="shared" si="343"/>
        <v>999.99999999999909</v>
      </c>
      <c r="W1104" s="101">
        <f t="shared" si="344"/>
        <v>6502.0550855567371</v>
      </c>
      <c r="X1104" s="108">
        <f t="shared" si="345"/>
        <v>117.17088327401106</v>
      </c>
      <c r="Y1104" s="32">
        <f t="shared" si="346"/>
        <v>56.318016331838841</v>
      </c>
    </row>
    <row r="1105" spans="1:25" x14ac:dyDescent="0.25">
      <c r="A1105" s="4">
        <v>1099</v>
      </c>
      <c r="C1105" s="106">
        <f>IF(male=0,VLOOKUP((($A$5:$A$1570/'Life tables'!$I$2)*2)+age,lifetable,13,1),IF(male=1,VLOOKUP((($A$5:$A$1570/'Life tables'!$I$2)*2)+age,lifetable,10,1),"error"))</f>
        <v>2.9066211973534095E-3</v>
      </c>
      <c r="F1105" s="97">
        <f t="shared" si="332"/>
        <v>18.962257160634682</v>
      </c>
      <c r="G1105" s="97">
        <f t="shared" si="348"/>
        <v>1.9047984176034876</v>
      </c>
      <c r="H1105" s="97">
        <f t="shared" si="333"/>
        <v>4.3588971645496549E-2</v>
      </c>
      <c r="I1105" s="97">
        <f t="shared" si="334"/>
        <v>4.3588971645496549E-2</v>
      </c>
      <c r="J1105" s="97">
        <f t="shared" si="349"/>
        <v>6.0906019327970053E-2</v>
      </c>
      <c r="K1105" s="97">
        <f t="shared" si="335"/>
        <v>0.10508865576417419</v>
      </c>
      <c r="L1105" s="97">
        <f t="shared" si="336"/>
        <v>16.804286124648058</v>
      </c>
      <c r="M1105" s="97">
        <f t="shared" si="337"/>
        <v>98.208626113376397</v>
      </c>
      <c r="N1105" s="97">
        <f t="shared" si="350"/>
        <v>9.4577034762270351</v>
      </c>
      <c r="O1105" s="97">
        <f t="shared" si="338"/>
        <v>0.22575440163769267</v>
      </c>
      <c r="P1105" s="97">
        <f t="shared" si="339"/>
        <v>0.22575440163769267</v>
      </c>
      <c r="Q1105" s="97">
        <f t="shared" si="351"/>
        <v>0.31425760088477189</v>
      </c>
      <c r="R1105" s="97">
        <f t="shared" si="340"/>
        <v>1.7696688955343452E-2</v>
      </c>
      <c r="S1105" s="97">
        <f t="shared" si="347"/>
        <v>87.967459544033858</v>
      </c>
      <c r="T1105" s="97">
        <f t="shared" si="341"/>
        <v>236.91617211344609</v>
      </c>
      <c r="U1105" s="97">
        <f t="shared" si="342"/>
        <v>646.41089357747421</v>
      </c>
      <c r="V1105" s="33">
        <f t="shared" si="343"/>
        <v>999.99999999999909</v>
      </c>
      <c r="W1105" s="101">
        <f t="shared" si="344"/>
        <v>6466.9829306641959</v>
      </c>
      <c r="X1105" s="108">
        <f t="shared" si="345"/>
        <v>116.67293430907883</v>
      </c>
      <c r="Y1105" s="32">
        <f t="shared" si="346"/>
        <v>56.062550331389446</v>
      </c>
    </row>
    <row r="1106" spans="1:25" x14ac:dyDescent="0.25">
      <c r="A1106" s="4">
        <v>1100</v>
      </c>
      <c r="C1106" s="106">
        <f>IF(male=0,VLOOKUP((($A$5:$A$1570/'Life tables'!$I$2)*2)+age,lifetable,13,1),IF(male=1,VLOOKUP((($A$5:$A$1570/'Life tables'!$I$2)*2)+age,lifetable,10,1),"error"))</f>
        <v>2.9066211973534095E-3</v>
      </c>
      <c r="F1106" s="97">
        <f t="shared" si="332"/>
        <v>18.881608866639183</v>
      </c>
      <c r="G1106" s="97">
        <f t="shared" si="348"/>
        <v>1.8966971276840598</v>
      </c>
      <c r="H1106" s="97">
        <f t="shared" si="333"/>
        <v>4.3403583578535548E-2</v>
      </c>
      <c r="I1106" s="97">
        <f t="shared" si="334"/>
        <v>4.3403583578535548E-2</v>
      </c>
      <c r="J1106" s="97">
        <f t="shared" si="349"/>
        <v>6.0646980200336292E-2</v>
      </c>
      <c r="K1106" s="97">
        <f t="shared" si="335"/>
        <v>0.10464170365642327</v>
      </c>
      <c r="L1106" s="97">
        <f t="shared" si="336"/>
        <v>16.732815887941292</v>
      </c>
      <c r="M1106" s="97">
        <f t="shared" si="337"/>
        <v>97.791325442439629</v>
      </c>
      <c r="N1106" s="97">
        <f t="shared" si="350"/>
        <v>9.4175165174807205</v>
      </c>
      <c r="O1106" s="97">
        <f t="shared" si="338"/>
        <v>0.22479514309800408</v>
      </c>
      <c r="P1106" s="97">
        <f t="shared" si="339"/>
        <v>0.22479514309800408</v>
      </c>
      <c r="Q1106" s="97">
        <f t="shared" si="351"/>
        <v>0.31292228124039767</v>
      </c>
      <c r="R1106" s="97">
        <f t="shared" si="340"/>
        <v>1.7621493522246783E-2</v>
      </c>
      <c r="S1106" s="97">
        <f t="shared" si="347"/>
        <v>87.593674864000249</v>
      </c>
      <c r="T1106" s="97">
        <f t="shared" si="341"/>
        <v>237.28974137488683</v>
      </c>
      <c r="U1106" s="97">
        <f t="shared" si="342"/>
        <v>646.53315677465287</v>
      </c>
      <c r="V1106" s="33">
        <f t="shared" si="343"/>
        <v>999.99999999999909</v>
      </c>
      <c r="W1106" s="101">
        <f t="shared" si="344"/>
        <v>6432.0999216218815</v>
      </c>
      <c r="X1106" s="108">
        <f t="shared" si="345"/>
        <v>116.17710185045939</v>
      </c>
      <c r="Y1106" s="32">
        <f t="shared" si="346"/>
        <v>55.808243320804081</v>
      </c>
    </row>
    <row r="1107" spans="1:25" x14ac:dyDescent="0.25">
      <c r="A1107" s="4">
        <v>1101</v>
      </c>
      <c r="C1107" s="106">
        <f>IF(male=0,VLOOKUP((($A$5:$A$1570/'Life tables'!$I$2)*2)+age,lifetable,13,1),IF(male=1,VLOOKUP((($A$5:$A$1570/'Life tables'!$I$2)*2)+age,lifetable,10,1),"error"))</f>
        <v>2.9066211973534095E-3</v>
      </c>
      <c r="F1107" s="97">
        <f t="shared" si="332"/>
        <v>18.801305819651901</v>
      </c>
      <c r="G1107" s="97">
        <f t="shared" si="348"/>
        <v>1.8886305185491694</v>
      </c>
      <c r="H1107" s="97">
        <f t="shared" si="333"/>
        <v>4.3218989138721589E-2</v>
      </c>
      <c r="I1107" s="97">
        <f t="shared" si="334"/>
        <v>4.3218989138721589E-2</v>
      </c>
      <c r="J1107" s="97">
        <f t="shared" si="349"/>
        <v>6.0389049992425406E-2</v>
      </c>
      <c r="K1107" s="97">
        <f t="shared" si="335"/>
        <v>0.1041966649044344</v>
      </c>
      <c r="L1107" s="97">
        <f t="shared" si="336"/>
        <v>16.661651607928427</v>
      </c>
      <c r="M1107" s="97">
        <f t="shared" si="337"/>
        <v>97.375796030807507</v>
      </c>
      <c r="N1107" s="97">
        <f t="shared" si="350"/>
        <v>9.3775001348431015</v>
      </c>
      <c r="O1107" s="97">
        <f t="shared" si="338"/>
        <v>0.22383995619234903</v>
      </c>
      <c r="P1107" s="97">
        <f t="shared" si="339"/>
        <v>0.22383995619234903</v>
      </c>
      <c r="Q1107" s="97">
        <f t="shared" si="351"/>
        <v>0.31159262944539323</v>
      </c>
      <c r="R1107" s="97">
        <f t="shared" si="340"/>
        <v>1.7546617260960309E-2</v>
      </c>
      <c r="S1107" s="97">
        <f t="shared" si="347"/>
        <v>87.221476736873356</v>
      </c>
      <c r="T1107" s="97">
        <f t="shared" si="341"/>
        <v>237.66172305432465</v>
      </c>
      <c r="U1107" s="97">
        <f t="shared" si="342"/>
        <v>646.65490005681829</v>
      </c>
      <c r="V1107" s="33">
        <f t="shared" si="343"/>
        <v>999.99999999999909</v>
      </c>
      <c r="W1107" s="101">
        <f t="shared" si="344"/>
        <v>6397.4050397065421</v>
      </c>
      <c r="X1107" s="108">
        <f t="shared" si="345"/>
        <v>115.6833768888562</v>
      </c>
      <c r="Y1107" s="32">
        <f t="shared" si="346"/>
        <v>55.555090035661287</v>
      </c>
    </row>
    <row r="1108" spans="1:25" x14ac:dyDescent="0.25">
      <c r="A1108" s="4">
        <v>1102</v>
      </c>
      <c r="C1108" s="106">
        <f>IF(male=0,VLOOKUP((($A$5:$A$1570/'Life tables'!$I$2)*2)+age,lifetable,13,1),IF(male=1,VLOOKUP((($A$5:$A$1570/'Life tables'!$I$2)*2)+age,lifetable,10,1),"error"))</f>
        <v>2.9066211973534095E-3</v>
      </c>
      <c r="F1108" s="97">
        <f t="shared" si="332"/>
        <v>18.721346454544623</v>
      </c>
      <c r="G1108" s="97">
        <f t="shared" si="348"/>
        <v>1.8805984329784122</v>
      </c>
      <c r="H1108" s="97">
        <f t="shared" si="333"/>
        <v>4.303518472825886E-2</v>
      </c>
      <c r="I1108" s="97">
        <f t="shared" si="334"/>
        <v>4.303518472825886E-2</v>
      </c>
      <c r="J1108" s="97">
        <f t="shared" si="349"/>
        <v>6.0132223677107507E-2</v>
      </c>
      <c r="K1108" s="97">
        <f t="shared" si="335"/>
        <v>0.10375353083428135</v>
      </c>
      <c r="L1108" s="97">
        <f t="shared" si="336"/>
        <v>16.590791897598304</v>
      </c>
      <c r="M1108" s="97">
        <f t="shared" si="337"/>
        <v>96.962030434311572</v>
      </c>
      <c r="N1108" s="97">
        <f t="shared" si="350"/>
        <v>9.3376536114246278</v>
      </c>
      <c r="O1108" s="97">
        <f t="shared" si="338"/>
        <v>0.22288882380864816</v>
      </c>
      <c r="P1108" s="97">
        <f t="shared" si="339"/>
        <v>0.22288882380864816</v>
      </c>
      <c r="Q1108" s="97">
        <f t="shared" si="351"/>
        <v>0.31026862167917768</v>
      </c>
      <c r="R1108" s="97">
        <f t="shared" si="340"/>
        <v>1.7472058830083195E-2</v>
      </c>
      <c r="S1108" s="97">
        <f t="shared" si="347"/>
        <v>86.850858494760388</v>
      </c>
      <c r="T1108" s="97">
        <f t="shared" si="341"/>
        <v>238.03212389968093</v>
      </c>
      <c r="U1108" s="97">
        <f t="shared" si="342"/>
        <v>646.77612564648268</v>
      </c>
      <c r="V1108" s="33">
        <f t="shared" si="343"/>
        <v>999.99999999999909</v>
      </c>
      <c r="W1108" s="101">
        <f t="shared" si="344"/>
        <v>6362.8972716276667</v>
      </c>
      <c r="X1108" s="108">
        <f t="shared" si="345"/>
        <v>115.19175045383554</v>
      </c>
      <c r="Y1108" s="32">
        <f t="shared" si="346"/>
        <v>55.303085235700863</v>
      </c>
    </row>
    <row r="1109" spans="1:25" x14ac:dyDescent="0.25">
      <c r="A1109" s="4">
        <v>1103</v>
      </c>
      <c r="C1109" s="106">
        <f>IF(male=0,VLOOKUP((($A$5:$A$1570/'Life tables'!$I$2)*2)+age,lifetable,13,1),IF(male=1,VLOOKUP((($A$5:$A$1570/'Life tables'!$I$2)*2)+age,lifetable,10,1),"error"))</f>
        <v>2.9066211973534095E-3</v>
      </c>
      <c r="F1109" s="97">
        <f t="shared" si="332"/>
        <v>18.641729216650798</v>
      </c>
      <c r="G1109" s="97">
        <f t="shared" si="348"/>
        <v>1.8726007148022792</v>
      </c>
      <c r="H1109" s="97">
        <f t="shared" si="333"/>
        <v>4.2852166773400022E-2</v>
      </c>
      <c r="I1109" s="97">
        <f t="shared" si="334"/>
        <v>4.2852166773400022E-2</v>
      </c>
      <c r="J1109" s="97">
        <f t="shared" si="349"/>
        <v>5.9876496260855207E-2</v>
      </c>
      <c r="K1109" s="97">
        <f t="shared" si="335"/>
        <v>0.10331229283001633</v>
      </c>
      <c r="L1109" s="97">
        <f t="shared" si="336"/>
        <v>16.520235379210845</v>
      </c>
      <c r="M1109" s="97">
        <f t="shared" si="337"/>
        <v>96.550021237184737</v>
      </c>
      <c r="N1109" s="97">
        <f t="shared" si="350"/>
        <v>9.2979762330708624</v>
      </c>
      <c r="O1109" s="97">
        <f t="shared" si="338"/>
        <v>0.2219417289001091</v>
      </c>
      <c r="P1109" s="97">
        <f t="shared" si="339"/>
        <v>0.2219417289001091</v>
      </c>
      <c r="Q1109" s="97">
        <f t="shared" si="351"/>
        <v>0.3089502342120517</v>
      </c>
      <c r="R1109" s="97">
        <f t="shared" si="340"/>
        <v>1.7397816893332373E-2</v>
      </c>
      <c r="S1109" s="97">
        <f t="shared" si="347"/>
        <v>86.481813495208272</v>
      </c>
      <c r="T1109" s="97">
        <f t="shared" si="341"/>
        <v>238.40095063015383</v>
      </c>
      <c r="U1109" s="97">
        <f t="shared" si="342"/>
        <v>646.89683575620609</v>
      </c>
      <c r="V1109" s="33">
        <f t="shared" si="343"/>
        <v>999.9999999999992</v>
      </c>
      <c r="W1109" s="101">
        <f t="shared" si="344"/>
        <v>6328.5756095006836</v>
      </c>
      <c r="X1109" s="108">
        <f t="shared" si="345"/>
        <v>114.70221361363927</v>
      </c>
      <c r="Y1109" s="32">
        <f t="shared" si="346"/>
        <v>55.052223704703152</v>
      </c>
    </row>
    <row r="1110" spans="1:25" x14ac:dyDescent="0.25">
      <c r="A1110" s="4">
        <v>1104</v>
      </c>
      <c r="C1110" s="106">
        <f>IF(male=0,VLOOKUP((($A$5:$A$1570/'Life tables'!$I$2)*2)+age,lifetable,13,1),IF(male=1,VLOOKUP((($A$5:$A$1570/'Life tables'!$I$2)*2)+age,lifetable,10,1),"error"))</f>
        <v>2.9066211973534095E-3</v>
      </c>
      <c r="F1110" s="97">
        <f t="shared" si="332"/>
        <v>18.562452561572869</v>
      </c>
      <c r="G1110" s="97">
        <f t="shared" si="348"/>
        <v>1.8646372088828032</v>
      </c>
      <c r="H1110" s="97">
        <f t="shared" si="333"/>
        <v>4.2669931724003296E-2</v>
      </c>
      <c r="I1110" s="97">
        <f t="shared" si="334"/>
        <v>4.2669931724003296E-2</v>
      </c>
      <c r="J1110" s="97">
        <f t="shared" si="349"/>
        <v>5.9621862783124667E-2</v>
      </c>
      <c r="K1110" s="97">
        <f t="shared" si="335"/>
        <v>0.10287294233260219</v>
      </c>
      <c r="L1110" s="97">
        <f t="shared" si="336"/>
        <v>16.449980684126331</v>
      </c>
      <c r="M1110" s="97">
        <f t="shared" si="337"/>
        <v>96.13976105206639</v>
      </c>
      <c r="N1110" s="97">
        <f t="shared" si="350"/>
        <v>9.2584672883629704</v>
      </c>
      <c r="O1110" s="97">
        <f t="shared" si="338"/>
        <v>0.22099865448523806</v>
      </c>
      <c r="P1110" s="97">
        <f t="shared" si="339"/>
        <v>0.22099865448523806</v>
      </c>
      <c r="Q1110" s="97">
        <f t="shared" si="351"/>
        <v>0.3076374434052136</v>
      </c>
      <c r="R1110" s="97">
        <f t="shared" si="340"/>
        <v>1.7323890119543484E-2</v>
      </c>
      <c r="S1110" s="97">
        <f t="shared" si="347"/>
        <v>86.114335121208185</v>
      </c>
      <c r="T1110" s="97">
        <f t="shared" si="341"/>
        <v>238.76820993634217</v>
      </c>
      <c r="U1110" s="97">
        <f t="shared" si="342"/>
        <v>647.01703258865825</v>
      </c>
      <c r="V1110" s="33">
        <f t="shared" si="343"/>
        <v>999.9999999999992</v>
      </c>
      <c r="W1110" s="101">
        <f t="shared" si="344"/>
        <v>6294.4390508201986</v>
      </c>
      <c r="X1110" s="108">
        <f t="shared" si="345"/>
        <v>114.21475747499878</v>
      </c>
      <c r="Y1110" s="32">
        <f t="shared" si="346"/>
        <v>54.802500250369455</v>
      </c>
    </row>
    <row r="1111" spans="1:25" x14ac:dyDescent="0.25">
      <c r="A1111" s="4">
        <v>1105</v>
      </c>
      <c r="C1111" s="106">
        <f>IF(male=0,VLOOKUP((($A$5:$A$1570/'Life tables'!$I$2)*2)+age,lifetable,13,1),IF(male=1,VLOOKUP((($A$5:$A$1570/'Life tables'!$I$2)*2)+age,lifetable,10,1),"error"))</f>
        <v>2.9066211973534095E-3</v>
      </c>
      <c r="F1111" s="97">
        <f t="shared" si="332"/>
        <v>18.483514954996124</v>
      </c>
      <c r="G1111" s="97">
        <f t="shared" si="348"/>
        <v>1.8567077610948608</v>
      </c>
      <c r="H1111" s="97">
        <f t="shared" si="333"/>
        <v>4.2488476053104574E-2</v>
      </c>
      <c r="I1111" s="97">
        <f t="shared" si="334"/>
        <v>4.2488476053104574E-2</v>
      </c>
      <c r="J1111" s="97">
        <f t="shared" si="349"/>
        <v>5.9368318315757798E-2</v>
      </c>
      <c r="K1111" s="97">
        <f t="shared" si="335"/>
        <v>0.10243547083888084</v>
      </c>
      <c r="L1111" s="97">
        <f t="shared" si="336"/>
        <v>16.380026452640415</v>
      </c>
      <c r="M1111" s="97">
        <f t="shared" si="337"/>
        <v>95.731242520002652</v>
      </c>
      <c r="N1111" s="97">
        <f t="shared" si="350"/>
        <v>9.2191260686177525</v>
      </c>
      <c r="O1111" s="97">
        <f t="shared" si="338"/>
        <v>0.22005958364784042</v>
      </c>
      <c r="P1111" s="97">
        <f t="shared" si="339"/>
        <v>0.22005958364784042</v>
      </c>
      <c r="Q1111" s="97">
        <f t="shared" si="351"/>
        <v>0.30633022571076063</v>
      </c>
      <c r="R1111" s="97">
        <f t="shared" si="340"/>
        <v>1.7250277182670918E-2</v>
      </c>
      <c r="S1111" s="97">
        <f t="shared" si="347"/>
        <v>85.748416781195786</v>
      </c>
      <c r="T1111" s="97">
        <f t="shared" si="341"/>
        <v>239.13390848036869</v>
      </c>
      <c r="U1111" s="97">
        <f t="shared" si="342"/>
        <v>647.13671833667979</v>
      </c>
      <c r="V1111" s="33">
        <f t="shared" si="343"/>
        <v>999.9999999999992</v>
      </c>
      <c r="W1111" s="101">
        <f t="shared" si="344"/>
        <v>6260.4865984332755</v>
      </c>
      <c r="X1111" s="108">
        <f t="shared" si="345"/>
        <v>113.72937318295071</v>
      </c>
      <c r="Y1111" s="32">
        <f t="shared" si="346"/>
        <v>54.553909704203456</v>
      </c>
    </row>
    <row r="1112" spans="1:25" x14ac:dyDescent="0.25">
      <c r="A1112" s="4">
        <v>1106</v>
      </c>
      <c r="C1112" s="106">
        <f>IF(male=0,VLOOKUP((($A$5:$A$1570/'Life tables'!$I$2)*2)+age,lifetable,13,1),IF(male=1,VLOOKUP((($A$5:$A$1570/'Life tables'!$I$2)*2)+age,lifetable,10,1),"error"))</f>
        <v>2.9066211973534095E-3</v>
      </c>
      <c r="F1112" s="97">
        <f t="shared" si="332"/>
        <v>18.404914872508922</v>
      </c>
      <c r="G1112" s="97">
        <f t="shared" si="348"/>
        <v>1.8488122183081119</v>
      </c>
      <c r="H1112" s="97">
        <f t="shared" si="333"/>
        <v>4.2307796256504153E-2</v>
      </c>
      <c r="I1112" s="97">
        <f t="shared" si="334"/>
        <v>4.2307796256504153E-2</v>
      </c>
      <c r="J1112" s="97">
        <f t="shared" si="349"/>
        <v>5.9115857962404719E-2</v>
      </c>
      <c r="K1112" s="97">
        <f t="shared" si="335"/>
        <v>0.10199986990057688</v>
      </c>
      <c r="L1112" s="97">
        <f t="shared" si="336"/>
        <v>16.310371333824818</v>
      </c>
      <c r="M1112" s="97">
        <f t="shared" si="337"/>
        <v>95.324458310441784</v>
      </c>
      <c r="N1112" s="97">
        <f t="shared" si="350"/>
        <v>9.1799518678871905</v>
      </c>
      <c r="O1112" s="97">
        <f t="shared" si="338"/>
        <v>0.2191244995370103</v>
      </c>
      <c r="P1112" s="97">
        <f t="shared" si="339"/>
        <v>0.2191244995370103</v>
      </c>
      <c r="Q1112" s="97">
        <f t="shared" si="351"/>
        <v>0.30502855767167392</v>
      </c>
      <c r="R1112" s="97">
        <f t="shared" si="340"/>
        <v>1.7176976761786981E-2</v>
      </c>
      <c r="S1112" s="97">
        <f t="shared" si="347"/>
        <v>85.384051909047116</v>
      </c>
      <c r="T1112" s="97">
        <f t="shared" si="341"/>
        <v>239.49805289600278</v>
      </c>
      <c r="U1112" s="97">
        <f t="shared" si="342"/>
        <v>647.2558951833422</v>
      </c>
      <c r="V1112" s="33">
        <f t="shared" si="343"/>
        <v>999.99999999999932</v>
      </c>
      <c r="W1112" s="101">
        <f t="shared" si="344"/>
        <v>6226.7172605127826</v>
      </c>
      <c r="X1112" s="108">
        <f t="shared" si="345"/>
        <v>113.24605192065427</v>
      </c>
      <c r="Y1112" s="32">
        <f t="shared" si="346"/>
        <v>54.306446921393217</v>
      </c>
    </row>
    <row r="1113" spans="1:25" x14ac:dyDescent="0.25">
      <c r="A1113" s="4">
        <v>1107</v>
      </c>
      <c r="C1113" s="106">
        <f>IF(male=0,VLOOKUP((($A$5:$A$1570/'Life tables'!$I$2)*2)+age,lifetable,13,1),IF(male=1,VLOOKUP((($A$5:$A$1570/'Life tables'!$I$2)*2)+age,lifetable,10,1),"error"))</f>
        <v>2.9066211973534095E-3</v>
      </c>
      <c r="F1113" s="97">
        <f t="shared" si="332"/>
        <v>18.326650799428997</v>
      </c>
      <c r="G1113" s="97">
        <f t="shared" si="348"/>
        <v>1.840950428369553</v>
      </c>
      <c r="H1113" s="97">
        <f t="shared" si="333"/>
        <v>4.2127888852367477E-2</v>
      </c>
      <c r="I1113" s="97">
        <f t="shared" si="334"/>
        <v>4.2127888852367477E-2</v>
      </c>
      <c r="J1113" s="97">
        <f t="shared" si="349"/>
        <v>5.8864476857965989E-2</v>
      </c>
      <c r="K1113" s="97">
        <f t="shared" si="335"/>
        <v>0.10156613112333507</v>
      </c>
      <c r="L1113" s="97">
        <f t="shared" si="336"/>
        <v>16.241013985373407</v>
      </c>
      <c r="M1113" s="97">
        <f t="shared" si="337"/>
        <v>94.919401121225278</v>
      </c>
      <c r="N1113" s="97">
        <f t="shared" si="350"/>
        <v>9.1409439829575998</v>
      </c>
      <c r="O1113" s="97">
        <f t="shared" si="338"/>
        <v>0.21819338536710986</v>
      </c>
      <c r="P1113" s="97">
        <f t="shared" si="339"/>
        <v>0.21819338536710986</v>
      </c>
      <c r="Q1113" s="97">
        <f t="shared" si="351"/>
        <v>0.30373241592178968</v>
      </c>
      <c r="R1113" s="97">
        <f t="shared" si="340"/>
        <v>1.7103987541080289E-2</v>
      </c>
      <c r="S1113" s="97">
        <f t="shared" si="347"/>
        <v>85.021233964070589</v>
      </c>
      <c r="T1113" s="97">
        <f t="shared" si="341"/>
        <v>239.86064978878252</v>
      </c>
      <c r="U1113" s="97">
        <f t="shared" si="342"/>
        <v>647.37456530200666</v>
      </c>
      <c r="V1113" s="33">
        <f t="shared" si="343"/>
        <v>999.99999999999932</v>
      </c>
      <c r="W1113" s="101">
        <f t="shared" si="344"/>
        <v>6193.1300505307654</v>
      </c>
      <c r="X1113" s="108">
        <f t="shared" si="345"/>
        <v>112.76478490921011</v>
      </c>
      <c r="Y1113" s="32">
        <f t="shared" si="346"/>
        <v>54.060106780694547</v>
      </c>
    </row>
    <row r="1114" spans="1:25" x14ac:dyDescent="0.25">
      <c r="A1114" s="4">
        <v>1108</v>
      </c>
      <c r="C1114" s="106">
        <f>IF(male=0,VLOOKUP((($A$5:$A$1570/'Life tables'!$I$2)*2)+age,lifetable,13,1),IF(male=1,VLOOKUP((($A$5:$A$1570/'Life tables'!$I$2)*2)+age,lifetable,10,1),"error"))</f>
        <v>2.9066211973534095E-3</v>
      </c>
      <c r="F1114" s="97">
        <f t="shared" si="332"/>
        <v>18.248721230635624</v>
      </c>
      <c r="G1114" s="97">
        <f t="shared" si="348"/>
        <v>1.8331222400866571</v>
      </c>
      <c r="H1114" s="97">
        <f t="shared" si="333"/>
        <v>4.1948750380839311E-2</v>
      </c>
      <c r="I1114" s="97">
        <f t="shared" si="334"/>
        <v>4.1948750380839311E-2</v>
      </c>
      <c r="J1114" s="97">
        <f t="shared" si="349"/>
        <v>5.8614170168053412E-2</v>
      </c>
      <c r="K1114" s="97">
        <f t="shared" si="335"/>
        <v>0.10113424616579013</v>
      </c>
      <c r="L1114" s="97">
        <f t="shared" si="336"/>
        <v>16.171953073453444</v>
      </c>
      <c r="M1114" s="97">
        <f t="shared" si="337"/>
        <v>94.516063678574483</v>
      </c>
      <c r="N1114" s="97">
        <f t="shared" si="350"/>
        <v>9.102101713348338</v>
      </c>
      <c r="O1114" s="97">
        <f t="shared" si="338"/>
        <v>0.2172662244177388</v>
      </c>
      <c r="P1114" s="97">
        <f t="shared" si="339"/>
        <v>0.2172662244177388</v>
      </c>
      <c r="Q1114" s="97">
        <f t="shared" si="351"/>
        <v>0.30244177718575738</v>
      </c>
      <c r="R1114" s="97">
        <f t="shared" si="340"/>
        <v>1.7031308209853369E-2</v>
      </c>
      <c r="S1114" s="97">
        <f t="shared" si="347"/>
        <v>84.659956430995052</v>
      </c>
      <c r="T1114" s="97">
        <f t="shared" si="341"/>
        <v>240.22170573613633</v>
      </c>
      <c r="U1114" s="97">
        <f t="shared" si="342"/>
        <v>647.49273085638231</v>
      </c>
      <c r="V1114" s="33">
        <f t="shared" si="343"/>
        <v>999.99999999999932</v>
      </c>
      <c r="W1114" s="101">
        <f t="shared" si="344"/>
        <v>6159.7239872319233</v>
      </c>
      <c r="X1114" s="108">
        <f t="shared" si="345"/>
        <v>112.28556340748065</v>
      </c>
      <c r="Y1114" s="32">
        <f t="shared" si="346"/>
        <v>53.814884184314984</v>
      </c>
    </row>
    <row r="1115" spans="1:25" x14ac:dyDescent="0.25">
      <c r="A1115" s="4">
        <v>1109</v>
      </c>
      <c r="C1115" s="106">
        <f>IF(male=0,VLOOKUP((($A$5:$A$1570/'Life tables'!$I$2)*2)+age,lifetable,13,1),IF(male=1,VLOOKUP((($A$5:$A$1570/'Life tables'!$I$2)*2)+age,lifetable,10,1),"error"))</f>
        <v>2.9066211973534095E-3</v>
      </c>
      <c r="F1115" s="97">
        <f t="shared" si="332"/>
        <v>18.171124670407426</v>
      </c>
      <c r="G1115" s="97">
        <f t="shared" si="348"/>
        <v>1.8253275032110816</v>
      </c>
      <c r="H1115" s="97">
        <f t="shared" si="333"/>
        <v>4.1770377403670927E-2</v>
      </c>
      <c r="I1115" s="97">
        <f t="shared" si="334"/>
        <v>4.1770377403670927E-2</v>
      </c>
      <c r="J1115" s="97">
        <f t="shared" si="349"/>
        <v>5.8364933088469143E-2</v>
      </c>
      <c r="K1115" s="97">
        <f t="shared" si="335"/>
        <v>0.10070420673866783</v>
      </c>
      <c r="L1115" s="97">
        <f t="shared" si="336"/>
        <v>16.103187272561865</v>
      </c>
      <c r="M1115" s="97">
        <f t="shared" si="337"/>
        <v>94.114438737073229</v>
      </c>
      <c r="N1115" s="97">
        <f t="shared" si="350"/>
        <v>9.0634243613101297</v>
      </c>
      <c r="O1115" s="97">
        <f t="shared" si="338"/>
        <v>0.21634300003369419</v>
      </c>
      <c r="P1115" s="97">
        <f t="shared" si="339"/>
        <v>0.21634300003369419</v>
      </c>
      <c r="Q1115" s="97">
        <f t="shared" si="351"/>
        <v>0.3011566182789831</v>
      </c>
      <c r="R1115" s="97">
        <f t="shared" si="340"/>
        <v>1.695893746251952E-2</v>
      </c>
      <c r="S1115" s="97">
        <f t="shared" si="347"/>
        <v>84.300212819954211</v>
      </c>
      <c r="T1115" s="97">
        <f t="shared" si="341"/>
        <v>240.58122728750379</v>
      </c>
      <c r="U1115" s="97">
        <f t="shared" si="342"/>
        <v>647.61039400058348</v>
      </c>
      <c r="V1115" s="33">
        <f t="shared" si="343"/>
        <v>999.99999999999932</v>
      </c>
      <c r="W1115" s="101">
        <f t="shared" si="344"/>
        <v>6126.4980946071046</v>
      </c>
      <c r="X1115" s="108">
        <f t="shared" si="345"/>
        <v>111.80837871191203</v>
      </c>
      <c r="Y1115" s="32">
        <f t="shared" si="346"/>
        <v>53.570774057798715</v>
      </c>
    </row>
    <row r="1116" spans="1:25" x14ac:dyDescent="0.25">
      <c r="A1116" s="4">
        <v>1110</v>
      </c>
      <c r="C1116" s="106">
        <f>IF(male=0,VLOOKUP((($A$5:$A$1570/'Life tables'!$I$2)*2)+age,lifetable,13,1),IF(male=1,VLOOKUP((($A$5:$A$1570/'Life tables'!$I$2)*2)+age,lifetable,10,1),"error"))</f>
        <v>2.9066211973534095E-3</v>
      </c>
      <c r="F1116" s="97">
        <f t="shared" si="332"/>
        <v>18.09385963226558</v>
      </c>
      <c r="G1116" s="97">
        <f t="shared" si="348"/>
        <v>1.8175660684229178</v>
      </c>
      <c r="H1116" s="97">
        <f t="shared" si="333"/>
        <v>4.1592766503859652E-2</v>
      </c>
      <c r="I1116" s="97">
        <f t="shared" si="334"/>
        <v>4.1592766503859652E-2</v>
      </c>
      <c r="J1116" s="97">
        <f t="shared" si="349"/>
        <v>5.8116760844702027E-2</v>
      </c>
      <c r="K1116" s="97">
        <f t="shared" si="335"/>
        <v>0.10027600460391614</v>
      </c>
      <c r="L1116" s="97">
        <f t="shared" si="336"/>
        <v>16.034715265386325</v>
      </c>
      <c r="M1116" s="97">
        <f t="shared" si="337"/>
        <v>93.714519079646422</v>
      </c>
      <c r="N1116" s="97">
        <f t="shared" si="350"/>
        <v>9.0249112318230047</v>
      </c>
      <c r="O1116" s="97">
        <f t="shared" si="338"/>
        <v>0.21542369562492145</v>
      </c>
      <c r="P1116" s="97">
        <f t="shared" si="339"/>
        <v>0.21542369562492145</v>
      </c>
      <c r="Q1116" s="97">
        <f t="shared" si="351"/>
        <v>0.29987691610756162</v>
      </c>
      <c r="R1116" s="97">
        <f t="shared" si="340"/>
        <v>1.688687399859895E-2</v>
      </c>
      <c r="S1116" s="97">
        <f t="shared" si="347"/>
        <v>83.941996666467418</v>
      </c>
      <c r="T1116" s="97">
        <f t="shared" si="341"/>
        <v>240.93922096445607</v>
      </c>
      <c r="U1116" s="97">
        <f t="shared" si="342"/>
        <v>647.72755687918595</v>
      </c>
      <c r="V1116" s="33">
        <f t="shared" si="343"/>
        <v>999.99999999999932</v>
      </c>
      <c r="W1116" s="101">
        <f t="shared" si="344"/>
        <v>6093.4514018668833</v>
      </c>
      <c r="X1116" s="108">
        <f t="shared" si="345"/>
        <v>111.33322215635722</v>
      </c>
      <c r="Y1116" s="32">
        <f t="shared" si="346"/>
        <v>53.327771349912489</v>
      </c>
    </row>
    <row r="1117" spans="1:25" x14ac:dyDescent="0.25">
      <c r="A1117" s="4">
        <v>1111</v>
      </c>
      <c r="C1117" s="106">
        <f>IF(male=0,VLOOKUP((($A$5:$A$1570/'Life tables'!$I$2)*2)+age,lifetable,13,1),IF(male=1,VLOOKUP((($A$5:$A$1570/'Life tables'!$I$2)*2)+age,lifetable,10,1),"error"))</f>
        <v>2.9066211973534095E-3</v>
      </c>
      <c r="F1117" s="97">
        <f t="shared" si="332"/>
        <v>18.01692463882225</v>
      </c>
      <c r="G1117" s="97">
        <f t="shared" si="348"/>
        <v>1.8098377873154652</v>
      </c>
      <c r="H1117" s="97">
        <f t="shared" si="333"/>
        <v>4.1415914285300476E-2</v>
      </c>
      <c r="I1117" s="97">
        <f t="shared" si="334"/>
        <v>4.1415914285300476E-2</v>
      </c>
      <c r="J1117" s="97">
        <f t="shared" si="349"/>
        <v>5.7869648691440852E-2</v>
      </c>
      <c r="K1117" s="97">
        <f t="shared" si="335"/>
        <v>9.9849631573865172E-2</v>
      </c>
      <c r="L1117" s="97">
        <f t="shared" si="336"/>
        <v>15.966535742670878</v>
      </c>
      <c r="M1117" s="97">
        <f t="shared" si="337"/>
        <v>93.316297517534991</v>
      </c>
      <c r="N1117" s="97">
        <f t="shared" si="350"/>
        <v>8.986561632593892</v>
      </c>
      <c r="O1117" s="97">
        <f t="shared" si="338"/>
        <v>0.21450829466645668</v>
      </c>
      <c r="P1117" s="97">
        <f t="shared" si="339"/>
        <v>0.21450829466645668</v>
      </c>
      <c r="Q1117" s="97">
        <f t="shared" si="351"/>
        <v>0.29860264766819616</v>
      </c>
      <c r="R1117" s="97">
        <f t="shared" si="340"/>
        <v>1.6815116522714283E-2</v>
      </c>
      <c r="S1117" s="97">
        <f t="shared" si="347"/>
        <v>83.585301531417272</v>
      </c>
      <c r="T1117" s="97">
        <f t="shared" si="341"/>
        <v>241.29569326081571</v>
      </c>
      <c r="U1117" s="97">
        <f t="shared" si="342"/>
        <v>647.84422162728254</v>
      </c>
      <c r="V1117" s="33">
        <f t="shared" si="343"/>
        <v>999.99999999999932</v>
      </c>
      <c r="W1117" s="101">
        <f t="shared" si="344"/>
        <v>6060.5829434152229</v>
      </c>
      <c r="X1117" s="108">
        <f t="shared" si="345"/>
        <v>110.86008511190101</v>
      </c>
      <c r="Y1117" s="32">
        <f t="shared" si="346"/>
        <v>53.085871032532154</v>
      </c>
    </row>
    <row r="1118" spans="1:25" x14ac:dyDescent="0.25">
      <c r="A1118" s="4">
        <v>1112</v>
      </c>
      <c r="C1118" s="106">
        <f>IF(male=0,VLOOKUP((($A$5:$A$1570/'Life tables'!$I$2)*2)+age,lifetable,13,1),IF(male=1,VLOOKUP((($A$5:$A$1570/'Life tables'!$I$2)*2)+age,lifetable,10,1),"error"))</f>
        <v>2.9066211973534095E-3</v>
      </c>
      <c r="F1118" s="97">
        <f t="shared" si="332"/>
        <v>17.940318221634033</v>
      </c>
      <c r="G1118" s="97">
        <f t="shared" si="348"/>
        <v>1.802142512380511</v>
      </c>
      <c r="H1118" s="97">
        <f t="shared" si="333"/>
        <v>4.1239817372449174E-2</v>
      </c>
      <c r="I1118" s="97">
        <f t="shared" si="334"/>
        <v>4.1239817372449174E-2</v>
      </c>
      <c r="J1118" s="97">
        <f t="shared" si="349"/>
        <v>5.7623591912103513E-2</v>
      </c>
      <c r="K1118" s="97">
        <f t="shared" si="335"/>
        <v>9.9425079510415071E-2</v>
      </c>
      <c r="L1118" s="97">
        <f t="shared" si="336"/>
        <v>15.898647403086105</v>
      </c>
      <c r="M1118" s="97">
        <f t="shared" si="337"/>
        <v>92.919766890266985</v>
      </c>
      <c r="N1118" s="97">
        <f t="shared" si="350"/>
        <v>8.948374874053826</v>
      </c>
      <c r="O1118" s="97">
        <f t="shared" si="338"/>
        <v>0.21359678069836019</v>
      </c>
      <c r="P1118" s="97">
        <f t="shared" si="339"/>
        <v>0.21359678069836019</v>
      </c>
      <c r="Q1118" s="97">
        <f t="shared" si="351"/>
        <v>0.29733379004810567</v>
      </c>
      <c r="R1118" s="97">
        <f t="shared" si="340"/>
        <v>1.6743663744585323E-2</v>
      </c>
      <c r="S1118" s="97">
        <f t="shared" si="347"/>
        <v>83.230121001023747</v>
      </c>
      <c r="T1118" s="97">
        <f t="shared" si="341"/>
        <v>241.65065064277593</v>
      </c>
      <c r="U1118" s="97">
        <f t="shared" si="342"/>
        <v>647.96039037053754</v>
      </c>
      <c r="V1118" s="33">
        <f t="shared" si="343"/>
        <v>999.99999999999932</v>
      </c>
      <c r="W1118" s="101">
        <f t="shared" si="344"/>
        <v>6027.8917588231752</v>
      </c>
      <c r="X1118" s="108">
        <f t="shared" si="345"/>
        <v>110.38895898668581</v>
      </c>
      <c r="Y1118" s="32">
        <f t="shared" si="346"/>
        <v>52.845068100530085</v>
      </c>
    </row>
    <row r="1119" spans="1:25" x14ac:dyDescent="0.25">
      <c r="A1119" s="4">
        <v>1113</v>
      </c>
      <c r="C1119" s="106">
        <f>IF(male=0,VLOOKUP((($A$5:$A$1570/'Life tables'!$I$2)*2)+age,lifetable,13,1),IF(male=1,VLOOKUP((($A$5:$A$1570/'Life tables'!$I$2)*2)+age,lifetable,10,1),"error"))</f>
        <v>2.9066211973534095E-3</v>
      </c>
      <c r="F1119" s="97">
        <f t="shared" si="332"/>
        <v>17.864038921060239</v>
      </c>
      <c r="G1119" s="97">
        <f t="shared" si="348"/>
        <v>1.7944800969940928</v>
      </c>
      <c r="H1119" s="97">
        <f t="shared" si="333"/>
        <v>4.10644724099965E-2</v>
      </c>
      <c r="I1119" s="97">
        <f t="shared" si="334"/>
        <v>4.10644724099965E-2</v>
      </c>
      <c r="J1119" s="97">
        <f t="shared" si="349"/>
        <v>5.7378585818381914E-2</v>
      </c>
      <c r="K1119" s="97">
        <f t="shared" si="335"/>
        <v>9.9002340324250412E-2</v>
      </c>
      <c r="L1119" s="97">
        <f t="shared" si="336"/>
        <v>15.831048953103521</v>
      </c>
      <c r="M1119" s="97">
        <f t="shared" si="337"/>
        <v>92.524920065625579</v>
      </c>
      <c r="N1119" s="97">
        <f t="shared" si="350"/>
        <v>8.9103502693548755</v>
      </c>
      <c r="O1119" s="97">
        <f t="shared" si="338"/>
        <v>0.21268913732564304</v>
      </c>
      <c r="P1119" s="97">
        <f t="shared" si="339"/>
        <v>0.21268913732564304</v>
      </c>
      <c r="Q1119" s="97">
        <f t="shared" si="351"/>
        <v>0.29607032042492271</v>
      </c>
      <c r="R1119" s="97">
        <f t="shared" si="340"/>
        <v>1.6672514379023305E-2</v>
      </c>
      <c r="S1119" s="97">
        <f t="shared" si="347"/>
        <v>82.876448686815479</v>
      </c>
      <c r="T1119" s="97">
        <f t="shared" si="341"/>
        <v>242.00409954901923</v>
      </c>
      <c r="U1119" s="97">
        <f t="shared" si="342"/>
        <v>648.07606522524077</v>
      </c>
      <c r="V1119" s="33">
        <f t="shared" si="343"/>
        <v>999.99999999999932</v>
      </c>
      <c r="W1119" s="101">
        <f t="shared" si="344"/>
        <v>5995.3768928026666</v>
      </c>
      <c r="X1119" s="108">
        <f t="shared" si="345"/>
        <v>109.91983522573925</v>
      </c>
      <c r="Y1119" s="32">
        <f t="shared" si="346"/>
        <v>52.605357571663724</v>
      </c>
    </row>
    <row r="1120" spans="1:25" x14ac:dyDescent="0.25">
      <c r="A1120" s="4">
        <v>1114</v>
      </c>
      <c r="C1120" s="106">
        <f>IF(male=0,VLOOKUP((($A$5:$A$1570/'Life tables'!$I$2)*2)+age,lifetable,13,1),IF(male=1,VLOOKUP((($A$5:$A$1570/'Life tables'!$I$2)*2)+age,lifetable,10,1),"error"))</f>
        <v>2.9066211973534095E-3</v>
      </c>
      <c r="F1120" s="97">
        <f t="shared" si="332"/>
        <v>17.78808528612576</v>
      </c>
      <c r="G1120" s="97">
        <f t="shared" si="348"/>
        <v>1.7868503954027246</v>
      </c>
      <c r="H1120" s="97">
        <f t="shared" si="333"/>
        <v>4.0889876062552989E-2</v>
      </c>
      <c r="I1120" s="97">
        <f t="shared" si="334"/>
        <v>4.0889876062552989E-2</v>
      </c>
      <c r="J1120" s="97">
        <f t="shared" si="349"/>
        <v>5.7134625749801445E-2</v>
      </c>
      <c r="K1120" s="97">
        <f t="shared" si="335"/>
        <v>9.8581405974080466E-2</v>
      </c>
      <c r="L1120" s="97">
        <f t="shared" si="336"/>
        <v>15.763739106874048</v>
      </c>
      <c r="M1120" s="97">
        <f t="shared" si="337"/>
        <v>92.131749939613485</v>
      </c>
      <c r="N1120" s="97">
        <f t="shared" si="350"/>
        <v>8.8724871343667076</v>
      </c>
      <c r="O1120" s="97">
        <f t="shared" si="338"/>
        <v>0.21178534821818512</v>
      </c>
      <c r="P1120" s="97">
        <f t="shared" si="339"/>
        <v>0.21178534821818512</v>
      </c>
      <c r="Q1120" s="97">
        <f t="shared" si="351"/>
        <v>0.29481221606657959</v>
      </c>
      <c r="R1120" s="97">
        <f t="shared" si="340"/>
        <v>1.6601667145924485E-2</v>
      </c>
      <c r="S1120" s="97">
        <f t="shared" si="347"/>
        <v>82.524278225597897</v>
      </c>
      <c r="T1120" s="97">
        <f t="shared" si="341"/>
        <v>242.35604639083562</v>
      </c>
      <c r="U1120" s="97">
        <f t="shared" si="342"/>
        <v>648.19124829836073</v>
      </c>
      <c r="V1120" s="33">
        <f t="shared" si="343"/>
        <v>999.9999999999992</v>
      </c>
      <c r="W1120" s="101">
        <f t="shared" si="344"/>
        <v>5963.0373951803722</v>
      </c>
      <c r="X1120" s="108">
        <f t="shared" si="345"/>
        <v>109.45270531080286</v>
      </c>
      <c r="Y1120" s="32">
        <f t="shared" si="346"/>
        <v>52.366734486464381</v>
      </c>
    </row>
    <row r="1121" spans="1:25" x14ac:dyDescent="0.25">
      <c r="A1121" s="4">
        <v>1115</v>
      </c>
      <c r="C1121" s="106">
        <f>IF(male=0,VLOOKUP((($A$5:$A$1570/'Life tables'!$I$2)*2)+age,lifetable,13,1),IF(male=1,VLOOKUP((($A$5:$A$1570/'Life tables'!$I$2)*2)+age,lifetable,10,1),"error"))</f>
        <v>2.9066211973534095E-3</v>
      </c>
      <c r="F1121" s="97">
        <f t="shared" si="332"/>
        <v>17.712455874388464</v>
      </c>
      <c r="G1121" s="97">
        <f t="shared" si="348"/>
        <v>1.7792532627100752</v>
      </c>
      <c r="H1121" s="97">
        <f t="shared" si="333"/>
        <v>4.0716025014344112E-2</v>
      </c>
      <c r="I1121" s="97">
        <f t="shared" si="334"/>
        <v>4.0716025014344112E-2</v>
      </c>
      <c r="J1121" s="97">
        <f t="shared" si="349"/>
        <v>5.6891707073295078E-2</v>
      </c>
      <c r="K1121" s="97">
        <f t="shared" si="335"/>
        <v>9.8162268465904118E-2</v>
      </c>
      <c r="L1121" s="97">
        <f t="shared" si="336"/>
        <v>15.696716586110501</v>
      </c>
      <c r="M1121" s="97">
        <f t="shared" si="337"/>
        <v>91.740249436414388</v>
      </c>
      <c r="N1121" s="97">
        <f t="shared" si="350"/>
        <v>8.8347847876728824</v>
      </c>
      <c r="O1121" s="97">
        <f t="shared" si="338"/>
        <v>0.21088539711064663</v>
      </c>
      <c r="P1121" s="97">
        <f t="shared" si="339"/>
        <v>0.21088539711064663</v>
      </c>
      <c r="Q1121" s="97">
        <f t="shared" si="351"/>
        <v>0.2935594543311848</v>
      </c>
      <c r="R1121" s="97">
        <f t="shared" si="340"/>
        <v>1.6531120770263183E-2</v>
      </c>
      <c r="S1121" s="97">
        <f t="shared" si="347"/>
        <v>82.173603279418771</v>
      </c>
      <c r="T1121" s="97">
        <f t="shared" si="341"/>
        <v>242.70649755224011</v>
      </c>
      <c r="U1121" s="97">
        <f t="shared" si="342"/>
        <v>648.30594168759694</v>
      </c>
      <c r="V1121" s="33">
        <f t="shared" si="343"/>
        <v>999.99999999999932</v>
      </c>
      <c r="W1121" s="101">
        <f t="shared" si="344"/>
        <v>5930.8723208716438</v>
      </c>
      <c r="X1121" s="108">
        <f t="shared" si="345"/>
        <v>108.98756076016221</v>
      </c>
      <c r="Y1121" s="32">
        <f t="shared" si="346"/>
        <v>52.129193908127228</v>
      </c>
    </row>
    <row r="1122" spans="1:25" x14ac:dyDescent="0.25">
      <c r="A1122" s="4">
        <v>1116</v>
      </c>
      <c r="C1122" s="106">
        <f>IF(male=0,VLOOKUP((($A$5:$A$1570/'Life tables'!$I$2)*2)+age,lifetable,13,1),IF(male=1,VLOOKUP((($A$5:$A$1570/'Life tables'!$I$2)*2)+age,lifetable,10,1),"error"))</f>
        <v>2.9066211973534095E-3</v>
      </c>
      <c r="F1122" s="97">
        <f t="shared" si="332"/>
        <v>17.637149251810833</v>
      </c>
      <c r="G1122" s="97">
        <f t="shared" si="348"/>
        <v>1.7716885548640744</v>
      </c>
      <c r="H1122" s="97">
        <f t="shared" si="333"/>
        <v>4.0542915968915232E-2</v>
      </c>
      <c r="I1122" s="97">
        <f t="shared" si="334"/>
        <v>4.0542915968915232E-2</v>
      </c>
      <c r="J1122" s="97">
        <f t="shared" si="349"/>
        <v>5.6649825182791082E-2</v>
      </c>
      <c r="K1122" s="97">
        <f t="shared" si="335"/>
        <v>9.7744919852298537E-2</v>
      </c>
      <c r="L1122" s="97">
        <f t="shared" si="336"/>
        <v>15.629980119973839</v>
      </c>
      <c r="M1122" s="97">
        <f t="shared" si="337"/>
        <v>91.350411508351385</v>
      </c>
      <c r="N1122" s="97">
        <f t="shared" si="350"/>
        <v>8.7972425505668443</v>
      </c>
      <c r="O1122" s="97">
        <f t="shared" si="338"/>
        <v>0.2099892678023724</v>
      </c>
      <c r="P1122" s="97">
        <f t="shared" si="339"/>
        <v>0.2099892678023724</v>
      </c>
      <c r="Q1122" s="97">
        <f t="shared" si="351"/>
        <v>0.29231201266689011</v>
      </c>
      <c r="R1122" s="97">
        <f t="shared" si="340"/>
        <v>1.646087398208429E-2</v>
      </c>
      <c r="S1122" s="97">
        <f t="shared" si="347"/>
        <v>81.824417535530827</v>
      </c>
      <c r="T1122" s="97">
        <f t="shared" si="341"/>
        <v>243.05545939008979</v>
      </c>
      <c r="U1122" s="97">
        <f t="shared" si="342"/>
        <v>648.42014748143129</v>
      </c>
      <c r="V1122" s="33">
        <f t="shared" si="343"/>
        <v>999.9999999999992</v>
      </c>
      <c r="W1122" s="101">
        <f t="shared" si="344"/>
        <v>5898.8807298545498</v>
      </c>
      <c r="X1122" s="108">
        <f t="shared" si="345"/>
        <v>108.52439312847815</v>
      </c>
      <c r="Y1122" s="32">
        <f t="shared" si="346"/>
        <v>51.892730922401974</v>
      </c>
    </row>
    <row r="1123" spans="1:25" x14ac:dyDescent="0.25">
      <c r="A1123" s="4">
        <v>1117</v>
      </c>
      <c r="C1123" s="106">
        <f>IF(male=0,VLOOKUP((($A$5:$A$1570/'Life tables'!$I$2)*2)+age,lifetable,13,1),IF(male=1,VLOOKUP((($A$5:$A$1570/'Life tables'!$I$2)*2)+age,lifetable,10,1),"error"))</f>
        <v>2.9066211973534095E-3</v>
      </c>
      <c r="F1123" s="97">
        <f t="shared" si="332"/>
        <v>17.562163992635753</v>
      </c>
      <c r="G1123" s="97">
        <f t="shared" si="348"/>
        <v>1.7641561286444367</v>
      </c>
      <c r="H1123" s="97">
        <f t="shared" si="333"/>
        <v>4.0370545648846047E-2</v>
      </c>
      <c r="I1123" s="97">
        <f t="shared" si="334"/>
        <v>4.0370545648846047E-2</v>
      </c>
      <c r="J1123" s="97">
        <f t="shared" si="349"/>
        <v>5.6408975498814032E-2</v>
      </c>
      <c r="K1123" s="97">
        <f t="shared" si="335"/>
        <v>9.7329352231730851E-2</v>
      </c>
      <c r="L1123" s="97">
        <f t="shared" si="336"/>
        <v>15.56352844496308</v>
      </c>
      <c r="M1123" s="97">
        <f t="shared" si="337"/>
        <v>90.962229135842406</v>
      </c>
      <c r="N1123" s="97">
        <f t="shared" si="350"/>
        <v>8.7598597470476314</v>
      </c>
      <c r="O1123" s="97">
        <f t="shared" si="338"/>
        <v>0.20909694415728958</v>
      </c>
      <c r="P1123" s="97">
        <f t="shared" si="339"/>
        <v>0.20909694415728958</v>
      </c>
      <c r="Q1123" s="97">
        <f t="shared" si="351"/>
        <v>0.29106986861174772</v>
      </c>
      <c r="R1123" s="97">
        <f t="shared" si="340"/>
        <v>1.6390925516495247E-2</v>
      </c>
      <c r="S1123" s="97">
        <f t="shared" si="347"/>
        <v>81.476714706351956</v>
      </c>
      <c r="T1123" s="97">
        <f t="shared" si="341"/>
        <v>243.40293823420035</v>
      </c>
      <c r="U1123" s="97">
        <f t="shared" si="342"/>
        <v>648.53386775917954</v>
      </c>
      <c r="V1123" s="33">
        <f t="shared" si="343"/>
        <v>999.99999999999932</v>
      </c>
      <c r="W1123" s="101">
        <f t="shared" si="344"/>
        <v>5867.0616871439443</v>
      </c>
      <c r="X1123" s="108">
        <f t="shared" si="345"/>
        <v>108.06319400661937</v>
      </c>
      <c r="Y1123" s="32">
        <f t="shared" si="346"/>
        <v>51.657340637484154</v>
      </c>
    </row>
    <row r="1124" spans="1:25" x14ac:dyDescent="0.25">
      <c r="A1124" s="4">
        <v>1118</v>
      </c>
      <c r="C1124" s="106">
        <f>IF(male=0,VLOOKUP((($A$5:$A$1570/'Life tables'!$I$2)*2)+age,lifetable,13,1),IF(male=1,VLOOKUP((($A$5:$A$1570/'Life tables'!$I$2)*2)+age,lifetable,10,1),"error"))</f>
        <v>2.9066211973534095E-3</v>
      </c>
      <c r="F1124" s="97">
        <f t="shared" si="332"/>
        <v>17.48749867926627</v>
      </c>
      <c r="G1124" s="97">
        <f t="shared" si="348"/>
        <v>1.7566558416505809</v>
      </c>
      <c r="H1124" s="97">
        <f t="shared" si="333"/>
        <v>4.0198910795474219E-2</v>
      </c>
      <c r="I1124" s="97">
        <f t="shared" si="334"/>
        <v>4.0198910795474219E-2</v>
      </c>
      <c r="J1124" s="97">
        <f t="shared" si="349"/>
        <v>5.616915346809865E-2</v>
      </c>
      <c r="K1124" s="97">
        <f t="shared" si="335"/>
        <v>9.6915557747891734E-2</v>
      </c>
      <c r="L1124" s="97">
        <f t="shared" si="336"/>
        <v>15.497360304808751</v>
      </c>
      <c r="M1124" s="97">
        <f t="shared" si="337"/>
        <v>90.575695327353102</v>
      </c>
      <c r="N1124" s="97">
        <f t="shared" si="350"/>
        <v>8.722635703815337</v>
      </c>
      <c r="O1124" s="97">
        <f t="shared" si="338"/>
        <v>0.20820841010379917</v>
      </c>
      <c r="P1124" s="97">
        <f t="shared" si="339"/>
        <v>0.20820841010379917</v>
      </c>
      <c r="Q1124" s="97">
        <f t="shared" si="351"/>
        <v>0.28983299979355992</v>
      </c>
      <c r="R1124" s="97">
        <f t="shared" si="340"/>
        <v>1.6321274113657549E-2</v>
      </c>
      <c r="S1124" s="97">
        <f t="shared" si="347"/>
        <v>81.130488529422948</v>
      </c>
      <c r="T1124" s="97">
        <f t="shared" si="341"/>
        <v>243.748940387462</v>
      </c>
      <c r="U1124" s="97">
        <f t="shared" si="342"/>
        <v>648.64710459104106</v>
      </c>
      <c r="V1124" s="33">
        <f t="shared" si="343"/>
        <v>999.9999999999992</v>
      </c>
      <c r="W1124" s="101">
        <f t="shared" si="344"/>
        <v>5835.4142627656793</v>
      </c>
      <c r="X1124" s="108">
        <f t="shared" si="345"/>
        <v>107.60395502149618</v>
      </c>
      <c r="Y1124" s="32">
        <f t="shared" si="346"/>
        <v>51.423018183907338</v>
      </c>
    </row>
    <row r="1125" spans="1:25" x14ac:dyDescent="0.25">
      <c r="A1125" s="4">
        <v>1119</v>
      </c>
      <c r="C1125" s="106">
        <f>IF(male=0,VLOOKUP((($A$5:$A$1570/'Life tables'!$I$2)*2)+age,lifetable,13,1),IF(male=1,VLOOKUP((($A$5:$A$1570/'Life tables'!$I$2)*2)+age,lifetable,10,1),"error"))</f>
        <v>2.9066211973534095E-3</v>
      </c>
      <c r="F1125" s="97">
        <f t="shared" si="332"/>
        <v>17.413151902149167</v>
      </c>
      <c r="G1125" s="97">
        <f t="shared" si="348"/>
        <v>1.7491875522899361</v>
      </c>
      <c r="H1125" s="97">
        <f t="shared" si="333"/>
        <v>4.0028008168627706E-2</v>
      </c>
      <c r="I1125" s="97">
        <f t="shared" si="334"/>
        <v>4.0028008168627706E-2</v>
      </c>
      <c r="J1125" s="97">
        <f t="shared" si="349"/>
        <v>5.5930354563215802E-2</v>
      </c>
      <c r="K1125" s="97">
        <f t="shared" si="335"/>
        <v>9.6503528589050105E-2</v>
      </c>
      <c r="L1125" s="97">
        <f t="shared" si="336"/>
        <v>15.431474450369709</v>
      </c>
      <c r="M1125" s="97">
        <f t="shared" si="337"/>
        <v>90.190803119346995</v>
      </c>
      <c r="N1125" s="97">
        <f t="shared" si="350"/>
        <v>8.6855697502663105</v>
      </c>
      <c r="O1125" s="97">
        <f t="shared" si="338"/>
        <v>0.2073236496346616</v>
      </c>
      <c r="P1125" s="97">
        <f t="shared" si="339"/>
        <v>0.2073236496346616</v>
      </c>
      <c r="Q1125" s="97">
        <f t="shared" si="351"/>
        <v>0.28860138392971912</v>
      </c>
      <c r="R1125" s="97">
        <f t="shared" si="340"/>
        <v>1.6251918518777764E-2</v>
      </c>
      <c r="S1125" s="97">
        <f t="shared" si="347"/>
        <v>80.785732767362859</v>
      </c>
      <c r="T1125" s="97">
        <f t="shared" si="341"/>
        <v>244.09347212595495</v>
      </c>
      <c r="U1125" s="97">
        <f t="shared" si="342"/>
        <v>648.75986003814887</v>
      </c>
      <c r="V1125" s="33">
        <f t="shared" si="343"/>
        <v>999.9999999999992</v>
      </c>
      <c r="W1125" s="101">
        <f t="shared" si="344"/>
        <v>5803.9375317308577</v>
      </c>
      <c r="X1125" s="108">
        <f t="shared" si="345"/>
        <v>107.14666783589539</v>
      </c>
      <c r="Y1125" s="32">
        <f t="shared" si="346"/>
        <v>51.189758714435918</v>
      </c>
    </row>
    <row r="1126" spans="1:25" x14ac:dyDescent="0.25">
      <c r="A1126" s="4">
        <v>1120</v>
      </c>
      <c r="C1126" s="106">
        <f>IF(male=0,VLOOKUP((($A$5:$A$1570/'Life tables'!$I$2)*2)+age,lifetable,13,1),IF(male=1,VLOOKUP((($A$5:$A$1570/'Life tables'!$I$2)*2)+age,lifetable,10,1),"error"))</f>
        <v>2.9066211973534095E-3</v>
      </c>
      <c r="F1126" s="97">
        <f t="shared" si="332"/>
        <v>17.339122259662194</v>
      </c>
      <c r="G1126" s="97">
        <f t="shared" si="348"/>
        <v>1.741751119766614</v>
      </c>
      <c r="H1126" s="97">
        <f t="shared" si="333"/>
        <v>3.9857834546365593E-2</v>
      </c>
      <c r="I1126" s="97">
        <f t="shared" si="334"/>
        <v>3.9857834546365593E-2</v>
      </c>
      <c r="J1126" s="97">
        <f t="shared" si="349"/>
        <v>5.5692574282210298E-2</v>
      </c>
      <c r="K1126" s="97">
        <f t="shared" si="335"/>
        <v>9.6093256987428266E-2</v>
      </c>
      <c r="L1126" s="97">
        <f t="shared" si="336"/>
        <v>15.36586963953321</v>
      </c>
      <c r="M1126" s="97">
        <f t="shared" si="337"/>
        <v>89.807545576233196</v>
      </c>
      <c r="N1126" s="97">
        <f t="shared" si="350"/>
        <v>8.6486612184881242</v>
      </c>
      <c r="O1126" s="97">
        <f t="shared" si="338"/>
        <v>0.20644264680687635</v>
      </c>
      <c r="P1126" s="97">
        <f t="shared" si="339"/>
        <v>0.20644264680687635</v>
      </c>
      <c r="Q1126" s="97">
        <f t="shared" si="351"/>
        <v>0.28737499882704104</v>
      </c>
      <c r="R1126" s="97">
        <f t="shared" si="340"/>
        <v>1.6182857482098113E-2</v>
      </c>
      <c r="S1126" s="97">
        <f t="shared" si="347"/>
        <v>80.442441207822185</v>
      </c>
      <c r="T1126" s="97">
        <f t="shared" si="341"/>
        <v>244.43653969906418</v>
      </c>
      <c r="U1126" s="97">
        <f t="shared" si="342"/>
        <v>648.8721361526184</v>
      </c>
      <c r="V1126" s="33">
        <f t="shared" si="343"/>
        <v>999.9999999999992</v>
      </c>
      <c r="W1126" s="101">
        <f t="shared" si="344"/>
        <v>5772.6305740102061</v>
      </c>
      <c r="X1126" s="108">
        <f t="shared" si="345"/>
        <v>106.69132414831662</v>
      </c>
      <c r="Y1126" s="32">
        <f t="shared" si="346"/>
        <v>50.957557403958774</v>
      </c>
    </row>
    <row r="1127" spans="1:25" x14ac:dyDescent="0.25">
      <c r="A1127" s="4">
        <v>1121</v>
      </c>
      <c r="C1127" s="106">
        <f>IF(male=0,VLOOKUP((($A$5:$A$1570/'Life tables'!$I$2)*2)+age,lifetable,13,1),IF(male=1,VLOOKUP((($A$5:$A$1570/'Life tables'!$I$2)*2)+age,lifetable,10,1),"error"))</f>
        <v>2.9066211973534095E-3</v>
      </c>
      <c r="F1127" s="97">
        <f t="shared" si="332"/>
        <v>17.265408358004883</v>
      </c>
      <c r="G1127" s="97">
        <f t="shared" si="348"/>
        <v>1.7343464040704408</v>
      </c>
      <c r="H1127" s="97">
        <f t="shared" si="333"/>
        <v>3.9688386724727048E-2</v>
      </c>
      <c r="I1127" s="97">
        <f t="shared" si="334"/>
        <v>3.9688386724727048E-2</v>
      </c>
      <c r="J1127" s="97">
        <f t="shared" si="349"/>
        <v>5.5455808148250234E-2</v>
      </c>
      <c r="K1127" s="97">
        <f t="shared" si="335"/>
        <v>9.5684735218596828E-2</v>
      </c>
      <c r="L1127" s="97">
        <f t="shared" si="336"/>
        <v>15.300544637118142</v>
      </c>
      <c r="M1127" s="97">
        <f t="shared" si="337"/>
        <v>89.425915790311734</v>
      </c>
      <c r="N1127" s="97">
        <f t="shared" si="350"/>
        <v>8.6119094432543033</v>
      </c>
      <c r="O1127" s="97">
        <f t="shared" si="338"/>
        <v>0.2055653857415565</v>
      </c>
      <c r="P1127" s="97">
        <f t="shared" si="339"/>
        <v>0.2055653857415565</v>
      </c>
      <c r="Q1127" s="97">
        <f t="shared" si="351"/>
        <v>0.2861538223815891</v>
      </c>
      <c r="R1127" s="97">
        <f t="shared" si="340"/>
        <v>1.6114089758886615E-2</v>
      </c>
      <c r="S1127" s="97">
        <f t="shared" si="347"/>
        <v>80.100607663433848</v>
      </c>
      <c r="T1127" s="97">
        <f t="shared" si="341"/>
        <v>244.77814932959402</v>
      </c>
      <c r="U1127" s="97">
        <f t="shared" si="342"/>
        <v>648.98393497759582</v>
      </c>
      <c r="V1127" s="33">
        <f t="shared" si="343"/>
        <v>999.99999999999909</v>
      </c>
      <c r="W1127" s="101">
        <f t="shared" si="344"/>
        <v>5741.4924745084936</v>
      </c>
      <c r="X1127" s="108">
        <f t="shared" si="345"/>
        <v>106.23791569280931</v>
      </c>
      <c r="Y1127" s="32">
        <f t="shared" si="346"/>
        <v>50.726409449383411</v>
      </c>
    </row>
    <row r="1128" spans="1:25" x14ac:dyDescent="0.25">
      <c r="A1128" s="4">
        <v>1122</v>
      </c>
      <c r="C1128" s="106">
        <f>IF(male=0,VLOOKUP((($A$5:$A$1570/'Life tables'!$I$2)*2)+age,lifetable,13,1),IF(male=1,VLOOKUP((($A$5:$A$1570/'Life tables'!$I$2)*2)+age,lifetable,10,1),"error"))</f>
        <v>3.2375795819468145E-3</v>
      </c>
      <c r="F1128" s="97">
        <f t="shared" si="332"/>
        <v>17.192008811092723</v>
      </c>
      <c r="G1128" s="97">
        <f t="shared" si="348"/>
        <v>1.7269732659663264</v>
      </c>
      <c r="H1128" s="97">
        <f t="shared" si="333"/>
        <v>3.9519661517488099E-2</v>
      </c>
      <c r="I1128" s="97">
        <f t="shared" si="334"/>
        <v>3.9519661517488099E-2</v>
      </c>
      <c r="J1128" s="97">
        <f t="shared" si="349"/>
        <v>6.1507606182333051E-2</v>
      </c>
      <c r="K1128" s="97">
        <f t="shared" si="335"/>
        <v>9.5277955600888059E-2</v>
      </c>
      <c r="L1128" s="97">
        <f t="shared" si="336"/>
        <v>15.229210660308199</v>
      </c>
      <c r="M1128" s="97">
        <f t="shared" si="337"/>
        <v>89.045906881716562</v>
      </c>
      <c r="N1128" s="97">
        <f t="shared" si="350"/>
        <v>8.5753137620188422</v>
      </c>
      <c r="O1128" s="97">
        <f t="shared" si="338"/>
        <v>0.20469185062379752</v>
      </c>
      <c r="P1128" s="97">
        <f t="shared" si="339"/>
        <v>0.20469185062379752</v>
      </c>
      <c r="Q1128" s="97">
        <f t="shared" si="351"/>
        <v>0.31738188303322362</v>
      </c>
      <c r="R1128" s="97">
        <f t="shared" si="340"/>
        <v>1.6045614109426811E-2</v>
      </c>
      <c r="S1128" s="97">
        <f t="shared" si="347"/>
        <v>79.727781921307468</v>
      </c>
      <c r="T1128" s="97">
        <f t="shared" si="341"/>
        <v>245.15703881880958</v>
      </c>
      <c r="U1128" s="97">
        <f t="shared" si="342"/>
        <v>649.09525854730612</v>
      </c>
      <c r="V1128" s="33">
        <f t="shared" si="343"/>
        <v>999.99999999999909</v>
      </c>
      <c r="W1128" s="101">
        <f t="shared" si="344"/>
        <v>5708.7118076560428</v>
      </c>
      <c r="X1128" s="108">
        <f t="shared" si="345"/>
        <v>105.74770263388341</v>
      </c>
      <c r="Y1128" s="32">
        <f t="shared" si="346"/>
        <v>50.477517568228485</v>
      </c>
    </row>
    <row r="1129" spans="1:25" x14ac:dyDescent="0.25">
      <c r="A1129" s="4">
        <v>1123</v>
      </c>
      <c r="C1129" s="106">
        <f>IF(male=0,VLOOKUP((($A$5:$A$1570/'Life tables'!$I$2)*2)+age,lifetable,13,1),IF(male=1,VLOOKUP((($A$5:$A$1570/'Life tables'!$I$2)*2)+age,lifetable,10,1),"error"))</f>
        <v>3.2375795819468145E-3</v>
      </c>
      <c r="F1129" s="97">
        <f t="shared" si="332"/>
        <v>17.112607848494914</v>
      </c>
      <c r="G1129" s="97">
        <f t="shared" si="348"/>
        <v>1.7189972730963172</v>
      </c>
      <c r="H1129" s="97">
        <f t="shared" si="333"/>
        <v>3.9337140719569272E-2</v>
      </c>
      <c r="I1129" s="97">
        <f t="shared" si="334"/>
        <v>3.9337140719569272E-2</v>
      </c>
      <c r="J1129" s="97">
        <f t="shared" si="349"/>
        <v>6.1223534484160527E-2</v>
      </c>
      <c r="K1129" s="97">
        <f t="shared" si="335"/>
        <v>9.48379161923356E-2</v>
      </c>
      <c r="L1129" s="97">
        <f t="shared" si="336"/>
        <v>15.158874843282963</v>
      </c>
      <c r="M1129" s="97">
        <f t="shared" si="337"/>
        <v>88.635094785388503</v>
      </c>
      <c r="N1129" s="97">
        <f t="shared" si="350"/>
        <v>8.5357516670656697</v>
      </c>
      <c r="O1129" s="97">
        <f t="shared" si="338"/>
        <v>0.20374750751808091</v>
      </c>
      <c r="P1129" s="97">
        <f t="shared" si="339"/>
        <v>0.20374750751808091</v>
      </c>
      <c r="Q1129" s="97">
        <f t="shared" si="351"/>
        <v>0.3159176459753808</v>
      </c>
      <c r="R1129" s="97">
        <f t="shared" si="340"/>
        <v>1.597158788407857E-2</v>
      </c>
      <c r="S1129" s="97">
        <f t="shared" si="347"/>
        <v>79.359958869427217</v>
      </c>
      <c r="T1129" s="97">
        <f t="shared" si="341"/>
        <v>245.53417999926913</v>
      </c>
      <c r="U1129" s="97">
        <f t="shared" si="342"/>
        <v>649.20606805138254</v>
      </c>
      <c r="V1129" s="33">
        <f t="shared" si="343"/>
        <v>999.99999999999909</v>
      </c>
      <c r="W1129" s="101">
        <f t="shared" si="344"/>
        <v>5675.8406686856661</v>
      </c>
      <c r="X1129" s="108">
        <f t="shared" si="345"/>
        <v>105.25975194934747</v>
      </c>
      <c r="Y1129" s="32">
        <f t="shared" si="346"/>
        <v>50.230149874452131</v>
      </c>
    </row>
    <row r="1130" spans="1:25" x14ac:dyDescent="0.25">
      <c r="A1130" s="4">
        <v>1124</v>
      </c>
      <c r="C1130" s="106">
        <f>IF(male=0,VLOOKUP((($A$5:$A$1570/'Life tables'!$I$2)*2)+age,lifetable,13,1),IF(male=1,VLOOKUP((($A$5:$A$1570/'Life tables'!$I$2)*2)+age,lifetable,10,1),"error"))</f>
        <v>3.2375795819468145E-3</v>
      </c>
      <c r="F1130" s="97">
        <f t="shared" si="332"/>
        <v>17.033576153353721</v>
      </c>
      <c r="G1130" s="97">
        <f t="shared" si="348"/>
        <v>1.7110583739151595</v>
      </c>
      <c r="H1130" s="97">
        <f t="shared" si="333"/>
        <v>3.9155468765148325E-2</v>
      </c>
      <c r="I1130" s="97">
        <f t="shared" si="334"/>
        <v>3.9155468765148325E-2</v>
      </c>
      <c r="J1130" s="97">
        <f t="shared" si="349"/>
        <v>6.0940783908932206E-2</v>
      </c>
      <c r="K1130" s="97">
        <f t="shared" si="335"/>
        <v>9.4399923260650553E-2</v>
      </c>
      <c r="L1130" s="97">
        <f t="shared" si="336"/>
        <v>15.088866134738682</v>
      </c>
      <c r="M1130" s="97">
        <f t="shared" si="337"/>
        <v>88.226175795993754</v>
      </c>
      <c r="N1130" s="97">
        <f t="shared" si="350"/>
        <v>8.4963718824118324</v>
      </c>
      <c r="O1130" s="97">
        <f t="shared" si="338"/>
        <v>0.20280751614031203</v>
      </c>
      <c r="P1130" s="97">
        <f t="shared" si="339"/>
        <v>0.20280751614031203</v>
      </c>
      <c r="Q1130" s="97">
        <f t="shared" si="351"/>
        <v>0.31446015642412567</v>
      </c>
      <c r="R1130" s="97">
        <f t="shared" si="340"/>
        <v>1.5897902786856068E-2</v>
      </c>
      <c r="S1130" s="97">
        <f t="shared" si="347"/>
        <v>78.993830822090317</v>
      </c>
      <c r="T1130" s="97">
        <f t="shared" si="341"/>
        <v>245.90958093960219</v>
      </c>
      <c r="U1130" s="97">
        <f t="shared" si="342"/>
        <v>649.31636587743003</v>
      </c>
      <c r="V1130" s="33">
        <f t="shared" si="343"/>
        <v>999.99999999999909</v>
      </c>
      <c r="W1130" s="101">
        <f t="shared" si="344"/>
        <v>5643.1587679835638</v>
      </c>
      <c r="X1130" s="108">
        <f t="shared" si="345"/>
        <v>104.77405318296691</v>
      </c>
      <c r="Y1130" s="32">
        <f t="shared" si="346"/>
        <v>49.983994595354254</v>
      </c>
    </row>
    <row r="1131" spans="1:25" x14ac:dyDescent="0.25">
      <c r="A1131" s="4">
        <v>1125</v>
      </c>
      <c r="C1131" s="106">
        <f>IF(male=0,VLOOKUP((($A$5:$A$1570/'Life tables'!$I$2)*2)+age,lifetable,13,1),IF(male=1,VLOOKUP((($A$5:$A$1570/'Life tables'!$I$2)*2)+age,lifetable,10,1),"error"))</f>
        <v>3.2375795819468145E-3</v>
      </c>
      <c r="F1131" s="97">
        <f t="shared" si="332"/>
        <v>16.954911908087208</v>
      </c>
      <c r="G1131" s="97">
        <f t="shared" si="348"/>
        <v>1.7031563858429435</v>
      </c>
      <c r="H1131" s="97">
        <f t="shared" si="333"/>
        <v>3.8974641476108352E-2</v>
      </c>
      <c r="I1131" s="97">
        <f t="shared" si="334"/>
        <v>3.8974641476108352E-2</v>
      </c>
      <c r="J1131" s="97">
        <f t="shared" si="349"/>
        <v>6.065934795391098E-2</v>
      </c>
      <c r="K1131" s="97">
        <f t="shared" si="335"/>
        <v>9.3963966732810475E-2</v>
      </c>
      <c r="L1131" s="97">
        <f t="shared" si="336"/>
        <v>15.019182924605326</v>
      </c>
      <c r="M1131" s="97">
        <f t="shared" si="337"/>
        <v>87.819141274879698</v>
      </c>
      <c r="N1131" s="97">
        <f t="shared" si="350"/>
        <v>8.4571735761363662</v>
      </c>
      <c r="O1131" s="97">
        <f t="shared" si="338"/>
        <v>0.20187185663262369</v>
      </c>
      <c r="P1131" s="97">
        <f t="shared" si="339"/>
        <v>0.20187185663262369</v>
      </c>
      <c r="Q1131" s="97">
        <f t="shared" si="351"/>
        <v>0.31300938358913943</v>
      </c>
      <c r="R1131" s="97">
        <f t="shared" si="340"/>
        <v>1.5824557261118574E-2</v>
      </c>
      <c r="S1131" s="97">
        <f t="shared" si="347"/>
        <v>78.629390044627826</v>
      </c>
      <c r="T1131" s="97">
        <f t="shared" si="341"/>
        <v>246.28324967114526</v>
      </c>
      <c r="U1131" s="97">
        <f t="shared" si="342"/>
        <v>649.42615440142401</v>
      </c>
      <c r="V1131" s="33">
        <f t="shared" si="343"/>
        <v>999.9999999999992</v>
      </c>
      <c r="W1131" s="101">
        <f t="shared" si="344"/>
        <v>5610.6650175599043</v>
      </c>
      <c r="X1131" s="108">
        <f t="shared" si="345"/>
        <v>104.29059592742993</v>
      </c>
      <c r="Y1131" s="32">
        <f t="shared" si="346"/>
        <v>49.739045781592381</v>
      </c>
    </row>
    <row r="1132" spans="1:25" x14ac:dyDescent="0.25">
      <c r="A1132" s="4">
        <v>1126</v>
      </c>
      <c r="C1132" s="106">
        <f>IF(male=0,VLOOKUP((($A$5:$A$1570/'Life tables'!$I$2)*2)+age,lifetable,13,1),IF(male=1,VLOOKUP((($A$5:$A$1570/'Life tables'!$I$2)*2)+age,lifetable,10,1),"error"))</f>
        <v>3.2375795819468145E-3</v>
      </c>
      <c r="F1132" s="97">
        <f t="shared" si="332"/>
        <v>16.87661330796448</v>
      </c>
      <c r="G1132" s="97">
        <f t="shared" si="348"/>
        <v>1.6952911275906739</v>
      </c>
      <c r="H1132" s="97">
        <f t="shared" si="333"/>
        <v>3.8794654703873402E-2</v>
      </c>
      <c r="I1132" s="97">
        <f t="shared" si="334"/>
        <v>3.8794654703873402E-2</v>
      </c>
      <c r="J1132" s="97">
        <f t="shared" si="349"/>
        <v>6.0379220162336725E-2</v>
      </c>
      <c r="K1132" s="97">
        <f t="shared" si="335"/>
        <v>9.3530036607013228E-2</v>
      </c>
      <c r="L1132" s="97">
        <f t="shared" si="336"/>
        <v>14.94982361419671</v>
      </c>
      <c r="M1132" s="97">
        <f t="shared" si="337"/>
        <v>87.413982619465443</v>
      </c>
      <c r="N1132" s="97">
        <f t="shared" si="350"/>
        <v>8.4181559197920937</v>
      </c>
      <c r="O1132" s="97">
        <f t="shared" si="338"/>
        <v>0.20094050922006765</v>
      </c>
      <c r="P1132" s="97">
        <f t="shared" si="339"/>
        <v>0.20094050922006765</v>
      </c>
      <c r="Q1132" s="97">
        <f t="shared" si="351"/>
        <v>0.31156529680867245</v>
      </c>
      <c r="R1132" s="97">
        <f t="shared" si="340"/>
        <v>1.5751549756725283E-2</v>
      </c>
      <c r="S1132" s="97">
        <f t="shared" si="347"/>
        <v>78.266628834667813</v>
      </c>
      <c r="T1132" s="97">
        <f t="shared" si="341"/>
        <v>246.65519418811627</v>
      </c>
      <c r="U1132" s="97">
        <f t="shared" si="342"/>
        <v>649.53543598778776</v>
      </c>
      <c r="V1132" s="33">
        <f t="shared" si="343"/>
        <v>999.9999999999992</v>
      </c>
      <c r="W1132" s="101">
        <f t="shared" si="344"/>
        <v>5578.3583356215231</v>
      </c>
      <c r="X1132" s="108">
        <f t="shared" si="345"/>
        <v>103.80936982409517</v>
      </c>
      <c r="Y1132" s="32">
        <f t="shared" si="346"/>
        <v>49.495297513293394</v>
      </c>
    </row>
    <row r="1133" spans="1:25" x14ac:dyDescent="0.25">
      <c r="A1133" s="4">
        <v>1127</v>
      </c>
      <c r="C1133" s="106">
        <f>IF(male=0,VLOOKUP((($A$5:$A$1570/'Life tables'!$I$2)*2)+age,lifetable,13,1),IF(male=1,VLOOKUP((($A$5:$A$1570/'Life tables'!$I$2)*2)+age,lifetable,10,1),"error"))</f>
        <v>3.2375795819468145E-3</v>
      </c>
      <c r="F1133" s="97">
        <f t="shared" si="332"/>
        <v>16.7986785608711</v>
      </c>
      <c r="G1133" s="97">
        <f t="shared" si="348"/>
        <v>1.6874624191367047</v>
      </c>
      <c r="H1133" s="97">
        <f t="shared" si="333"/>
        <v>3.8615504328869281E-2</v>
      </c>
      <c r="I1133" s="97">
        <f t="shared" si="334"/>
        <v>3.8615504328869281E-2</v>
      </c>
      <c r="J1133" s="97">
        <f t="shared" si="349"/>
        <v>6.0100394122586991E-2</v>
      </c>
      <c r="K1133" s="97">
        <f t="shared" si="335"/>
        <v>9.3098122951376983E-2</v>
      </c>
      <c r="L1133" s="97">
        <f t="shared" si="336"/>
        <v>14.880786616002693</v>
      </c>
      <c r="M1133" s="97">
        <f t="shared" si="337"/>
        <v>87.010691263224075</v>
      </c>
      <c r="N1133" s="97">
        <f t="shared" si="350"/>
        <v>8.3793180884039113</v>
      </c>
      <c r="O1133" s="97">
        <f t="shared" si="338"/>
        <v>0.2000134542105737</v>
      </c>
      <c r="P1133" s="97">
        <f t="shared" si="339"/>
        <v>0.2000134542105737</v>
      </c>
      <c r="Q1133" s="97">
        <f t="shared" si="351"/>
        <v>0.31012786554948008</v>
      </c>
      <c r="R1133" s="97">
        <f t="shared" si="340"/>
        <v>1.5678878730032143E-2</v>
      </c>
      <c r="S1133" s="97">
        <f t="shared" si="347"/>
        <v>77.905539522119511</v>
      </c>
      <c r="T1133" s="97">
        <f t="shared" si="341"/>
        <v>247.02542244778834</v>
      </c>
      <c r="U1133" s="97">
        <f t="shared" si="342"/>
        <v>649.64421298946922</v>
      </c>
      <c r="V1133" s="33">
        <f t="shared" si="343"/>
        <v>999.99999999999932</v>
      </c>
      <c r="W1133" s="101">
        <f t="shared" si="344"/>
        <v>5546.2376465389825</v>
      </c>
      <c r="X1133" s="108">
        <f t="shared" si="345"/>
        <v>103.33036456274171</v>
      </c>
      <c r="Y1133" s="32">
        <f t="shared" si="346"/>
        <v>49.2527438998967</v>
      </c>
    </row>
    <row r="1134" spans="1:25" x14ac:dyDescent="0.25">
      <c r="A1134" s="4">
        <v>1128</v>
      </c>
      <c r="C1134" s="106">
        <f>IF(male=0,VLOOKUP((($A$5:$A$1570/'Life tables'!$I$2)*2)+age,lifetable,13,1),IF(male=1,VLOOKUP((($A$5:$A$1570/'Life tables'!$I$2)*2)+age,lifetable,10,1),"error"))</f>
        <v>3.2375795819468145E-3</v>
      </c>
      <c r="F1134" s="97">
        <f t="shared" si="332"/>
        <v>16.721105887082487</v>
      </c>
      <c r="G1134" s="97">
        <f t="shared" si="348"/>
        <v>1.6796700817039771</v>
      </c>
      <c r="H1134" s="97">
        <f t="shared" si="333"/>
        <v>3.8437186260002636E-2</v>
      </c>
      <c r="I1134" s="97">
        <f t="shared" si="334"/>
        <v>3.8437186260002636E-2</v>
      </c>
      <c r="J1134" s="97">
        <f t="shared" si="349"/>
        <v>5.9822863467366413E-2</v>
      </c>
      <c r="K1134" s="97">
        <f t="shared" si="335"/>
        <v>9.2668215902684398E-2</v>
      </c>
      <c r="L1134" s="97">
        <f t="shared" si="336"/>
        <v>14.812070353488455</v>
      </c>
      <c r="M1134" s="97">
        <f t="shared" si="337"/>
        <v>86.609258675659234</v>
      </c>
      <c r="N1134" s="97">
        <f t="shared" si="350"/>
        <v>8.3406592604665395</v>
      </c>
      <c r="O1134" s="97">
        <f t="shared" si="338"/>
        <v>0.19909067199489594</v>
      </c>
      <c r="P1134" s="97">
        <f t="shared" si="339"/>
        <v>0.19909067199489594</v>
      </c>
      <c r="Q1134" s="97">
        <f t="shared" si="351"/>
        <v>0.30869705940673997</v>
      </c>
      <c r="R1134" s="97">
        <f t="shared" si="340"/>
        <v>1.5606542643887606E-2</v>
      </c>
      <c r="S1134" s="97">
        <f t="shared" si="347"/>
        <v>77.546114469152272</v>
      </c>
      <c r="T1134" s="97">
        <f t="shared" si="341"/>
        <v>247.39394237066244</v>
      </c>
      <c r="U1134" s="97">
        <f t="shared" si="342"/>
        <v>649.75248774801582</v>
      </c>
      <c r="V1134" s="33">
        <f t="shared" si="343"/>
        <v>999.99999999999932</v>
      </c>
      <c r="W1134" s="101">
        <f t="shared" si="344"/>
        <v>5514.3018808137367</v>
      </c>
      <c r="X1134" s="108">
        <f t="shared" si="345"/>
        <v>102.85356988132104</v>
      </c>
      <c r="Y1134" s="32">
        <f t="shared" si="346"/>
        <v>49.011379079998406</v>
      </c>
    </row>
    <row r="1135" spans="1:25" x14ac:dyDescent="0.25">
      <c r="A1135" s="4">
        <v>1129</v>
      </c>
      <c r="C1135" s="106">
        <f>IF(male=0,VLOOKUP((($A$5:$A$1570/'Life tables'!$I$2)*2)+age,lifetable,13,1),IF(male=1,VLOOKUP((($A$5:$A$1570/'Life tables'!$I$2)*2)+age,lifetable,10,1),"error"))</f>
        <v>3.2375795819468145E-3</v>
      </c>
      <c r="F1135" s="97">
        <f t="shared" si="332"/>
        <v>16.643893519044962</v>
      </c>
      <c r="G1135" s="97">
        <f t="shared" si="348"/>
        <v>1.6719139377380245</v>
      </c>
      <c r="H1135" s="97">
        <f t="shared" si="333"/>
        <v>3.8259696434157622E-2</v>
      </c>
      <c r="I1135" s="97">
        <f t="shared" si="334"/>
        <v>3.8259696434157622E-2</v>
      </c>
      <c r="J1135" s="97">
        <f t="shared" si="349"/>
        <v>5.9546621872923235E-2</v>
      </c>
      <c r="K1135" s="97">
        <f t="shared" si="335"/>
        <v>9.2240305665169164E-2</v>
      </c>
      <c r="L1135" s="97">
        <f t="shared" si="336"/>
        <v>14.743673260900529</v>
      </c>
      <c r="M1135" s="97">
        <f t="shared" si="337"/>
        <v>86.20967636227607</v>
      </c>
      <c r="N1135" s="97">
        <f t="shared" si="350"/>
        <v>8.302178617941717</v>
      </c>
      <c r="O1135" s="97">
        <f t="shared" si="338"/>
        <v>0.1981721430465459</v>
      </c>
      <c r="P1135" s="97">
        <f t="shared" si="339"/>
        <v>0.1981721430465459</v>
      </c>
      <c r="Q1135" s="97">
        <f t="shared" si="351"/>
        <v>0.30727284810394773</v>
      </c>
      <c r="R1135" s="97">
        <f t="shared" si="340"/>
        <v>1.5534539967627426E-2</v>
      </c>
      <c r="S1135" s="97">
        <f t="shared" si="347"/>
        <v>77.188346070169686</v>
      </c>
      <c r="T1135" s="97">
        <f t="shared" si="341"/>
        <v>247.7607618406393</v>
      </c>
      <c r="U1135" s="97">
        <f t="shared" si="342"/>
        <v>649.8602625936486</v>
      </c>
      <c r="V1135" s="33">
        <f t="shared" si="343"/>
        <v>999.99999999999932</v>
      </c>
      <c r="W1135" s="101">
        <f t="shared" si="344"/>
        <v>5482.5499750453419</v>
      </c>
      <c r="X1135" s="108">
        <f t="shared" si="345"/>
        <v>102.37897556571136</v>
      </c>
      <c r="Y1135" s="32">
        <f t="shared" si="346"/>
        <v>48.771197221197262</v>
      </c>
    </row>
    <row r="1136" spans="1:25" x14ac:dyDescent="0.25">
      <c r="A1136" s="4">
        <v>1130</v>
      </c>
      <c r="C1136" s="106">
        <f>IF(male=0,VLOOKUP((($A$5:$A$1570/'Life tables'!$I$2)*2)+age,lifetable,13,1),IF(male=1,VLOOKUP((($A$5:$A$1570/'Life tables'!$I$2)*2)+age,lifetable,10,1),"error"))</f>
        <v>3.2375795819468145E-3</v>
      </c>
      <c r="F1136" s="97">
        <f t="shared" si="332"/>
        <v>16.567039701164177</v>
      </c>
      <c r="G1136" s="97">
        <f t="shared" si="348"/>
        <v>1.6641938108857208</v>
      </c>
      <c r="H1136" s="97">
        <f t="shared" si="333"/>
        <v>3.8083030815709615E-2</v>
      </c>
      <c r="I1136" s="97">
        <f t="shared" si="334"/>
        <v>3.8083030815709615E-2</v>
      </c>
      <c r="J1136" s="97">
        <f t="shared" si="349"/>
        <v>5.9271663058292443E-2</v>
      </c>
      <c r="K1136" s="97">
        <f t="shared" si="335"/>
        <v>9.1814382509343456E-2</v>
      </c>
      <c r="L1136" s="97">
        <f t="shared" si="336"/>
        <v>14.675593783079401</v>
      </c>
      <c r="M1136" s="97">
        <f t="shared" si="337"/>
        <v>85.811935864547195</v>
      </c>
      <c r="N1136" s="97">
        <f t="shared" si="350"/>
        <v>8.263875346254931</v>
      </c>
      <c r="O1136" s="97">
        <f t="shared" si="338"/>
        <v>0.19725784792171439</v>
      </c>
      <c r="P1136" s="97">
        <f t="shared" si="339"/>
        <v>0.19725784792171439</v>
      </c>
      <c r="Q1136" s="97">
        <f t="shared" si="351"/>
        <v>0.30585520149279638</v>
      </c>
      <c r="R1136" s="97">
        <f t="shared" si="340"/>
        <v>1.5462869177068503E-2</v>
      </c>
      <c r="S1136" s="97">
        <f t="shared" si="347"/>
        <v>76.832226751778975</v>
      </c>
      <c r="T1136" s="97">
        <f t="shared" si="341"/>
        <v>248.12588870519039</v>
      </c>
      <c r="U1136" s="97">
        <f t="shared" si="342"/>
        <v>649.96753984533495</v>
      </c>
      <c r="V1136" s="33">
        <f t="shared" si="343"/>
        <v>999.9999999999992</v>
      </c>
      <c r="W1136" s="101">
        <f t="shared" si="344"/>
        <v>5450.9808718988079</v>
      </c>
      <c r="X1136" s="108">
        <f t="shared" si="345"/>
        <v>101.90657144947389</v>
      </c>
      <c r="Y1136" s="32">
        <f t="shared" si="346"/>
        <v>48.532192519941283</v>
      </c>
    </row>
    <row r="1137" spans="1:25" x14ac:dyDescent="0.25">
      <c r="A1137" s="4">
        <v>1131</v>
      </c>
      <c r="C1137" s="106">
        <f>IF(male=0,VLOOKUP((($A$5:$A$1570/'Life tables'!$I$2)*2)+age,lifetable,13,1),IF(male=1,VLOOKUP((($A$5:$A$1570/'Life tables'!$I$2)*2)+age,lifetable,10,1),"error"))</f>
        <v>3.2375795819468145E-3</v>
      </c>
      <c r="F1137" s="97">
        <f t="shared" si="332"/>
        <v>16.490542689600598</v>
      </c>
      <c r="G1137" s="97">
        <f t="shared" si="348"/>
        <v>1.6565095259747349</v>
      </c>
      <c r="H1137" s="97">
        <f t="shared" si="333"/>
        <v>3.7907185396055025E-2</v>
      </c>
      <c r="I1137" s="97">
        <f t="shared" si="334"/>
        <v>3.7907185396055025E-2</v>
      </c>
      <c r="J1137" s="97">
        <f t="shared" si="349"/>
        <v>5.8997980784564086E-2</v>
      </c>
      <c r="K1137" s="97">
        <f t="shared" si="335"/>
        <v>9.1390436770864489E-2</v>
      </c>
      <c r="L1137" s="97">
        <f t="shared" si="336"/>
        <v>14.607830375278326</v>
      </c>
      <c r="M1137" s="97">
        <f t="shared" si="337"/>
        <v>85.416028759873299</v>
      </c>
      <c r="N1137" s="97">
        <f t="shared" si="350"/>
        <v>8.2257486342916177</v>
      </c>
      <c r="O1137" s="97">
        <f t="shared" si="338"/>
        <v>0.19634776725918091</v>
      </c>
      <c r="P1137" s="97">
        <f t="shared" si="339"/>
        <v>0.19634776725918091</v>
      </c>
      <c r="Q1137" s="97">
        <f t="shared" si="351"/>
        <v>0.30444408955303548</v>
      </c>
      <c r="R1137" s="97">
        <f t="shared" si="340"/>
        <v>1.5391528754501791E-2</v>
      </c>
      <c r="S1137" s="97">
        <f t="shared" si="347"/>
        <v>76.477748972755776</v>
      </c>
      <c r="T1137" s="97">
        <f t="shared" si="341"/>
        <v>248.489330775528</v>
      </c>
      <c r="U1137" s="97">
        <f t="shared" si="342"/>
        <v>650.07432181086028</v>
      </c>
      <c r="V1137" s="33">
        <f t="shared" si="343"/>
        <v>999.9999999999992</v>
      </c>
      <c r="W1137" s="101">
        <f t="shared" si="344"/>
        <v>5419.5935200719832</v>
      </c>
      <c r="X1137" s="108">
        <f t="shared" si="345"/>
        <v>101.43634741361092</v>
      </c>
      <c r="Y1137" s="32">
        <f t="shared" si="346"/>
        <v>48.29435920137589</v>
      </c>
    </row>
    <row r="1138" spans="1:25" x14ac:dyDescent="0.25">
      <c r="A1138" s="4">
        <v>1132</v>
      </c>
      <c r="C1138" s="106">
        <f>IF(male=0,VLOOKUP((($A$5:$A$1570/'Life tables'!$I$2)*2)+age,lifetable,13,1),IF(male=1,VLOOKUP((($A$5:$A$1570/'Life tables'!$I$2)*2)+age,lifetable,10,1),"error"))</f>
        <v>3.2375795819468145E-3</v>
      </c>
      <c r="F1138" s="97">
        <f t="shared" si="332"/>
        <v>16.414400752071785</v>
      </c>
      <c r="G1138" s="97">
        <f t="shared" si="348"/>
        <v>1.6488609089936701</v>
      </c>
      <c r="H1138" s="97">
        <f t="shared" si="333"/>
        <v>3.7732156193156827E-2</v>
      </c>
      <c r="I1138" s="97">
        <f t="shared" si="334"/>
        <v>3.7732156193156827E-2</v>
      </c>
      <c r="J1138" s="97">
        <f t="shared" si="349"/>
        <v>5.8725568854175805E-2</v>
      </c>
      <c r="K1138" s="97">
        <f t="shared" si="335"/>
        <v>9.0968458849438882E-2</v>
      </c>
      <c r="L1138" s="97">
        <f t="shared" si="336"/>
        <v>14.540381502988186</v>
      </c>
      <c r="M1138" s="97">
        <f t="shared" si="337"/>
        <v>85.021946661539133</v>
      </c>
      <c r="N1138" s="97">
        <f t="shared" si="350"/>
        <v>8.1877976743929324</v>
      </c>
      <c r="O1138" s="97">
        <f t="shared" si="338"/>
        <v>0.19544188178021238</v>
      </c>
      <c r="P1138" s="97">
        <f t="shared" si="339"/>
        <v>0.19544188178021238</v>
      </c>
      <c r="Q1138" s="97">
        <f t="shared" si="351"/>
        <v>0.30303948239231421</v>
      </c>
      <c r="R1138" s="97">
        <f t="shared" si="340"/>
        <v>1.5320517188684367E-2</v>
      </c>
      <c r="S1138" s="97">
        <f t="shared" si="347"/>
        <v>76.124905224004777</v>
      </c>
      <c r="T1138" s="97">
        <f t="shared" si="341"/>
        <v>248.8510958267745</v>
      </c>
      <c r="U1138" s="97">
        <f t="shared" si="342"/>
        <v>650.18061078689846</v>
      </c>
      <c r="V1138" s="33">
        <f t="shared" si="343"/>
        <v>999.99999999999932</v>
      </c>
      <c r="W1138" s="101">
        <f t="shared" si="344"/>
        <v>5388.3868742630675</v>
      </c>
      <c r="X1138" s="108">
        <f t="shared" si="345"/>
        <v>100.96829338632631</v>
      </c>
      <c r="Y1138" s="32">
        <f t="shared" si="346"/>
        <v>48.057691519193014</v>
      </c>
    </row>
    <row r="1139" spans="1:25" x14ac:dyDescent="0.25">
      <c r="A1139" s="4">
        <v>1133</v>
      </c>
      <c r="C1139" s="106">
        <f>IF(male=0,VLOOKUP((($A$5:$A$1570/'Life tables'!$I$2)*2)+age,lifetable,13,1),IF(male=1,VLOOKUP((($A$5:$A$1570/'Life tables'!$I$2)*2)+age,lifetable,10,1),"error"))</f>
        <v>3.2375795819468145E-3</v>
      </c>
      <c r="F1139" s="97">
        <f t="shared" si="332"/>
        <v>16.33861216766126</v>
      </c>
      <c r="G1139" s="97">
        <f t="shared" si="348"/>
        <v>1.6412477870728648</v>
      </c>
      <c r="H1139" s="97">
        <f t="shared" si="333"/>
        <v>3.7557939251105177E-2</v>
      </c>
      <c r="I1139" s="97">
        <f t="shared" si="334"/>
        <v>3.7557939251105177E-2</v>
      </c>
      <c r="J1139" s="97">
        <f t="shared" si="349"/>
        <v>5.8454421110229138E-2</v>
      </c>
      <c r="K1139" s="97">
        <f t="shared" si="335"/>
        <v>9.0548439207763204E-2</v>
      </c>
      <c r="L1139" s="97">
        <f t="shared" si="336"/>
        <v>14.473245641768193</v>
      </c>
      <c r="M1139" s="97">
        <f t="shared" si="337"/>
        <v>84.629681218665041</v>
      </c>
      <c r="N1139" s="97">
        <f t="shared" si="350"/>
        <v>8.1500216623510653</v>
      </c>
      <c r="O1139" s="97">
        <f t="shared" si="338"/>
        <v>0.19454017228845191</v>
      </c>
      <c r="P1139" s="97">
        <f t="shared" si="339"/>
        <v>0.19454017228845191</v>
      </c>
      <c r="Q1139" s="97">
        <f t="shared" si="351"/>
        <v>0.30164135024600885</v>
      </c>
      <c r="R1139" s="97">
        <f t="shared" si="340"/>
        <v>1.5249832974830698E-2</v>
      </c>
      <c r="S1139" s="97">
        <f t="shared" si="347"/>
        <v>75.773688028516233</v>
      </c>
      <c r="T1139" s="97">
        <f t="shared" si="341"/>
        <v>249.21119159813074</v>
      </c>
      <c r="U1139" s="97">
        <f t="shared" si="342"/>
        <v>650.28640905908105</v>
      </c>
      <c r="V1139" s="33">
        <f t="shared" si="343"/>
        <v>999.99999999999932</v>
      </c>
      <c r="W1139" s="101">
        <f t="shared" si="344"/>
        <v>5357.3598951382128</v>
      </c>
      <c r="X1139" s="108">
        <f t="shared" si="345"/>
        <v>100.50239934278747</v>
      </c>
      <c r="Y1139" s="32">
        <f t="shared" si="346"/>
        <v>47.822183755481554</v>
      </c>
    </row>
    <row r="1140" spans="1:25" x14ac:dyDescent="0.25">
      <c r="A1140" s="4">
        <v>1134</v>
      </c>
      <c r="C1140" s="106">
        <f>IF(male=0,VLOOKUP((($A$5:$A$1570/'Life tables'!$I$2)*2)+age,lifetable,13,1),IF(male=1,VLOOKUP((($A$5:$A$1570/'Life tables'!$I$2)*2)+age,lifetable,10,1),"error"))</f>
        <v>3.2375795819468145E-3</v>
      </c>
      <c r="F1140" s="97">
        <f t="shared" si="332"/>
        <v>16.263175226633628</v>
      </c>
      <c r="G1140" s="97">
        <f t="shared" si="348"/>
        <v>1.6336699884658199</v>
      </c>
      <c r="H1140" s="97">
        <f t="shared" si="333"/>
        <v>3.7384530639692465E-2</v>
      </c>
      <c r="I1140" s="97">
        <f t="shared" si="334"/>
        <v>3.7384530639692465E-2</v>
      </c>
      <c r="J1140" s="97">
        <f t="shared" si="349"/>
        <v>5.8184531435827982E-2</v>
      </c>
      <c r="K1140" s="97">
        <f t="shared" si="335"/>
        <v>9.0130368370499564E-2</v>
      </c>
      <c r="L1140" s="97">
        <f t="shared" si="336"/>
        <v>14.406421277082096</v>
      </c>
      <c r="M1140" s="97">
        <f t="shared" si="337"/>
        <v>84.239224116153849</v>
      </c>
      <c r="N1140" s="97">
        <f t="shared" si="350"/>
        <v>8.1124197974041472</v>
      </c>
      <c r="O1140" s="97">
        <f t="shared" si="338"/>
        <v>0.19364261966979662</v>
      </c>
      <c r="P1140" s="97">
        <f t="shared" si="339"/>
        <v>0.19364261966979662</v>
      </c>
      <c r="Q1140" s="97">
        <f t="shared" si="351"/>
        <v>0.30024966347703341</v>
      </c>
      <c r="R1140" s="97">
        <f t="shared" si="340"/>
        <v>1.5179474614603072E-2</v>
      </c>
      <c r="S1140" s="97">
        <f t="shared" si="347"/>
        <v>75.424089941318471</v>
      </c>
      <c r="T1140" s="97">
        <f t="shared" si="341"/>
        <v>249.5696257930436</v>
      </c>
      <c r="U1140" s="97">
        <f t="shared" si="342"/>
        <v>650.39171890206615</v>
      </c>
      <c r="V1140" s="33">
        <f t="shared" si="343"/>
        <v>999.99999999999932</v>
      </c>
      <c r="W1140" s="101">
        <f t="shared" si="344"/>
        <v>5326.51154929923</v>
      </c>
      <c r="X1140" s="108">
        <f t="shared" si="345"/>
        <v>100.0386553048895</v>
      </c>
      <c r="Y1140" s="32">
        <f t="shared" si="346"/>
        <v>47.587830220578745</v>
      </c>
    </row>
    <row r="1141" spans="1:25" x14ac:dyDescent="0.25">
      <c r="A1141" s="4">
        <v>1135</v>
      </c>
      <c r="C1141" s="106">
        <f>IF(male=0,VLOOKUP((($A$5:$A$1570/'Life tables'!$I$2)*2)+age,lifetable,13,1),IF(male=1,VLOOKUP((($A$5:$A$1570/'Life tables'!$I$2)*2)+age,lifetable,10,1),"error"))</f>
        <v>3.2375795819468145E-3</v>
      </c>
      <c r="F1141" s="97">
        <f t="shared" si="332"/>
        <v>16.188088230255765</v>
      </c>
      <c r="G1141" s="97">
        <f t="shared" si="348"/>
        <v>1.6261273425312384</v>
      </c>
      <c r="H1141" s="97">
        <f t="shared" si="333"/>
        <v>3.7211926454002231E-2</v>
      </c>
      <c r="I1141" s="97">
        <f t="shared" si="334"/>
        <v>3.7211926454002231E-2</v>
      </c>
      <c r="J1141" s="97">
        <f t="shared" si="349"/>
        <v>5.7915893753438953E-2</v>
      </c>
      <c r="K1141" s="97">
        <f t="shared" si="335"/>
        <v>8.9714236923284493E-2</v>
      </c>
      <c r="L1141" s="97">
        <f t="shared" si="336"/>
        <v>14.339906904139799</v>
      </c>
      <c r="M1141" s="97">
        <f t="shared" si="337"/>
        <v>83.850567074633759</v>
      </c>
      <c r="N1141" s="97">
        <f t="shared" si="350"/>
        <v>8.0749912822307319</v>
      </c>
      <c r="O1141" s="97">
        <f t="shared" si="338"/>
        <v>0.19274920489226627</v>
      </c>
      <c r="P1141" s="97">
        <f t="shared" si="339"/>
        <v>0.19274920489226627</v>
      </c>
      <c r="Q1141" s="97">
        <f t="shared" si="351"/>
        <v>0.29886439257563624</v>
      </c>
      <c r="R1141" s="97">
        <f t="shared" si="340"/>
        <v>1.5109440616101304E-2</v>
      </c>
      <c r="S1141" s="97">
        <f t="shared" si="347"/>
        <v>75.076103549426762</v>
      </c>
      <c r="T1141" s="97">
        <f t="shared" si="341"/>
        <v>249.92640607937267</v>
      </c>
      <c r="U1141" s="97">
        <f t="shared" si="342"/>
        <v>650.49654257960549</v>
      </c>
      <c r="V1141" s="33">
        <f t="shared" si="343"/>
        <v>999.9999999999992</v>
      </c>
      <c r="W1141" s="101">
        <f t="shared" si="344"/>
        <v>5295.8408092513764</v>
      </c>
      <c r="X1141" s="108">
        <f t="shared" si="345"/>
        <v>99.577051341021075</v>
      </c>
      <c r="Y1141" s="32">
        <f t="shared" si="346"/>
        <v>47.354625252922759</v>
      </c>
    </row>
    <row r="1142" spans="1:25" x14ac:dyDescent="0.25">
      <c r="A1142" s="4">
        <v>1136</v>
      </c>
      <c r="C1142" s="106">
        <f>IF(male=0,VLOOKUP((($A$5:$A$1570/'Life tables'!$I$2)*2)+age,lifetable,13,1),IF(male=1,VLOOKUP((($A$5:$A$1570/'Life tables'!$I$2)*2)+age,lifetable,10,1),"error"))</f>
        <v>3.2375795819468145E-3</v>
      </c>
      <c r="F1142" s="97">
        <f t="shared" si="332"/>
        <v>16.113349490623829</v>
      </c>
      <c r="G1142" s="97">
        <f t="shared" si="348"/>
        <v>1.6186196797156465</v>
      </c>
      <c r="H1142" s="97">
        <f t="shared" si="333"/>
        <v>3.704012281401154E-2</v>
      </c>
      <c r="I1142" s="97">
        <f t="shared" si="334"/>
        <v>3.704012281401154E-2</v>
      </c>
      <c r="J1142" s="97">
        <f t="shared" si="349"/>
        <v>5.7648502024272366E-2</v>
      </c>
      <c r="K1142" s="97">
        <f t="shared" si="335"/>
        <v>8.9300035511770376E-2</v>
      </c>
      <c r="L1142" s="97">
        <f t="shared" si="336"/>
        <v>14.273701027744117</v>
      </c>
      <c r="M1142" s="97">
        <f t="shared" si="337"/>
        <v>83.463701850397229</v>
      </c>
      <c r="N1142" s="97">
        <f t="shared" si="350"/>
        <v>8.0377353229439255</v>
      </c>
      <c r="O1142" s="97">
        <f t="shared" si="338"/>
        <v>0.19185990900586292</v>
      </c>
      <c r="P1142" s="97">
        <f t="shared" si="339"/>
        <v>0.19185990900586292</v>
      </c>
      <c r="Q1142" s="97">
        <f t="shared" si="351"/>
        <v>0.29748550815918173</v>
      </c>
      <c r="R1142" s="97">
        <f t="shared" si="340"/>
        <v>1.503972949385172E-2</v>
      </c>
      <c r="S1142" s="97">
        <f t="shared" si="347"/>
        <v>74.729721471788537</v>
      </c>
      <c r="T1142" s="97">
        <f t="shared" si="341"/>
        <v>250.28154008955613</v>
      </c>
      <c r="U1142" s="97">
        <f t="shared" si="342"/>
        <v>650.60088234461114</v>
      </c>
      <c r="V1142" s="33">
        <f t="shared" si="343"/>
        <v>999.99999999999932</v>
      </c>
      <c r="W1142" s="101">
        <f t="shared" si="344"/>
        <v>5265.346653371269</v>
      </c>
      <c r="X1142" s="108">
        <f t="shared" si="345"/>
        <v>99.117577565831965</v>
      </c>
      <c r="Y1142" s="32">
        <f t="shared" si="346"/>
        <v>47.122563218906187</v>
      </c>
    </row>
    <row r="1143" spans="1:25" x14ac:dyDescent="0.25">
      <c r="A1143" s="4">
        <v>1137</v>
      </c>
      <c r="C1143" s="106">
        <f>IF(male=0,VLOOKUP((($A$5:$A$1570/'Life tables'!$I$2)*2)+age,lifetable,13,1),IF(male=1,VLOOKUP((($A$5:$A$1570/'Life tables'!$I$2)*2)+age,lifetable,10,1),"error"))</f>
        <v>3.2375795819468145E-3</v>
      </c>
      <c r="F1143" s="97">
        <f t="shared" si="332"/>
        <v>16.038957330495862</v>
      </c>
      <c r="G1143" s="97">
        <f t="shared" si="348"/>
        <v>1.6111468315365789</v>
      </c>
      <c r="H1143" s="97">
        <f t="shared" si="333"/>
        <v>3.6869115864206166E-2</v>
      </c>
      <c r="I1143" s="97">
        <f t="shared" si="334"/>
        <v>3.6869115864206166E-2</v>
      </c>
      <c r="J1143" s="97">
        <f t="shared" si="349"/>
        <v>5.738235024768349E-2</v>
      </c>
      <c r="K1143" s="97">
        <f t="shared" si="335"/>
        <v>8.888775484069758E-2</v>
      </c>
      <c r="L1143" s="97">
        <f t="shared" si="336"/>
        <v>14.207802162142489</v>
      </c>
      <c r="M1143" s="97">
        <f t="shared" si="337"/>
        <v>83.078620235336103</v>
      </c>
      <c r="N1143" s="97">
        <f t="shared" si="350"/>
        <v>8.0006511290851261</v>
      </c>
      <c r="O1143" s="97">
        <f t="shared" si="338"/>
        <v>0.19097471314242176</v>
      </c>
      <c r="P1143" s="97">
        <f t="shared" si="339"/>
        <v>0.19097471314242176</v>
      </c>
      <c r="Q1143" s="97">
        <f t="shared" si="351"/>
        <v>0.29611298097191951</v>
      </c>
      <c r="R1143" s="97">
        <f t="shared" si="340"/>
        <v>1.4970339768795483E-2</v>
      </c>
      <c r="S1143" s="97">
        <f t="shared" si="347"/>
        <v>74.384936359225421</v>
      </c>
      <c r="T1143" s="97">
        <f t="shared" si="341"/>
        <v>250.63503542077572</v>
      </c>
      <c r="U1143" s="97">
        <f t="shared" si="342"/>
        <v>650.70474043922059</v>
      </c>
      <c r="V1143" s="33">
        <f t="shared" si="343"/>
        <v>999.9999999999992</v>
      </c>
      <c r="W1143" s="101">
        <f t="shared" si="344"/>
        <v>5235.0280658749089</v>
      </c>
      <c r="X1143" s="108">
        <f t="shared" si="345"/>
        <v>98.660224140002867</v>
      </c>
      <c r="Y1143" s="32">
        <f t="shared" si="346"/>
        <v>46.891638512731056</v>
      </c>
    </row>
    <row r="1144" spans="1:25" x14ac:dyDescent="0.25">
      <c r="A1144" s="4">
        <v>1138</v>
      </c>
      <c r="C1144" s="106">
        <f>IF(male=0,VLOOKUP((($A$5:$A$1570/'Life tables'!$I$2)*2)+age,lifetable,13,1),IF(male=1,VLOOKUP((($A$5:$A$1570/'Life tables'!$I$2)*2)+age,lifetable,10,1),"error"))</f>
        <v>3.2375795819468145E-3</v>
      </c>
      <c r="F1144" s="97">
        <f t="shared" si="332"/>
        <v>15.964910083129777</v>
      </c>
      <c r="G1144" s="97">
        <f t="shared" si="348"/>
        <v>1.6037086305663053</v>
      </c>
      <c r="H1144" s="97">
        <f t="shared" si="333"/>
        <v>3.6698901773208184E-2</v>
      </c>
      <c r="I1144" s="97">
        <f t="shared" si="334"/>
        <v>3.6698901773208184E-2</v>
      </c>
      <c r="J1144" s="97">
        <f t="shared" si="349"/>
        <v>5.7117432460592761E-2</v>
      </c>
      <c r="K1144" s="97">
        <f t="shared" si="335"/>
        <v>8.847738567299672E-2</v>
      </c>
      <c r="L1144" s="97">
        <f t="shared" si="336"/>
        <v>14.142208830883465</v>
      </c>
      <c r="M1144" s="97">
        <f t="shared" si="337"/>
        <v>82.695314056873102</v>
      </c>
      <c r="N1144" s="97">
        <f t="shared" si="350"/>
        <v>7.9637379136174369</v>
      </c>
      <c r="O1144" s="97">
        <f t="shared" si="338"/>
        <v>0.19009359851545357</v>
      </c>
      <c r="P1144" s="97">
        <f t="shared" si="339"/>
        <v>0.19009359851545357</v>
      </c>
      <c r="Q1144" s="97">
        <f t="shared" si="351"/>
        <v>0.29474678188474013</v>
      </c>
      <c r="R1144" s="97">
        <f t="shared" si="340"/>
        <v>1.4901269968276228E-2</v>
      </c>
      <c r="S1144" s="97">
        <f t="shared" si="347"/>
        <v>74.041740894371742</v>
      </c>
      <c r="T1144" s="97">
        <f t="shared" si="341"/>
        <v>250.98689963512106</v>
      </c>
      <c r="U1144" s="97">
        <f t="shared" si="342"/>
        <v>650.80811909486181</v>
      </c>
      <c r="V1144" s="33">
        <f t="shared" si="343"/>
        <v>999.99999999999909</v>
      </c>
      <c r="W1144" s="101">
        <f t="shared" si="344"/>
        <v>5204.8840367858038</v>
      </c>
      <c r="X1144" s="108">
        <f t="shared" si="345"/>
        <v>98.204981270016276</v>
      </c>
      <c r="Y1144" s="32">
        <f t="shared" si="346"/>
        <v>46.661845556264275</v>
      </c>
    </row>
    <row r="1145" spans="1:25" x14ac:dyDescent="0.25">
      <c r="A1145" s="4">
        <v>1139</v>
      </c>
      <c r="C1145" s="106">
        <f>IF(male=0,VLOOKUP((($A$5:$A$1570/'Life tables'!$I$2)*2)+age,lifetable,13,1),IF(male=1,VLOOKUP((($A$5:$A$1570/'Life tables'!$I$2)*2)+age,lifetable,10,1),"error"))</f>
        <v>3.2375795819468145E-3</v>
      </c>
      <c r="F1145" s="97">
        <f t="shared" si="332"/>
        <v>15.89120609212652</v>
      </c>
      <c r="G1145" s="97">
        <f t="shared" si="348"/>
        <v>1.5963049104160736</v>
      </c>
      <c r="H1145" s="97">
        <f t="shared" si="333"/>
        <v>3.6529476733415438E-2</v>
      </c>
      <c r="I1145" s="97">
        <f t="shared" si="334"/>
        <v>3.6529476733415438E-2</v>
      </c>
      <c r="J1145" s="97">
        <f t="shared" si="349"/>
        <v>5.6853742736924777E-2</v>
      </c>
      <c r="K1145" s="97">
        <f t="shared" si="335"/>
        <v>8.8068918828919415E-2</v>
      </c>
      <c r="L1145" s="97">
        <f t="shared" si="336"/>
        <v>14.076919566677772</v>
      </c>
      <c r="M1145" s="97">
        <f t="shared" si="337"/>
        <v>82.313775177889767</v>
      </c>
      <c r="N1145" s="97">
        <f t="shared" si="350"/>
        <v>7.9269948929187191</v>
      </c>
      <c r="O1145" s="97">
        <f t="shared" si="338"/>
        <v>0.18921654641997918</v>
      </c>
      <c r="P1145" s="97">
        <f t="shared" si="339"/>
        <v>0.18921654641997918</v>
      </c>
      <c r="Q1145" s="97">
        <f t="shared" si="351"/>
        <v>0.29338688189491835</v>
      </c>
      <c r="R1145" s="97">
        <f t="shared" si="340"/>
        <v>1.4832518626027089E-2</v>
      </c>
      <c r="S1145" s="97">
        <f t="shared" si="347"/>
        <v>73.700127791610143</v>
      </c>
      <c r="T1145" s="97">
        <f t="shared" si="341"/>
        <v>251.33714025975291</v>
      </c>
      <c r="U1145" s="97">
        <f t="shared" si="342"/>
        <v>650.9110205323168</v>
      </c>
      <c r="V1145" s="33">
        <f t="shared" si="343"/>
        <v>999.9999999999992</v>
      </c>
      <c r="W1145" s="101">
        <f t="shared" si="344"/>
        <v>5174.9135619031949</v>
      </c>
      <c r="X1145" s="108">
        <f t="shared" si="345"/>
        <v>97.751839207929493</v>
      </c>
      <c r="Y1145" s="32">
        <f t="shared" si="346"/>
        <v>46.433178798894488</v>
      </c>
    </row>
    <row r="1146" spans="1:25" x14ac:dyDescent="0.25">
      <c r="A1146" s="4">
        <v>1140</v>
      </c>
      <c r="C1146" s="106">
        <f>IF(male=0,VLOOKUP((($A$5:$A$1570/'Life tables'!$I$2)*2)+age,lifetable,13,1),IF(male=1,VLOOKUP((($A$5:$A$1570/'Life tables'!$I$2)*2)+age,lifetable,10,1),"error"))</f>
        <v>3.2375795819468145E-3</v>
      </c>
      <c r="F1146" s="97">
        <f t="shared" si="332"/>
        <v>15.81784371127821</v>
      </c>
      <c r="G1146" s="97">
        <f t="shared" si="348"/>
        <v>1.588935505720857</v>
      </c>
      <c r="H1146" s="97">
        <f t="shared" si="333"/>
        <v>3.6360836960652433E-2</v>
      </c>
      <c r="I1146" s="97">
        <f t="shared" si="334"/>
        <v>3.6360836960652433E-2</v>
      </c>
      <c r="J1146" s="97">
        <f t="shared" si="349"/>
        <v>5.659127518706495E-2</v>
      </c>
      <c r="K1146" s="97">
        <f t="shared" si="335"/>
        <v>8.7662345185196597E-2</v>
      </c>
      <c r="L1146" s="97">
        <f t="shared" si="336"/>
        <v>14.011932911263786</v>
      </c>
      <c r="M1146" s="97">
        <f t="shared" si="337"/>
        <v>81.933995496651292</v>
      </c>
      <c r="N1146" s="97">
        <f t="shared" si="350"/>
        <v>7.8904212867743571</v>
      </c>
      <c r="O1146" s="97">
        <f t="shared" si="338"/>
        <v>0.18834353823235656</v>
      </c>
      <c r="P1146" s="97">
        <f t="shared" si="339"/>
        <v>0.18834353823235656</v>
      </c>
      <c r="Q1146" s="97">
        <f t="shared" si="351"/>
        <v>0.29203325212584502</v>
      </c>
      <c r="R1146" s="97">
        <f t="shared" si="340"/>
        <v>1.4764084282157152E-2</v>
      </c>
      <c r="S1146" s="97">
        <f t="shared" si="347"/>
        <v>73.360089797004221</v>
      </c>
      <c r="T1146" s="97">
        <f t="shared" si="341"/>
        <v>251.68576478706584</v>
      </c>
      <c r="U1146" s="97">
        <f t="shared" si="342"/>
        <v>651.0134469617841</v>
      </c>
      <c r="V1146" s="33">
        <f t="shared" si="343"/>
        <v>999.9999999999992</v>
      </c>
      <c r="W1146" s="101">
        <f t="shared" si="344"/>
        <v>5145.1156427704336</v>
      </c>
      <c r="X1146" s="108">
        <f t="shared" si="345"/>
        <v>97.300788251149243</v>
      </c>
      <c r="Y1146" s="32">
        <f t="shared" si="346"/>
        <v>46.205632717389804</v>
      </c>
    </row>
    <row r="1147" spans="1:25" x14ac:dyDescent="0.25">
      <c r="A1147" s="4">
        <v>1141</v>
      </c>
      <c r="C1147" s="106">
        <f>IF(male=0,VLOOKUP((($A$5:$A$1570/'Life tables'!$I$2)*2)+age,lifetable,13,1),IF(male=1,VLOOKUP((($A$5:$A$1570/'Life tables'!$I$2)*2)+age,lifetable,10,1),"error"))</f>
        <v>3.2375795819468145E-3</v>
      </c>
      <c r="F1147" s="97">
        <f t="shared" si="332"/>
        <v>15.744821304421077</v>
      </c>
      <c r="G1147" s="97">
        <f t="shared" si="348"/>
        <v>1.5816002521245804</v>
      </c>
      <c r="H1147" s="97">
        <f t="shared" si="333"/>
        <v>3.6192978693832312E-2</v>
      </c>
      <c r="I1147" s="97">
        <f t="shared" si="334"/>
        <v>3.6192978693832312E-2</v>
      </c>
      <c r="J1147" s="97">
        <f t="shared" si="349"/>
        <v>5.6330023957333331E-2</v>
      </c>
      <c r="K1147" s="97">
        <f t="shared" si="335"/>
        <v>8.7257655674223639E-2</v>
      </c>
      <c r="L1147" s="97">
        <f t="shared" si="336"/>
        <v>13.947247415277275</v>
      </c>
      <c r="M1147" s="97">
        <f t="shared" si="337"/>
        <v>81.555966946728162</v>
      </c>
      <c r="N1147" s="97">
        <f t="shared" si="350"/>
        <v>7.8540163183697125</v>
      </c>
      <c r="O1147" s="97">
        <f t="shared" si="338"/>
        <v>0.1874745554101008</v>
      </c>
      <c r="P1147" s="97">
        <f t="shared" si="339"/>
        <v>0.1874745554101008</v>
      </c>
      <c r="Q1147" s="97">
        <f t="shared" si="351"/>
        <v>0.29068586382674783</v>
      </c>
      <c r="R1147" s="97">
        <f t="shared" si="340"/>
        <v>1.4695965483137337E-2</v>
      </c>
      <c r="S1147" s="97">
        <f t="shared" si="347"/>
        <v>73.02161968822837</v>
      </c>
      <c r="T1147" s="97">
        <f t="shared" si="341"/>
        <v>252.0327806748499</v>
      </c>
      <c r="U1147" s="97">
        <f t="shared" si="342"/>
        <v>651.11540058294145</v>
      </c>
      <c r="V1147" s="33">
        <f t="shared" si="343"/>
        <v>999.99999999999909</v>
      </c>
      <c r="W1147" s="101">
        <f t="shared" si="344"/>
        <v>5115.489286643432</v>
      </c>
      <c r="X1147" s="108">
        <f t="shared" si="345"/>
        <v>96.851818742207797</v>
      </c>
      <c r="Y1147" s="32">
        <f t="shared" si="346"/>
        <v>45.979201815756632</v>
      </c>
    </row>
    <row r="1148" spans="1:25" x14ac:dyDescent="0.25">
      <c r="A1148" s="4">
        <v>1142</v>
      </c>
      <c r="C1148" s="106">
        <f>IF(male=0,VLOOKUP((($A$5:$A$1570/'Life tables'!$I$2)*2)+age,lifetable,13,1),IF(male=1,VLOOKUP((($A$5:$A$1570/'Life tables'!$I$2)*2)+age,lifetable,10,1),"error"))</f>
        <v>3.2375795819468145E-3</v>
      </c>
      <c r="F1148" s="97">
        <f t="shared" si="332"/>
        <v>15.672137245292999</v>
      </c>
      <c r="G1148" s="97">
        <f t="shared" si="348"/>
        <v>1.5742989862658106</v>
      </c>
      <c r="H1148" s="97">
        <f t="shared" si="333"/>
        <v>3.6025898194629376E-2</v>
      </c>
      <c r="I1148" s="97">
        <f t="shared" si="334"/>
        <v>3.6025898194629376E-2</v>
      </c>
      <c r="J1148" s="97">
        <f t="shared" si="349"/>
        <v>5.6069983229475026E-2</v>
      </c>
      <c r="K1148" s="97">
        <f t="shared" si="335"/>
        <v>8.6854841283270742E-2</v>
      </c>
      <c r="L1148" s="97">
        <f t="shared" si="336"/>
        <v>13.882861638125185</v>
      </c>
      <c r="M1148" s="97">
        <f t="shared" si="337"/>
        <v>81.17968149691481</v>
      </c>
      <c r="N1148" s="97">
        <f t="shared" si="350"/>
        <v>7.8177792142822877</v>
      </c>
      <c r="O1148" s="97">
        <f t="shared" si="338"/>
        <v>0.1866095794916971</v>
      </c>
      <c r="P1148" s="97">
        <f t="shared" si="339"/>
        <v>0.1866095794916971</v>
      </c>
      <c r="Q1148" s="97">
        <f t="shared" si="351"/>
        <v>0.28934468837240146</v>
      </c>
      <c r="R1148" s="97">
        <f t="shared" si="340"/>
        <v>1.4628160781785738E-2</v>
      </c>
      <c r="S1148" s="97">
        <f t="shared" si="347"/>
        <v>72.684710274494947</v>
      </c>
      <c r="T1148" s="97">
        <f t="shared" si="341"/>
        <v>252.37819534645178</v>
      </c>
      <c r="U1148" s="97">
        <f t="shared" si="342"/>
        <v>651.21688358500649</v>
      </c>
      <c r="V1148" s="33">
        <f t="shared" si="343"/>
        <v>999.99999999999909</v>
      </c>
      <c r="W1148" s="101">
        <f t="shared" si="344"/>
        <v>5086.0335064592718</v>
      </c>
      <c r="X1148" s="108">
        <f t="shared" si="345"/>
        <v>96.404921068540887</v>
      </c>
      <c r="Y1148" s="32">
        <f t="shared" si="346"/>
        <v>45.75388062509937</v>
      </c>
    </row>
    <row r="1149" spans="1:25" x14ac:dyDescent="0.25">
      <c r="A1149" s="4">
        <v>1143</v>
      </c>
      <c r="C1149" s="106">
        <f>IF(male=0,VLOOKUP((($A$5:$A$1570/'Life tables'!$I$2)*2)+age,lifetable,13,1),IF(male=1,VLOOKUP((($A$5:$A$1570/'Life tables'!$I$2)*2)+age,lifetable,10,1),"error"))</f>
        <v>3.2375795819468145E-3</v>
      </c>
      <c r="F1149" s="97">
        <f t="shared" si="332"/>
        <v>15.599789917395467</v>
      </c>
      <c r="G1149" s="97">
        <f t="shared" si="348"/>
        <v>1.5670315457638884</v>
      </c>
      <c r="H1149" s="97">
        <f t="shared" si="333"/>
        <v>3.5859591747161738E-2</v>
      </c>
      <c r="I1149" s="97">
        <f t="shared" si="334"/>
        <v>3.5859591747161738E-2</v>
      </c>
      <c r="J1149" s="97">
        <f t="shared" si="349"/>
        <v>5.5811147220166189E-2</v>
      </c>
      <c r="K1149" s="97">
        <f t="shared" si="335"/>
        <v>8.6453893053717923E-2</v>
      </c>
      <c r="L1149" s="97">
        <f t="shared" si="336"/>
        <v>13.818774147863371</v>
      </c>
      <c r="M1149" s="97">
        <f t="shared" si="337"/>
        <v>80.805131151145417</v>
      </c>
      <c r="N1149" s="97">
        <f t="shared" si="350"/>
        <v>7.7817092044736205</v>
      </c>
      <c r="O1149" s="97">
        <f t="shared" si="338"/>
        <v>0.18574859209640715</v>
      </c>
      <c r="P1149" s="97">
        <f t="shared" si="339"/>
        <v>0.18574859209640715</v>
      </c>
      <c r="Q1149" s="97">
        <f t="shared" si="351"/>
        <v>0.28800969726282771</v>
      </c>
      <c r="R1149" s="97">
        <f t="shared" si="340"/>
        <v>1.4560668737252449E-2</v>
      </c>
      <c r="S1149" s="97">
        <f t="shared" si="347"/>
        <v>72.349354396478901</v>
      </c>
      <c r="T1149" s="97">
        <f t="shared" si="341"/>
        <v>252.72201619093477</v>
      </c>
      <c r="U1149" s="97">
        <f t="shared" si="342"/>
        <v>651.31789814679746</v>
      </c>
      <c r="V1149" s="33">
        <f t="shared" si="343"/>
        <v>999.99999999999909</v>
      </c>
      <c r="W1149" s="101">
        <f t="shared" si="344"/>
        <v>5056.7473208048941</v>
      </c>
      <c r="X1149" s="108">
        <f t="shared" si="345"/>
        <v>95.96008566226692</v>
      </c>
      <c r="Y1149" s="32">
        <f t="shared" si="346"/>
        <v>45.529663703481006</v>
      </c>
    </row>
    <row r="1150" spans="1:25" x14ac:dyDescent="0.25">
      <c r="A1150" s="4">
        <v>1144</v>
      </c>
      <c r="C1150" s="106">
        <f>IF(male=0,VLOOKUP((($A$5:$A$1570/'Life tables'!$I$2)*2)+age,lifetable,13,1),IF(male=1,VLOOKUP((($A$5:$A$1570/'Life tables'!$I$2)*2)+age,lifetable,10,1),"error"))</f>
        <v>3.2375795819468145E-3</v>
      </c>
      <c r="F1150" s="97">
        <f t="shared" si="332"/>
        <v>15.527777713859809</v>
      </c>
      <c r="G1150" s="97">
        <f t="shared" si="348"/>
        <v>1.559797769205493</v>
      </c>
      <c r="H1150" s="97">
        <f t="shared" si="333"/>
        <v>3.5694055657683847E-2</v>
      </c>
      <c r="I1150" s="97">
        <f t="shared" si="334"/>
        <v>3.5694055657683847E-2</v>
      </c>
      <c r="J1150" s="97">
        <f t="shared" si="349"/>
        <v>5.555351018053558E-2</v>
      </c>
      <c r="K1150" s="97">
        <f t="shared" si="335"/>
        <v>8.6054802080313714E-2</v>
      </c>
      <c r="L1150" s="97">
        <f t="shared" si="336"/>
        <v>13.754983521078099</v>
      </c>
      <c r="M1150" s="97">
        <f t="shared" si="337"/>
        <v>80.4323079484071</v>
      </c>
      <c r="N1150" s="97">
        <f t="shared" si="350"/>
        <v>7.7458055222809215</v>
      </c>
      <c r="O1150" s="97">
        <f t="shared" si="338"/>
        <v>0.18489157492406966</v>
      </c>
      <c r="P1150" s="97">
        <f t="shared" si="339"/>
        <v>0.18489157492406966</v>
      </c>
      <c r="Q1150" s="97">
        <f t="shared" si="351"/>
        <v>0.28668086212298521</v>
      </c>
      <c r="R1150" s="97">
        <f t="shared" si="340"/>
        <v>1.4493487915003919E-2</v>
      </c>
      <c r="S1150" s="97">
        <f t="shared" si="347"/>
        <v>72.015544926240054</v>
      </c>
      <c r="T1150" s="97">
        <f t="shared" si="341"/>
        <v>253.06425056323829</v>
      </c>
      <c r="U1150" s="97">
        <f t="shared" si="342"/>
        <v>651.41844643679281</v>
      </c>
      <c r="V1150" s="33">
        <f t="shared" si="343"/>
        <v>999.9999999999992</v>
      </c>
      <c r="W1150" s="101">
        <f t="shared" si="344"/>
        <v>5027.6297538859635</v>
      </c>
      <c r="X1150" s="108">
        <f t="shared" si="345"/>
        <v>95.517302999968081</v>
      </c>
      <c r="Y1150" s="32">
        <f t="shared" si="346"/>
        <v>45.306545635784786</v>
      </c>
    </row>
    <row r="1151" spans="1:25" x14ac:dyDescent="0.25">
      <c r="A1151" s="4">
        <v>1145</v>
      </c>
      <c r="C1151" s="106">
        <f>IF(male=0,VLOOKUP((($A$5:$A$1570/'Life tables'!$I$2)*2)+age,lifetable,13,1),IF(male=1,VLOOKUP((($A$5:$A$1570/'Life tables'!$I$2)*2)+age,lifetable,10,1),"error"))</f>
        <v>3.2375795819468145E-3</v>
      </c>
      <c r="F1151" s="97">
        <f t="shared" si="332"/>
        <v>15.456099037317541</v>
      </c>
      <c r="G1151" s="97">
        <f t="shared" si="348"/>
        <v>1.5525974961316173</v>
      </c>
      <c r="H1151" s="97">
        <f t="shared" si="333"/>
        <v>3.5529286254288465E-2</v>
      </c>
      <c r="I1151" s="97">
        <f t="shared" si="334"/>
        <v>3.5529286254288465E-2</v>
      </c>
      <c r="J1151" s="97">
        <f t="shared" si="349"/>
        <v>5.529706639570061E-2</v>
      </c>
      <c r="K1151" s="97">
        <f t="shared" si="335"/>
        <v>8.5657559510456616E-2</v>
      </c>
      <c r="L1151" s="97">
        <f t="shared" si="336"/>
        <v>13.691488342771191</v>
      </c>
      <c r="M1151" s="97">
        <f t="shared" si="337"/>
        <v>80.061203962650524</v>
      </c>
      <c r="N1151" s="97">
        <f t="shared" si="350"/>
        <v>7.7100674044084663</v>
      </c>
      <c r="O1151" s="97">
        <f t="shared" si="338"/>
        <v>0.1840385097548948</v>
      </c>
      <c r="P1151" s="97">
        <f t="shared" si="339"/>
        <v>0.1840385097548948</v>
      </c>
      <c r="Q1151" s="97">
        <f t="shared" si="351"/>
        <v>0.28535815470245202</v>
      </c>
      <c r="R1151" s="97">
        <f t="shared" si="340"/>
        <v>1.4426616886806857E-2</v>
      </c>
      <c r="S1151" s="97">
        <f t="shared" si="347"/>
        <v>71.683274767143004</v>
      </c>
      <c r="T1151" s="97">
        <f t="shared" si="341"/>
        <v>253.40490578433645</v>
      </c>
      <c r="U1151" s="97">
        <f t="shared" si="342"/>
        <v>651.51853061319002</v>
      </c>
      <c r="V1151" s="33">
        <f t="shared" si="343"/>
        <v>999.99999999999909</v>
      </c>
      <c r="W1151" s="101">
        <f t="shared" si="344"/>
        <v>4998.6798354957928</v>
      </c>
      <c r="X1151" s="108">
        <f t="shared" si="345"/>
        <v>95.076563602472646</v>
      </c>
      <c r="Y1151" s="32">
        <f t="shared" si="346"/>
        <v>45.084521033576905</v>
      </c>
    </row>
    <row r="1152" spans="1:25" x14ac:dyDescent="0.25">
      <c r="A1152" s="4">
        <v>1146</v>
      </c>
      <c r="C1152" s="106">
        <f>IF(male=0,VLOOKUP((($A$5:$A$1570/'Life tables'!$I$2)*2)+age,lifetable,13,1),IF(male=1,VLOOKUP((($A$5:$A$1570/'Life tables'!$I$2)*2)+age,lifetable,10,1),"error"))</f>
        <v>3.2375795819468145E-3</v>
      </c>
      <c r="F1152" s="97">
        <f t="shared" si="332"/>
        <v>15.384752299774622</v>
      </c>
      <c r="G1152" s="97">
        <f t="shared" si="348"/>
        <v>1.5454305670249362</v>
      </c>
      <c r="H1152" s="97">
        <f t="shared" si="333"/>
        <v>3.5365279886617577E-2</v>
      </c>
      <c r="I1152" s="97">
        <f t="shared" si="334"/>
        <v>3.5365279886617577E-2</v>
      </c>
      <c r="J1152" s="97">
        <f t="shared" si="349"/>
        <v>5.504181018431753E-2</v>
      </c>
      <c r="K1152" s="97">
        <f t="shared" si="335"/>
        <v>8.5262156543498127E-2</v>
      </c>
      <c r="L1152" s="97">
        <f t="shared" si="336"/>
        <v>13.628287206248634</v>
      </c>
      <c r="M1152" s="97">
        <f t="shared" si="337"/>
        <v>79.691811302698028</v>
      </c>
      <c r="N1152" s="97">
        <f t="shared" si="350"/>
        <v>7.67449409091875</v>
      </c>
      <c r="O1152" s="97">
        <f t="shared" si="338"/>
        <v>0.18318937844925307</v>
      </c>
      <c r="P1152" s="97">
        <f t="shared" si="339"/>
        <v>0.18318937844925307</v>
      </c>
      <c r="Q1152" s="97">
        <f t="shared" si="351"/>
        <v>0.2840415468750972</v>
      </c>
      <c r="R1152" s="97">
        <f t="shared" si="340"/>
        <v>1.4360054230711662E-2</v>
      </c>
      <c r="S1152" s="97">
        <f t="shared" si="347"/>
        <v>71.352536853774964</v>
      </c>
      <c r="T1152" s="97">
        <f t="shared" si="341"/>
        <v>253.74398914139587</v>
      </c>
      <c r="U1152" s="97">
        <f t="shared" si="342"/>
        <v>651.61815282396424</v>
      </c>
      <c r="V1152" s="33">
        <f t="shared" si="343"/>
        <v>999.99999999999909</v>
      </c>
      <c r="W1152" s="101">
        <f t="shared" si="344"/>
        <v>4969.8966009844544</v>
      </c>
      <c r="X1152" s="108">
        <f t="shared" si="345"/>
        <v>94.637858034639024</v>
      </c>
      <c r="Y1152" s="32">
        <f t="shared" si="346"/>
        <v>44.863584534969682</v>
      </c>
    </row>
    <row r="1153" spans="1:25" x14ac:dyDescent="0.25">
      <c r="A1153" s="4">
        <v>1147</v>
      </c>
      <c r="C1153" s="106">
        <f>IF(male=0,VLOOKUP((($A$5:$A$1570/'Life tables'!$I$2)*2)+age,lifetable,13,1),IF(male=1,VLOOKUP((($A$5:$A$1570/'Life tables'!$I$2)*2)+age,lifetable,10,1),"error"))</f>
        <v>3.2375795819468145E-3</v>
      </c>
      <c r="F1153" s="97">
        <f t="shared" si="332"/>
        <v>15.31373592248954</v>
      </c>
      <c r="G1153" s="97">
        <f t="shared" si="348"/>
        <v>1.5382968232975609</v>
      </c>
      <c r="H1153" s="97">
        <f t="shared" si="333"/>
        <v>3.5202032925582175E-2</v>
      </c>
      <c r="I1153" s="97">
        <f t="shared" si="334"/>
        <v>3.5202032925582175E-2</v>
      </c>
      <c r="J1153" s="97">
        <f t="shared" si="349"/>
        <v>5.4787735898145208E-2</v>
      </c>
      <c r="K1153" s="97">
        <f t="shared" si="335"/>
        <v>8.4868584430067256E-2</v>
      </c>
      <c r="L1153" s="97">
        <f t="shared" si="336"/>
        <v>13.565378713012603</v>
      </c>
      <c r="M1153" s="97">
        <f t="shared" si="337"/>
        <v>79.324122112149496</v>
      </c>
      <c r="N1153" s="97">
        <f t="shared" si="350"/>
        <v>7.6390848252234198</v>
      </c>
      <c r="O1153" s="97">
        <f t="shared" si="338"/>
        <v>0.18234416294745892</v>
      </c>
      <c r="P1153" s="97">
        <f t="shared" si="339"/>
        <v>0.18234416294745892</v>
      </c>
      <c r="Q1153" s="97">
        <f t="shared" si="351"/>
        <v>0.28273101063874584</v>
      </c>
      <c r="R1153" s="97">
        <f t="shared" si="340"/>
        <v>1.4293798531035469E-2</v>
      </c>
      <c r="S1153" s="97">
        <f t="shared" si="347"/>
        <v>71.023324151861374</v>
      </c>
      <c r="T1153" s="97">
        <f t="shared" si="341"/>
        <v>254.08150788793276</v>
      </c>
      <c r="U1153" s="97">
        <f t="shared" si="342"/>
        <v>651.71731520692538</v>
      </c>
      <c r="V1153" s="33">
        <f t="shared" si="343"/>
        <v>999.9999999999992</v>
      </c>
      <c r="W1153" s="101">
        <f t="shared" si="344"/>
        <v>4941.2790912279734</v>
      </c>
      <c r="X1153" s="108">
        <f t="shared" si="345"/>
        <v>94.20117690514104</v>
      </c>
      <c r="Y1153" s="32">
        <f t="shared" si="346"/>
        <v>44.643730804486154</v>
      </c>
    </row>
    <row r="1154" spans="1:25" x14ac:dyDescent="0.25">
      <c r="A1154" s="4">
        <v>1148</v>
      </c>
      <c r="C1154" s="106">
        <f>IF(male=0,VLOOKUP((($A$5:$A$1570/'Life tables'!$I$2)*2)+age,lifetable,13,1),IF(male=1,VLOOKUP((($A$5:$A$1570/'Life tables'!$I$2)*2)+age,lifetable,10,1),"error"))</f>
        <v>3.6086322680759508E-3</v>
      </c>
      <c r="F1154" s="97">
        <f t="shared" si="332"/>
        <v>15.243048335855025</v>
      </c>
      <c r="G1154" s="97">
        <f t="shared" si="348"/>
        <v>1.531196107279156</v>
      </c>
      <c r="H1154" s="97">
        <f t="shared" si="333"/>
        <v>3.5039541763090355E-2</v>
      </c>
      <c r="I1154" s="97">
        <f t="shared" si="334"/>
        <v>3.5039541763090355E-2</v>
      </c>
      <c r="J1154" s="97">
        <f t="shared" si="349"/>
        <v>6.0784969412217491E-2</v>
      </c>
      <c r="K1154" s="97">
        <f t="shared" si="335"/>
        <v>8.4476834471414852E-2</v>
      </c>
      <c r="L1154" s="97">
        <f t="shared" si="336"/>
        <v>13.496511341166055</v>
      </c>
      <c r="M1154" s="97">
        <f t="shared" si="337"/>
        <v>78.958128569286018</v>
      </c>
      <c r="N1154" s="97">
        <f t="shared" si="350"/>
        <v>7.6038388540739961</v>
      </c>
      <c r="O1154" s="97">
        <f t="shared" si="338"/>
        <v>0.18150284526954927</v>
      </c>
      <c r="P1154" s="97">
        <f t="shared" si="339"/>
        <v>0.18150284526954927</v>
      </c>
      <c r="Q1154" s="97">
        <f t="shared" si="351"/>
        <v>0.3136802628804507</v>
      </c>
      <c r="R1154" s="97">
        <f t="shared" si="340"/>
        <v>1.4227848378344789E-2</v>
      </c>
      <c r="S1154" s="97">
        <f t="shared" si="347"/>
        <v>70.663375913414129</v>
      </c>
      <c r="T1154" s="97">
        <f t="shared" si="341"/>
        <v>254.45597312022542</v>
      </c>
      <c r="U1154" s="97">
        <f t="shared" si="342"/>
        <v>651.81601988977513</v>
      </c>
      <c r="V1154" s="33">
        <f t="shared" si="343"/>
        <v>999.9999999999992</v>
      </c>
      <c r="W1154" s="101">
        <f t="shared" si="344"/>
        <v>4911.0794917600469</v>
      </c>
      <c r="X1154" s="108">
        <f t="shared" si="345"/>
        <v>93.728006989998619</v>
      </c>
      <c r="Y1154" s="32">
        <f t="shared" si="346"/>
        <v>44.40641171500932</v>
      </c>
    </row>
    <row r="1155" spans="1:25" x14ac:dyDescent="0.25">
      <c r="A1155" s="4">
        <v>1149</v>
      </c>
      <c r="C1155" s="106">
        <f>IF(male=0,VLOOKUP((($A$5:$A$1570/'Life tables'!$I$2)*2)+age,lifetable,13,1),IF(male=1,VLOOKUP((($A$5:$A$1570/'Life tables'!$I$2)*2)+age,lifetable,10,1),"error"))</f>
        <v>3.6086322680759508E-3</v>
      </c>
      <c r="F1155" s="97">
        <f t="shared" si="332"/>
        <v>15.166411153897899</v>
      </c>
      <c r="G1155" s="97">
        <f t="shared" si="348"/>
        <v>1.5234977419587776</v>
      </c>
      <c r="H1155" s="97">
        <f t="shared" si="333"/>
        <v>3.4863374130565318E-2</v>
      </c>
      <c r="I1155" s="97">
        <f t="shared" si="334"/>
        <v>3.4863374130565318E-2</v>
      </c>
      <c r="J1155" s="97">
        <f t="shared" si="349"/>
        <v>6.0479361986559392E-2</v>
      </c>
      <c r="K1155" s="97">
        <f t="shared" si="335"/>
        <v>8.4052111909896796E-2</v>
      </c>
      <c r="L1155" s="97">
        <f t="shared" si="336"/>
        <v>13.428655189781535</v>
      </c>
      <c r="M1155" s="97">
        <f t="shared" si="337"/>
        <v>78.561595836100722</v>
      </c>
      <c r="N1155" s="97">
        <f t="shared" si="350"/>
        <v>7.5656518927295329</v>
      </c>
      <c r="O1155" s="97">
        <f t="shared" si="338"/>
        <v>0.18059132646053283</v>
      </c>
      <c r="P1155" s="97">
        <f t="shared" si="339"/>
        <v>0.18059132646053283</v>
      </c>
      <c r="Q1155" s="97">
        <f t="shared" si="351"/>
        <v>0.31210494069082823</v>
      </c>
      <c r="R1155" s="97">
        <f t="shared" si="340"/>
        <v>1.4156395220740373E-2</v>
      </c>
      <c r="S1155" s="97">
        <f t="shared" si="347"/>
        <v>70.308499954538547</v>
      </c>
      <c r="T1155" s="97">
        <f t="shared" si="341"/>
        <v>254.8285574229028</v>
      </c>
      <c r="U1155" s="97">
        <f t="shared" si="342"/>
        <v>651.91422839690574</v>
      </c>
      <c r="V1155" s="33">
        <f t="shared" si="343"/>
        <v>999.99999999999909</v>
      </c>
      <c r="W1155" s="101">
        <f t="shared" si="344"/>
        <v>4880.7966060487688</v>
      </c>
      <c r="X1155" s="108">
        <f t="shared" si="345"/>
        <v>93.257214180190587</v>
      </c>
      <c r="Y1155" s="32">
        <f t="shared" si="346"/>
        <v>44.170653123953812</v>
      </c>
    </row>
    <row r="1156" spans="1:25" x14ac:dyDescent="0.25">
      <c r="A1156" s="4">
        <v>1150</v>
      </c>
      <c r="C1156" s="106">
        <f>IF(male=0,VLOOKUP((($A$5:$A$1570/'Life tables'!$I$2)*2)+age,lifetable,13,1),IF(male=1,VLOOKUP((($A$5:$A$1570/'Life tables'!$I$2)*2)+age,lifetable,10,1),"error"))</f>
        <v>3.6086322680759508E-3</v>
      </c>
      <c r="F1156" s="97">
        <f t="shared" si="332"/>
        <v>15.090161827049849</v>
      </c>
      <c r="G1156" s="97">
        <f t="shared" si="348"/>
        <v>1.5158383374958422</v>
      </c>
      <c r="H1156" s="97">
        <f t="shared" si="333"/>
        <v>3.4688098069397467E-2</v>
      </c>
      <c r="I1156" s="97">
        <f t="shared" si="334"/>
        <v>3.4688098069397467E-2</v>
      </c>
      <c r="J1156" s="97">
        <f t="shared" si="349"/>
        <v>6.0175301217476954E-2</v>
      </c>
      <c r="K1156" s="97">
        <f t="shared" si="335"/>
        <v>8.3629538837846101E-2</v>
      </c>
      <c r="L1156" s="97">
        <f t="shared" si="336"/>
        <v>13.361142453359889</v>
      </c>
      <c r="M1156" s="97">
        <f t="shared" si="337"/>
        <v>78.167052353140747</v>
      </c>
      <c r="N1156" s="97">
        <f t="shared" si="350"/>
        <v>7.527656500491732</v>
      </c>
      <c r="O1156" s="97">
        <f t="shared" si="338"/>
        <v>0.1796843803862353</v>
      </c>
      <c r="P1156" s="97">
        <f t="shared" si="339"/>
        <v>0.1796843803862353</v>
      </c>
      <c r="Q1156" s="97">
        <f t="shared" si="351"/>
        <v>0.31053752127885403</v>
      </c>
      <c r="R1156" s="97">
        <f t="shared" si="340"/>
        <v>1.4085300515788077E-2</v>
      </c>
      <c r="S1156" s="97">
        <f t="shared" si="347"/>
        <v>69.9554042700819</v>
      </c>
      <c r="T1156" s="97">
        <f t="shared" si="341"/>
        <v>255.19927024539913</v>
      </c>
      <c r="U1156" s="97">
        <f t="shared" si="342"/>
        <v>652.01194323625941</v>
      </c>
      <c r="V1156" s="33">
        <f t="shared" si="343"/>
        <v>999.9999999999992</v>
      </c>
      <c r="W1156" s="101">
        <f t="shared" si="344"/>
        <v>4850.7004171003973</v>
      </c>
      <c r="X1156" s="108">
        <f t="shared" si="345"/>
        <v>92.788786518340629</v>
      </c>
      <c r="Y1156" s="32">
        <f t="shared" si="346"/>
        <v>43.936146376191139</v>
      </c>
    </row>
    <row r="1157" spans="1:25" x14ac:dyDescent="0.25">
      <c r="A1157" s="4">
        <v>1151</v>
      </c>
      <c r="C1157" s="106">
        <f>IF(male=0,VLOOKUP((($A$5:$A$1570/'Life tables'!$I$2)*2)+age,lifetable,13,1),IF(male=1,VLOOKUP((($A$5:$A$1570/'Life tables'!$I$2)*2)+age,lifetable,10,1),"error"))</f>
        <v>3.6086322680759508E-3</v>
      </c>
      <c r="F1157" s="97">
        <f t="shared" si="332"/>
        <v>15.01429829146206</v>
      </c>
      <c r="G1157" s="97">
        <f t="shared" si="348"/>
        <v>1.5082176865724164</v>
      </c>
      <c r="H1157" s="97">
        <f t="shared" si="333"/>
        <v>3.4513708835370617E-2</v>
      </c>
      <c r="I1157" s="97">
        <f t="shared" si="334"/>
        <v>3.4513708835370617E-2</v>
      </c>
      <c r="J1157" s="97">
        <f t="shared" si="349"/>
        <v>5.987277887492428E-2</v>
      </c>
      <c r="K1157" s="97">
        <f t="shared" si="335"/>
        <v>8.3209103817431504E-2</v>
      </c>
      <c r="L1157" s="97">
        <f t="shared" si="336"/>
        <v>13.293971304526547</v>
      </c>
      <c r="M1157" s="97">
        <f t="shared" si="337"/>
        <v>77.774488226878574</v>
      </c>
      <c r="N1157" s="97">
        <f t="shared" si="350"/>
        <v>7.4898517245924578</v>
      </c>
      <c r="O1157" s="97">
        <f t="shared" si="338"/>
        <v>0.17878198430418005</v>
      </c>
      <c r="P1157" s="97">
        <f t="shared" si="339"/>
        <v>0.17878198430418005</v>
      </c>
      <c r="Q1157" s="97">
        <f t="shared" si="351"/>
        <v>0.30897796534009725</v>
      </c>
      <c r="R1157" s="97">
        <f t="shared" si="340"/>
        <v>1.4014562480725173E-2</v>
      </c>
      <c r="S1157" s="97">
        <f t="shared" si="347"/>
        <v>69.604080005856929</v>
      </c>
      <c r="T1157" s="97">
        <f t="shared" si="341"/>
        <v>255.56812098961416</v>
      </c>
      <c r="U1157" s="97">
        <f t="shared" si="342"/>
        <v>652.1091669025576</v>
      </c>
      <c r="V1157" s="33">
        <f t="shared" si="343"/>
        <v>999.9999999999992</v>
      </c>
      <c r="W1157" s="101">
        <f t="shared" si="344"/>
        <v>4820.7897753276566</v>
      </c>
      <c r="X1157" s="108">
        <f t="shared" si="345"/>
        <v>92.322712107827456</v>
      </c>
      <c r="Y1157" s="32">
        <f t="shared" si="346"/>
        <v>43.702884817644239</v>
      </c>
    </row>
    <row r="1158" spans="1:25" x14ac:dyDescent="0.25">
      <c r="A1158" s="4">
        <v>1152</v>
      </c>
      <c r="C1158" s="106">
        <f>IF(male=0,VLOOKUP((($A$5:$A$1570/'Life tables'!$I$2)*2)+age,lifetable,13,1),IF(male=1,VLOOKUP((($A$5:$A$1570/'Life tables'!$I$2)*2)+age,lifetable,10,1),"error"))</f>
        <v>3.6086322680759508E-3</v>
      </c>
      <c r="F1158" s="97">
        <f t="shared" si="332"/>
        <v>14.938818498240867</v>
      </c>
      <c r="G1158" s="97">
        <f t="shared" si="348"/>
        <v>1.5006355833728438</v>
      </c>
      <c r="H1158" s="97">
        <f t="shared" si="333"/>
        <v>3.434020171864631E-2</v>
      </c>
      <c r="I1158" s="97">
        <f t="shared" si="334"/>
        <v>3.434020171864631E-2</v>
      </c>
      <c r="J1158" s="97">
        <f t="shared" si="349"/>
        <v>5.9571786788492426E-2</v>
      </c>
      <c r="K1158" s="97">
        <f t="shared" si="335"/>
        <v>8.2790795493703051E-2</v>
      </c>
      <c r="L1158" s="97">
        <f t="shared" si="336"/>
        <v>13.227139929148535</v>
      </c>
      <c r="M1158" s="97">
        <f t="shared" si="337"/>
        <v>77.383893609586593</v>
      </c>
      <c r="N1158" s="97">
        <f t="shared" si="350"/>
        <v>7.4522366166742051</v>
      </c>
      <c r="O1158" s="97">
        <f t="shared" si="338"/>
        <v>0.17788411557717171</v>
      </c>
      <c r="P1158" s="97">
        <f t="shared" si="339"/>
        <v>0.17788411557717171</v>
      </c>
      <c r="Q1158" s="97">
        <f t="shared" si="351"/>
        <v>0.30742623375207812</v>
      </c>
      <c r="R1158" s="97">
        <f t="shared" si="340"/>
        <v>1.3944179341041823E-2</v>
      </c>
      <c r="S1158" s="97">
        <f t="shared" si="347"/>
        <v>69.254518348664931</v>
      </c>
      <c r="T1158" s="97">
        <f t="shared" si="341"/>
        <v>255.93511901015472</v>
      </c>
      <c r="U1158" s="97">
        <f t="shared" si="342"/>
        <v>652.20590187739231</v>
      </c>
      <c r="V1158" s="33">
        <f t="shared" si="343"/>
        <v>999.9999999999992</v>
      </c>
      <c r="W1158" s="101">
        <f t="shared" si="344"/>
        <v>4791.0635381641723</v>
      </c>
      <c r="X1158" s="108">
        <f t="shared" si="345"/>
        <v>91.858979112452147</v>
      </c>
      <c r="Y1158" s="32">
        <f t="shared" si="346"/>
        <v>43.470861829883717</v>
      </c>
    </row>
    <row r="1159" spans="1:25" x14ac:dyDescent="0.25">
      <c r="A1159" s="4">
        <v>1153</v>
      </c>
      <c r="C1159" s="106">
        <f>IF(male=0,VLOOKUP((($A$5:$A$1570/'Life tables'!$I$2)*2)+age,lifetable,13,1),IF(male=1,VLOOKUP((($A$5:$A$1570/'Life tables'!$I$2)*2)+age,lifetable,10,1),"error"))</f>
        <v>3.6086322680759508E-3</v>
      </c>
      <c r="F1159" s="97">
        <f t="shared" si="332"/>
        <v>14.863720413190626</v>
      </c>
      <c r="G1159" s="97">
        <f t="shared" si="348"/>
        <v>1.4930918235579145</v>
      </c>
      <c r="H1159" s="97">
        <f t="shared" si="333"/>
        <v>3.4167572043172778E-2</v>
      </c>
      <c r="I1159" s="97">
        <f t="shared" si="334"/>
        <v>3.4167572043172778E-2</v>
      </c>
      <c r="J1159" s="97">
        <f t="shared" si="349"/>
        <v>5.9272316846383954E-2</v>
      </c>
      <c r="K1159" s="97">
        <f t="shared" si="335"/>
        <v>8.2374602593167076E-2</v>
      </c>
      <c r="L1159" s="97">
        <f t="shared" si="336"/>
        <v>13.160646526106815</v>
      </c>
      <c r="M1159" s="97">
        <f t="shared" si="337"/>
        <v>76.995258699261512</v>
      </c>
      <c r="N1159" s="97">
        <f t="shared" si="350"/>
        <v>7.4148102327828207</v>
      </c>
      <c r="O1159" s="97">
        <f t="shared" si="338"/>
        <v>0.17699075167312248</v>
      </c>
      <c r="P1159" s="97">
        <f t="shared" si="339"/>
        <v>0.17699075167312248</v>
      </c>
      <c r="Q1159" s="97">
        <f t="shared" si="351"/>
        <v>0.30588228757396779</v>
      </c>
      <c r="R1159" s="97">
        <f t="shared" si="340"/>
        <v>1.3874149330467487E-2</v>
      </c>
      <c r="S1159" s="97">
        <f t="shared" si="347"/>
        <v>68.906710526228011</v>
      </c>
      <c r="T1159" s="97">
        <f t="shared" si="341"/>
        <v>256.30027361457508</v>
      </c>
      <c r="U1159" s="97">
        <f t="shared" si="342"/>
        <v>652.30215062931597</v>
      </c>
      <c r="V1159" s="33">
        <f t="shared" si="343"/>
        <v>999.9999999999992</v>
      </c>
      <c r="W1159" s="101">
        <f t="shared" si="344"/>
        <v>4761.5205700239239</v>
      </c>
      <c r="X1159" s="108">
        <f t="shared" si="345"/>
        <v>91.397575756108154</v>
      </c>
      <c r="Y1159" s="32">
        <f t="shared" si="346"/>
        <v>43.240070829925841</v>
      </c>
    </row>
    <row r="1160" spans="1:25" x14ac:dyDescent="0.25">
      <c r="A1160" s="4">
        <v>1154</v>
      </c>
      <c r="C1160" s="106">
        <f>IF(male=0,VLOOKUP((($A$5:$A$1570/'Life tables'!$I$2)*2)+age,lifetable,13,1),IF(male=1,VLOOKUP((($A$5:$A$1570/'Life tables'!$I$2)*2)+age,lifetable,10,1),"error"))</f>
        <v>3.6086322680759508E-3</v>
      </c>
      <c r="F1160" s="97">
        <f t="shared" ref="F1160:F1223" si="352">E1159*(1-pCAUC)+(L1159+G1159+H1159+I1159 )*(1-pCAUC)+(S1159+N1159+O1159+P1159)*(pUAUC)</f>
        <v>14.789002016565162</v>
      </c>
      <c r="G1160" s="97">
        <f t="shared" si="348"/>
        <v>1.4855862042398982</v>
      </c>
      <c r="H1160" s="97">
        <f t="shared" ref="H1160:H1223" si="353">F1160*rrEREX</f>
        <v>3.3995815166113566E-2</v>
      </c>
      <c r="I1160" s="97">
        <f t="shared" ref="I1160:I1223" si="354">F1160*rrHOEX</f>
        <v>3.3995815166113566E-2</v>
      </c>
      <c r="J1160" s="97">
        <f t="shared" si="349"/>
        <v>5.8974360994421875E-2</v>
      </c>
      <c r="K1160" s="97">
        <f t="shared" ref="K1160:K1223" si="355">F1160*amr + I1160*amrHOEX</f>
        <v>8.1960513922408773E-2</v>
      </c>
      <c r="L1160" s="97">
        <f t="shared" ref="L1160:L1223" si="356">F1160-SUM(G1160:K1160)</f>
        <v>13.094489307076206</v>
      </c>
      <c r="M1160" s="97">
        <f t="shared" ref="M1160:M1223" si="357">E1159*pCAUC+(L1159+G1159+H1159+I1159)*pCAUC+(S1159+N1159+O1159+P1159)*(1-pUAUC)</f>
        <v>76.608573739542976</v>
      </c>
      <c r="N1160" s="97">
        <f t="shared" si="350"/>
        <v>7.377571633359663</v>
      </c>
      <c r="O1160" s="97">
        <f t="shared" ref="O1160:O1223" si="358">M1160*rrEREXc</f>
        <v>0.17610187016486498</v>
      </c>
      <c r="P1160" s="97">
        <f t="shared" ref="P1160:P1223" si="359">M1160*rrHOEXc</f>
        <v>0.17610187016486498</v>
      </c>
      <c r="Q1160" s="97">
        <f t="shared" si="351"/>
        <v>0.30434608804626506</v>
      </c>
      <c r="R1160" s="97">
        <f t="shared" ref="R1160:R1223" si="360">M1160*amrc + P1160*amrHOEX</f>
        <v>1.3804470690956243E-2</v>
      </c>
      <c r="S1160" s="97">
        <f t="shared" si="347"/>
        <v>68.560647807116368</v>
      </c>
      <c r="T1160" s="97">
        <f t="shared" ref="T1160:T1223" si="361">J1160+Q1160+T1159</f>
        <v>256.66359406361579</v>
      </c>
      <c r="U1160" s="97">
        <f t="shared" ref="U1160:U1223" si="362">K1160+R1160+U1159</f>
        <v>652.39791561392929</v>
      </c>
      <c r="V1160" s="33">
        <f t="shared" ref="V1160:V1223" si="363">SUM(G1160:I1160,L1160,N1160,O1160,P1160,S1160,T1160,U1160)</f>
        <v>999.99999999999909</v>
      </c>
      <c r="W1160" s="101">
        <f t="shared" ref="W1160:W1223" si="364">(cNES*L1160+(cNES+cOSEX)*G1160+(cNES+cEREX)*H1160+(cNES+cHOEX)*I1160 +(cNES+ cNES)*S1160 +(cNES+ cOSEX)*N1160 + (cNES+cEREX)*O1160 + (cNES+cHOEX)*P1160)/(1+cDR)^A$5:A$65536</f>
        <v>4732.1597422608847</v>
      </c>
      <c r="X1160" s="108">
        <f t="shared" ref="X1160:X1223" si="365">(L1160+G1160+H1160+I1160+N1160+O1160+P1160+S1160)</f>
        <v>90.938490322454086</v>
      </c>
      <c r="Y1160" s="32">
        <f t="shared" ref="Y1160:Y1223" si="366">(uNES*L1160+ uOCEX*G1160+uEREX*H1160+uHOEX*I1160+uNES*S1160+ uOCEX*N1160+uEREX*O1160+uHOEX*P1160)/(1+oDR)^A$5:A$65536</f>
        <v>43.010505270031956</v>
      </c>
    </row>
    <row r="1161" spans="1:25" x14ac:dyDescent="0.25">
      <c r="A1161" s="4">
        <v>1155</v>
      </c>
      <c r="C1161" s="106">
        <f>IF(male=0,VLOOKUP((($A$5:$A$1570/'Life tables'!$I$2)*2)+age,lifetable,13,1),IF(male=1,VLOOKUP((($A$5:$A$1570/'Life tables'!$I$2)*2)+age,lifetable,10,1),"error"))</f>
        <v>3.6086322680759508E-3</v>
      </c>
      <c r="F1161" s="97">
        <f t="shared" si="352"/>
        <v>14.714661302827338</v>
      </c>
      <c r="G1161" s="97">
        <f t="shared" si="348"/>
        <v>1.478118523958392</v>
      </c>
      <c r="H1161" s="97">
        <f t="shared" si="353"/>
        <v>3.3824926477294862E-2</v>
      </c>
      <c r="I1161" s="97">
        <f t="shared" si="354"/>
        <v>3.3824926477294862E-2</v>
      </c>
      <c r="J1161" s="97">
        <f t="shared" si="349"/>
        <v>5.8677911235090821E-2</v>
      </c>
      <c r="K1161" s="97">
        <f t="shared" si="355"/>
        <v>8.1548518366759651E-2</v>
      </c>
      <c r="L1161" s="97">
        <f t="shared" si="356"/>
        <v>13.028666496312505</v>
      </c>
      <c r="M1161" s="97">
        <f t="shared" si="357"/>
        <v>76.223829019626763</v>
      </c>
      <c r="N1161" s="97">
        <f t="shared" si="350"/>
        <v>7.3405198832332452</v>
      </c>
      <c r="O1161" s="97">
        <f t="shared" si="358"/>
        <v>0.17521744872995282</v>
      </c>
      <c r="P1161" s="97">
        <f t="shared" si="359"/>
        <v>0.17521744872995282</v>
      </c>
      <c r="Q1161" s="97">
        <f t="shared" si="351"/>
        <v>0.30281759659045143</v>
      </c>
      <c r="R1161" s="97">
        <f t="shared" si="360"/>
        <v>1.3735141672671151E-2</v>
      </c>
      <c r="S1161" s="97">
        <f t="shared" si="347"/>
        <v>68.216321500670489</v>
      </c>
      <c r="T1161" s="97">
        <f t="shared" si="361"/>
        <v>257.02508957144136</v>
      </c>
      <c r="U1161" s="97">
        <f t="shared" si="362"/>
        <v>652.49319927396868</v>
      </c>
      <c r="V1161" s="33">
        <f t="shared" si="363"/>
        <v>999.9999999999992</v>
      </c>
      <c r="W1161" s="101">
        <f t="shared" si="364"/>
        <v>4702.9799331287622</v>
      </c>
      <c r="X1161" s="108">
        <f t="shared" si="365"/>
        <v>90.481711154589121</v>
      </c>
      <c r="Y1161" s="32">
        <f t="shared" si="366"/>
        <v>42.782158637509639</v>
      </c>
    </row>
    <row r="1162" spans="1:25" x14ac:dyDescent="0.25">
      <c r="A1162" s="4">
        <v>1156</v>
      </c>
      <c r="C1162" s="106">
        <f>IF(male=0,VLOOKUP((($A$5:$A$1570/'Life tables'!$I$2)*2)+age,lifetable,13,1),IF(male=1,VLOOKUP((($A$5:$A$1570/'Life tables'!$I$2)*2)+age,lifetable,10,1),"error"))</f>
        <v>3.6086322680759508E-3</v>
      </c>
      <c r="F1162" s="97">
        <f t="shared" si="352"/>
        <v>14.640696280416519</v>
      </c>
      <c r="G1162" s="97">
        <f t="shared" si="348"/>
        <v>1.470688582656962</v>
      </c>
      <c r="H1162" s="97">
        <f t="shared" si="353"/>
        <v>3.3654901398670951E-2</v>
      </c>
      <c r="I1162" s="97">
        <f t="shared" si="354"/>
        <v>3.3654901398670951E-2</v>
      </c>
      <c r="J1162" s="97">
        <f t="shared" si="349"/>
        <v>5.8382959626609714E-2</v>
      </c>
      <c r="K1162" s="97">
        <f t="shared" si="355"/>
        <v>8.1138604889008897E-2</v>
      </c>
      <c r="L1162" s="97">
        <f t="shared" si="356"/>
        <v>12.963176330446597</v>
      </c>
      <c r="M1162" s="97">
        <f t="shared" si="357"/>
        <v>75.8410148741726</v>
      </c>
      <c r="N1162" s="97">
        <f t="shared" si="350"/>
        <v>7.3036540516103594</v>
      </c>
      <c r="O1162" s="97">
        <f t="shared" si="358"/>
        <v>0.17433746515044851</v>
      </c>
      <c r="P1162" s="97">
        <f t="shared" si="359"/>
        <v>0.17433746515044851</v>
      </c>
      <c r="Q1162" s="97">
        <f t="shared" si="351"/>
        <v>0.30129677480862516</v>
      </c>
      <c r="R1162" s="97">
        <f t="shared" si="360"/>
        <v>1.3666160533967643E-2</v>
      </c>
      <c r="S1162" s="97">
        <f t="shared" si="347"/>
        <v>67.873722956918755</v>
      </c>
      <c r="T1162" s="97">
        <f t="shared" si="361"/>
        <v>257.3847693058766</v>
      </c>
      <c r="U1162" s="97">
        <f t="shared" si="362"/>
        <v>652.58800403939165</v>
      </c>
      <c r="V1162" s="33">
        <f t="shared" si="363"/>
        <v>999.99999999999909</v>
      </c>
      <c r="W1162" s="101">
        <f t="shared" si="364"/>
        <v>4673.9800277408885</v>
      </c>
      <c r="X1162" s="108">
        <f t="shared" si="365"/>
        <v>90.02722665473091</v>
      </c>
      <c r="Y1162" s="32">
        <f t="shared" si="366"/>
        <v>42.555024454515156</v>
      </c>
    </row>
    <row r="1163" spans="1:25" x14ac:dyDescent="0.25">
      <c r="A1163" s="4">
        <v>1157</v>
      </c>
      <c r="C1163" s="106">
        <f>IF(male=0,VLOOKUP((($A$5:$A$1570/'Life tables'!$I$2)*2)+age,lifetable,13,1),IF(male=1,VLOOKUP((($A$5:$A$1570/'Life tables'!$I$2)*2)+age,lifetable,10,1),"error"))</f>
        <v>3.6086322680759508E-3</v>
      </c>
      <c r="F1163" s="97">
        <f t="shared" si="352"/>
        <v>14.567104971523598</v>
      </c>
      <c r="G1163" s="97">
        <f t="shared" si="348"/>
        <v>1.4632961816605443</v>
      </c>
      <c r="H1163" s="97">
        <f t="shared" si="353"/>
        <v>3.3485735383807079E-2</v>
      </c>
      <c r="I1163" s="97">
        <f t="shared" si="354"/>
        <v>3.3485735383807079E-2</v>
      </c>
      <c r="J1163" s="97">
        <f t="shared" si="349"/>
        <v>5.8089498282034746E-2</v>
      </c>
      <c r="K1163" s="97">
        <f t="shared" si="355"/>
        <v>8.0730762528156502E-2</v>
      </c>
      <c r="L1163" s="97">
        <f t="shared" si="356"/>
        <v>12.898017058285248</v>
      </c>
      <c r="M1163" s="97">
        <f t="shared" si="357"/>
        <v>75.460121683207305</v>
      </c>
      <c r="N1163" s="97">
        <f t="shared" si="350"/>
        <v>7.2669732120667438</v>
      </c>
      <c r="O1163" s="97">
        <f t="shared" si="358"/>
        <v>0.17346189731270101</v>
      </c>
      <c r="P1163" s="97">
        <f t="shared" si="359"/>
        <v>0.17346189731270101</v>
      </c>
      <c r="Q1163" s="97">
        <f t="shared" si="351"/>
        <v>0.29978358448311576</v>
      </c>
      <c r="R1163" s="97">
        <f t="shared" si="360"/>
        <v>1.3597525541376061E-2</v>
      </c>
      <c r="S1163" s="97">
        <f t="shared" si="347"/>
        <v>67.532843566490669</v>
      </c>
      <c r="T1163" s="97">
        <f t="shared" si="361"/>
        <v>257.74264238864174</v>
      </c>
      <c r="U1163" s="97">
        <f t="shared" si="362"/>
        <v>652.68233232746115</v>
      </c>
      <c r="V1163" s="33">
        <f t="shared" si="363"/>
        <v>999.99999999999909</v>
      </c>
      <c r="W1163" s="101">
        <f t="shared" si="364"/>
        <v>4645.1589180302881</v>
      </c>
      <c r="X1163" s="108">
        <f t="shared" si="365"/>
        <v>89.575025283896224</v>
      </c>
      <c r="Y1163" s="32">
        <f t="shared" si="366"/>
        <v>42.329096277857673</v>
      </c>
    </row>
    <row r="1164" spans="1:25" x14ac:dyDescent="0.25">
      <c r="A1164" s="4">
        <v>1158</v>
      </c>
      <c r="C1164" s="106">
        <f>IF(male=0,VLOOKUP((($A$5:$A$1570/'Life tables'!$I$2)*2)+age,lifetable,13,1),IF(male=1,VLOOKUP((($A$5:$A$1570/'Life tables'!$I$2)*2)+age,lifetable,10,1),"error"))</f>
        <v>3.6086322680759508E-3</v>
      </c>
      <c r="F1164" s="97">
        <f t="shared" si="352"/>
        <v>14.493885411873258</v>
      </c>
      <c r="G1164" s="97">
        <f t="shared" si="348"/>
        <v>1.4559411236535722</v>
      </c>
      <c r="H1164" s="97">
        <f t="shared" si="353"/>
        <v>3.3317423917378915E-2</v>
      </c>
      <c r="I1164" s="97">
        <f t="shared" si="354"/>
        <v>3.3317423917378915E-2</v>
      </c>
      <c r="J1164" s="97">
        <f t="shared" si="349"/>
        <v>5.7797519368391004E-2</v>
      </c>
      <c r="K1164" s="97">
        <f t="shared" si="355"/>
        <v>8.0324980398206666E-2</v>
      </c>
      <c r="L1164" s="97">
        <f t="shared" si="356"/>
        <v>12.833186940618329</v>
      </c>
      <c r="M1164" s="97">
        <f t="shared" si="357"/>
        <v>75.081139872022973</v>
      </c>
      <c r="N1164" s="97">
        <f t="shared" si="350"/>
        <v>7.2304764425372836</v>
      </c>
      <c r="O1164" s="97">
        <f t="shared" si="358"/>
        <v>0.17259072320711158</v>
      </c>
      <c r="P1164" s="97">
        <f t="shared" si="359"/>
        <v>0.17259072320711158</v>
      </c>
      <c r="Q1164" s="97">
        <f t="shared" si="351"/>
        <v>0.29827798757608054</v>
      </c>
      <c r="R1164" s="97">
        <f t="shared" si="360"/>
        <v>1.3529234969583321E-2</v>
      </c>
      <c r="S1164" s="97">
        <f t="shared" ref="S1164:S1227" si="367">M1164-SUM(N1164:R1164)</f>
        <v>67.193674760525809</v>
      </c>
      <c r="T1164" s="97">
        <f t="shared" si="361"/>
        <v>258.09871789558622</v>
      </c>
      <c r="U1164" s="97">
        <f t="shared" si="362"/>
        <v>652.7761865428289</v>
      </c>
      <c r="V1164" s="33">
        <f t="shared" si="363"/>
        <v>999.99999999999909</v>
      </c>
      <c r="W1164" s="101">
        <f t="shared" si="364"/>
        <v>4616.5155027098608</v>
      </c>
      <c r="X1164" s="108">
        <f t="shared" si="365"/>
        <v>89.125095561583976</v>
      </c>
      <c r="Y1164" s="32">
        <f t="shared" si="366"/>
        <v>42.104367698804793</v>
      </c>
    </row>
    <row r="1165" spans="1:25" x14ac:dyDescent="0.25">
      <c r="A1165" s="4">
        <v>1159</v>
      </c>
      <c r="C1165" s="106">
        <f>IF(male=0,VLOOKUP((($A$5:$A$1570/'Life tables'!$I$2)*2)+age,lifetable,13,1),IF(male=1,VLOOKUP((($A$5:$A$1570/'Life tables'!$I$2)*2)+age,lifetable,10,1),"error"))</f>
        <v>3.6086322680759508E-3</v>
      </c>
      <c r="F1165" s="97">
        <f t="shared" si="352"/>
        <v>14.421035650513264</v>
      </c>
      <c r="G1165" s="97">
        <f t="shared" si="348"/>
        <v>1.4486232126588106</v>
      </c>
      <c r="H1165" s="97">
        <f t="shared" si="353"/>
        <v>3.31499625146882E-2</v>
      </c>
      <c r="I1165" s="97">
        <f t="shared" si="354"/>
        <v>3.31499625146882E-2</v>
      </c>
      <c r="J1165" s="97">
        <f t="shared" si="349"/>
        <v>5.7507015105832282E-2</v>
      </c>
      <c r="K1165" s="97">
        <f t="shared" si="355"/>
        <v>7.9921247686999916E-2</v>
      </c>
      <c r="L1165" s="97">
        <f t="shared" si="356"/>
        <v>12.768684250032244</v>
      </c>
      <c r="M1165" s="97">
        <f t="shared" si="357"/>
        <v>74.704059911070701</v>
      </c>
      <c r="N1165" s="97">
        <f t="shared" si="350"/>
        <v>7.1941628253057708</v>
      </c>
      <c r="O1165" s="97">
        <f t="shared" si="358"/>
        <v>0.17172392092788946</v>
      </c>
      <c r="P1165" s="97">
        <f t="shared" si="359"/>
        <v>0.17172392092788946</v>
      </c>
      <c r="Q1165" s="97">
        <f t="shared" si="351"/>
        <v>0.29677994622908144</v>
      </c>
      <c r="R1165" s="97">
        <f t="shared" si="360"/>
        <v>1.346128710141376E-2</v>
      </c>
      <c r="S1165" s="97">
        <f t="shared" si="367"/>
        <v>66.856208010578655</v>
      </c>
      <c r="T1165" s="97">
        <f t="shared" si="361"/>
        <v>258.45300485692115</v>
      </c>
      <c r="U1165" s="97">
        <f t="shared" si="362"/>
        <v>652.86956907761726</v>
      </c>
      <c r="V1165" s="33">
        <f t="shared" si="363"/>
        <v>999.99999999999909</v>
      </c>
      <c r="W1165" s="101">
        <f t="shared" si="364"/>
        <v>4588.0486872327274</v>
      </c>
      <c r="X1165" s="108">
        <f t="shared" si="365"/>
        <v>88.677426065460637</v>
      </c>
      <c r="Y1165" s="32">
        <f t="shared" si="366"/>
        <v>41.880832342889505</v>
      </c>
    </row>
    <row r="1166" spans="1:25" x14ac:dyDescent="0.25">
      <c r="A1166" s="4">
        <v>1160</v>
      </c>
      <c r="C1166" s="106">
        <f>IF(male=0,VLOOKUP((($A$5:$A$1570/'Life tables'!$I$2)*2)+age,lifetable,13,1),IF(male=1,VLOOKUP((($A$5:$A$1570/'Life tables'!$I$2)*2)+age,lifetable,10,1),"error"))</f>
        <v>3.6086322680759508E-3</v>
      </c>
      <c r="F1166" s="97">
        <f t="shared" si="352"/>
        <v>14.348553749610449</v>
      </c>
      <c r="G1166" s="97">
        <f t="shared" si="348"/>
        <v>1.4413422540168619</v>
      </c>
      <c r="H1166" s="97">
        <f t="shared" si="353"/>
        <v>3.2983346721193768E-2</v>
      </c>
      <c r="I1166" s="97">
        <f t="shared" si="354"/>
        <v>3.2983346721193768E-2</v>
      </c>
      <c r="J1166" s="97">
        <f t="shared" si="349"/>
        <v>5.7217977766827494E-2</v>
      </c>
      <c r="K1166" s="97">
        <f t="shared" si="355"/>
        <v>7.9519553655082578E-2</v>
      </c>
      <c r="L1166" s="97">
        <f t="shared" si="356"/>
        <v>12.704507270729289</v>
      </c>
      <c r="M1166" s="97">
        <f t="shared" si="357"/>
        <v>74.328872315850177</v>
      </c>
      <c r="N1166" s="97">
        <f t="shared" si="350"/>
        <v>7.1580314469942774</v>
      </c>
      <c r="O1166" s="97">
        <f t="shared" si="358"/>
        <v>0.17086146867279822</v>
      </c>
      <c r="P1166" s="97">
        <f t="shared" si="359"/>
        <v>0.17086146867279822</v>
      </c>
      <c r="Q1166" s="97">
        <f t="shared" si="351"/>
        <v>0.29528942276264714</v>
      </c>
      <c r="R1166" s="97">
        <f t="shared" si="360"/>
        <v>1.3393680227809237E-2</v>
      </c>
      <c r="S1166" s="97">
        <f t="shared" si="367"/>
        <v>66.520434828519853</v>
      </c>
      <c r="T1166" s="97">
        <f t="shared" si="361"/>
        <v>258.80551225745063</v>
      </c>
      <c r="U1166" s="97">
        <f t="shared" si="362"/>
        <v>652.96248231150014</v>
      </c>
      <c r="V1166" s="33">
        <f t="shared" si="363"/>
        <v>999.99999999999909</v>
      </c>
      <c r="W1166" s="101">
        <f t="shared" si="364"/>
        <v>4559.7573837527561</v>
      </c>
      <c r="X1166" s="108">
        <f t="shared" si="365"/>
        <v>88.232005431048265</v>
      </c>
      <c r="Y1166" s="32">
        <f t="shared" si="366"/>
        <v>41.658483869718715</v>
      </c>
    </row>
    <row r="1167" spans="1:25" x14ac:dyDescent="0.25">
      <c r="A1167" s="4">
        <v>1161</v>
      </c>
      <c r="C1167" s="106">
        <f>IF(male=0,VLOOKUP((($A$5:$A$1570/'Life tables'!$I$2)*2)+age,lifetable,13,1),IF(male=1,VLOOKUP((($A$5:$A$1570/'Life tables'!$I$2)*2)+age,lifetable,10,1),"error"))</f>
        <v>3.6086322680759508E-3</v>
      </c>
      <c r="F1167" s="97">
        <f t="shared" si="352"/>
        <v>14.276437784253167</v>
      </c>
      <c r="G1167" s="97">
        <f t="shared" si="348"/>
        <v>1.4340980543663229</v>
      </c>
      <c r="H1167" s="97">
        <f t="shared" si="353"/>
        <v>3.2817572112057471E-2</v>
      </c>
      <c r="I1167" s="97">
        <f t="shared" si="354"/>
        <v>3.2817572112057471E-2</v>
      </c>
      <c r="J1167" s="97">
        <f t="shared" si="349"/>
        <v>5.6930399675372917E-2</v>
      </c>
      <c r="K1167" s="97">
        <f t="shared" si="355"/>
        <v>7.9119887634611891E-2</v>
      </c>
      <c r="L1167" s="97">
        <f t="shared" si="356"/>
        <v>12.640654298352745</v>
      </c>
      <c r="M1167" s="97">
        <f t="shared" si="357"/>
        <v>73.955567646795089</v>
      </c>
      <c r="N1167" s="97">
        <f t="shared" si="350"/>
        <v>7.1220813985521154</v>
      </c>
      <c r="O1167" s="97">
        <f t="shared" si="358"/>
        <v>0.17000334474289214</v>
      </c>
      <c r="P1167" s="97">
        <f t="shared" si="359"/>
        <v>0.17000334474289214</v>
      </c>
      <c r="Q1167" s="97">
        <f t="shared" si="351"/>
        <v>0.29380637967581735</v>
      </c>
      <c r="R1167" s="97">
        <f t="shared" si="360"/>
        <v>1.3326412647808487E-2</v>
      </c>
      <c r="S1167" s="97">
        <f t="shared" si="367"/>
        <v>66.186346766433559</v>
      </c>
      <c r="T1167" s="97">
        <f t="shared" si="361"/>
        <v>259.1562490368018</v>
      </c>
      <c r="U1167" s="97">
        <f t="shared" si="362"/>
        <v>653.05492861178254</v>
      </c>
      <c r="V1167" s="33">
        <f t="shared" si="363"/>
        <v>999.99999999999898</v>
      </c>
      <c r="W1167" s="101">
        <f t="shared" si="364"/>
        <v>4531.6405110852056</v>
      </c>
      <c r="X1167" s="108">
        <f t="shared" si="365"/>
        <v>87.788822351414638</v>
      </c>
      <c r="Y1167" s="32">
        <f t="shared" si="366"/>
        <v>41.437315972783054</v>
      </c>
    </row>
    <row r="1168" spans="1:25" x14ac:dyDescent="0.25">
      <c r="A1168" s="4">
        <v>1162</v>
      </c>
      <c r="C1168" s="106">
        <f>IF(male=0,VLOOKUP((($A$5:$A$1570/'Life tables'!$I$2)*2)+age,lifetable,13,1),IF(male=1,VLOOKUP((($A$5:$A$1570/'Life tables'!$I$2)*2)+age,lifetable,10,1),"error"))</f>
        <v>3.6086322680759508E-3</v>
      </c>
      <c r="F1168" s="97">
        <f t="shared" si="352"/>
        <v>14.204685842259959</v>
      </c>
      <c r="G1168" s="97">
        <f t="shared" ref="G1168:G1231" si="368">F1168*(rrOSEX)</f>
        <v>1.4268904216245641</v>
      </c>
      <c r="H1168" s="97">
        <f t="shared" si="353"/>
        <v>3.2652634291704306E-2</v>
      </c>
      <c r="I1168" s="97">
        <f t="shared" si="354"/>
        <v>3.2652634291704306E-2</v>
      </c>
      <c r="J1168" s="97">
        <f t="shared" ref="J1168:J1231" si="369">F1168*mr + G1168*mr + H1168*mr+I1168*mr</f>
        <v>5.6644273206229258E-2</v>
      </c>
      <c r="K1168" s="97">
        <f t="shared" si="355"/>
        <v>7.8722239028295712E-2</v>
      </c>
      <c r="L1168" s="97">
        <f t="shared" si="356"/>
        <v>12.577123639817462</v>
      </c>
      <c r="M1168" s="97">
        <f t="shared" si="357"/>
        <v>73.584136509154689</v>
      </c>
      <c r="N1168" s="97">
        <f t="shared" ref="N1168:N1231" si="370">M1168*rrOSEXc</f>
        <v>7.0863117752444316</v>
      </c>
      <c r="O1168" s="97">
        <f t="shared" si="358"/>
        <v>0.16914952754224408</v>
      </c>
      <c r="P1168" s="97">
        <f t="shared" si="359"/>
        <v>0.16914952754224408</v>
      </c>
      <c r="Q1168" s="97">
        <f t="shared" ref="Q1168:Q1231" si="371">M1168*mr + N1168*mr + O1168*mr+P1168*mr</f>
        <v>0.29233077964567239</v>
      </c>
      <c r="R1168" s="97">
        <f t="shared" si="360"/>
        <v>1.3259482668525778E-2</v>
      </c>
      <c r="S1168" s="97">
        <f t="shared" si="367"/>
        <v>65.853935416511575</v>
      </c>
      <c r="T1168" s="97">
        <f t="shared" si="361"/>
        <v>259.50522408965372</v>
      </c>
      <c r="U1168" s="97">
        <f t="shared" si="362"/>
        <v>653.14691033347935</v>
      </c>
      <c r="V1168" s="33">
        <f t="shared" si="363"/>
        <v>999.99999999999898</v>
      </c>
      <c r="W1168" s="101">
        <f t="shared" si="364"/>
        <v>4503.6969946675745</v>
      </c>
      <c r="X1168" s="108">
        <f t="shared" si="365"/>
        <v>87.347865576865928</v>
      </c>
      <c r="Y1168" s="32">
        <f t="shared" si="366"/>
        <v>41.217322379268083</v>
      </c>
    </row>
    <row r="1169" spans="1:25" x14ac:dyDescent="0.25">
      <c r="A1169" s="4">
        <v>1163</v>
      </c>
      <c r="C1169" s="106">
        <f>IF(male=0,VLOOKUP((($A$5:$A$1570/'Life tables'!$I$2)*2)+age,lifetable,13,1),IF(male=1,VLOOKUP((($A$5:$A$1570/'Life tables'!$I$2)*2)+age,lifetable,10,1),"error"))</f>
        <v>3.6086322680759508E-3</v>
      </c>
      <c r="F1169" s="97">
        <f t="shared" si="352"/>
        <v>14.133296023994196</v>
      </c>
      <c r="G1169" s="97">
        <f t="shared" si="368"/>
        <v>1.4197191649691105</v>
      </c>
      <c r="H1169" s="97">
        <f t="shared" si="353"/>
        <v>3.2488528893396373E-2</v>
      </c>
      <c r="I1169" s="97">
        <f t="shared" si="354"/>
        <v>3.2488528893396373E-2</v>
      </c>
      <c r="J1169" s="97">
        <f t="shared" si="369"/>
        <v>5.6359590784182435E-2</v>
      </c>
      <c r="K1169" s="97">
        <f t="shared" si="355"/>
        <v>7.8326597308365234E-2</v>
      </c>
      <c r="L1169" s="97">
        <f t="shared" si="356"/>
        <v>12.513913613145744</v>
      </c>
      <c r="M1169" s="97">
        <f t="shared" si="357"/>
        <v>73.214569552871737</v>
      </c>
      <c r="N1169" s="97">
        <f t="shared" si="370"/>
        <v>7.0507216766404577</v>
      </c>
      <c r="O1169" s="97">
        <f t="shared" si="358"/>
        <v>0.16829999557766487</v>
      </c>
      <c r="P1169" s="97">
        <f t="shared" si="359"/>
        <v>0.16829999557766487</v>
      </c>
      <c r="Q1169" s="97">
        <f t="shared" si="371"/>
        <v>0.29086258552684857</v>
      </c>
      <c r="R1169" s="97">
        <f t="shared" si="360"/>
        <v>1.3192888605128921E-2</v>
      </c>
      <c r="S1169" s="97">
        <f t="shared" si="367"/>
        <v>65.523192410943977</v>
      </c>
      <c r="T1169" s="97">
        <f t="shared" si="361"/>
        <v>259.85244626596477</v>
      </c>
      <c r="U1169" s="97">
        <f t="shared" si="362"/>
        <v>653.23842981939288</v>
      </c>
      <c r="V1169" s="33">
        <f t="shared" si="363"/>
        <v>999.99999999999909</v>
      </c>
      <c r="W1169" s="101">
        <f t="shared" si="364"/>
        <v>4475.925766520576</v>
      </c>
      <c r="X1169" s="108">
        <f t="shared" si="365"/>
        <v>86.909123914641413</v>
      </c>
      <c r="Y1169" s="32">
        <f t="shared" si="366"/>
        <v>40.998496849866875</v>
      </c>
    </row>
    <row r="1170" spans="1:25" x14ac:dyDescent="0.25">
      <c r="A1170" s="4">
        <v>1164</v>
      </c>
      <c r="C1170" s="106">
        <f>IF(male=0,VLOOKUP((($A$5:$A$1570/'Life tables'!$I$2)*2)+age,lifetable,13,1),IF(male=1,VLOOKUP((($A$5:$A$1570/'Life tables'!$I$2)*2)+age,lifetable,10,1),"error"))</f>
        <v>3.6086322680759508E-3</v>
      </c>
      <c r="F1170" s="97">
        <f t="shared" si="352"/>
        <v>14.062266442184468</v>
      </c>
      <c r="G1170" s="97">
        <f t="shared" si="368"/>
        <v>1.4125840948195989</v>
      </c>
      <c r="H1170" s="97">
        <f t="shared" si="353"/>
        <v>3.2325251578819963E-2</v>
      </c>
      <c r="I1170" s="97">
        <f t="shared" si="354"/>
        <v>3.2325251578819963E-2</v>
      </c>
      <c r="J1170" s="97">
        <f t="shared" si="369"/>
        <v>5.6076344883327342E-2</v>
      </c>
      <c r="K1170" s="97">
        <f t="shared" si="355"/>
        <v>7.7932952015579537E-2</v>
      </c>
      <c r="L1170" s="97">
        <f t="shared" si="356"/>
        <v>12.451022547308323</v>
      </c>
      <c r="M1170" s="97">
        <f t="shared" si="357"/>
        <v>72.846857472456961</v>
      </c>
      <c r="N1170" s="97">
        <f t="shared" si="370"/>
        <v>7.0153102066014137</v>
      </c>
      <c r="O1170" s="97">
        <f t="shared" si="358"/>
        <v>0.16745472745841478</v>
      </c>
      <c r="P1170" s="97">
        <f t="shared" si="359"/>
        <v>0.16745472745841478</v>
      </c>
      <c r="Q1170" s="97">
        <f t="shared" si="371"/>
        <v>0.28940176035103893</v>
      </c>
      <c r="R1170" s="97">
        <f t="shared" si="360"/>
        <v>1.3126628780816644E-2</v>
      </c>
      <c r="S1170" s="97">
        <f t="shared" si="367"/>
        <v>65.194109421806857</v>
      </c>
      <c r="T1170" s="97">
        <f t="shared" si="361"/>
        <v>260.19792437119912</v>
      </c>
      <c r="U1170" s="97">
        <f t="shared" si="362"/>
        <v>653.32948940018923</v>
      </c>
      <c r="V1170" s="33">
        <f t="shared" si="363"/>
        <v>999.99999999999909</v>
      </c>
      <c r="W1170" s="101">
        <f t="shared" si="364"/>
        <v>4448.3257652093098</v>
      </c>
      <c r="X1170" s="108">
        <f t="shared" si="365"/>
        <v>86.472586228610666</v>
      </c>
      <c r="Y1170" s="32">
        <f t="shared" si="366"/>
        <v>40.780833178593973</v>
      </c>
    </row>
    <row r="1171" spans="1:25" x14ac:dyDescent="0.25">
      <c r="A1171" s="4">
        <v>1165</v>
      </c>
      <c r="C1171" s="106">
        <f>IF(male=0,VLOOKUP((($A$5:$A$1570/'Life tables'!$I$2)*2)+age,lifetable,13,1),IF(male=1,VLOOKUP((($A$5:$A$1570/'Life tables'!$I$2)*2)+age,lifetable,10,1),"error"))</f>
        <v>3.6086322680759508E-3</v>
      </c>
      <c r="F1171" s="97">
        <f t="shared" si="352"/>
        <v>13.991595221750496</v>
      </c>
      <c r="G1171" s="97">
        <f t="shared" si="368"/>
        <v>1.4054850228202909</v>
      </c>
      <c r="H1171" s="97">
        <f t="shared" si="353"/>
        <v>3.2162798037685417E-2</v>
      </c>
      <c r="I1171" s="97">
        <f t="shared" si="354"/>
        <v>3.2162798037685417E-2</v>
      </c>
      <c r="J1171" s="97">
        <f t="shared" si="369"/>
        <v>5.5794528026373691E-2</v>
      </c>
      <c r="K1171" s="97">
        <f t="shared" si="355"/>
        <v>7.7541292758260869E-2</v>
      </c>
      <c r="L1171" s="97">
        <f t="shared" si="356"/>
        <v>12.388448782070199</v>
      </c>
      <c r="M1171" s="97">
        <f t="shared" si="357"/>
        <v>72.480991006860179</v>
      </c>
      <c r="N1171" s="97">
        <f t="shared" si="370"/>
        <v>6.9800764732681024</v>
      </c>
      <c r="O1171" s="97">
        <f t="shared" si="358"/>
        <v>0.16661370189590721</v>
      </c>
      <c r="P1171" s="97">
        <f t="shared" si="359"/>
        <v>0.16661370189590721</v>
      </c>
      <c r="Q1171" s="97">
        <f t="shared" si="371"/>
        <v>0.28794826732648182</v>
      </c>
      <c r="R1171" s="97">
        <f t="shared" si="360"/>
        <v>1.3060701526795367E-2</v>
      </c>
      <c r="S1171" s="97">
        <f t="shared" si="367"/>
        <v>64.866678160946989</v>
      </c>
      <c r="T1171" s="97">
        <f t="shared" si="361"/>
        <v>260.54166716655197</v>
      </c>
      <c r="U1171" s="97">
        <f t="shared" si="362"/>
        <v>653.4200913944743</v>
      </c>
      <c r="V1171" s="33">
        <f t="shared" si="363"/>
        <v>999.99999999999909</v>
      </c>
      <c r="W1171" s="101">
        <f t="shared" si="364"/>
        <v>4420.8959358045749</v>
      </c>
      <c r="X1171" s="108">
        <f t="shared" si="365"/>
        <v>86.038241438972761</v>
      </c>
      <c r="Y1171" s="32">
        <f t="shared" si="366"/>
        <v>40.564325192600542</v>
      </c>
    </row>
    <row r="1172" spans="1:25" x14ac:dyDescent="0.25">
      <c r="A1172" s="4">
        <v>1166</v>
      </c>
      <c r="C1172" s="106">
        <f>IF(male=0,VLOOKUP((($A$5:$A$1570/'Life tables'!$I$2)*2)+age,lifetable,13,1),IF(male=1,VLOOKUP((($A$5:$A$1570/'Life tables'!$I$2)*2)+age,lifetable,10,1),"error"))</f>
        <v>3.6086322680759508E-3</v>
      </c>
      <c r="F1172" s="97">
        <f t="shared" si="352"/>
        <v>13.921280499634356</v>
      </c>
      <c r="G1172" s="97">
        <f t="shared" si="368"/>
        <v>1.3984217618231192</v>
      </c>
      <c r="H1172" s="97">
        <f t="shared" si="353"/>
        <v>3.2001163987339119E-2</v>
      </c>
      <c r="I1172" s="97">
        <f t="shared" si="354"/>
        <v>3.2001163987339119E-2</v>
      </c>
      <c r="J1172" s="97">
        <f t="shared" si="369"/>
        <v>5.5514132783972964E-2</v>
      </c>
      <c r="K1172" s="97">
        <f t="shared" si="355"/>
        <v>7.7151609211359259E-2</v>
      </c>
      <c r="L1172" s="97">
        <f t="shared" si="356"/>
        <v>12.326190667841226</v>
      </c>
      <c r="M1172" s="97">
        <f t="shared" si="357"/>
        <v>72.116960939338412</v>
      </c>
      <c r="N1172" s="97">
        <f t="shared" si="370"/>
        <v>6.9450195890482052</v>
      </c>
      <c r="O1172" s="97">
        <f t="shared" si="358"/>
        <v>0.16577689770340551</v>
      </c>
      <c r="P1172" s="97">
        <f t="shared" si="359"/>
        <v>0.16577689770340551</v>
      </c>
      <c r="Q1172" s="97">
        <f t="shared" si="371"/>
        <v>0.28650206983743653</v>
      </c>
      <c r="R1172" s="97">
        <f t="shared" si="360"/>
        <v>1.2995105182255447E-2</v>
      </c>
      <c r="S1172" s="97">
        <f t="shared" si="367"/>
        <v>64.540890379863697</v>
      </c>
      <c r="T1172" s="97">
        <f t="shared" si="361"/>
        <v>260.88368336917341</v>
      </c>
      <c r="U1172" s="97">
        <f t="shared" si="362"/>
        <v>653.51023810886795</v>
      </c>
      <c r="V1172" s="33">
        <f t="shared" si="363"/>
        <v>999.99999999999909</v>
      </c>
      <c r="W1172" s="101">
        <f t="shared" si="364"/>
        <v>4393.6352298443744</v>
      </c>
      <c r="X1172" s="108">
        <f t="shared" si="365"/>
        <v>85.606078521957741</v>
      </c>
      <c r="Y1172" s="32">
        <f t="shared" si="366"/>
        <v>40.348966751991014</v>
      </c>
    </row>
    <row r="1173" spans="1:25" x14ac:dyDescent="0.25">
      <c r="A1173" s="4">
        <v>1167</v>
      </c>
      <c r="C1173" s="106">
        <f>IF(male=0,VLOOKUP((($A$5:$A$1570/'Life tables'!$I$2)*2)+age,lifetable,13,1),IF(male=1,VLOOKUP((($A$5:$A$1570/'Life tables'!$I$2)*2)+age,lifetable,10,1),"error"))</f>
        <v>3.6086322680759508E-3</v>
      </c>
      <c r="F1173" s="97">
        <f t="shared" si="352"/>
        <v>13.851320424636834</v>
      </c>
      <c r="G1173" s="97">
        <f t="shared" si="368"/>
        <v>1.3913941258712481</v>
      </c>
      <c r="H1173" s="97">
        <f t="shared" si="353"/>
        <v>3.184034517238736E-2</v>
      </c>
      <c r="I1173" s="97">
        <f t="shared" si="354"/>
        <v>3.184034517238736E-2</v>
      </c>
      <c r="J1173" s="97">
        <f t="shared" si="369"/>
        <v>5.523515177406578E-2</v>
      </c>
      <c r="K1173" s="97">
        <f t="shared" si="355"/>
        <v>7.6763891115545574E-2</v>
      </c>
      <c r="L1173" s="97">
        <f t="shared" si="356"/>
        <v>12.264246565531199</v>
      </c>
      <c r="M1173" s="97">
        <f t="shared" si="357"/>
        <v>71.754758097320902</v>
      </c>
      <c r="N1173" s="97">
        <f t="shared" si="370"/>
        <v>6.9101386706032857</v>
      </c>
      <c r="O1173" s="97">
        <f t="shared" si="358"/>
        <v>0.16494429379571274</v>
      </c>
      <c r="P1173" s="97">
        <f t="shared" si="359"/>
        <v>0.16494429379571274</v>
      </c>
      <c r="Q1173" s="97">
        <f t="shared" si="371"/>
        <v>0.2850631314436472</v>
      </c>
      <c r="R1173" s="97">
        <f t="shared" si="360"/>
        <v>1.2929838094346838E-2</v>
      </c>
      <c r="S1173" s="97">
        <f t="shared" si="367"/>
        <v>64.216737869588201</v>
      </c>
      <c r="T1173" s="97">
        <f t="shared" si="361"/>
        <v>261.2239816523911</v>
      </c>
      <c r="U1173" s="97">
        <f t="shared" si="362"/>
        <v>653.59993183807785</v>
      </c>
      <c r="V1173" s="33">
        <f t="shared" si="363"/>
        <v>999.99999999999909</v>
      </c>
      <c r="W1173" s="101">
        <f t="shared" si="364"/>
        <v>4366.5426052955827</v>
      </c>
      <c r="X1173" s="108">
        <f t="shared" si="365"/>
        <v>85.176086509530137</v>
      </c>
      <c r="Y1173" s="32">
        <f t="shared" si="366"/>
        <v>40.13475174964077</v>
      </c>
    </row>
    <row r="1174" spans="1:25" x14ac:dyDescent="0.25">
      <c r="A1174" s="4">
        <v>1168</v>
      </c>
      <c r="C1174" s="106">
        <f>IF(male=0,VLOOKUP((($A$5:$A$1570/'Life tables'!$I$2)*2)+age,lifetable,13,1),IF(male=1,VLOOKUP((($A$5:$A$1570/'Life tables'!$I$2)*2)+age,lifetable,10,1),"error"))</f>
        <v>3.6086322680759508E-3</v>
      </c>
      <c r="F1174" s="97">
        <f t="shared" si="352"/>
        <v>13.781713157258672</v>
      </c>
      <c r="G1174" s="97">
        <f t="shared" si="368"/>
        <v>1.3844019301831274</v>
      </c>
      <c r="H1174" s="97">
        <f t="shared" si="353"/>
        <v>3.1680337364331367E-2</v>
      </c>
      <c r="I1174" s="97">
        <f t="shared" si="354"/>
        <v>3.1680337364331367E-2</v>
      </c>
      <c r="J1174" s="97">
        <f t="shared" si="369"/>
        <v>5.495757766124891E-2</v>
      </c>
      <c r="K1174" s="97">
        <f t="shared" si="355"/>
        <v>7.6378128276331794E-2</v>
      </c>
      <c r="L1174" s="97">
        <f t="shared" si="356"/>
        <v>12.2026148464093</v>
      </c>
      <c r="M1174" s="97">
        <f t="shared" si="357"/>
        <v>71.394373352271458</v>
      </c>
      <c r="N1174" s="97">
        <f t="shared" si="370"/>
        <v>6.875432838835529</v>
      </c>
      <c r="O1174" s="97">
        <f t="shared" si="358"/>
        <v>0.16411586918885523</v>
      </c>
      <c r="P1174" s="97">
        <f t="shared" si="359"/>
        <v>0.16411586918885523</v>
      </c>
      <c r="Q1174" s="97">
        <f t="shared" si="371"/>
        <v>0.28363141587979596</v>
      </c>
      <c r="R1174" s="97">
        <f t="shared" si="360"/>
        <v>1.2864898618154309E-2</v>
      </c>
      <c r="S1174" s="97">
        <f t="shared" si="367"/>
        <v>63.894212460560269</v>
      </c>
      <c r="T1174" s="97">
        <f t="shared" si="361"/>
        <v>261.56257064593217</v>
      </c>
      <c r="U1174" s="97">
        <f t="shared" si="362"/>
        <v>653.6891748649723</v>
      </c>
      <c r="V1174" s="33">
        <f t="shared" si="363"/>
        <v>999.99999999999909</v>
      </c>
      <c r="W1174" s="101">
        <f t="shared" si="364"/>
        <v>4339.6170265157843</v>
      </c>
      <c r="X1174" s="108">
        <f t="shared" si="365"/>
        <v>84.748254489094592</v>
      </c>
      <c r="Y1174" s="32">
        <f t="shared" si="366"/>
        <v>39.921674111015221</v>
      </c>
    </row>
    <row r="1175" spans="1:25" x14ac:dyDescent="0.25">
      <c r="A1175" s="4">
        <v>1169</v>
      </c>
      <c r="C1175" s="106">
        <f>IF(male=0,VLOOKUP((($A$5:$A$1570/'Life tables'!$I$2)*2)+age,lifetable,13,1),IF(male=1,VLOOKUP((($A$5:$A$1570/'Life tables'!$I$2)*2)+age,lifetable,10,1),"error"))</f>
        <v>3.6086322680759508E-3</v>
      </c>
      <c r="F1175" s="97">
        <f t="shared" si="352"/>
        <v>13.712456869546564</v>
      </c>
      <c r="G1175" s="97">
        <f t="shared" si="368"/>
        <v>1.3774449911370217</v>
      </c>
      <c r="H1175" s="97">
        <f t="shared" si="353"/>
        <v>3.1521136361213321E-2</v>
      </c>
      <c r="I1175" s="97">
        <f t="shared" si="354"/>
        <v>3.1521136361213321E-2</v>
      </c>
      <c r="J1175" s="97">
        <f t="shared" si="369"/>
        <v>5.4681403156161115E-2</v>
      </c>
      <c r="K1175" s="97">
        <f t="shared" si="355"/>
        <v>7.5994310563217385E-2</v>
      </c>
      <c r="L1175" s="97">
        <f t="shared" si="356"/>
        <v>12.141293891967738</v>
      </c>
      <c r="M1175" s="97">
        <f t="shared" si="357"/>
        <v>71.035797619548049</v>
      </c>
      <c r="N1175" s="97">
        <f t="shared" si="370"/>
        <v>6.840901218874226</v>
      </c>
      <c r="O1175" s="97">
        <f t="shared" si="358"/>
        <v>0.16329160299975981</v>
      </c>
      <c r="P1175" s="97">
        <f t="shared" si="359"/>
        <v>0.16329160299975981</v>
      </c>
      <c r="Q1175" s="97">
        <f t="shared" si="371"/>
        <v>0.28220688705494512</v>
      </c>
      <c r="R1175" s="97">
        <f t="shared" si="360"/>
        <v>1.2800285116672118E-2</v>
      </c>
      <c r="S1175" s="97">
        <f t="shared" si="367"/>
        <v>63.573306022502685</v>
      </c>
      <c r="T1175" s="97">
        <f t="shared" si="361"/>
        <v>261.89945893614328</v>
      </c>
      <c r="U1175" s="97">
        <f t="shared" si="362"/>
        <v>653.77796946065223</v>
      </c>
      <c r="V1175" s="33">
        <f t="shared" si="363"/>
        <v>999.99999999999909</v>
      </c>
      <c r="W1175" s="101">
        <f t="shared" si="364"/>
        <v>4312.8574642152871</v>
      </c>
      <c r="X1175" s="108">
        <f t="shared" si="365"/>
        <v>84.322571603203613</v>
      </c>
      <c r="Y1175" s="32">
        <f t="shared" si="366"/>
        <v>39.709727793990226</v>
      </c>
    </row>
    <row r="1176" spans="1:25" x14ac:dyDescent="0.25">
      <c r="A1176" s="4">
        <v>1170</v>
      </c>
      <c r="C1176" s="106">
        <f>IF(male=0,VLOOKUP((($A$5:$A$1570/'Life tables'!$I$2)*2)+age,lifetable,13,1),IF(male=1,VLOOKUP((($A$5:$A$1570/'Life tables'!$I$2)*2)+age,lifetable,10,1),"error"))</f>
        <v>3.6086322680759508E-3</v>
      </c>
      <c r="F1176" s="97">
        <f t="shared" si="352"/>
        <v>13.643549744943693</v>
      </c>
      <c r="G1176" s="97">
        <f t="shared" si="368"/>
        <v>1.3705231262559971</v>
      </c>
      <c r="H1176" s="97">
        <f t="shared" si="353"/>
        <v>3.1362737987272758E-2</v>
      </c>
      <c r="I1176" s="97">
        <f t="shared" si="354"/>
        <v>3.1362737987272758E-2</v>
      </c>
      <c r="J1176" s="97">
        <f t="shared" si="369"/>
        <v>5.4406621014887108E-2</v>
      </c>
      <c r="K1176" s="97">
        <f t="shared" si="355"/>
        <v>7.5612427908861052E-2</v>
      </c>
      <c r="L1176" s="97">
        <f t="shared" si="356"/>
        <v>12.080282093789402</v>
      </c>
      <c r="M1176" s="97">
        <f t="shared" si="357"/>
        <v>70.679021858259929</v>
      </c>
      <c r="N1176" s="97">
        <f t="shared" si="370"/>
        <v>6.8065429400620081</v>
      </c>
      <c r="O1176" s="97">
        <f t="shared" si="358"/>
        <v>0.16247147444592536</v>
      </c>
      <c r="P1176" s="97">
        <f t="shared" si="359"/>
        <v>0.16247147444592536</v>
      </c>
      <c r="Q1176" s="97">
        <f t="shared" si="371"/>
        <v>0.28078950905196942</v>
      </c>
      <c r="R1176" s="97">
        <f t="shared" si="360"/>
        <v>1.2735995960778288E-2</v>
      </c>
      <c r="S1176" s="97">
        <f t="shared" si="367"/>
        <v>63.254010464293323</v>
      </c>
      <c r="T1176" s="97">
        <f t="shared" si="361"/>
        <v>262.23465506621011</v>
      </c>
      <c r="U1176" s="97">
        <f t="shared" si="362"/>
        <v>653.86631788452189</v>
      </c>
      <c r="V1176" s="33">
        <f t="shared" si="363"/>
        <v>999.99999999999909</v>
      </c>
      <c r="W1176" s="101">
        <f t="shared" si="364"/>
        <v>4286.2628954193196</v>
      </c>
      <c r="X1176" s="108">
        <f t="shared" si="365"/>
        <v>83.899027049267133</v>
      </c>
      <c r="Y1176" s="32">
        <f t="shared" si="366"/>
        <v>39.498906788673409</v>
      </c>
    </row>
    <row r="1177" spans="1:25" x14ac:dyDescent="0.25">
      <c r="A1177" s="4">
        <v>1171</v>
      </c>
      <c r="C1177" s="106">
        <f>IF(male=0,VLOOKUP((($A$5:$A$1570/'Life tables'!$I$2)*2)+age,lifetable,13,1),IF(male=1,VLOOKUP((($A$5:$A$1570/'Life tables'!$I$2)*2)+age,lifetable,10,1),"error"))</f>
        <v>3.6086322680759508E-3</v>
      </c>
      <c r="F1177" s="97">
        <f t="shared" si="352"/>
        <v>13.574989978144648</v>
      </c>
      <c r="G1177" s="97">
        <f t="shared" si="368"/>
        <v>1.3636361541933466</v>
      </c>
      <c r="H1177" s="97">
        <f t="shared" si="353"/>
        <v>3.1205138092613102E-2</v>
      </c>
      <c r="I1177" s="97">
        <f t="shared" si="354"/>
        <v>3.1205138092613102E-2</v>
      </c>
      <c r="J1177" s="97">
        <f t="shared" si="369"/>
        <v>5.4133224038379064E-2</v>
      </c>
      <c r="K1177" s="97">
        <f t="shared" si="355"/>
        <v>7.5232470308276775E-2</v>
      </c>
      <c r="L1177" s="97">
        <f t="shared" si="356"/>
        <v>12.01957785341942</v>
      </c>
      <c r="M1177" s="97">
        <f t="shared" si="357"/>
        <v>70.324037071122476</v>
      </c>
      <c r="N1177" s="97">
        <f t="shared" si="370"/>
        <v>6.7723571359408741</v>
      </c>
      <c r="O1177" s="97">
        <f t="shared" si="358"/>
        <v>0.16165546284508917</v>
      </c>
      <c r="P1177" s="97">
        <f t="shared" si="359"/>
        <v>0.16165546284508917</v>
      </c>
      <c r="Q1177" s="97">
        <f t="shared" si="371"/>
        <v>0.27937924612697973</v>
      </c>
      <c r="R1177" s="97">
        <f t="shared" si="360"/>
        <v>1.2672029529208437E-2</v>
      </c>
      <c r="S1177" s="97">
        <f t="shared" si="367"/>
        <v>62.936317733835239</v>
      </c>
      <c r="T1177" s="97">
        <f t="shared" si="361"/>
        <v>262.56816753637548</v>
      </c>
      <c r="U1177" s="97">
        <f t="shared" si="362"/>
        <v>653.95422238435935</v>
      </c>
      <c r="V1177" s="33">
        <f t="shared" si="363"/>
        <v>999.99999999999909</v>
      </c>
      <c r="W1177" s="101">
        <f t="shared" si="364"/>
        <v>4259.8323034303921</v>
      </c>
      <c r="X1177" s="108">
        <f t="shared" si="365"/>
        <v>83.477610079264281</v>
      </c>
      <c r="Y1177" s="32">
        <f t="shared" si="366"/>
        <v>39.28920511722707</v>
      </c>
    </row>
    <row r="1178" spans="1:25" x14ac:dyDescent="0.25">
      <c r="A1178" s="4">
        <v>1172</v>
      </c>
      <c r="C1178" s="106">
        <f>IF(male=0,VLOOKUP((($A$5:$A$1570/'Life tables'!$I$2)*2)+age,lifetable,13,1),IF(male=1,VLOOKUP((($A$5:$A$1570/'Life tables'!$I$2)*2)+age,lifetable,10,1),"error"))</f>
        <v>3.6086322680759508E-3</v>
      </c>
      <c r="F1178" s="97">
        <f t="shared" si="352"/>
        <v>13.506775774954562</v>
      </c>
      <c r="G1178" s="97">
        <f t="shared" si="368"/>
        <v>1.356783894718441</v>
      </c>
      <c r="H1178" s="97">
        <f t="shared" si="353"/>
        <v>3.1048332552877804E-2</v>
      </c>
      <c r="I1178" s="97">
        <f t="shared" si="354"/>
        <v>3.1048332552877804E-2</v>
      </c>
      <c r="J1178" s="97">
        <f t="shared" si="369"/>
        <v>5.3861205071894847E-2</v>
      </c>
      <c r="K1178" s="97">
        <f t="shared" si="355"/>
        <v>7.4854427818052988E-2</v>
      </c>
      <c r="L1178" s="97">
        <f t="shared" si="356"/>
        <v>11.959179582240418</v>
      </c>
      <c r="M1178" s="97">
        <f t="shared" si="357"/>
        <v>69.970834304309733</v>
      </c>
      <c r="N1178" s="97">
        <f t="shared" si="370"/>
        <v>6.7383429442379832</v>
      </c>
      <c r="O1178" s="97">
        <f t="shared" si="358"/>
        <v>0.16084354761488792</v>
      </c>
      <c r="P1178" s="97">
        <f t="shared" si="359"/>
        <v>0.16084354761488792</v>
      </c>
      <c r="Q1178" s="97">
        <f t="shared" si="371"/>
        <v>0.2779760627087367</v>
      </c>
      <c r="R1178" s="97">
        <f t="shared" si="360"/>
        <v>1.2608384208529213E-2</v>
      </c>
      <c r="S1178" s="97">
        <f t="shared" si="367"/>
        <v>62.620219817924706</v>
      </c>
      <c r="T1178" s="97">
        <f t="shared" si="361"/>
        <v>262.90000480415614</v>
      </c>
      <c r="U1178" s="97">
        <f t="shared" si="362"/>
        <v>654.04168519638597</v>
      </c>
      <c r="V1178" s="33">
        <f t="shared" si="363"/>
        <v>999.9999999999992</v>
      </c>
      <c r="W1178" s="101">
        <f t="shared" si="364"/>
        <v>4233.5646777908596</v>
      </c>
      <c r="X1178" s="108">
        <f t="shared" si="365"/>
        <v>83.05830999945708</v>
      </c>
      <c r="Y1178" s="32">
        <f t="shared" si="366"/>
        <v>39.080616833691948</v>
      </c>
    </row>
    <row r="1179" spans="1:25" x14ac:dyDescent="0.25">
      <c r="A1179" s="4">
        <v>1173</v>
      </c>
      <c r="C1179" s="106">
        <f>IF(male=0,VLOOKUP((($A$5:$A$1570/'Life tables'!$I$2)*2)+age,lifetable,13,1),IF(male=1,VLOOKUP((($A$5:$A$1570/'Life tables'!$I$2)*2)+age,lifetable,10,1),"error"))</f>
        <v>3.6086322680759508E-3</v>
      </c>
      <c r="F1179" s="97">
        <f t="shared" si="352"/>
        <v>13.438905352152286</v>
      </c>
      <c r="G1179" s="97">
        <f t="shared" si="368"/>
        <v>1.3499661687029834</v>
      </c>
      <c r="H1179" s="97">
        <f t="shared" si="353"/>
        <v>3.089231726893588E-2</v>
      </c>
      <c r="I1179" s="97">
        <f t="shared" si="354"/>
        <v>3.089231726893588E-2</v>
      </c>
      <c r="J1179" s="97">
        <f t="shared" si="369"/>
        <v>5.3590557004452428E-2</v>
      </c>
      <c r="K1179" s="97">
        <f t="shared" si="355"/>
        <v>7.4478290555594365E-2</v>
      </c>
      <c r="L1179" s="97">
        <f t="shared" si="356"/>
        <v>11.899085701351384</v>
      </c>
      <c r="M1179" s="97">
        <f t="shared" si="357"/>
        <v>69.619404647304791</v>
      </c>
      <c r="N1179" s="97">
        <f t="shared" si="370"/>
        <v>6.7044995068512527</v>
      </c>
      <c r="O1179" s="97">
        <f t="shared" si="358"/>
        <v>0.16003570827251387</v>
      </c>
      <c r="P1179" s="97">
        <f t="shared" si="359"/>
        <v>0.16003570827251387</v>
      </c>
      <c r="Q1179" s="97">
        <f t="shared" si="371"/>
        <v>0.27657992339805682</v>
      </c>
      <c r="R1179" s="97">
        <f t="shared" si="360"/>
        <v>1.254505839311133E-2</v>
      </c>
      <c r="S1179" s="97">
        <f t="shared" si="367"/>
        <v>62.305708742117339</v>
      </c>
      <c r="T1179" s="97">
        <f t="shared" si="361"/>
        <v>263.23017528455864</v>
      </c>
      <c r="U1179" s="97">
        <f t="shared" si="362"/>
        <v>654.12870854533469</v>
      </c>
      <c r="V1179" s="33">
        <f t="shared" si="363"/>
        <v>999.9999999999992</v>
      </c>
      <c r="W1179" s="101">
        <f t="shared" si="364"/>
        <v>4207.4590142456327</v>
      </c>
      <c r="X1179" s="108">
        <f t="shared" si="365"/>
        <v>82.64111617010586</v>
      </c>
      <c r="Y1179" s="32">
        <f t="shared" si="366"/>
        <v>38.873136023812364</v>
      </c>
    </row>
    <row r="1180" spans="1:25" x14ac:dyDescent="0.25">
      <c r="A1180" s="4">
        <v>1174</v>
      </c>
      <c r="C1180" s="106">
        <f>IF(male=0,VLOOKUP((($A$5:$A$1570/'Life tables'!$I$2)*2)+age,lifetable,13,1),IF(male=1,VLOOKUP((($A$5:$A$1570/'Life tables'!$I$2)*2)+age,lifetable,10,1),"error"))</f>
        <v>4.026361278947288E-3</v>
      </c>
      <c r="F1180" s="97">
        <f t="shared" si="352"/>
        <v>13.371376937357477</v>
      </c>
      <c r="G1180" s="97">
        <f t="shared" si="368"/>
        <v>1.3431827981076592</v>
      </c>
      <c r="H1180" s="97">
        <f t="shared" si="353"/>
        <v>3.0737088166576328E-2</v>
      </c>
      <c r="I1180" s="97">
        <f t="shared" si="354"/>
        <v>3.0737088166576328E-2</v>
      </c>
      <c r="J1180" s="97">
        <f t="shared" si="369"/>
        <v>5.9493650798876654E-2</v>
      </c>
      <c r="K1180" s="97">
        <f t="shared" si="355"/>
        <v>7.4104048698385286E-2</v>
      </c>
      <c r="L1180" s="97">
        <f t="shared" si="356"/>
        <v>11.833122263419403</v>
      </c>
      <c r="M1180" s="97">
        <f t="shared" si="357"/>
        <v>69.269739232748393</v>
      </c>
      <c r="N1180" s="97">
        <f t="shared" si="370"/>
        <v>6.6708259698347732</v>
      </c>
      <c r="O1180" s="97">
        <f t="shared" si="358"/>
        <v>0.15923192443436665</v>
      </c>
      <c r="P1180" s="97">
        <f t="shared" si="359"/>
        <v>0.15923192443436665</v>
      </c>
      <c r="Q1180" s="97">
        <f t="shared" si="371"/>
        <v>0.30704640174288222</v>
      </c>
      <c r="R1180" s="97">
        <f t="shared" si="360"/>
        <v>1.2482050485102291E-2</v>
      </c>
      <c r="S1180" s="97">
        <f t="shared" si="367"/>
        <v>61.960920961816903</v>
      </c>
      <c r="T1180" s="97">
        <f t="shared" si="361"/>
        <v>263.59671533710042</v>
      </c>
      <c r="U1180" s="97">
        <f t="shared" si="362"/>
        <v>654.21529464451817</v>
      </c>
      <c r="V1180" s="33">
        <f t="shared" si="363"/>
        <v>999.9999999999992</v>
      </c>
      <c r="W1180" s="101">
        <f t="shared" si="364"/>
        <v>4179.839855123324</v>
      </c>
      <c r="X1180" s="108">
        <f t="shared" si="365"/>
        <v>82.187990018380617</v>
      </c>
      <c r="Y1180" s="32">
        <f t="shared" si="366"/>
        <v>38.648579612618981</v>
      </c>
    </row>
    <row r="1181" spans="1:25" x14ac:dyDescent="0.25">
      <c r="A1181" s="4">
        <v>1175</v>
      </c>
      <c r="C1181" s="106">
        <f>IF(male=0,VLOOKUP((($A$5:$A$1570/'Life tables'!$I$2)*2)+age,lifetable,13,1),IF(male=1,VLOOKUP((($A$5:$A$1570/'Life tables'!$I$2)*2)+age,lifetable,10,1),"error"))</f>
        <v>4.026361278947288E-3</v>
      </c>
      <c r="F1181" s="97">
        <f t="shared" si="352"/>
        <v>13.297990011116491</v>
      </c>
      <c r="G1181" s="97">
        <f t="shared" si="368"/>
        <v>1.3358109277763777</v>
      </c>
      <c r="H1181" s="97">
        <f t="shared" si="353"/>
        <v>3.0568391970761135E-2</v>
      </c>
      <c r="I1181" s="97">
        <f t="shared" si="354"/>
        <v>3.0568391970761135E-2</v>
      </c>
      <c r="J1181" s="97">
        <f t="shared" si="369"/>
        <v>5.9167128243762218E-2</v>
      </c>
      <c r="K1181" s="97">
        <f t="shared" si="355"/>
        <v>7.3697339024320754E-2</v>
      </c>
      <c r="L1181" s="97">
        <f t="shared" si="356"/>
        <v>11.768177832130508</v>
      </c>
      <c r="M1181" s="97">
        <f t="shared" si="357"/>
        <v>68.890000007264135</v>
      </c>
      <c r="N1181" s="97">
        <f t="shared" si="370"/>
        <v>6.6342562596671941</v>
      </c>
      <c r="O1181" s="97">
        <f t="shared" si="358"/>
        <v>0.15835900924330601</v>
      </c>
      <c r="P1181" s="97">
        <f t="shared" si="359"/>
        <v>0.15835900924330601</v>
      </c>
      <c r="Q1181" s="97">
        <f t="shared" si="371"/>
        <v>0.3053631622204438</v>
      </c>
      <c r="R1181" s="97">
        <f t="shared" si="360"/>
        <v>1.2413623431151042E-2</v>
      </c>
      <c r="S1181" s="97">
        <f t="shared" si="367"/>
        <v>61.621248943458738</v>
      </c>
      <c r="T1181" s="97">
        <f t="shared" si="361"/>
        <v>263.96124562756461</v>
      </c>
      <c r="U1181" s="97">
        <f t="shared" si="362"/>
        <v>654.30140560697362</v>
      </c>
      <c r="V1181" s="33">
        <f t="shared" si="363"/>
        <v>999.9999999999992</v>
      </c>
      <c r="W1181" s="101">
        <f t="shared" si="364"/>
        <v>4152.145256663528</v>
      </c>
      <c r="X1181" s="108">
        <f t="shared" si="365"/>
        <v>81.737348765460951</v>
      </c>
      <c r="Y1181" s="32">
        <f t="shared" si="366"/>
        <v>38.425613421795028</v>
      </c>
    </row>
    <row r="1182" spans="1:25" x14ac:dyDescent="0.25">
      <c r="A1182" s="4">
        <v>1176</v>
      </c>
      <c r="C1182" s="106">
        <f>IF(male=0,VLOOKUP((($A$5:$A$1570/'Life tables'!$I$2)*2)+age,lifetable,13,1),IF(male=1,VLOOKUP((($A$5:$A$1570/'Life tables'!$I$2)*2)+age,lifetable,10,1),"error"))</f>
        <v>4.026361278947288E-3</v>
      </c>
      <c r="F1182" s="97">
        <f t="shared" si="352"/>
        <v>13.225008373687938</v>
      </c>
      <c r="G1182" s="97">
        <f t="shared" si="368"/>
        <v>1.3284797695545278</v>
      </c>
      <c r="H1182" s="97">
        <f t="shared" si="353"/>
        <v>3.0400627421553396E-2</v>
      </c>
      <c r="I1182" s="97">
        <f t="shared" si="354"/>
        <v>3.0400627421553396E-2</v>
      </c>
      <c r="J1182" s="97">
        <f t="shared" si="369"/>
        <v>5.8842408951781618E-2</v>
      </c>
      <c r="K1182" s="97">
        <f t="shared" si="355"/>
        <v>7.3292875457148132E-2</v>
      </c>
      <c r="L1182" s="97">
        <f t="shared" si="356"/>
        <v>11.703592064881374</v>
      </c>
      <c r="M1182" s="97">
        <f t="shared" si="357"/>
        <v>68.512340391773037</v>
      </c>
      <c r="N1182" s="97">
        <f t="shared" si="370"/>
        <v>6.5978868204476981</v>
      </c>
      <c r="O1182" s="97">
        <f t="shared" si="358"/>
        <v>0.15749087449901697</v>
      </c>
      <c r="P1182" s="97">
        <f t="shared" si="359"/>
        <v>0.15749087449901697</v>
      </c>
      <c r="Q1182" s="97">
        <f t="shared" si="371"/>
        <v>0.30368914081795928</v>
      </c>
      <c r="R1182" s="97">
        <f t="shared" si="360"/>
        <v>1.2345571112217011E-2</v>
      </c>
      <c r="S1182" s="97">
        <f t="shared" si="367"/>
        <v>61.283437110397131</v>
      </c>
      <c r="T1182" s="97">
        <f t="shared" si="361"/>
        <v>264.32377717733436</v>
      </c>
      <c r="U1182" s="97">
        <f t="shared" si="362"/>
        <v>654.38704405354304</v>
      </c>
      <c r="V1182" s="33">
        <f t="shared" si="363"/>
        <v>999.99999999999932</v>
      </c>
      <c r="W1182" s="101">
        <f t="shared" si="364"/>
        <v>4124.6341226199074</v>
      </c>
      <c r="X1182" s="108">
        <f t="shared" si="365"/>
        <v>81.289178769121875</v>
      </c>
      <c r="Y1182" s="32">
        <f t="shared" si="366"/>
        <v>38.203933708699722</v>
      </c>
    </row>
    <row r="1183" spans="1:25" x14ac:dyDescent="0.25">
      <c r="A1183" s="4">
        <v>1177</v>
      </c>
      <c r="C1183" s="106">
        <f>IF(male=0,VLOOKUP((($A$5:$A$1570/'Life tables'!$I$2)*2)+age,lifetable,13,1),IF(male=1,VLOOKUP((($A$5:$A$1570/'Life tables'!$I$2)*2)+age,lifetable,10,1),"error"))</f>
        <v>4.026361278947288E-3</v>
      </c>
      <c r="F1183" s="97">
        <f t="shared" si="352"/>
        <v>13.152429686050608</v>
      </c>
      <c r="G1183" s="97">
        <f t="shared" si="368"/>
        <v>1.3211890884825337</v>
      </c>
      <c r="H1183" s="97">
        <f t="shared" si="353"/>
        <v>3.0233789142191877E-2</v>
      </c>
      <c r="I1183" s="97">
        <f t="shared" si="354"/>
        <v>3.0233789142191877E-2</v>
      </c>
      <c r="J1183" s="97">
        <f t="shared" si="369"/>
        <v>5.8519482515860692E-2</v>
      </c>
      <c r="K1183" s="97">
        <f t="shared" si="355"/>
        <v>7.2890645034033266E-2</v>
      </c>
      <c r="L1183" s="97">
        <f t="shared" si="356"/>
        <v>11.639362891733796</v>
      </c>
      <c r="M1183" s="97">
        <f t="shared" si="357"/>
        <v>68.136749083071265</v>
      </c>
      <c r="N1183" s="97">
        <f t="shared" si="370"/>
        <v>6.5617165636532633</v>
      </c>
      <c r="O1183" s="97">
        <f t="shared" si="358"/>
        <v>0.15662749421856789</v>
      </c>
      <c r="P1183" s="97">
        <f t="shared" si="359"/>
        <v>0.15662749421856789</v>
      </c>
      <c r="Q1183" s="97">
        <f t="shared" si="371"/>
        <v>0.30202428743262622</v>
      </c>
      <c r="R1183" s="97">
        <f t="shared" si="360"/>
        <v>1.227789149152104E-2</v>
      </c>
      <c r="S1183" s="97">
        <f t="shared" si="367"/>
        <v>60.947475352056721</v>
      </c>
      <c r="T1183" s="97">
        <f t="shared" si="361"/>
        <v>264.68432094728286</v>
      </c>
      <c r="U1183" s="97">
        <f t="shared" si="362"/>
        <v>654.47221259006858</v>
      </c>
      <c r="V1183" s="33">
        <f t="shared" si="363"/>
        <v>999.99999999999932</v>
      </c>
      <c r="W1183" s="101">
        <f t="shared" si="364"/>
        <v>4097.3052389916384</v>
      </c>
      <c r="X1183" s="108">
        <f t="shared" si="365"/>
        <v>80.843466462647839</v>
      </c>
      <c r="Y1183" s="32">
        <f t="shared" si="366"/>
        <v>37.983533043660266</v>
      </c>
    </row>
    <row r="1184" spans="1:25" x14ac:dyDescent="0.25">
      <c r="A1184" s="4">
        <v>1178</v>
      </c>
      <c r="C1184" s="106">
        <f>IF(male=0,VLOOKUP((($A$5:$A$1570/'Life tables'!$I$2)*2)+age,lifetable,13,1),IF(male=1,VLOOKUP((($A$5:$A$1570/'Life tables'!$I$2)*2)+age,lifetable,10,1),"error"))</f>
        <v>4.026361278947288E-3</v>
      </c>
      <c r="F1184" s="97">
        <f t="shared" si="352"/>
        <v>13.080251626694263</v>
      </c>
      <c r="G1184" s="97">
        <f t="shared" si="368"/>
        <v>1.3139386513598332</v>
      </c>
      <c r="H1184" s="97">
        <f t="shared" si="353"/>
        <v>3.0067871796168214E-2</v>
      </c>
      <c r="I1184" s="97">
        <f t="shared" si="354"/>
        <v>3.0067871796168214E-2</v>
      </c>
      <c r="J1184" s="97">
        <f t="shared" si="369"/>
        <v>5.8198338606837402E-2</v>
      </c>
      <c r="K1184" s="97">
        <f t="shared" si="355"/>
        <v>7.2490634889187652E-2</v>
      </c>
      <c r="L1184" s="97">
        <f t="shared" si="356"/>
        <v>11.575488258246068</v>
      </c>
      <c r="M1184" s="97">
        <f t="shared" si="357"/>
        <v>67.763214835953562</v>
      </c>
      <c r="N1184" s="97">
        <f t="shared" si="370"/>
        <v>6.5257444063462611</v>
      </c>
      <c r="O1184" s="97">
        <f t="shared" si="358"/>
        <v>0.15576884255234977</v>
      </c>
      <c r="P1184" s="97">
        <f t="shared" si="359"/>
        <v>0.15576884255234977</v>
      </c>
      <c r="Q1184" s="97">
        <f t="shared" si="371"/>
        <v>0.30036855221872777</v>
      </c>
      <c r="R1184" s="97">
        <f t="shared" si="360"/>
        <v>1.2210582542735023E-2</v>
      </c>
      <c r="S1184" s="97">
        <f t="shared" si="367"/>
        <v>60.613353609741139</v>
      </c>
      <c r="T1184" s="97">
        <f t="shared" si="361"/>
        <v>265.04288783810841</v>
      </c>
      <c r="U1184" s="97">
        <f t="shared" si="362"/>
        <v>654.55691380750045</v>
      </c>
      <c r="V1184" s="33">
        <f t="shared" si="363"/>
        <v>999.9999999999992</v>
      </c>
      <c r="W1184" s="101">
        <f t="shared" si="364"/>
        <v>4070.1573997546152</v>
      </c>
      <c r="X1184" s="108">
        <f t="shared" si="365"/>
        <v>80.400198354390341</v>
      </c>
      <c r="Y1184" s="32">
        <f t="shared" si="366"/>
        <v>37.764404040190726</v>
      </c>
    </row>
    <row r="1185" spans="1:25" x14ac:dyDescent="0.25">
      <c r="A1185" s="4">
        <v>1179</v>
      </c>
      <c r="C1185" s="106">
        <f>IF(male=0,VLOOKUP((($A$5:$A$1570/'Life tables'!$I$2)*2)+age,lifetable,13,1),IF(male=1,VLOOKUP((($A$5:$A$1570/'Life tables'!$I$2)*2)+age,lifetable,10,1),"error"))</f>
        <v>4.026361278947288E-3</v>
      </c>
      <c r="F1185" s="97">
        <f t="shared" si="352"/>
        <v>13.008471891335695</v>
      </c>
      <c r="G1185" s="97">
        <f t="shared" si="368"/>
        <v>1.3067282267163558</v>
      </c>
      <c r="H1185" s="97">
        <f t="shared" si="353"/>
        <v>2.9902870086574211E-2</v>
      </c>
      <c r="I1185" s="97">
        <f t="shared" si="354"/>
        <v>2.9902870086574211E-2</v>
      </c>
      <c r="J1185" s="97">
        <f t="shared" si="369"/>
        <v>5.7878966972198374E-2</v>
      </c>
      <c r="K1185" s="97">
        <f t="shared" si="355"/>
        <v>7.2092832252294847E-2</v>
      </c>
      <c r="L1185" s="97">
        <f t="shared" si="356"/>
        <v>11.511966125221697</v>
      </c>
      <c r="M1185" s="97">
        <f t="shared" si="357"/>
        <v>67.391726463054638</v>
      </c>
      <c r="N1185" s="97">
        <f t="shared" si="370"/>
        <v>6.4899692711591745</v>
      </c>
      <c r="O1185" s="97">
        <f t="shared" si="358"/>
        <v>0.15491489378371168</v>
      </c>
      <c r="P1185" s="97">
        <f t="shared" si="359"/>
        <v>0.15491489378371168</v>
      </c>
      <c r="Q1185" s="97">
        <f t="shared" si="371"/>
        <v>0.29872188558692947</v>
      </c>
      <c r="R1185" s="97">
        <f t="shared" si="360"/>
        <v>1.2143642249953315E-2</v>
      </c>
      <c r="S1185" s="97">
        <f t="shared" si="367"/>
        <v>60.281061876491158</v>
      </c>
      <c r="T1185" s="97">
        <f t="shared" si="361"/>
        <v>265.39948869066757</v>
      </c>
      <c r="U1185" s="97">
        <f t="shared" si="362"/>
        <v>654.64115028200274</v>
      </c>
      <c r="V1185" s="33">
        <f t="shared" si="363"/>
        <v>999.99999999999932</v>
      </c>
      <c r="W1185" s="101">
        <f t="shared" si="364"/>
        <v>4043.1894068113579</v>
      </c>
      <c r="X1185" s="108">
        <f t="shared" si="365"/>
        <v>79.959361027328953</v>
      </c>
      <c r="Y1185" s="32">
        <f t="shared" si="366"/>
        <v>37.546539354729838</v>
      </c>
    </row>
    <row r="1186" spans="1:25" x14ac:dyDescent="0.25">
      <c r="A1186" s="4">
        <v>1180</v>
      </c>
      <c r="C1186" s="106">
        <f>IF(male=0,VLOOKUP((($A$5:$A$1570/'Life tables'!$I$2)*2)+age,lifetable,13,1),IF(male=1,VLOOKUP((($A$5:$A$1570/'Life tables'!$I$2)*2)+age,lifetable,10,1),"error"))</f>
        <v>4.026361278947288E-3</v>
      </c>
      <c r="F1186" s="97">
        <f t="shared" si="352"/>
        <v>12.937088192643863</v>
      </c>
      <c r="G1186" s="97">
        <f t="shared" si="368"/>
        <v>1.299557584784911</v>
      </c>
      <c r="H1186" s="97">
        <f t="shared" si="353"/>
        <v>2.9738778755469996E-2</v>
      </c>
      <c r="I1186" s="97">
        <f t="shared" si="354"/>
        <v>2.9738778755469996E-2</v>
      </c>
      <c r="J1186" s="97">
        <f t="shared" si="369"/>
        <v>5.7561357434856027E-2</v>
      </c>
      <c r="K1186" s="97">
        <f t="shared" si="355"/>
        <v>7.1697224446987104E-2</v>
      </c>
      <c r="L1186" s="97">
        <f t="shared" si="356"/>
        <v>11.448794468466168</v>
      </c>
      <c r="M1186" s="97">
        <f t="shared" si="357"/>
        <v>67.022272834685097</v>
      </c>
      <c r="N1186" s="97">
        <f t="shared" si="370"/>
        <v>6.4543900862788011</v>
      </c>
      <c r="O1186" s="97">
        <f t="shared" si="358"/>
        <v>0.15406562232858356</v>
      </c>
      <c r="P1186" s="97">
        <f t="shared" si="359"/>
        <v>0.15406562232858356</v>
      </c>
      <c r="Q1186" s="97">
        <f t="shared" si="371"/>
        <v>0.29708423820355245</v>
      </c>
      <c r="R1186" s="97">
        <f t="shared" si="360"/>
        <v>1.2077068607663166E-2</v>
      </c>
      <c r="S1186" s="97">
        <f t="shared" si="367"/>
        <v>59.95059019693791</v>
      </c>
      <c r="T1186" s="97">
        <f t="shared" si="361"/>
        <v>265.754134286306</v>
      </c>
      <c r="U1186" s="97">
        <f t="shared" si="362"/>
        <v>654.72492457505734</v>
      </c>
      <c r="V1186" s="33">
        <f t="shared" si="363"/>
        <v>999.9999999999992</v>
      </c>
      <c r="W1186" s="101">
        <f t="shared" si="364"/>
        <v>4016.4000699411508</v>
      </c>
      <c r="X1186" s="108">
        <f t="shared" si="365"/>
        <v>79.520941138635891</v>
      </c>
      <c r="Y1186" s="32">
        <f t="shared" si="366"/>
        <v>37.329931686380661</v>
      </c>
    </row>
    <row r="1187" spans="1:25" x14ac:dyDescent="0.25">
      <c r="A1187" s="4">
        <v>1181</v>
      </c>
      <c r="C1187" s="106">
        <f>IF(male=0,VLOOKUP((($A$5:$A$1570/'Life tables'!$I$2)*2)+age,lifetable,13,1),IF(male=1,VLOOKUP((($A$5:$A$1570/'Life tables'!$I$2)*2)+age,lifetable,10,1),"error"))</f>
        <v>4.026361278947288E-3</v>
      </c>
      <c r="F1187" s="97">
        <f t="shared" si="352"/>
        <v>12.866098259973786</v>
      </c>
      <c r="G1187" s="97">
        <f t="shared" si="368"/>
        <v>1.2924264974744584</v>
      </c>
      <c r="H1187" s="97">
        <f t="shared" si="353"/>
        <v>2.9575592583272334E-2</v>
      </c>
      <c r="I1187" s="97">
        <f t="shared" si="354"/>
        <v>2.9575592583272334E-2</v>
      </c>
      <c r="J1187" s="97">
        <f t="shared" si="369"/>
        <v>5.724549989196457E-2</v>
      </c>
      <c r="K1187" s="97">
        <f t="shared" si="355"/>
        <v>7.1303798889370745E-2</v>
      </c>
      <c r="L1187" s="97">
        <f t="shared" si="356"/>
        <v>11.385971278551448</v>
      </c>
      <c r="M1187" s="97">
        <f t="shared" si="357"/>
        <v>66.654842878662123</v>
      </c>
      <c r="N1187" s="97">
        <f t="shared" si="370"/>
        <v>6.4190057854299463</v>
      </c>
      <c r="O1187" s="97">
        <f t="shared" si="358"/>
        <v>0.15322100273508707</v>
      </c>
      <c r="P1187" s="97">
        <f t="shared" si="359"/>
        <v>0.15322100273508707</v>
      </c>
      <c r="Q1187" s="97">
        <f t="shared" si="371"/>
        <v>0.2954555609898224</v>
      </c>
      <c r="R1187" s="97">
        <f t="shared" si="360"/>
        <v>1.2010859620714224E-2</v>
      </c>
      <c r="S1187" s="97">
        <f t="shared" si="367"/>
        <v>59.621928667151465</v>
      </c>
      <c r="T1187" s="97">
        <f t="shared" si="361"/>
        <v>266.10683534718777</v>
      </c>
      <c r="U1187" s="97">
        <f t="shared" si="362"/>
        <v>654.80823923356741</v>
      </c>
      <c r="V1187" s="33">
        <f t="shared" si="363"/>
        <v>999.9999999999992</v>
      </c>
      <c r="W1187" s="101">
        <f t="shared" si="364"/>
        <v>3989.7882067503888</v>
      </c>
      <c r="X1187" s="108">
        <f t="shared" si="365"/>
        <v>79.08492541924403</v>
      </c>
      <c r="Y1187" s="32">
        <f t="shared" si="366"/>
        <v>37.114573776652414</v>
      </c>
    </row>
    <row r="1188" spans="1:25" x14ac:dyDescent="0.25">
      <c r="A1188" s="4">
        <v>1182</v>
      </c>
      <c r="C1188" s="106">
        <f>IF(male=0,VLOOKUP((($A$5:$A$1570/'Life tables'!$I$2)*2)+age,lifetable,13,1),IF(male=1,VLOOKUP((($A$5:$A$1570/'Life tables'!$I$2)*2)+age,lifetable,10,1),"error"))</f>
        <v>4.026361278947288E-3</v>
      </c>
      <c r="F1188" s="97">
        <f t="shared" si="352"/>
        <v>12.795499839108814</v>
      </c>
      <c r="G1188" s="97">
        <f t="shared" si="368"/>
        <v>1.2853347383442177</v>
      </c>
      <c r="H1188" s="97">
        <f t="shared" si="353"/>
        <v>2.9413306388162159E-2</v>
      </c>
      <c r="I1188" s="97">
        <f t="shared" si="354"/>
        <v>2.9413306388162159E-2</v>
      </c>
      <c r="J1188" s="97">
        <f t="shared" si="369"/>
        <v>5.6931384313773196E-2</v>
      </c>
      <c r="K1188" s="97">
        <f t="shared" si="355"/>
        <v>7.0912543086597696E-2</v>
      </c>
      <c r="L1188" s="97">
        <f t="shared" si="356"/>
        <v>11.323494560587902</v>
      </c>
      <c r="M1188" s="97">
        <f t="shared" si="357"/>
        <v>66.289425580135202</v>
      </c>
      <c r="N1188" s="97">
        <f t="shared" si="370"/>
        <v>6.3838153078586402</v>
      </c>
      <c r="O1188" s="97">
        <f t="shared" si="358"/>
        <v>0.15238100968313487</v>
      </c>
      <c r="P1188" s="97">
        <f t="shared" si="359"/>
        <v>0.15238100968313487</v>
      </c>
      <c r="Q1188" s="97">
        <f t="shared" si="371"/>
        <v>0.29383580512109736</v>
      </c>
      <c r="R1188" s="97">
        <f t="shared" si="360"/>
        <v>1.1945013304287117E-2</v>
      </c>
      <c r="S1188" s="97">
        <f t="shared" si="367"/>
        <v>59.295067434484906</v>
      </c>
      <c r="T1188" s="97">
        <f t="shared" si="361"/>
        <v>266.45760253662263</v>
      </c>
      <c r="U1188" s="97">
        <f t="shared" si="362"/>
        <v>654.89109678995828</v>
      </c>
      <c r="V1188" s="33">
        <f t="shared" si="363"/>
        <v>999.9999999999992</v>
      </c>
      <c r="W1188" s="101">
        <f t="shared" si="364"/>
        <v>3963.3526426231711</v>
      </c>
      <c r="X1188" s="108">
        <f t="shared" si="365"/>
        <v>78.651300673418262</v>
      </c>
      <c r="Y1188" s="32">
        <f t="shared" si="366"/>
        <v>36.900458409204198</v>
      </c>
    </row>
    <row r="1189" spans="1:25" x14ac:dyDescent="0.25">
      <c r="A1189" s="4">
        <v>1183</v>
      </c>
      <c r="C1189" s="106">
        <f>IF(male=0,VLOOKUP((($A$5:$A$1570/'Life tables'!$I$2)*2)+age,lifetable,13,1),IF(male=1,VLOOKUP((($A$5:$A$1570/'Life tables'!$I$2)*2)+age,lifetable,10,1),"error"))</f>
        <v>4.026361278947288E-3</v>
      </c>
      <c r="F1189" s="97">
        <f t="shared" si="352"/>
        <v>12.725290692011006</v>
      </c>
      <c r="G1189" s="97">
        <f t="shared" si="368"/>
        <v>1.2782820825785937</v>
      </c>
      <c r="H1189" s="97">
        <f t="shared" si="353"/>
        <v>2.925191502551077E-2</v>
      </c>
      <c r="I1189" s="97">
        <f t="shared" si="354"/>
        <v>2.925191502551077E-2</v>
      </c>
      <c r="J1189" s="97">
        <f t="shared" si="369"/>
        <v>5.6619000742515545E-2</v>
      </c>
      <c r="K1189" s="97">
        <f t="shared" si="355"/>
        <v>7.052344463548213E-2</v>
      </c>
      <c r="L1189" s="97">
        <f t="shared" si="356"/>
        <v>11.261362334003394</v>
      </c>
      <c r="M1189" s="97">
        <f t="shared" si="357"/>
        <v>65.926009981407262</v>
      </c>
      <c r="N1189" s="97">
        <f t="shared" si="370"/>
        <v>6.3488175983149135</v>
      </c>
      <c r="O1189" s="97">
        <f t="shared" si="358"/>
        <v>0.15154561798401958</v>
      </c>
      <c r="P1189" s="97">
        <f t="shared" si="359"/>
        <v>0.15154561798401958</v>
      </c>
      <c r="Q1189" s="97">
        <f t="shared" si="371"/>
        <v>0.29222492202607486</v>
      </c>
      <c r="R1189" s="97">
        <f t="shared" si="360"/>
        <v>1.1879527683861232E-2</v>
      </c>
      <c r="S1189" s="97">
        <f t="shared" si="367"/>
        <v>58.969996697414373</v>
      </c>
      <c r="T1189" s="97">
        <f t="shared" si="361"/>
        <v>266.80644645939122</v>
      </c>
      <c r="U1189" s="97">
        <f t="shared" si="362"/>
        <v>654.97349976227758</v>
      </c>
      <c r="V1189" s="33">
        <f t="shared" si="363"/>
        <v>999.99999999999909</v>
      </c>
      <c r="W1189" s="101">
        <f t="shared" si="364"/>
        <v>3937.0922106720991</v>
      </c>
      <c r="X1189" s="108">
        <f t="shared" si="365"/>
        <v>78.220053778330339</v>
      </c>
      <c r="Y1189" s="32">
        <f t="shared" si="366"/>
        <v>36.687578409590692</v>
      </c>
    </row>
    <row r="1190" spans="1:25" x14ac:dyDescent="0.25">
      <c r="A1190" s="4">
        <v>1184</v>
      </c>
      <c r="C1190" s="106">
        <f>IF(male=0,VLOOKUP((($A$5:$A$1570/'Life tables'!$I$2)*2)+age,lifetable,13,1),IF(male=1,VLOOKUP((($A$5:$A$1570/'Life tables'!$I$2)*2)+age,lifetable,10,1),"error"))</f>
        <v>4.026361278947288E-3</v>
      </c>
      <c r="F1190" s="97">
        <f t="shared" si="352"/>
        <v>12.655468596579261</v>
      </c>
      <c r="G1190" s="97">
        <f t="shared" si="368"/>
        <v>1.2712683069628803</v>
      </c>
      <c r="H1190" s="97">
        <f t="shared" si="353"/>
        <v>2.9091413387323854E-2</v>
      </c>
      <c r="I1190" s="97">
        <f t="shared" si="354"/>
        <v>2.9091413387323854E-2</v>
      </c>
      <c r="J1190" s="97">
        <f t="shared" si="369"/>
        <v>5.630833929133347E-2</v>
      </c>
      <c r="K1190" s="97">
        <f t="shared" si="355"/>
        <v>7.0136491221160113E-2</v>
      </c>
      <c r="L1190" s="97">
        <f t="shared" si="356"/>
        <v>11.199572632329239</v>
      </c>
      <c r="M1190" s="97">
        <f t="shared" si="357"/>
        <v>65.564585181751056</v>
      </c>
      <c r="N1190" s="97">
        <f t="shared" si="370"/>
        <v>6.3140116070351153</v>
      </c>
      <c r="O1190" s="97">
        <f t="shared" si="358"/>
        <v>0.1507148025799917</v>
      </c>
      <c r="P1190" s="97">
        <f t="shared" si="359"/>
        <v>0.1507148025799917</v>
      </c>
      <c r="Q1190" s="97">
        <f t="shared" si="371"/>
        <v>0.29062286338597804</v>
      </c>
      <c r="R1190" s="97">
        <f t="shared" si="360"/>
        <v>1.1814400795181623E-2</v>
      </c>
      <c r="S1190" s="97">
        <f t="shared" si="367"/>
        <v>58.646706705374797</v>
      </c>
      <c r="T1190" s="97">
        <f t="shared" si="361"/>
        <v>267.15337766206852</v>
      </c>
      <c r="U1190" s="97">
        <f t="shared" si="362"/>
        <v>655.05545065429396</v>
      </c>
      <c r="V1190" s="33">
        <f t="shared" si="363"/>
        <v>999.99999999999909</v>
      </c>
      <c r="W1190" s="101">
        <f t="shared" si="364"/>
        <v>3911.0057516893153</v>
      </c>
      <c r="X1190" s="108">
        <f t="shared" si="365"/>
        <v>77.791171683636662</v>
      </c>
      <c r="Y1190" s="32">
        <f t="shared" si="366"/>
        <v>36.475926645009707</v>
      </c>
    </row>
    <row r="1191" spans="1:25" x14ac:dyDescent="0.25">
      <c r="A1191" s="4">
        <v>1185</v>
      </c>
      <c r="C1191" s="106">
        <f>IF(male=0,VLOOKUP((($A$5:$A$1570/'Life tables'!$I$2)*2)+age,lifetable,13,1),IF(male=1,VLOOKUP((($A$5:$A$1570/'Life tables'!$I$2)*2)+age,lifetable,10,1),"error"))</f>
        <v>4.026361278947288E-3</v>
      </c>
      <c r="F1191" s="97">
        <f t="shared" si="352"/>
        <v>12.586031346414929</v>
      </c>
      <c r="G1191" s="97">
        <f t="shared" si="368"/>
        <v>1.2642931898597152</v>
      </c>
      <c r="H1191" s="97">
        <f t="shared" si="353"/>
        <v>2.8931796401702663E-2</v>
      </c>
      <c r="I1191" s="97">
        <f t="shared" si="354"/>
        <v>2.8931796401702663E-2</v>
      </c>
      <c r="J1191" s="97">
        <f t="shared" si="369"/>
        <v>5.5999390143234191E-2</v>
      </c>
      <c r="K1191" s="97">
        <f t="shared" si="355"/>
        <v>6.9751670615790462E-2</v>
      </c>
      <c r="L1191" s="97">
        <f t="shared" si="356"/>
        <v>11.138123502992784</v>
      </c>
      <c r="M1191" s="97">
        <f t="shared" si="357"/>
        <v>65.205140337221749</v>
      </c>
      <c r="N1191" s="97">
        <f t="shared" si="370"/>
        <v>6.2793962897238629</v>
      </c>
      <c r="O1191" s="97">
        <f t="shared" si="358"/>
        <v>0.14988853854382864</v>
      </c>
      <c r="P1191" s="97">
        <f t="shared" si="359"/>
        <v>0.14988853854382864</v>
      </c>
      <c r="Q1191" s="97">
        <f t="shared" si="371"/>
        <v>0.28902958113372479</v>
      </c>
      <c r="R1191" s="97">
        <f t="shared" si="360"/>
        <v>1.1749630684225243E-2</v>
      </c>
      <c r="S1191" s="97">
        <f t="shared" si="367"/>
        <v>58.325187758592278</v>
      </c>
      <c r="T1191" s="97">
        <f t="shared" si="361"/>
        <v>267.4984066333455</v>
      </c>
      <c r="U1191" s="97">
        <f t="shared" si="362"/>
        <v>655.13695195559399</v>
      </c>
      <c r="V1191" s="33">
        <f t="shared" si="363"/>
        <v>999.9999999999992</v>
      </c>
      <c r="W1191" s="101">
        <f t="shared" si="364"/>
        <v>3885.0921140977757</v>
      </c>
      <c r="X1191" s="108">
        <f t="shared" si="365"/>
        <v>77.364641411059694</v>
      </c>
      <c r="Y1191" s="32">
        <f t="shared" si="366"/>
        <v>36.265496024051792</v>
      </c>
    </row>
    <row r="1192" spans="1:25" x14ac:dyDescent="0.25">
      <c r="A1192" s="4">
        <v>1186</v>
      </c>
      <c r="C1192" s="106">
        <f>IF(male=0,VLOOKUP((($A$5:$A$1570/'Life tables'!$I$2)*2)+age,lifetable,13,1),IF(male=1,VLOOKUP((($A$5:$A$1570/'Life tables'!$I$2)*2)+age,lifetable,10,1),"error"))</f>
        <v>4.026361278947288E-3</v>
      </c>
      <c r="F1192" s="97">
        <f t="shared" si="352"/>
        <v>12.516976750594582</v>
      </c>
      <c r="G1192" s="97">
        <f t="shared" si="368"/>
        <v>1.2573565111862548</v>
      </c>
      <c r="H1192" s="97">
        <f t="shared" si="353"/>
        <v>2.8773059032321708E-2</v>
      </c>
      <c r="I1192" s="97">
        <f t="shared" si="354"/>
        <v>2.8773059032321708E-2</v>
      </c>
      <c r="J1192" s="97">
        <f t="shared" si="369"/>
        <v>5.5692143550079259E-2</v>
      </c>
      <c r="K1192" s="97">
        <f t="shared" si="355"/>
        <v>6.9368970677295597E-2</v>
      </c>
      <c r="L1192" s="97">
        <f t="shared" si="356"/>
        <v>11.077013007116308</v>
      </c>
      <c r="M1192" s="97">
        <f t="shared" si="357"/>
        <v>64.847664660465128</v>
      </c>
      <c r="N1192" s="97">
        <f t="shared" si="370"/>
        <v>6.2449706075355724</v>
      </c>
      <c r="O1192" s="97">
        <f t="shared" si="358"/>
        <v>0.14906680107839404</v>
      </c>
      <c r="P1192" s="97">
        <f t="shared" si="359"/>
        <v>0.14906680107839404</v>
      </c>
      <c r="Q1192" s="97">
        <f t="shared" si="371"/>
        <v>0.28744502745307754</v>
      </c>
      <c r="R1192" s="97">
        <f t="shared" si="360"/>
        <v>1.1685215407166386E-2</v>
      </c>
      <c r="S1192" s="97">
        <f t="shared" si="367"/>
        <v>58.005430207912525</v>
      </c>
      <c r="T1192" s="97">
        <f t="shared" si="361"/>
        <v>267.84154380434865</v>
      </c>
      <c r="U1192" s="97">
        <f t="shared" si="362"/>
        <v>655.21800614167842</v>
      </c>
      <c r="V1192" s="33">
        <f t="shared" si="363"/>
        <v>999.99999999999909</v>
      </c>
      <c r="W1192" s="101">
        <f t="shared" si="364"/>
        <v>3859.3501539027366</v>
      </c>
      <c r="X1192" s="108">
        <f t="shared" si="365"/>
        <v>76.940450053972086</v>
      </c>
      <c r="Y1192" s="32">
        <f t="shared" si="366"/>
        <v>36.056279496451509</v>
      </c>
    </row>
    <row r="1193" spans="1:25" x14ac:dyDescent="0.25">
      <c r="A1193" s="4">
        <v>1187</v>
      </c>
      <c r="C1193" s="106">
        <f>IF(male=0,VLOOKUP((($A$5:$A$1570/'Life tables'!$I$2)*2)+age,lifetable,13,1),IF(male=1,VLOOKUP((($A$5:$A$1570/'Life tables'!$I$2)*2)+age,lifetable,10,1),"error"))</f>
        <v>4.026361278947288E-3</v>
      </c>
      <c r="F1193" s="97">
        <f t="shared" si="352"/>
        <v>12.448302633449714</v>
      </c>
      <c r="G1193" s="97">
        <f t="shared" si="368"/>
        <v>1.2504580523920443</v>
      </c>
      <c r="H1193" s="97">
        <f t="shared" si="353"/>
        <v>2.861519627792233E-2</v>
      </c>
      <c r="I1193" s="97">
        <f t="shared" si="354"/>
        <v>2.861519627792233E-2</v>
      </c>
      <c r="J1193" s="97">
        <f t="shared" si="369"/>
        <v>5.5386589831604459E-2</v>
      </c>
      <c r="K1193" s="97">
        <f t="shared" si="355"/>
        <v>6.8988379348140547E-2</v>
      </c>
      <c r="L1193" s="97">
        <f t="shared" si="356"/>
        <v>11.016239219322079</v>
      </c>
      <c r="M1193" s="97">
        <f t="shared" si="357"/>
        <v>64.492147420522372</v>
      </c>
      <c r="N1193" s="97">
        <f t="shared" si="370"/>
        <v>6.2107335270556607</v>
      </c>
      <c r="O1193" s="97">
        <f t="shared" si="358"/>
        <v>0.14824956551618887</v>
      </c>
      <c r="P1193" s="97">
        <f t="shared" si="359"/>
        <v>0.14824956551618887</v>
      </c>
      <c r="Q1193" s="97">
        <f t="shared" si="371"/>
        <v>0.28586915477777841</v>
      </c>
      <c r="R1193" s="97">
        <f t="shared" si="360"/>
        <v>1.1621153030341502E-2</v>
      </c>
      <c r="S1193" s="97">
        <f t="shared" si="367"/>
        <v>57.68742445462621</v>
      </c>
      <c r="T1193" s="97">
        <f t="shared" si="361"/>
        <v>268.18279954895803</v>
      </c>
      <c r="U1193" s="97">
        <f t="shared" si="362"/>
        <v>655.29861567405692</v>
      </c>
      <c r="V1193" s="33">
        <f t="shared" si="363"/>
        <v>999.99999999999909</v>
      </c>
      <c r="W1193" s="101">
        <f t="shared" si="364"/>
        <v>3833.7787346435121</v>
      </c>
      <c r="X1193" s="108">
        <f t="shared" si="365"/>
        <v>76.518584776984213</v>
      </c>
      <c r="Y1193" s="32">
        <f t="shared" si="366"/>
        <v>35.848270052840597</v>
      </c>
    </row>
    <row r="1194" spans="1:25" x14ac:dyDescent="0.25">
      <c r="A1194" s="4">
        <v>1188</v>
      </c>
      <c r="C1194" s="106">
        <f>IF(male=0,VLOOKUP((($A$5:$A$1570/'Life tables'!$I$2)*2)+age,lifetable,13,1),IF(male=1,VLOOKUP((($A$5:$A$1570/'Life tables'!$I$2)*2)+age,lifetable,10,1),"error"))</f>
        <v>4.026361278947288E-3</v>
      </c>
      <c r="F1194" s="97">
        <f t="shared" si="352"/>
        <v>12.380006834353068</v>
      </c>
      <c r="G1194" s="97">
        <f t="shared" si="368"/>
        <v>1.2435975964375539</v>
      </c>
      <c r="H1194" s="97">
        <f t="shared" si="353"/>
        <v>2.8458203171821527E-2</v>
      </c>
      <c r="I1194" s="97">
        <f t="shared" si="354"/>
        <v>2.8458203171821527E-2</v>
      </c>
      <c r="J1194" s="97">
        <f t="shared" si="369"/>
        <v>5.5082719374468944E-2</v>
      </c>
      <c r="K1194" s="97">
        <f t="shared" si="355"/>
        <v>6.8609884654148842E-2</v>
      </c>
      <c r="L1194" s="97">
        <f t="shared" si="356"/>
        <v>10.955800227543254</v>
      </c>
      <c r="M1194" s="97">
        <f t="shared" si="357"/>
        <v>64.138577942631159</v>
      </c>
      <c r="N1194" s="97">
        <f t="shared" si="370"/>
        <v>6.1766840202813871</v>
      </c>
      <c r="O1194" s="97">
        <f t="shared" si="358"/>
        <v>0.14743680731889433</v>
      </c>
      <c r="P1194" s="97">
        <f t="shared" si="359"/>
        <v>0.14743680731889433</v>
      </c>
      <c r="Q1194" s="97">
        <f t="shared" si="371"/>
        <v>0.28430191579066694</v>
      </c>
      <c r="R1194" s="97">
        <f t="shared" si="360"/>
        <v>1.1557441630213366E-2</v>
      </c>
      <c r="S1194" s="97">
        <f t="shared" si="367"/>
        <v>57.371160950291106</v>
      </c>
      <c r="T1194" s="97">
        <f t="shared" si="361"/>
        <v>268.52218418412315</v>
      </c>
      <c r="U1194" s="97">
        <f t="shared" si="362"/>
        <v>655.37878300034129</v>
      </c>
      <c r="V1194" s="33">
        <f t="shared" si="363"/>
        <v>999.99999999999909</v>
      </c>
      <c r="W1194" s="101">
        <f t="shared" si="364"/>
        <v>3808.3767273454459</v>
      </c>
      <c r="X1194" s="108">
        <f t="shared" si="365"/>
        <v>76.099032815534727</v>
      </c>
      <c r="Y1194" s="32">
        <f t="shared" si="366"/>
        <v>35.641460724503041</v>
      </c>
    </row>
    <row r="1195" spans="1:25" x14ac:dyDescent="0.25">
      <c r="A1195" s="4">
        <v>1189</v>
      </c>
      <c r="C1195" s="106">
        <f>IF(male=0,VLOOKUP((($A$5:$A$1570/'Life tables'!$I$2)*2)+age,lifetable,13,1),IF(male=1,VLOOKUP((($A$5:$A$1570/'Life tables'!$I$2)*2)+age,lifetable,10,1),"error"))</f>
        <v>4.026361278947288E-3</v>
      </c>
      <c r="F1195" s="97">
        <f t="shared" si="352"/>
        <v>12.31208720751135</v>
      </c>
      <c r="G1195" s="97">
        <f t="shared" si="368"/>
        <v>1.236774927773356</v>
      </c>
      <c r="H1195" s="97">
        <f t="shared" si="353"/>
        <v>2.8302074781435472E-2</v>
      </c>
      <c r="I1195" s="97">
        <f t="shared" si="354"/>
        <v>2.8302074781435472E-2</v>
      </c>
      <c r="J1195" s="97">
        <f t="shared" si="369"/>
        <v>5.4780522631333095E-2</v>
      </c>
      <c r="K1195" s="97">
        <f t="shared" si="355"/>
        <v>6.8233474703353642E-2</v>
      </c>
      <c r="L1195" s="97">
        <f t="shared" si="356"/>
        <v>10.895694132840436</v>
      </c>
      <c r="M1195" s="97">
        <f t="shared" si="357"/>
        <v>63.78694560802338</v>
      </c>
      <c r="N1195" s="97">
        <f t="shared" si="370"/>
        <v>6.1428210646023764</v>
      </c>
      <c r="O1195" s="97">
        <f t="shared" si="358"/>
        <v>0.14662850207690672</v>
      </c>
      <c r="P1195" s="97">
        <f t="shared" si="359"/>
        <v>0.14662850207690672</v>
      </c>
      <c r="Q1195" s="97">
        <f t="shared" si="371"/>
        <v>0.28274326342278383</v>
      </c>
      <c r="R1195" s="97">
        <f t="shared" si="360"/>
        <v>1.1494079293334614E-2</v>
      </c>
      <c r="S1195" s="97">
        <f t="shared" si="367"/>
        <v>57.056630196551069</v>
      </c>
      <c r="T1195" s="97">
        <f t="shared" si="361"/>
        <v>268.85970797017728</v>
      </c>
      <c r="U1195" s="97">
        <f t="shared" si="362"/>
        <v>655.45851055433798</v>
      </c>
      <c r="V1195" s="33">
        <f t="shared" si="363"/>
        <v>999.9999999999992</v>
      </c>
      <c r="W1195" s="101">
        <f t="shared" si="364"/>
        <v>3783.1430104721153</v>
      </c>
      <c r="X1195" s="108">
        <f t="shared" si="365"/>
        <v>75.681781475483916</v>
      </c>
      <c r="Y1195" s="32">
        <f t="shared" si="366"/>
        <v>35.435844583131839</v>
      </c>
    </row>
    <row r="1196" spans="1:25" x14ac:dyDescent="0.25">
      <c r="A1196" s="4">
        <v>1190</v>
      </c>
      <c r="C1196" s="106">
        <f>IF(male=0,VLOOKUP((($A$5:$A$1570/'Life tables'!$I$2)*2)+age,lifetable,13,1),IF(male=1,VLOOKUP((($A$5:$A$1570/'Life tables'!$I$2)*2)+age,lifetable,10,1),"error"))</f>
        <v>4.026361278947288E-3</v>
      </c>
      <c r="F1196" s="97">
        <f t="shared" si="352"/>
        <v>12.244541621764091</v>
      </c>
      <c r="G1196" s="97">
        <f t="shared" si="368"/>
        <v>1.2299898323199214</v>
      </c>
      <c r="H1196" s="97">
        <f t="shared" si="353"/>
        <v>2.8146806207817138E-2</v>
      </c>
      <c r="I1196" s="97">
        <f t="shared" si="354"/>
        <v>2.8146806207817138E-2</v>
      </c>
      <c r="J1196" s="97">
        <f t="shared" si="369"/>
        <v>5.4479990119963545E-2</v>
      </c>
      <c r="K1196" s="97">
        <f t="shared" si="355"/>
        <v>6.7859137684883108E-2</v>
      </c>
      <c r="L1196" s="97">
        <f t="shared" si="356"/>
        <v>10.835919049223689</v>
      </c>
      <c r="M1196" s="97">
        <f t="shared" si="357"/>
        <v>63.437239853719831</v>
      </c>
      <c r="N1196" s="97">
        <f t="shared" si="370"/>
        <v>6.1091436427808441</v>
      </c>
      <c r="O1196" s="97">
        <f t="shared" si="358"/>
        <v>0.14582462550886557</v>
      </c>
      <c r="P1196" s="97">
        <f t="shared" si="359"/>
        <v>0.14582462550886557</v>
      </c>
      <c r="Q1196" s="97">
        <f t="shared" si="371"/>
        <v>0.28119315085246083</v>
      </c>
      <c r="R1196" s="97">
        <f t="shared" si="360"/>
        <v>1.1431064116310763E-2</v>
      </c>
      <c r="S1196" s="97">
        <f t="shared" si="367"/>
        <v>56.743822744952482</v>
      </c>
      <c r="T1196" s="97">
        <f t="shared" si="361"/>
        <v>269.19538111114969</v>
      </c>
      <c r="U1196" s="97">
        <f t="shared" si="362"/>
        <v>655.53780075613918</v>
      </c>
      <c r="V1196" s="33">
        <f t="shared" si="363"/>
        <v>999.99999999999909</v>
      </c>
      <c r="W1196" s="101">
        <f t="shared" si="364"/>
        <v>3758.076469877808</v>
      </c>
      <c r="X1196" s="108">
        <f t="shared" si="365"/>
        <v>75.266818132710299</v>
      </c>
      <c r="Y1196" s="32">
        <f t="shared" si="366"/>
        <v>35.231414740587446</v>
      </c>
    </row>
    <row r="1197" spans="1:25" x14ac:dyDescent="0.25">
      <c r="A1197" s="4">
        <v>1191</v>
      </c>
      <c r="C1197" s="106">
        <f>IF(male=0,VLOOKUP((($A$5:$A$1570/'Life tables'!$I$2)*2)+age,lifetable,13,1),IF(male=1,VLOOKUP((($A$5:$A$1570/'Life tables'!$I$2)*2)+age,lifetable,10,1),"error"))</f>
        <v>4.026361278947288E-3</v>
      </c>
      <c r="F1197" s="97">
        <f t="shared" si="352"/>
        <v>12.177367960388406</v>
      </c>
      <c r="G1197" s="97">
        <f t="shared" si="368"/>
        <v>1.2232420974480063</v>
      </c>
      <c r="H1197" s="97">
        <f t="shared" si="353"/>
        <v>2.7992392585207512E-2</v>
      </c>
      <c r="I1197" s="97">
        <f t="shared" si="354"/>
        <v>2.7992392585207512E-2</v>
      </c>
      <c r="J1197" s="97">
        <f t="shared" si="369"/>
        <v>5.4181112422364452E-2</v>
      </c>
      <c r="K1197" s="97">
        <f t="shared" si="355"/>
        <v>6.7486861867878417E-2</v>
      </c>
      <c r="L1197" s="97">
        <f t="shared" si="356"/>
        <v>10.776473103479741</v>
      </c>
      <c r="M1197" s="97">
        <f t="shared" si="357"/>
        <v>63.089450172321897</v>
      </c>
      <c r="N1197" s="97">
        <f t="shared" si="370"/>
        <v>6.0756507429315398</v>
      </c>
      <c r="O1197" s="97">
        <f t="shared" si="358"/>
        <v>0.14502515346117484</v>
      </c>
      <c r="P1197" s="97">
        <f t="shared" si="359"/>
        <v>0.14502515346117484</v>
      </c>
      <c r="Q1197" s="97">
        <f t="shared" si="371"/>
        <v>0.27965153150439703</v>
      </c>
      <c r="R1197" s="97">
        <f t="shared" si="360"/>
        <v>1.1368394205762661E-2</v>
      </c>
      <c r="S1197" s="97">
        <f t="shared" si="367"/>
        <v>56.432729196757847</v>
      </c>
      <c r="T1197" s="97">
        <f t="shared" si="361"/>
        <v>269.52921375507646</v>
      </c>
      <c r="U1197" s="97">
        <f t="shared" si="362"/>
        <v>655.61665601221284</v>
      </c>
      <c r="V1197" s="33">
        <f t="shared" si="363"/>
        <v>999.9999999999992</v>
      </c>
      <c r="W1197" s="101">
        <f t="shared" si="364"/>
        <v>3733.175998760209</v>
      </c>
      <c r="X1197" s="108">
        <f t="shared" si="365"/>
        <v>74.854130232709906</v>
      </c>
      <c r="Y1197" s="32">
        <f t="shared" si="366"/>
        <v>35.028164348658166</v>
      </c>
    </row>
    <row r="1198" spans="1:25" x14ac:dyDescent="0.25">
      <c r="A1198" s="4">
        <v>1192</v>
      </c>
      <c r="C1198" s="106">
        <f>IF(male=0,VLOOKUP((($A$5:$A$1570/'Life tables'!$I$2)*2)+age,lifetable,13,1),IF(male=1,VLOOKUP((($A$5:$A$1570/'Life tables'!$I$2)*2)+age,lifetable,10,1),"error"))</f>
        <v>4.026361278947288E-3</v>
      </c>
      <c r="F1198" s="97">
        <f t="shared" si="352"/>
        <v>12.110564120909457</v>
      </c>
      <c r="G1198" s="97">
        <f t="shared" si="368"/>
        <v>1.2165315119596127</v>
      </c>
      <c r="H1198" s="97">
        <f t="shared" si="353"/>
        <v>2.7838829080599883E-2</v>
      </c>
      <c r="I1198" s="97">
        <f t="shared" si="354"/>
        <v>2.7838829080599883E-2</v>
      </c>
      <c r="J1198" s="97">
        <f t="shared" si="369"/>
        <v>5.3883880183934238E-2</v>
      </c>
      <c r="K1198" s="97">
        <f t="shared" si="355"/>
        <v>6.7116635600443203E-2</v>
      </c>
      <c r="L1198" s="97">
        <f t="shared" si="356"/>
        <v>10.717354435004268</v>
      </c>
      <c r="M1198" s="97">
        <f t="shared" si="357"/>
        <v>62.743566111800455</v>
      </c>
      <c r="N1198" s="97">
        <f t="shared" si="370"/>
        <v>6.0423413585014112</v>
      </c>
      <c r="O1198" s="97">
        <f t="shared" si="358"/>
        <v>0.14423006190751755</v>
      </c>
      <c r="P1198" s="97">
        <f t="shared" si="359"/>
        <v>0.14423006190751755</v>
      </c>
      <c r="Q1198" s="97">
        <f t="shared" si="371"/>
        <v>0.27811835904872367</v>
      </c>
      <c r="R1198" s="97">
        <f t="shared" si="360"/>
        <v>1.1306067678288456E-2</v>
      </c>
      <c r="S1198" s="97">
        <f t="shared" si="367"/>
        <v>56.123340202756999</v>
      </c>
      <c r="T1198" s="97">
        <f t="shared" si="361"/>
        <v>269.86121599430913</v>
      </c>
      <c r="U1198" s="97">
        <f t="shared" si="362"/>
        <v>655.6950787154916</v>
      </c>
      <c r="V1198" s="33">
        <f t="shared" si="363"/>
        <v>999.99999999999932</v>
      </c>
      <c r="W1198" s="101">
        <f t="shared" si="364"/>
        <v>3708.4404976133624</v>
      </c>
      <c r="X1198" s="108">
        <f t="shared" si="365"/>
        <v>74.443705290198523</v>
      </c>
      <c r="Y1198" s="32">
        <f t="shared" si="366"/>
        <v>34.826086598821959</v>
      </c>
    </row>
    <row r="1199" spans="1:25" x14ac:dyDescent="0.25">
      <c r="A1199" s="4">
        <v>1193</v>
      </c>
      <c r="C1199" s="106">
        <f>IF(male=0,VLOOKUP((($A$5:$A$1570/'Life tables'!$I$2)*2)+age,lifetable,13,1),IF(male=1,VLOOKUP((($A$5:$A$1570/'Life tables'!$I$2)*2)+age,lifetable,10,1),"error"))</f>
        <v>4.026361278947288E-3</v>
      </c>
      <c r="F1199" s="97">
        <f t="shared" si="352"/>
        <v>12.044128014916353</v>
      </c>
      <c r="G1199" s="97">
        <f t="shared" si="368"/>
        <v>1.2098578660694963</v>
      </c>
      <c r="H1199" s="97">
        <f t="shared" si="353"/>
        <v>2.768611089331665E-2</v>
      </c>
      <c r="I1199" s="97">
        <f t="shared" si="354"/>
        <v>2.768611089331665E-2</v>
      </c>
      <c r="J1199" s="97">
        <f t="shared" si="369"/>
        <v>5.3588284112646468E-2</v>
      </c>
      <c r="K1199" s="97">
        <f t="shared" si="355"/>
        <v>6.6748447308623435E-2</v>
      </c>
      <c r="L1199" s="97">
        <f t="shared" si="356"/>
        <v>10.658561195638953</v>
      </c>
      <c r="M1199" s="97">
        <f t="shared" si="357"/>
        <v>62.399577275282162</v>
      </c>
      <c r="N1199" s="97">
        <f t="shared" si="370"/>
        <v>6.0092144882490315</v>
      </c>
      <c r="O1199" s="97">
        <f t="shared" si="358"/>
        <v>0.14343932694836453</v>
      </c>
      <c r="P1199" s="97">
        <f t="shared" si="359"/>
        <v>0.14343932694836453</v>
      </c>
      <c r="Q1199" s="97">
        <f t="shared" si="371"/>
        <v>0.27659358740005646</v>
      </c>
      <c r="R1199" s="97">
        <f t="shared" si="360"/>
        <v>1.1244082660425087E-2</v>
      </c>
      <c r="S1199" s="97">
        <f t="shared" si="367"/>
        <v>55.815646463075922</v>
      </c>
      <c r="T1199" s="97">
        <f t="shared" si="361"/>
        <v>270.19139786582184</v>
      </c>
      <c r="U1199" s="97">
        <f t="shared" si="362"/>
        <v>655.77307124546064</v>
      </c>
      <c r="V1199" s="33">
        <f t="shared" si="363"/>
        <v>999.99999999999932</v>
      </c>
      <c r="W1199" s="101">
        <f t="shared" si="364"/>
        <v>3683.8688741808401</v>
      </c>
      <c r="X1199" s="108">
        <f t="shared" si="365"/>
        <v>74.035530888716764</v>
      </c>
      <c r="Y1199" s="32">
        <f t="shared" si="366"/>
        <v>34.625174722010243</v>
      </c>
    </row>
    <row r="1200" spans="1:25" x14ac:dyDescent="0.25">
      <c r="A1200" s="4">
        <v>1194</v>
      </c>
      <c r="C1200" s="106">
        <f>IF(male=0,VLOOKUP((($A$5:$A$1570/'Life tables'!$I$2)*2)+age,lifetable,13,1),IF(male=1,VLOOKUP((($A$5:$A$1570/'Life tables'!$I$2)*2)+age,lifetable,10,1),"error"))</f>
        <v>4.026361278947288E-3</v>
      </c>
      <c r="F1200" s="97">
        <f t="shared" si="352"/>
        <v>11.978057567883333</v>
      </c>
      <c r="G1200" s="97">
        <f t="shared" si="368"/>
        <v>1.2032209513872023</v>
      </c>
      <c r="H1200" s="97">
        <f t="shared" si="353"/>
        <v>2.7534233254598285E-2</v>
      </c>
      <c r="I1200" s="97">
        <f t="shared" si="354"/>
        <v>2.7534233254598285E-2</v>
      </c>
      <c r="J1200" s="97">
        <f t="shared" si="369"/>
        <v>5.3294314978254168E-2</v>
      </c>
      <c r="K1200" s="97">
        <f t="shared" si="355"/>
        <v>6.6382285495416277E-2</v>
      </c>
      <c r="L1200" s="97">
        <f t="shared" si="356"/>
        <v>10.600091549513264</v>
      </c>
      <c r="M1200" s="97">
        <f t="shared" si="357"/>
        <v>62.057473320833438</v>
      </c>
      <c r="N1200" s="97">
        <f t="shared" si="370"/>
        <v>5.9762691362237881</v>
      </c>
      <c r="O1200" s="97">
        <f t="shared" si="358"/>
        <v>0.142652924810478</v>
      </c>
      <c r="P1200" s="97">
        <f t="shared" si="359"/>
        <v>0.142652924810478</v>
      </c>
      <c r="Q1200" s="97">
        <f t="shared" si="371"/>
        <v>0.27507717071653837</v>
      </c>
      <c r="R1200" s="97">
        <f t="shared" si="360"/>
        <v>1.1182437288609346E-2</v>
      </c>
      <c r="S1200" s="97">
        <f t="shared" si="367"/>
        <v>55.509638726983546</v>
      </c>
      <c r="T1200" s="97">
        <f t="shared" si="361"/>
        <v>270.51976935151663</v>
      </c>
      <c r="U1200" s="97">
        <f t="shared" si="362"/>
        <v>655.85063596824466</v>
      </c>
      <c r="V1200" s="33">
        <f t="shared" si="363"/>
        <v>999.9999999999992</v>
      </c>
      <c r="W1200" s="101">
        <f t="shared" si="364"/>
        <v>3659.4600434092054</v>
      </c>
      <c r="X1200" s="108">
        <f t="shared" si="365"/>
        <v>73.629594680237943</v>
      </c>
      <c r="Y1200" s="32">
        <f t="shared" si="366"/>
        <v>34.42542198837311</v>
      </c>
    </row>
    <row r="1201" spans="1:25" x14ac:dyDescent="0.25">
      <c r="A1201" s="4">
        <v>1195</v>
      </c>
      <c r="C1201" s="106">
        <f>IF(male=0,VLOOKUP((($A$5:$A$1570/'Life tables'!$I$2)*2)+age,lifetable,13,1),IF(male=1,VLOOKUP((($A$5:$A$1570/'Life tables'!$I$2)*2)+age,lifetable,10,1),"error"))</f>
        <v>4.026361278947288E-3</v>
      </c>
      <c r="F1201" s="97">
        <f t="shared" si="352"/>
        <v>11.912350718995997</v>
      </c>
      <c r="G1201" s="97">
        <f t="shared" si="368"/>
        <v>1.1966205608996112</v>
      </c>
      <c r="H1201" s="97">
        <f t="shared" si="353"/>
        <v>2.7383191427203874E-2</v>
      </c>
      <c r="I1201" s="97">
        <f t="shared" si="354"/>
        <v>2.7383191427203874E-2</v>
      </c>
      <c r="J1201" s="97">
        <f t="shared" si="369"/>
        <v>5.3001963611516732E-2</v>
      </c>
      <c r="K1201" s="97">
        <f t="shared" si="355"/>
        <v>6.6018138739807219E-2</v>
      </c>
      <c r="L1201" s="97">
        <f t="shared" si="356"/>
        <v>10.541943672890653</v>
      </c>
      <c r="M1201" s="97">
        <f t="shared" si="357"/>
        <v>61.717243961241955</v>
      </c>
      <c r="N1201" s="97">
        <f t="shared" si="370"/>
        <v>5.9435043117448449</v>
      </c>
      <c r="O1201" s="97">
        <f t="shared" si="358"/>
        <v>0.14187083184640903</v>
      </c>
      <c r="P1201" s="97">
        <f t="shared" si="359"/>
        <v>0.14187083184640903</v>
      </c>
      <c r="Q1201" s="97">
        <f t="shared" si="371"/>
        <v>0.27356906339887049</v>
      </c>
      <c r="R1201" s="97">
        <f t="shared" si="360"/>
        <v>1.1121129709138526E-2</v>
      </c>
      <c r="S1201" s="97">
        <f t="shared" si="367"/>
        <v>55.205307792696281</v>
      </c>
      <c r="T1201" s="97">
        <f t="shared" si="361"/>
        <v>270.84634037852703</v>
      </c>
      <c r="U1201" s="97">
        <f t="shared" si="362"/>
        <v>655.92777523669361</v>
      </c>
      <c r="V1201" s="33">
        <f t="shared" si="363"/>
        <v>999.99999999999932</v>
      </c>
      <c r="W1201" s="101">
        <f t="shared" si="364"/>
        <v>3635.2129274016829</v>
      </c>
      <c r="X1201" s="108">
        <f t="shared" si="365"/>
        <v>73.22588438477861</v>
      </c>
      <c r="Y1201" s="32">
        <f t="shared" si="366"/>
        <v>34.22682170704627</v>
      </c>
    </row>
    <row r="1202" spans="1:25" x14ac:dyDescent="0.25">
      <c r="A1202" s="4">
        <v>1196</v>
      </c>
      <c r="C1202" s="106">
        <f>IF(male=0,VLOOKUP((($A$5:$A$1570/'Life tables'!$I$2)*2)+age,lifetable,13,1),IF(male=1,VLOOKUP((($A$5:$A$1570/'Life tables'!$I$2)*2)+age,lifetable,10,1),"error"))</f>
        <v>4.026361278947288E-3</v>
      </c>
      <c r="F1202" s="97">
        <f t="shared" si="352"/>
        <v>11.847005420982402</v>
      </c>
      <c r="G1202" s="97">
        <f t="shared" si="368"/>
        <v>1.1900564889539718</v>
      </c>
      <c r="H1202" s="97">
        <f t="shared" si="353"/>
        <v>2.7232980705022856E-2</v>
      </c>
      <c r="I1202" s="97">
        <f t="shared" si="354"/>
        <v>2.7232980705022856E-2</v>
      </c>
      <c r="J1202" s="97">
        <f t="shared" si="369"/>
        <v>5.271122090344843E-2</v>
      </c>
      <c r="K1202" s="97">
        <f t="shared" si="355"/>
        <v>6.5655995695833844E-2</v>
      </c>
      <c r="L1202" s="97">
        <f t="shared" si="356"/>
        <v>10.484115754019102</v>
      </c>
      <c r="M1202" s="97">
        <f t="shared" si="357"/>
        <v>61.378878963796218</v>
      </c>
      <c r="N1202" s="97">
        <f t="shared" si="370"/>
        <v>5.9109190293799161</v>
      </c>
      <c r="O1202" s="97">
        <f t="shared" si="358"/>
        <v>0.14109302453399111</v>
      </c>
      <c r="P1202" s="97">
        <f t="shared" si="359"/>
        <v>0.14109302453399111</v>
      </c>
      <c r="Q1202" s="97">
        <f t="shared" si="371"/>
        <v>0.27206922008933576</v>
      </c>
      <c r="R1202" s="97">
        <f t="shared" si="360"/>
        <v>1.1060158078130673E-2</v>
      </c>
      <c r="S1202" s="97">
        <f t="shared" si="367"/>
        <v>54.902644507180852</v>
      </c>
      <c r="T1202" s="97">
        <f t="shared" si="361"/>
        <v>271.17112081951984</v>
      </c>
      <c r="U1202" s="97">
        <f t="shared" si="362"/>
        <v>656.00449139046759</v>
      </c>
      <c r="V1202" s="33">
        <f t="shared" si="363"/>
        <v>999.99999999999932</v>
      </c>
      <c r="W1202" s="101">
        <f t="shared" si="364"/>
        <v>3611.126455372103</v>
      </c>
      <c r="X1202" s="108">
        <f t="shared" si="365"/>
        <v>72.824387790011869</v>
      </c>
      <c r="Y1202" s="32">
        <f t="shared" si="366"/>
        <v>34.029367225919749</v>
      </c>
    </row>
    <row r="1203" spans="1:25" x14ac:dyDescent="0.25">
      <c r="A1203" s="4">
        <v>1197</v>
      </c>
      <c r="C1203" s="106">
        <f>IF(male=0,VLOOKUP((($A$5:$A$1570/'Life tables'!$I$2)*2)+age,lifetable,13,1),IF(male=1,VLOOKUP((($A$5:$A$1570/'Life tables'!$I$2)*2)+age,lifetable,10,1),"error"))</f>
        <v>4.026361278947288E-3</v>
      </c>
      <c r="F1203" s="97">
        <f t="shared" si="352"/>
        <v>11.782019639948871</v>
      </c>
      <c r="G1203" s="97">
        <f t="shared" si="368"/>
        <v>1.1835285312414072</v>
      </c>
      <c r="H1203" s="97">
        <f t="shared" si="353"/>
        <v>2.7083596412697596E-2</v>
      </c>
      <c r="I1203" s="97">
        <f t="shared" si="354"/>
        <v>2.7083596412697596E-2</v>
      </c>
      <c r="J1203" s="97">
        <f t="shared" si="369"/>
        <v>5.2422077804587804E-2</v>
      </c>
      <c r="K1203" s="97">
        <f t="shared" si="355"/>
        <v>6.5295845091676019E-2</v>
      </c>
      <c r="L1203" s="97">
        <f t="shared" si="356"/>
        <v>10.426605992985804</v>
      </c>
      <c r="M1203" s="97">
        <f t="shared" si="357"/>
        <v>61.042368150063005</v>
      </c>
      <c r="N1203" s="97">
        <f t="shared" si="370"/>
        <v>5.8785123089238285</v>
      </c>
      <c r="O1203" s="97">
        <f t="shared" si="358"/>
        <v>0.14031947947582837</v>
      </c>
      <c r="P1203" s="97">
        <f t="shared" si="359"/>
        <v>0.14031947947582837</v>
      </c>
      <c r="Q1203" s="97">
        <f t="shared" si="371"/>
        <v>0.2705775956708118</v>
      </c>
      <c r="R1203" s="97">
        <f t="shared" si="360"/>
        <v>1.0999520561484514E-2</v>
      </c>
      <c r="S1203" s="97">
        <f t="shared" si="367"/>
        <v>54.601639765955227</v>
      </c>
      <c r="T1203" s="97">
        <f t="shared" si="361"/>
        <v>271.49412049299525</v>
      </c>
      <c r="U1203" s="97">
        <f t="shared" si="362"/>
        <v>656.0807867561208</v>
      </c>
      <c r="V1203" s="33">
        <f t="shared" si="363"/>
        <v>999.99999999999932</v>
      </c>
      <c r="W1203" s="101">
        <f t="shared" si="364"/>
        <v>3587.1995635990729</v>
      </c>
      <c r="X1203" s="108">
        <f t="shared" si="365"/>
        <v>72.425092750883323</v>
      </c>
      <c r="Y1203" s="32">
        <f t="shared" si="366"/>
        <v>33.833051931407837</v>
      </c>
    </row>
    <row r="1204" spans="1:25" x14ac:dyDescent="0.25">
      <c r="A1204" s="4">
        <v>1198</v>
      </c>
      <c r="C1204" s="106">
        <f>IF(male=0,VLOOKUP((($A$5:$A$1570/'Life tables'!$I$2)*2)+age,lifetable,13,1),IF(male=1,VLOOKUP((($A$5:$A$1570/'Life tables'!$I$2)*2)+age,lifetable,10,1),"error"))</f>
        <v>4.026361278947288E-3</v>
      </c>
      <c r="F1204" s="97">
        <f t="shared" si="352"/>
        <v>11.717391355220256</v>
      </c>
      <c r="G1204" s="97">
        <f t="shared" si="368"/>
        <v>1.1770364847808701</v>
      </c>
      <c r="H1204" s="97">
        <f t="shared" si="353"/>
        <v>2.693503390525619E-2</v>
      </c>
      <c r="I1204" s="97">
        <f t="shared" si="354"/>
        <v>2.693503390525619E-2</v>
      </c>
      <c r="J1204" s="97">
        <f t="shared" si="369"/>
        <v>5.2134525324286973E-2</v>
      </c>
      <c r="K1204" s="97">
        <f t="shared" si="355"/>
        <v>6.493767572877053E-2</v>
      </c>
      <c r="L1204" s="97">
        <f t="shared" si="356"/>
        <v>10.369412601575815</v>
      </c>
      <c r="M1204" s="97">
        <f t="shared" si="357"/>
        <v>60.707701395663065</v>
      </c>
      <c r="N1204" s="97">
        <f t="shared" si="370"/>
        <v>5.8462831753769251</v>
      </c>
      <c r="O1204" s="97">
        <f t="shared" si="358"/>
        <v>0.13955017339878006</v>
      </c>
      <c r="P1204" s="97">
        <f t="shared" si="359"/>
        <v>0.13955017339878006</v>
      </c>
      <c r="Q1204" s="97">
        <f t="shared" si="371"/>
        <v>0.26909414526577713</v>
      </c>
      <c r="R1204" s="97">
        <f t="shared" si="360"/>
        <v>1.093921533483902E-2</v>
      </c>
      <c r="S1204" s="97">
        <f t="shared" si="367"/>
        <v>54.302284512887965</v>
      </c>
      <c r="T1204" s="97">
        <f t="shared" si="361"/>
        <v>271.81534916358532</v>
      </c>
      <c r="U1204" s="97">
        <f t="shared" si="362"/>
        <v>656.15666364718436</v>
      </c>
      <c r="V1204" s="33">
        <f t="shared" si="363"/>
        <v>999.99999999999932</v>
      </c>
      <c r="W1204" s="101">
        <f t="shared" si="364"/>
        <v>3563.4311953804322</v>
      </c>
      <c r="X1204" s="108">
        <f t="shared" si="365"/>
        <v>72.027987189229648</v>
      </c>
      <c r="Y1204" s="32">
        <f t="shared" si="366"/>
        <v>33.637869248221087</v>
      </c>
    </row>
    <row r="1205" spans="1:25" x14ac:dyDescent="0.25">
      <c r="A1205" s="4">
        <v>1199</v>
      </c>
      <c r="C1205" s="106">
        <f>IF(male=0,VLOOKUP((($A$5:$A$1570/'Life tables'!$I$2)*2)+age,lifetable,13,1),IF(male=1,VLOOKUP((($A$5:$A$1570/'Life tables'!$I$2)*2)+age,lifetable,10,1),"error"))</f>
        <v>4.026361278947288E-3</v>
      </c>
      <c r="F1205" s="97">
        <f t="shared" si="352"/>
        <v>11.653118559184595</v>
      </c>
      <c r="G1205" s="97">
        <f t="shared" si="368"/>
        <v>1.1705801479035369</v>
      </c>
      <c r="H1205" s="97">
        <f t="shared" si="353"/>
        <v>2.6787288567755373E-2</v>
      </c>
      <c r="I1205" s="97">
        <f t="shared" si="354"/>
        <v>2.6787288567755373E-2</v>
      </c>
      <c r="J1205" s="97">
        <f t="shared" si="369"/>
        <v>5.1848554530020449E-2</v>
      </c>
      <c r="K1205" s="97">
        <f t="shared" si="355"/>
        <v>6.4581476480950264E-2</v>
      </c>
      <c r="L1205" s="97">
        <f t="shared" si="356"/>
        <v>10.312533803134576</v>
      </c>
      <c r="M1205" s="97">
        <f t="shared" si="357"/>
        <v>60.374868630045057</v>
      </c>
      <c r="N1205" s="97">
        <f t="shared" si="370"/>
        <v>5.8142306589232922</v>
      </c>
      <c r="O1205" s="97">
        <f t="shared" si="358"/>
        <v>0.13878508315344082</v>
      </c>
      <c r="P1205" s="97">
        <f t="shared" si="359"/>
        <v>0.13878508315344082</v>
      </c>
      <c r="Q1205" s="97">
        <f t="shared" si="371"/>
        <v>0.26761882423530869</v>
      </c>
      <c r="R1205" s="97">
        <f t="shared" si="360"/>
        <v>1.0879240583532663E-2</v>
      </c>
      <c r="S1205" s="97">
        <f t="shared" si="367"/>
        <v>54.004569739996043</v>
      </c>
      <c r="T1205" s="97">
        <f t="shared" si="361"/>
        <v>272.13481654235068</v>
      </c>
      <c r="U1205" s="97">
        <f t="shared" si="362"/>
        <v>656.23212436424888</v>
      </c>
      <c r="V1205" s="33">
        <f t="shared" si="363"/>
        <v>999.99999999999932</v>
      </c>
      <c r="W1205" s="101">
        <f t="shared" si="364"/>
        <v>3539.8203009879157</v>
      </c>
      <c r="X1205" s="108">
        <f t="shared" si="365"/>
        <v>71.633059093399837</v>
      </c>
      <c r="Y1205" s="32">
        <f t="shared" si="366"/>
        <v>33.443812639139388</v>
      </c>
    </row>
    <row r="1206" spans="1:25" x14ac:dyDescent="0.25">
      <c r="A1206" s="4">
        <v>1200</v>
      </c>
      <c r="C1206" s="106">
        <f>IF(male=0,VLOOKUP((($A$5:$A$1570/'Life tables'!$I$2)*2)+age,lifetable,13,1),IF(male=1,VLOOKUP((($A$5:$A$1570/'Life tables'!$I$2)*2)+age,lifetable,10,1),"error"))</f>
        <v>4.4968558322060481E-3</v>
      </c>
      <c r="F1206" s="97">
        <f t="shared" si="352"/>
        <v>11.589199257141916</v>
      </c>
      <c r="G1206" s="97">
        <f t="shared" si="368"/>
        <v>1.164159320237621</v>
      </c>
      <c r="H1206" s="97">
        <f t="shared" si="353"/>
        <v>2.6640355814932976E-2</v>
      </c>
      <c r="I1206" s="97">
        <f t="shared" si="354"/>
        <v>2.6640355814932976E-2</v>
      </c>
      <c r="J1206" s="97">
        <f t="shared" si="369"/>
        <v>5.7589610577741056E-2</v>
      </c>
      <c r="K1206" s="97">
        <f t="shared" si="355"/>
        <v>6.4227236293606202E-2</v>
      </c>
      <c r="L1206" s="97">
        <f t="shared" si="356"/>
        <v>10.24994237840308</v>
      </c>
      <c r="M1206" s="97">
        <f t="shared" si="357"/>
        <v>60.04385983625793</v>
      </c>
      <c r="N1206" s="97">
        <f t="shared" si="370"/>
        <v>5.7823537949088406</v>
      </c>
      <c r="O1206" s="97">
        <f t="shared" si="358"/>
        <v>0.13802418571361758</v>
      </c>
      <c r="P1206" s="97">
        <f t="shared" si="359"/>
        <v>0.13802418571361758</v>
      </c>
      <c r="Q1206" s="97">
        <f t="shared" si="371"/>
        <v>0.29725234240837711</v>
      </c>
      <c r="R1206" s="97">
        <f t="shared" si="360"/>
        <v>1.0819594502562424E-2</v>
      </c>
      <c r="S1206" s="97">
        <f t="shared" si="367"/>
        <v>53.677385733010915</v>
      </c>
      <c r="T1206" s="97">
        <f t="shared" si="361"/>
        <v>272.48965849533681</v>
      </c>
      <c r="U1206" s="97">
        <f t="shared" si="362"/>
        <v>656.30717119504504</v>
      </c>
      <c r="V1206" s="33">
        <f t="shared" si="363"/>
        <v>999.99999999999943</v>
      </c>
      <c r="W1206" s="101">
        <f t="shared" si="364"/>
        <v>3514.779229017493</v>
      </c>
      <c r="X1206" s="108">
        <f t="shared" si="365"/>
        <v>71.203170309617562</v>
      </c>
      <c r="Y1206" s="32">
        <f t="shared" si="366"/>
        <v>33.233261675544171</v>
      </c>
    </row>
    <row r="1207" spans="1:25" x14ac:dyDescent="0.25">
      <c r="A1207" s="4">
        <v>1201</v>
      </c>
      <c r="C1207" s="106">
        <f>IF(male=0,VLOOKUP((($A$5:$A$1570/'Life tables'!$I$2)*2)+age,lifetable,13,1),IF(male=1,VLOOKUP((($A$5:$A$1570/'Life tables'!$I$2)*2)+age,lifetable,10,1),"error"))</f>
        <v>4.4968558322060481E-3</v>
      </c>
      <c r="F1207" s="97">
        <f t="shared" si="352"/>
        <v>11.51958024157722</v>
      </c>
      <c r="G1207" s="97">
        <f t="shared" si="368"/>
        <v>1.1571659444195754</v>
      </c>
      <c r="H1207" s="97">
        <f t="shared" si="353"/>
        <v>2.6480321001053502E-2</v>
      </c>
      <c r="I1207" s="97">
        <f t="shared" si="354"/>
        <v>2.6480321001053502E-2</v>
      </c>
      <c r="J1207" s="97">
        <f t="shared" si="369"/>
        <v>5.7243656391760017E-2</v>
      </c>
      <c r="K1207" s="97">
        <f t="shared" si="355"/>
        <v>6.3841408346050094E-2</v>
      </c>
      <c r="L1207" s="97">
        <f t="shared" si="356"/>
        <v>10.188368590417728</v>
      </c>
      <c r="M1207" s="97">
        <f t="shared" si="357"/>
        <v>59.683590068040345</v>
      </c>
      <c r="N1207" s="97">
        <f t="shared" si="370"/>
        <v>5.7476590356591046</v>
      </c>
      <c r="O1207" s="97">
        <f t="shared" si="358"/>
        <v>0.13719602540661749</v>
      </c>
      <c r="P1207" s="97">
        <f t="shared" si="359"/>
        <v>0.13719602540661749</v>
      </c>
      <c r="Q1207" s="97">
        <f t="shared" si="371"/>
        <v>0.29546879563450812</v>
      </c>
      <c r="R1207" s="97">
        <f t="shared" si="360"/>
        <v>1.0754675744603221E-2</v>
      </c>
      <c r="S1207" s="97">
        <f t="shared" si="367"/>
        <v>53.355315510188895</v>
      </c>
      <c r="T1207" s="97">
        <f t="shared" si="361"/>
        <v>272.84237094736307</v>
      </c>
      <c r="U1207" s="97">
        <f t="shared" si="362"/>
        <v>656.38176727913572</v>
      </c>
      <c r="V1207" s="33">
        <f t="shared" si="363"/>
        <v>999.99999999999943</v>
      </c>
      <c r="W1207" s="101">
        <f t="shared" si="364"/>
        <v>3489.6720452523855</v>
      </c>
      <c r="X1207" s="108">
        <f t="shared" si="365"/>
        <v>70.775861773500637</v>
      </c>
      <c r="Y1207" s="32">
        <f t="shared" si="366"/>
        <v>33.024320209427934</v>
      </c>
    </row>
    <row r="1208" spans="1:25" x14ac:dyDescent="0.25">
      <c r="A1208" s="4">
        <v>1202</v>
      </c>
      <c r="C1208" s="106">
        <f>IF(male=0,VLOOKUP((($A$5:$A$1570/'Life tables'!$I$2)*2)+age,lifetable,13,1),IF(male=1,VLOOKUP((($A$5:$A$1570/'Life tables'!$I$2)*2)+age,lifetable,10,1),"error"))</f>
        <v>4.4968558322060481E-3</v>
      </c>
      <c r="F1208" s="97">
        <f t="shared" si="352"/>
        <v>11.450381897861279</v>
      </c>
      <c r="G1208" s="97">
        <f t="shared" si="368"/>
        <v>1.1502148259691549</v>
      </c>
      <c r="H1208" s="97">
        <f t="shared" si="353"/>
        <v>2.6321253195116811E-2</v>
      </c>
      <c r="I1208" s="97">
        <f t="shared" si="354"/>
        <v>2.6321253195116811E-2</v>
      </c>
      <c r="J1208" s="97">
        <f t="shared" si="369"/>
        <v>5.6899792628716181E-2</v>
      </c>
      <c r="K1208" s="97">
        <f t="shared" si="355"/>
        <v>6.3457911758032504E-2</v>
      </c>
      <c r="L1208" s="97">
        <f t="shared" si="356"/>
        <v>10.127166861115141</v>
      </c>
      <c r="M1208" s="97">
        <f t="shared" si="357"/>
        <v>59.32547987563936</v>
      </c>
      <c r="N1208" s="97">
        <f t="shared" si="370"/>
        <v>5.7131722482395029</v>
      </c>
      <c r="O1208" s="97">
        <f t="shared" si="358"/>
        <v>0.13637282936564535</v>
      </c>
      <c r="P1208" s="97">
        <f t="shared" si="359"/>
        <v>0.13637282936564535</v>
      </c>
      <c r="Q1208" s="97">
        <f t="shared" si="371"/>
        <v>0.29369594002825961</v>
      </c>
      <c r="R1208" s="97">
        <f t="shared" si="360"/>
        <v>1.0690146131091038E-2</v>
      </c>
      <c r="S1208" s="97">
        <f t="shared" si="367"/>
        <v>53.035175882509215</v>
      </c>
      <c r="T1208" s="97">
        <f t="shared" si="361"/>
        <v>273.19296668002005</v>
      </c>
      <c r="U1208" s="97">
        <f t="shared" si="362"/>
        <v>656.45591533702486</v>
      </c>
      <c r="V1208" s="33">
        <f t="shared" si="363"/>
        <v>999.99999999999943</v>
      </c>
      <c r="W1208" s="101">
        <f t="shared" si="364"/>
        <v>3464.7441786314489</v>
      </c>
      <c r="X1208" s="108">
        <f t="shared" si="365"/>
        <v>70.351117982954534</v>
      </c>
      <c r="Y1208" s="32">
        <f t="shared" si="366"/>
        <v>32.816692548957406</v>
      </c>
    </row>
    <row r="1209" spans="1:25" x14ac:dyDescent="0.25">
      <c r="A1209" s="4">
        <v>1203</v>
      </c>
      <c r="C1209" s="106">
        <f>IF(male=0,VLOOKUP((($A$5:$A$1570/'Life tables'!$I$2)*2)+age,lifetable,13,1),IF(male=1,VLOOKUP((($A$5:$A$1570/'Life tables'!$I$2)*2)+age,lifetable,10,1),"error"))</f>
        <v>4.4968558322060481E-3</v>
      </c>
      <c r="F1209" s="97">
        <f t="shared" si="352"/>
        <v>11.381601584531438</v>
      </c>
      <c r="G1209" s="97">
        <f t="shared" si="368"/>
        <v>1.1433056995459074</v>
      </c>
      <c r="H1209" s="97">
        <f t="shared" si="353"/>
        <v>2.6163146325132645E-2</v>
      </c>
      <c r="I1209" s="97">
        <f t="shared" si="354"/>
        <v>2.6163146325132645E-2</v>
      </c>
      <c r="J1209" s="97">
        <f t="shared" si="369"/>
        <v>5.6558006162525293E-2</v>
      </c>
      <c r="K1209" s="97">
        <f t="shared" si="355"/>
        <v>6.307673189059157E-2</v>
      </c>
      <c r="L1209" s="97">
        <f t="shared" si="356"/>
        <v>10.066334854282148</v>
      </c>
      <c r="M1209" s="97">
        <f t="shared" si="357"/>
        <v>58.969516398423103</v>
      </c>
      <c r="N1209" s="97">
        <f t="shared" si="370"/>
        <v>5.678892194143323</v>
      </c>
      <c r="O1209" s="97">
        <f t="shared" si="358"/>
        <v>0.13555456802767432</v>
      </c>
      <c r="P1209" s="97">
        <f t="shared" si="359"/>
        <v>0.13555456802767432</v>
      </c>
      <c r="Q1209" s="97">
        <f t="shared" si="371"/>
        <v>0.29193371192195683</v>
      </c>
      <c r="R1209" s="97">
        <f t="shared" si="360"/>
        <v>1.0626003344606214E-2</v>
      </c>
      <c r="S1209" s="97">
        <f t="shared" si="367"/>
        <v>52.716955352957868</v>
      </c>
      <c r="T1209" s="97">
        <f t="shared" si="361"/>
        <v>273.54145839810451</v>
      </c>
      <c r="U1209" s="97">
        <f t="shared" si="362"/>
        <v>656.52961807226006</v>
      </c>
      <c r="V1209" s="33">
        <f t="shared" si="363"/>
        <v>999.99999999999943</v>
      </c>
      <c r="W1209" s="101">
        <f t="shared" si="364"/>
        <v>3439.9943497713471</v>
      </c>
      <c r="X1209" s="108">
        <f t="shared" si="365"/>
        <v>69.928923529634858</v>
      </c>
      <c r="Y1209" s="32">
        <f t="shared" si="366"/>
        <v>32.610370426258797</v>
      </c>
    </row>
    <row r="1210" spans="1:25" x14ac:dyDescent="0.25">
      <c r="A1210" s="4">
        <v>1204</v>
      </c>
      <c r="C1210" s="106">
        <f>IF(male=0,VLOOKUP((($A$5:$A$1570/'Life tables'!$I$2)*2)+age,lifetable,13,1),IF(male=1,VLOOKUP((($A$5:$A$1570/'Life tables'!$I$2)*2)+age,lifetable,10,1),"error"))</f>
        <v>4.4968558322060481E-3</v>
      </c>
      <c r="F1210" s="97">
        <f t="shared" si="352"/>
        <v>11.313236680726389</v>
      </c>
      <c r="G1210" s="97">
        <f t="shared" si="368"/>
        <v>1.1364383018788298</v>
      </c>
      <c r="H1210" s="97">
        <f t="shared" si="353"/>
        <v>2.6005994366467527E-2</v>
      </c>
      <c r="I1210" s="97">
        <f t="shared" si="354"/>
        <v>2.6005994366467527E-2</v>
      </c>
      <c r="J1210" s="97">
        <f t="shared" si="369"/>
        <v>5.6218283969476347E-2</v>
      </c>
      <c r="K1210" s="97">
        <f t="shared" si="355"/>
        <v>6.2697854218937879E-2</v>
      </c>
      <c r="L1210" s="97">
        <f t="shared" si="356"/>
        <v>10.005870251926209</v>
      </c>
      <c r="M1210" s="97">
        <f t="shared" si="357"/>
        <v>58.615686848908467</v>
      </c>
      <c r="N1210" s="97">
        <f t="shared" si="370"/>
        <v>5.6448176419082357</v>
      </c>
      <c r="O1210" s="97">
        <f t="shared" si="358"/>
        <v>0.13474121199782624</v>
      </c>
      <c r="P1210" s="97">
        <f t="shared" si="359"/>
        <v>0.13474121199782624</v>
      </c>
      <c r="Q1210" s="97">
        <f t="shared" si="371"/>
        <v>0.29018204801005393</v>
      </c>
      <c r="R1210" s="97">
        <f t="shared" si="360"/>
        <v>1.0562245080910098E-2</v>
      </c>
      <c r="S1210" s="97">
        <f t="shared" si="367"/>
        <v>52.400642489913615</v>
      </c>
      <c r="T1210" s="97">
        <f t="shared" si="361"/>
        <v>273.88785873008402</v>
      </c>
      <c r="U1210" s="97">
        <f t="shared" si="362"/>
        <v>656.60287817155995</v>
      </c>
      <c r="V1210" s="33">
        <f t="shared" si="363"/>
        <v>999.99999999999943</v>
      </c>
      <c r="W1210" s="101">
        <f t="shared" si="364"/>
        <v>3415.4212883621162</v>
      </c>
      <c r="X1210" s="108">
        <f t="shared" si="365"/>
        <v>69.509263098355476</v>
      </c>
      <c r="Y1210" s="32">
        <f t="shared" si="366"/>
        <v>32.405345625765662</v>
      </c>
    </row>
    <row r="1211" spans="1:25" x14ac:dyDescent="0.25">
      <c r="A1211" s="4">
        <v>1205</v>
      </c>
      <c r="C1211" s="106">
        <f>IF(male=0,VLOOKUP((($A$5:$A$1570/'Life tables'!$I$2)*2)+age,lifetable,13,1),IF(male=1,VLOOKUP((($A$5:$A$1570/'Life tables'!$I$2)*2)+age,lifetable,10,1),"error"))</f>
        <v>4.4968558322060481E-3</v>
      </c>
      <c r="F1211" s="97">
        <f t="shared" si="352"/>
        <v>11.24528458586968</v>
      </c>
      <c r="G1211" s="97">
        <f t="shared" si="368"/>
        <v>1.1296123717345741</v>
      </c>
      <c r="H1211" s="97">
        <f t="shared" si="353"/>
        <v>2.5849791341117243E-2</v>
      </c>
      <c r="I1211" s="97">
        <f t="shared" si="354"/>
        <v>2.5849791341117243E-2</v>
      </c>
      <c r="J1211" s="97">
        <f t="shared" si="369"/>
        <v>5.5880613126658797E-2</v>
      </c>
      <c r="K1211" s="97">
        <f t="shared" si="355"/>
        <v>6.2321264330700524E-2</v>
      </c>
      <c r="L1211" s="97">
        <f t="shared" si="356"/>
        <v>9.9457707539955109</v>
      </c>
      <c r="M1211" s="97">
        <f t="shared" si="357"/>
        <v>58.263978512485799</v>
      </c>
      <c r="N1211" s="97">
        <f t="shared" si="370"/>
        <v>5.6109473670897829</v>
      </c>
      <c r="O1211" s="97">
        <f t="shared" si="358"/>
        <v>0.13393273204873882</v>
      </c>
      <c r="P1211" s="97">
        <f t="shared" si="359"/>
        <v>0.13393273204873882</v>
      </c>
      <c r="Q1211" s="97">
        <f t="shared" si="371"/>
        <v>0.2884408853477719</v>
      </c>
      <c r="R1211" s="97">
        <f t="shared" si="360"/>
        <v>1.0498869048895475E-2</v>
      </c>
      <c r="S1211" s="97">
        <f t="shared" si="367"/>
        <v>52.086225926901875</v>
      </c>
      <c r="T1211" s="97">
        <f t="shared" si="361"/>
        <v>274.23218022855843</v>
      </c>
      <c r="U1211" s="97">
        <f t="shared" si="362"/>
        <v>656.6756983049396</v>
      </c>
      <c r="V1211" s="33">
        <f t="shared" si="363"/>
        <v>999.99999999999955</v>
      </c>
      <c r="W1211" s="101">
        <f t="shared" si="364"/>
        <v>3391.0237331051026</v>
      </c>
      <c r="X1211" s="108">
        <f t="shared" si="365"/>
        <v>69.092121466501453</v>
      </c>
      <c r="Y1211" s="32">
        <f t="shared" si="366"/>
        <v>32.201609983876807</v>
      </c>
    </row>
    <row r="1212" spans="1:25" x14ac:dyDescent="0.25">
      <c r="A1212" s="4">
        <v>1206</v>
      </c>
      <c r="C1212" s="106">
        <f>IF(male=0,VLOOKUP((($A$5:$A$1570/'Life tables'!$I$2)*2)+age,lifetable,13,1),IF(male=1,VLOOKUP((($A$5:$A$1570/'Life tables'!$I$2)*2)+age,lifetable,10,1),"error"))</f>
        <v>4.4968558322060481E-3</v>
      </c>
      <c r="F1212" s="97">
        <f t="shared" si="352"/>
        <v>11.177742719362936</v>
      </c>
      <c r="G1212" s="97">
        <f t="shared" si="368"/>
        <v>1.1228276498866332</v>
      </c>
      <c r="H1212" s="97">
        <f t="shared" si="353"/>
        <v>2.5694531317001643E-2</v>
      </c>
      <c r="I1212" s="97">
        <f t="shared" si="354"/>
        <v>2.5694531317001643E-2</v>
      </c>
      <c r="J1212" s="97">
        <f t="shared" si="369"/>
        <v>5.5544980810438141E-2</v>
      </c>
      <c r="K1212" s="97">
        <f t="shared" si="355"/>
        <v>6.1946947924226933E-2</v>
      </c>
      <c r="L1212" s="97">
        <f t="shared" si="356"/>
        <v>9.8860340781076346</v>
      </c>
      <c r="M1212" s="97">
        <f t="shared" si="357"/>
        <v>57.914378747138528</v>
      </c>
      <c r="N1212" s="97">
        <f t="shared" si="370"/>
        <v>5.5772801522343798</v>
      </c>
      <c r="O1212" s="97">
        <f t="shared" si="358"/>
        <v>0.13312909911992116</v>
      </c>
      <c r="P1212" s="97">
        <f t="shared" si="359"/>
        <v>0.13312909911992116</v>
      </c>
      <c r="Q1212" s="97">
        <f t="shared" si="371"/>
        <v>0.28671016134970956</v>
      </c>
      <c r="R1212" s="97">
        <f t="shared" si="360"/>
        <v>1.0435872970536031E-2</v>
      </c>
      <c r="S1212" s="97">
        <f t="shared" si="367"/>
        <v>51.77369436234406</v>
      </c>
      <c r="T1212" s="97">
        <f t="shared" si="361"/>
        <v>274.57443537071856</v>
      </c>
      <c r="U1212" s="97">
        <f t="shared" si="362"/>
        <v>656.74808112583435</v>
      </c>
      <c r="V1212" s="33">
        <f t="shared" si="363"/>
        <v>999.99999999999943</v>
      </c>
      <c r="W1212" s="101">
        <f t="shared" si="364"/>
        <v>3366.8004316512247</v>
      </c>
      <c r="X1212" s="108">
        <f t="shared" si="365"/>
        <v>68.677483503446553</v>
      </c>
      <c r="Y1212" s="32">
        <f t="shared" si="366"/>
        <v>31.9991553886167</v>
      </c>
    </row>
    <row r="1213" spans="1:25" x14ac:dyDescent="0.25">
      <c r="A1213" s="4">
        <v>1207</v>
      </c>
      <c r="C1213" s="106">
        <f>IF(male=0,VLOOKUP((($A$5:$A$1570/'Life tables'!$I$2)*2)+age,lifetable,13,1),IF(male=1,VLOOKUP((($A$5:$A$1570/'Life tables'!$I$2)*2)+age,lifetable,10,1),"error"))</f>
        <v>4.4968558322060481E-3</v>
      </c>
      <c r="F1213" s="97">
        <f t="shared" si="352"/>
        <v>11.110608520288446</v>
      </c>
      <c r="G1213" s="97">
        <f t="shared" si="368"/>
        <v>1.1160838790854632</v>
      </c>
      <c r="H1213" s="97">
        <f t="shared" si="353"/>
        <v>2.5540208407280957E-2</v>
      </c>
      <c r="I1213" s="97">
        <f t="shared" si="354"/>
        <v>2.5540208407280957E-2</v>
      </c>
      <c r="J1213" s="97">
        <f t="shared" si="369"/>
        <v>5.5211374294978001E-2</v>
      </c>
      <c r="K1213" s="97">
        <f t="shared" si="355"/>
        <v>6.1574890806934554E-2</v>
      </c>
      <c r="L1213" s="97">
        <f t="shared" si="356"/>
        <v>9.8266579592865089</v>
      </c>
      <c r="M1213" s="97">
        <f t="shared" si="357"/>
        <v>57.566874983158101</v>
      </c>
      <c r="N1213" s="97">
        <f t="shared" si="370"/>
        <v>5.5438147868518568</v>
      </c>
      <c r="O1213" s="97">
        <f t="shared" si="358"/>
        <v>0.13233028431709842</v>
      </c>
      <c r="P1213" s="97">
        <f t="shared" si="359"/>
        <v>0.13233028431709842</v>
      </c>
      <c r="Q1213" s="97">
        <f t="shared" si="371"/>
        <v>0.28498981378843358</v>
      </c>
      <c r="R1213" s="97">
        <f t="shared" si="360"/>
        <v>1.0373254580834976E-2</v>
      </c>
      <c r="S1213" s="97">
        <f t="shared" si="367"/>
        <v>51.463036559302779</v>
      </c>
      <c r="T1213" s="97">
        <f t="shared" si="361"/>
        <v>274.91463655880199</v>
      </c>
      <c r="U1213" s="97">
        <f t="shared" si="362"/>
        <v>656.8200292712221</v>
      </c>
      <c r="V1213" s="33">
        <f t="shared" si="363"/>
        <v>999.99999999999943</v>
      </c>
      <c r="W1213" s="101">
        <f t="shared" si="364"/>
        <v>3342.7501405395669</v>
      </c>
      <c r="X1213" s="108">
        <f t="shared" si="365"/>
        <v>68.265334169975375</v>
      </c>
      <c r="Y1213" s="32">
        <f t="shared" si="366"/>
        <v>31.79797377929852</v>
      </c>
    </row>
    <row r="1214" spans="1:25" x14ac:dyDescent="0.25">
      <c r="A1214" s="4">
        <v>1208</v>
      </c>
      <c r="C1214" s="106">
        <f>IF(male=0,VLOOKUP((($A$5:$A$1570/'Life tables'!$I$2)*2)+age,lifetable,13,1),IF(male=1,VLOOKUP((($A$5:$A$1570/'Life tables'!$I$2)*2)+age,lifetable,10,1),"error"))</f>
        <v>4.4968558322060481E-3</v>
      </c>
      <c r="F1214" s="97">
        <f t="shared" si="352"/>
        <v>11.043879447120739</v>
      </c>
      <c r="G1214" s="97">
        <f t="shared" si="368"/>
        <v>1.1093808040295114</v>
      </c>
      <c r="H1214" s="97">
        <f t="shared" si="353"/>
        <v>2.5386816769692802E-2</v>
      </c>
      <c r="I1214" s="97">
        <f t="shared" si="354"/>
        <v>2.5386816769692802E-2</v>
      </c>
      <c r="J1214" s="97">
        <f t="shared" si="369"/>
        <v>5.4879780950806825E-2</v>
      </c>
      <c r="K1214" s="97">
        <f t="shared" si="355"/>
        <v>6.1205078893712461E-2</v>
      </c>
      <c r="L1214" s="97">
        <f t="shared" si="356"/>
        <v>9.7676401497073222</v>
      </c>
      <c r="M1214" s="97">
        <f t="shared" si="357"/>
        <v>57.221454722854631</v>
      </c>
      <c r="N1214" s="97">
        <f t="shared" si="370"/>
        <v>5.5105500673876024</v>
      </c>
      <c r="O1214" s="97">
        <f t="shared" si="358"/>
        <v>0.13153625891154677</v>
      </c>
      <c r="P1214" s="97">
        <f t="shared" si="359"/>
        <v>0.13153625891154677</v>
      </c>
      <c r="Q1214" s="97">
        <f t="shared" si="371"/>
        <v>0.28327978079304444</v>
      </c>
      <c r="R1214" s="97">
        <f t="shared" si="360"/>
        <v>1.0311011627772917E-2</v>
      </c>
      <c r="S1214" s="97">
        <f t="shared" si="367"/>
        <v>51.154241345223113</v>
      </c>
      <c r="T1214" s="97">
        <f t="shared" si="361"/>
        <v>275.25279612054584</v>
      </c>
      <c r="U1214" s="97">
        <f t="shared" si="362"/>
        <v>656.89154536174362</v>
      </c>
      <c r="V1214" s="33">
        <f t="shared" si="363"/>
        <v>999.99999999999955</v>
      </c>
      <c r="W1214" s="101">
        <f t="shared" si="364"/>
        <v>3318.8716251363198</v>
      </c>
      <c r="X1214" s="108">
        <f t="shared" si="365"/>
        <v>67.855658517710026</v>
      </c>
      <c r="Y1214" s="32">
        <f t="shared" si="366"/>
        <v>31.598057146189923</v>
      </c>
    </row>
    <row r="1215" spans="1:25" x14ac:dyDescent="0.25">
      <c r="A1215" s="4">
        <v>1209</v>
      </c>
      <c r="C1215" s="106">
        <f>IF(male=0,VLOOKUP((($A$5:$A$1570/'Life tables'!$I$2)*2)+age,lifetable,13,1),IF(male=1,VLOOKUP((($A$5:$A$1570/'Life tables'!$I$2)*2)+age,lifetable,10,1),"error"))</f>
        <v>4.4968558322060481E-3</v>
      </c>
      <c r="F1215" s="97">
        <f t="shared" si="352"/>
        <v>10.977552977446805</v>
      </c>
      <c r="G1215" s="97">
        <f t="shared" si="368"/>
        <v>1.1027181713371117</v>
      </c>
      <c r="H1215" s="97">
        <f t="shared" si="353"/>
        <v>2.5234350605909051E-2</v>
      </c>
      <c r="I1215" s="97">
        <f t="shared" si="354"/>
        <v>2.5234350605909051E-2</v>
      </c>
      <c r="J1215" s="97">
        <f t="shared" si="369"/>
        <v>5.4550188243427652E-2</v>
      </c>
      <c r="K1215" s="97">
        <f t="shared" si="355"/>
        <v>6.0837498205370842E-2</v>
      </c>
      <c r="L1215" s="97">
        <f t="shared" si="356"/>
        <v>9.7089784184490782</v>
      </c>
      <c r="M1215" s="97">
        <f t="shared" si="357"/>
        <v>56.878105540263228</v>
      </c>
      <c r="N1215" s="97">
        <f t="shared" si="370"/>
        <v>5.4774847971942728</v>
      </c>
      <c r="O1215" s="97">
        <f t="shared" si="358"/>
        <v>0.13074699433941814</v>
      </c>
      <c r="P1215" s="97">
        <f t="shared" si="359"/>
        <v>0.13074699433941814</v>
      </c>
      <c r="Q1215" s="97">
        <f t="shared" si="371"/>
        <v>0.28158000084772411</v>
      </c>
      <c r="R1215" s="97">
        <f t="shared" si="360"/>
        <v>1.0249141872254933E-2</v>
      </c>
      <c r="S1215" s="97">
        <f t="shared" si="367"/>
        <v>50.847297611670136</v>
      </c>
      <c r="T1215" s="97">
        <f t="shared" si="361"/>
        <v>275.58892630963697</v>
      </c>
      <c r="U1215" s="97">
        <f t="shared" si="362"/>
        <v>656.96263200182125</v>
      </c>
      <c r="V1215" s="33">
        <f t="shared" si="363"/>
        <v>999.99999999999955</v>
      </c>
      <c r="W1215" s="101">
        <f t="shared" si="364"/>
        <v>3295.163659574031</v>
      </c>
      <c r="X1215" s="108">
        <f t="shared" si="365"/>
        <v>67.448441688541251</v>
      </c>
      <c r="Y1215" s="32">
        <f t="shared" si="366"/>
        <v>31.399397530181432</v>
      </c>
    </row>
    <row r="1216" spans="1:25" x14ac:dyDescent="0.25">
      <c r="A1216" s="4">
        <v>1210</v>
      </c>
      <c r="C1216" s="106">
        <f>IF(male=0,VLOOKUP((($A$5:$A$1570/'Life tables'!$I$2)*2)+age,lifetable,13,1),IF(male=1,VLOOKUP((($A$5:$A$1570/'Life tables'!$I$2)*2)+age,lifetable,10,1),"error"))</f>
        <v>4.4968558322060481E-3</v>
      </c>
      <c r="F1216" s="97">
        <f t="shared" si="352"/>
        <v>10.911626607694638</v>
      </c>
      <c r="G1216" s="97">
        <f t="shared" si="368"/>
        <v>1.0960957295192164</v>
      </c>
      <c r="H1216" s="97">
        <f t="shared" si="353"/>
        <v>2.5082804160911805E-2</v>
      </c>
      <c r="I1216" s="97">
        <f t="shared" si="354"/>
        <v>2.5082804160911805E-2</v>
      </c>
      <c r="J1216" s="97">
        <f t="shared" si="369"/>
        <v>5.4222583731969122E-2</v>
      </c>
      <c r="K1216" s="97">
        <f t="shared" si="355"/>
        <v>6.0472134867136519E-2</v>
      </c>
      <c r="L1216" s="97">
        <f t="shared" si="356"/>
        <v>9.6506705512544926</v>
      </c>
      <c r="M1216" s="97">
        <f t="shared" si="357"/>
        <v>56.536815080846608</v>
      </c>
      <c r="N1216" s="97">
        <f t="shared" si="370"/>
        <v>5.4446177865031622</v>
      </c>
      <c r="O1216" s="97">
        <f t="shared" si="358"/>
        <v>0.12996246220105684</v>
      </c>
      <c r="P1216" s="97">
        <f t="shared" si="359"/>
        <v>0.12996246220105684</v>
      </c>
      <c r="Q1216" s="97">
        <f t="shared" si="371"/>
        <v>0.27989041279026278</v>
      </c>
      <c r="R1216" s="97">
        <f t="shared" si="360"/>
        <v>1.0187643088056999E-2</v>
      </c>
      <c r="S1216" s="97">
        <f t="shared" si="367"/>
        <v>50.542194314063011</v>
      </c>
      <c r="T1216" s="97">
        <f t="shared" si="361"/>
        <v>275.92303930615918</v>
      </c>
      <c r="U1216" s="97">
        <f t="shared" si="362"/>
        <v>657.03329177977639</v>
      </c>
      <c r="V1216" s="33">
        <f t="shared" si="363"/>
        <v>999.99999999999932</v>
      </c>
      <c r="W1216" s="101">
        <f t="shared" si="364"/>
        <v>3271.6250266912148</v>
      </c>
      <c r="X1216" s="108">
        <f t="shared" si="365"/>
        <v>67.043668914063815</v>
      </c>
      <c r="Y1216" s="32">
        <f t="shared" si="366"/>
        <v>31.201987022457185</v>
      </c>
    </row>
    <row r="1217" spans="1:25" x14ac:dyDescent="0.25">
      <c r="A1217" s="4">
        <v>1211</v>
      </c>
      <c r="C1217" s="106">
        <f>IF(male=0,VLOOKUP((($A$5:$A$1570/'Life tables'!$I$2)*2)+age,lifetable,13,1),IF(male=1,VLOOKUP((($A$5:$A$1570/'Life tables'!$I$2)*2)+age,lifetable,10,1),"error"))</f>
        <v>4.4968558322060481E-3</v>
      </c>
      <c r="F1217" s="97">
        <f t="shared" si="352"/>
        <v>10.846097852869759</v>
      </c>
      <c r="G1217" s="97">
        <f t="shared" si="368"/>
        <v>1.0895132289529295</v>
      </c>
      <c r="H1217" s="97">
        <f t="shared" si="353"/>
        <v>2.4932171722387764E-2</v>
      </c>
      <c r="I1217" s="97">
        <f t="shared" si="354"/>
        <v>2.4932171722387764E-2</v>
      </c>
      <c r="J1217" s="97">
        <f t="shared" si="369"/>
        <v>5.3896955067876264E-2</v>
      </c>
      <c r="K1217" s="97">
        <f t="shared" si="355"/>
        <v>6.0108975107192819E-2</v>
      </c>
      <c r="L1217" s="97">
        <f t="shared" si="356"/>
        <v>9.5927143502969852</v>
      </c>
      <c r="M1217" s="97">
        <f t="shared" si="357"/>
        <v>56.197571061194054</v>
      </c>
      <c r="N1217" s="97">
        <f t="shared" si="370"/>
        <v>5.4119478523952029</v>
      </c>
      <c r="O1217" s="97">
        <f t="shared" si="358"/>
        <v>0.12918263426030738</v>
      </c>
      <c r="P1217" s="97">
        <f t="shared" si="359"/>
        <v>0.12918263426030738</v>
      </c>
      <c r="Q1217" s="97">
        <f t="shared" si="371"/>
        <v>0.27821095581056904</v>
      </c>
      <c r="R1217" s="97">
        <f t="shared" si="360"/>
        <v>1.0126513061771722E-2</v>
      </c>
      <c r="S1217" s="97">
        <f t="shared" si="367"/>
        <v>50.238920471405898</v>
      </c>
      <c r="T1217" s="97">
        <f t="shared" si="361"/>
        <v>276.25514721703763</v>
      </c>
      <c r="U1217" s="97">
        <f t="shared" si="362"/>
        <v>657.10352726794531</v>
      </c>
      <c r="V1217" s="33">
        <f t="shared" si="363"/>
        <v>999.99999999999932</v>
      </c>
      <c r="W1217" s="101">
        <f t="shared" si="364"/>
        <v>3248.2545179722911</v>
      </c>
      <c r="X1217" s="108">
        <f t="shared" si="365"/>
        <v>66.641325515016405</v>
      </c>
      <c r="Y1217" s="32">
        <f t="shared" si="366"/>
        <v>31.005817764168444</v>
      </c>
    </row>
    <row r="1218" spans="1:25" x14ac:dyDescent="0.25">
      <c r="A1218" s="4">
        <v>1212</v>
      </c>
      <c r="C1218" s="106">
        <f>IF(male=0,VLOOKUP((($A$5:$A$1570/'Life tables'!$I$2)*2)+age,lifetable,13,1),IF(male=1,VLOOKUP((($A$5:$A$1570/'Life tables'!$I$2)*2)+age,lifetable,10,1),"error"))</f>
        <v>4.4968558322060481E-3</v>
      </c>
      <c r="F1218" s="97">
        <f t="shared" si="352"/>
        <v>10.780964246299453</v>
      </c>
      <c r="G1218" s="97">
        <f t="shared" si="368"/>
        <v>1.082970421855814</v>
      </c>
      <c r="H1218" s="97">
        <f t="shared" si="353"/>
        <v>2.4782447620140279E-2</v>
      </c>
      <c r="I1218" s="97">
        <f t="shared" si="354"/>
        <v>2.4782447620140279E-2</v>
      </c>
      <c r="J1218" s="97">
        <f t="shared" si="369"/>
        <v>5.3573289993639472E-2</v>
      </c>
      <c r="K1218" s="97">
        <f t="shared" si="355"/>
        <v>5.9748005255262131E-2</v>
      </c>
      <c r="L1218" s="97">
        <f t="shared" si="356"/>
        <v>9.5351076339544569</v>
      </c>
      <c r="M1218" s="97">
        <f t="shared" si="357"/>
        <v>55.86036126871695</v>
      </c>
      <c r="N1218" s="97">
        <f t="shared" si="370"/>
        <v>5.3794738187716522</v>
      </c>
      <c r="O1218" s="97">
        <f t="shared" si="358"/>
        <v>0.12840748244381467</v>
      </c>
      <c r="P1218" s="97">
        <f t="shared" si="359"/>
        <v>0.12840748244381467</v>
      </c>
      <c r="Q1218" s="97">
        <f t="shared" si="371"/>
        <v>0.27654156944916242</v>
      </c>
      <c r="R1218" s="97">
        <f t="shared" si="360"/>
        <v>1.0065749592753491E-2</v>
      </c>
      <c r="S1218" s="97">
        <f t="shared" si="367"/>
        <v>49.937465166015755</v>
      </c>
      <c r="T1218" s="97">
        <f t="shared" si="361"/>
        <v>276.58526207648043</v>
      </c>
      <c r="U1218" s="97">
        <f t="shared" si="362"/>
        <v>657.17334102279335</v>
      </c>
      <c r="V1218" s="33">
        <f t="shared" si="363"/>
        <v>999.99999999999932</v>
      </c>
      <c r="W1218" s="101">
        <f t="shared" si="364"/>
        <v>3225.0509334878702</v>
      </c>
      <c r="X1218" s="108">
        <f t="shared" si="365"/>
        <v>66.24139690072559</v>
      </c>
      <c r="Y1218" s="32">
        <f t="shared" si="366"/>
        <v>30.810881946109351</v>
      </c>
    </row>
    <row r="1219" spans="1:25" x14ac:dyDescent="0.25">
      <c r="A1219" s="4">
        <v>1213</v>
      </c>
      <c r="C1219" s="106">
        <f>IF(male=0,VLOOKUP((($A$5:$A$1570/'Life tables'!$I$2)*2)+age,lifetable,13,1),IF(male=1,VLOOKUP((($A$5:$A$1570/'Life tables'!$I$2)*2)+age,lifetable,10,1),"error"))</f>
        <v>4.4968558322060481E-3</v>
      </c>
      <c r="F1219" s="97">
        <f t="shared" si="352"/>
        <v>10.716223339384372</v>
      </c>
      <c r="G1219" s="97">
        <f t="shared" si="368"/>
        <v>1.0764670622609414</v>
      </c>
      <c r="H1219" s="97">
        <f t="shared" si="353"/>
        <v>2.4633626225518356E-2</v>
      </c>
      <c r="I1219" s="97">
        <f t="shared" si="354"/>
        <v>2.4633626225518356E-2</v>
      </c>
      <c r="J1219" s="97">
        <f t="shared" si="369"/>
        <v>5.3251576341560219E-2</v>
      </c>
      <c r="K1219" s="97">
        <f t="shared" si="355"/>
        <v>5.9389211741229242E-2</v>
      </c>
      <c r="L1219" s="97">
        <f t="shared" si="356"/>
        <v>9.4778482365896046</v>
      </c>
      <c r="M1219" s="97">
        <f t="shared" si="357"/>
        <v>55.525173561341205</v>
      </c>
      <c r="N1219" s="97">
        <f t="shared" si="370"/>
        <v>5.3471945163244676</v>
      </c>
      <c r="O1219" s="97">
        <f t="shared" si="358"/>
        <v>0.12763697884031688</v>
      </c>
      <c r="P1219" s="97">
        <f t="shared" si="359"/>
        <v>0.12763697884031688</v>
      </c>
      <c r="Q1219" s="97">
        <f t="shared" si="371"/>
        <v>0.27488219359565064</v>
      </c>
      <c r="R1219" s="97">
        <f t="shared" si="360"/>
        <v>1.0005350493063048E-2</v>
      </c>
      <c r="S1219" s="97">
        <f t="shared" si="367"/>
        <v>49.637817543247394</v>
      </c>
      <c r="T1219" s="97">
        <f t="shared" si="361"/>
        <v>276.91339584641764</v>
      </c>
      <c r="U1219" s="97">
        <f t="shared" si="362"/>
        <v>657.24273558502762</v>
      </c>
      <c r="V1219" s="33">
        <f t="shared" si="363"/>
        <v>999.99999999999932</v>
      </c>
      <c r="W1219" s="101">
        <f t="shared" si="364"/>
        <v>3202.0130818353582</v>
      </c>
      <c r="X1219" s="108">
        <f t="shared" si="365"/>
        <v>65.843868568554086</v>
      </c>
      <c r="Y1219" s="32">
        <f t="shared" si="366"/>
        <v>30.617171808395245</v>
      </c>
    </row>
    <row r="1220" spans="1:25" x14ac:dyDescent="0.25">
      <c r="A1220" s="4">
        <v>1214</v>
      </c>
      <c r="C1220" s="106">
        <f>IF(male=0,VLOOKUP((($A$5:$A$1570/'Life tables'!$I$2)*2)+age,lifetable,13,1),IF(male=1,VLOOKUP((($A$5:$A$1570/'Life tables'!$I$2)*2)+age,lifetable,10,1),"error"))</f>
        <v>4.4968558322060481E-3</v>
      </c>
      <c r="F1220" s="97">
        <f t="shared" si="352"/>
        <v>10.651872701357274</v>
      </c>
      <c r="G1220" s="97">
        <f t="shared" si="368"/>
        <v>1.0700029059926539</v>
      </c>
      <c r="H1220" s="97">
        <f t="shared" si="353"/>
        <v>2.4485701950862072E-2</v>
      </c>
      <c r="I1220" s="97">
        <f t="shared" si="354"/>
        <v>2.4485701950862072E-2</v>
      </c>
      <c r="J1220" s="97">
        <f t="shared" si="369"/>
        <v>5.2931802032552121E-2</v>
      </c>
      <c r="K1220" s="97">
        <f t="shared" si="355"/>
        <v>5.9032581093804333E-2</v>
      </c>
      <c r="L1220" s="97">
        <f t="shared" si="356"/>
        <v>9.4209340083365394</v>
      </c>
      <c r="M1220" s="97">
        <f t="shared" si="357"/>
        <v>55.191995867196802</v>
      </c>
      <c r="N1220" s="97">
        <f t="shared" si="370"/>
        <v>5.3151087825064112</v>
      </c>
      <c r="O1220" s="97">
        <f t="shared" si="358"/>
        <v>0.12687109569993202</v>
      </c>
      <c r="P1220" s="97">
        <f t="shared" si="359"/>
        <v>0.12687109569993202</v>
      </c>
      <c r="Q1220" s="97">
        <f t="shared" si="371"/>
        <v>0.27323276848719286</v>
      </c>
      <c r="R1220" s="97">
        <f t="shared" si="360"/>
        <v>9.945313587411549E-3</v>
      </c>
      <c r="S1220" s="97">
        <f t="shared" si="367"/>
        <v>49.339966811215923</v>
      </c>
      <c r="T1220" s="97">
        <f t="shared" si="361"/>
        <v>277.23956041693737</v>
      </c>
      <c r="U1220" s="97">
        <f t="shared" si="362"/>
        <v>657.31171347970883</v>
      </c>
      <c r="V1220" s="33">
        <f t="shared" si="363"/>
        <v>999.99999999999932</v>
      </c>
      <c r="W1220" s="101">
        <f t="shared" si="364"/>
        <v>3179.1397800799427</v>
      </c>
      <c r="X1220" s="108">
        <f t="shared" si="365"/>
        <v>65.448726103353124</v>
      </c>
      <c r="Y1220" s="32">
        <f t="shared" si="366"/>
        <v>30.424679640143481</v>
      </c>
    </row>
    <row r="1221" spans="1:25" x14ac:dyDescent="0.25">
      <c r="A1221" s="4">
        <v>1215</v>
      </c>
      <c r="C1221" s="106">
        <f>IF(male=0,VLOOKUP((($A$5:$A$1570/'Life tables'!$I$2)*2)+age,lifetable,13,1),IF(male=1,VLOOKUP((($A$5:$A$1570/'Life tables'!$I$2)*2)+age,lifetable,10,1),"error"))</f>
        <v>4.4968558322060481E-3</v>
      </c>
      <c r="F1221" s="97">
        <f t="shared" si="352"/>
        <v>10.587909919048572</v>
      </c>
      <c r="G1221" s="97">
        <f t="shared" si="368"/>
        <v>1.0635777106430169</v>
      </c>
      <c r="H1221" s="97">
        <f t="shared" si="353"/>
        <v>2.4338669248963638E-2</v>
      </c>
      <c r="I1221" s="97">
        <f t="shared" si="354"/>
        <v>2.4338669248963638E-2</v>
      </c>
      <c r="J1221" s="97">
        <f t="shared" si="369"/>
        <v>5.2613955074975925E-2</v>
      </c>
      <c r="K1221" s="97">
        <f t="shared" si="355"/>
        <v>5.8678099939223634E-2</v>
      </c>
      <c r="L1221" s="97">
        <f t="shared" si="356"/>
        <v>9.364362814893429</v>
      </c>
      <c r="M1221" s="97">
        <f t="shared" si="357"/>
        <v>54.860816184304547</v>
      </c>
      <c r="N1221" s="97">
        <f t="shared" si="370"/>
        <v>5.2832154615008822</v>
      </c>
      <c r="O1221" s="97">
        <f t="shared" si="358"/>
        <v>0.12610980543343761</v>
      </c>
      <c r="P1221" s="97">
        <f t="shared" si="359"/>
        <v>0.12610980543343761</v>
      </c>
      <c r="Q1221" s="97">
        <f t="shared" si="371"/>
        <v>0.27159323470694868</v>
      </c>
      <c r="R1221" s="97">
        <f t="shared" si="360"/>
        <v>9.8856367131041172E-3</v>
      </c>
      <c r="S1221" s="97">
        <f t="shared" si="367"/>
        <v>49.043902240516736</v>
      </c>
      <c r="T1221" s="97">
        <f t="shared" si="361"/>
        <v>277.5637676067193</v>
      </c>
      <c r="U1221" s="97">
        <f t="shared" si="362"/>
        <v>657.38027721636115</v>
      </c>
      <c r="V1221" s="33">
        <f t="shared" si="363"/>
        <v>999.99999999999932</v>
      </c>
      <c r="W1221" s="101">
        <f t="shared" si="364"/>
        <v>3156.4298536958859</v>
      </c>
      <c r="X1221" s="108">
        <f t="shared" si="365"/>
        <v>65.055955176918872</v>
      </c>
      <c r="Y1221" s="32">
        <f t="shared" si="366"/>
        <v>30.233397779156441</v>
      </c>
    </row>
    <row r="1222" spans="1:25" x14ac:dyDescent="0.25">
      <c r="A1222" s="4">
        <v>1216</v>
      </c>
      <c r="C1222" s="106">
        <f>IF(male=0,VLOOKUP((($A$5:$A$1570/'Life tables'!$I$2)*2)+age,lifetable,13,1),IF(male=1,VLOOKUP((($A$5:$A$1570/'Life tables'!$I$2)*2)+age,lifetable,10,1),"error"))</f>
        <v>4.4968558322060481E-3</v>
      </c>
      <c r="F1222" s="97">
        <f t="shared" si="352"/>
        <v>10.524332596658514</v>
      </c>
      <c r="G1222" s="97">
        <f t="shared" si="368"/>
        <v>1.0571912355489308</v>
      </c>
      <c r="H1222" s="97">
        <f t="shared" si="353"/>
        <v>2.4192522612543687E-2</v>
      </c>
      <c r="I1222" s="97">
        <f t="shared" si="354"/>
        <v>2.4192522612543687E-2</v>
      </c>
      <c r="J1222" s="97">
        <f t="shared" si="369"/>
        <v>5.2298023563507372E-2</v>
      </c>
      <c r="K1222" s="97">
        <f t="shared" si="355"/>
        <v>5.8325754999986816E-2</v>
      </c>
      <c r="L1222" s="97">
        <f t="shared" si="356"/>
        <v>9.3081325373210024</v>
      </c>
      <c r="M1222" s="97">
        <f t="shared" si="357"/>
        <v>54.531622580260354</v>
      </c>
      <c r="N1222" s="97">
        <f t="shared" si="370"/>
        <v>5.251513404191515</v>
      </c>
      <c r="O1222" s="97">
        <f t="shared" si="358"/>
        <v>0.12535308061154513</v>
      </c>
      <c r="P1222" s="97">
        <f t="shared" si="359"/>
        <v>0.12535308061154513</v>
      </c>
      <c r="Q1222" s="97">
        <f t="shared" si="371"/>
        <v>0.2699635331825157</v>
      </c>
      <c r="R1222" s="97">
        <f t="shared" si="360"/>
        <v>9.8263177199829528E-3</v>
      </c>
      <c r="S1222" s="97">
        <f t="shared" si="367"/>
        <v>48.749613163943252</v>
      </c>
      <c r="T1222" s="97">
        <f t="shared" si="361"/>
        <v>277.88602916346531</v>
      </c>
      <c r="U1222" s="97">
        <f t="shared" si="362"/>
        <v>657.4484292890811</v>
      </c>
      <c r="V1222" s="33">
        <f t="shared" si="363"/>
        <v>999.99999999999932</v>
      </c>
      <c r="W1222" s="101">
        <f t="shared" si="364"/>
        <v>3133.8821365081831</v>
      </c>
      <c r="X1222" s="108">
        <f t="shared" si="365"/>
        <v>64.665541547452875</v>
      </c>
      <c r="Y1222" s="32">
        <f t="shared" si="366"/>
        <v>30.043318611606967</v>
      </c>
    </row>
    <row r="1223" spans="1:25" x14ac:dyDescent="0.25">
      <c r="A1223" s="4">
        <v>1217</v>
      </c>
      <c r="C1223" s="106">
        <f>IF(male=0,VLOOKUP((($A$5:$A$1570/'Life tables'!$I$2)*2)+age,lifetable,13,1),IF(male=1,VLOOKUP((($A$5:$A$1570/'Life tables'!$I$2)*2)+age,lifetable,10,1),"error"))</f>
        <v>4.4968558322060481E-3</v>
      </c>
      <c r="F1223" s="97">
        <f t="shared" si="352"/>
        <v>10.461138355535638</v>
      </c>
      <c r="G1223" s="97">
        <f t="shared" si="368"/>
        <v>1.0508432417698781</v>
      </c>
      <c r="H1223" s="97">
        <f t="shared" si="353"/>
        <v>2.4047256573742036E-2</v>
      </c>
      <c r="I1223" s="97">
        <f t="shared" si="354"/>
        <v>2.4047256573742036E-2</v>
      </c>
      <c r="J1223" s="97">
        <f t="shared" si="369"/>
        <v>5.1983995678036382E-2</v>
      </c>
      <c r="K1223" s="97">
        <f t="shared" si="355"/>
        <v>5.7975533093629239E-2</v>
      </c>
      <c r="L1223" s="97">
        <f t="shared" si="356"/>
        <v>9.2522410718466102</v>
      </c>
      <c r="M1223" s="97">
        <f t="shared" si="357"/>
        <v>54.204403191917244</v>
      </c>
      <c r="N1223" s="97">
        <f t="shared" si="370"/>
        <v>5.2200014681315521</v>
      </c>
      <c r="O1223" s="97">
        <f t="shared" si="358"/>
        <v>0.12460089396416885</v>
      </c>
      <c r="P1223" s="97">
        <f t="shared" si="359"/>
        <v>0.12460089396416885</v>
      </c>
      <c r="Q1223" s="97">
        <f t="shared" si="371"/>
        <v>0.26834360518435441</v>
      </c>
      <c r="R1223" s="97">
        <f t="shared" si="360"/>
        <v>9.7673544703700231E-3</v>
      </c>
      <c r="S1223" s="97">
        <f t="shared" si="367"/>
        <v>48.457088976202627</v>
      </c>
      <c r="T1223" s="97">
        <f t="shared" si="361"/>
        <v>278.20635676432772</v>
      </c>
      <c r="U1223" s="97">
        <f t="shared" si="362"/>
        <v>657.51617217664511</v>
      </c>
      <c r="V1223" s="33">
        <f t="shared" si="363"/>
        <v>999.99999999999932</v>
      </c>
      <c r="W1223" s="101">
        <f t="shared" si="364"/>
        <v>3111.4954706345543</v>
      </c>
      <c r="X1223" s="108">
        <f t="shared" si="365"/>
        <v>64.277471059026482</v>
      </c>
      <c r="Y1223" s="32">
        <f t="shared" si="366"/>
        <v>29.854434571726301</v>
      </c>
    </row>
    <row r="1224" spans="1:25" x14ac:dyDescent="0.25">
      <c r="A1224" s="4">
        <v>1218</v>
      </c>
      <c r="C1224" s="106">
        <f>IF(male=0,VLOOKUP((($A$5:$A$1570/'Life tables'!$I$2)*2)+age,lifetable,13,1),IF(male=1,VLOOKUP((($A$5:$A$1570/'Life tables'!$I$2)*2)+age,lifetable,10,1),"error"))</f>
        <v>4.4968558322060481E-3</v>
      </c>
      <c r="F1224" s="97">
        <f t="shared" ref="F1224:F1287" si="372">E1223*(1-pCAUC)+(L1223+G1223+H1223+I1223 )*(1-pCAUC)+(S1223+N1223+O1223+P1223)*(pUAUC)</f>
        <v>10.398324833961356</v>
      </c>
      <c r="G1224" s="97">
        <f t="shared" si="368"/>
        <v>1.0445334920662837</v>
      </c>
      <c r="H1224" s="97">
        <f t="shared" ref="H1224:H1287" si="373">F1224*rrEREX</f>
        <v>2.3902865703622458E-2</v>
      </c>
      <c r="I1224" s="97">
        <f t="shared" ref="I1224:I1287" si="374">F1224*rrHOEX</f>
        <v>2.3902865703622458E-2</v>
      </c>
      <c r="J1224" s="97">
        <f t="shared" si="369"/>
        <v>5.1671859682596466E-2</v>
      </c>
      <c r="K1224" s="97">
        <f t="shared" ref="K1224:K1287" si="375">F1224*amr + I1224*amrHOEX</f>
        <v>5.7627421131528078E-2</v>
      </c>
      <c r="L1224" s="97">
        <f t="shared" ref="L1224:L1287" si="376">F1224-SUM(G1224:K1224)</f>
        <v>9.1966863296737031</v>
      </c>
      <c r="M1224" s="97">
        <f t="shared" ref="M1224:M1287" si="377">E1223*pCAUC+(L1223+G1223+H1223+I1223)*pCAUC+(S1223+N1223+O1223+P1223)*(1-pUAUC)</f>
        <v>53.879146225065128</v>
      </c>
      <c r="N1224" s="97">
        <f t="shared" si="370"/>
        <v>5.1886785175130088</v>
      </c>
      <c r="O1224" s="97">
        <f t="shared" ref="O1224:O1287" si="378">M1224*rrEREXc</f>
        <v>0.12385321837968992</v>
      </c>
      <c r="P1224" s="97">
        <f t="shared" ref="P1224:P1287" si="379">M1224*rrHOEXc</f>
        <v>0.12385321837968992</v>
      </c>
      <c r="Q1224" s="97">
        <f t="shared" si="371"/>
        <v>0.26673339232420357</v>
      </c>
      <c r="R1224" s="97">
        <f t="shared" ref="R1224:R1287" si="380">M1224*amrc + P1224*amrHOEX</f>
        <v>9.7087448390093777E-3</v>
      </c>
      <c r="S1224" s="97">
        <f t="shared" si="367"/>
        <v>48.166319133629528</v>
      </c>
      <c r="T1224" s="97">
        <f t="shared" ref="T1224:T1287" si="381">J1224+Q1224+T1223</f>
        <v>278.52476201633453</v>
      </c>
      <c r="U1224" s="97">
        <f t="shared" ref="U1224:U1287" si="382">K1224+R1224+U1223</f>
        <v>657.58350834261569</v>
      </c>
      <c r="V1224" s="33">
        <f t="shared" ref="V1224:V1287" si="383">SUM(G1224:I1224,L1224,N1224,O1224,P1224,S1224,T1224,U1224)</f>
        <v>999.99999999999932</v>
      </c>
      <c r="W1224" s="101">
        <f t="shared" ref="W1224:W1287" si="384">(cNES*L1224+(cNES+cOSEX)*G1224+(cNES+cEREX)*H1224+(cNES+cHOEX)*I1224 +(cNES+ cNES)*S1224 +(cNES+ cOSEX)*N1224 + (cNES+cEREX)*O1224 + (cNES+cHOEX)*P1224)/(1+cDR)^A$5:A$65536</f>
        <v>3089.2687064277934</v>
      </c>
      <c r="X1224" s="108">
        <f t="shared" ref="X1224:X1287" si="385">(L1224+G1224+H1224+I1224+N1224+O1224+P1224+S1224)</f>
        <v>63.891729641049153</v>
      </c>
      <c r="Y1224" s="32">
        <f t="shared" ref="Y1224:Y1287" si="386">(uNES*L1224+ uOCEX*G1224+uEREX*H1224+uHOEX*I1224+uNES*S1224+ uOCEX*N1224+uEREX*O1224+uHOEX*P1224)/(1+oDR)^A$5:A$65536</f>
        <v>29.666738141493955</v>
      </c>
    </row>
    <row r="1225" spans="1:25" x14ac:dyDescent="0.25">
      <c r="A1225" s="4">
        <v>1219</v>
      </c>
      <c r="C1225" s="106">
        <f>IF(male=0,VLOOKUP((($A$5:$A$1570/'Life tables'!$I$2)*2)+age,lifetable,13,1),IF(male=1,VLOOKUP((($A$5:$A$1570/'Life tables'!$I$2)*2)+age,lifetable,10,1),"error"))</f>
        <v>4.4968558322060481E-3</v>
      </c>
      <c r="F1225" s="97">
        <f t="shared" si="372"/>
        <v>10.3358896869404</v>
      </c>
      <c r="G1225" s="97">
        <f t="shared" si="368"/>
        <v>1.0382617508784653</v>
      </c>
      <c r="H1225" s="97">
        <f t="shared" si="373"/>
        <v>2.3759344611691029E-2</v>
      </c>
      <c r="I1225" s="97">
        <f t="shared" si="374"/>
        <v>2.3759344611691029E-2</v>
      </c>
      <c r="J1225" s="97">
        <f t="shared" si="369"/>
        <v>5.1361603924323526E-2</v>
      </c>
      <c r="K1225" s="97">
        <f t="shared" si="375"/>
        <v>5.7281406117741011E-2</v>
      </c>
      <c r="L1225" s="97">
        <f t="shared" si="376"/>
        <v>9.1414662367964876</v>
      </c>
      <c r="M1225" s="97">
        <f t="shared" si="377"/>
        <v>53.555839954108762</v>
      </c>
      <c r="N1225" s="97">
        <f t="shared" si="370"/>
        <v>5.1575434231356567</v>
      </c>
      <c r="O1225" s="97">
        <f t="shared" si="378"/>
        <v>0.12311002690421599</v>
      </c>
      <c r="P1225" s="97">
        <f t="shared" si="379"/>
        <v>0.12311002690421599</v>
      </c>
      <c r="Q1225" s="97">
        <f t="shared" si="371"/>
        <v>0.26513283655348574</v>
      </c>
      <c r="R1225" s="97">
        <f t="shared" si="380"/>
        <v>9.6504867130091064E-3</v>
      </c>
      <c r="S1225" s="97">
        <f t="shared" si="367"/>
        <v>47.877293153898179</v>
      </c>
      <c r="T1225" s="97">
        <f t="shared" si="381"/>
        <v>278.84125645681235</v>
      </c>
      <c r="U1225" s="97">
        <f t="shared" si="382"/>
        <v>657.65044023544647</v>
      </c>
      <c r="V1225" s="33">
        <f t="shared" si="383"/>
        <v>999.99999999999943</v>
      </c>
      <c r="W1225" s="101">
        <f t="shared" si="384"/>
        <v>3067.2007024184518</v>
      </c>
      <c r="X1225" s="108">
        <f t="shared" si="385"/>
        <v>63.508303307740604</v>
      </c>
      <c r="Y1225" s="32">
        <f t="shared" si="386"/>
        <v>29.480221850330214</v>
      </c>
    </row>
    <row r="1226" spans="1:25" x14ac:dyDescent="0.25">
      <c r="A1226" s="4">
        <v>1220</v>
      </c>
      <c r="C1226" s="106">
        <f>IF(male=0,VLOOKUP((($A$5:$A$1570/'Life tables'!$I$2)*2)+age,lifetable,13,1),IF(male=1,VLOOKUP((($A$5:$A$1570/'Life tables'!$I$2)*2)+age,lifetable,10,1),"error"))</f>
        <v>4.4968558322060481E-3</v>
      </c>
      <c r="F1226" s="97">
        <f t="shared" si="372"/>
        <v>10.273830585996876</v>
      </c>
      <c r="G1226" s="97">
        <f t="shared" si="368"/>
        <v>1.0320277843061458</v>
      </c>
      <c r="H1226" s="97">
        <f t="shared" si="373"/>
        <v>2.3616687945427269E-2</v>
      </c>
      <c r="I1226" s="97">
        <f t="shared" si="374"/>
        <v>2.3616687945427269E-2</v>
      </c>
      <c r="J1226" s="97">
        <f t="shared" si="369"/>
        <v>5.105321683244228E-2</v>
      </c>
      <c r="K1226" s="97">
        <f t="shared" si="375"/>
        <v>5.6937475147875935E-2</v>
      </c>
      <c r="L1226" s="97">
        <f t="shared" si="376"/>
        <v>9.0865787338195574</v>
      </c>
      <c r="M1226" s="97">
        <f t="shared" si="377"/>
        <v>53.234472721743721</v>
      </c>
      <c r="N1226" s="97">
        <f t="shared" si="370"/>
        <v>5.1265950623758236</v>
      </c>
      <c r="O1226" s="97">
        <f t="shared" si="378"/>
        <v>0.12237129274083633</v>
      </c>
      <c r="P1226" s="97">
        <f t="shared" si="379"/>
        <v>0.12237129274083633</v>
      </c>
      <c r="Q1226" s="97">
        <f t="shared" si="371"/>
        <v>0.26354188016170293</v>
      </c>
      <c r="R1226" s="97">
        <f t="shared" si="380"/>
        <v>9.5925779917829454E-3</v>
      </c>
      <c r="S1226" s="97">
        <f t="shared" si="367"/>
        <v>47.590000615732741</v>
      </c>
      <c r="T1226" s="97">
        <f t="shared" si="381"/>
        <v>279.15585155380649</v>
      </c>
      <c r="U1226" s="97">
        <f t="shared" si="382"/>
        <v>657.71697028858614</v>
      </c>
      <c r="V1226" s="33">
        <f t="shared" si="383"/>
        <v>999.99999999999943</v>
      </c>
      <c r="W1226" s="101">
        <f t="shared" si="384"/>
        <v>3045.2903252578753</v>
      </c>
      <c r="X1226" s="108">
        <f t="shared" si="385"/>
        <v>63.127178157606799</v>
      </c>
      <c r="Y1226" s="32">
        <f t="shared" si="386"/>
        <v>29.29487827479063</v>
      </c>
    </row>
    <row r="1227" spans="1:25" x14ac:dyDescent="0.25">
      <c r="A1227" s="4">
        <v>1221</v>
      </c>
      <c r="C1227" s="106">
        <f>IF(male=0,VLOOKUP((($A$5:$A$1570/'Life tables'!$I$2)*2)+age,lifetable,13,1),IF(male=1,VLOOKUP((($A$5:$A$1570/'Life tables'!$I$2)*2)+age,lifetable,10,1),"error"))</f>
        <v>4.4968558322060481E-3</v>
      </c>
      <c r="F1227" s="97">
        <f t="shared" si="372"/>
        <v>10.21214521897579</v>
      </c>
      <c r="G1227" s="97">
        <f t="shared" si="368"/>
        <v>1.0258313600885174</v>
      </c>
      <c r="H1227" s="97">
        <f t="shared" si="373"/>
        <v>2.3474890389827925E-2</v>
      </c>
      <c r="I1227" s="97">
        <f t="shared" si="374"/>
        <v>2.3474890389827925E-2</v>
      </c>
      <c r="J1227" s="97">
        <f t="shared" si="369"/>
        <v>5.0746686917280091E-2</v>
      </c>
      <c r="K1227" s="97">
        <f t="shared" si="375"/>
        <v>5.6595615407991011E-2</v>
      </c>
      <c r="L1227" s="97">
        <f t="shared" si="376"/>
        <v>9.0320217757823453</v>
      </c>
      <c r="M1227" s="97">
        <f t="shared" si="377"/>
        <v>52.915032938631001</v>
      </c>
      <c r="N1227" s="97">
        <f t="shared" si="370"/>
        <v>5.0958323191550541</v>
      </c>
      <c r="O1227" s="97">
        <f t="shared" si="378"/>
        <v>0.12163698924887388</v>
      </c>
      <c r="P1227" s="97">
        <f t="shared" si="379"/>
        <v>0.12163698924887388</v>
      </c>
      <c r="Q1227" s="97">
        <f t="shared" si="371"/>
        <v>0.26196046577482601</v>
      </c>
      <c r="R1227" s="97">
        <f t="shared" si="380"/>
        <v>9.5350165869916587E-3</v>
      </c>
      <c r="S1227" s="97">
        <f t="shared" si="367"/>
        <v>47.304431158616381</v>
      </c>
      <c r="T1227" s="97">
        <f t="shared" si="381"/>
        <v>279.46855870649858</v>
      </c>
      <c r="U1227" s="97">
        <f t="shared" si="382"/>
        <v>657.78310092058109</v>
      </c>
      <c r="V1227" s="33">
        <f t="shared" si="383"/>
        <v>999.99999999999932</v>
      </c>
      <c r="W1227" s="101">
        <f t="shared" si="384"/>
        <v>3023.5364496615807</v>
      </c>
      <c r="X1227" s="108">
        <f t="shared" si="385"/>
        <v>62.748340372919699</v>
      </c>
      <c r="Y1227" s="32">
        <f t="shared" si="386"/>
        <v>29.110700038262856</v>
      </c>
    </row>
    <row r="1228" spans="1:25" x14ac:dyDescent="0.25">
      <c r="A1228" s="4">
        <v>1222</v>
      </c>
      <c r="C1228" s="106">
        <f>IF(male=0,VLOOKUP((($A$5:$A$1570/'Life tables'!$I$2)*2)+age,lifetable,13,1),IF(male=1,VLOOKUP((($A$5:$A$1570/'Life tables'!$I$2)*2)+age,lifetable,10,1),"error"))</f>
        <v>4.4968558322060481E-3</v>
      </c>
      <c r="F1228" s="97">
        <f t="shared" si="372"/>
        <v>10.150831289849766</v>
      </c>
      <c r="G1228" s="97">
        <f t="shared" si="368"/>
        <v>1.0196722475848246</v>
      </c>
      <c r="H1228" s="97">
        <f t="shared" si="373"/>
        <v>2.3333946666962667E-2</v>
      </c>
      <c r="I1228" s="97">
        <f t="shared" si="374"/>
        <v>2.3333946666962667E-2</v>
      </c>
      <c r="J1228" s="97">
        <f t="shared" si="369"/>
        <v>5.0442002769306465E-2</v>
      </c>
      <c r="K1228" s="97">
        <f t="shared" si="375"/>
        <v>5.6255814173523516E-2</v>
      </c>
      <c r="L1228" s="97">
        <f t="shared" si="376"/>
        <v>8.9777933319881864</v>
      </c>
      <c r="M1228" s="97">
        <f t="shared" si="377"/>
        <v>52.597509083069944</v>
      </c>
      <c r="N1228" s="97">
        <f t="shared" si="370"/>
        <v>5.0652540839086111</v>
      </c>
      <c r="O1228" s="97">
        <f t="shared" si="378"/>
        <v>0.1209070899431334</v>
      </c>
      <c r="P1228" s="97">
        <f t="shared" si="379"/>
        <v>0.1209070899431334</v>
      </c>
      <c r="Q1228" s="97">
        <f t="shared" si="371"/>
        <v>0.26038853635367532</v>
      </c>
      <c r="R1228" s="97">
        <f t="shared" si="380"/>
        <v>9.4778004224840874E-3</v>
      </c>
      <c r="S1228" s="97">
        <f t="shared" ref="S1228:S1291" si="387">M1228-SUM(N1228:R1228)</f>
        <v>47.020574482498908</v>
      </c>
      <c r="T1228" s="97">
        <f t="shared" si="381"/>
        <v>279.77938924562159</v>
      </c>
      <c r="U1228" s="97">
        <f t="shared" si="382"/>
        <v>657.84883453517705</v>
      </c>
      <c r="V1228" s="33">
        <f t="shared" si="383"/>
        <v>999.99999999999932</v>
      </c>
      <c r="W1228" s="101">
        <f t="shared" si="384"/>
        <v>3001.9379583529899</v>
      </c>
      <c r="X1228" s="108">
        <f t="shared" si="385"/>
        <v>62.371776219200719</v>
      </c>
      <c r="Y1228" s="32">
        <f t="shared" si="386"/>
        <v>28.927679810665627</v>
      </c>
    </row>
    <row r="1229" spans="1:25" x14ac:dyDescent="0.25">
      <c r="A1229" s="4">
        <v>1223</v>
      </c>
      <c r="C1229" s="106">
        <f>IF(male=0,VLOOKUP((($A$5:$A$1570/'Life tables'!$I$2)*2)+age,lifetable,13,1),IF(male=1,VLOOKUP((($A$5:$A$1570/'Life tables'!$I$2)*2)+age,lifetable,10,1),"error"))</f>
        <v>4.4968558322060481E-3</v>
      </c>
      <c r="F1229" s="97">
        <f t="shared" si="372"/>
        <v>10.089886518530813</v>
      </c>
      <c r="G1229" s="97">
        <f t="shared" si="368"/>
        <v>1.013550217755457</v>
      </c>
      <c r="H1229" s="97">
        <f t="shared" si="373"/>
        <v>2.3193851535541394E-2</v>
      </c>
      <c r="I1229" s="97">
        <f t="shared" si="374"/>
        <v>2.3193851535541394E-2</v>
      </c>
      <c r="J1229" s="97">
        <f t="shared" si="369"/>
        <v>5.0139153058197647E-2</v>
      </c>
      <c r="K1229" s="97">
        <f t="shared" si="375"/>
        <v>5.5918058808246671E-2</v>
      </c>
      <c r="L1229" s="97">
        <f t="shared" si="376"/>
        <v>8.9238913858378286</v>
      </c>
      <c r="M1229" s="97">
        <f t="shared" si="377"/>
        <v>52.2818897006699</v>
      </c>
      <c r="N1229" s="97">
        <f t="shared" si="370"/>
        <v>5.034859253553857</v>
      </c>
      <c r="O1229" s="97">
        <f t="shared" si="378"/>
        <v>0.12018156849314669</v>
      </c>
      <c r="P1229" s="97">
        <f t="shared" si="379"/>
        <v>0.12018156849314669</v>
      </c>
      <c r="Q1229" s="97">
        <f t="shared" si="371"/>
        <v>0.25882603519229519</v>
      </c>
      <c r="R1229" s="97">
        <f t="shared" si="380"/>
        <v>9.4209274342379936E-3</v>
      </c>
      <c r="S1229" s="97">
        <f t="shared" si="387"/>
        <v>46.738420347503215</v>
      </c>
      <c r="T1229" s="97">
        <f t="shared" si="381"/>
        <v>280.0883544338721</v>
      </c>
      <c r="U1229" s="97">
        <f t="shared" si="382"/>
        <v>657.91417352141957</v>
      </c>
      <c r="V1229" s="33">
        <f t="shared" si="383"/>
        <v>999.99999999999943</v>
      </c>
      <c r="W1229" s="101">
        <f t="shared" si="384"/>
        <v>2980.4937420074971</v>
      </c>
      <c r="X1229" s="108">
        <f t="shared" si="385"/>
        <v>61.997472044707735</v>
      </c>
      <c r="Y1229" s="32">
        <f t="shared" si="386"/>
        <v>28.745810308149881</v>
      </c>
    </row>
    <row r="1230" spans="1:25" x14ac:dyDescent="0.25">
      <c r="A1230" s="4">
        <v>1224</v>
      </c>
      <c r="C1230" s="106">
        <f>IF(male=0,VLOOKUP((($A$5:$A$1570/'Life tables'!$I$2)*2)+age,lifetable,13,1),IF(male=1,VLOOKUP((($A$5:$A$1570/'Life tables'!$I$2)*2)+age,lifetable,10,1),"error"))</f>
        <v>4.4968558322060481E-3</v>
      </c>
      <c r="F1230" s="97">
        <f t="shared" si="372"/>
        <v>10.029308640686939</v>
      </c>
      <c r="G1230" s="97">
        <f t="shared" si="368"/>
        <v>1.0074650431435266</v>
      </c>
      <c r="H1230" s="97">
        <f t="shared" si="373"/>
        <v>2.305459979049267E-2</v>
      </c>
      <c r="I1230" s="97">
        <f t="shared" si="374"/>
        <v>2.305459979049267E-2</v>
      </c>
      <c r="J1230" s="97">
        <f t="shared" si="369"/>
        <v>4.9838126531925361E-2</v>
      </c>
      <c r="K1230" s="97">
        <f t="shared" si="375"/>
        <v>5.5582336763253262E-2</v>
      </c>
      <c r="L1230" s="97">
        <f t="shared" si="376"/>
        <v>8.8703139346672479</v>
      </c>
      <c r="M1230" s="97">
        <f t="shared" si="377"/>
        <v>51.968163404020785</v>
      </c>
      <c r="N1230" s="97">
        <f t="shared" si="370"/>
        <v>5.0046467314585295</v>
      </c>
      <c r="O1230" s="97">
        <f t="shared" si="378"/>
        <v>0.11946039872241528</v>
      </c>
      <c r="P1230" s="97">
        <f t="shared" si="379"/>
        <v>0.11946039872241528</v>
      </c>
      <c r="Q1230" s="97">
        <f t="shared" si="371"/>
        <v>0.25727290591632312</v>
      </c>
      <c r="R1230" s="97">
        <f t="shared" si="380"/>
        <v>9.3643955703006879E-3</v>
      </c>
      <c r="S1230" s="97">
        <f t="shared" si="387"/>
        <v>46.457958573630805</v>
      </c>
      <c r="T1230" s="97">
        <f t="shared" si="381"/>
        <v>280.39546546632033</v>
      </c>
      <c r="U1230" s="97">
        <f t="shared" si="382"/>
        <v>657.97912025375308</v>
      </c>
      <c r="V1230" s="33">
        <f t="shared" si="383"/>
        <v>999.99999999999932</v>
      </c>
      <c r="W1230" s="101">
        <f t="shared" si="384"/>
        <v>2959.2026991968924</v>
      </c>
      <c r="X1230" s="108">
        <f t="shared" si="385"/>
        <v>61.62541427992592</v>
      </c>
      <c r="Y1230" s="32">
        <f t="shared" si="386"/>
        <v>28.565084292802037</v>
      </c>
    </row>
    <row r="1231" spans="1:25" x14ac:dyDescent="0.25">
      <c r="A1231" s="4">
        <v>1225</v>
      </c>
      <c r="C1231" s="106">
        <f>IF(male=0,VLOOKUP((($A$5:$A$1570/'Life tables'!$I$2)*2)+age,lifetable,13,1),IF(male=1,VLOOKUP((($A$5:$A$1570/'Life tables'!$I$2)*2)+age,lifetable,10,1),"error"))</f>
        <v>4.4968558322060481E-3</v>
      </c>
      <c r="F1231" s="97">
        <f t="shared" si="372"/>
        <v>9.9690954075634064</v>
      </c>
      <c r="G1231" s="97">
        <f t="shared" si="368"/>
        <v>1.0014164978569138</v>
      </c>
      <c r="H1231" s="97">
        <f t="shared" si="373"/>
        <v>2.2916186262552863E-2</v>
      </c>
      <c r="I1231" s="97">
        <f t="shared" si="374"/>
        <v>2.2916186262552863E-2</v>
      </c>
      <c r="J1231" s="97">
        <f t="shared" si="369"/>
        <v>4.9538912015868609E-2</v>
      </c>
      <c r="K1231" s="97">
        <f t="shared" si="375"/>
        <v>5.524863557596512E-2</v>
      </c>
      <c r="L1231" s="97">
        <f t="shared" si="376"/>
        <v>8.8170589895895528</v>
      </c>
      <c r="M1231" s="97">
        <f t="shared" si="377"/>
        <v>51.656318872362526</v>
      </c>
      <c r="N1231" s="97">
        <f t="shared" si="370"/>
        <v>4.9746154274089047</v>
      </c>
      <c r="O1231" s="97">
        <f t="shared" si="378"/>
        <v>0.11874355460765063</v>
      </c>
      <c r="P1231" s="97">
        <f t="shared" si="379"/>
        <v>0.11874355460765063</v>
      </c>
      <c r="Q1231" s="97">
        <f t="shared" si="371"/>
        <v>0.25572909248135328</v>
      </c>
      <c r="R1231" s="97">
        <f t="shared" si="380"/>
        <v>9.3082027907294713E-3</v>
      </c>
      <c r="S1231" s="97">
        <f t="shared" si="387"/>
        <v>46.179179040466238</v>
      </c>
      <c r="T1231" s="97">
        <f t="shared" si="381"/>
        <v>280.70073347081757</v>
      </c>
      <c r="U1231" s="97">
        <f t="shared" si="382"/>
        <v>658.04367709211976</v>
      </c>
      <c r="V1231" s="33">
        <f t="shared" si="383"/>
        <v>999.99999999999932</v>
      </c>
      <c r="W1231" s="101">
        <f t="shared" si="384"/>
        <v>2938.0637363341266</v>
      </c>
      <c r="X1231" s="108">
        <f t="shared" si="385"/>
        <v>61.255589437062014</v>
      </c>
      <c r="Y1231" s="32">
        <f t="shared" si="386"/>
        <v>28.385494572349458</v>
      </c>
    </row>
    <row r="1232" spans="1:25" x14ac:dyDescent="0.25">
      <c r="A1232" s="4">
        <v>1226</v>
      </c>
      <c r="C1232" s="106">
        <f>IF(male=0,VLOOKUP((($A$5:$A$1570/'Life tables'!$I$2)*2)+age,lifetable,13,1),IF(male=1,VLOOKUP((($A$5:$A$1570/'Life tables'!$I$2)*2)+age,lifetable,10,1),"error"))</f>
        <v>5.0253560799291552E-3</v>
      </c>
      <c r="F1232" s="97">
        <f t="shared" si="372"/>
        <v>9.9092445858085014</v>
      </c>
      <c r="G1232" s="97">
        <f t="shared" ref="G1232:G1295" si="388">F1232*(rrOSEX)</f>
        <v>0.99540435755076506</v>
      </c>
      <c r="H1232" s="97">
        <f t="shared" si="373"/>
        <v>2.2778605817865609E-2</v>
      </c>
      <c r="I1232" s="97">
        <f t="shared" si="374"/>
        <v>2.2778605817865609E-2</v>
      </c>
      <c r="J1232" s="97">
        <f t="shared" ref="J1232:J1295" si="389">F1232*mr + G1232*mr + H1232*mr+I1232*mr</f>
        <v>5.5028685077481772E-2</v>
      </c>
      <c r="K1232" s="97">
        <f t="shared" si="375"/>
        <v>5.4916942869167464E-2</v>
      </c>
      <c r="L1232" s="97">
        <f t="shared" si="376"/>
        <v>8.7583373886753559</v>
      </c>
      <c r="M1232" s="97">
        <f t="shared" si="377"/>
        <v>51.346344851253512</v>
      </c>
      <c r="N1232" s="97">
        <f t="shared" ref="N1232:N1295" si="390">M1232*rrOSEXc</f>
        <v>4.9447642575778721</v>
      </c>
      <c r="O1232" s="97">
        <f t="shared" si="378"/>
        <v>0.11803101027801191</v>
      </c>
      <c r="P1232" s="97">
        <f t="shared" si="379"/>
        <v>0.11803101027801191</v>
      </c>
      <c r="Q1232" s="97">
        <f t="shared" ref="Q1232:Q1295" si="391">M1232*mr + N1232*mr + O1232*mr+P1232*mr</f>
        <v>0.28406916311626279</v>
      </c>
      <c r="R1232" s="97">
        <f t="shared" si="380"/>
        <v>9.2523470675318908E-3</v>
      </c>
      <c r="S1232" s="97">
        <f t="shared" si="387"/>
        <v>45.872197062935825</v>
      </c>
      <c r="T1232" s="97">
        <f t="shared" si="381"/>
        <v>281.03983131901128</v>
      </c>
      <c r="U1232" s="97">
        <f t="shared" si="382"/>
        <v>658.10784638205644</v>
      </c>
      <c r="V1232" s="33">
        <f t="shared" si="383"/>
        <v>999.99999999999932</v>
      </c>
      <c r="W1232" s="101">
        <f t="shared" si="384"/>
        <v>2915.5966220374962</v>
      </c>
      <c r="X1232" s="108">
        <f t="shared" si="385"/>
        <v>60.852322298931568</v>
      </c>
      <c r="Y1232" s="32">
        <f t="shared" si="386"/>
        <v>28.190240886294344</v>
      </c>
    </row>
    <row r="1233" spans="1:25" x14ac:dyDescent="0.25">
      <c r="A1233" s="4">
        <v>1227</v>
      </c>
      <c r="C1233" s="106">
        <f>IF(male=0,VLOOKUP((($A$5:$A$1570/'Life tables'!$I$2)*2)+age,lifetable,13,1),IF(male=1,VLOOKUP((($A$5:$A$1570/'Life tables'!$I$2)*2)+age,lifetable,10,1),"error"))</f>
        <v>5.0253560799291552E-3</v>
      </c>
      <c r="F1233" s="97">
        <f t="shared" si="372"/>
        <v>9.8439419968345767</v>
      </c>
      <c r="G1233" s="97">
        <f t="shared" si="388"/>
        <v>0.98884457581754548</v>
      </c>
      <c r="H1233" s="97">
        <f t="shared" si="373"/>
        <v>2.2628493271925079E-2</v>
      </c>
      <c r="I1233" s="97">
        <f t="shared" si="374"/>
        <v>2.2628493271925079E-2</v>
      </c>
      <c r="J1233" s="97">
        <f t="shared" si="389"/>
        <v>5.4666042337939667E-2</v>
      </c>
      <c r="K1233" s="97">
        <f t="shared" si="375"/>
        <v>5.4555036518301354E-2</v>
      </c>
      <c r="L1233" s="97">
        <f t="shared" si="376"/>
        <v>8.70061935561694</v>
      </c>
      <c r="M1233" s="97">
        <f t="shared" si="377"/>
        <v>51.008380302096995</v>
      </c>
      <c r="N1233" s="97">
        <f t="shared" si="390"/>
        <v>4.9122175392508174</v>
      </c>
      <c r="O1233" s="97">
        <f t="shared" si="378"/>
        <v>0.11725412348518068</v>
      </c>
      <c r="P1233" s="97">
        <f t="shared" si="379"/>
        <v>0.11725412348518068</v>
      </c>
      <c r="Q1233" s="97">
        <f t="shared" si="391"/>
        <v>0.28219940379999647</v>
      </c>
      <c r="R1233" s="97">
        <f t="shared" si="380"/>
        <v>9.1914475952446905E-3</v>
      </c>
      <c r="S1233" s="97">
        <f t="shared" si="387"/>
        <v>45.570263664480578</v>
      </c>
      <c r="T1233" s="97">
        <f t="shared" si="381"/>
        <v>281.37669676514923</v>
      </c>
      <c r="U1233" s="97">
        <f t="shared" si="382"/>
        <v>658.17159286616993</v>
      </c>
      <c r="V1233" s="33">
        <f t="shared" si="383"/>
        <v>999.99999999999932</v>
      </c>
      <c r="W1233" s="101">
        <f t="shared" si="384"/>
        <v>2893.0745488162343</v>
      </c>
      <c r="X1233" s="108">
        <f t="shared" si="385"/>
        <v>60.451710368680097</v>
      </c>
      <c r="Y1233" s="32">
        <f t="shared" si="386"/>
        <v>27.996600970931404</v>
      </c>
    </row>
    <row r="1234" spans="1:25" x14ac:dyDescent="0.25">
      <c r="A1234" s="4">
        <v>1228</v>
      </c>
      <c r="C1234" s="106">
        <f>IF(male=0,VLOOKUP((($A$5:$A$1570/'Life tables'!$I$2)*2)+age,lifetable,13,1),IF(male=1,VLOOKUP((($A$5:$A$1570/'Life tables'!$I$2)*2)+age,lifetable,10,1),"error"))</f>
        <v>5.0253560799291552E-3</v>
      </c>
      <c r="F1234" s="97">
        <f t="shared" si="372"/>
        <v>9.7790721153766995</v>
      </c>
      <c r="G1234" s="97">
        <f t="shared" si="388"/>
        <v>0.98232826045991983</v>
      </c>
      <c r="H1234" s="97">
        <f t="shared" si="373"/>
        <v>2.247937540058937E-2</v>
      </c>
      <c r="I1234" s="97">
        <f t="shared" si="374"/>
        <v>2.247937540058937E-2</v>
      </c>
      <c r="J1234" s="97">
        <f t="shared" si="389"/>
        <v>5.4305802538947179E-2</v>
      </c>
      <c r="K1234" s="97">
        <f t="shared" si="375"/>
        <v>5.4195528228531832E-2</v>
      </c>
      <c r="L1234" s="97">
        <f t="shared" si="376"/>
        <v>8.6432837733481218</v>
      </c>
      <c r="M1234" s="97">
        <f t="shared" si="377"/>
        <v>50.672638253303397</v>
      </c>
      <c r="N1234" s="97">
        <f t="shared" si="390"/>
        <v>4.8798848525240421</v>
      </c>
      <c r="O1234" s="97">
        <f t="shared" si="378"/>
        <v>0.11648234560446263</v>
      </c>
      <c r="P1234" s="97">
        <f t="shared" si="379"/>
        <v>0.11648234560446263</v>
      </c>
      <c r="Q1234" s="97">
        <f t="shared" si="391"/>
        <v>0.28034194027265041</v>
      </c>
      <c r="R1234" s="97">
        <f t="shared" si="380"/>
        <v>9.1309486060838913E-3</v>
      </c>
      <c r="S1234" s="97">
        <f t="shared" si="387"/>
        <v>45.270315820691692</v>
      </c>
      <c r="T1234" s="97">
        <f t="shared" si="381"/>
        <v>281.71134450796086</v>
      </c>
      <c r="U1234" s="97">
        <f t="shared" si="382"/>
        <v>658.23491934300455</v>
      </c>
      <c r="V1234" s="33">
        <f t="shared" si="383"/>
        <v>999.99999999999932</v>
      </c>
      <c r="W1234" s="101">
        <f t="shared" si="384"/>
        <v>2870.726422282261</v>
      </c>
      <c r="X1234" s="108">
        <f t="shared" si="385"/>
        <v>60.053736149033881</v>
      </c>
      <c r="Y1234" s="32">
        <f t="shared" si="386"/>
        <v>27.804291334294184</v>
      </c>
    </row>
    <row r="1235" spans="1:25" x14ac:dyDescent="0.25">
      <c r="A1235" s="4">
        <v>1229</v>
      </c>
      <c r="C1235" s="106">
        <f>IF(male=0,VLOOKUP((($A$5:$A$1570/'Life tables'!$I$2)*2)+age,lifetable,13,1),IF(male=1,VLOOKUP((($A$5:$A$1570/'Life tables'!$I$2)*2)+age,lifetable,10,1),"error"))</f>
        <v>5.0253560799291552E-3</v>
      </c>
      <c r="F1235" s="97">
        <f t="shared" si="372"/>
        <v>9.7146319772027514</v>
      </c>
      <c r="G1235" s="97">
        <f t="shared" si="388"/>
        <v>0.97585511371456801</v>
      </c>
      <c r="H1235" s="97">
        <f t="shared" si="373"/>
        <v>2.2331245389910721E-2</v>
      </c>
      <c r="I1235" s="97">
        <f t="shared" si="374"/>
        <v>2.2331245389910721E-2</v>
      </c>
      <c r="J1235" s="97">
        <f t="shared" si="389"/>
        <v>5.394794921933066E-2</v>
      </c>
      <c r="K1235" s="97">
        <f t="shared" si="375"/>
        <v>5.3838401572111602E-2</v>
      </c>
      <c r="L1235" s="97">
        <f t="shared" si="376"/>
        <v>8.5863280219169198</v>
      </c>
      <c r="M1235" s="97">
        <f t="shared" si="377"/>
        <v>50.339104171831124</v>
      </c>
      <c r="N1235" s="97">
        <f t="shared" si="390"/>
        <v>4.8477647978341531</v>
      </c>
      <c r="O1235" s="97">
        <f t="shared" si="378"/>
        <v>0.11571564322842467</v>
      </c>
      <c r="P1235" s="97">
        <f t="shared" si="379"/>
        <v>0.11571564322842467</v>
      </c>
      <c r="Q1235" s="97">
        <f t="shared" si="391"/>
        <v>0.27849669213144279</v>
      </c>
      <c r="R1235" s="97">
        <f t="shared" si="380"/>
        <v>9.0708474812702024E-3</v>
      </c>
      <c r="S1235" s="97">
        <f t="shared" si="387"/>
        <v>44.972340547927409</v>
      </c>
      <c r="T1235" s="97">
        <f t="shared" si="381"/>
        <v>282.04378914931164</v>
      </c>
      <c r="U1235" s="97">
        <f t="shared" si="382"/>
        <v>658.29782859205795</v>
      </c>
      <c r="V1235" s="33">
        <f t="shared" si="383"/>
        <v>999.99999999999932</v>
      </c>
      <c r="W1235" s="101">
        <f t="shared" si="384"/>
        <v>2848.5509002164354</v>
      </c>
      <c r="X1235" s="108">
        <f t="shared" si="385"/>
        <v>59.658382258629722</v>
      </c>
      <c r="Y1235" s="32">
        <f t="shared" si="386"/>
        <v>27.613302830997839</v>
      </c>
    </row>
    <row r="1236" spans="1:25" x14ac:dyDescent="0.25">
      <c r="A1236" s="4">
        <v>1230</v>
      </c>
      <c r="C1236" s="106">
        <f>IF(male=0,VLOOKUP((($A$5:$A$1570/'Life tables'!$I$2)*2)+age,lifetable,13,1),IF(male=1,VLOOKUP((($A$5:$A$1570/'Life tables'!$I$2)*2)+age,lifetable,10,1),"error"))</f>
        <v>5.0253560799291552E-3</v>
      </c>
      <c r="F1236" s="97">
        <f t="shared" si="372"/>
        <v>9.6506186423559512</v>
      </c>
      <c r="G1236" s="97">
        <f t="shared" si="388"/>
        <v>0.96942484025667841</v>
      </c>
      <c r="H1236" s="97">
        <f t="shared" si="373"/>
        <v>2.2184096481743638E-2</v>
      </c>
      <c r="I1236" s="97">
        <f t="shared" si="374"/>
        <v>2.2184096481743638E-2</v>
      </c>
      <c r="J1236" s="97">
        <f t="shared" si="389"/>
        <v>5.3592466052723907E-2</v>
      </c>
      <c r="K1236" s="97">
        <f t="shared" si="375"/>
        <v>5.3483640255827095E-2</v>
      </c>
      <c r="L1236" s="97">
        <f t="shared" si="376"/>
        <v>8.5297495028272348</v>
      </c>
      <c r="M1236" s="97">
        <f t="shared" si="377"/>
        <v>50.00776361627377</v>
      </c>
      <c r="N1236" s="97">
        <f t="shared" si="390"/>
        <v>4.8158559844424245</v>
      </c>
      <c r="O1236" s="97">
        <f t="shared" si="378"/>
        <v>0.11495398316027754</v>
      </c>
      <c r="P1236" s="97">
        <f t="shared" si="379"/>
        <v>0.11495398316027754</v>
      </c>
      <c r="Q1236" s="97">
        <f t="shared" si="391"/>
        <v>0.27666357948055553</v>
      </c>
      <c r="R1236" s="97">
        <f t="shared" si="380"/>
        <v>9.0111416185365157E-3</v>
      </c>
      <c r="S1236" s="97">
        <f t="shared" si="387"/>
        <v>44.676324944411697</v>
      </c>
      <c r="T1236" s="97">
        <f t="shared" si="381"/>
        <v>282.37404519484494</v>
      </c>
      <c r="U1236" s="97">
        <f t="shared" si="382"/>
        <v>658.36032337393237</v>
      </c>
      <c r="V1236" s="33">
        <f t="shared" si="383"/>
        <v>999.99999999999932</v>
      </c>
      <c r="W1236" s="101">
        <f t="shared" si="384"/>
        <v>2826.546650704181</v>
      </c>
      <c r="X1236" s="108">
        <f t="shared" si="385"/>
        <v>59.265631431222076</v>
      </c>
      <c r="Y1236" s="32">
        <f t="shared" si="386"/>
        <v>27.423626378801963</v>
      </c>
    </row>
    <row r="1237" spans="1:25" x14ac:dyDescent="0.25">
      <c r="A1237" s="4">
        <v>1231</v>
      </c>
      <c r="C1237" s="106">
        <f>IF(male=0,VLOOKUP((($A$5:$A$1570/'Life tables'!$I$2)*2)+age,lifetable,13,1),IF(male=1,VLOOKUP((($A$5:$A$1570/'Life tables'!$I$2)*2)+age,lifetable,10,1),"error"))</f>
        <v>5.0253560799291552E-3</v>
      </c>
      <c r="F1237" s="97">
        <f t="shared" si="372"/>
        <v>9.5870291947990083</v>
      </c>
      <c r="G1237" s="97">
        <f t="shared" si="388"/>
        <v>0.96303714716420219</v>
      </c>
      <c r="H1237" s="97">
        <f t="shared" si="373"/>
        <v>2.2037921972926904E-2</v>
      </c>
      <c r="I1237" s="97">
        <f t="shared" si="374"/>
        <v>2.2037921972926904E-2</v>
      </c>
      <c r="J1237" s="97">
        <f t="shared" si="389"/>
        <v>5.3239336845592067E-2</v>
      </c>
      <c r="K1237" s="97">
        <f t="shared" si="375"/>
        <v>5.3131228119026291E-2</v>
      </c>
      <c r="L1237" s="97">
        <f t="shared" si="376"/>
        <v>8.4735456387243335</v>
      </c>
      <c r="M1237" s="97">
        <f t="shared" si="377"/>
        <v>49.67860223642306</v>
      </c>
      <c r="N1237" s="97">
        <f t="shared" si="390"/>
        <v>4.7841570303927075</v>
      </c>
      <c r="O1237" s="97">
        <f t="shared" si="378"/>
        <v>0.11419733241287121</v>
      </c>
      <c r="P1237" s="97">
        <f t="shared" si="379"/>
        <v>0.11419733241287121</v>
      </c>
      <c r="Q1237" s="97">
        <f t="shared" si="391"/>
        <v>0.27484252292871597</v>
      </c>
      <c r="R1237" s="97">
        <f t="shared" si="380"/>
        <v>8.9518284320491588E-3</v>
      </c>
      <c r="S1237" s="97">
        <f t="shared" si="387"/>
        <v>44.382256189843844</v>
      </c>
      <c r="T1237" s="97">
        <f t="shared" si="381"/>
        <v>282.70212705461927</v>
      </c>
      <c r="U1237" s="97">
        <f t="shared" si="382"/>
        <v>658.42240643048342</v>
      </c>
      <c r="V1237" s="33">
        <f t="shared" si="383"/>
        <v>999.99999999999932</v>
      </c>
      <c r="W1237" s="101">
        <f t="shared" si="384"/>
        <v>2804.7123520585733</v>
      </c>
      <c r="X1237" s="108">
        <f t="shared" si="385"/>
        <v>58.875466514896686</v>
      </c>
      <c r="Y1237" s="32">
        <f t="shared" si="386"/>
        <v>27.235252958163272</v>
      </c>
    </row>
    <row r="1238" spans="1:25" x14ac:dyDescent="0.25">
      <c r="A1238" s="4">
        <v>1232</v>
      </c>
      <c r="C1238" s="106">
        <f>IF(male=0,VLOOKUP((($A$5:$A$1570/'Life tables'!$I$2)*2)+age,lifetable,13,1),IF(male=1,VLOOKUP((($A$5:$A$1570/'Life tables'!$I$2)*2)+age,lifetable,10,1),"error"))</f>
        <v>5.0253560799291552E-3</v>
      </c>
      <c r="F1238" s="97">
        <f t="shared" si="372"/>
        <v>9.52386074206869</v>
      </c>
      <c r="G1238" s="97">
        <f t="shared" si="388"/>
        <v>0.95669174388315392</v>
      </c>
      <c r="H1238" s="97">
        <f t="shared" si="373"/>
        <v>2.1892715214489523E-2</v>
      </c>
      <c r="I1238" s="97">
        <f t="shared" si="374"/>
        <v>2.1892715214489523E-2</v>
      </c>
      <c r="J1238" s="97">
        <f t="shared" si="389"/>
        <v>5.288854553531331E-2</v>
      </c>
      <c r="K1238" s="97">
        <f t="shared" si="375"/>
        <v>5.2781149131704425E-2</v>
      </c>
      <c r="L1238" s="97">
        <f t="shared" si="376"/>
        <v>8.4177138730895393</v>
      </c>
      <c r="M1238" s="97">
        <f t="shared" si="377"/>
        <v>49.351605772827988</v>
      </c>
      <c r="N1238" s="97">
        <f t="shared" si="390"/>
        <v>4.7526665624689759</v>
      </c>
      <c r="O1238" s="97">
        <f t="shared" si="378"/>
        <v>0.11344565820768149</v>
      </c>
      <c r="P1238" s="97">
        <f t="shared" si="379"/>
        <v>0.11344565820768149</v>
      </c>
      <c r="Q1238" s="97">
        <f t="shared" si="391"/>
        <v>0.27303344358675841</v>
      </c>
      <c r="R1238" s="97">
        <f t="shared" si="380"/>
        <v>8.8929053523284559E-3</v>
      </c>
      <c r="S1238" s="97">
        <f t="shared" si="387"/>
        <v>44.090121545004564</v>
      </c>
      <c r="T1238" s="97">
        <f t="shared" si="381"/>
        <v>283.02804904374136</v>
      </c>
      <c r="U1238" s="97">
        <f t="shared" si="382"/>
        <v>658.48408048496742</v>
      </c>
      <c r="V1238" s="33">
        <f t="shared" si="383"/>
        <v>999.99999999999932</v>
      </c>
      <c r="W1238" s="101">
        <f t="shared" si="384"/>
        <v>2783.0466927439406</v>
      </c>
      <c r="X1238" s="108">
        <f t="shared" si="385"/>
        <v>58.487870471290577</v>
      </c>
      <c r="Y1238" s="32">
        <f t="shared" si="386"/>
        <v>27.048173611792052</v>
      </c>
    </row>
    <row r="1239" spans="1:25" x14ac:dyDescent="0.25">
      <c r="A1239" s="4">
        <v>1233</v>
      </c>
      <c r="C1239" s="106">
        <f>IF(male=0,VLOOKUP((($A$5:$A$1570/'Life tables'!$I$2)*2)+age,lifetable,13,1),IF(male=1,VLOOKUP((($A$5:$A$1570/'Life tables'!$I$2)*2)+age,lifetable,10,1),"error"))</f>
        <v>5.0253560799291552E-3</v>
      </c>
      <c r="F1239" s="97">
        <f t="shared" si="372"/>
        <v>9.4611104149404035</v>
      </c>
      <c r="G1239" s="97">
        <f t="shared" si="388"/>
        <v>0.95038834219391854</v>
      </c>
      <c r="H1239" s="97">
        <f t="shared" si="373"/>
        <v>2.1748469610879697E-2</v>
      </c>
      <c r="I1239" s="97">
        <f t="shared" si="374"/>
        <v>2.1748469610879697E-2</v>
      </c>
      <c r="J1239" s="97">
        <f t="shared" si="389"/>
        <v>5.2540076188316194E-2</v>
      </c>
      <c r="K1239" s="97">
        <f t="shared" si="375"/>
        <v>5.2433387392645019E-2</v>
      </c>
      <c r="L1239" s="97">
        <f t="shared" si="376"/>
        <v>8.362251669943765</v>
      </c>
      <c r="M1239" s="97">
        <f t="shared" si="377"/>
        <v>49.02676005635017</v>
      </c>
      <c r="N1239" s="97">
        <f t="shared" si="390"/>
        <v>4.7213832161525033</v>
      </c>
      <c r="O1239" s="97">
        <f t="shared" si="378"/>
        <v>0.11269892797378782</v>
      </c>
      <c r="P1239" s="97">
        <f t="shared" si="379"/>
        <v>0.11269892797378782</v>
      </c>
      <c r="Q1239" s="97">
        <f t="shared" si="391"/>
        <v>0.2712362630651638</v>
      </c>
      <c r="R1239" s="97">
        <f t="shared" si="380"/>
        <v>8.8343698261685935E-3</v>
      </c>
      <c r="S1239" s="97">
        <f t="shared" si="387"/>
        <v>43.799908351358759</v>
      </c>
      <c r="T1239" s="97">
        <f t="shared" si="381"/>
        <v>283.35182538299483</v>
      </c>
      <c r="U1239" s="97">
        <f t="shared" si="382"/>
        <v>658.54534824218626</v>
      </c>
      <c r="V1239" s="33">
        <f t="shared" si="383"/>
        <v>999.99999999999932</v>
      </c>
      <c r="W1239" s="101">
        <f t="shared" si="384"/>
        <v>2761.5483712999189</v>
      </c>
      <c r="X1239" s="108">
        <f t="shared" si="385"/>
        <v>58.102826374818285</v>
      </c>
      <c r="Y1239" s="32">
        <f t="shared" si="386"/>
        <v>26.862379444212156</v>
      </c>
    </row>
    <row r="1240" spans="1:25" x14ac:dyDescent="0.25">
      <c r="A1240" s="4">
        <v>1234</v>
      </c>
      <c r="C1240" s="106">
        <f>IF(male=0,VLOOKUP((($A$5:$A$1570/'Life tables'!$I$2)*2)+age,lifetable,13,1),IF(male=1,VLOOKUP((($A$5:$A$1570/'Life tables'!$I$2)*2)+age,lifetable,10,1),"error"))</f>
        <v>5.0253560799291552E-3</v>
      </c>
      <c r="F1240" s="97">
        <f t="shared" si="372"/>
        <v>9.3987753671024077</v>
      </c>
      <c r="G1240" s="97">
        <f t="shared" si="388"/>
        <v>0.94412665617852443</v>
      </c>
      <c r="H1240" s="97">
        <f t="shared" si="373"/>
        <v>2.160517861921591E-2</v>
      </c>
      <c r="I1240" s="97">
        <f t="shared" si="374"/>
        <v>2.160517861921591E-2</v>
      </c>
      <c r="J1240" s="97">
        <f t="shared" si="389"/>
        <v>5.2193912998270454E-2</v>
      </c>
      <c r="K1240" s="97">
        <f t="shared" si="375"/>
        <v>5.2087927127614467E-2</v>
      </c>
      <c r="L1240" s="97">
        <f t="shared" si="376"/>
        <v>8.3071565135595655</v>
      </c>
      <c r="M1240" s="97">
        <f t="shared" si="377"/>
        <v>48.704051007715876</v>
      </c>
      <c r="N1240" s="97">
        <f t="shared" si="390"/>
        <v>4.6903056355787252</v>
      </c>
      <c r="O1240" s="97">
        <f t="shared" si="378"/>
        <v>0.11195710934684358</v>
      </c>
      <c r="P1240" s="97">
        <f t="shared" si="379"/>
        <v>0.11195710934684358</v>
      </c>
      <c r="Q1240" s="97">
        <f t="shared" si="391"/>
        <v>0.26945090347158118</v>
      </c>
      <c r="R1240" s="97">
        <f t="shared" si="380"/>
        <v>8.7762193165569127E-3</v>
      </c>
      <c r="S1240" s="97">
        <f t="shared" si="387"/>
        <v>43.511604030655327</v>
      </c>
      <c r="T1240" s="97">
        <f t="shared" si="381"/>
        <v>283.6734701994647</v>
      </c>
      <c r="U1240" s="97">
        <f t="shared" si="382"/>
        <v>658.60621238863041</v>
      </c>
      <c r="V1240" s="33">
        <f t="shared" si="383"/>
        <v>999.99999999999932</v>
      </c>
      <c r="W1240" s="101">
        <f t="shared" si="384"/>
        <v>2740.216096266005</v>
      </c>
      <c r="X1240" s="108">
        <f t="shared" si="385"/>
        <v>57.720317411904261</v>
      </c>
      <c r="Y1240" s="32">
        <f t="shared" si="386"/>
        <v>26.677861621324471</v>
      </c>
    </row>
    <row r="1241" spans="1:25" x14ac:dyDescent="0.25">
      <c r="A1241" s="4">
        <v>1235</v>
      </c>
      <c r="C1241" s="106">
        <f>IF(male=0,VLOOKUP((($A$5:$A$1570/'Life tables'!$I$2)*2)+age,lifetable,13,1),IF(male=1,VLOOKUP((($A$5:$A$1570/'Life tables'!$I$2)*2)+age,lifetable,10,1),"error"))</f>
        <v>5.0253560799291552E-3</v>
      </c>
      <c r="F1241" s="97">
        <f t="shared" si="372"/>
        <v>9.336852774839274</v>
      </c>
      <c r="G1241" s="97">
        <f t="shared" si="388"/>
        <v>0.93790640218884724</v>
      </c>
      <c r="H1241" s="97">
        <f t="shared" si="373"/>
        <v>2.1462835748559315E-2</v>
      </c>
      <c r="I1241" s="97">
        <f t="shared" si="374"/>
        <v>2.1462835748559315E-2</v>
      </c>
      <c r="J1241" s="97">
        <f t="shared" si="389"/>
        <v>5.1850040284329241E-2</v>
      </c>
      <c r="K1241" s="97">
        <f t="shared" si="375"/>
        <v>5.1744752687607656E-2</v>
      </c>
      <c r="L1241" s="97">
        <f t="shared" si="376"/>
        <v>8.2524259081813707</v>
      </c>
      <c r="M1241" s="97">
        <f t="shared" si="377"/>
        <v>48.383464637064996</v>
      </c>
      <c r="N1241" s="97">
        <f t="shared" si="390"/>
        <v>4.6594324734938022</v>
      </c>
      <c r="O1241" s="97">
        <f t="shared" si="378"/>
        <v>0.1112201701680393</v>
      </c>
      <c r="P1241" s="97">
        <f t="shared" si="379"/>
        <v>0.1112201701680393</v>
      </c>
      <c r="Q1241" s="97">
        <f t="shared" si="391"/>
        <v>0.26767728740833274</v>
      </c>
      <c r="R1241" s="97">
        <f t="shared" si="380"/>
        <v>8.7184513025926249E-3</v>
      </c>
      <c r="S1241" s="97">
        <f t="shared" si="387"/>
        <v>43.225196084524192</v>
      </c>
      <c r="T1241" s="97">
        <f t="shared" si="381"/>
        <v>283.99299752715734</v>
      </c>
      <c r="U1241" s="97">
        <f t="shared" si="382"/>
        <v>658.66667559262066</v>
      </c>
      <c r="V1241" s="33">
        <f t="shared" si="383"/>
        <v>999.99999999999943</v>
      </c>
      <c r="W1241" s="101">
        <f t="shared" si="384"/>
        <v>2719.0485861065836</v>
      </c>
      <c r="X1241" s="108">
        <f t="shared" si="385"/>
        <v>57.340326880221411</v>
      </c>
      <c r="Y1241" s="32">
        <f t="shared" si="386"/>
        <v>26.494611369973956</v>
      </c>
    </row>
    <row r="1242" spans="1:25" x14ac:dyDescent="0.25">
      <c r="A1242" s="4">
        <v>1236</v>
      </c>
      <c r="C1242" s="106">
        <f>IF(male=0,VLOOKUP((($A$5:$A$1570/'Life tables'!$I$2)*2)+age,lifetable,13,1),IF(male=1,VLOOKUP((($A$5:$A$1570/'Life tables'!$I$2)*2)+age,lifetable,10,1),"error"))</f>
        <v>5.0253560799291552E-3</v>
      </c>
      <c r="F1242" s="97">
        <f t="shared" si="372"/>
        <v>9.2753398367242834</v>
      </c>
      <c r="G1242" s="97">
        <f t="shared" si="388"/>
        <v>0.93172729881570993</v>
      </c>
      <c r="H1242" s="97">
        <f t="shared" si="373"/>
        <v>2.1321434559206612E-2</v>
      </c>
      <c r="I1242" s="97">
        <f t="shared" si="374"/>
        <v>2.1321434559206612E-2</v>
      </c>
      <c r="J1242" s="97">
        <f t="shared" si="389"/>
        <v>5.1508442489420804E-2</v>
      </c>
      <c r="K1242" s="97">
        <f t="shared" si="375"/>
        <v>5.140384854714336E-2</v>
      </c>
      <c r="L1242" s="97">
        <f t="shared" si="376"/>
        <v>8.1980573777535959</v>
      </c>
      <c r="M1242" s="97">
        <f t="shared" si="377"/>
        <v>48.064987043497126</v>
      </c>
      <c r="N1242" s="97">
        <f t="shared" si="390"/>
        <v>4.6287623912109082</v>
      </c>
      <c r="O1242" s="97">
        <f t="shared" si="378"/>
        <v>0.11048807848305915</v>
      </c>
      <c r="P1242" s="97">
        <f t="shared" si="379"/>
        <v>0.11048807848305915</v>
      </c>
      <c r="Q1242" s="97">
        <f t="shared" si="391"/>
        <v>0.26591533796990258</v>
      </c>
      <c r="R1242" s="97">
        <f t="shared" si="380"/>
        <v>8.6610632794050235E-3</v>
      </c>
      <c r="S1242" s="97">
        <f t="shared" si="387"/>
        <v>42.940672094070791</v>
      </c>
      <c r="T1242" s="97">
        <f t="shared" si="381"/>
        <v>284.31042130761665</v>
      </c>
      <c r="U1242" s="97">
        <f t="shared" si="382"/>
        <v>658.72674050444721</v>
      </c>
      <c r="V1242" s="33">
        <f t="shared" si="383"/>
        <v>999.99999999999932</v>
      </c>
      <c r="W1242" s="101">
        <f t="shared" si="384"/>
        <v>2698.0445691364403</v>
      </c>
      <c r="X1242" s="108">
        <f t="shared" si="385"/>
        <v>56.962838187935532</v>
      </c>
      <c r="Y1242" s="32">
        <f t="shared" si="386"/>
        <v>26.312619977520029</v>
      </c>
    </row>
    <row r="1243" spans="1:25" x14ac:dyDescent="0.25">
      <c r="A1243" s="4">
        <v>1237</v>
      </c>
      <c r="C1243" s="106">
        <f>IF(male=0,VLOOKUP((($A$5:$A$1570/'Life tables'!$I$2)*2)+age,lifetable,13,1),IF(male=1,VLOOKUP((($A$5:$A$1570/'Life tables'!$I$2)*2)+age,lifetable,10,1),"error"))</f>
        <v>5.0253560799291552E-3</v>
      </c>
      <c r="F1243" s="97">
        <f t="shared" si="372"/>
        <v>9.214233773320343</v>
      </c>
      <c r="G1243" s="97">
        <f t="shared" si="388"/>
        <v>0.92558906685883946</v>
      </c>
      <c r="H1243" s="97">
        <f t="shared" si="373"/>
        <v>2.1180968662002572E-2</v>
      </c>
      <c r="I1243" s="97">
        <f t="shared" si="374"/>
        <v>2.1180968662002572E-2</v>
      </c>
      <c r="J1243" s="97">
        <f t="shared" si="389"/>
        <v>5.1169104178587742E-2</v>
      </c>
      <c r="K1243" s="97">
        <f t="shared" si="375"/>
        <v>5.1065199302606605E-2</v>
      </c>
      <c r="L1243" s="97">
        <f t="shared" si="376"/>
        <v>8.1440484656563044</v>
      </c>
      <c r="M1243" s="97">
        <f t="shared" si="377"/>
        <v>47.748604414615194</v>
      </c>
      <c r="N1243" s="97">
        <f t="shared" si="390"/>
        <v>4.5982940585662773</v>
      </c>
      <c r="O1243" s="97">
        <f t="shared" si="378"/>
        <v>0.10976080254103197</v>
      </c>
      <c r="P1243" s="97">
        <f t="shared" si="379"/>
        <v>0.10976080254103197</v>
      </c>
      <c r="Q1243" s="97">
        <f t="shared" si="391"/>
        <v>0.26416497874041167</v>
      </c>
      <c r="R1243" s="97">
        <f t="shared" si="380"/>
        <v>8.6040527580712491E-3</v>
      </c>
      <c r="S1243" s="97">
        <f t="shared" si="387"/>
        <v>42.658019719468371</v>
      </c>
      <c r="T1243" s="97">
        <f t="shared" si="381"/>
        <v>284.62575539053563</v>
      </c>
      <c r="U1243" s="97">
        <f t="shared" si="382"/>
        <v>658.78640975650785</v>
      </c>
      <c r="V1243" s="33">
        <f t="shared" si="383"/>
        <v>999.99999999999932</v>
      </c>
      <c r="W1243" s="101">
        <f t="shared" si="384"/>
        <v>2677.2027834467599</v>
      </c>
      <c r="X1243" s="108">
        <f t="shared" si="385"/>
        <v>56.587834852955865</v>
      </c>
      <c r="Y1243" s="32">
        <f t="shared" si="386"/>
        <v>26.131878791410553</v>
      </c>
    </row>
    <row r="1244" spans="1:25" x14ac:dyDescent="0.25">
      <c r="A1244" s="4">
        <v>1238</v>
      </c>
      <c r="C1244" s="106">
        <f>IF(male=0,VLOOKUP((($A$5:$A$1570/'Life tables'!$I$2)*2)+age,lifetable,13,1),IF(male=1,VLOOKUP((($A$5:$A$1570/'Life tables'!$I$2)*2)+age,lifetable,10,1),"error"))</f>
        <v>5.0253560799291552E-3</v>
      </c>
      <c r="F1244" s="97">
        <f t="shared" si="372"/>
        <v>9.1535318268891892</v>
      </c>
      <c r="G1244" s="97">
        <f t="shared" si="388"/>
        <v>0.91949142929765559</v>
      </c>
      <c r="H1244" s="97">
        <f t="shared" si="373"/>
        <v>2.104143171767155E-2</v>
      </c>
      <c r="I1244" s="97">
        <f t="shared" si="374"/>
        <v>2.104143171767155E-2</v>
      </c>
      <c r="J1244" s="97">
        <f t="shared" si="389"/>
        <v>5.083201003737197E-2</v>
      </c>
      <c r="K1244" s="97">
        <f t="shared" si="375"/>
        <v>5.0728789670637181E-2</v>
      </c>
      <c r="L1244" s="97">
        <f t="shared" si="376"/>
        <v>8.0903967344481806</v>
      </c>
      <c r="M1244" s="97">
        <f t="shared" si="377"/>
        <v>47.434303026066672</v>
      </c>
      <c r="N1244" s="97">
        <f t="shared" si="390"/>
        <v>4.5680261538750271</v>
      </c>
      <c r="O1244" s="97">
        <f t="shared" si="378"/>
        <v>0.10903831079347659</v>
      </c>
      <c r="P1244" s="97">
        <f t="shared" si="379"/>
        <v>0.10903831079347659</v>
      </c>
      <c r="Q1244" s="97">
        <f t="shared" si="391"/>
        <v>0.26242613379107971</v>
      </c>
      <c r="R1244" s="97">
        <f t="shared" si="380"/>
        <v>8.5474172655336106E-3</v>
      </c>
      <c r="S1244" s="97">
        <f t="shared" si="387"/>
        <v>42.377226699548082</v>
      </c>
      <c r="T1244" s="97">
        <f t="shared" si="381"/>
        <v>284.93901353436411</v>
      </c>
      <c r="U1244" s="97">
        <f t="shared" si="382"/>
        <v>658.845685963444</v>
      </c>
      <c r="V1244" s="33">
        <f t="shared" si="383"/>
        <v>999.99999999999932</v>
      </c>
      <c r="W1244" s="101">
        <f t="shared" si="384"/>
        <v>2656.521976831601</v>
      </c>
      <c r="X1244" s="108">
        <f t="shared" si="385"/>
        <v>56.215300502191241</v>
      </c>
      <c r="Y1244" s="32">
        <f t="shared" si="386"/>
        <v>25.952379218758928</v>
      </c>
    </row>
    <row r="1245" spans="1:25" x14ac:dyDescent="0.25">
      <c r="A1245" s="4">
        <v>1239</v>
      </c>
      <c r="C1245" s="106">
        <f>IF(male=0,VLOOKUP((($A$5:$A$1570/'Life tables'!$I$2)*2)+age,lifetable,13,1),IF(male=1,VLOOKUP((($A$5:$A$1570/'Life tables'!$I$2)*2)+age,lifetable,10,1),"error"))</f>
        <v>5.0253560799291552E-3</v>
      </c>
      <c r="F1245" s="97">
        <f t="shared" si="372"/>
        <v>9.09323126110848</v>
      </c>
      <c r="G1245" s="97">
        <f t="shared" si="388"/>
        <v>0.91343411126285234</v>
      </c>
      <c r="H1245" s="97">
        <f t="shared" si="373"/>
        <v>2.0902817436167166E-2</v>
      </c>
      <c r="I1245" s="97">
        <f t="shared" si="374"/>
        <v>2.0902817436167166E-2</v>
      </c>
      <c r="J1245" s="97">
        <f t="shared" si="389"/>
        <v>5.0497144870243794E-2</v>
      </c>
      <c r="K1245" s="97">
        <f t="shared" si="375"/>
        <v>5.0394604486561662E-2</v>
      </c>
      <c r="L1245" s="97">
        <f t="shared" si="376"/>
        <v>8.0370997656164871</v>
      </c>
      <c r="M1245" s="97">
        <f t="shared" si="377"/>
        <v>47.122069241082762</v>
      </c>
      <c r="N1245" s="97">
        <f t="shared" si="390"/>
        <v>4.5379573638867754</v>
      </c>
      <c r="O1245" s="97">
        <f t="shared" si="378"/>
        <v>0.1083205718932425</v>
      </c>
      <c r="P1245" s="97">
        <f t="shared" si="379"/>
        <v>0.1083205718932425</v>
      </c>
      <c r="Q1245" s="97">
        <f t="shared" si="391"/>
        <v>0.26069872767767582</v>
      </c>
      <c r="R1245" s="97">
        <f t="shared" si="380"/>
        <v>8.4911543445165619E-3</v>
      </c>
      <c r="S1245" s="97">
        <f t="shared" si="387"/>
        <v>42.098280851387308</v>
      </c>
      <c r="T1245" s="97">
        <f t="shared" si="381"/>
        <v>285.25020940691201</v>
      </c>
      <c r="U1245" s="97">
        <f t="shared" si="382"/>
        <v>658.90457172227502</v>
      </c>
      <c r="V1245" s="33">
        <f t="shared" si="383"/>
        <v>999.99999999999932</v>
      </c>
      <c r="W1245" s="101">
        <f t="shared" si="384"/>
        <v>2636.0009067148617</v>
      </c>
      <c r="X1245" s="108">
        <f t="shared" si="385"/>
        <v>55.845218870812239</v>
      </c>
      <c r="Y1245" s="32">
        <f t="shared" si="386"/>
        <v>25.774112725924688</v>
      </c>
    </row>
    <row r="1246" spans="1:25" x14ac:dyDescent="0.25">
      <c r="A1246" s="4">
        <v>1240</v>
      </c>
      <c r="C1246" s="106">
        <f>IF(male=0,VLOOKUP((($A$5:$A$1570/'Life tables'!$I$2)*2)+age,lifetable,13,1),IF(male=1,VLOOKUP((($A$5:$A$1570/'Life tables'!$I$2)*2)+age,lifetable,10,1),"error"))</f>
        <v>5.0253560799291552E-3</v>
      </c>
      <c r="F1246" s="97">
        <f t="shared" si="372"/>
        <v>9.0333293607965501</v>
      </c>
      <c r="G1246" s="97">
        <f t="shared" si="388"/>
        <v>0.90741684000874878</v>
      </c>
      <c r="H1246" s="97">
        <f t="shared" si="373"/>
        <v>2.0765119576039597E-2</v>
      </c>
      <c r="I1246" s="97">
        <f t="shared" si="374"/>
        <v>2.0765119576039597E-2</v>
      </c>
      <c r="J1246" s="97">
        <f t="shared" si="389"/>
        <v>5.0164493599073379E-2</v>
      </c>
      <c r="K1246" s="97">
        <f t="shared" si="375"/>
        <v>5.0062628702868116E-2</v>
      </c>
      <c r="L1246" s="97">
        <f t="shared" si="376"/>
        <v>7.9841551593337812</v>
      </c>
      <c r="M1246" s="97">
        <f t="shared" si="377"/>
        <v>46.811889510015696</v>
      </c>
      <c r="N1246" s="97">
        <f t="shared" si="390"/>
        <v>4.5080863837410856</v>
      </c>
      <c r="O1246" s="97">
        <f t="shared" si="378"/>
        <v>0.10760755469344636</v>
      </c>
      <c r="P1246" s="97">
        <f t="shared" si="379"/>
        <v>0.10760755469344636</v>
      </c>
      <c r="Q1246" s="97">
        <f t="shared" si="391"/>
        <v>0.25898268543795833</v>
      </c>
      <c r="R1246" s="97">
        <f t="shared" si="380"/>
        <v>8.4352615534433115E-3</v>
      </c>
      <c r="S1246" s="97">
        <f t="shared" si="387"/>
        <v>41.821170069896318</v>
      </c>
      <c r="T1246" s="97">
        <f t="shared" si="381"/>
        <v>285.55935658594905</v>
      </c>
      <c r="U1246" s="97">
        <f t="shared" si="382"/>
        <v>658.96306961253129</v>
      </c>
      <c r="V1246" s="33">
        <f t="shared" si="383"/>
        <v>999.99999999999932</v>
      </c>
      <c r="W1246" s="101">
        <f t="shared" si="384"/>
        <v>2615.6383400777258</v>
      </c>
      <c r="X1246" s="108">
        <f t="shared" si="385"/>
        <v>55.477573801518901</v>
      </c>
      <c r="Y1246" s="32">
        <f t="shared" si="386"/>
        <v>25.597070838097302</v>
      </c>
    </row>
    <row r="1247" spans="1:25" x14ac:dyDescent="0.25">
      <c r="A1247" s="4">
        <v>1241</v>
      </c>
      <c r="C1247" s="106">
        <f>IF(male=0,VLOOKUP((($A$5:$A$1570/'Life tables'!$I$2)*2)+age,lifetable,13,1),IF(male=1,VLOOKUP((($A$5:$A$1570/'Life tables'!$I$2)*2)+age,lifetable,10,1),"error"))</f>
        <v>5.0253560799291552E-3</v>
      </c>
      <c r="F1247" s="97">
        <f t="shared" si="372"/>
        <v>8.9738234316444885</v>
      </c>
      <c r="G1247" s="97">
        <f t="shared" si="388"/>
        <v>0.901439344886376</v>
      </c>
      <c r="H1247" s="97">
        <f t="shared" si="373"/>
        <v>2.0628331943819692E-2</v>
      </c>
      <c r="I1247" s="97">
        <f t="shared" si="374"/>
        <v>2.0628331943819692E-2</v>
      </c>
      <c r="J1247" s="97">
        <f t="shared" si="389"/>
        <v>4.9834041261642793E-2</v>
      </c>
      <c r="K1247" s="97">
        <f t="shared" si="375"/>
        <v>4.9732847387721192E-2</v>
      </c>
      <c r="L1247" s="97">
        <f t="shared" si="376"/>
        <v>7.9315605342211093</v>
      </c>
      <c r="M1247" s="97">
        <f t="shared" si="377"/>
        <v>46.503750369874417</v>
      </c>
      <c r="N1247" s="97">
        <f t="shared" si="390"/>
        <v>4.4784119169227488</v>
      </c>
      <c r="O1247" s="97">
        <f t="shared" si="378"/>
        <v>0.10689922824640453</v>
      </c>
      <c r="P1247" s="97">
        <f t="shared" si="379"/>
        <v>0.10689922824640453</v>
      </c>
      <c r="Q1247" s="97">
        <f t="shared" si="391"/>
        <v>0.25727793258910658</v>
      </c>
      <c r="R1247" s="97">
        <f t="shared" si="380"/>
        <v>8.379736466352164E-3</v>
      </c>
      <c r="S1247" s="97">
        <f t="shared" si="387"/>
        <v>41.545882327403405</v>
      </c>
      <c r="T1247" s="97">
        <f t="shared" si="381"/>
        <v>285.86646855979978</v>
      </c>
      <c r="U1247" s="97">
        <f t="shared" si="382"/>
        <v>659.02118219638533</v>
      </c>
      <c r="V1247" s="33">
        <f t="shared" si="383"/>
        <v>999.9999999999992</v>
      </c>
      <c r="W1247" s="101">
        <f t="shared" si="384"/>
        <v>2595.4330533865864</v>
      </c>
      <c r="X1247" s="108">
        <f t="shared" si="385"/>
        <v>55.112349243814087</v>
      </c>
      <c r="Y1247" s="32">
        <f t="shared" si="386"/>
        <v>25.421245138883247</v>
      </c>
    </row>
    <row r="1248" spans="1:25" x14ac:dyDescent="0.25">
      <c r="A1248" s="4">
        <v>1242</v>
      </c>
      <c r="C1248" s="106">
        <f>IF(male=0,VLOOKUP((($A$5:$A$1570/'Life tables'!$I$2)*2)+age,lifetable,13,1),IF(male=1,VLOOKUP((($A$5:$A$1570/'Life tables'!$I$2)*2)+age,lifetable,10,1),"error"))</f>
        <v>5.0253560799291552E-3</v>
      </c>
      <c r="F1248" s="97">
        <f t="shared" si="372"/>
        <v>8.9147107999552713</v>
      </c>
      <c r="G1248" s="97">
        <f t="shared" si="388"/>
        <v>0.89550135731727221</v>
      </c>
      <c r="H1248" s="97">
        <f t="shared" si="373"/>
        <v>2.0492448393419318E-2</v>
      </c>
      <c r="I1248" s="97">
        <f t="shared" si="374"/>
        <v>2.0492448393419318E-2</v>
      </c>
      <c r="J1248" s="97">
        <f t="shared" si="389"/>
        <v>4.9505773010197505E-2</v>
      </c>
      <c r="K1248" s="97">
        <f t="shared" si="375"/>
        <v>4.9405245723516435E-2</v>
      </c>
      <c r="L1248" s="97">
        <f t="shared" si="376"/>
        <v>7.8793135271174464</v>
      </c>
      <c r="M1248" s="97">
        <f t="shared" si="377"/>
        <v>46.197638443858821</v>
      </c>
      <c r="N1248" s="97">
        <f t="shared" si="390"/>
        <v>4.448932675216934</v>
      </c>
      <c r="O1248" s="97">
        <f t="shared" si="378"/>
        <v>0.10619556180256248</v>
      </c>
      <c r="P1248" s="97">
        <f t="shared" si="379"/>
        <v>0.10619556180256248</v>
      </c>
      <c r="Q1248" s="97">
        <f t="shared" si="391"/>
        <v>0.25558439512514375</v>
      </c>
      <c r="R1248" s="97">
        <f t="shared" si="380"/>
        <v>8.3245766728125888E-3</v>
      </c>
      <c r="S1248" s="97">
        <f t="shared" si="387"/>
        <v>41.272405673238808</v>
      </c>
      <c r="T1248" s="97">
        <f t="shared" si="381"/>
        <v>286.17155872793512</v>
      </c>
      <c r="U1248" s="97">
        <f t="shared" si="382"/>
        <v>659.07891201878169</v>
      </c>
      <c r="V1248" s="33">
        <f t="shared" si="383"/>
        <v>999.99999999999932</v>
      </c>
      <c r="W1248" s="101">
        <f t="shared" si="384"/>
        <v>2575.3838325214592</v>
      </c>
      <c r="X1248" s="108">
        <f t="shared" si="385"/>
        <v>54.749529253282425</v>
      </c>
      <c r="Y1248" s="32">
        <f t="shared" si="386"/>
        <v>25.246627269896262</v>
      </c>
    </row>
    <row r="1249" spans="1:25" x14ac:dyDescent="0.25">
      <c r="A1249" s="4">
        <v>1243</v>
      </c>
      <c r="C1249" s="106">
        <f>IF(male=0,VLOOKUP((($A$5:$A$1570/'Life tables'!$I$2)*2)+age,lifetable,13,1),IF(male=1,VLOOKUP((($A$5:$A$1570/'Life tables'!$I$2)*2)+age,lifetable,10,1),"error"))</f>
        <v>5.0253560799291552E-3</v>
      </c>
      <c r="F1249" s="97">
        <f t="shared" si="372"/>
        <v>8.8559888123897146</v>
      </c>
      <c r="G1249" s="97">
        <f t="shared" si="388"/>
        <v>0.8896026107679631</v>
      </c>
      <c r="H1249" s="97">
        <f t="shared" si="373"/>
        <v>2.0357462825547366E-2</v>
      </c>
      <c r="I1249" s="97">
        <f t="shared" si="374"/>
        <v>2.0357462825547366E-2</v>
      </c>
      <c r="J1249" s="97">
        <f t="shared" si="389"/>
        <v>4.917967411003546E-2</v>
      </c>
      <c r="K1249" s="97">
        <f t="shared" si="375"/>
        <v>4.9079809005472347E-2</v>
      </c>
      <c r="L1249" s="97">
        <f t="shared" si="376"/>
        <v>7.8274117928551492</v>
      </c>
      <c r="M1249" s="97">
        <f t="shared" si="377"/>
        <v>45.893540440892714</v>
      </c>
      <c r="N1249" s="97">
        <f t="shared" si="390"/>
        <v>4.4196473786642052</v>
      </c>
      <c r="O1249" s="97">
        <f t="shared" si="378"/>
        <v>0.1054965248094212</v>
      </c>
      <c r="P1249" s="97">
        <f t="shared" si="379"/>
        <v>0.1054965248094212</v>
      </c>
      <c r="Q1249" s="97">
        <f t="shared" si="391"/>
        <v>0.25390199951435272</v>
      </c>
      <c r="R1249" s="97">
        <f t="shared" si="380"/>
        <v>8.2697797778410655E-3</v>
      </c>
      <c r="S1249" s="97">
        <f t="shared" si="387"/>
        <v>41.000728233317474</v>
      </c>
      <c r="T1249" s="97">
        <f t="shared" si="381"/>
        <v>286.4746404015595</v>
      </c>
      <c r="U1249" s="97">
        <f t="shared" si="382"/>
        <v>659.13626160756496</v>
      </c>
      <c r="V1249" s="33">
        <f t="shared" si="383"/>
        <v>999.9999999999992</v>
      </c>
      <c r="W1249" s="101">
        <f t="shared" si="384"/>
        <v>2555.4894727048791</v>
      </c>
      <c r="X1249" s="108">
        <f t="shared" si="385"/>
        <v>54.389097990874731</v>
      </c>
      <c r="Y1249" s="32">
        <f t="shared" si="386"/>
        <v>25.073208930350756</v>
      </c>
    </row>
    <row r="1250" spans="1:25" x14ac:dyDescent="0.25">
      <c r="A1250" s="4">
        <v>1244</v>
      </c>
      <c r="C1250" s="106">
        <f>IF(male=0,VLOOKUP((($A$5:$A$1570/'Life tables'!$I$2)*2)+age,lifetable,13,1),IF(male=1,VLOOKUP((($A$5:$A$1570/'Life tables'!$I$2)*2)+age,lifetable,10,1),"error"))</f>
        <v>5.0253560799291552E-3</v>
      </c>
      <c r="F1250" s="97">
        <f t="shared" si="372"/>
        <v>8.7976548357189674</v>
      </c>
      <c r="G1250" s="97">
        <f t="shared" si="388"/>
        <v>0.88374284072509979</v>
      </c>
      <c r="H1250" s="97">
        <f t="shared" si="373"/>
        <v>2.0223369187140811E-2</v>
      </c>
      <c r="I1250" s="97">
        <f t="shared" si="374"/>
        <v>2.0223369187140811E-2</v>
      </c>
      <c r="J1250" s="97">
        <f t="shared" si="389"/>
        <v>4.8855729938132697E-2</v>
      </c>
      <c r="K1250" s="97">
        <f t="shared" si="375"/>
        <v>4.8756522640258725E-2</v>
      </c>
      <c r="L1250" s="97">
        <f t="shared" si="376"/>
        <v>7.7758530040411946</v>
      </c>
      <c r="M1250" s="97">
        <f t="shared" si="377"/>
        <v>45.591443155155758</v>
      </c>
      <c r="N1250" s="97">
        <f t="shared" si="390"/>
        <v>4.3905547555154536</v>
      </c>
      <c r="O1250" s="97">
        <f t="shared" si="378"/>
        <v>0.10480208691046125</v>
      </c>
      <c r="P1250" s="97">
        <f t="shared" si="379"/>
        <v>0.10480208691046125</v>
      </c>
      <c r="Q1250" s="97">
        <f t="shared" si="391"/>
        <v>0.25223067269668747</v>
      </c>
      <c r="R1250" s="97">
        <f t="shared" si="380"/>
        <v>8.2153434018167378E-3</v>
      </c>
      <c r="S1250" s="97">
        <f t="shared" si="387"/>
        <v>40.730838209720879</v>
      </c>
      <c r="T1250" s="97">
        <f t="shared" si="381"/>
        <v>286.77572680419433</v>
      </c>
      <c r="U1250" s="97">
        <f t="shared" si="382"/>
        <v>659.19323347360705</v>
      </c>
      <c r="V1250" s="33">
        <f t="shared" si="383"/>
        <v>999.9999999999992</v>
      </c>
      <c r="W1250" s="101">
        <f t="shared" si="384"/>
        <v>2535.7487784312707</v>
      </c>
      <c r="X1250" s="108">
        <f t="shared" si="385"/>
        <v>54.031039722197832</v>
      </c>
      <c r="Y1250" s="32">
        <f t="shared" si="386"/>
        <v>24.900981876658403</v>
      </c>
    </row>
    <row r="1251" spans="1:25" x14ac:dyDescent="0.25">
      <c r="A1251" s="4">
        <v>1245</v>
      </c>
      <c r="C1251" s="106">
        <f>IF(male=0,VLOOKUP((($A$5:$A$1570/'Life tables'!$I$2)*2)+age,lifetable,13,1),IF(male=1,VLOOKUP((($A$5:$A$1570/'Life tables'!$I$2)*2)+age,lifetable,10,1),"error"))</f>
        <v>5.0253560799291552E-3</v>
      </c>
      <c r="F1251" s="97">
        <f t="shared" si="372"/>
        <v>8.7397062565832986</v>
      </c>
      <c r="G1251" s="97">
        <f t="shared" si="388"/>
        <v>0.87792178467122772</v>
      </c>
      <c r="H1251" s="97">
        <f t="shared" si="373"/>
        <v>2.0090161470810226E-2</v>
      </c>
      <c r="I1251" s="97">
        <f t="shared" si="374"/>
        <v>2.0090161470810226E-2</v>
      </c>
      <c r="J1251" s="97">
        <f t="shared" si="389"/>
        <v>4.8533925981803755E-2</v>
      </c>
      <c r="K1251" s="97">
        <f t="shared" si="375"/>
        <v>4.8435372144659844E-2</v>
      </c>
      <c r="L1251" s="97">
        <f t="shared" si="376"/>
        <v>7.7246348508439873</v>
      </c>
      <c r="M1251" s="97">
        <f t="shared" si="377"/>
        <v>45.291333465614528</v>
      </c>
      <c r="N1251" s="97">
        <f t="shared" si="390"/>
        <v>4.3616535421867297</v>
      </c>
      <c r="O1251" s="97">
        <f t="shared" si="378"/>
        <v>0.10411221794406475</v>
      </c>
      <c r="P1251" s="97">
        <f t="shared" si="379"/>
        <v>0.10411221794406475</v>
      </c>
      <c r="Q1251" s="97">
        <f t="shared" si="391"/>
        <v>0.25057034208117768</v>
      </c>
      <c r="R1251" s="97">
        <f t="shared" si="380"/>
        <v>8.1612651803969136E-3</v>
      </c>
      <c r="S1251" s="97">
        <f t="shared" si="387"/>
        <v>40.462723880278098</v>
      </c>
      <c r="T1251" s="97">
        <f t="shared" si="381"/>
        <v>287.07483107225733</v>
      </c>
      <c r="U1251" s="97">
        <f t="shared" si="382"/>
        <v>659.24983011093207</v>
      </c>
      <c r="V1251" s="33">
        <f t="shared" si="383"/>
        <v>999.9999999999992</v>
      </c>
      <c r="W1251" s="101">
        <f t="shared" si="384"/>
        <v>2516.1605633967988</v>
      </c>
      <c r="X1251" s="108">
        <f t="shared" si="385"/>
        <v>53.675338816809791</v>
      </c>
      <c r="Y1251" s="32">
        <f t="shared" si="386"/>
        <v>24.729937922027755</v>
      </c>
    </row>
    <row r="1252" spans="1:25" x14ac:dyDescent="0.25">
      <c r="A1252" s="4">
        <v>1246</v>
      </c>
      <c r="C1252" s="106">
        <f>IF(male=0,VLOOKUP((($A$5:$A$1570/'Life tables'!$I$2)*2)+age,lifetable,13,1),IF(male=1,VLOOKUP((($A$5:$A$1570/'Life tables'!$I$2)*2)+age,lifetable,10,1),"error"))</f>
        <v>5.0253560799291552E-3</v>
      </c>
      <c r="F1252" s="97">
        <f t="shared" si="372"/>
        <v>8.6821404812569583</v>
      </c>
      <c r="G1252" s="97">
        <f t="shared" si="388"/>
        <v>0.87213918206116681</v>
      </c>
      <c r="H1252" s="97">
        <f t="shared" si="373"/>
        <v>1.9957833714299253E-2</v>
      </c>
      <c r="I1252" s="97">
        <f t="shared" si="374"/>
        <v>1.9957833714299253E-2</v>
      </c>
      <c r="J1252" s="97">
        <f t="shared" si="389"/>
        <v>4.8214247837395953E-2</v>
      </c>
      <c r="K1252" s="97">
        <f t="shared" si="375"/>
        <v>4.8116343144271309E-2</v>
      </c>
      <c r="L1252" s="97">
        <f t="shared" si="376"/>
        <v>7.6737550407855259</v>
      </c>
      <c r="M1252" s="97">
        <f t="shared" si="377"/>
        <v>44.993198335552833</v>
      </c>
      <c r="N1252" s="97">
        <f t="shared" si="390"/>
        <v>4.3329424832140209</v>
      </c>
      <c r="O1252" s="97">
        <f t="shared" si="378"/>
        <v>0.10342688794243585</v>
      </c>
      <c r="P1252" s="97">
        <f t="shared" si="379"/>
        <v>0.10342688794243585</v>
      </c>
      <c r="Q1252" s="97">
        <f t="shared" si="391"/>
        <v>0.248920935543331</v>
      </c>
      <c r="R1252" s="97">
        <f t="shared" si="380"/>
        <v>8.1075427644324346E-3</v>
      </c>
      <c r="S1252" s="97">
        <f t="shared" si="387"/>
        <v>40.196373598146181</v>
      </c>
      <c r="T1252" s="97">
        <f t="shared" si="381"/>
        <v>287.37196625563803</v>
      </c>
      <c r="U1252" s="97">
        <f t="shared" si="382"/>
        <v>659.30605399684077</v>
      </c>
      <c r="V1252" s="33">
        <f t="shared" si="383"/>
        <v>999.99999999999909</v>
      </c>
      <c r="W1252" s="101">
        <f t="shared" si="384"/>
        <v>2496.7236504297075</v>
      </c>
      <c r="X1252" s="108">
        <f t="shared" si="385"/>
        <v>53.321979747520366</v>
      </c>
      <c r="Y1252" s="32">
        <f t="shared" si="386"/>
        <v>24.560068936067033</v>
      </c>
    </row>
    <row r="1253" spans="1:25" x14ac:dyDescent="0.25">
      <c r="A1253" s="4">
        <v>1247</v>
      </c>
      <c r="C1253" s="106">
        <f>IF(male=0,VLOOKUP((($A$5:$A$1570/'Life tables'!$I$2)*2)+age,lifetable,13,1),IF(male=1,VLOOKUP((($A$5:$A$1570/'Life tables'!$I$2)*2)+age,lifetable,10,1),"error"))</f>
        <v>5.0253560799291552E-3</v>
      </c>
      <c r="F1253" s="97">
        <f t="shared" si="372"/>
        <v>8.6249549354188844</v>
      </c>
      <c r="G1253" s="97">
        <f t="shared" si="388"/>
        <v>0.86639477429897882</v>
      </c>
      <c r="H1253" s="97">
        <f t="shared" si="373"/>
        <v>1.9826379999957549E-2</v>
      </c>
      <c r="I1253" s="97">
        <f t="shared" si="374"/>
        <v>1.9826379999957549E-2</v>
      </c>
      <c r="J1253" s="97">
        <f t="shared" si="389"/>
        <v>4.7896681209016023E-2</v>
      </c>
      <c r="K1253" s="97">
        <f t="shared" si="375"/>
        <v>4.7799421372229346E-2</v>
      </c>
      <c r="L1253" s="97">
        <f t="shared" si="376"/>
        <v>7.6232112985387452</v>
      </c>
      <c r="M1253" s="97">
        <f t="shared" si="377"/>
        <v>44.697024812101475</v>
      </c>
      <c r="N1253" s="97">
        <f t="shared" si="390"/>
        <v>4.3044203312079583</v>
      </c>
      <c r="O1253" s="97">
        <f t="shared" si="378"/>
        <v>0.10274606713051959</v>
      </c>
      <c r="P1253" s="97">
        <f t="shared" si="379"/>
        <v>0.10274606713051959</v>
      </c>
      <c r="Q1253" s="97">
        <f t="shared" si="391"/>
        <v>0.24728238142253139</v>
      </c>
      <c r="R1253" s="97">
        <f t="shared" si="380"/>
        <v>8.0541738198829406E-3</v>
      </c>
      <c r="S1253" s="97">
        <f t="shared" si="387"/>
        <v>39.931775791390066</v>
      </c>
      <c r="T1253" s="97">
        <f t="shared" si="381"/>
        <v>287.6671453182696</v>
      </c>
      <c r="U1253" s="97">
        <f t="shared" si="382"/>
        <v>659.36190759203294</v>
      </c>
      <c r="V1253" s="33">
        <f t="shared" si="383"/>
        <v>999.99999999999932</v>
      </c>
      <c r="W1253" s="101">
        <f t="shared" si="384"/>
        <v>2477.4368714211278</v>
      </c>
      <c r="X1253" s="108">
        <f t="shared" si="385"/>
        <v>52.970947089696701</v>
      </c>
      <c r="Y1253" s="32">
        <f t="shared" si="386"/>
        <v>24.391366844389708</v>
      </c>
    </row>
    <row r="1254" spans="1:25" x14ac:dyDescent="0.25">
      <c r="A1254" s="4">
        <v>1248</v>
      </c>
      <c r="C1254" s="106">
        <f>IF(male=0,VLOOKUP((($A$5:$A$1570/'Life tables'!$I$2)*2)+age,lifetable,13,1),IF(male=1,VLOOKUP((($A$5:$A$1570/'Life tables'!$I$2)*2)+age,lifetable,10,1),"error"))</f>
        <v>5.0253560799291552E-3</v>
      </c>
      <c r="F1254" s="97">
        <f t="shared" si="372"/>
        <v>8.5681470639290325</v>
      </c>
      <c r="G1254" s="97">
        <f t="shared" si="388"/>
        <v>0.86068830471549862</v>
      </c>
      <c r="H1254" s="97">
        <f t="shared" si="373"/>
        <v>1.9695794454226593E-2</v>
      </c>
      <c r="I1254" s="97">
        <f t="shared" si="374"/>
        <v>1.9695794454226593E-2</v>
      </c>
      <c r="J1254" s="97">
        <f t="shared" si="389"/>
        <v>4.7581211907288021E-2</v>
      </c>
      <c r="K1254" s="97">
        <f t="shared" si="375"/>
        <v>4.7484592667971191E-2</v>
      </c>
      <c r="L1254" s="97">
        <f t="shared" si="376"/>
        <v>7.5730013657298212</v>
      </c>
      <c r="M1254" s="97">
        <f t="shared" si="377"/>
        <v>44.402800025767668</v>
      </c>
      <c r="N1254" s="97">
        <f t="shared" si="390"/>
        <v>4.2760858468085026</v>
      </c>
      <c r="O1254" s="97">
        <f t="shared" si="378"/>
        <v>0.10206972592492035</v>
      </c>
      <c r="P1254" s="97">
        <f t="shared" si="379"/>
        <v>0.10206972592492035</v>
      </c>
      <c r="Q1254" s="97">
        <f t="shared" si="391"/>
        <v>0.2456546085194351</v>
      </c>
      <c r="R1254" s="97">
        <f t="shared" si="380"/>
        <v>8.0011560277320672E-3</v>
      </c>
      <c r="S1254" s="97">
        <f t="shared" si="387"/>
        <v>39.668918962562159</v>
      </c>
      <c r="T1254" s="97">
        <f t="shared" si="381"/>
        <v>287.96038113869633</v>
      </c>
      <c r="U1254" s="97">
        <f t="shared" si="382"/>
        <v>659.41739334072861</v>
      </c>
      <c r="V1254" s="33">
        <f t="shared" si="383"/>
        <v>999.9999999999992</v>
      </c>
      <c r="W1254" s="101">
        <f t="shared" si="384"/>
        <v>2458.2990672563756</v>
      </c>
      <c r="X1254" s="108">
        <f t="shared" si="385"/>
        <v>52.622225520574275</v>
      </c>
      <c r="Y1254" s="32">
        <f t="shared" si="386"/>
        <v>24.223823628223396</v>
      </c>
    </row>
    <row r="1255" spans="1:25" x14ac:dyDescent="0.25">
      <c r="A1255" s="4">
        <v>1249</v>
      </c>
      <c r="C1255" s="106">
        <f>IF(male=0,VLOOKUP((($A$5:$A$1570/'Life tables'!$I$2)*2)+age,lifetable,13,1),IF(male=1,VLOOKUP((($A$5:$A$1570/'Life tables'!$I$2)*2)+age,lifetable,10,1),"error"))</f>
        <v>5.0253560799291552E-3</v>
      </c>
      <c r="F1255" s="97">
        <f t="shared" si="372"/>
        <v>8.5117143306101433</v>
      </c>
      <c r="G1255" s="97">
        <f t="shared" si="388"/>
        <v>0.85501951854641256</v>
      </c>
      <c r="H1255" s="97">
        <f t="shared" si="373"/>
        <v>1.9566071247138068E-2</v>
      </c>
      <c r="I1255" s="97">
        <f t="shared" si="374"/>
        <v>1.9566071247138068E-2</v>
      </c>
      <c r="J1255" s="97">
        <f t="shared" si="389"/>
        <v>4.7267825848141383E-2</v>
      </c>
      <c r="K1255" s="97">
        <f t="shared" si="375"/>
        <v>4.7171842976025675E-2</v>
      </c>
      <c r="L1255" s="97">
        <f t="shared" si="376"/>
        <v>7.5231230007452874</v>
      </c>
      <c r="M1255" s="97">
        <f t="shared" si="377"/>
        <v>44.110511189964136</v>
      </c>
      <c r="N1255" s="97">
        <f t="shared" si="390"/>
        <v>4.2479377986395965</v>
      </c>
      <c r="O1255" s="97">
        <f t="shared" si="378"/>
        <v>0.10139783493281923</v>
      </c>
      <c r="P1255" s="97">
        <f t="shared" si="379"/>
        <v>0.10139783493281923</v>
      </c>
      <c r="Q1255" s="97">
        <f t="shared" si="391"/>
        <v>0.24403754609336628</v>
      </c>
      <c r="R1255" s="97">
        <f t="shared" si="380"/>
        <v>7.9484870839026008E-3</v>
      </c>
      <c r="S1255" s="97">
        <f t="shared" si="387"/>
        <v>39.407791688281634</v>
      </c>
      <c r="T1255" s="97">
        <f t="shared" si="381"/>
        <v>288.25168651063785</v>
      </c>
      <c r="U1255" s="97">
        <f t="shared" si="382"/>
        <v>659.47251367078854</v>
      </c>
      <c r="V1255" s="33">
        <f t="shared" si="383"/>
        <v>999.99999999999932</v>
      </c>
      <c r="W1255" s="101">
        <f t="shared" si="384"/>
        <v>2439.3090877466975</v>
      </c>
      <c r="X1255" s="108">
        <f t="shared" si="385"/>
        <v>52.275799818572843</v>
      </c>
      <c r="Y1255" s="32">
        <f t="shared" si="386"/>
        <v>24.057431324021472</v>
      </c>
    </row>
    <row r="1256" spans="1:25" x14ac:dyDescent="0.25">
      <c r="A1256" s="4">
        <v>1250</v>
      </c>
      <c r="C1256" s="106">
        <f>IF(male=0,VLOOKUP((($A$5:$A$1570/'Life tables'!$I$2)*2)+age,lifetable,13,1),IF(male=1,VLOOKUP((($A$5:$A$1570/'Life tables'!$I$2)*2)+age,lifetable,10,1),"error"))</f>
        <v>5.0253560799291552E-3</v>
      </c>
      <c r="F1256" s="97">
        <f t="shared" si="372"/>
        <v>8.4556542180347005</v>
      </c>
      <c r="G1256" s="97">
        <f t="shared" si="388"/>
        <v>0.84938816291085784</v>
      </c>
      <c r="H1256" s="97">
        <f t="shared" si="373"/>
        <v>1.94372045918241E-2</v>
      </c>
      <c r="I1256" s="97">
        <f t="shared" si="374"/>
        <v>1.94372045918241E-2</v>
      </c>
      <c r="J1256" s="97">
        <f t="shared" si="389"/>
        <v>4.6956509051627932E-2</v>
      </c>
      <c r="K1256" s="97">
        <f t="shared" si="375"/>
        <v>4.6861158344832524E-2</v>
      </c>
      <c r="L1256" s="97">
        <f t="shared" si="376"/>
        <v>7.4735739785437341</v>
      </c>
      <c r="M1256" s="97">
        <f t="shared" si="377"/>
        <v>43.820145600538147</v>
      </c>
      <c r="N1256" s="97">
        <f t="shared" si="390"/>
        <v>4.2199749632638062</v>
      </c>
      <c r="O1256" s="97">
        <f t="shared" si="378"/>
        <v>0.10073036495089152</v>
      </c>
      <c r="P1256" s="97">
        <f t="shared" si="379"/>
        <v>0.10073036495089152</v>
      </c>
      <c r="Q1256" s="97">
        <f t="shared" si="391"/>
        <v>0.24243112385971069</v>
      </c>
      <c r="R1256" s="97">
        <f t="shared" si="380"/>
        <v>7.8961646991716032E-3</v>
      </c>
      <c r="S1256" s="97">
        <f t="shared" si="387"/>
        <v>39.148382618813677</v>
      </c>
      <c r="T1256" s="97">
        <f t="shared" si="381"/>
        <v>288.54107414354917</v>
      </c>
      <c r="U1256" s="97">
        <f t="shared" si="382"/>
        <v>659.52727099383253</v>
      </c>
      <c r="V1256" s="33">
        <f t="shared" si="383"/>
        <v>999.9999999999992</v>
      </c>
      <c r="W1256" s="101">
        <f t="shared" si="384"/>
        <v>2420.4657915615321</v>
      </c>
      <c r="X1256" s="108">
        <f t="shared" si="385"/>
        <v>51.931654862617506</v>
      </c>
      <c r="Y1256" s="32">
        <f t="shared" si="386"/>
        <v>23.89218202307767</v>
      </c>
    </row>
    <row r="1257" spans="1:25" x14ac:dyDescent="0.25">
      <c r="A1257" s="4">
        <v>1251</v>
      </c>
      <c r="C1257" s="106">
        <f>IF(male=0,VLOOKUP((($A$5:$A$1570/'Life tables'!$I$2)*2)+age,lifetable,13,1),IF(male=1,VLOOKUP((($A$5:$A$1570/'Life tables'!$I$2)*2)+age,lifetable,10,1),"error"))</f>
        <v>5.0253560799291552E-3</v>
      </c>
      <c r="F1257" s="97">
        <f t="shared" si="372"/>
        <v>8.3999642273169624</v>
      </c>
      <c r="G1257" s="97">
        <f t="shared" si="388"/>
        <v>0.84379398679053197</v>
      </c>
      <c r="H1257" s="97">
        <f t="shared" si="373"/>
        <v>1.9309188744039224E-2</v>
      </c>
      <c r="I1257" s="97">
        <f t="shared" si="374"/>
        <v>1.9309188744039224E-2</v>
      </c>
      <c r="J1257" s="97">
        <f t="shared" si="389"/>
        <v>4.6647247640766873E-2</v>
      </c>
      <c r="K1257" s="97">
        <f t="shared" si="375"/>
        <v>4.6552524925589797E-2</v>
      </c>
      <c r="L1257" s="97">
        <f t="shared" si="376"/>
        <v>7.4243520904719951</v>
      </c>
      <c r="M1257" s="97">
        <f t="shared" si="377"/>
        <v>43.531690635300549</v>
      </c>
      <c r="N1257" s="97">
        <f t="shared" si="390"/>
        <v>4.1921961251369693</v>
      </c>
      <c r="O1257" s="97">
        <f t="shared" si="378"/>
        <v>0.10006728696422405</v>
      </c>
      <c r="P1257" s="97">
        <f t="shared" si="379"/>
        <v>0.10006728696422405</v>
      </c>
      <c r="Q1257" s="97">
        <f t="shared" si="391"/>
        <v>0.24083527198731053</v>
      </c>
      <c r="R1257" s="97">
        <f t="shared" si="380"/>
        <v>7.8441865990855585E-3</v>
      </c>
      <c r="S1257" s="97">
        <f t="shared" si="387"/>
        <v>38.890680477648736</v>
      </c>
      <c r="T1257" s="97">
        <f t="shared" si="381"/>
        <v>288.82855666317727</v>
      </c>
      <c r="U1257" s="97">
        <f t="shared" si="382"/>
        <v>659.58166770535718</v>
      </c>
      <c r="V1257" s="33">
        <f t="shared" si="383"/>
        <v>999.9999999999992</v>
      </c>
      <c r="W1257" s="101">
        <f t="shared" si="384"/>
        <v>2401.7680461612049</v>
      </c>
      <c r="X1257" s="108">
        <f t="shared" si="385"/>
        <v>51.589775631464761</v>
      </c>
      <c r="Y1257" s="32">
        <f t="shared" si="386"/>
        <v>23.728067871143633</v>
      </c>
    </row>
    <row r="1258" spans="1:25" x14ac:dyDescent="0.25">
      <c r="A1258" s="4">
        <v>1252</v>
      </c>
      <c r="C1258" s="106">
        <f>IF(male=0,VLOOKUP((($A$5:$A$1570/'Life tables'!$I$2)*2)+age,lifetable,13,1),IF(male=1,VLOOKUP((($A$5:$A$1570/'Life tables'!$I$2)*2)+age,lifetable,10,1),"error"))</f>
        <v>5.6161675998828153E-3</v>
      </c>
      <c r="F1258" s="97">
        <f t="shared" si="372"/>
        <v>8.3446418779098082</v>
      </c>
      <c r="G1258" s="97">
        <f t="shared" si="388"/>
        <v>0.83823674100928514</v>
      </c>
      <c r="H1258" s="97">
        <f t="shared" si="373"/>
        <v>1.918201800169338E-2</v>
      </c>
      <c r="I1258" s="97">
        <f t="shared" si="374"/>
        <v>1.918201800169338E-2</v>
      </c>
      <c r="J1258" s="97">
        <f t="shared" si="389"/>
        <v>5.1788044229233027E-2</v>
      </c>
      <c r="K1258" s="97">
        <f t="shared" si="375"/>
        <v>4.6245928971128059E-2</v>
      </c>
      <c r="L1258" s="97">
        <f t="shared" si="376"/>
        <v>7.3700071276967751</v>
      </c>
      <c r="M1258" s="97">
        <f t="shared" si="377"/>
        <v>43.245133753554953</v>
      </c>
      <c r="N1258" s="97">
        <f t="shared" si="390"/>
        <v>4.1646000765628512</v>
      </c>
      <c r="O1258" s="97">
        <f t="shared" si="378"/>
        <v>9.9408572145232924E-2</v>
      </c>
      <c r="P1258" s="97">
        <f t="shared" si="379"/>
        <v>9.9408572145232924E-2</v>
      </c>
      <c r="Q1258" s="97">
        <f t="shared" si="391"/>
        <v>0.26737760145984113</v>
      </c>
      <c r="R1258" s="97">
        <f t="shared" si="380"/>
        <v>7.7925505238755181E-3</v>
      </c>
      <c r="S1258" s="97">
        <f t="shared" si="387"/>
        <v>38.606546380717916</v>
      </c>
      <c r="T1258" s="97">
        <f t="shared" si="381"/>
        <v>289.14772230886632</v>
      </c>
      <c r="U1258" s="97">
        <f t="shared" si="382"/>
        <v>659.63570618485221</v>
      </c>
      <c r="V1258" s="33">
        <f t="shared" si="383"/>
        <v>999.9999999999992</v>
      </c>
      <c r="W1258" s="101">
        <f t="shared" si="384"/>
        <v>2381.8631177629882</v>
      </c>
      <c r="X1258" s="108">
        <f t="shared" si="385"/>
        <v>51.21657150628068</v>
      </c>
      <c r="Y1258" s="32">
        <f t="shared" si="386"/>
        <v>23.549388101293559</v>
      </c>
    </row>
    <row r="1259" spans="1:25" x14ac:dyDescent="0.25">
      <c r="A1259" s="4">
        <v>1253</v>
      </c>
      <c r="C1259" s="106">
        <f>IF(male=0,VLOOKUP((($A$5:$A$1570/'Life tables'!$I$2)*2)+age,lifetable,13,1),IF(male=1,VLOOKUP((($A$5:$A$1570/'Life tables'!$I$2)*2)+age,lifetable,10,1),"error"))</f>
        <v>5.6161675998828153E-3</v>
      </c>
      <c r="F1259" s="97">
        <f t="shared" si="372"/>
        <v>8.2842133465132211</v>
      </c>
      <c r="G1259" s="97">
        <f t="shared" si="388"/>
        <v>0.83216656856054971</v>
      </c>
      <c r="H1259" s="97">
        <f t="shared" si="373"/>
        <v>1.9043109562718458E-2</v>
      </c>
      <c r="I1259" s="97">
        <f t="shared" si="374"/>
        <v>1.9043109562718458E-2</v>
      </c>
      <c r="J1259" s="97">
        <f t="shared" si="389"/>
        <v>5.1413016097114086E-2</v>
      </c>
      <c r="K1259" s="97">
        <f t="shared" si="375"/>
        <v>4.5911034602779663E-2</v>
      </c>
      <c r="L1259" s="97">
        <f t="shared" si="376"/>
        <v>7.3166365081273401</v>
      </c>
      <c r="M1259" s="97">
        <f t="shared" si="377"/>
        <v>42.93235815976746</v>
      </c>
      <c r="N1259" s="97">
        <f t="shared" si="390"/>
        <v>4.1344791092129167</v>
      </c>
      <c r="O1259" s="97">
        <f t="shared" si="378"/>
        <v>9.8689587776783938E-2</v>
      </c>
      <c r="P1259" s="97">
        <f t="shared" si="379"/>
        <v>9.8689587776783938E-2</v>
      </c>
      <c r="Q1259" s="97">
        <f t="shared" si="391"/>
        <v>0.26544376102964012</v>
      </c>
      <c r="R1259" s="97">
        <f t="shared" si="380"/>
        <v>7.7361899717007E-3</v>
      </c>
      <c r="S1259" s="97">
        <f t="shared" si="387"/>
        <v>38.327319923999632</v>
      </c>
      <c r="T1259" s="97">
        <f t="shared" si="381"/>
        <v>289.46457908599308</v>
      </c>
      <c r="U1259" s="97">
        <f t="shared" si="382"/>
        <v>659.68935340942664</v>
      </c>
      <c r="V1259" s="33">
        <f t="shared" si="383"/>
        <v>999.99999999999909</v>
      </c>
      <c r="W1259" s="101">
        <f t="shared" si="384"/>
        <v>2361.9159588011194</v>
      </c>
      <c r="X1259" s="108">
        <f t="shared" si="385"/>
        <v>50.846067504579445</v>
      </c>
      <c r="Y1259" s="32">
        <f t="shared" si="386"/>
        <v>23.372306785258008</v>
      </c>
    </row>
    <row r="1260" spans="1:25" x14ac:dyDescent="0.25">
      <c r="A1260" s="4">
        <v>1254</v>
      </c>
      <c r="C1260" s="106">
        <f>IF(male=0,VLOOKUP((($A$5:$A$1570/'Life tables'!$I$2)*2)+age,lifetable,13,1),IF(male=1,VLOOKUP((($A$5:$A$1570/'Life tables'!$I$2)*2)+age,lifetable,10,1),"error"))</f>
        <v>5.6161675998828153E-3</v>
      </c>
      <c r="F1260" s="97">
        <f t="shared" si="372"/>
        <v>8.2242246393184306</v>
      </c>
      <c r="G1260" s="97">
        <f t="shared" si="388"/>
        <v>0.82614057737338598</v>
      </c>
      <c r="H1260" s="97">
        <f t="shared" si="373"/>
        <v>1.8905212157635687E-2</v>
      </c>
      <c r="I1260" s="97">
        <f t="shared" si="374"/>
        <v>1.8905212157635687E-2</v>
      </c>
      <c r="J1260" s="97">
        <f t="shared" si="389"/>
        <v>5.104071757706824E-2</v>
      </c>
      <c r="K1260" s="97">
        <f t="shared" si="375"/>
        <v>4.5578577736135197E-2</v>
      </c>
      <c r="L1260" s="97">
        <f t="shared" si="376"/>
        <v>7.2636543423165696</v>
      </c>
      <c r="M1260" s="97">
        <f t="shared" si="377"/>
        <v>42.621842865261009</v>
      </c>
      <c r="N1260" s="97">
        <f t="shared" si="390"/>
        <v>4.1045758135809729</v>
      </c>
      <c r="O1260" s="97">
        <f t="shared" si="378"/>
        <v>9.7975799209680581E-2</v>
      </c>
      <c r="P1260" s="97">
        <f t="shared" si="379"/>
        <v>9.7975799209680581E-2</v>
      </c>
      <c r="Q1260" s="97">
        <f t="shared" si="391"/>
        <v>0.2635238956608596</v>
      </c>
      <c r="R1260" s="97">
        <f t="shared" si="380"/>
        <v>7.6802367138227847E-3</v>
      </c>
      <c r="S1260" s="97">
        <f t="shared" si="387"/>
        <v>38.050111320885989</v>
      </c>
      <c r="T1260" s="97">
        <f t="shared" si="381"/>
        <v>289.77914369923099</v>
      </c>
      <c r="U1260" s="97">
        <f t="shared" si="382"/>
        <v>659.74261222387656</v>
      </c>
      <c r="V1260" s="33">
        <f t="shared" si="383"/>
        <v>999.99999999999909</v>
      </c>
      <c r="W1260" s="101">
        <f t="shared" si="384"/>
        <v>2342.1358226050597</v>
      </c>
      <c r="X1260" s="108">
        <f t="shared" si="385"/>
        <v>50.478244076891556</v>
      </c>
      <c r="Y1260" s="32">
        <f t="shared" si="386"/>
        <v>23.196557193099054</v>
      </c>
    </row>
    <row r="1261" spans="1:25" x14ac:dyDescent="0.25">
      <c r="A1261" s="4">
        <v>1255</v>
      </c>
      <c r="C1261" s="106">
        <f>IF(male=0,VLOOKUP((($A$5:$A$1570/'Life tables'!$I$2)*2)+age,lifetable,13,1),IF(male=1,VLOOKUP((($A$5:$A$1570/'Life tables'!$I$2)*2)+age,lifetable,10,1),"error"))</f>
        <v>5.6161675998828153E-3</v>
      </c>
      <c r="F1261" s="97">
        <f t="shared" si="372"/>
        <v>8.1646724621760143</v>
      </c>
      <c r="G1261" s="97">
        <f t="shared" si="388"/>
        <v>0.82015843654359044</v>
      </c>
      <c r="H1261" s="97">
        <f t="shared" si="373"/>
        <v>1.8768318214108896E-2</v>
      </c>
      <c r="I1261" s="97">
        <f t="shared" si="374"/>
        <v>1.8768318214108896E-2</v>
      </c>
      <c r="J1261" s="97">
        <f t="shared" si="389"/>
        <v>5.0671128225131777E-2</v>
      </c>
      <c r="K1261" s="97">
        <f t="shared" si="375"/>
        <v>4.524854011504869E-2</v>
      </c>
      <c r="L1261" s="97">
        <f t="shared" si="376"/>
        <v>7.2110577208640256</v>
      </c>
      <c r="M1261" s="97">
        <f t="shared" si="377"/>
        <v>42.313571614715528</v>
      </c>
      <c r="N1261" s="97">
        <f t="shared" si="390"/>
        <v>4.074888624244478</v>
      </c>
      <c r="O1261" s="97">
        <f t="shared" si="378"/>
        <v>9.7267169077449062E-2</v>
      </c>
      <c r="P1261" s="97">
        <f t="shared" si="379"/>
        <v>9.7267169077449062E-2</v>
      </c>
      <c r="Q1261" s="97">
        <f t="shared" si="391"/>
        <v>0.26161790484950964</v>
      </c>
      <c r="R1261" s="97">
        <f t="shared" si="380"/>
        <v>7.6246878211167603E-3</v>
      </c>
      <c r="S1261" s="97">
        <f t="shared" si="387"/>
        <v>37.774906059645524</v>
      </c>
      <c r="T1261" s="97">
        <f t="shared" si="381"/>
        <v>290.09143273230563</v>
      </c>
      <c r="U1261" s="97">
        <f t="shared" si="382"/>
        <v>659.79548545181274</v>
      </c>
      <c r="V1261" s="33">
        <f t="shared" si="383"/>
        <v>999.99999999999909</v>
      </c>
      <c r="W1261" s="101">
        <f t="shared" si="384"/>
        <v>2322.5213117986818</v>
      </c>
      <c r="X1261" s="108">
        <f t="shared" si="385"/>
        <v>50.113081815880733</v>
      </c>
      <c r="Y1261" s="32">
        <f t="shared" si="386"/>
        <v>23.022129303472717</v>
      </c>
    </row>
    <row r="1262" spans="1:25" x14ac:dyDescent="0.25">
      <c r="A1262" s="4">
        <v>1256</v>
      </c>
      <c r="C1262" s="106">
        <f>IF(male=0,VLOOKUP((($A$5:$A$1570/'Life tables'!$I$2)*2)+age,lifetable,13,1),IF(male=1,VLOOKUP((($A$5:$A$1570/'Life tables'!$I$2)*2)+age,lifetable,10,1),"error"))</f>
        <v>5.6161675998828153E-3</v>
      </c>
      <c r="F1262" s="97">
        <f t="shared" si="372"/>
        <v>8.1055535494697093</v>
      </c>
      <c r="G1262" s="97">
        <f t="shared" si="388"/>
        <v>0.81421981803317467</v>
      </c>
      <c r="H1262" s="97">
        <f t="shared" si="373"/>
        <v>1.8632420225391744E-2</v>
      </c>
      <c r="I1262" s="97">
        <f t="shared" si="374"/>
        <v>1.8632420225391744E-2</v>
      </c>
      <c r="J1262" s="97">
        <f t="shared" si="389"/>
        <v>5.0304227774421825E-2</v>
      </c>
      <c r="K1262" s="97">
        <f t="shared" si="375"/>
        <v>4.4920903641504674E-2</v>
      </c>
      <c r="L1262" s="97">
        <f t="shared" si="376"/>
        <v>7.1588437595698249</v>
      </c>
      <c r="M1262" s="97">
        <f t="shared" si="377"/>
        <v>42.007528266411022</v>
      </c>
      <c r="N1262" s="97">
        <f t="shared" si="390"/>
        <v>4.0454159867208226</v>
      </c>
      <c r="O1262" s="97">
        <f t="shared" si="378"/>
        <v>9.6563660274750621E-2</v>
      </c>
      <c r="P1262" s="97">
        <f t="shared" si="379"/>
        <v>9.6563660274750621E-2</v>
      </c>
      <c r="Q1262" s="97">
        <f t="shared" si="391"/>
        <v>0.2597256887939709</v>
      </c>
      <c r="R1262" s="97">
        <f t="shared" si="380"/>
        <v>7.5695403849277611E-3</v>
      </c>
      <c r="S1262" s="97">
        <f t="shared" si="387"/>
        <v>37.501689729961797</v>
      </c>
      <c r="T1262" s="97">
        <f t="shared" si="381"/>
        <v>290.40146264887403</v>
      </c>
      <c r="U1262" s="97">
        <f t="shared" si="382"/>
        <v>659.84797589583923</v>
      </c>
      <c r="V1262" s="33">
        <f t="shared" si="383"/>
        <v>999.99999999999909</v>
      </c>
      <c r="W1262" s="101">
        <f t="shared" si="384"/>
        <v>2303.0710406475328</v>
      </c>
      <c r="X1262" s="108">
        <f t="shared" si="385"/>
        <v>49.750561455285904</v>
      </c>
      <c r="Y1262" s="32">
        <f t="shared" si="386"/>
        <v>22.849013170708915</v>
      </c>
    </row>
    <row r="1263" spans="1:25" x14ac:dyDescent="0.25">
      <c r="A1263" s="4">
        <v>1257</v>
      </c>
      <c r="C1263" s="106">
        <f>IF(male=0,VLOOKUP((($A$5:$A$1570/'Life tables'!$I$2)*2)+age,lifetable,13,1),IF(male=1,VLOOKUP((($A$5:$A$1570/'Life tables'!$I$2)*2)+age,lifetable,10,1),"error"))</f>
        <v>5.6161675998828153E-3</v>
      </c>
      <c r="F1263" s="97">
        <f t="shared" si="372"/>
        <v>8.0468646637133663</v>
      </c>
      <c r="G1263" s="97">
        <f t="shared" si="388"/>
        <v>0.80832439662987943</v>
      </c>
      <c r="H1263" s="97">
        <f t="shared" si="373"/>
        <v>1.8497510749401206E-2</v>
      </c>
      <c r="I1263" s="97">
        <f t="shared" si="374"/>
        <v>1.8497510749401206E-2</v>
      </c>
      <c r="J1263" s="97">
        <f t="shared" si="389"/>
        <v>4.9939996132635028E-2</v>
      </c>
      <c r="K1263" s="97">
        <f t="shared" si="375"/>
        <v>4.4595650373384518E-2</v>
      </c>
      <c r="L1263" s="97">
        <f t="shared" si="376"/>
        <v>7.1070095990786646</v>
      </c>
      <c r="M1263" s="97">
        <f t="shared" si="377"/>
        <v>41.703696791572547</v>
      </c>
      <c r="N1263" s="97">
        <f t="shared" si="390"/>
        <v>4.0161563574042525</v>
      </c>
      <c r="O1263" s="97">
        <f t="shared" si="378"/>
        <v>9.5865235955875899E-2</v>
      </c>
      <c r="P1263" s="97">
        <f t="shared" si="379"/>
        <v>9.5865235955875899E-2</v>
      </c>
      <c r="Q1263" s="97">
        <f t="shared" si="391"/>
        <v>0.2578471483909448</v>
      </c>
      <c r="R1263" s="97">
        <f t="shared" si="380"/>
        <v>7.5147915169530427E-3</v>
      </c>
      <c r="S1263" s="97">
        <f t="shared" si="387"/>
        <v>37.230448022348646</v>
      </c>
      <c r="T1263" s="97">
        <f t="shared" si="381"/>
        <v>290.70924979339759</v>
      </c>
      <c r="U1263" s="97">
        <f t="shared" si="382"/>
        <v>659.90008633772959</v>
      </c>
      <c r="V1263" s="33">
        <f t="shared" si="383"/>
        <v>999.9999999999992</v>
      </c>
      <c r="W1263" s="101">
        <f t="shared" si="384"/>
        <v>2283.7836349639529</v>
      </c>
      <c r="X1263" s="108">
        <f t="shared" si="385"/>
        <v>49.390663868871997</v>
      </c>
      <c r="Y1263" s="32">
        <f t="shared" si="386"/>
        <v>22.677198924229057</v>
      </c>
    </row>
    <row r="1264" spans="1:25" x14ac:dyDescent="0.25">
      <c r="A1264" s="4">
        <v>1258</v>
      </c>
      <c r="C1264" s="106">
        <f>IF(male=0,VLOOKUP((($A$5:$A$1570/'Life tables'!$I$2)*2)+age,lifetable,13,1),IF(male=1,VLOOKUP((($A$5:$A$1570/'Life tables'!$I$2)*2)+age,lifetable,10,1),"error"))</f>
        <v>5.6161675998828153E-3</v>
      </c>
      <c r="F1264" s="97">
        <f t="shared" si="372"/>
        <v>7.988602595159044</v>
      </c>
      <c r="G1264" s="97">
        <f t="shared" si="388"/>
        <v>0.8024718499078064</v>
      </c>
      <c r="H1264" s="97">
        <f t="shared" si="373"/>
        <v>1.8363582407816721E-2</v>
      </c>
      <c r="I1264" s="97">
        <f t="shared" si="374"/>
        <v>1.8363582407816721E-2</v>
      </c>
      <c r="J1264" s="97">
        <f t="shared" si="389"/>
        <v>4.9578413379615362E-2</v>
      </c>
      <c r="K1264" s="97">
        <f t="shared" si="375"/>
        <v>4.4272762522294486E-2</v>
      </c>
      <c r="L1264" s="97">
        <f t="shared" si="376"/>
        <v>7.0555524045336941</v>
      </c>
      <c r="M1264" s="97">
        <f t="shared" si="377"/>
        <v>41.402061273712953</v>
      </c>
      <c r="N1264" s="97">
        <f t="shared" si="390"/>
        <v>3.9871082035025696</v>
      </c>
      <c r="O1264" s="97">
        <f t="shared" si="378"/>
        <v>9.5171859533233996E-2</v>
      </c>
      <c r="P1264" s="97">
        <f t="shared" si="379"/>
        <v>9.5171859533233996E-2</v>
      </c>
      <c r="Q1264" s="97">
        <f t="shared" si="391"/>
        <v>0.25598218523139016</v>
      </c>
      <c r="R1264" s="97">
        <f t="shared" si="380"/>
        <v>7.4604383491235398E-3</v>
      </c>
      <c r="S1264" s="97">
        <f t="shared" si="387"/>
        <v>36.961166727563402</v>
      </c>
      <c r="T1264" s="97">
        <f t="shared" si="381"/>
        <v>291.0148103920086</v>
      </c>
      <c r="U1264" s="97">
        <f t="shared" si="382"/>
        <v>659.95181953860106</v>
      </c>
      <c r="V1264" s="33">
        <f t="shared" si="383"/>
        <v>999.9999999999992</v>
      </c>
      <c r="W1264" s="101">
        <f t="shared" si="384"/>
        <v>2264.6577320128963</v>
      </c>
      <c r="X1264" s="108">
        <f t="shared" si="385"/>
        <v>49.033370069389576</v>
      </c>
      <c r="Y1264" s="32">
        <f t="shared" si="386"/>
        <v>22.506676767968429</v>
      </c>
    </row>
    <row r="1265" spans="1:25" x14ac:dyDescent="0.25">
      <c r="A1265" s="4">
        <v>1259</v>
      </c>
      <c r="C1265" s="106">
        <f>IF(male=0,VLOOKUP((($A$5:$A$1570/'Life tables'!$I$2)*2)+age,lifetable,13,1),IF(male=1,VLOOKUP((($A$5:$A$1570/'Life tables'!$I$2)*2)+age,lifetable,10,1),"error"))</f>
        <v>5.6161675998828153E-3</v>
      </c>
      <c r="F1265" s="97">
        <f t="shared" si="372"/>
        <v>7.9307641614158122</v>
      </c>
      <c r="G1265" s="97">
        <f t="shared" si="388"/>
        <v>0.79666185818912616</v>
      </c>
      <c r="H1265" s="97">
        <f t="shared" si="373"/>
        <v>1.8230627885203906E-2</v>
      </c>
      <c r="I1265" s="97">
        <f t="shared" si="374"/>
        <v>1.8230627885203906E-2</v>
      </c>
      <c r="J1265" s="97">
        <f t="shared" si="389"/>
        <v>4.9219459764988302E-2</v>
      </c>
      <c r="K1265" s="97">
        <f t="shared" si="375"/>
        <v>4.3952222451453152E-2</v>
      </c>
      <c r="L1265" s="97">
        <f t="shared" si="376"/>
        <v>7.0044693652398369</v>
      </c>
      <c r="M1265" s="97">
        <f t="shared" si="377"/>
        <v>41.102605907973754</v>
      </c>
      <c r="N1265" s="97">
        <f t="shared" si="390"/>
        <v>3.9582700029736575</v>
      </c>
      <c r="O1265" s="97">
        <f t="shared" si="378"/>
        <v>9.4483494675837415E-2</v>
      </c>
      <c r="P1265" s="97">
        <f t="shared" si="379"/>
        <v>9.4483494675837415E-2</v>
      </c>
      <c r="Q1265" s="97">
        <f t="shared" si="391"/>
        <v>0.25413070159644718</v>
      </c>
      <c r="R1265" s="97">
        <f t="shared" si="380"/>
        <v>7.4064780334851012E-3</v>
      </c>
      <c r="S1265" s="97">
        <f t="shared" si="387"/>
        <v>36.693831736018488</v>
      </c>
      <c r="T1265" s="97">
        <f t="shared" si="381"/>
        <v>291.31816055337003</v>
      </c>
      <c r="U1265" s="97">
        <f t="shared" si="382"/>
        <v>660.00317823908597</v>
      </c>
      <c r="V1265" s="33">
        <f t="shared" si="383"/>
        <v>999.9999999999992</v>
      </c>
      <c r="W1265" s="101">
        <f t="shared" si="384"/>
        <v>2245.6919804184195</v>
      </c>
      <c r="X1265" s="108">
        <f t="shared" si="385"/>
        <v>48.678661207543186</v>
      </c>
      <c r="Y1265" s="32">
        <f t="shared" si="386"/>
        <v>22.337436979803645</v>
      </c>
    </row>
    <row r="1266" spans="1:25" x14ac:dyDescent="0.25">
      <c r="A1266" s="4">
        <v>1260</v>
      </c>
      <c r="C1266" s="106">
        <f>IF(male=0,VLOOKUP((($A$5:$A$1570/'Life tables'!$I$2)*2)+age,lifetable,13,1),IF(male=1,VLOOKUP((($A$5:$A$1570/'Life tables'!$I$2)*2)+age,lifetable,10,1),"error"))</f>
        <v>5.6161675998828153E-3</v>
      </c>
      <c r="F1266" s="97">
        <f t="shared" si="372"/>
        <v>7.8733462070788578</v>
      </c>
      <c r="G1266" s="97">
        <f t="shared" si="388"/>
        <v>0.7908941045068214</v>
      </c>
      <c r="H1266" s="97">
        <f t="shared" si="373"/>
        <v>1.8098639928161971E-2</v>
      </c>
      <c r="I1266" s="97">
        <f t="shared" si="374"/>
        <v>1.8098639928161971E-2</v>
      </c>
      <c r="J1266" s="97">
        <f t="shared" si="389"/>
        <v>4.8863115705859057E-2</v>
      </c>
      <c r="K1266" s="97">
        <f t="shared" si="375"/>
        <v>4.363401267363589E-2</v>
      </c>
      <c r="L1266" s="97">
        <f t="shared" si="376"/>
        <v>6.9537576943362174</v>
      </c>
      <c r="M1266" s="97">
        <f t="shared" si="377"/>
        <v>40.805315000464326</v>
      </c>
      <c r="N1266" s="97">
        <f t="shared" si="390"/>
        <v>3.9296402444618477</v>
      </c>
      <c r="O1266" s="97">
        <f t="shared" si="378"/>
        <v>9.3800105307782947E-2</v>
      </c>
      <c r="P1266" s="97">
        <f t="shared" si="379"/>
        <v>9.3800105307782947E-2</v>
      </c>
      <c r="Q1266" s="97">
        <f t="shared" si="391"/>
        <v>0.25229260045335244</v>
      </c>
      <c r="R1266" s="97">
        <f t="shared" si="380"/>
        <v>7.3529077420794106E-3</v>
      </c>
      <c r="S1266" s="97">
        <f t="shared" si="387"/>
        <v>36.428429037191478</v>
      </c>
      <c r="T1266" s="97">
        <f t="shared" si="381"/>
        <v>291.61931626952924</v>
      </c>
      <c r="U1266" s="97">
        <f t="shared" si="382"/>
        <v>660.05416515950174</v>
      </c>
      <c r="V1266" s="33">
        <f t="shared" si="383"/>
        <v>999.9999999999992</v>
      </c>
      <c r="W1266" s="101">
        <f t="shared" si="384"/>
        <v>2226.8850400708588</v>
      </c>
      <c r="X1266" s="108">
        <f t="shared" si="385"/>
        <v>48.326518570968254</v>
      </c>
      <c r="Y1266" s="32">
        <f t="shared" si="386"/>
        <v>22.169469910984784</v>
      </c>
    </row>
    <row r="1267" spans="1:25" x14ac:dyDescent="0.25">
      <c r="A1267" s="4">
        <v>1261</v>
      </c>
      <c r="C1267" s="106">
        <f>IF(male=0,VLOOKUP((($A$5:$A$1570/'Life tables'!$I$2)*2)+age,lifetable,13,1),IF(male=1,VLOOKUP((($A$5:$A$1570/'Life tables'!$I$2)*2)+age,lifetable,10,1),"error"))</f>
        <v>5.6161675998828153E-3</v>
      </c>
      <c r="F1267" s="97">
        <f t="shared" si="372"/>
        <v>7.8163456033685073</v>
      </c>
      <c r="G1267" s="97">
        <f t="shared" si="388"/>
        <v>0.78516827456842575</v>
      </c>
      <c r="H1267" s="97">
        <f t="shared" si="373"/>
        <v>1.7967611344493956E-2</v>
      </c>
      <c r="I1267" s="97">
        <f t="shared" si="374"/>
        <v>1.7967611344493956E-2</v>
      </c>
      <c r="J1267" s="97">
        <f t="shared" si="389"/>
        <v>4.8509361784572255E-2</v>
      </c>
      <c r="K1267" s="97">
        <f t="shared" si="375"/>
        <v>4.3318115849174374E-2</v>
      </c>
      <c r="L1267" s="97">
        <f t="shared" si="376"/>
        <v>6.9034146284773472</v>
      </c>
      <c r="M1267" s="97">
        <f t="shared" si="377"/>
        <v>40.510172967599757</v>
      </c>
      <c r="N1267" s="97">
        <f t="shared" si="390"/>
        <v>3.9012174272341484</v>
      </c>
      <c r="O1267" s="97">
        <f t="shared" si="378"/>
        <v>9.3121655606729678E-2</v>
      </c>
      <c r="P1267" s="97">
        <f t="shared" si="379"/>
        <v>9.3121655606729678E-2</v>
      </c>
      <c r="Q1267" s="97">
        <f t="shared" si="391"/>
        <v>0.25046778545134496</v>
      </c>
      <c r="R1267" s="97">
        <f t="shared" si="380"/>
        <v>7.2997246668246732E-3</v>
      </c>
      <c r="S1267" s="97">
        <f t="shared" si="387"/>
        <v>36.164944719033983</v>
      </c>
      <c r="T1267" s="97">
        <f t="shared" si="381"/>
        <v>291.91829341676515</v>
      </c>
      <c r="U1267" s="97">
        <f t="shared" si="382"/>
        <v>660.10478300001773</v>
      </c>
      <c r="V1267" s="33">
        <f t="shared" si="383"/>
        <v>999.9999999999992</v>
      </c>
      <c r="W1267" s="101">
        <f t="shared" si="384"/>
        <v>2208.2355820346725</v>
      </c>
      <c r="X1267" s="108">
        <f t="shared" si="385"/>
        <v>47.976923583216347</v>
      </c>
      <c r="Y1267" s="32">
        <f t="shared" si="386"/>
        <v>22.002765985572353</v>
      </c>
    </row>
    <row r="1268" spans="1:25" x14ac:dyDescent="0.25">
      <c r="A1268" s="4">
        <v>1262</v>
      </c>
      <c r="C1268" s="106">
        <f>IF(male=0,VLOOKUP((($A$5:$A$1570/'Life tables'!$I$2)*2)+age,lifetable,13,1),IF(male=1,VLOOKUP((($A$5:$A$1570/'Life tables'!$I$2)*2)+age,lifetable,10,1),"error"))</f>
        <v>5.6161675998828153E-3</v>
      </c>
      <c r="F1268" s="97">
        <f t="shared" si="372"/>
        <v>7.7597592477787947</v>
      </c>
      <c r="G1268" s="97">
        <f t="shared" si="388"/>
        <v>0.77948405672072174</v>
      </c>
      <c r="H1268" s="97">
        <f t="shared" si="373"/>
        <v>1.7837535002398857E-2</v>
      </c>
      <c r="I1268" s="97">
        <f t="shared" si="374"/>
        <v>1.7837535002398857E-2</v>
      </c>
      <c r="J1268" s="97">
        <f t="shared" si="389"/>
        <v>4.8158178746530937E-2</v>
      </c>
      <c r="K1268" s="97">
        <f t="shared" si="375"/>
        <v>4.3004514784008914E-2</v>
      </c>
      <c r="L1268" s="97">
        <f t="shared" si="376"/>
        <v>6.853437427522735</v>
      </c>
      <c r="M1268" s="97">
        <f t="shared" si="377"/>
        <v>40.217164335437559</v>
      </c>
      <c r="N1268" s="97">
        <f t="shared" si="390"/>
        <v>3.8730000611163722</v>
      </c>
      <c r="O1268" s="97">
        <f t="shared" si="378"/>
        <v>9.2448110002374184E-2</v>
      </c>
      <c r="P1268" s="97">
        <f t="shared" si="379"/>
        <v>9.2448110002374184E-2</v>
      </c>
      <c r="Q1268" s="97">
        <f t="shared" si="391"/>
        <v>0.24865616091756451</v>
      </c>
      <c r="R1268" s="97">
        <f t="shared" si="380"/>
        <v>7.2469260193960966E-3</v>
      </c>
      <c r="S1268" s="97">
        <f t="shared" si="387"/>
        <v>35.903364967379481</v>
      </c>
      <c r="T1268" s="97">
        <f t="shared" si="381"/>
        <v>292.21510775642923</v>
      </c>
      <c r="U1268" s="97">
        <f t="shared" si="382"/>
        <v>660.15503444082117</v>
      </c>
      <c r="V1268" s="33">
        <f t="shared" si="383"/>
        <v>999.99999999999932</v>
      </c>
      <c r="W1268" s="101">
        <f t="shared" si="384"/>
        <v>2189.7422884569801</v>
      </c>
      <c r="X1268" s="108">
        <f t="shared" si="385"/>
        <v>47.629857802748859</v>
      </c>
      <c r="Y1268" s="32">
        <f t="shared" si="386"/>
        <v>21.83731569987896</v>
      </c>
    </row>
    <row r="1269" spans="1:25" x14ac:dyDescent="0.25">
      <c r="A1269" s="4">
        <v>1263</v>
      </c>
      <c r="C1269" s="106">
        <f>IF(male=0,VLOOKUP((($A$5:$A$1570/'Life tables'!$I$2)*2)+age,lifetable,13,1),IF(male=1,VLOOKUP((($A$5:$A$1570/'Life tables'!$I$2)*2)+age,lifetable,10,1),"error"))</f>
        <v>5.6161675998828153E-3</v>
      </c>
      <c r="F1269" s="97">
        <f t="shared" si="372"/>
        <v>7.7035840637352067</v>
      </c>
      <c r="G1269" s="97">
        <f t="shared" si="388"/>
        <v>0.77384114191536058</v>
      </c>
      <c r="H1269" s="97">
        <f t="shared" si="373"/>
        <v>1.7708403829684895E-2</v>
      </c>
      <c r="I1269" s="97">
        <f t="shared" si="374"/>
        <v>1.7708403829684895E-2</v>
      </c>
      <c r="J1269" s="97">
        <f t="shared" si="389"/>
        <v>4.7809547498072459E-2</v>
      </c>
      <c r="K1269" s="97">
        <f t="shared" si="375"/>
        <v>4.2693192427791682E-2</v>
      </c>
      <c r="L1269" s="97">
        <f t="shared" si="376"/>
        <v>6.8038233742346126</v>
      </c>
      <c r="M1269" s="97">
        <f t="shared" si="377"/>
        <v>39.926273739013652</v>
      </c>
      <c r="N1269" s="97">
        <f t="shared" si="390"/>
        <v>3.8449866664291878</v>
      </c>
      <c r="O1269" s="97">
        <f t="shared" si="378"/>
        <v>9.1779433174924249E-2</v>
      </c>
      <c r="P1269" s="97">
        <f t="shared" si="379"/>
        <v>9.1779433174924249E-2</v>
      </c>
      <c r="Q1269" s="97">
        <f t="shared" si="391"/>
        <v>0.24685763185294682</v>
      </c>
      <c r="R1269" s="97">
        <f t="shared" si="380"/>
        <v>7.1945090311062356E-3</v>
      </c>
      <c r="S1269" s="97">
        <f t="shared" si="387"/>
        <v>35.643676065350562</v>
      </c>
      <c r="T1269" s="97">
        <f t="shared" si="381"/>
        <v>292.50977493578023</v>
      </c>
      <c r="U1269" s="97">
        <f t="shared" si="382"/>
        <v>660.20492214228011</v>
      </c>
      <c r="V1269" s="33">
        <f t="shared" si="383"/>
        <v>999.99999999999932</v>
      </c>
      <c r="W1269" s="101">
        <f t="shared" si="384"/>
        <v>2171.4038524767566</v>
      </c>
      <c r="X1269" s="108">
        <f t="shared" si="385"/>
        <v>47.285302921938943</v>
      </c>
      <c r="Y1269" s="32">
        <f t="shared" si="386"/>
        <v>21.673109621915632</v>
      </c>
    </row>
    <row r="1270" spans="1:25" x14ac:dyDescent="0.25">
      <c r="A1270" s="4">
        <v>1264</v>
      </c>
      <c r="C1270" s="106">
        <f>IF(male=0,VLOOKUP((($A$5:$A$1570/'Life tables'!$I$2)*2)+age,lifetable,13,1),IF(male=1,VLOOKUP((($A$5:$A$1570/'Life tables'!$I$2)*2)+age,lifetable,10,1),"error"))</f>
        <v>5.6161675998828153E-3</v>
      </c>
      <c r="F1270" s="97">
        <f t="shared" si="372"/>
        <v>7.6478170002612655</v>
      </c>
      <c r="G1270" s="97">
        <f t="shared" si="388"/>
        <v>0.76823922367536979</v>
      </c>
      <c r="H1270" s="97">
        <f t="shared" si="373"/>
        <v>1.7580210813003073E-2</v>
      </c>
      <c r="I1270" s="97">
        <f t="shared" si="374"/>
        <v>1.7580210813003073E-2</v>
      </c>
      <c r="J1270" s="97">
        <f t="shared" si="389"/>
        <v>4.7463449104399244E-2</v>
      </c>
      <c r="K1270" s="97">
        <f t="shared" si="375"/>
        <v>4.238413187203896E-2</v>
      </c>
      <c r="L1270" s="97">
        <f t="shared" si="376"/>
        <v>6.7545697739834516</v>
      </c>
      <c r="M1270" s="97">
        <f t="shared" si="377"/>
        <v>39.63748592167768</v>
      </c>
      <c r="N1270" s="97">
        <f t="shared" si="390"/>
        <v>3.8171757739241103</v>
      </c>
      <c r="O1270" s="97">
        <f t="shared" si="378"/>
        <v>9.1115590053570797E-2</v>
      </c>
      <c r="P1270" s="97">
        <f t="shared" si="379"/>
        <v>9.1115590053570797E-2</v>
      </c>
      <c r="Q1270" s="97">
        <f t="shared" si="391"/>
        <v>0.24507210392811377</v>
      </c>
      <c r="R1270" s="97">
        <f t="shared" si="380"/>
        <v>7.1424709527852185E-3</v>
      </c>
      <c r="S1270" s="97">
        <f t="shared" si="387"/>
        <v>35.385864392765527</v>
      </c>
      <c r="T1270" s="97">
        <f t="shared" si="381"/>
        <v>292.80231048881274</v>
      </c>
      <c r="U1270" s="97">
        <f t="shared" si="382"/>
        <v>660.25444874510492</v>
      </c>
      <c r="V1270" s="33">
        <f t="shared" si="383"/>
        <v>999.99999999999932</v>
      </c>
      <c r="W1270" s="101">
        <f t="shared" si="384"/>
        <v>2153.2189781347161</v>
      </c>
      <c r="X1270" s="108">
        <f t="shared" si="385"/>
        <v>46.943240766081608</v>
      </c>
      <c r="Y1270" s="32">
        <f t="shared" si="386"/>
        <v>21.510138390842702</v>
      </c>
    </row>
    <row r="1271" spans="1:25" x14ac:dyDescent="0.25">
      <c r="A1271" s="4">
        <v>1265</v>
      </c>
      <c r="C1271" s="106">
        <f>IF(male=0,VLOOKUP((($A$5:$A$1570/'Life tables'!$I$2)*2)+age,lifetable,13,1),IF(male=1,VLOOKUP((($A$5:$A$1570/'Life tables'!$I$2)*2)+age,lifetable,10,1),"error"))</f>
        <v>5.6161675998828153E-3</v>
      </c>
      <c r="F1271" s="97">
        <f t="shared" si="372"/>
        <v>7.5924550316536257</v>
      </c>
      <c r="G1271" s="97">
        <f t="shared" si="388"/>
        <v>0.76267799806251568</v>
      </c>
      <c r="H1271" s="97">
        <f t="shared" si="373"/>
        <v>1.7452948997100322E-2</v>
      </c>
      <c r="I1271" s="97">
        <f t="shared" si="374"/>
        <v>1.7452948997100322E-2</v>
      </c>
      <c r="J1271" s="97">
        <f t="shared" si="389"/>
        <v>4.7119864787562381E-2</v>
      </c>
      <c r="K1271" s="97">
        <f t="shared" si="375"/>
        <v>4.2077316348330465E-2</v>
      </c>
      <c r="L1271" s="97">
        <f t="shared" si="376"/>
        <v>6.705673954461016</v>
      </c>
      <c r="M1271" s="97">
        <f t="shared" si="377"/>
        <v>39.35078573442798</v>
      </c>
      <c r="N1271" s="97">
        <f t="shared" si="390"/>
        <v>3.789565924719458</v>
      </c>
      <c r="O1271" s="97">
        <f t="shared" si="378"/>
        <v>9.0456545814959308E-2</v>
      </c>
      <c r="P1271" s="97">
        <f t="shared" si="379"/>
        <v>9.0456545814959308E-2</v>
      </c>
      <c r="Q1271" s="97">
        <f t="shared" si="391"/>
        <v>0.24329948347926128</v>
      </c>
      <c r="R1271" s="97">
        <f t="shared" si="380"/>
        <v>7.0908090546609199E-3</v>
      </c>
      <c r="S1271" s="97">
        <f t="shared" si="387"/>
        <v>35.129916425544678</v>
      </c>
      <c r="T1271" s="97">
        <f t="shared" si="381"/>
        <v>293.09272983707956</v>
      </c>
      <c r="U1271" s="97">
        <f t="shared" si="382"/>
        <v>660.30361687050788</v>
      </c>
      <c r="V1271" s="33">
        <f t="shared" si="383"/>
        <v>999.9999999999992</v>
      </c>
      <c r="W1271" s="101">
        <f t="shared" si="384"/>
        <v>2135.186380283857</v>
      </c>
      <c r="X1271" s="108">
        <f t="shared" si="385"/>
        <v>46.603653292411785</v>
      </c>
      <c r="Y1271" s="32">
        <f t="shared" si="386"/>
        <v>21.348392716425366</v>
      </c>
    </row>
    <row r="1272" spans="1:25" x14ac:dyDescent="0.25">
      <c r="A1272" s="4">
        <v>1266</v>
      </c>
      <c r="C1272" s="106">
        <f>IF(male=0,VLOOKUP((($A$5:$A$1570/'Life tables'!$I$2)*2)+age,lifetable,13,1),IF(male=1,VLOOKUP((($A$5:$A$1570/'Life tables'!$I$2)*2)+age,lifetable,10,1),"error"))</f>
        <v>5.6161675998828153E-3</v>
      </c>
      <c r="F1272" s="97">
        <f t="shared" si="372"/>
        <v>7.5374951571653535</v>
      </c>
      <c r="G1272" s="97">
        <f t="shared" si="388"/>
        <v>0.7571571636454888</v>
      </c>
      <c r="H1272" s="97">
        <f t="shared" si="373"/>
        <v>1.7326611484091446E-2</v>
      </c>
      <c r="I1272" s="97">
        <f t="shared" si="374"/>
        <v>1.7326611484091446E-2</v>
      </c>
      <c r="J1272" s="97">
        <f t="shared" si="389"/>
        <v>4.6778775924496079E-2</v>
      </c>
      <c r="K1272" s="97">
        <f t="shared" si="375"/>
        <v>4.1772729226554138E-2</v>
      </c>
      <c r="L1272" s="97">
        <f t="shared" si="376"/>
        <v>6.6571332654006312</v>
      </c>
      <c r="M1272" s="97">
        <f t="shared" si="377"/>
        <v>39.066158135246425</v>
      </c>
      <c r="N1272" s="97">
        <f t="shared" si="390"/>
        <v>3.7621556702362939</v>
      </c>
      <c r="O1272" s="97">
        <f t="shared" si="378"/>
        <v>8.9802265881660723E-2</v>
      </c>
      <c r="P1272" s="97">
        <f t="shared" si="379"/>
        <v>8.9802265881660723E-2</v>
      </c>
      <c r="Q1272" s="97">
        <f t="shared" si="391"/>
        <v>0.24153967750404723</v>
      </c>
      <c r="R1272" s="97">
        <f t="shared" si="380"/>
        <v>7.0395206262390906E-3</v>
      </c>
      <c r="S1272" s="97">
        <f t="shared" si="387"/>
        <v>34.875818735116525</v>
      </c>
      <c r="T1272" s="97">
        <f t="shared" si="381"/>
        <v>293.38104829050809</v>
      </c>
      <c r="U1272" s="97">
        <f t="shared" si="382"/>
        <v>660.35242912036063</v>
      </c>
      <c r="V1272" s="33">
        <f t="shared" si="383"/>
        <v>999.99999999999909</v>
      </c>
      <c r="W1272" s="101">
        <f t="shared" si="384"/>
        <v>2117.3047845006886</v>
      </c>
      <c r="X1272" s="108">
        <f t="shared" si="385"/>
        <v>46.266522589130446</v>
      </c>
      <c r="Y1272" s="32">
        <f t="shared" si="386"/>
        <v>21.187863378493539</v>
      </c>
    </row>
    <row r="1273" spans="1:25" x14ac:dyDescent="0.25">
      <c r="A1273" s="4">
        <v>1267</v>
      </c>
      <c r="C1273" s="106">
        <f>IF(male=0,VLOOKUP((($A$5:$A$1570/'Life tables'!$I$2)*2)+age,lifetable,13,1),IF(male=1,VLOOKUP((($A$5:$A$1570/'Life tables'!$I$2)*2)+age,lifetable,10,1),"error"))</f>
        <v>5.6161675998828153E-3</v>
      </c>
      <c r="F1273" s="97">
        <f t="shared" si="372"/>
        <v>7.4829344006971121</v>
      </c>
      <c r="G1273" s="97">
        <f t="shared" si="388"/>
        <v>0.75167642146888192</v>
      </c>
      <c r="H1273" s="97">
        <f t="shared" si="373"/>
        <v>1.7201191432749233E-2</v>
      </c>
      <c r="I1273" s="97">
        <f t="shared" si="374"/>
        <v>1.7201191432749233E-2</v>
      </c>
      <c r="J1273" s="97">
        <f t="shared" si="389"/>
        <v>4.6440164045101019E-2</v>
      </c>
      <c r="K1273" s="97">
        <f t="shared" si="375"/>
        <v>4.1470354013194675E-2</v>
      </c>
      <c r="L1273" s="97">
        <f t="shared" si="376"/>
        <v>6.6089450783044361</v>
      </c>
      <c r="M1273" s="97">
        <f t="shared" si="377"/>
        <v>38.783588188433328</v>
      </c>
      <c r="N1273" s="97">
        <f t="shared" si="390"/>
        <v>3.7349435721343784</v>
      </c>
      <c r="O1273" s="97">
        <f t="shared" si="378"/>
        <v>8.9152715920642625E-2</v>
      </c>
      <c r="P1273" s="97">
        <f t="shared" si="379"/>
        <v>8.9152715920642625E-2</v>
      </c>
      <c r="Q1273" s="97">
        <f t="shared" si="391"/>
        <v>0.2397925936574789</v>
      </c>
      <c r="R1273" s="97">
        <f t="shared" si="380"/>
        <v>6.9886029761835194E-3</v>
      </c>
      <c r="S1273" s="97">
        <f t="shared" si="387"/>
        <v>34.623557987824</v>
      </c>
      <c r="T1273" s="97">
        <f t="shared" si="381"/>
        <v>293.66728104821067</v>
      </c>
      <c r="U1273" s="97">
        <f t="shared" si="382"/>
        <v>660.40088807735003</v>
      </c>
      <c r="V1273" s="33">
        <f t="shared" si="383"/>
        <v>999.9999999999992</v>
      </c>
      <c r="W1273" s="101">
        <f t="shared" si="384"/>
        <v>2099.5729269971052</v>
      </c>
      <c r="X1273" s="108">
        <f t="shared" si="385"/>
        <v>45.931830874438482</v>
      </c>
      <c r="Y1273" s="32">
        <f t="shared" si="386"/>
        <v>21.028541226406332</v>
      </c>
    </row>
    <row r="1274" spans="1:25" x14ac:dyDescent="0.25">
      <c r="A1274" s="4">
        <v>1268</v>
      </c>
      <c r="C1274" s="106">
        <f>IF(male=0,VLOOKUP((($A$5:$A$1570/'Life tables'!$I$2)*2)+age,lifetable,13,1),IF(male=1,VLOOKUP((($A$5:$A$1570/'Life tables'!$I$2)*2)+age,lifetable,10,1),"error"))</f>
        <v>5.6161675998828153E-3</v>
      </c>
      <c r="F1274" s="97">
        <f t="shared" si="372"/>
        <v>7.4287698104959228</v>
      </c>
      <c r="G1274" s="97">
        <f t="shared" si="388"/>
        <v>0.74623547502293086</v>
      </c>
      <c r="H1274" s="97">
        <f t="shared" si="373"/>
        <v>1.7076682057812008E-2</v>
      </c>
      <c r="I1274" s="97">
        <f t="shared" si="374"/>
        <v>1.7076682057812008E-2</v>
      </c>
      <c r="J1274" s="97">
        <f t="shared" si="389"/>
        <v>4.6104010830374922E-2</v>
      </c>
      <c r="K1274" s="97">
        <f t="shared" si="375"/>
        <v>4.1170174349664058E-2</v>
      </c>
      <c r="L1274" s="97">
        <f t="shared" si="376"/>
        <v>6.5611067861773291</v>
      </c>
      <c r="M1274" s="97">
        <f t="shared" si="377"/>
        <v>38.503061063942553</v>
      </c>
      <c r="N1274" s="97">
        <f t="shared" si="390"/>
        <v>3.7079282022481381</v>
      </c>
      <c r="O1274" s="97">
        <f t="shared" si="378"/>
        <v>8.8507861841740768E-2</v>
      </c>
      <c r="P1274" s="97">
        <f t="shared" si="379"/>
        <v>8.8507861841740768E-2</v>
      </c>
      <c r="Q1274" s="97">
        <f t="shared" si="391"/>
        <v>0.23805814024780242</v>
      </c>
      <c r="R1274" s="97">
        <f t="shared" si="380"/>
        <v>6.9380534321962211E-3</v>
      </c>
      <c r="S1274" s="97">
        <f t="shared" si="387"/>
        <v>34.373120944330935</v>
      </c>
      <c r="T1274" s="97">
        <f t="shared" si="381"/>
        <v>293.95144319928886</v>
      </c>
      <c r="U1274" s="97">
        <f t="shared" si="382"/>
        <v>660.44899630513191</v>
      </c>
      <c r="V1274" s="33">
        <f t="shared" si="383"/>
        <v>999.9999999999992</v>
      </c>
      <c r="W1274" s="101">
        <f t="shared" si="384"/>
        <v>2081.9895545329523</v>
      </c>
      <c r="X1274" s="108">
        <f t="shared" si="385"/>
        <v>45.599560495578444</v>
      </c>
      <c r="Y1274" s="32">
        <f t="shared" si="386"/>
        <v>20.870417178520821</v>
      </c>
    </row>
    <row r="1275" spans="1:25" x14ac:dyDescent="0.25">
      <c r="A1275" s="4">
        <v>1269</v>
      </c>
      <c r="C1275" s="106">
        <f>IF(male=0,VLOOKUP((($A$5:$A$1570/'Life tables'!$I$2)*2)+age,lifetable,13,1),IF(male=1,VLOOKUP((($A$5:$A$1570/'Life tables'!$I$2)*2)+age,lifetable,10,1),"error"))</f>
        <v>5.6161675998828153E-3</v>
      </c>
      <c r="F1275" s="97">
        <f t="shared" si="372"/>
        <v>7.3749984588612554</v>
      </c>
      <c r="G1275" s="97">
        <f t="shared" si="388"/>
        <v>0.74083403021398975</v>
      </c>
      <c r="H1275" s="97">
        <f t="shared" si="373"/>
        <v>1.6953076629307996E-2</v>
      </c>
      <c r="I1275" s="97">
        <f t="shared" si="374"/>
        <v>1.6953076629307996E-2</v>
      </c>
      <c r="J1275" s="97">
        <f t="shared" si="389"/>
        <v>4.5770298110588387E-2</v>
      </c>
      <c r="K1275" s="97">
        <f t="shared" si="375"/>
        <v>4.0872174010672731E-2</v>
      </c>
      <c r="L1275" s="97">
        <f t="shared" si="376"/>
        <v>6.5136158032673883</v>
      </c>
      <c r="M1275" s="97">
        <f t="shared" si="377"/>
        <v>38.224562036717188</v>
      </c>
      <c r="N1275" s="97">
        <f t="shared" si="390"/>
        <v>3.6811081425226875</v>
      </c>
      <c r="O1275" s="97">
        <f t="shared" si="378"/>
        <v>8.7867669796132072E-2</v>
      </c>
      <c r="P1275" s="97">
        <f t="shared" si="379"/>
        <v>8.7867669796132072E-2</v>
      </c>
      <c r="Q1275" s="97">
        <f t="shared" si="391"/>
        <v>0.23633622623239497</v>
      </c>
      <c r="R1275" s="97">
        <f t="shared" si="380"/>
        <v>6.8878693408977306E-3</v>
      </c>
      <c r="S1275" s="97">
        <f t="shared" si="387"/>
        <v>34.124494459028945</v>
      </c>
      <c r="T1275" s="97">
        <f t="shared" si="381"/>
        <v>294.23354972363182</v>
      </c>
      <c r="U1275" s="97">
        <f t="shared" si="382"/>
        <v>660.49675634848347</v>
      </c>
      <c r="V1275" s="33">
        <f t="shared" si="383"/>
        <v>999.9999999999992</v>
      </c>
      <c r="W1275" s="101">
        <f t="shared" si="384"/>
        <v>2064.55342432923</v>
      </c>
      <c r="X1275" s="108">
        <f t="shared" si="385"/>
        <v>45.269693927883893</v>
      </c>
      <c r="Y1275" s="32">
        <f t="shared" si="386"/>
        <v>20.713482221665231</v>
      </c>
    </row>
    <row r="1276" spans="1:25" x14ac:dyDescent="0.25">
      <c r="A1276" s="4">
        <v>1270</v>
      </c>
      <c r="C1276" s="106">
        <f>IF(male=0,VLOOKUP((($A$5:$A$1570/'Life tables'!$I$2)*2)+age,lifetable,13,1),IF(male=1,VLOOKUP((($A$5:$A$1570/'Life tables'!$I$2)*2)+age,lifetable,10,1),"error"))</f>
        <v>5.6161675998828153E-3</v>
      </c>
      <c r="F1276" s="97">
        <f t="shared" si="372"/>
        <v>7.3216174418581712</v>
      </c>
      <c r="G1276" s="97">
        <f t="shared" si="388"/>
        <v>0.73547179533571672</v>
      </c>
      <c r="H1276" s="97">
        <f t="shared" si="373"/>
        <v>1.683036847189593E-2</v>
      </c>
      <c r="I1276" s="97">
        <f t="shared" si="374"/>
        <v>1.683036847189593E-2</v>
      </c>
      <c r="J1276" s="97">
        <f t="shared" si="389"/>
        <v>4.5439007863504757E-2</v>
      </c>
      <c r="K1276" s="97">
        <f t="shared" si="375"/>
        <v>4.0576336902639808E-2</v>
      </c>
      <c r="L1276" s="97">
        <f t="shared" si="376"/>
        <v>6.4664695648125186</v>
      </c>
      <c r="M1276" s="97">
        <f t="shared" si="377"/>
        <v>37.948076486025727</v>
      </c>
      <c r="N1276" s="97">
        <f t="shared" si="390"/>
        <v>3.6544819849499057</v>
      </c>
      <c r="O1276" s="97">
        <f t="shared" si="378"/>
        <v>8.723210617480863E-2</v>
      </c>
      <c r="P1276" s="97">
        <f t="shared" si="379"/>
        <v>8.723210617480863E-2</v>
      </c>
      <c r="Q1276" s="97">
        <f t="shared" si="391"/>
        <v>0.23462676121366069</v>
      </c>
      <c r="R1276" s="97">
        <f t="shared" si="380"/>
        <v>6.8380480677074813E-3</v>
      </c>
      <c r="S1276" s="97">
        <f t="shared" si="387"/>
        <v>33.877665479444836</v>
      </c>
      <c r="T1276" s="97">
        <f t="shared" si="381"/>
        <v>294.51361549270899</v>
      </c>
      <c r="U1276" s="97">
        <f t="shared" si="382"/>
        <v>660.54417073345383</v>
      </c>
      <c r="V1276" s="33">
        <f t="shared" si="383"/>
        <v>999.9999999999992</v>
      </c>
      <c r="W1276" s="101">
        <f t="shared" si="384"/>
        <v>2047.2633039819725</v>
      </c>
      <c r="X1276" s="108">
        <f t="shared" si="385"/>
        <v>44.942213773836386</v>
      </c>
      <c r="Y1276" s="32">
        <f t="shared" si="386"/>
        <v>20.557727410616369</v>
      </c>
    </row>
    <row r="1277" spans="1:25" x14ac:dyDescent="0.25">
      <c r="A1277" s="4">
        <v>1271</v>
      </c>
      <c r="C1277" s="106">
        <f>IF(male=0,VLOOKUP((($A$5:$A$1570/'Life tables'!$I$2)*2)+age,lifetable,13,1),IF(male=1,VLOOKUP((($A$5:$A$1570/'Life tables'!$I$2)*2)+age,lifetable,10,1),"error"))</f>
        <v>5.6161675998828153E-3</v>
      </c>
      <c r="F1277" s="97">
        <f t="shared" si="372"/>
        <v>7.2686238790372579</v>
      </c>
      <c r="G1277" s="97">
        <f t="shared" si="388"/>
        <v>0.73014848104093955</v>
      </c>
      <c r="H1277" s="97">
        <f t="shared" si="373"/>
        <v>1.6708550964221264E-2</v>
      </c>
      <c r="I1277" s="97">
        <f t="shared" si="374"/>
        <v>1.6708550964221264E-2</v>
      </c>
      <c r="J1277" s="97">
        <f t="shared" si="389"/>
        <v>4.5110122212641879E-2</v>
      </c>
      <c r="K1277" s="97">
        <f t="shared" si="375"/>
        <v>4.0282647062141005E-2</v>
      </c>
      <c r="L1277" s="97">
        <f t="shared" si="376"/>
        <v>6.4196655267930929</v>
      </c>
      <c r="M1277" s="97">
        <f t="shared" si="377"/>
        <v>37.673589894799129</v>
      </c>
      <c r="N1277" s="97">
        <f t="shared" si="390"/>
        <v>3.6280483315045906</v>
      </c>
      <c r="O1277" s="97">
        <f t="shared" si="378"/>
        <v>8.6601137607053749E-2</v>
      </c>
      <c r="P1277" s="97">
        <f t="shared" si="379"/>
        <v>8.6601137607053749E-2</v>
      </c>
      <c r="Q1277" s="97">
        <f t="shared" si="391"/>
        <v>0.23292965543493199</v>
      </c>
      <c r="R1277" s="97">
        <f t="shared" si="380"/>
        <v>6.788586996724349E-3</v>
      </c>
      <c r="S1277" s="97">
        <f t="shared" si="387"/>
        <v>33.632621045648776</v>
      </c>
      <c r="T1277" s="97">
        <f t="shared" si="381"/>
        <v>294.79165527035656</v>
      </c>
      <c r="U1277" s="97">
        <f t="shared" si="382"/>
        <v>660.5912419675127</v>
      </c>
      <c r="V1277" s="33">
        <f t="shared" si="383"/>
        <v>999.9999999999992</v>
      </c>
      <c r="W1277" s="101">
        <f t="shared" si="384"/>
        <v>2030.1179713767763</v>
      </c>
      <c r="X1277" s="108">
        <f t="shared" si="385"/>
        <v>44.617102762129946</v>
      </c>
      <c r="Y1277" s="32">
        <f t="shared" si="386"/>
        <v>20.403143867581292</v>
      </c>
    </row>
    <row r="1278" spans="1:25" x14ac:dyDescent="0.25">
      <c r="A1278" s="4">
        <v>1272</v>
      </c>
      <c r="C1278" s="106">
        <f>IF(male=0,VLOOKUP((($A$5:$A$1570/'Life tables'!$I$2)*2)+age,lifetable,13,1),IF(male=1,VLOOKUP((($A$5:$A$1570/'Life tables'!$I$2)*2)+age,lifetable,10,1),"error"))</f>
        <v>5.6161675998828153E-3</v>
      </c>
      <c r="F1278" s="97">
        <f t="shared" si="372"/>
        <v>7.2160149131611036</v>
      </c>
      <c r="G1278" s="97">
        <f t="shared" si="388"/>
        <v>0.72486380031418052</v>
      </c>
      <c r="H1278" s="97">
        <f t="shared" si="373"/>
        <v>1.6587617538287393E-2</v>
      </c>
      <c r="I1278" s="97">
        <f t="shared" si="374"/>
        <v>1.6587617538287393E-2</v>
      </c>
      <c r="J1278" s="97">
        <f t="shared" si="389"/>
        <v>4.4783623425574577E-2</v>
      </c>
      <c r="K1278" s="97">
        <f t="shared" si="375"/>
        <v>3.9991088654392708E-2</v>
      </c>
      <c r="L1278" s="97">
        <f t="shared" si="376"/>
        <v>6.3732011656903804</v>
      </c>
      <c r="M1278" s="97">
        <f t="shared" si="377"/>
        <v>37.401087848968842</v>
      </c>
      <c r="N1278" s="97">
        <f t="shared" si="390"/>
        <v>3.6018057940807111</v>
      </c>
      <c r="O1278" s="97">
        <f t="shared" si="378"/>
        <v>8.5974730958920387E-2</v>
      </c>
      <c r="P1278" s="97">
        <f t="shared" si="379"/>
        <v>8.5974730958920387E-2</v>
      </c>
      <c r="Q1278" s="97">
        <f t="shared" si="391"/>
        <v>0.23124481977637618</v>
      </c>
      <c r="R1278" s="97">
        <f t="shared" si="380"/>
        <v>6.7394835306073698E-3</v>
      </c>
      <c r="S1278" s="97">
        <f t="shared" si="387"/>
        <v>33.38934828966331</v>
      </c>
      <c r="T1278" s="97">
        <f t="shared" si="381"/>
        <v>295.06768371355849</v>
      </c>
      <c r="U1278" s="97">
        <f t="shared" si="382"/>
        <v>660.63797253969767</v>
      </c>
      <c r="V1278" s="33">
        <f t="shared" si="383"/>
        <v>999.99999999999909</v>
      </c>
      <c r="W1278" s="101">
        <f t="shared" si="384"/>
        <v>2013.1162146039985</v>
      </c>
      <c r="X1278" s="108">
        <f t="shared" si="385"/>
        <v>44.294343746742996</v>
      </c>
      <c r="Y1278" s="32">
        <f t="shared" si="386"/>
        <v>20.249722781683253</v>
      </c>
    </row>
    <row r="1279" spans="1:25" x14ac:dyDescent="0.25">
      <c r="A1279" s="4">
        <v>1273</v>
      </c>
      <c r="C1279" s="106">
        <f>IF(male=0,VLOOKUP((($A$5:$A$1570/'Life tables'!$I$2)*2)+age,lifetable,13,1),IF(male=1,VLOOKUP((($A$5:$A$1570/'Life tables'!$I$2)*2)+age,lifetable,10,1),"error"))</f>
        <v>5.6161675998828153E-3</v>
      </c>
      <c r="F1279" s="97">
        <f t="shared" si="372"/>
        <v>7.1637877099370977</v>
      </c>
      <c r="G1279" s="97">
        <f t="shared" si="388"/>
        <v>0.719617468444815</v>
      </c>
      <c r="H1279" s="97">
        <f t="shared" si="373"/>
        <v>1.6467561678841461E-2</v>
      </c>
      <c r="I1279" s="97">
        <f t="shared" si="374"/>
        <v>1.6467561678841461E-2</v>
      </c>
      <c r="J1279" s="97">
        <f t="shared" si="389"/>
        <v>4.4459493912276458E-2</v>
      </c>
      <c r="K1279" s="97">
        <f t="shared" si="375"/>
        <v>3.9701645971771199E-2</v>
      </c>
      <c r="L1279" s="97">
        <f t="shared" si="376"/>
        <v>6.3270739782505521</v>
      </c>
      <c r="M1279" s="97">
        <f t="shared" si="377"/>
        <v>37.130556036805906</v>
      </c>
      <c r="N1279" s="97">
        <f t="shared" si="390"/>
        <v>3.5757529944277597</v>
      </c>
      <c r="O1279" s="97">
        <f t="shared" si="378"/>
        <v>8.5352853331711775E-2</v>
      </c>
      <c r="P1279" s="97">
        <f t="shared" si="379"/>
        <v>8.5352853331711775E-2</v>
      </c>
      <c r="Q1279" s="97">
        <f t="shared" si="391"/>
        <v>0.22957216575090994</v>
      </c>
      <c r="R1279" s="97">
        <f t="shared" si="380"/>
        <v>6.6907350904566445E-3</v>
      </c>
      <c r="S1279" s="97">
        <f t="shared" si="387"/>
        <v>33.147834434873353</v>
      </c>
      <c r="T1279" s="97">
        <f t="shared" si="381"/>
        <v>295.34171537322169</v>
      </c>
      <c r="U1279" s="97">
        <f t="shared" si="382"/>
        <v>660.68436492075989</v>
      </c>
      <c r="V1279" s="33">
        <f t="shared" si="383"/>
        <v>999.99999999999909</v>
      </c>
      <c r="W1279" s="101">
        <f t="shared" si="384"/>
        <v>1996.2568318745809</v>
      </c>
      <c r="X1279" s="108">
        <f t="shared" si="385"/>
        <v>43.973919706017583</v>
      </c>
      <c r="Y1279" s="32">
        <f t="shared" si="386"/>
        <v>20.097455408451829</v>
      </c>
    </row>
    <row r="1280" spans="1:25" x14ac:dyDescent="0.25">
      <c r="A1280" s="4">
        <v>1274</v>
      </c>
      <c r="C1280" s="106">
        <f>IF(male=0,VLOOKUP((($A$5:$A$1570/'Life tables'!$I$2)*2)+age,lifetable,13,1),IF(male=1,VLOOKUP((($A$5:$A$1570/'Life tables'!$I$2)*2)+age,lifetable,10,1),"error"))</f>
        <v>5.6161675998828153E-3</v>
      </c>
      <c r="F1280" s="97">
        <f t="shared" si="372"/>
        <v>7.1119394577563018</v>
      </c>
      <c r="G1280" s="97">
        <f t="shared" si="388"/>
        <v>0.71440920300084076</v>
      </c>
      <c r="H1280" s="97">
        <f t="shared" si="373"/>
        <v>1.6348376922774077E-2</v>
      </c>
      <c r="I1280" s="97">
        <f t="shared" si="374"/>
        <v>1.6348376922774077E-2</v>
      </c>
      <c r="J1280" s="97">
        <f t="shared" si="389"/>
        <v>4.4137716223499233E-2</v>
      </c>
      <c r="K1280" s="97">
        <f t="shared" si="375"/>
        <v>3.9414303432365433E-2</v>
      </c>
      <c r="L1280" s="97">
        <f t="shared" si="376"/>
        <v>6.2812814812540481</v>
      </c>
      <c r="M1280" s="97">
        <f t="shared" si="377"/>
        <v>36.861980248261283</v>
      </c>
      <c r="N1280" s="97">
        <f t="shared" si="390"/>
        <v>3.5498885640872264</v>
      </c>
      <c r="O1280" s="97">
        <f t="shared" si="378"/>
        <v>8.4735472060465125E-2</v>
      </c>
      <c r="P1280" s="97">
        <f t="shared" si="379"/>
        <v>8.4735472060465125E-2</v>
      </c>
      <c r="Q1280" s="97">
        <f t="shared" si="391"/>
        <v>0.22791160550012002</v>
      </c>
      <c r="R1280" s="97">
        <f t="shared" si="380"/>
        <v>6.6423391156944737E-3</v>
      </c>
      <c r="S1280" s="97">
        <f t="shared" si="387"/>
        <v>32.908066795437314</v>
      </c>
      <c r="T1280" s="97">
        <f t="shared" si="381"/>
        <v>295.6137646949453</v>
      </c>
      <c r="U1280" s="97">
        <f t="shared" si="382"/>
        <v>660.73042156330791</v>
      </c>
      <c r="V1280" s="33">
        <f t="shared" si="383"/>
        <v>999.99999999999909</v>
      </c>
      <c r="W1280" s="101">
        <f t="shared" si="384"/>
        <v>1979.5386314365483</v>
      </c>
      <c r="X1280" s="108">
        <f t="shared" si="385"/>
        <v>43.655813741745909</v>
      </c>
      <c r="Y1280" s="32">
        <f t="shared" si="386"/>
        <v>19.946333069316974</v>
      </c>
    </row>
    <row r="1281" spans="1:25" x14ac:dyDescent="0.25">
      <c r="A1281" s="4">
        <v>1275</v>
      </c>
      <c r="C1281" s="106">
        <f>IF(male=0,VLOOKUP((($A$5:$A$1570/'Life tables'!$I$2)*2)+age,lifetable,13,1),IF(male=1,VLOOKUP((($A$5:$A$1570/'Life tables'!$I$2)*2)+age,lifetable,10,1),"error"))</f>
        <v>5.6161675998828153E-3</v>
      </c>
      <c r="F1281" s="97">
        <f t="shared" si="372"/>
        <v>7.0604673674381893</v>
      </c>
      <c r="G1281" s="97">
        <f t="shared" si="388"/>
        <v>0.70923872380323649</v>
      </c>
      <c r="H1281" s="97">
        <f t="shared" si="373"/>
        <v>1.623005685853255E-2</v>
      </c>
      <c r="I1281" s="97">
        <f t="shared" si="374"/>
        <v>1.623005685853255E-2</v>
      </c>
      <c r="J1281" s="97">
        <f t="shared" si="389"/>
        <v>4.381827304918854E-2</v>
      </c>
      <c r="K1281" s="97">
        <f t="shared" si="375"/>
        <v>3.912904557856247E-2</v>
      </c>
      <c r="L1281" s="97">
        <f t="shared" si="376"/>
        <v>6.235821211290137</v>
      </c>
      <c r="M1281" s="97">
        <f t="shared" si="377"/>
        <v>36.595346374307717</v>
      </c>
      <c r="N1281" s="97">
        <f t="shared" si="390"/>
        <v>3.5242111443292177</v>
      </c>
      <c r="O1281" s="97">
        <f t="shared" si="378"/>
        <v>8.4122554712438721E-2</v>
      </c>
      <c r="P1281" s="97">
        <f t="shared" si="379"/>
        <v>8.4122554712438721E-2</v>
      </c>
      <c r="Q1281" s="97">
        <f t="shared" si="391"/>
        <v>0.22626305179019449</v>
      </c>
      <c r="R1281" s="97">
        <f t="shared" si="380"/>
        <v>6.5942930639467674E-3</v>
      </c>
      <c r="S1281" s="97">
        <f t="shared" si="387"/>
        <v>32.670032775699482</v>
      </c>
      <c r="T1281" s="97">
        <f t="shared" si="381"/>
        <v>295.8838460197847</v>
      </c>
      <c r="U1281" s="97">
        <f t="shared" si="382"/>
        <v>660.77614490195037</v>
      </c>
      <c r="V1281" s="33">
        <f t="shared" si="383"/>
        <v>999.99999999999909</v>
      </c>
      <c r="W1281" s="101">
        <f t="shared" si="384"/>
        <v>1962.9604314921364</v>
      </c>
      <c r="X1281" s="108">
        <f t="shared" si="385"/>
        <v>43.340009078264018</v>
      </c>
      <c r="Y1281" s="32">
        <f t="shared" si="386"/>
        <v>19.796347151107437</v>
      </c>
    </row>
    <row r="1282" spans="1:25" x14ac:dyDescent="0.25">
      <c r="A1282" s="4">
        <v>1276</v>
      </c>
      <c r="C1282" s="106">
        <f>IF(male=0,VLOOKUP((($A$5:$A$1570/'Life tables'!$I$2)*2)+age,lifetable,13,1),IF(male=1,VLOOKUP((($A$5:$A$1570/'Life tables'!$I$2)*2)+age,lifetable,10,1),"error"))</f>
        <v>5.6161675998828153E-3</v>
      </c>
      <c r="F1282" s="97">
        <f t="shared" si="372"/>
        <v>7.0093686719810506</v>
      </c>
      <c r="G1282" s="97">
        <f t="shared" si="388"/>
        <v>0.70410575290088939</v>
      </c>
      <c r="H1282" s="97">
        <f t="shared" si="373"/>
        <v>1.6112595125547143E-2</v>
      </c>
      <c r="I1282" s="97">
        <f t="shared" si="374"/>
        <v>1.6112595125547143E-2</v>
      </c>
      <c r="J1282" s="97">
        <f t="shared" si="389"/>
        <v>4.3501147216934939E-2</v>
      </c>
      <c r="K1282" s="97">
        <f t="shared" si="375"/>
        <v>3.8845857075664118E-2</v>
      </c>
      <c r="L1282" s="97">
        <f t="shared" si="376"/>
        <v>6.1906907245364682</v>
      </c>
      <c r="M1282" s="97">
        <f t="shared" si="377"/>
        <v>36.33064040628296</v>
      </c>
      <c r="N1282" s="97">
        <f t="shared" si="390"/>
        <v>3.4987193860892067</v>
      </c>
      <c r="O1282" s="97">
        <f t="shared" si="378"/>
        <v>8.3514069085602161E-2</v>
      </c>
      <c r="P1282" s="97">
        <f t="shared" si="379"/>
        <v>8.3514069085602161E-2</v>
      </c>
      <c r="Q1282" s="97">
        <f t="shared" si="391"/>
        <v>0.22462641800786179</v>
      </c>
      <c r="R1282" s="97">
        <f t="shared" si="380"/>
        <v>6.546594410924686E-3</v>
      </c>
      <c r="S1282" s="97">
        <f t="shared" si="387"/>
        <v>32.433719869603763</v>
      </c>
      <c r="T1282" s="97">
        <f t="shared" si="381"/>
        <v>296.1519735850095</v>
      </c>
      <c r="U1282" s="97">
        <f t="shared" si="382"/>
        <v>660.82153735343695</v>
      </c>
      <c r="V1282" s="33">
        <f t="shared" si="383"/>
        <v>999.99999999999909</v>
      </c>
      <c r="W1282" s="101">
        <f t="shared" si="384"/>
        <v>1946.5210601155752</v>
      </c>
      <c r="X1282" s="108">
        <f t="shared" si="385"/>
        <v>43.026489061552624</v>
      </c>
      <c r="Y1282" s="32">
        <f t="shared" si="386"/>
        <v>19.647489105552921</v>
      </c>
    </row>
    <row r="1283" spans="1:25" x14ac:dyDescent="0.25">
      <c r="A1283" s="4">
        <v>1277</v>
      </c>
      <c r="C1283" s="106">
        <f>IF(male=0,VLOOKUP((($A$5:$A$1570/'Life tables'!$I$2)*2)+age,lifetable,13,1),IF(male=1,VLOOKUP((($A$5:$A$1570/'Life tables'!$I$2)*2)+age,lifetable,10,1),"error"))</f>
        <v>5.6161675998828153E-3</v>
      </c>
      <c r="F1283" s="97">
        <f t="shared" si="372"/>
        <v>6.9586406263178464</v>
      </c>
      <c r="G1283" s="97">
        <f t="shared" si="388"/>
        <v>0.69901001454607037</v>
      </c>
      <c r="H1283" s="97">
        <f t="shared" si="373"/>
        <v>1.5995985413669846E-2</v>
      </c>
      <c r="I1283" s="97">
        <f t="shared" si="374"/>
        <v>1.5995985413669846E-2</v>
      </c>
      <c r="J1283" s="97">
        <f t="shared" si="389"/>
        <v>4.3186321690458711E-2</v>
      </c>
      <c r="K1283" s="97">
        <f t="shared" si="375"/>
        <v>3.8564722710533968E-2</v>
      </c>
      <c r="L1283" s="97">
        <f t="shared" si="376"/>
        <v>6.1458875965434441</v>
      </c>
      <c r="M1283" s="97">
        <f t="shared" si="377"/>
        <v>36.067848435234779</v>
      </c>
      <c r="N1283" s="97">
        <f t="shared" si="390"/>
        <v>3.4734119499049592</v>
      </c>
      <c r="O1283" s="97">
        <f t="shared" si="378"/>
        <v>8.2909983207130722E-2</v>
      </c>
      <c r="P1283" s="97">
        <f t="shared" si="379"/>
        <v>8.2909983207130722E-2</v>
      </c>
      <c r="Q1283" s="97">
        <f t="shared" si="391"/>
        <v>0.22300161815634112</v>
      </c>
      <c r="R1283" s="97">
        <f t="shared" si="380"/>
        <v>6.4992406503066279E-3</v>
      </c>
      <c r="S1283" s="97">
        <f t="shared" si="387"/>
        <v>32.199115660108909</v>
      </c>
      <c r="T1283" s="97">
        <f t="shared" si="381"/>
        <v>296.41816152485632</v>
      </c>
      <c r="U1283" s="97">
        <f t="shared" si="382"/>
        <v>660.86660131679776</v>
      </c>
      <c r="V1283" s="33">
        <f t="shared" si="383"/>
        <v>999.99999999999909</v>
      </c>
      <c r="W1283" s="101">
        <f t="shared" si="384"/>
        <v>1930.2193551714956</v>
      </c>
      <c r="X1283" s="108">
        <f t="shared" si="385"/>
        <v>42.715237158344983</v>
      </c>
      <c r="Y1283" s="32">
        <f t="shared" si="386"/>
        <v>19.4997504487905</v>
      </c>
    </row>
    <row r="1284" spans="1:25" x14ac:dyDescent="0.25">
      <c r="A1284" s="4">
        <v>1278</v>
      </c>
      <c r="C1284" s="106">
        <f>IF(male=0,VLOOKUP((($A$5:$A$1570/'Life tables'!$I$2)*2)+age,lifetable,13,1),IF(male=1,VLOOKUP((($A$5:$A$1570/'Life tables'!$I$2)*2)+age,lifetable,10,1),"error"))</f>
        <v>6.2725048737357625E-3</v>
      </c>
      <c r="F1284" s="97">
        <f t="shared" si="372"/>
        <v>6.9082805070773325</v>
      </c>
      <c r="G1284" s="97">
        <f t="shared" si="388"/>
        <v>0.69395123517043811</v>
      </c>
      <c r="H1284" s="97">
        <f t="shared" si="373"/>
        <v>1.5880221462625257E-2</v>
      </c>
      <c r="I1284" s="97">
        <f t="shared" si="374"/>
        <v>1.5880221462625257E-2</v>
      </c>
      <c r="J1284" s="97">
        <f t="shared" si="389"/>
        <v>4.7884253187558498E-2</v>
      </c>
      <c r="K1284" s="97">
        <f t="shared" si="375"/>
        <v>3.8285627390273476E-2</v>
      </c>
      <c r="L1284" s="97">
        <f t="shared" si="376"/>
        <v>6.0963989484038121</v>
      </c>
      <c r="M1284" s="97">
        <f t="shared" si="377"/>
        <v>35.806956651267647</v>
      </c>
      <c r="N1284" s="97">
        <f t="shared" si="390"/>
        <v>3.4482875058536138</v>
      </c>
      <c r="O1284" s="97">
        <f t="shared" si="378"/>
        <v>8.2310265331903595E-2</v>
      </c>
      <c r="P1284" s="97">
        <f t="shared" si="379"/>
        <v>8.2310265331903595E-2</v>
      </c>
      <c r="Q1284" s="97">
        <f t="shared" si="391"/>
        <v>0.24726129337613614</v>
      </c>
      <c r="R1284" s="97">
        <f t="shared" si="380"/>
        <v>6.4522292936204945E-3</v>
      </c>
      <c r="S1284" s="97">
        <f t="shared" si="387"/>
        <v>31.940335092080471</v>
      </c>
      <c r="T1284" s="97">
        <f t="shared" si="381"/>
        <v>296.71330707141999</v>
      </c>
      <c r="U1284" s="97">
        <f t="shared" si="382"/>
        <v>660.91133917348168</v>
      </c>
      <c r="V1284" s="33">
        <f t="shared" si="383"/>
        <v>999.99999999999909</v>
      </c>
      <c r="W1284" s="101">
        <f t="shared" si="384"/>
        <v>1912.8475512014481</v>
      </c>
      <c r="X1284" s="108">
        <f t="shared" si="385"/>
        <v>42.375353755097393</v>
      </c>
      <c r="Y1284" s="32">
        <f t="shared" si="386"/>
        <v>19.338795785911191</v>
      </c>
    </row>
    <row r="1285" spans="1:25" x14ac:dyDescent="0.25">
      <c r="A1285" s="4">
        <v>1279</v>
      </c>
      <c r="C1285" s="106">
        <f>IF(male=0,VLOOKUP((($A$5:$A$1570/'Life tables'!$I$2)*2)+age,lifetable,13,1),IF(male=1,VLOOKUP((($A$5:$A$1570/'Life tables'!$I$2)*2)+age,lifetable,10,1),"error"))</f>
        <v>6.2725048737357625E-3</v>
      </c>
      <c r="F1285" s="97">
        <f t="shared" si="372"/>
        <v>6.8532536457443971</v>
      </c>
      <c r="G1285" s="97">
        <f t="shared" si="388"/>
        <v>0.68842367178466901</v>
      </c>
      <c r="H1285" s="97">
        <f t="shared" si="373"/>
        <v>1.5753729965433595E-2</v>
      </c>
      <c r="I1285" s="97">
        <f t="shared" si="374"/>
        <v>1.5753729965433595E-2</v>
      </c>
      <c r="J1285" s="97">
        <f t="shared" si="389"/>
        <v>4.7502838426318909E-2</v>
      </c>
      <c r="K1285" s="97">
        <f t="shared" si="375"/>
        <v>3.7980669028016653E-2</v>
      </c>
      <c r="L1285" s="97">
        <f t="shared" si="376"/>
        <v>6.0478390065745256</v>
      </c>
      <c r="M1285" s="97">
        <f t="shared" si="377"/>
        <v>35.522100109353005</v>
      </c>
      <c r="N1285" s="97">
        <f t="shared" si="390"/>
        <v>3.4208552036892197</v>
      </c>
      <c r="O1285" s="97">
        <f t="shared" si="378"/>
        <v>8.1655459122739416E-2</v>
      </c>
      <c r="P1285" s="97">
        <f t="shared" si="379"/>
        <v>8.1655459122739416E-2</v>
      </c>
      <c r="Q1285" s="97">
        <f t="shared" si="391"/>
        <v>0.24529424552936041</v>
      </c>
      <c r="R1285" s="97">
        <f t="shared" si="380"/>
        <v>6.4008996108965086E-3</v>
      </c>
      <c r="S1285" s="97">
        <f t="shared" si="387"/>
        <v>31.686238842278051</v>
      </c>
      <c r="T1285" s="97">
        <f t="shared" si="381"/>
        <v>297.00610415537568</v>
      </c>
      <c r="U1285" s="97">
        <f t="shared" si="382"/>
        <v>660.95572074212055</v>
      </c>
      <c r="V1285" s="33">
        <f t="shared" si="383"/>
        <v>999.99999999999909</v>
      </c>
      <c r="W1285" s="101">
        <f t="shared" si="384"/>
        <v>1895.4471394822383</v>
      </c>
      <c r="X1285" s="108">
        <f t="shared" si="385"/>
        <v>42.038175102502812</v>
      </c>
      <c r="Y1285" s="32">
        <f t="shared" si="386"/>
        <v>19.179400578971652</v>
      </c>
    </row>
    <row r="1286" spans="1:25" x14ac:dyDescent="0.25">
      <c r="A1286" s="4">
        <v>1280</v>
      </c>
      <c r="C1286" s="106">
        <f>IF(male=0,VLOOKUP((($A$5:$A$1570/'Life tables'!$I$2)*2)+age,lifetable,13,1),IF(male=1,VLOOKUP((($A$5:$A$1570/'Life tables'!$I$2)*2)+age,lifetable,10,1),"error"))</f>
        <v>6.2725048737357625E-3</v>
      </c>
      <c r="F1286" s="97">
        <f t="shared" si="372"/>
        <v>6.7986671449198601</v>
      </c>
      <c r="G1286" s="97">
        <f t="shared" si="388"/>
        <v>0.68294034353359223</v>
      </c>
      <c r="H1286" s="97">
        <f t="shared" si="373"/>
        <v>1.5628250734954264E-2</v>
      </c>
      <c r="I1286" s="97">
        <f t="shared" si="374"/>
        <v>1.5628250734954264E-2</v>
      </c>
      <c r="J1286" s="97">
        <f t="shared" si="389"/>
        <v>4.7124475992508186E-2</v>
      </c>
      <c r="K1286" s="97">
        <f t="shared" si="375"/>
        <v>3.7678151139670046E-2</v>
      </c>
      <c r="L1286" s="97">
        <f t="shared" si="376"/>
        <v>5.9996676727841809</v>
      </c>
      <c r="M1286" s="97">
        <f t="shared" si="377"/>
        <v>35.239507957582966</v>
      </c>
      <c r="N1286" s="97">
        <f t="shared" si="390"/>
        <v>3.3936409672018413</v>
      </c>
      <c r="O1286" s="97">
        <f t="shared" si="378"/>
        <v>8.1005858118681953E-2</v>
      </c>
      <c r="P1286" s="97">
        <f t="shared" si="379"/>
        <v>8.1005858118681953E-2</v>
      </c>
      <c r="Q1286" s="97">
        <f t="shared" si="391"/>
        <v>0.24334283419817335</v>
      </c>
      <c r="R1286" s="97">
        <f t="shared" si="380"/>
        <v>6.349977959621984E-3</v>
      </c>
      <c r="S1286" s="97">
        <f t="shared" si="387"/>
        <v>31.434162461985963</v>
      </c>
      <c r="T1286" s="97">
        <f t="shared" si="381"/>
        <v>297.29657146556639</v>
      </c>
      <c r="U1286" s="97">
        <f t="shared" si="382"/>
        <v>660.99974887121982</v>
      </c>
      <c r="V1286" s="33">
        <f t="shared" si="383"/>
        <v>999.99999999999909</v>
      </c>
      <c r="W1286" s="101">
        <f t="shared" si="384"/>
        <v>1878.2049884372379</v>
      </c>
      <c r="X1286" s="108">
        <f t="shared" si="385"/>
        <v>41.703679663212846</v>
      </c>
      <c r="Y1286" s="32">
        <f t="shared" si="386"/>
        <v>19.021319283039816</v>
      </c>
    </row>
    <row r="1287" spans="1:25" x14ac:dyDescent="0.25">
      <c r="A1287" s="4">
        <v>1281</v>
      </c>
      <c r="C1287" s="106">
        <f>IF(male=0,VLOOKUP((($A$5:$A$1570/'Life tables'!$I$2)*2)+age,lifetable,13,1),IF(male=1,VLOOKUP((($A$5:$A$1570/'Life tables'!$I$2)*2)+age,lifetable,10,1),"error"))</f>
        <v>6.2725048737357625E-3</v>
      </c>
      <c r="F1287" s="97">
        <f t="shared" si="372"/>
        <v>6.7445173934060056</v>
      </c>
      <c r="G1287" s="97">
        <f t="shared" si="388"/>
        <v>0.67750088766483962</v>
      </c>
      <c r="H1287" s="97">
        <f t="shared" si="373"/>
        <v>1.5503775470044976E-2</v>
      </c>
      <c r="I1287" s="97">
        <f t="shared" si="374"/>
        <v>1.5503775470044976E-2</v>
      </c>
      <c r="J1287" s="97">
        <f t="shared" si="389"/>
        <v>4.6749140855367126E-2</v>
      </c>
      <c r="K1287" s="97">
        <f t="shared" si="375"/>
        <v>3.7378053712008932E-2</v>
      </c>
      <c r="L1287" s="97">
        <f t="shared" si="376"/>
        <v>5.9518817602337002</v>
      </c>
      <c r="M1287" s="97">
        <f t="shared" si="377"/>
        <v>34.959162269806839</v>
      </c>
      <c r="N1287" s="97">
        <f t="shared" si="390"/>
        <v>3.3666430700643271</v>
      </c>
      <c r="O1287" s="97">
        <f t="shared" si="378"/>
        <v>8.0361421112481055E-2</v>
      </c>
      <c r="P1287" s="97">
        <f t="shared" si="379"/>
        <v>8.0361421112481055E-2</v>
      </c>
      <c r="Q1287" s="97">
        <f t="shared" si="391"/>
        <v>0.24140693559536672</v>
      </c>
      <c r="R1287" s="97">
        <f t="shared" si="380"/>
        <v>6.2994611095968283E-3</v>
      </c>
      <c r="S1287" s="97">
        <f t="shared" si="387"/>
        <v>31.184089960812585</v>
      </c>
      <c r="T1287" s="97">
        <f t="shared" si="381"/>
        <v>297.58472754201711</v>
      </c>
      <c r="U1287" s="97">
        <f t="shared" si="382"/>
        <v>661.04342638604146</v>
      </c>
      <c r="V1287" s="33">
        <f t="shared" si="383"/>
        <v>999.99999999999909</v>
      </c>
      <c r="W1287" s="101">
        <f t="shared" si="384"/>
        <v>1861.1196596936995</v>
      </c>
      <c r="X1287" s="108">
        <f t="shared" si="385"/>
        <v>41.37184607194051</v>
      </c>
      <c r="Y1287" s="32">
        <f t="shared" si="386"/>
        <v>18.864541061606335</v>
      </c>
    </row>
    <row r="1288" spans="1:25" x14ac:dyDescent="0.25">
      <c r="A1288" s="4">
        <v>1282</v>
      </c>
      <c r="C1288" s="106">
        <f>IF(male=0,VLOOKUP((($A$5:$A$1570/'Life tables'!$I$2)*2)+age,lifetable,13,1),IF(male=1,VLOOKUP((($A$5:$A$1570/'Life tables'!$I$2)*2)+age,lifetable,10,1),"error"))</f>
        <v>6.2725048737357625E-3</v>
      </c>
      <c r="F1288" s="97">
        <f t="shared" ref="F1288:F1351" si="392">E1287*(1-pCAUC)+(L1287+G1287+H1287+I1287 )*(1-pCAUC)+(S1287+N1287+O1287+P1287)*(pUAUC)</f>
        <v>6.6908008133021726</v>
      </c>
      <c r="G1288" s="97">
        <f t="shared" si="388"/>
        <v>0.6721049447708014</v>
      </c>
      <c r="H1288" s="97">
        <f t="shared" ref="H1288:H1351" si="393">F1288*rrEREX</f>
        <v>1.5380295946104131E-2</v>
      </c>
      <c r="I1288" s="97">
        <f t="shared" ref="I1288:I1351" si="394">F1288*rrHOEX</f>
        <v>1.5380295946104131E-2</v>
      </c>
      <c r="J1288" s="97">
        <f t="shared" si="389"/>
        <v>4.6376808214932709E-2</v>
      </c>
      <c r="K1288" s="97">
        <f t="shared" ref="K1288:K1351" si="395">F1288*amr + I1288*amrHOEX</f>
        <v>3.7080356916340568E-2</v>
      </c>
      <c r="L1288" s="97">
        <f t="shared" ref="L1288:L1351" si="396">F1288-SUM(G1288:K1288)</f>
        <v>5.9044781115078893</v>
      </c>
      <c r="M1288" s="97">
        <f t="shared" ref="M1288:M1351" si="397">E1287*pCAUC+(L1287+G1287+H1287+I1287)*pCAUC+(S1287+N1287+O1287+P1287)*(1-pUAUC)</f>
        <v>34.681045258638328</v>
      </c>
      <c r="N1288" s="97">
        <f t="shared" si="390"/>
        <v>3.3398597993128378</v>
      </c>
      <c r="O1288" s="97">
        <f t="shared" ref="O1288:O1351" si="398">M1288*rrEREXc</f>
        <v>7.9722107215867463E-2</v>
      </c>
      <c r="P1288" s="97">
        <f t="shared" ref="P1288:P1351" si="399">M1288*rrHOEXc</f>
        <v>7.9722107215867463E-2</v>
      </c>
      <c r="Q1288" s="97">
        <f t="shared" si="391"/>
        <v>0.2394864268919554</v>
      </c>
      <c r="R1288" s="97">
        <f t="shared" ref="R1288:R1351" si="400">M1288*amrc + P1288*amrHOEX</f>
        <v>6.2493458556255833E-3</v>
      </c>
      <c r="S1288" s="97">
        <f t="shared" si="387"/>
        <v>30.936005472146174</v>
      </c>
      <c r="T1288" s="97">
        <f t="shared" ref="T1288:T1351" si="401">J1288+Q1288+T1287</f>
        <v>297.87059077712399</v>
      </c>
      <c r="U1288" s="97">
        <f t="shared" ref="U1288:U1351" si="402">K1288+R1288+U1287</f>
        <v>661.08675608881344</v>
      </c>
      <c r="V1288" s="33">
        <f t="shared" ref="V1288:V1351" si="403">SUM(G1288:I1288,L1288,N1288,O1288,P1288,S1288,T1288,U1288)</f>
        <v>999.99999999999909</v>
      </c>
      <c r="W1288" s="101">
        <f t="shared" ref="W1288:W1351" si="404">(cNES*L1288+(cNES+cOSEX)*G1288+(cNES+cEREX)*H1288+(cNES+cHOEX)*I1288 +(cNES+ cNES)*S1288 +(cNES+ cOSEX)*N1288 + (cNES+cEREX)*O1288 + (cNES+cHOEX)*P1288)/(1+cDR)^A$5:A$65536</f>
        <v>1844.1897279061909</v>
      </c>
      <c r="X1288" s="108">
        <f t="shared" ref="X1288:X1351" si="405">(L1288+G1288+H1288+I1288+N1288+O1288+P1288+S1288)</f>
        <v>41.042653134061645</v>
      </c>
      <c r="Y1288" s="32">
        <f t="shared" ref="Y1288:Y1351" si="406">(uNES*L1288+ uOCEX*G1288+uEREX*H1288+uHOEX*I1288+uNES*S1288+ uOCEX*N1288+uEREX*O1288+uHOEX*P1288)/(1+oDR)^A$5:A$65536</f>
        <v>18.709055167784623</v>
      </c>
    </row>
    <row r="1289" spans="1:25" x14ac:dyDescent="0.25">
      <c r="A1289" s="4">
        <v>1283</v>
      </c>
      <c r="C1289" s="106">
        <f>IF(male=0,VLOOKUP((($A$5:$A$1570/'Life tables'!$I$2)*2)+age,lifetable,13,1),IF(male=1,VLOOKUP((($A$5:$A$1570/'Life tables'!$I$2)*2)+age,lifetable,10,1),"error"))</f>
        <v>6.2725048737357625E-3</v>
      </c>
      <c r="F1289" s="97">
        <f t="shared" si="392"/>
        <v>6.637513859545809</v>
      </c>
      <c r="G1289" s="97">
        <f t="shared" si="388"/>
        <v>0.6667521587425248</v>
      </c>
      <c r="H1289" s="97">
        <f t="shared" si="393"/>
        <v>1.5257804014015849E-2</v>
      </c>
      <c r="I1289" s="97">
        <f t="shared" si="394"/>
        <v>1.5257804014015849E-2</v>
      </c>
      <c r="J1289" s="97">
        <f t="shared" si="389"/>
        <v>4.6007453498856925E-2</v>
      </c>
      <c r="K1289" s="97">
        <f t="shared" si="395"/>
        <v>3.6785041105960724E-2</v>
      </c>
      <c r="L1289" s="97">
        <f t="shared" si="396"/>
        <v>5.8574535981704345</v>
      </c>
      <c r="M1289" s="97">
        <f t="shared" si="397"/>
        <v>34.405139274515832</v>
      </c>
      <c r="N1289" s="97">
        <f t="shared" si="390"/>
        <v>3.3132894552563523</v>
      </c>
      <c r="O1289" s="97">
        <f t="shared" si="398"/>
        <v>7.9087875857392631E-2</v>
      </c>
      <c r="P1289" s="97">
        <f t="shared" si="399"/>
        <v>7.9087875857392631E-2</v>
      </c>
      <c r="Q1289" s="97">
        <f t="shared" si="391"/>
        <v>0.23758118621068886</v>
      </c>
      <c r="R1289" s="97">
        <f t="shared" si="400"/>
        <v>6.1996290173480881E-3</v>
      </c>
      <c r="S1289" s="97">
        <f t="shared" si="387"/>
        <v>30.689893252316658</v>
      </c>
      <c r="T1289" s="97">
        <f t="shared" si="401"/>
        <v>298.15417941683353</v>
      </c>
      <c r="U1289" s="97">
        <f t="shared" si="402"/>
        <v>661.1297407589368</v>
      </c>
      <c r="V1289" s="33">
        <f t="shared" si="403"/>
        <v>999.99999999999909</v>
      </c>
      <c r="W1289" s="101">
        <f t="shared" si="404"/>
        <v>1827.4137806405843</v>
      </c>
      <c r="X1289" s="108">
        <f t="shared" si="405"/>
        <v>40.716079824228785</v>
      </c>
      <c r="Y1289" s="32">
        <f t="shared" si="406"/>
        <v>18.554850943558932</v>
      </c>
    </row>
    <row r="1290" spans="1:25" x14ac:dyDescent="0.25">
      <c r="A1290" s="4">
        <v>1284</v>
      </c>
      <c r="C1290" s="106">
        <f>IF(male=0,VLOOKUP((($A$5:$A$1570/'Life tables'!$I$2)*2)+age,lifetable,13,1),IF(male=1,VLOOKUP((($A$5:$A$1570/'Life tables'!$I$2)*2)+age,lifetable,10,1),"error"))</f>
        <v>6.2725048737357625E-3</v>
      </c>
      <c r="F1290" s="97">
        <f t="shared" si="392"/>
        <v>6.5846530194654544</v>
      </c>
      <c r="G1290" s="97">
        <f t="shared" si="388"/>
        <v>0.6614421767248102</v>
      </c>
      <c r="H1290" s="97">
        <f t="shared" si="393"/>
        <v>1.513629159912238E-2</v>
      </c>
      <c r="I1290" s="97">
        <f t="shared" si="394"/>
        <v>1.513629159912238E-2</v>
      </c>
      <c r="J1290" s="97">
        <f t="shared" si="389"/>
        <v>4.5641052359308293E-2</v>
      </c>
      <c r="K1290" s="97">
        <f t="shared" si="395"/>
        <v>3.6492086813676265E-2</v>
      </c>
      <c r="L1290" s="97">
        <f t="shared" si="396"/>
        <v>5.8108051203694151</v>
      </c>
      <c r="M1290" s="97">
        <f t="shared" si="397"/>
        <v>34.131426804763322</v>
      </c>
      <c r="N1290" s="97">
        <f t="shared" si="390"/>
        <v>3.2869303513862249</v>
      </c>
      <c r="O1290" s="97">
        <f t="shared" si="398"/>
        <v>7.8458686780270043E-2</v>
      </c>
      <c r="P1290" s="97">
        <f t="shared" si="399"/>
        <v>7.8458686780270043E-2</v>
      </c>
      <c r="Q1290" s="97">
        <f t="shared" si="391"/>
        <v>0.23569109261956578</v>
      </c>
      <c r="R1290" s="97">
        <f t="shared" si="400"/>
        <v>6.1503074390702583E-3</v>
      </c>
      <c r="S1290" s="97">
        <f t="shared" si="387"/>
        <v>30.445737679757922</v>
      </c>
      <c r="T1290" s="97">
        <f t="shared" si="401"/>
        <v>298.4355115618124</v>
      </c>
      <c r="U1290" s="97">
        <f t="shared" si="402"/>
        <v>661.17238315318957</v>
      </c>
      <c r="V1290" s="33">
        <f t="shared" si="403"/>
        <v>999.99999999999909</v>
      </c>
      <c r="W1290" s="101">
        <f t="shared" si="404"/>
        <v>1810.7904182590091</v>
      </c>
      <c r="X1290" s="108">
        <f t="shared" si="405"/>
        <v>40.392105284997157</v>
      </c>
      <c r="Y1290" s="32">
        <f t="shared" si="406"/>
        <v>18.401917819039358</v>
      </c>
    </row>
    <row r="1291" spans="1:25" x14ac:dyDescent="0.25">
      <c r="A1291" s="4">
        <v>1285</v>
      </c>
      <c r="C1291" s="106">
        <f>IF(male=0,VLOOKUP((($A$5:$A$1570/'Life tables'!$I$2)*2)+age,lifetable,13,1),IF(male=1,VLOOKUP((($A$5:$A$1570/'Life tables'!$I$2)*2)+age,lifetable,10,1),"error"))</f>
        <v>6.2725048737357625E-3</v>
      </c>
      <c r="F1291" s="97">
        <f t="shared" si="392"/>
        <v>6.5322148123451633</v>
      </c>
      <c r="G1291" s="97">
        <f t="shared" si="388"/>
        <v>0.65617464907245604</v>
      </c>
      <c r="H1291" s="97">
        <f t="shared" si="393"/>
        <v>1.5015750700222845E-2</v>
      </c>
      <c r="I1291" s="97">
        <f t="shared" si="394"/>
        <v>1.5015750700222845E-2</v>
      </c>
      <c r="J1291" s="97">
        <f t="shared" si="389"/>
        <v>4.5277580669952702E-2</v>
      </c>
      <c r="K1291" s="97">
        <f t="shared" si="395"/>
        <v>3.6201474749391289E-2</v>
      </c>
      <c r="L1291" s="97">
        <f t="shared" si="396"/>
        <v>5.7645296064529177</v>
      </c>
      <c r="M1291" s="97">
        <f t="shared" si="397"/>
        <v>33.859890472651998</v>
      </c>
      <c r="N1291" s="97">
        <f t="shared" si="390"/>
        <v>3.2607808142858232</v>
      </c>
      <c r="O1291" s="97">
        <f t="shared" si="398"/>
        <v>7.7834500040218121E-2</v>
      </c>
      <c r="P1291" s="97">
        <f t="shared" si="399"/>
        <v>7.7834500040218121E-2</v>
      </c>
      <c r="Q1291" s="97">
        <f t="shared" si="391"/>
        <v>0.23381602612535476</v>
      </c>
      <c r="R1291" s="97">
        <f t="shared" si="400"/>
        <v>6.1013779895949995E-3</v>
      </c>
      <c r="S1291" s="97">
        <f t="shared" si="387"/>
        <v>30.20352325417079</v>
      </c>
      <c r="T1291" s="97">
        <f t="shared" si="401"/>
        <v>298.7146051686077</v>
      </c>
      <c r="U1291" s="97">
        <f t="shared" si="402"/>
        <v>661.21468600592857</v>
      </c>
      <c r="V1291" s="33">
        <f t="shared" si="403"/>
        <v>999.99999999999909</v>
      </c>
      <c r="W1291" s="101">
        <f t="shared" si="404"/>
        <v>1794.3182538057347</v>
      </c>
      <c r="X1291" s="108">
        <f t="shared" si="405"/>
        <v>40.070708825462873</v>
      </c>
      <c r="Y1291" s="32">
        <f t="shared" si="406"/>
        <v>18.250245311723408</v>
      </c>
    </row>
    <row r="1292" spans="1:25" x14ac:dyDescent="0.25">
      <c r="A1292" s="4">
        <v>1286</v>
      </c>
      <c r="C1292" s="106">
        <f>IF(male=0,VLOOKUP((($A$5:$A$1570/'Life tables'!$I$2)*2)+age,lifetable,13,1),IF(male=1,VLOOKUP((($A$5:$A$1570/'Life tables'!$I$2)*2)+age,lifetable,10,1),"error"))</f>
        <v>6.2725048737357625E-3</v>
      </c>
      <c r="F1292" s="97">
        <f t="shared" si="392"/>
        <v>6.4801957889999438</v>
      </c>
      <c r="G1292" s="97">
        <f t="shared" si="388"/>
        <v>0.65094922930761112</v>
      </c>
      <c r="H1292" s="97">
        <f t="shared" si="393"/>
        <v>1.4896173388597285E-2</v>
      </c>
      <c r="I1292" s="97">
        <f t="shared" si="394"/>
        <v>1.4896173388597285E-2</v>
      </c>
      <c r="J1292" s="97">
        <f t="shared" si="389"/>
        <v>4.4917014523010612E-2</v>
      </c>
      <c r="K1292" s="97">
        <f t="shared" si="395"/>
        <v>3.5913185797754092E-2</v>
      </c>
      <c r="L1292" s="97">
        <f t="shared" si="396"/>
        <v>5.7186240125943737</v>
      </c>
      <c r="M1292" s="97">
        <f t="shared" si="397"/>
        <v>33.59051303646293</v>
      </c>
      <c r="N1292" s="97">
        <f t="shared" si="390"/>
        <v>3.2348391835402581</v>
      </c>
      <c r="O1292" s="97">
        <f t="shared" si="398"/>
        <v>7.7215276003305591E-2</v>
      </c>
      <c r="P1292" s="97">
        <f t="shared" si="399"/>
        <v>7.7215276003305591E-2</v>
      </c>
      <c r="Q1292" s="97">
        <f t="shared" si="391"/>
        <v>0.23195586766712126</v>
      </c>
      <c r="R1292" s="97">
        <f t="shared" si="400"/>
        <v>6.0528375620533051E-3</v>
      </c>
      <c r="S1292" s="97">
        <f t="shared" ref="S1292:S1355" si="407">M1292-SUM(N1292:R1292)</f>
        <v>29.963234595686885</v>
      </c>
      <c r="T1292" s="97">
        <f t="shared" si="401"/>
        <v>298.99147805079781</v>
      </c>
      <c r="U1292" s="97">
        <f t="shared" si="402"/>
        <v>661.25665202928838</v>
      </c>
      <c r="V1292" s="33">
        <f t="shared" si="403"/>
        <v>999.99999999999909</v>
      </c>
      <c r="W1292" s="101">
        <f t="shared" si="404"/>
        <v>1777.9959128939947</v>
      </c>
      <c r="X1292" s="108">
        <f t="shared" si="405"/>
        <v>39.751869919912934</v>
      </c>
      <c r="Y1292" s="32">
        <f t="shared" si="406"/>
        <v>18.099823025764184</v>
      </c>
    </row>
    <row r="1293" spans="1:25" x14ac:dyDescent="0.25">
      <c r="A1293" s="4">
        <v>1287</v>
      </c>
      <c r="C1293" s="106">
        <f>IF(male=0,VLOOKUP((($A$5:$A$1570/'Life tables'!$I$2)*2)+age,lifetable,13,1),IF(male=1,VLOOKUP((($A$5:$A$1570/'Life tables'!$I$2)*2)+age,lifetable,10,1),"error"))</f>
        <v>6.2725048737357625E-3</v>
      </c>
      <c r="F1293" s="97">
        <f t="shared" si="392"/>
        <v>6.4285925313618302</v>
      </c>
      <c r="G1293" s="97">
        <f t="shared" si="388"/>
        <v>0.64576557407819468</v>
      </c>
      <c r="H1293" s="97">
        <f t="shared" si="393"/>
        <v>1.477755180705516E-2</v>
      </c>
      <c r="I1293" s="97">
        <f t="shared" si="394"/>
        <v>1.477755180705516E-2</v>
      </c>
      <c r="J1293" s="97">
        <f t="shared" si="389"/>
        <v>4.4559330226387923E-2</v>
      </c>
      <c r="K1293" s="97">
        <f t="shared" si="395"/>
        <v>3.5627201015863273E-2</v>
      </c>
      <c r="L1293" s="97">
        <f t="shared" si="396"/>
        <v>5.6730853224272737</v>
      </c>
      <c r="M1293" s="97">
        <f t="shared" si="397"/>
        <v>33.323277388551112</v>
      </c>
      <c r="N1293" s="97">
        <f t="shared" si="390"/>
        <v>3.2091038116462496</v>
      </c>
      <c r="O1293" s="97">
        <f t="shared" si="398"/>
        <v>7.6600975343799921E-2</v>
      </c>
      <c r="P1293" s="97">
        <f t="shared" si="399"/>
        <v>7.6600975343799921E-2</v>
      </c>
      <c r="Q1293" s="97">
        <f t="shared" si="391"/>
        <v>0.2301104991097645</v>
      </c>
      <c r="R1293" s="97">
        <f t="shared" si="400"/>
        <v>6.0046830737355925E-3</v>
      </c>
      <c r="S1293" s="97">
        <f t="shared" si="407"/>
        <v>29.724856444033762</v>
      </c>
      <c r="T1293" s="97">
        <f t="shared" si="401"/>
        <v>299.26614788013399</v>
      </c>
      <c r="U1293" s="97">
        <f t="shared" si="402"/>
        <v>661.29828391337799</v>
      </c>
      <c r="V1293" s="33">
        <f t="shared" si="403"/>
        <v>999.99999999999909</v>
      </c>
      <c r="W1293" s="101">
        <f t="shared" si="404"/>
        <v>1761.8220335937506</v>
      </c>
      <c r="X1293" s="108">
        <f t="shared" si="405"/>
        <v>39.43556820648719</v>
      </c>
      <c r="Y1293" s="32">
        <f t="shared" si="406"/>
        <v>17.950640651245156</v>
      </c>
    </row>
    <row r="1294" spans="1:25" x14ac:dyDescent="0.25">
      <c r="A1294" s="4">
        <v>1288</v>
      </c>
      <c r="C1294" s="106">
        <f>IF(male=0,VLOOKUP((($A$5:$A$1570/'Life tables'!$I$2)*2)+age,lifetable,13,1),IF(male=1,VLOOKUP((($A$5:$A$1570/'Life tables'!$I$2)*2)+age,lifetable,10,1),"error"))</f>
        <v>6.2725048737357625E-3</v>
      </c>
      <c r="F1294" s="97">
        <f t="shared" si="392"/>
        <v>6.3774016520761707</v>
      </c>
      <c r="G1294" s="97">
        <f t="shared" si="388"/>
        <v>0.64062334311734248</v>
      </c>
      <c r="H1294" s="97">
        <f t="shared" si="393"/>
        <v>1.4659878169007316E-2</v>
      </c>
      <c r="I1294" s="97">
        <f t="shared" si="394"/>
        <v>1.4659878169007316E-2</v>
      </c>
      <c r="J1294" s="97">
        <f t="shared" si="389"/>
        <v>4.4204504300877655E-2</v>
      </c>
      <c r="K1294" s="97">
        <f t="shared" si="395"/>
        <v>3.5343501631030332E-2</v>
      </c>
      <c r="L1294" s="97">
        <f t="shared" si="396"/>
        <v>5.6279105466889057</v>
      </c>
      <c r="M1294" s="97">
        <f t="shared" si="397"/>
        <v>33.058166554411017</v>
      </c>
      <c r="N1294" s="97">
        <f t="shared" si="390"/>
        <v>3.1835730639221378</v>
      </c>
      <c r="O1294" s="97">
        <f t="shared" si="398"/>
        <v>7.5991559042019319E-2</v>
      </c>
      <c r="P1294" s="97">
        <f t="shared" si="399"/>
        <v>7.5991559042019319E-2</v>
      </c>
      <c r="Q1294" s="97">
        <f t="shared" si="391"/>
        <v>0.22827980323756489</v>
      </c>
      <c r="R1294" s="97">
        <f t="shared" si="400"/>
        <v>5.9569114659233351E-3</v>
      </c>
      <c r="S1294" s="97">
        <f t="shared" si="407"/>
        <v>29.488373657701352</v>
      </c>
      <c r="T1294" s="97">
        <f t="shared" si="401"/>
        <v>299.53863218767242</v>
      </c>
      <c r="U1294" s="97">
        <f t="shared" si="402"/>
        <v>661.33958432647489</v>
      </c>
      <c r="V1294" s="33">
        <f t="shared" si="403"/>
        <v>999.99999999999909</v>
      </c>
      <c r="W1294" s="101">
        <f t="shared" si="404"/>
        <v>1745.7952663203753</v>
      </c>
      <c r="X1294" s="108">
        <f t="shared" si="405"/>
        <v>39.121783485851793</v>
      </c>
      <c r="Y1294" s="32">
        <f t="shared" si="406"/>
        <v>17.802687963461274</v>
      </c>
    </row>
    <row r="1295" spans="1:25" x14ac:dyDescent="0.25">
      <c r="A1295" s="4">
        <v>1289</v>
      </c>
      <c r="C1295" s="106">
        <f>IF(male=0,VLOOKUP((($A$5:$A$1570/'Life tables'!$I$2)*2)+age,lifetable,13,1),IF(male=1,VLOOKUP((($A$5:$A$1570/'Life tables'!$I$2)*2)+age,lifetable,10,1),"error"))</f>
        <v>6.2725048737357625E-3</v>
      </c>
      <c r="F1295" s="97">
        <f t="shared" si="392"/>
        <v>6.3266197941077706</v>
      </c>
      <c r="G1295" s="97">
        <f t="shared" si="388"/>
        <v>0.63552219920384356</v>
      </c>
      <c r="H1295" s="97">
        <f t="shared" si="393"/>
        <v>1.4543144757560631E-2</v>
      </c>
      <c r="I1295" s="97">
        <f t="shared" si="394"/>
        <v>1.4543144757560631E-2</v>
      </c>
      <c r="J1295" s="97">
        <f t="shared" si="389"/>
        <v>4.3852513477430001E-2</v>
      </c>
      <c r="K1295" s="97">
        <f t="shared" si="395"/>
        <v>3.5062069038596926E-2</v>
      </c>
      <c r="L1295" s="97">
        <f t="shared" si="396"/>
        <v>5.5830967228727788</v>
      </c>
      <c r="M1295" s="97">
        <f t="shared" si="397"/>
        <v>32.795163691744015</v>
      </c>
      <c r="N1295" s="97">
        <f t="shared" si="390"/>
        <v>3.1582453184180741</v>
      </c>
      <c r="O1295" s="97">
        <f t="shared" si="398"/>
        <v>7.5386988382189046E-2</v>
      </c>
      <c r="P1295" s="97">
        <f t="shared" si="399"/>
        <v>7.5386988382189046E-2</v>
      </c>
      <c r="Q1295" s="97">
        <f t="shared" si="391"/>
        <v>0.22646366374774407</v>
      </c>
      <c r="R1295" s="97">
        <f t="shared" si="400"/>
        <v>5.9095197037210027E-3</v>
      </c>
      <c r="S1295" s="97">
        <f t="shared" si="407"/>
        <v>29.253771213110099</v>
      </c>
      <c r="T1295" s="97">
        <f t="shared" si="401"/>
        <v>299.80894836489762</v>
      </c>
      <c r="U1295" s="97">
        <f t="shared" si="402"/>
        <v>661.3805559152172</v>
      </c>
      <c r="V1295" s="33">
        <f t="shared" si="403"/>
        <v>999.99999999999909</v>
      </c>
      <c r="W1295" s="101">
        <f t="shared" si="404"/>
        <v>1729.9142737242689</v>
      </c>
      <c r="X1295" s="108">
        <f t="shared" si="405"/>
        <v>38.810495719884294</v>
      </c>
      <c r="Y1295" s="32">
        <f t="shared" si="406"/>
        <v>17.65595482220661</v>
      </c>
    </row>
    <row r="1296" spans="1:25" x14ac:dyDescent="0.25">
      <c r="A1296" s="4">
        <v>1290</v>
      </c>
      <c r="C1296" s="106">
        <f>IF(male=0,VLOOKUP((($A$5:$A$1570/'Life tables'!$I$2)*2)+age,lifetable,13,1),IF(male=1,VLOOKUP((($A$5:$A$1570/'Life tables'!$I$2)*2)+age,lifetable,10,1),"error"))</f>
        <v>6.2725048737357625E-3</v>
      </c>
      <c r="F1296" s="97">
        <f t="shared" si="392"/>
        <v>6.2762436303565075</v>
      </c>
      <c r="G1296" s="97">
        <f t="shared" ref="G1296:G1359" si="408">F1296*(rrOSEX)</f>
        <v>0.63046180812352726</v>
      </c>
      <c r="H1296" s="97">
        <f t="shared" si="393"/>
        <v>1.4427343924634409E-2</v>
      </c>
      <c r="I1296" s="97">
        <f t="shared" si="394"/>
        <v>1.4427343924634409E-2</v>
      </c>
      <c r="J1296" s="97">
        <f t="shared" ref="J1296:J1359" si="409">F1296*mr + G1296*mr + H1296*mr+I1296*mr</f>
        <v>4.3503334694487979E-2</v>
      </c>
      <c r="K1296" s="97">
        <f t="shared" si="395"/>
        <v>3.4782884799804598E-2</v>
      </c>
      <c r="L1296" s="97">
        <f t="shared" si="396"/>
        <v>5.5386409148894185</v>
      </c>
      <c r="M1296" s="97">
        <f t="shared" si="397"/>
        <v>32.53425208952779</v>
      </c>
      <c r="N1296" s="97">
        <f t="shared" ref="N1296:N1359" si="410">M1296*rrOSEXc</f>
        <v>3.133118965826402</v>
      </c>
      <c r="O1296" s="97">
        <f t="shared" si="398"/>
        <v>7.4787224950302142E-2</v>
      </c>
      <c r="P1296" s="97">
        <f t="shared" si="399"/>
        <v>7.4787224950302142E-2</v>
      </c>
      <c r="Q1296" s="97">
        <f t="shared" ref="Q1296:Q1359" si="411">M1296*mr + N1296*mr + O1296*mr+P1296*mr</f>
        <v>0.22466196524403895</v>
      </c>
      <c r="R1296" s="97">
        <f t="shared" si="400"/>
        <v>5.8625047758883858E-3</v>
      </c>
      <c r="S1296" s="97">
        <f t="shared" si="407"/>
        <v>29.021034203780857</v>
      </c>
      <c r="T1296" s="97">
        <f t="shared" si="401"/>
        <v>300.07711366483613</v>
      </c>
      <c r="U1296" s="97">
        <f t="shared" si="402"/>
        <v>661.42120130479293</v>
      </c>
      <c r="V1296" s="33">
        <f t="shared" si="403"/>
        <v>999.99999999999909</v>
      </c>
      <c r="W1296" s="101">
        <f t="shared" si="404"/>
        <v>1714.1777305813966</v>
      </c>
      <c r="X1296" s="108">
        <f t="shared" si="405"/>
        <v>38.501685030370076</v>
      </c>
      <c r="Y1296" s="32">
        <f t="shared" si="406"/>
        <v>17.510431171068149</v>
      </c>
    </row>
    <row r="1297" spans="1:25" x14ac:dyDescent="0.25">
      <c r="A1297" s="4">
        <v>1291</v>
      </c>
      <c r="C1297" s="106">
        <f>IF(male=0,VLOOKUP((($A$5:$A$1570/'Life tables'!$I$2)*2)+age,lifetable,13,1),IF(male=1,VLOOKUP((($A$5:$A$1570/'Life tables'!$I$2)*2)+age,lifetable,10,1),"error"))</f>
        <v>6.2725048737357625E-3</v>
      </c>
      <c r="F1297" s="97">
        <f t="shared" si="392"/>
        <v>6.2262698632821101</v>
      </c>
      <c r="G1297" s="97">
        <f t="shared" si="408"/>
        <v>0.62544183863157188</v>
      </c>
      <c r="H1297" s="97">
        <f t="shared" si="393"/>
        <v>1.4312468090097862E-2</v>
      </c>
      <c r="I1297" s="97">
        <f t="shared" si="394"/>
        <v>1.4312468090097862E-2</v>
      </c>
      <c r="J1297" s="97">
        <f t="shared" si="409"/>
        <v>4.3156945095386583E-2</v>
      </c>
      <c r="K1297" s="97">
        <f t="shared" si="395"/>
        <v>3.450593063971532E-2</v>
      </c>
      <c r="L1297" s="97">
        <f t="shared" si="396"/>
        <v>5.4945402127352407</v>
      </c>
      <c r="M1297" s="97">
        <f t="shared" si="397"/>
        <v>32.275415167087964</v>
      </c>
      <c r="N1297" s="97">
        <f t="shared" si="410"/>
        <v>3.1081924093922559</v>
      </c>
      <c r="O1297" s="97">
        <f t="shared" si="398"/>
        <v>7.4192230631985476E-2</v>
      </c>
      <c r="P1297" s="97">
        <f t="shared" si="399"/>
        <v>7.4192230631985476E-2</v>
      </c>
      <c r="Q1297" s="97">
        <f t="shared" si="411"/>
        <v>0.22287459323029074</v>
      </c>
      <c r="R1297" s="97">
        <f t="shared" si="400"/>
        <v>5.8158636946733008E-3</v>
      </c>
      <c r="S1297" s="97">
        <f t="shared" si="407"/>
        <v>28.790147839506773</v>
      </c>
      <c r="T1297" s="97">
        <f t="shared" si="401"/>
        <v>300.34314520316184</v>
      </c>
      <c r="U1297" s="97">
        <f t="shared" si="402"/>
        <v>661.46152309912736</v>
      </c>
      <c r="V1297" s="33">
        <f t="shared" si="403"/>
        <v>999.9999999999992</v>
      </c>
      <c r="W1297" s="101">
        <f t="shared" si="404"/>
        <v>1698.5843236847302</v>
      </c>
      <c r="X1297" s="108">
        <f t="shared" si="405"/>
        <v>38.195331697710003</v>
      </c>
      <c r="Y1297" s="32">
        <f t="shared" si="406"/>
        <v>17.366107036725914</v>
      </c>
    </row>
    <row r="1298" spans="1:25" x14ac:dyDescent="0.25">
      <c r="A1298" s="4">
        <v>1292</v>
      </c>
      <c r="C1298" s="106">
        <f>IF(male=0,VLOOKUP((($A$5:$A$1570/'Life tables'!$I$2)*2)+age,lifetable,13,1),IF(male=1,VLOOKUP((($A$5:$A$1570/'Life tables'!$I$2)*2)+age,lifetable,10,1),"error"))</f>
        <v>6.2725048737357625E-3</v>
      </c>
      <c r="F1298" s="97">
        <f t="shared" si="392"/>
        <v>6.1766952245377356</v>
      </c>
      <c r="G1298" s="97">
        <f t="shared" si="408"/>
        <v>0.62046196241569695</v>
      </c>
      <c r="H1298" s="97">
        <f t="shared" si="393"/>
        <v>1.4198509740927791E-2</v>
      </c>
      <c r="I1298" s="97">
        <f t="shared" si="394"/>
        <v>1.4198509740927791E-2</v>
      </c>
      <c r="J1298" s="97">
        <f t="shared" si="409"/>
        <v>4.2813322025812978E-2</v>
      </c>
      <c r="K1298" s="97">
        <f t="shared" si="395"/>
        <v>3.4231188445180791E-2</v>
      </c>
      <c r="L1298" s="97">
        <f t="shared" si="396"/>
        <v>5.450791732169189</v>
      </c>
      <c r="M1298" s="97">
        <f t="shared" si="397"/>
        <v>32.018636473172272</v>
      </c>
      <c r="N1298" s="97">
        <f t="shared" si="410"/>
        <v>3.0834640648243981</v>
      </c>
      <c r="O1298" s="97">
        <f t="shared" si="398"/>
        <v>7.3601967610371438E-2</v>
      </c>
      <c r="P1298" s="97">
        <f t="shared" si="399"/>
        <v>7.3601967610371438E-2</v>
      </c>
      <c r="Q1298" s="97">
        <f t="shared" si="411"/>
        <v>0.22110143410405203</v>
      </c>
      <c r="R1298" s="97">
        <f t="shared" si="400"/>
        <v>5.7695934956447613E-3</v>
      </c>
      <c r="S1298" s="97">
        <f t="shared" si="407"/>
        <v>28.561097445527434</v>
      </c>
      <c r="T1298" s="97">
        <f t="shared" si="401"/>
        <v>300.60705995929169</v>
      </c>
      <c r="U1298" s="97">
        <f t="shared" si="402"/>
        <v>661.50152388106824</v>
      </c>
      <c r="V1298" s="33">
        <f t="shared" si="403"/>
        <v>999.99999999999932</v>
      </c>
      <c r="W1298" s="101">
        <f t="shared" si="404"/>
        <v>1683.1327517366174</v>
      </c>
      <c r="X1298" s="108">
        <f t="shared" si="405"/>
        <v>37.89141615963932</v>
      </c>
      <c r="Y1298" s="32">
        <f t="shared" si="406"/>
        <v>17.222972528259234</v>
      </c>
    </row>
    <row r="1299" spans="1:25" x14ac:dyDescent="0.25">
      <c r="A1299" s="4">
        <v>1293</v>
      </c>
      <c r="C1299" s="106">
        <f>IF(male=0,VLOOKUP((($A$5:$A$1570/'Life tables'!$I$2)*2)+age,lifetable,13,1),IF(male=1,VLOOKUP((($A$5:$A$1570/'Life tables'!$I$2)*2)+age,lifetable,10,1),"error"))</f>
        <v>6.2725048737357625E-3</v>
      </c>
      <c r="F1299" s="97">
        <f t="shared" si="392"/>
        <v>6.1275164746120412</v>
      </c>
      <c r="G1299" s="97">
        <f t="shared" si="408"/>
        <v>0.6155218540602081</v>
      </c>
      <c r="H1299" s="97">
        <f t="shared" si="393"/>
        <v>1.4085461430385825E-2</v>
      </c>
      <c r="I1299" s="97">
        <f t="shared" si="394"/>
        <v>1.4085461430385825E-2</v>
      </c>
      <c r="J1299" s="97">
        <f t="shared" si="409"/>
        <v>4.2472443031325559E-2</v>
      </c>
      <c r="K1299" s="97">
        <f t="shared" si="395"/>
        <v>3.3958640262858775E-2</v>
      </c>
      <c r="L1299" s="97">
        <f t="shared" si="396"/>
        <v>5.4073926143968771</v>
      </c>
      <c r="M1299" s="97">
        <f t="shared" si="397"/>
        <v>31.763899685027276</v>
      </c>
      <c r="N1299" s="97">
        <f t="shared" si="410"/>
        <v>3.0589323602063079</v>
      </c>
      <c r="O1299" s="97">
        <f t="shared" si="398"/>
        <v>7.3016398363975596E-2</v>
      </c>
      <c r="P1299" s="97">
        <f t="shared" si="399"/>
        <v>7.3016398363975596E-2</v>
      </c>
      <c r="Q1299" s="97">
        <f t="shared" si="411"/>
        <v>0.21934237515021088</v>
      </c>
      <c r="R1299" s="97">
        <f t="shared" si="400"/>
        <v>5.7236912375266099E-3</v>
      </c>
      <c r="S1299" s="97">
        <f t="shared" si="407"/>
        <v>28.333868461705279</v>
      </c>
      <c r="T1299" s="97">
        <f t="shared" si="401"/>
        <v>300.86887477747325</v>
      </c>
      <c r="U1299" s="97">
        <f t="shared" si="402"/>
        <v>661.54120621256857</v>
      </c>
      <c r="V1299" s="33">
        <f t="shared" si="403"/>
        <v>999.9999999999992</v>
      </c>
      <c r="W1299" s="101">
        <f t="shared" si="404"/>
        <v>1667.8217252420416</v>
      </c>
      <c r="X1299" s="108">
        <f t="shared" si="405"/>
        <v>37.589919009957399</v>
      </c>
      <c r="Y1299" s="32">
        <f t="shared" si="406"/>
        <v>17.081017836459068</v>
      </c>
    </row>
    <row r="1300" spans="1:25" x14ac:dyDescent="0.25">
      <c r="A1300" s="4">
        <v>1294</v>
      </c>
      <c r="C1300" s="106">
        <f>IF(male=0,VLOOKUP((($A$5:$A$1570/'Life tables'!$I$2)*2)+age,lifetable,13,1),IF(male=1,VLOOKUP((($A$5:$A$1570/'Life tables'!$I$2)*2)+age,lifetable,10,1),"error"))</f>
        <v>6.2725048737357625E-3</v>
      </c>
      <c r="F1300" s="97">
        <f t="shared" si="392"/>
        <v>6.0787304024794473</v>
      </c>
      <c r="G1300" s="97">
        <f t="shared" si="408"/>
        <v>0.61062119101086554</v>
      </c>
      <c r="H1300" s="97">
        <f t="shared" si="393"/>
        <v>1.3973315777214459E-2</v>
      </c>
      <c r="I1300" s="97">
        <f t="shared" si="394"/>
        <v>1.3973315777214459E-2</v>
      </c>
      <c r="J1300" s="97">
        <f t="shared" si="409"/>
        <v>4.2134285854929732E-2</v>
      </c>
      <c r="K1300" s="97">
        <f t="shared" si="395"/>
        <v>3.3688268297274865E-2</v>
      </c>
      <c r="L1300" s="97">
        <f t="shared" si="396"/>
        <v>5.3643400257619485</v>
      </c>
      <c r="M1300" s="97">
        <f t="shared" si="397"/>
        <v>31.511188607477948</v>
      </c>
      <c r="N1300" s="97">
        <f t="shared" si="410"/>
        <v>3.0345957359075402</v>
      </c>
      <c r="O1300" s="97">
        <f t="shared" si="398"/>
        <v>7.2435485664580898E-2</v>
      </c>
      <c r="P1300" s="97">
        <f t="shared" si="399"/>
        <v>7.2435485664580898E-2</v>
      </c>
      <c r="Q1300" s="97">
        <f t="shared" si="411"/>
        <v>0.21759730453463505</v>
      </c>
      <c r="R1300" s="97">
        <f t="shared" si="400"/>
        <v>5.6781540020316617E-3</v>
      </c>
      <c r="S1300" s="97">
        <f t="shared" si="407"/>
        <v>28.108446441704579</v>
      </c>
      <c r="T1300" s="97">
        <f t="shared" si="401"/>
        <v>301.1286063678628</v>
      </c>
      <c r="U1300" s="97">
        <f t="shared" si="402"/>
        <v>661.58057263486785</v>
      </c>
      <c r="V1300" s="33">
        <f t="shared" si="403"/>
        <v>999.9999999999992</v>
      </c>
      <c r="W1300" s="101">
        <f t="shared" si="404"/>
        <v>1652.6499664027945</v>
      </c>
      <c r="X1300" s="108">
        <f t="shared" si="405"/>
        <v>37.290820997268526</v>
      </c>
      <c r="Y1300" s="32">
        <f t="shared" si="406"/>
        <v>16.940233233146447</v>
      </c>
    </row>
    <row r="1301" spans="1:25" x14ac:dyDescent="0.25">
      <c r="A1301" s="4">
        <v>1295</v>
      </c>
      <c r="C1301" s="106">
        <f>IF(male=0,VLOOKUP((($A$5:$A$1570/'Life tables'!$I$2)*2)+age,lifetable,13,1),IF(male=1,VLOOKUP((($A$5:$A$1570/'Life tables'!$I$2)*2)+age,lifetable,10,1),"error"))</f>
        <v>6.2725048737357625E-3</v>
      </c>
      <c r="F1301" s="97">
        <f t="shared" si="392"/>
        <v>6.0303338252582961</v>
      </c>
      <c r="G1301" s="97">
        <f t="shared" si="408"/>
        <v>0.60575965354054528</v>
      </c>
      <c r="H1301" s="97">
        <f t="shared" si="393"/>
        <v>1.3862065464851263E-2</v>
      </c>
      <c r="I1301" s="97">
        <f t="shared" si="394"/>
        <v>1.3862065464851263E-2</v>
      </c>
      <c r="J1301" s="97">
        <f t="shared" si="409"/>
        <v>4.1798828434708495E-2</v>
      </c>
      <c r="K1301" s="97">
        <f t="shared" si="395"/>
        <v>3.3420054908928035E-2</v>
      </c>
      <c r="L1301" s="97">
        <f t="shared" si="396"/>
        <v>5.3216311574444113</v>
      </c>
      <c r="M1301" s="97">
        <f t="shared" si="397"/>
        <v>31.260487172010226</v>
      </c>
      <c r="N1301" s="97">
        <f t="shared" si="410"/>
        <v>3.0104526444953774</v>
      </c>
      <c r="O1301" s="97">
        <f t="shared" si="398"/>
        <v>7.185919257512878E-2</v>
      </c>
      <c r="P1301" s="97">
        <f t="shared" si="399"/>
        <v>7.185919257512878E-2</v>
      </c>
      <c r="Q1301" s="97">
        <f t="shared" si="411"/>
        <v>0.21586611129783684</v>
      </c>
      <c r="R1301" s="97">
        <f t="shared" si="400"/>
        <v>5.6329788936963854E-3</v>
      </c>
      <c r="S1301" s="97">
        <f t="shared" si="407"/>
        <v>27.884817052173059</v>
      </c>
      <c r="T1301" s="97">
        <f t="shared" si="401"/>
        <v>301.38627130759534</v>
      </c>
      <c r="U1301" s="97">
        <f t="shared" si="402"/>
        <v>661.61962566867044</v>
      </c>
      <c r="V1301" s="33">
        <f t="shared" si="403"/>
        <v>999.99999999999909</v>
      </c>
      <c r="W1301" s="101">
        <f t="shared" si="404"/>
        <v>1637.6162090125374</v>
      </c>
      <c r="X1301" s="108">
        <f t="shared" si="405"/>
        <v>36.994103023733352</v>
      </c>
      <c r="Y1301" s="32">
        <f t="shared" si="406"/>
        <v>16.80060907049679</v>
      </c>
    </row>
    <row r="1302" spans="1:25" x14ac:dyDescent="0.25">
      <c r="A1302" s="4">
        <v>1296</v>
      </c>
      <c r="C1302" s="106">
        <f>IF(male=0,VLOOKUP((($A$5:$A$1570/'Life tables'!$I$2)*2)+age,lifetable,13,1),IF(male=1,VLOOKUP((($A$5:$A$1570/'Life tables'!$I$2)*2)+age,lifetable,10,1),"error"))</f>
        <v>6.2725048737357625E-3</v>
      </c>
      <c r="F1302" s="97">
        <f t="shared" si="392"/>
        <v>5.9823235878766265</v>
      </c>
      <c r="G1302" s="97">
        <f t="shared" si="408"/>
        <v>0.60093692471566562</v>
      </c>
      <c r="H1302" s="97">
        <f t="shared" si="393"/>
        <v>1.3751703240660591E-2</v>
      </c>
      <c r="I1302" s="97">
        <f t="shared" si="394"/>
        <v>1.3751703240660591E-2</v>
      </c>
      <c r="J1302" s="97">
        <f t="shared" si="409"/>
        <v>4.1466048901505764E-2</v>
      </c>
      <c r="K1302" s="97">
        <f t="shared" si="395"/>
        <v>3.3153982612438321E-2</v>
      </c>
      <c r="L1302" s="97">
        <f t="shared" si="396"/>
        <v>5.2792632251656961</v>
      </c>
      <c r="M1302" s="97">
        <f t="shared" si="397"/>
        <v>31.011779435856724</v>
      </c>
      <c r="N1302" s="97">
        <f t="shared" si="410"/>
        <v>2.9865015506467776</v>
      </c>
      <c r="O1302" s="97">
        <f t="shared" si="398"/>
        <v>7.1287482447617373E-2</v>
      </c>
      <c r="P1302" s="97">
        <f t="shared" si="399"/>
        <v>7.1287482447617373E-2</v>
      </c>
      <c r="Q1302" s="97">
        <f t="shared" si="411"/>
        <v>0.21414868534865916</v>
      </c>
      <c r="R1302" s="97">
        <f t="shared" si="400"/>
        <v>5.588163039716155E-3</v>
      </c>
      <c r="S1302" s="97">
        <f t="shared" si="407"/>
        <v>27.662966071926334</v>
      </c>
      <c r="T1302" s="97">
        <f t="shared" si="401"/>
        <v>301.64188604184551</v>
      </c>
      <c r="U1302" s="97">
        <f t="shared" si="402"/>
        <v>661.65836781432256</v>
      </c>
      <c r="V1302" s="33">
        <f t="shared" si="403"/>
        <v>999.99999999999909</v>
      </c>
      <c r="W1302" s="101">
        <f t="shared" si="404"/>
        <v>1622.7191983527555</v>
      </c>
      <c r="X1302" s="108">
        <f t="shared" si="405"/>
        <v>36.699746143831028</v>
      </c>
      <c r="Y1302" s="32">
        <f t="shared" si="406"/>
        <v>16.662135780370182</v>
      </c>
    </row>
    <row r="1303" spans="1:25" x14ac:dyDescent="0.25">
      <c r="A1303" s="4">
        <v>1297</v>
      </c>
      <c r="C1303" s="106">
        <f>IF(male=0,VLOOKUP((($A$5:$A$1570/'Life tables'!$I$2)*2)+age,lifetable,13,1),IF(male=1,VLOOKUP((($A$5:$A$1570/'Life tables'!$I$2)*2)+age,lifetable,10,1),"error"))</f>
        <v>6.2725048737357625E-3</v>
      </c>
      <c r="F1303" s="97">
        <f t="shared" si="392"/>
        <v>5.9346965627452981</v>
      </c>
      <c r="G1303" s="97">
        <f t="shared" si="408"/>
        <v>0.59615269036335194</v>
      </c>
      <c r="H1303" s="97">
        <f t="shared" si="393"/>
        <v>1.3642221915182178E-2</v>
      </c>
      <c r="I1303" s="97">
        <f t="shared" si="394"/>
        <v>1.3642221915182178E-2</v>
      </c>
      <c r="J1303" s="97">
        <f t="shared" si="409"/>
        <v>4.1135925576660702E-2</v>
      </c>
      <c r="K1303" s="97">
        <f t="shared" si="395"/>
        <v>3.2890034074735314E-2</v>
      </c>
      <c r="L1303" s="97">
        <f t="shared" si="396"/>
        <v>5.237233468900186</v>
      </c>
      <c r="M1303" s="97">
        <f t="shared" si="397"/>
        <v>30.76504958108573</v>
      </c>
      <c r="N1303" s="97">
        <f t="shared" si="410"/>
        <v>2.9627409310606452</v>
      </c>
      <c r="O1303" s="97">
        <f t="shared" si="398"/>
        <v>7.0720318921007413E-2</v>
      </c>
      <c r="P1303" s="97">
        <f t="shared" si="399"/>
        <v>7.0720318921007413E-2</v>
      </c>
      <c r="Q1303" s="97">
        <f t="shared" si="411"/>
        <v>0.2124449174579853</v>
      </c>
      <c r="R1303" s="97">
        <f t="shared" si="400"/>
        <v>5.5437035897810891E-3</v>
      </c>
      <c r="S1303" s="97">
        <f t="shared" si="407"/>
        <v>27.442879391135303</v>
      </c>
      <c r="T1303" s="97">
        <f t="shared" si="401"/>
        <v>301.89546688488014</v>
      </c>
      <c r="U1303" s="97">
        <f t="shared" si="402"/>
        <v>661.69680155198705</v>
      </c>
      <c r="V1303" s="33">
        <f t="shared" si="403"/>
        <v>999.99999999999909</v>
      </c>
      <c r="W1303" s="101">
        <f t="shared" si="404"/>
        <v>1607.9576910895962</v>
      </c>
      <c r="X1303" s="108">
        <f t="shared" si="405"/>
        <v>36.407731563131861</v>
      </c>
      <c r="Y1303" s="32">
        <f t="shared" si="406"/>
        <v>16.524803873647457</v>
      </c>
    </row>
    <row r="1304" spans="1:25" x14ac:dyDescent="0.25">
      <c r="A1304" s="4">
        <v>1298</v>
      </c>
      <c r="C1304" s="106">
        <f>IF(male=0,VLOOKUP((($A$5:$A$1570/'Life tables'!$I$2)*2)+age,lifetable,13,1),IF(male=1,VLOOKUP((($A$5:$A$1570/'Life tables'!$I$2)*2)+age,lifetable,10,1),"error"))</f>
        <v>6.2725048737357625E-3</v>
      </c>
      <c r="F1304" s="97">
        <f t="shared" si="392"/>
        <v>5.8874496494381994</v>
      </c>
      <c r="G1304" s="97">
        <f t="shared" si="408"/>
        <v>0.59140663903931223</v>
      </c>
      <c r="H1304" s="97">
        <f t="shared" si="393"/>
        <v>1.3533614361396031E-2</v>
      </c>
      <c r="I1304" s="97">
        <f t="shared" si="394"/>
        <v>1.3533614361396031E-2</v>
      </c>
      <c r="J1304" s="97">
        <f t="shared" si="409"/>
        <v>4.0808436969791015E-2</v>
      </c>
      <c r="K1304" s="97">
        <f t="shared" si="395"/>
        <v>3.2628192113285867E-2</v>
      </c>
      <c r="L1304" s="97">
        <f t="shared" si="396"/>
        <v>5.1955391525930184</v>
      </c>
      <c r="M1304" s="97">
        <f t="shared" si="397"/>
        <v>30.520281913693669</v>
      </c>
      <c r="N1304" s="97">
        <f t="shared" si="410"/>
        <v>2.9391692743704336</v>
      </c>
      <c r="O1304" s="97">
        <f t="shared" si="398"/>
        <v>7.0157665919136109E-2</v>
      </c>
      <c r="P1304" s="97">
        <f t="shared" si="399"/>
        <v>7.0157665919136109E-2</v>
      </c>
      <c r="Q1304" s="97">
        <f t="shared" si="411"/>
        <v>0.21075469925247131</v>
      </c>
      <c r="R1304" s="97">
        <f t="shared" si="400"/>
        <v>5.4995977159125169E-3</v>
      </c>
      <c r="S1304" s="97">
        <f t="shared" si="407"/>
        <v>27.22454301051658</v>
      </c>
      <c r="T1304" s="97">
        <f t="shared" si="401"/>
        <v>302.14703002110241</v>
      </c>
      <c r="U1304" s="97">
        <f t="shared" si="402"/>
        <v>661.73492934181627</v>
      </c>
      <c r="V1304" s="33">
        <f t="shared" si="403"/>
        <v>999.99999999999909</v>
      </c>
      <c r="W1304" s="101">
        <f t="shared" si="404"/>
        <v>1593.3304551715919</v>
      </c>
      <c r="X1304" s="108">
        <f t="shared" si="405"/>
        <v>36.118040637080412</v>
      </c>
      <c r="Y1304" s="32">
        <f t="shared" si="406"/>
        <v>16.388603939572103</v>
      </c>
    </row>
    <row r="1305" spans="1:25" x14ac:dyDescent="0.25">
      <c r="A1305" s="4">
        <v>1299</v>
      </c>
      <c r="C1305" s="106">
        <f>IF(male=0,VLOOKUP((($A$5:$A$1570/'Life tables'!$I$2)*2)+age,lifetable,13,1),IF(male=1,VLOOKUP((($A$5:$A$1570/'Life tables'!$I$2)*2)+age,lifetable,10,1),"error"))</f>
        <v>6.2725048737357625E-3</v>
      </c>
      <c r="F1305" s="97">
        <f t="shared" si="392"/>
        <v>5.8405797743793073</v>
      </c>
      <c r="G1305" s="97">
        <f t="shared" si="408"/>
        <v>0.58669846199640252</v>
      </c>
      <c r="H1305" s="97">
        <f t="shared" si="393"/>
        <v>1.3425873514003071E-2</v>
      </c>
      <c r="I1305" s="97">
        <f t="shared" si="394"/>
        <v>1.3425873514003071E-2</v>
      </c>
      <c r="J1305" s="97">
        <f t="shared" si="409"/>
        <v>4.0483561776623919E-2</v>
      </c>
      <c r="K1305" s="97">
        <f t="shared" si="395"/>
        <v>3.2368439694359763E-2</v>
      </c>
      <c r="L1305" s="97">
        <f t="shared" si="396"/>
        <v>5.1541775638839153</v>
      </c>
      <c r="M1305" s="97">
        <f t="shared" si="397"/>
        <v>30.277460862701105</v>
      </c>
      <c r="N1305" s="97">
        <f t="shared" si="410"/>
        <v>2.915785081057086</v>
      </c>
      <c r="O1305" s="97">
        <f t="shared" si="398"/>
        <v>6.9599487648638991E-2</v>
      </c>
      <c r="P1305" s="97">
        <f t="shared" si="399"/>
        <v>6.9599487648638991E-2</v>
      </c>
      <c r="Q1305" s="97">
        <f t="shared" si="411"/>
        <v>0.20907792320830426</v>
      </c>
      <c r="R1305" s="97">
        <f t="shared" si="400"/>
        <v>5.4558426123000889E-3</v>
      </c>
      <c r="S1305" s="97">
        <f t="shared" si="407"/>
        <v>27.007943040526136</v>
      </c>
      <c r="T1305" s="97">
        <f t="shared" si="401"/>
        <v>302.39659150608736</v>
      </c>
      <c r="U1305" s="97">
        <f t="shared" si="402"/>
        <v>661.77275362412297</v>
      </c>
      <c r="V1305" s="33">
        <f t="shared" si="403"/>
        <v>999.99999999999909</v>
      </c>
      <c r="W1305" s="101">
        <f t="shared" si="404"/>
        <v>1578.8362697282469</v>
      </c>
      <c r="X1305" s="108">
        <f t="shared" si="405"/>
        <v>35.830654869788823</v>
      </c>
      <c r="Y1305" s="32">
        <f t="shared" si="406"/>
        <v>16.253526645097821</v>
      </c>
    </row>
    <row r="1306" spans="1:25" x14ac:dyDescent="0.25">
      <c r="A1306" s="4">
        <v>1300</v>
      </c>
      <c r="C1306" s="106">
        <f>IF(male=0,VLOOKUP((($A$5:$A$1570/'Life tables'!$I$2)*2)+age,lifetable,13,1),IF(male=1,VLOOKUP((($A$5:$A$1570/'Life tables'!$I$2)*2)+age,lifetable,10,1),"error"))</f>
        <v>6.2725048737357625E-3</v>
      </c>
      <c r="F1306" s="97">
        <f t="shared" si="392"/>
        <v>5.7940838905363439</v>
      </c>
      <c r="G1306" s="97">
        <f t="shared" si="408"/>
        <v>0.5820278531538533</v>
      </c>
      <c r="H1306" s="97">
        <f t="shared" si="393"/>
        <v>1.3318992368720924E-2</v>
      </c>
      <c r="I1306" s="97">
        <f t="shared" si="394"/>
        <v>1.3318992368720924E-2</v>
      </c>
      <c r="J1306" s="97">
        <f t="shared" si="409"/>
        <v>4.0161278876872694E-2</v>
      </c>
      <c r="K1306" s="97">
        <f t="shared" si="395"/>
        <v>3.2110759931331979E-2</v>
      </c>
      <c r="L1306" s="97">
        <f t="shared" si="396"/>
        <v>5.1131460138368441</v>
      </c>
      <c r="M1306" s="97">
        <f t="shared" si="397"/>
        <v>30.036570979252478</v>
      </c>
      <c r="N1306" s="97">
        <f t="shared" si="410"/>
        <v>2.8925868633623399</v>
      </c>
      <c r="O1306" s="97">
        <f t="shared" si="398"/>
        <v>6.9045748596880577E-2</v>
      </c>
      <c r="P1306" s="97">
        <f t="shared" si="399"/>
        <v>6.9045748596880577E-2</v>
      </c>
      <c r="Q1306" s="97">
        <f t="shared" si="411"/>
        <v>0.20741448264498499</v>
      </c>
      <c r="R1306" s="97">
        <f t="shared" si="400"/>
        <v>5.4124354951395467E-3</v>
      </c>
      <c r="S1306" s="97">
        <f t="shared" si="407"/>
        <v>26.793065700556252</v>
      </c>
      <c r="T1306" s="97">
        <f t="shared" si="401"/>
        <v>302.64416726760919</v>
      </c>
      <c r="U1306" s="97">
        <f t="shared" si="402"/>
        <v>661.81027681954947</v>
      </c>
      <c r="V1306" s="33">
        <f t="shared" si="403"/>
        <v>999.99999999999909</v>
      </c>
      <c r="W1306" s="101">
        <f t="shared" si="404"/>
        <v>1564.4739249695069</v>
      </c>
      <c r="X1306" s="108">
        <f t="shared" si="405"/>
        <v>35.545555912840499</v>
      </c>
      <c r="Y1306" s="32">
        <f t="shared" si="406"/>
        <v>16.119562734241761</v>
      </c>
    </row>
    <row r="1307" spans="1:25" x14ac:dyDescent="0.25">
      <c r="A1307" s="4">
        <v>1301</v>
      </c>
      <c r="C1307" s="106">
        <f>IF(male=0,VLOOKUP((($A$5:$A$1570/'Life tables'!$I$2)*2)+age,lifetable,13,1),IF(male=1,VLOOKUP((($A$5:$A$1570/'Life tables'!$I$2)*2)+age,lifetable,10,1),"error"))</f>
        <v>6.2725048737357625E-3</v>
      </c>
      <c r="F1307" s="97">
        <f t="shared" si="392"/>
        <v>5.7479589771208195</v>
      </c>
      <c r="G1307" s="97">
        <f t="shared" si="408"/>
        <v>0.57739450906713874</v>
      </c>
      <c r="H1307" s="97">
        <f t="shared" si="393"/>
        <v>1.3212963981594409E-2</v>
      </c>
      <c r="I1307" s="97">
        <f t="shared" si="394"/>
        <v>1.3212963981594409E-2</v>
      </c>
      <c r="J1307" s="97">
        <f t="shared" si="409"/>
        <v>3.984156733215756E-2</v>
      </c>
      <c r="K1307" s="97">
        <f t="shared" si="395"/>
        <v>3.185513608302034E-2</v>
      </c>
      <c r="L1307" s="97">
        <f t="shared" si="396"/>
        <v>5.0724418366753135</v>
      </c>
      <c r="M1307" s="97">
        <f t="shared" si="397"/>
        <v>29.797596935719675</v>
      </c>
      <c r="N1307" s="97">
        <f t="shared" si="410"/>
        <v>2.8695731452023994</v>
      </c>
      <c r="O1307" s="97">
        <f t="shared" si="398"/>
        <v>6.8496413529893621E-2</v>
      </c>
      <c r="P1307" s="97">
        <f t="shared" si="399"/>
        <v>6.8496413529893621E-2</v>
      </c>
      <c r="Q1307" s="97">
        <f t="shared" si="411"/>
        <v>0.20576427171913816</v>
      </c>
      <c r="R1307" s="97">
        <f t="shared" si="400"/>
        <v>5.3693736024711921E-3</v>
      </c>
      <c r="S1307" s="97">
        <f t="shared" si="407"/>
        <v>26.579897318135878</v>
      </c>
      <c r="T1307" s="97">
        <f t="shared" si="401"/>
        <v>302.88977310666047</v>
      </c>
      <c r="U1307" s="97">
        <f t="shared" si="402"/>
        <v>661.847501329235</v>
      </c>
      <c r="V1307" s="33">
        <f t="shared" si="403"/>
        <v>999.9999999999992</v>
      </c>
      <c r="W1307" s="101">
        <f t="shared" si="404"/>
        <v>1550.2422220860797</v>
      </c>
      <c r="X1307" s="108">
        <f t="shared" si="405"/>
        <v>35.262725564103704</v>
      </c>
      <c r="Y1307" s="32">
        <f t="shared" si="406"/>
        <v>15.986703027443435</v>
      </c>
    </row>
    <row r="1308" spans="1:25" x14ac:dyDescent="0.25">
      <c r="A1308" s="4">
        <v>1302</v>
      </c>
      <c r="C1308" s="106">
        <f>IF(male=0,VLOOKUP((($A$5:$A$1570/'Life tables'!$I$2)*2)+age,lifetable,13,1),IF(male=1,VLOOKUP((($A$5:$A$1570/'Life tables'!$I$2)*2)+age,lifetable,10,1),"error"))</f>
        <v>6.2725048737357625E-3</v>
      </c>
      <c r="F1308" s="97">
        <f t="shared" si="392"/>
        <v>5.7022020392942219</v>
      </c>
      <c r="G1308" s="97">
        <f t="shared" si="408"/>
        <v>0.57279812889846227</v>
      </c>
      <c r="H1308" s="97">
        <f t="shared" si="393"/>
        <v>1.3107781468320154E-2</v>
      </c>
      <c r="I1308" s="97">
        <f t="shared" si="394"/>
        <v>1.3107781468320154E-2</v>
      </c>
      <c r="J1308" s="97">
        <f t="shared" si="409"/>
        <v>3.9524406383969139E-2</v>
      </c>
      <c r="K1308" s="97">
        <f t="shared" si="395"/>
        <v>3.160155155205719E-2</v>
      </c>
      <c r="L1308" s="97">
        <f t="shared" si="396"/>
        <v>5.0320623895230927</v>
      </c>
      <c r="M1308" s="97">
        <f t="shared" si="397"/>
        <v>29.560523524809483</v>
      </c>
      <c r="N1308" s="97">
        <f t="shared" si="410"/>
        <v>2.8467424620819792</v>
      </c>
      <c r="O1308" s="97">
        <f t="shared" si="398"/>
        <v>6.7951447490327499E-2</v>
      </c>
      <c r="P1308" s="97">
        <f t="shared" si="399"/>
        <v>6.7951447490327499E-2</v>
      </c>
      <c r="Q1308" s="97">
        <f t="shared" si="411"/>
        <v>0.20412718541834884</v>
      </c>
      <c r="R1308" s="97">
        <f t="shared" si="400"/>
        <v>5.3266541940190605E-3</v>
      </c>
      <c r="S1308" s="97">
        <f t="shared" si="407"/>
        <v>26.368424328134481</v>
      </c>
      <c r="T1308" s="97">
        <f t="shared" si="401"/>
        <v>303.13342469846276</v>
      </c>
      <c r="U1308" s="97">
        <f t="shared" si="402"/>
        <v>661.88442953498111</v>
      </c>
      <c r="V1308" s="33">
        <f t="shared" si="403"/>
        <v>999.9999999999992</v>
      </c>
      <c r="W1308" s="101">
        <f t="shared" si="404"/>
        <v>1536.139973150621</v>
      </c>
      <c r="X1308" s="108">
        <f t="shared" si="405"/>
        <v>34.982145766555313</v>
      </c>
      <c r="Y1308" s="32">
        <f t="shared" si="406"/>
        <v>15.854938420929047</v>
      </c>
    </row>
    <row r="1309" spans="1:25" x14ac:dyDescent="0.25">
      <c r="A1309" s="4">
        <v>1303</v>
      </c>
      <c r="C1309" s="106">
        <f>IF(male=0,VLOOKUP((($A$5:$A$1570/'Life tables'!$I$2)*2)+age,lifetable,13,1),IF(male=1,VLOOKUP((($A$5:$A$1570/'Life tables'!$I$2)*2)+age,lifetable,10,1),"error"))</f>
        <v>6.2725048737357625E-3</v>
      </c>
      <c r="F1309" s="97">
        <f t="shared" si="392"/>
        <v>5.6568101078801769</v>
      </c>
      <c r="G1309" s="97">
        <f t="shared" si="408"/>
        <v>0.56823841438784306</v>
      </c>
      <c r="H1309" s="97">
        <f t="shared" si="393"/>
        <v>1.300343800358492E-2</v>
      </c>
      <c r="I1309" s="97">
        <f t="shared" si="394"/>
        <v>1.300343800358492E-2</v>
      </c>
      <c r="J1309" s="97">
        <f t="shared" si="409"/>
        <v>3.9209775451673382E-2</v>
      </c>
      <c r="K1309" s="97">
        <f t="shared" si="395"/>
        <v>3.1349989883294238E-2</v>
      </c>
      <c r="L1309" s="97">
        <f t="shared" si="396"/>
        <v>4.992005052150196</v>
      </c>
      <c r="M1309" s="97">
        <f t="shared" si="397"/>
        <v>29.325335658675133</v>
      </c>
      <c r="N1309" s="97">
        <f t="shared" si="410"/>
        <v>2.824093361008746</v>
      </c>
      <c r="O1309" s="97">
        <f t="shared" si="398"/>
        <v>6.7410815795405796E-2</v>
      </c>
      <c r="P1309" s="97">
        <f t="shared" si="399"/>
        <v>6.7410815795405796E-2</v>
      </c>
      <c r="Q1309" s="97">
        <f t="shared" si="411"/>
        <v>0.20250311955502745</v>
      </c>
      <c r="R1309" s="97">
        <f t="shared" si="400"/>
        <v>5.2842745510308193E-3</v>
      </c>
      <c r="S1309" s="97">
        <f t="shared" si="407"/>
        <v>26.158633271969517</v>
      </c>
      <c r="T1309" s="97">
        <f t="shared" si="401"/>
        <v>303.37513759346945</v>
      </c>
      <c r="U1309" s="97">
        <f t="shared" si="402"/>
        <v>661.92106379941538</v>
      </c>
      <c r="V1309" s="33">
        <f t="shared" si="403"/>
        <v>999.99999999999909</v>
      </c>
      <c r="W1309" s="101">
        <f t="shared" si="404"/>
        <v>1522.1660010197686</v>
      </c>
      <c r="X1309" s="108">
        <f t="shared" si="405"/>
        <v>34.70379860711428</v>
      </c>
      <c r="Y1309" s="32">
        <f t="shared" si="406"/>
        <v>15.724259886081375</v>
      </c>
    </row>
    <row r="1310" spans="1:25" x14ac:dyDescent="0.25">
      <c r="A1310" s="4">
        <v>1304</v>
      </c>
      <c r="C1310" s="106">
        <f>IF(male=0,VLOOKUP((($A$5:$A$1570/'Life tables'!$I$2)*2)+age,lifetable,13,1),IF(male=1,VLOOKUP((($A$5:$A$1570/'Life tables'!$I$2)*2)+age,lifetable,10,1),"error"))</f>
        <v>6.997301124685551E-3</v>
      </c>
      <c r="F1310" s="97">
        <f t="shared" si="392"/>
        <v>5.6117802390823348</v>
      </c>
      <c r="G1310" s="97">
        <f t="shared" si="408"/>
        <v>0.5637150698247767</v>
      </c>
      <c r="H1310" s="97">
        <f t="shared" si="393"/>
        <v>1.289992682041711E-2</v>
      </c>
      <c r="I1310" s="97">
        <f t="shared" si="394"/>
        <v>1.289992682041711E-2</v>
      </c>
      <c r="J1310" s="97">
        <f t="shared" si="409"/>
        <v>4.3392329615403812E-2</v>
      </c>
      <c r="K1310" s="97">
        <f t="shared" si="395"/>
        <v>3.1100434762239022E-2</v>
      </c>
      <c r="L1310" s="97">
        <f t="shared" si="396"/>
        <v>4.9477725512390816</v>
      </c>
      <c r="M1310" s="97">
        <f t="shared" si="397"/>
        <v>29.092018368031948</v>
      </c>
      <c r="N1310" s="97">
        <f t="shared" si="410"/>
        <v>2.8016244004081519</v>
      </c>
      <c r="O1310" s="97">
        <f t="shared" si="398"/>
        <v>6.6874484034893517E-2</v>
      </c>
      <c r="P1310" s="97">
        <f t="shared" si="399"/>
        <v>6.6874484034893517E-2</v>
      </c>
      <c r="Q1310" s="97">
        <f t="shared" si="411"/>
        <v>0.2241053042186254</v>
      </c>
      <c r="R1310" s="97">
        <f t="shared" si="400"/>
        <v>5.2422319761184152E-3</v>
      </c>
      <c r="S1310" s="97">
        <f t="shared" si="407"/>
        <v>25.927297463359267</v>
      </c>
      <c r="T1310" s="97">
        <f t="shared" si="401"/>
        <v>303.64263522730346</v>
      </c>
      <c r="U1310" s="97">
        <f t="shared" si="402"/>
        <v>661.95740646615377</v>
      </c>
      <c r="V1310" s="33">
        <f t="shared" si="403"/>
        <v>999.99999999999909</v>
      </c>
      <c r="W1310" s="101">
        <f t="shared" si="404"/>
        <v>1507.2684579959298</v>
      </c>
      <c r="X1310" s="108">
        <f t="shared" si="405"/>
        <v>34.399958306541897</v>
      </c>
      <c r="Y1310" s="32">
        <f t="shared" si="406"/>
        <v>15.581900259877981</v>
      </c>
    </row>
    <row r="1311" spans="1:25" x14ac:dyDescent="0.25">
      <c r="A1311" s="4">
        <v>1305</v>
      </c>
      <c r="C1311" s="106">
        <f>IF(male=0,VLOOKUP((($A$5:$A$1570/'Life tables'!$I$2)*2)+age,lifetable,13,1),IF(male=1,VLOOKUP((($A$5:$A$1570/'Life tables'!$I$2)*2)+age,lifetable,10,1),"error"))</f>
        <v>6.997301124685551E-3</v>
      </c>
      <c r="F1311" s="97">
        <f t="shared" si="392"/>
        <v>5.562595534956964</v>
      </c>
      <c r="G1311" s="97">
        <f t="shared" si="408"/>
        <v>0.55877436335746888</v>
      </c>
      <c r="H1311" s="97">
        <f t="shared" si="393"/>
        <v>1.2786864822820978E-2</v>
      </c>
      <c r="I1311" s="97">
        <f t="shared" si="394"/>
        <v>1.2786864822820978E-2</v>
      </c>
      <c r="J1311" s="97">
        <f t="shared" si="409"/>
        <v>4.3012015561303719E-2</v>
      </c>
      <c r="K1311" s="97">
        <f t="shared" si="395"/>
        <v>3.0827853581796849E-2</v>
      </c>
      <c r="L1311" s="97">
        <f t="shared" si="396"/>
        <v>4.9044075728107526</v>
      </c>
      <c r="M1311" s="97">
        <f t="shared" si="397"/>
        <v>28.837362771584935</v>
      </c>
      <c r="N1311" s="97">
        <f t="shared" si="410"/>
        <v>2.7771005147264893</v>
      </c>
      <c r="O1311" s="97">
        <f t="shared" si="398"/>
        <v>6.6289101425699729E-2</v>
      </c>
      <c r="P1311" s="97">
        <f t="shared" si="399"/>
        <v>6.6289101425699729E-2</v>
      </c>
      <c r="Q1311" s="97">
        <f t="shared" si="411"/>
        <v>0.22214360911755787</v>
      </c>
      <c r="R1311" s="97">
        <f t="shared" si="400"/>
        <v>5.1963443483263542E-3</v>
      </c>
      <c r="S1311" s="97">
        <f t="shared" si="407"/>
        <v>25.700344100541162</v>
      </c>
      <c r="T1311" s="97">
        <f t="shared" si="401"/>
        <v>303.90779085198233</v>
      </c>
      <c r="U1311" s="97">
        <f t="shared" si="402"/>
        <v>661.99343066408392</v>
      </c>
      <c r="V1311" s="33">
        <f t="shared" si="403"/>
        <v>999.99999999999909</v>
      </c>
      <c r="W1311" s="101">
        <f t="shared" si="404"/>
        <v>1492.3556814409972</v>
      </c>
      <c r="X1311" s="108">
        <f t="shared" si="405"/>
        <v>34.098778483932911</v>
      </c>
      <c r="Y1311" s="32">
        <f t="shared" si="406"/>
        <v>15.441035093150532</v>
      </c>
    </row>
    <row r="1312" spans="1:25" x14ac:dyDescent="0.25">
      <c r="A1312" s="4">
        <v>1306</v>
      </c>
      <c r="C1312" s="106">
        <f>IF(male=0,VLOOKUP((($A$5:$A$1570/'Life tables'!$I$2)*2)+age,lifetable,13,1),IF(male=1,VLOOKUP((($A$5:$A$1570/'Life tables'!$I$2)*2)+age,lifetable,10,1),"error"))</f>
        <v>6.997301124685551E-3</v>
      </c>
      <c r="F1312" s="97">
        <f t="shared" si="392"/>
        <v>5.5138437593199958</v>
      </c>
      <c r="G1312" s="97">
        <f t="shared" si="408"/>
        <v>0.55387714546289046</v>
      </c>
      <c r="H1312" s="97">
        <f t="shared" si="393"/>
        <v>1.2674798007783844E-2</v>
      </c>
      <c r="I1312" s="97">
        <f t="shared" si="394"/>
        <v>1.2674798007783844E-2</v>
      </c>
      <c r="J1312" s="97">
        <f t="shared" si="409"/>
        <v>4.2635049068025378E-2</v>
      </c>
      <c r="K1312" s="97">
        <f t="shared" si="395"/>
        <v>3.0557671687078035E-2</v>
      </c>
      <c r="L1312" s="97">
        <f t="shared" si="396"/>
        <v>4.8614242970864341</v>
      </c>
      <c r="M1312" s="97">
        <f t="shared" si="397"/>
        <v>28.584934724612918</v>
      </c>
      <c r="N1312" s="97">
        <f t="shared" si="410"/>
        <v>2.7527911468855386</v>
      </c>
      <c r="O1312" s="97">
        <f t="shared" si="398"/>
        <v>6.5708839335127861E-2</v>
      </c>
      <c r="P1312" s="97">
        <f t="shared" si="399"/>
        <v>6.5708839335127861E-2</v>
      </c>
      <c r="Q1312" s="97">
        <f t="shared" si="411"/>
        <v>0.2201990735564866</v>
      </c>
      <c r="R1312" s="97">
        <f t="shared" si="400"/>
        <v>5.1508581134847072E-3</v>
      </c>
      <c r="S1312" s="97">
        <f t="shared" si="407"/>
        <v>25.475375967387151</v>
      </c>
      <c r="T1312" s="97">
        <f t="shared" si="401"/>
        <v>304.17062497460682</v>
      </c>
      <c r="U1312" s="97">
        <f t="shared" si="402"/>
        <v>662.02913919388448</v>
      </c>
      <c r="V1312" s="33">
        <f t="shared" si="403"/>
        <v>999.99999999999909</v>
      </c>
      <c r="W1312" s="101">
        <f t="shared" si="404"/>
        <v>1477.5904296675121</v>
      </c>
      <c r="X1312" s="108">
        <f t="shared" si="405"/>
        <v>33.800235831507841</v>
      </c>
      <c r="Y1312" s="32">
        <f t="shared" si="406"/>
        <v>15.301443512088502</v>
      </c>
    </row>
    <row r="1313" spans="1:25" x14ac:dyDescent="0.25">
      <c r="A1313" s="4">
        <v>1307</v>
      </c>
      <c r="C1313" s="106">
        <f>IF(male=0,VLOOKUP((($A$5:$A$1570/'Life tables'!$I$2)*2)+age,lifetable,13,1),IF(male=1,VLOOKUP((($A$5:$A$1570/'Life tables'!$I$2)*2)+age,lifetable,10,1),"error"))</f>
        <v>6.997301124685551E-3</v>
      </c>
      <c r="F1313" s="97">
        <f t="shared" si="392"/>
        <v>5.4655210216398995</v>
      </c>
      <c r="G1313" s="97">
        <f t="shared" si="408"/>
        <v>0.54902302532900693</v>
      </c>
      <c r="H1313" s="97">
        <f t="shared" si="393"/>
        <v>1.2563717432052427E-2</v>
      </c>
      <c r="I1313" s="97">
        <f t="shared" si="394"/>
        <v>1.2563717432052427E-2</v>
      </c>
      <c r="J1313" s="97">
        <f t="shared" si="409"/>
        <v>4.2261400052561376E-2</v>
      </c>
      <c r="K1313" s="97">
        <f t="shared" si="395"/>
        <v>3.0289867516792426E-2</v>
      </c>
      <c r="L1313" s="97">
        <f t="shared" si="396"/>
        <v>4.8188192938774339</v>
      </c>
      <c r="M1313" s="97">
        <f t="shared" si="397"/>
        <v>28.334714809867936</v>
      </c>
      <c r="N1313" s="97">
        <f t="shared" si="410"/>
        <v>2.7286944269622517</v>
      </c>
      <c r="O1313" s="97">
        <f t="shared" si="398"/>
        <v>6.5133653128308558E-2</v>
      </c>
      <c r="P1313" s="97">
        <f t="shared" si="399"/>
        <v>6.5133653128308558E-2</v>
      </c>
      <c r="Q1313" s="97">
        <f t="shared" si="411"/>
        <v>0.21827154795801862</v>
      </c>
      <c r="R1313" s="97">
        <f t="shared" si="400"/>
        <v>5.105769772705329E-3</v>
      </c>
      <c r="S1313" s="97">
        <f t="shared" si="407"/>
        <v>25.252375758918344</v>
      </c>
      <c r="T1313" s="97">
        <f t="shared" si="401"/>
        <v>304.43115792261739</v>
      </c>
      <c r="U1313" s="97">
        <f t="shared" si="402"/>
        <v>662.064534831174</v>
      </c>
      <c r="V1313" s="33">
        <f t="shared" si="403"/>
        <v>999.99999999999909</v>
      </c>
      <c r="W1313" s="101">
        <f t="shared" si="404"/>
        <v>1462.9712442114492</v>
      </c>
      <c r="X1313" s="108">
        <f t="shared" si="405"/>
        <v>33.504307246207759</v>
      </c>
      <c r="Y1313" s="32">
        <f t="shared" si="406"/>
        <v>15.163113996707482</v>
      </c>
    </row>
    <row r="1314" spans="1:25" x14ac:dyDescent="0.25">
      <c r="A1314" s="4">
        <v>1308</v>
      </c>
      <c r="C1314" s="106">
        <f>IF(male=0,VLOOKUP((($A$5:$A$1570/'Life tables'!$I$2)*2)+age,lifetable,13,1),IF(male=1,VLOOKUP((($A$5:$A$1570/'Life tables'!$I$2)*2)+age,lifetable,10,1),"error"))</f>
        <v>6.997301124685551E-3</v>
      </c>
      <c r="F1314" s="97">
        <f t="shared" si="392"/>
        <v>5.4176234697854238</v>
      </c>
      <c r="G1314" s="97">
        <f t="shared" si="408"/>
        <v>0.54421161600117174</v>
      </c>
      <c r="H1314" s="97">
        <f t="shared" si="393"/>
        <v>1.245361424064504E-2</v>
      </c>
      <c r="I1314" s="97">
        <f t="shared" si="394"/>
        <v>1.245361424064504E-2</v>
      </c>
      <c r="J1314" s="97">
        <f t="shared" si="409"/>
        <v>4.1891038728829252E-2</v>
      </c>
      <c r="K1314" s="97">
        <f t="shared" si="395"/>
        <v>3.0024419722463853E-2</v>
      </c>
      <c r="L1314" s="97">
        <f t="shared" si="396"/>
        <v>4.7765891668516689</v>
      </c>
      <c r="M1314" s="97">
        <f t="shared" si="397"/>
        <v>28.08668377642234</v>
      </c>
      <c r="N1314" s="97">
        <f t="shared" si="410"/>
        <v>2.7048085010505858</v>
      </c>
      <c r="O1314" s="97">
        <f t="shared" si="398"/>
        <v>6.4563498552696774E-2</v>
      </c>
      <c r="P1314" s="97">
        <f t="shared" si="399"/>
        <v>6.4563498552696774E-2</v>
      </c>
      <c r="Q1314" s="97">
        <f t="shared" si="411"/>
        <v>0.21636088402598061</v>
      </c>
      <c r="R1314" s="97">
        <f t="shared" si="400"/>
        <v>5.0610758570701388E-3</v>
      </c>
      <c r="S1314" s="97">
        <f t="shared" si="407"/>
        <v>25.031326318383311</v>
      </c>
      <c r="T1314" s="97">
        <f t="shared" si="401"/>
        <v>304.68940984537221</v>
      </c>
      <c r="U1314" s="97">
        <f t="shared" si="402"/>
        <v>662.09962032675355</v>
      </c>
      <c r="V1314" s="33">
        <f t="shared" si="403"/>
        <v>999.9999999999992</v>
      </c>
      <c r="W1314" s="101">
        <f t="shared" si="404"/>
        <v>1448.4966809863799</v>
      </c>
      <c r="X1314" s="108">
        <f t="shared" si="405"/>
        <v>33.21096982787342</v>
      </c>
      <c r="Y1314" s="32">
        <f t="shared" si="406"/>
        <v>15.026035131454998</v>
      </c>
    </row>
    <row r="1315" spans="1:25" x14ac:dyDescent="0.25">
      <c r="A1315" s="4">
        <v>1309</v>
      </c>
      <c r="C1315" s="106">
        <f>IF(male=0,VLOOKUP((($A$5:$A$1570/'Life tables'!$I$2)*2)+age,lifetable,13,1),IF(male=1,VLOOKUP((($A$5:$A$1570/'Life tables'!$I$2)*2)+age,lifetable,10,1),"error"))</f>
        <v>6.997301124685551E-3</v>
      </c>
      <c r="F1315" s="97">
        <f t="shared" si="392"/>
        <v>5.3701472895016131</v>
      </c>
      <c r="G1315" s="97">
        <f t="shared" si="408"/>
        <v>0.53944253432949196</v>
      </c>
      <c r="H1315" s="97">
        <f t="shared" si="393"/>
        <v>1.23444796656471E-2</v>
      </c>
      <c r="I1315" s="97">
        <f t="shared" si="394"/>
        <v>1.23444796656471E-2</v>
      </c>
      <c r="J1315" s="97">
        <f t="shared" si="409"/>
        <v>4.1523935603619867E-2</v>
      </c>
      <c r="K1315" s="97">
        <f t="shared" si="395"/>
        <v>2.9761307165526232E-2</v>
      </c>
      <c r="L1315" s="97">
        <f t="shared" si="396"/>
        <v>4.7347305530716808</v>
      </c>
      <c r="M1315" s="97">
        <f t="shared" si="397"/>
        <v>27.84082253837181</v>
      </c>
      <c r="N1315" s="97">
        <f t="shared" si="410"/>
        <v>2.6811315311366033</v>
      </c>
      <c r="O1315" s="97">
        <f t="shared" si="398"/>
        <v>6.3998331735090314E-2</v>
      </c>
      <c r="P1315" s="97">
        <f t="shared" si="399"/>
        <v>6.3998331735090314E-2</v>
      </c>
      <c r="Q1315" s="97">
        <f t="shared" si="411"/>
        <v>0.21446693473542783</v>
      </c>
      <c r="R1315" s="97">
        <f t="shared" si="400"/>
        <v>5.0167729273974141E-3</v>
      </c>
      <c r="S1315" s="97">
        <f t="shared" si="407"/>
        <v>24.812210636102201</v>
      </c>
      <c r="T1315" s="97">
        <f t="shared" si="401"/>
        <v>304.94540071571129</v>
      </c>
      <c r="U1315" s="97">
        <f t="shared" si="402"/>
        <v>662.13439840684646</v>
      </c>
      <c r="V1315" s="33">
        <f t="shared" si="403"/>
        <v>999.9999999999992</v>
      </c>
      <c r="W1315" s="101">
        <f t="shared" si="404"/>
        <v>1434.1653101435575</v>
      </c>
      <c r="X1315" s="108">
        <f t="shared" si="405"/>
        <v>32.920200877441452</v>
      </c>
      <c r="Y1315" s="32">
        <f t="shared" si="406"/>
        <v>14.890195604253808</v>
      </c>
    </row>
    <row r="1316" spans="1:25" x14ac:dyDescent="0.25">
      <c r="A1316" s="4">
        <v>1310</v>
      </c>
      <c r="C1316" s="106">
        <f>IF(male=0,VLOOKUP((($A$5:$A$1570/'Life tables'!$I$2)*2)+age,lifetable,13,1),IF(male=1,VLOOKUP((($A$5:$A$1570/'Life tables'!$I$2)*2)+age,lifetable,10,1),"error"))</f>
        <v>6.997301124685551E-3</v>
      </c>
      <c r="F1316" s="97">
        <f t="shared" si="392"/>
        <v>5.3230887038985388</v>
      </c>
      <c r="G1316" s="97">
        <f t="shared" si="408"/>
        <v>0.53471540091746983</v>
      </c>
      <c r="H1316" s="97">
        <f t="shared" si="393"/>
        <v>1.223630502503586E-2</v>
      </c>
      <c r="I1316" s="97">
        <f t="shared" si="394"/>
        <v>1.223630502503586E-2</v>
      </c>
      <c r="J1316" s="97">
        <f t="shared" si="409"/>
        <v>4.1160061472644054E-2</v>
      </c>
      <c r="K1316" s="97">
        <f t="shared" si="395"/>
        <v>2.9500508914490128E-2</v>
      </c>
      <c r="L1316" s="97">
        <f t="shared" si="396"/>
        <v>4.6932401225438634</v>
      </c>
      <c r="M1316" s="97">
        <f t="shared" si="397"/>
        <v>27.597112173542911</v>
      </c>
      <c r="N1316" s="97">
        <f t="shared" si="410"/>
        <v>2.6576616949740046</v>
      </c>
      <c r="O1316" s="97">
        <f t="shared" si="398"/>
        <v>6.34381091786589E-2</v>
      </c>
      <c r="P1316" s="97">
        <f t="shared" si="399"/>
        <v>6.34381091786589E-2</v>
      </c>
      <c r="Q1316" s="97">
        <f t="shared" si="411"/>
        <v>0.21258955432268792</v>
      </c>
      <c r="R1316" s="97">
        <f t="shared" si="400"/>
        <v>4.9728575740088897E-3</v>
      </c>
      <c r="S1316" s="97">
        <f t="shared" si="407"/>
        <v>24.59501184831489</v>
      </c>
      <c r="T1316" s="97">
        <f t="shared" si="401"/>
        <v>305.19915033150664</v>
      </c>
      <c r="U1316" s="97">
        <f t="shared" si="402"/>
        <v>662.16887177333501</v>
      </c>
      <c r="V1316" s="33">
        <f t="shared" si="403"/>
        <v>999.99999999999932</v>
      </c>
      <c r="W1316" s="101">
        <f t="shared" si="404"/>
        <v>1419.9757159332949</v>
      </c>
      <c r="X1316" s="108">
        <f t="shared" si="405"/>
        <v>32.631977895157618</v>
      </c>
      <c r="Y1316" s="32">
        <f t="shared" si="406"/>
        <v>14.75558420555439</v>
      </c>
    </row>
    <row r="1317" spans="1:25" x14ac:dyDescent="0.25">
      <c r="A1317" s="4">
        <v>1311</v>
      </c>
      <c r="C1317" s="106">
        <f>IF(male=0,VLOOKUP((($A$5:$A$1570/'Life tables'!$I$2)*2)+age,lifetable,13,1),IF(male=1,VLOOKUP((($A$5:$A$1570/'Life tables'!$I$2)*2)+age,lifetable,10,1),"error"))</f>
        <v>6.997301124685551E-3</v>
      </c>
      <c r="F1317" s="97">
        <f t="shared" si="392"/>
        <v>5.2764439729522783</v>
      </c>
      <c r="G1317" s="97">
        <f t="shared" si="408"/>
        <v>0.53002984007187459</v>
      </c>
      <c r="H1317" s="97">
        <f t="shared" si="393"/>
        <v>1.2129081721533298E-2</v>
      </c>
      <c r="I1317" s="97">
        <f t="shared" si="394"/>
        <v>1.2129081721533298E-2</v>
      </c>
      <c r="J1317" s="97">
        <f t="shared" si="409"/>
        <v>4.0799387416674077E-2</v>
      </c>
      <c r="K1317" s="97">
        <f t="shared" si="395"/>
        <v>2.9242004242177159E-2</v>
      </c>
      <c r="L1317" s="97">
        <f t="shared" si="396"/>
        <v>4.6521145777784856</v>
      </c>
      <c r="M1317" s="97">
        <f t="shared" si="397"/>
        <v>27.355533922205339</v>
      </c>
      <c r="N1317" s="97">
        <f t="shared" si="410"/>
        <v>2.6343971859601165</v>
      </c>
      <c r="O1317" s="97">
        <f t="shared" si="398"/>
        <v>6.2882787759984002E-2</v>
      </c>
      <c r="P1317" s="97">
        <f t="shared" si="399"/>
        <v>6.2882787759984002E-2</v>
      </c>
      <c r="Q1317" s="97">
        <f t="shared" si="411"/>
        <v>0.21072859827544094</v>
      </c>
      <c r="R1317" s="97">
        <f t="shared" si="400"/>
        <v>4.929326416497723E-3</v>
      </c>
      <c r="S1317" s="97">
        <f t="shared" si="407"/>
        <v>24.379713236033318</v>
      </c>
      <c r="T1317" s="97">
        <f t="shared" si="401"/>
        <v>305.45067831719876</v>
      </c>
      <c r="U1317" s="97">
        <f t="shared" si="402"/>
        <v>662.20304310399365</v>
      </c>
      <c r="V1317" s="33">
        <f t="shared" si="403"/>
        <v>999.99999999999932</v>
      </c>
      <c r="W1317" s="101">
        <f t="shared" si="404"/>
        <v>1405.9264965676073</v>
      </c>
      <c r="X1317" s="108">
        <f t="shared" si="405"/>
        <v>32.346278578806832</v>
      </c>
      <c r="Y1317" s="32">
        <f t="shared" si="406"/>
        <v>14.622189827396511</v>
      </c>
    </row>
    <row r="1318" spans="1:25" x14ac:dyDescent="0.25">
      <c r="A1318" s="4">
        <v>1312</v>
      </c>
      <c r="C1318" s="106">
        <f>IF(male=0,VLOOKUP((($A$5:$A$1570/'Life tables'!$I$2)*2)+age,lifetable,13,1),IF(male=1,VLOOKUP((($A$5:$A$1570/'Life tables'!$I$2)*2)+age,lifetable,10,1),"error"))</f>
        <v>6.997301124685551E-3</v>
      </c>
      <c r="F1318" s="97">
        <f t="shared" si="392"/>
        <v>5.2302093930177049</v>
      </c>
      <c r="G1318" s="97">
        <f t="shared" si="408"/>
        <v>0.52538547975380212</v>
      </c>
      <c r="H1318" s="97">
        <f t="shared" si="393"/>
        <v>1.2022801241486159E-2</v>
      </c>
      <c r="I1318" s="97">
        <f t="shared" si="394"/>
        <v>1.2022801241486159E-2</v>
      </c>
      <c r="J1318" s="97">
        <f t="shared" si="409"/>
        <v>4.0441884797776301E-2</v>
      </c>
      <c r="K1318" s="97">
        <f t="shared" si="395"/>
        <v>2.8985772623019913E-2</v>
      </c>
      <c r="L1318" s="97">
        <f t="shared" si="396"/>
        <v>4.6113506533601338</v>
      </c>
      <c r="M1318" s="97">
        <f t="shared" si="397"/>
        <v>27.116069185789129</v>
      </c>
      <c r="N1318" s="97">
        <f t="shared" si="410"/>
        <v>2.6113362130123554</v>
      </c>
      <c r="O1318" s="97">
        <f t="shared" si="398"/>
        <v>6.2332324726109972E-2</v>
      </c>
      <c r="P1318" s="97">
        <f t="shared" si="399"/>
        <v>6.2332324726109972E-2</v>
      </c>
      <c r="Q1318" s="97">
        <f t="shared" si="411"/>
        <v>0.20888392332283751</v>
      </c>
      <c r="R1318" s="97">
        <f t="shared" si="400"/>
        <v>4.8861761034973269E-3</v>
      </c>
      <c r="S1318" s="97">
        <f t="shared" si="407"/>
        <v>24.16629822389822</v>
      </c>
      <c r="T1318" s="97">
        <f t="shared" si="401"/>
        <v>305.70000412531937</v>
      </c>
      <c r="U1318" s="97">
        <f t="shared" si="402"/>
        <v>662.23691505272018</v>
      </c>
      <c r="V1318" s="33">
        <f t="shared" si="403"/>
        <v>999.99999999999932</v>
      </c>
      <c r="W1318" s="101">
        <f t="shared" si="404"/>
        <v>1392.0162640841179</v>
      </c>
      <c r="X1318" s="108">
        <f t="shared" si="405"/>
        <v>32.063080821959701</v>
      </c>
      <c r="Y1318" s="32">
        <f t="shared" si="406"/>
        <v>14.490001462479759</v>
      </c>
    </row>
    <row r="1319" spans="1:25" x14ac:dyDescent="0.25">
      <c r="A1319" s="4">
        <v>1313</v>
      </c>
      <c r="C1319" s="106">
        <f>IF(male=0,VLOOKUP((($A$5:$A$1570/'Life tables'!$I$2)*2)+age,lifetable,13,1),IF(male=1,VLOOKUP((($A$5:$A$1570/'Life tables'!$I$2)*2)+age,lifetable,10,1),"error"))</f>
        <v>6.997301124685551E-3</v>
      </c>
      <c r="F1319" s="97">
        <f t="shared" si="392"/>
        <v>5.1843812963526688</v>
      </c>
      <c r="G1319" s="97">
        <f t="shared" si="408"/>
        <v>0.52078195153087725</v>
      </c>
      <c r="H1319" s="97">
        <f t="shared" si="393"/>
        <v>1.1917455153772174E-2</v>
      </c>
      <c r="I1319" s="97">
        <f t="shared" si="394"/>
        <v>1.1917455153772174E-2</v>
      </c>
      <c r="J1319" s="97">
        <f t="shared" si="409"/>
        <v>4.0087525255631966E-2</v>
      </c>
      <c r="K1319" s="97">
        <f t="shared" si="395"/>
        <v>2.8731793730424931E-2</v>
      </c>
      <c r="L1319" s="97">
        <f t="shared" si="396"/>
        <v>4.5709451155281906</v>
      </c>
      <c r="M1319" s="97">
        <f t="shared" si="397"/>
        <v>26.878699525607036</v>
      </c>
      <c r="N1319" s="97">
        <f t="shared" si="410"/>
        <v>2.5884770004451894</v>
      </c>
      <c r="O1319" s="97">
        <f t="shared" si="398"/>
        <v>6.1786677691607242E-2</v>
      </c>
      <c r="P1319" s="97">
        <f t="shared" si="399"/>
        <v>6.1786677691607242E-2</v>
      </c>
      <c r="Q1319" s="97">
        <f t="shared" si="411"/>
        <v>0.20705538742565702</v>
      </c>
      <c r="R1319" s="97">
        <f t="shared" si="400"/>
        <v>4.8434033124511652E-3</v>
      </c>
      <c r="S1319" s="97">
        <f t="shared" si="407"/>
        <v>23.954750379040526</v>
      </c>
      <c r="T1319" s="97">
        <f t="shared" si="401"/>
        <v>305.94714703800065</v>
      </c>
      <c r="U1319" s="97">
        <f t="shared" si="402"/>
        <v>662.27049024976304</v>
      </c>
      <c r="V1319" s="33">
        <f t="shared" si="403"/>
        <v>999.99999999999932</v>
      </c>
      <c r="W1319" s="101">
        <f t="shared" si="404"/>
        <v>1378.2436442112196</v>
      </c>
      <c r="X1319" s="108">
        <f t="shared" si="405"/>
        <v>31.782362712235543</v>
      </c>
      <c r="Y1319" s="32">
        <f t="shared" si="406"/>
        <v>14.359008203243025</v>
      </c>
    </row>
    <row r="1320" spans="1:25" x14ac:dyDescent="0.25">
      <c r="A1320" s="4">
        <v>1314</v>
      </c>
      <c r="C1320" s="106">
        <f>IF(male=0,VLOOKUP((($A$5:$A$1570/'Life tables'!$I$2)*2)+age,lifetable,13,1),IF(male=1,VLOOKUP((($A$5:$A$1570/'Life tables'!$I$2)*2)+age,lifetable,10,1),"error"))</f>
        <v>6.997301124685551E-3</v>
      </c>
      <c r="F1320" s="97">
        <f t="shared" si="392"/>
        <v>5.1389560506531433</v>
      </c>
      <c r="G1320" s="97">
        <f t="shared" si="408"/>
        <v>0.51621889053055858</v>
      </c>
      <c r="H1320" s="97">
        <f t="shared" si="393"/>
        <v>1.1813035108731501E-2</v>
      </c>
      <c r="I1320" s="97">
        <f t="shared" si="394"/>
        <v>1.1813035108731501E-2</v>
      </c>
      <c r="J1320" s="97">
        <f t="shared" si="409"/>
        <v>3.9736280703942806E-2</v>
      </c>
      <c r="K1320" s="97">
        <f t="shared" si="395"/>
        <v>2.8480047434196517E-2</v>
      </c>
      <c r="L1320" s="97">
        <f t="shared" si="396"/>
        <v>4.5308947617669819</v>
      </c>
      <c r="M1320" s="97">
        <f t="shared" si="397"/>
        <v>26.643406661582397</v>
      </c>
      <c r="N1320" s="97">
        <f t="shared" si="410"/>
        <v>2.5658177878476294</v>
      </c>
      <c r="O1320" s="97">
        <f t="shared" si="398"/>
        <v>6.1245804635647993E-2</v>
      </c>
      <c r="P1320" s="97">
        <f t="shared" si="399"/>
        <v>6.1245804635647993E-2</v>
      </c>
      <c r="Q1320" s="97">
        <f t="shared" si="411"/>
        <v>0.20524284976650797</v>
      </c>
      <c r="R1320" s="97">
        <f t="shared" si="400"/>
        <v>4.8010047493835086E-3</v>
      </c>
      <c r="S1320" s="97">
        <f t="shared" si="407"/>
        <v>23.74505340994758</v>
      </c>
      <c r="T1320" s="97">
        <f t="shared" si="401"/>
        <v>306.19212616847108</v>
      </c>
      <c r="U1320" s="97">
        <f t="shared" si="402"/>
        <v>662.30377130194665</v>
      </c>
      <c r="V1320" s="33">
        <f t="shared" si="403"/>
        <v>999.99999999999932</v>
      </c>
      <c r="W1320" s="101">
        <f t="shared" si="404"/>
        <v>1364.6072762344902</v>
      </c>
      <c r="X1320" s="108">
        <f t="shared" si="405"/>
        <v>31.504102529581509</v>
      </c>
      <c r="Y1320" s="32">
        <f t="shared" si="406"/>
        <v>14.229199240952719</v>
      </c>
    </row>
    <row r="1321" spans="1:25" x14ac:dyDescent="0.25">
      <c r="A1321" s="4">
        <v>1315</v>
      </c>
      <c r="C1321" s="106">
        <f>IF(male=0,VLOOKUP((($A$5:$A$1570/'Life tables'!$I$2)*2)+age,lifetable,13,1),IF(male=1,VLOOKUP((($A$5:$A$1570/'Life tables'!$I$2)*2)+age,lifetable,10,1),"error"))</f>
        <v>6.997301124685551E-3</v>
      </c>
      <c r="F1321" s="97">
        <f t="shared" si="392"/>
        <v>5.0939300585989571</v>
      </c>
      <c r="G1321" s="97">
        <f t="shared" si="408"/>
        <v>0.51169593539450609</v>
      </c>
      <c r="H1321" s="97">
        <f t="shared" si="393"/>
        <v>1.170953283712247E-2</v>
      </c>
      <c r="I1321" s="97">
        <f t="shared" si="394"/>
        <v>1.170953283712247E-2</v>
      </c>
      <c r="J1321" s="97">
        <f t="shared" si="409"/>
        <v>3.9388123326918496E-2</v>
      </c>
      <c r="K1321" s="97">
        <f t="shared" si="395"/>
        <v>2.8230513798019184E-2</v>
      </c>
      <c r="L1321" s="97">
        <f t="shared" si="396"/>
        <v>4.4911964204052683</v>
      </c>
      <c r="M1321" s="97">
        <f t="shared" si="397"/>
        <v>26.410172470982548</v>
      </c>
      <c r="N1321" s="97">
        <f t="shared" si="410"/>
        <v>2.5433568299612554</v>
      </c>
      <c r="O1321" s="97">
        <f t="shared" si="398"/>
        <v>6.0709663899094622E-2</v>
      </c>
      <c r="P1321" s="97">
        <f t="shared" si="399"/>
        <v>6.0709663899094622E-2</v>
      </c>
      <c r="Q1321" s="97">
        <f t="shared" si="411"/>
        <v>0.20344617074007099</v>
      </c>
      <c r="R1321" s="97">
        <f t="shared" si="400"/>
        <v>4.7589771486712057E-3</v>
      </c>
      <c r="S1321" s="97">
        <f t="shared" si="407"/>
        <v>23.537191165334363</v>
      </c>
      <c r="T1321" s="97">
        <f t="shared" si="401"/>
        <v>306.43496046253807</v>
      </c>
      <c r="U1321" s="97">
        <f t="shared" si="402"/>
        <v>662.3367607928933</v>
      </c>
      <c r="V1321" s="33">
        <f t="shared" si="403"/>
        <v>999.9999999999992</v>
      </c>
      <c r="W1321" s="101">
        <f t="shared" si="404"/>
        <v>1351.1058128643378</v>
      </c>
      <c r="X1321" s="108">
        <f t="shared" si="405"/>
        <v>31.228278744567827</v>
      </c>
      <c r="Y1321" s="32">
        <f t="shared" si="406"/>
        <v>14.100563864799652</v>
      </c>
    </row>
    <row r="1322" spans="1:25" x14ac:dyDescent="0.25">
      <c r="A1322" s="4">
        <v>1316</v>
      </c>
      <c r="C1322" s="106">
        <f>IF(male=0,VLOOKUP((($A$5:$A$1570/'Life tables'!$I$2)*2)+age,lifetable,13,1),IF(male=1,VLOOKUP((($A$5:$A$1570/'Life tables'!$I$2)*2)+age,lifetable,10,1),"error"))</f>
        <v>6.997301124685551E-3</v>
      </c>
      <c r="F1322" s="97">
        <f t="shared" si="392"/>
        <v>5.0492997574097451</v>
      </c>
      <c r="G1322" s="97">
        <f t="shared" si="408"/>
        <v>0.50721272823397556</v>
      </c>
      <c r="H1322" s="97">
        <f t="shared" si="393"/>
        <v>1.160694014910086E-2</v>
      </c>
      <c r="I1322" s="97">
        <f t="shared" si="394"/>
        <v>1.160694014910086E-2</v>
      </c>
      <c r="J1322" s="97">
        <f t="shared" si="409"/>
        <v>3.9043025575843042E-2</v>
      </c>
      <c r="K1322" s="97">
        <f t="shared" si="395"/>
        <v>2.7983173076996732E-2</v>
      </c>
      <c r="L1322" s="97">
        <f t="shared" si="396"/>
        <v>4.451846950224728</v>
      </c>
      <c r="M1322" s="97">
        <f t="shared" si="397"/>
        <v>26.178978987158079</v>
      </c>
      <c r="N1322" s="97">
        <f t="shared" si="410"/>
        <v>2.5210923965588021</v>
      </c>
      <c r="O1322" s="97">
        <f t="shared" si="398"/>
        <v>6.0178214181601651E-2</v>
      </c>
      <c r="P1322" s="97">
        <f t="shared" si="399"/>
        <v>6.0178214181601651E-2</v>
      </c>
      <c r="Q1322" s="97">
        <f t="shared" si="411"/>
        <v>0.20166521194338671</v>
      </c>
      <c r="R1322" s="97">
        <f t="shared" si="400"/>
        <v>4.7173172728165059E-3</v>
      </c>
      <c r="S1322" s="97">
        <f t="shared" si="407"/>
        <v>23.331147633019871</v>
      </c>
      <c r="T1322" s="97">
        <f t="shared" si="401"/>
        <v>306.67566870005732</v>
      </c>
      <c r="U1322" s="97">
        <f t="shared" si="402"/>
        <v>662.36946128324314</v>
      </c>
      <c r="V1322" s="33">
        <f t="shared" si="403"/>
        <v>999.99999999999932</v>
      </c>
      <c r="W1322" s="101">
        <f t="shared" si="404"/>
        <v>1337.7379201048818</v>
      </c>
      <c r="X1322" s="108">
        <f t="shared" si="405"/>
        <v>30.954870016698784</v>
      </c>
      <c r="Y1322" s="32">
        <f t="shared" si="406"/>
        <v>13.973091461004564</v>
      </c>
    </row>
    <row r="1323" spans="1:25" x14ac:dyDescent="0.25">
      <c r="A1323" s="4">
        <v>1317</v>
      </c>
      <c r="C1323" s="106">
        <f>IF(male=0,VLOOKUP((($A$5:$A$1570/'Life tables'!$I$2)*2)+age,lifetable,13,1),IF(male=1,VLOOKUP((($A$5:$A$1570/'Life tables'!$I$2)*2)+age,lifetable,10,1),"error"))</f>
        <v>6.997301124685551E-3</v>
      </c>
      <c r="F1323" s="97">
        <f t="shared" si="392"/>
        <v>5.0050616184107373</v>
      </c>
      <c r="G1323" s="97">
        <f t="shared" si="408"/>
        <v>0.50276891458620132</v>
      </c>
      <c r="H1323" s="97">
        <f t="shared" si="393"/>
        <v>1.1505248933221751E-2</v>
      </c>
      <c r="I1323" s="97">
        <f t="shared" si="394"/>
        <v>1.1505248933221751E-2</v>
      </c>
      <c r="J1323" s="97">
        <f t="shared" si="409"/>
        <v>3.8700960165717335E-2</v>
      </c>
      <c r="K1323" s="97">
        <f t="shared" si="395"/>
        <v>2.7738005715245859E-2</v>
      </c>
      <c r="L1323" s="97">
        <f t="shared" si="396"/>
        <v>4.4128432400771294</v>
      </c>
      <c r="M1323" s="97">
        <f t="shared" si="397"/>
        <v>25.949808398288045</v>
      </c>
      <c r="N1323" s="97">
        <f t="shared" si="410"/>
        <v>2.4990227723233205</v>
      </c>
      <c r="O1323" s="97">
        <f t="shared" si="398"/>
        <v>5.9651414538731323E-2</v>
      </c>
      <c r="P1323" s="97">
        <f t="shared" si="399"/>
        <v>5.9651414538731323E-2</v>
      </c>
      <c r="Q1323" s="97">
        <f t="shared" si="411"/>
        <v>0.19989983616619014</v>
      </c>
      <c r="R1323" s="97">
        <f t="shared" si="400"/>
        <v>4.6760219122209514E-3</v>
      </c>
      <c r="S1323" s="97">
        <f t="shared" si="407"/>
        <v>23.126906938808851</v>
      </c>
      <c r="T1323" s="97">
        <f t="shared" si="401"/>
        <v>306.91426949638924</v>
      </c>
      <c r="U1323" s="97">
        <f t="shared" si="402"/>
        <v>662.40187531087065</v>
      </c>
      <c r="V1323" s="33">
        <f t="shared" si="403"/>
        <v>999.99999999999932</v>
      </c>
      <c r="W1323" s="101">
        <f t="shared" si="404"/>
        <v>1324.5022771240517</v>
      </c>
      <c r="X1323" s="108">
        <f t="shared" si="405"/>
        <v>30.683855192739408</v>
      </c>
      <c r="Y1323" s="32">
        <f t="shared" si="406"/>
        <v>13.846771511932101</v>
      </c>
    </row>
    <row r="1324" spans="1:25" x14ac:dyDescent="0.25">
      <c r="A1324" s="4">
        <v>1318</v>
      </c>
      <c r="C1324" s="106">
        <f>IF(male=0,VLOOKUP((($A$5:$A$1570/'Life tables'!$I$2)*2)+age,lifetable,13,1),IF(male=1,VLOOKUP((($A$5:$A$1570/'Life tables'!$I$2)*2)+age,lifetable,10,1),"error"))</f>
        <v>6.997301124685551E-3</v>
      </c>
      <c r="F1324" s="97">
        <f t="shared" si="392"/>
        <v>4.9612121466080668</v>
      </c>
      <c r="G1324" s="97">
        <f t="shared" si="408"/>
        <v>0.49836414337173479</v>
      </c>
      <c r="H1324" s="97">
        <f t="shared" si="393"/>
        <v>1.1404451155463282E-2</v>
      </c>
      <c r="I1324" s="97">
        <f t="shared" si="394"/>
        <v>1.1404451155463282E-2</v>
      </c>
      <c r="J1324" s="97">
        <f t="shared" si="409"/>
        <v>3.8361900071975326E-2</v>
      </c>
      <c r="K1324" s="97">
        <f t="shared" si="395"/>
        <v>2.7494992343542517E-2</v>
      </c>
      <c r="L1324" s="97">
        <f t="shared" si="396"/>
        <v>4.3741822085098878</v>
      </c>
      <c r="M1324" s="97">
        <f t="shared" si="397"/>
        <v>25.722643046131342</v>
      </c>
      <c r="N1324" s="97">
        <f t="shared" si="410"/>
        <v>2.4771462567279339</v>
      </c>
      <c r="O1324" s="97">
        <f t="shared" si="398"/>
        <v>5.9129224379083349E-2</v>
      </c>
      <c r="P1324" s="97">
        <f t="shared" si="399"/>
        <v>5.9129224379083349E-2</v>
      </c>
      <c r="Q1324" s="97">
        <f t="shared" si="411"/>
        <v>0.19814990738129185</v>
      </c>
      <c r="R1324" s="97">
        <f t="shared" si="400"/>
        <v>4.6350878849603797E-3</v>
      </c>
      <c r="S1324" s="97">
        <f t="shared" si="407"/>
        <v>22.924453345378989</v>
      </c>
      <c r="T1324" s="97">
        <f t="shared" si="401"/>
        <v>307.15078130384251</v>
      </c>
      <c r="U1324" s="97">
        <f t="shared" si="402"/>
        <v>662.43400539109916</v>
      </c>
      <c r="V1324" s="33">
        <f t="shared" si="403"/>
        <v>999.99999999999932</v>
      </c>
      <c r="W1324" s="101">
        <f t="shared" si="404"/>
        <v>1311.3975761249039</v>
      </c>
      <c r="X1324" s="108">
        <f t="shared" si="405"/>
        <v>30.415213305057641</v>
      </c>
      <c r="Y1324" s="32">
        <f t="shared" si="406"/>
        <v>13.721593595213188</v>
      </c>
    </row>
    <row r="1325" spans="1:25" x14ac:dyDescent="0.25">
      <c r="A1325" s="4">
        <v>1319</v>
      </c>
      <c r="C1325" s="106">
        <f>IF(male=0,VLOOKUP((($A$5:$A$1570/'Life tables'!$I$2)*2)+age,lifetable,13,1),IF(male=1,VLOOKUP((($A$5:$A$1570/'Life tables'!$I$2)*2)+age,lifetable,10,1),"error"))</f>
        <v>6.997301124685551E-3</v>
      </c>
      <c r="F1325" s="97">
        <f t="shared" si="392"/>
        <v>4.9177478802732448</v>
      </c>
      <c r="G1325" s="97">
        <f t="shared" si="408"/>
        <v>0.49399806685270425</v>
      </c>
      <c r="H1325" s="97">
        <f t="shared" si="393"/>
        <v>1.1304538858271471E-2</v>
      </c>
      <c r="I1325" s="97">
        <f t="shared" si="394"/>
        <v>1.1304538858271471E-2</v>
      </c>
      <c r="J1325" s="97">
        <f t="shared" si="409"/>
        <v>3.8025818527270938E-2</v>
      </c>
      <c r="K1325" s="97">
        <f t="shared" si="395"/>
        <v>2.7254113777019081E-2</v>
      </c>
      <c r="L1325" s="97">
        <f t="shared" si="396"/>
        <v>4.3358608033997079</v>
      </c>
      <c r="M1325" s="97">
        <f t="shared" si="397"/>
        <v>25.497465424784394</v>
      </c>
      <c r="N1325" s="97">
        <f t="shared" si="410"/>
        <v>2.455461163916199</v>
      </c>
      <c r="O1325" s="97">
        <f t="shared" si="398"/>
        <v>5.8611603461439177E-2</v>
      </c>
      <c r="P1325" s="97">
        <f t="shared" si="399"/>
        <v>5.8611603461439177E-2</v>
      </c>
      <c r="Q1325" s="97">
        <f t="shared" si="411"/>
        <v>0.19641529073500799</v>
      </c>
      <c r="R1325" s="97">
        <f t="shared" si="400"/>
        <v>4.5945120365610678E-3</v>
      </c>
      <c r="S1325" s="97">
        <f t="shared" si="407"/>
        <v>22.723771251173748</v>
      </c>
      <c r="T1325" s="97">
        <f t="shared" si="401"/>
        <v>307.38522241310477</v>
      </c>
      <c r="U1325" s="97">
        <f t="shared" si="402"/>
        <v>662.46585401691277</v>
      </c>
      <c r="V1325" s="33">
        <f t="shared" si="403"/>
        <v>999.99999999999932</v>
      </c>
      <c r="W1325" s="101">
        <f t="shared" si="404"/>
        <v>1298.4225222181353</v>
      </c>
      <c r="X1325" s="108">
        <f t="shared" si="405"/>
        <v>30.148923569981783</v>
      </c>
      <c r="Y1325" s="32">
        <f t="shared" si="406"/>
        <v>13.597547382875712</v>
      </c>
    </row>
    <row r="1326" spans="1:25" x14ac:dyDescent="0.25">
      <c r="A1326" s="4">
        <v>1320</v>
      </c>
      <c r="C1326" s="106">
        <f>IF(male=0,VLOOKUP((($A$5:$A$1570/'Life tables'!$I$2)*2)+age,lifetable,13,1),IF(male=1,VLOOKUP((($A$5:$A$1570/'Life tables'!$I$2)*2)+age,lifetable,10,1),"error"))</f>
        <v>6.997301124685551E-3</v>
      </c>
      <c r="F1326" s="97">
        <f t="shared" si="392"/>
        <v>4.8746653905365056</v>
      </c>
      <c r="G1326" s="97">
        <f t="shared" si="408"/>
        <v>0.48967034059196557</v>
      </c>
      <c r="H1326" s="97">
        <f t="shared" si="393"/>
        <v>1.1205504159625434E-2</v>
      </c>
      <c r="I1326" s="97">
        <f t="shared" si="394"/>
        <v>1.1205504159625434E-2</v>
      </c>
      <c r="J1326" s="97">
        <f t="shared" si="409"/>
        <v>3.7692689018333767E-2</v>
      </c>
      <c r="K1326" s="97">
        <f t="shared" si="395"/>
        <v>2.7015351012910659E-2</v>
      </c>
      <c r="L1326" s="97">
        <f t="shared" si="396"/>
        <v>4.2978760015940445</v>
      </c>
      <c r="M1326" s="97">
        <f t="shared" si="397"/>
        <v>25.274258179445276</v>
      </c>
      <c r="N1326" s="97">
        <f t="shared" si="410"/>
        <v>2.4339658225830885</v>
      </c>
      <c r="O1326" s="97">
        <f t="shared" si="398"/>
        <v>5.8098511891921056E-2</v>
      </c>
      <c r="P1326" s="97">
        <f t="shared" si="399"/>
        <v>5.8098511891921056E-2</v>
      </c>
      <c r="Q1326" s="97">
        <f t="shared" si="411"/>
        <v>0.19469585253764005</v>
      </c>
      <c r="R1326" s="97">
        <f t="shared" si="400"/>
        <v>4.5542912397770327E-3</v>
      </c>
      <c r="S1326" s="97">
        <f t="shared" si="407"/>
        <v>22.52484518930093</v>
      </c>
      <c r="T1326" s="97">
        <f t="shared" si="401"/>
        <v>307.61761095466073</v>
      </c>
      <c r="U1326" s="97">
        <f t="shared" si="402"/>
        <v>662.49742365916541</v>
      </c>
      <c r="V1326" s="33">
        <f t="shared" si="403"/>
        <v>999.99999999999932</v>
      </c>
      <c r="W1326" s="101">
        <f t="shared" si="404"/>
        <v>1285.5758332957996</v>
      </c>
      <c r="X1326" s="108">
        <f t="shared" si="405"/>
        <v>29.884965386173121</v>
      </c>
      <c r="Y1326" s="32">
        <f t="shared" si="406"/>
        <v>13.474622640483414</v>
      </c>
    </row>
    <row r="1327" spans="1:25" x14ac:dyDescent="0.25">
      <c r="A1327" s="4">
        <v>1321</v>
      </c>
      <c r="C1327" s="106">
        <f>IF(male=0,VLOOKUP((($A$5:$A$1570/'Life tables'!$I$2)*2)+age,lifetable,13,1),IF(male=1,VLOOKUP((($A$5:$A$1570/'Life tables'!$I$2)*2)+age,lifetable,10,1),"error"))</f>
        <v>6.997301124685551E-3</v>
      </c>
      <c r="F1327" s="97">
        <f t="shared" si="392"/>
        <v>4.8319612809886898</v>
      </c>
      <c r="G1327" s="97">
        <f t="shared" si="408"/>
        <v>0.48538062341311028</v>
      </c>
      <c r="H1327" s="97">
        <f t="shared" si="393"/>
        <v>1.1107339252122216E-2</v>
      </c>
      <c r="I1327" s="97">
        <f t="shared" si="394"/>
        <v>1.1107339252122216E-2</v>
      </c>
      <c r="J1327" s="97">
        <f t="shared" si="409"/>
        <v>3.7362485282890608E-2</v>
      </c>
      <c r="K1327" s="97">
        <f t="shared" si="395"/>
        <v>2.6778685228348767E-2</v>
      </c>
      <c r="L1327" s="97">
        <f t="shared" si="396"/>
        <v>4.2602248085600953</v>
      </c>
      <c r="M1327" s="97">
        <f t="shared" si="397"/>
        <v>25.053004105184428</v>
      </c>
      <c r="N1327" s="97">
        <f t="shared" si="410"/>
        <v>2.4126585758566095</v>
      </c>
      <c r="O1327" s="97">
        <f t="shared" si="398"/>
        <v>5.7589910121166259E-2</v>
      </c>
      <c r="P1327" s="97">
        <f t="shared" si="399"/>
        <v>5.7589910121166259E-2</v>
      </c>
      <c r="Q1327" s="97">
        <f t="shared" si="411"/>
        <v>0.19299146025400515</v>
      </c>
      <c r="R1327" s="97">
        <f t="shared" si="400"/>
        <v>4.5144223943685193E-3</v>
      </c>
      <c r="S1327" s="97">
        <f t="shared" si="407"/>
        <v>22.327659826437113</v>
      </c>
      <c r="T1327" s="97">
        <f t="shared" si="401"/>
        <v>307.84796490019761</v>
      </c>
      <c r="U1327" s="97">
        <f t="shared" si="402"/>
        <v>662.52871676678808</v>
      </c>
      <c r="V1327" s="33">
        <f t="shared" si="403"/>
        <v>999.9999999999992</v>
      </c>
      <c r="W1327" s="101">
        <f t="shared" si="404"/>
        <v>1272.8562399062039</v>
      </c>
      <c r="X1327" s="108">
        <f t="shared" si="405"/>
        <v>29.623318333013508</v>
      </c>
      <c r="Y1327" s="32">
        <f t="shared" si="406"/>
        <v>13.35280922628294</v>
      </c>
    </row>
    <row r="1328" spans="1:25" x14ac:dyDescent="0.25">
      <c r="A1328" s="4">
        <v>1322</v>
      </c>
      <c r="C1328" s="106">
        <f>IF(male=0,VLOOKUP((($A$5:$A$1570/'Life tables'!$I$2)*2)+age,lifetable,13,1),IF(male=1,VLOOKUP((($A$5:$A$1570/'Life tables'!$I$2)*2)+age,lifetable,10,1),"error"))</f>
        <v>6.997301124685551E-3</v>
      </c>
      <c r="F1328" s="97">
        <f t="shared" si="392"/>
        <v>4.7896321872914172</v>
      </c>
      <c r="G1328" s="97">
        <f t="shared" si="408"/>
        <v>0.48112857736130704</v>
      </c>
      <c r="H1328" s="97">
        <f t="shared" si="393"/>
        <v>1.1010036402080696E-2</v>
      </c>
      <c r="I1328" s="97">
        <f t="shared" si="394"/>
        <v>1.1010036402080696E-2</v>
      </c>
      <c r="J1328" s="97">
        <f t="shared" si="409"/>
        <v>3.7035181306651191E-2</v>
      </c>
      <c r="K1328" s="97">
        <f t="shared" si="395"/>
        <v>2.6544097778200861E-2</v>
      </c>
      <c r="L1328" s="97">
        <f t="shared" si="396"/>
        <v>4.2229042580410967</v>
      </c>
      <c r="M1328" s="97">
        <f t="shared" si="397"/>
        <v>24.833686145722091</v>
      </c>
      <c r="N1328" s="97">
        <f t="shared" si="410"/>
        <v>2.3915377811800669</v>
      </c>
      <c r="O1328" s="97">
        <f t="shared" si="398"/>
        <v>5.7085758941516712E-2</v>
      </c>
      <c r="P1328" s="97">
        <f t="shared" si="399"/>
        <v>5.7085758941516712E-2</v>
      </c>
      <c r="Q1328" s="97">
        <f t="shared" si="411"/>
        <v>0.19130198249401847</v>
      </c>
      <c r="R1328" s="97">
        <f t="shared" si="400"/>
        <v>4.4749024268817021E-3</v>
      </c>
      <c r="S1328" s="97">
        <f t="shared" si="407"/>
        <v>22.132199961738092</v>
      </c>
      <c r="T1328" s="97">
        <f t="shared" si="401"/>
        <v>308.0763020639983</v>
      </c>
      <c r="U1328" s="97">
        <f t="shared" si="402"/>
        <v>662.55973576699319</v>
      </c>
      <c r="V1328" s="33">
        <f t="shared" si="403"/>
        <v>999.99999999999932</v>
      </c>
      <c r="W1328" s="101">
        <f t="shared" si="404"/>
        <v>1260.2624851299868</v>
      </c>
      <c r="X1328" s="108">
        <f t="shared" si="405"/>
        <v>29.363962169007756</v>
      </c>
      <c r="Y1328" s="32">
        <f t="shared" si="406"/>
        <v>13.232097090358833</v>
      </c>
    </row>
    <row r="1329" spans="1:25" x14ac:dyDescent="0.25">
      <c r="A1329" s="4">
        <v>1323</v>
      </c>
      <c r="C1329" s="106">
        <f>IF(male=0,VLOOKUP((($A$5:$A$1570/'Life tables'!$I$2)*2)+age,lifetable,13,1),IF(male=1,VLOOKUP((($A$5:$A$1570/'Life tables'!$I$2)*2)+age,lifetable,10,1),"error"))</f>
        <v>6.997301124685551E-3</v>
      </c>
      <c r="F1329" s="97">
        <f t="shared" si="392"/>
        <v>4.7476747767952228</v>
      </c>
      <c r="G1329" s="97">
        <f t="shared" si="408"/>
        <v>0.4769138676649422</v>
      </c>
      <c r="H1329" s="97">
        <f t="shared" si="393"/>
        <v>1.0913587948663778E-2</v>
      </c>
      <c r="I1329" s="97">
        <f t="shared" si="394"/>
        <v>1.0913587948663778E-2</v>
      </c>
      <c r="J1329" s="97">
        <f t="shared" si="409"/>
        <v>3.6710751320355554E-2</v>
      </c>
      <c r="K1329" s="97">
        <f t="shared" si="395"/>
        <v>2.6311570192954086E-2</v>
      </c>
      <c r="L1329" s="97">
        <f t="shared" si="396"/>
        <v>4.1859114117196432</v>
      </c>
      <c r="M1329" s="97">
        <f t="shared" si="397"/>
        <v>24.616287392212538</v>
      </c>
      <c r="N1329" s="97">
        <f t="shared" si="410"/>
        <v>2.370601810194982</v>
      </c>
      <c r="O1329" s="97">
        <f t="shared" si="398"/>
        <v>5.6586019484224329E-2</v>
      </c>
      <c r="P1329" s="97">
        <f t="shared" si="399"/>
        <v>5.6586019484224329E-2</v>
      </c>
      <c r="Q1329" s="97">
        <f t="shared" si="411"/>
        <v>0.18962728900332734</v>
      </c>
      <c r="R1329" s="97">
        <f t="shared" si="400"/>
        <v>4.4357282904296099E-3</v>
      </c>
      <c r="S1329" s="97">
        <f t="shared" si="407"/>
        <v>21.93845052575535</v>
      </c>
      <c r="T1329" s="97">
        <f t="shared" si="401"/>
        <v>308.30264010432199</v>
      </c>
      <c r="U1329" s="97">
        <f t="shared" si="402"/>
        <v>662.59048306547652</v>
      </c>
      <c r="V1329" s="33">
        <f t="shared" si="403"/>
        <v>999.9999999999992</v>
      </c>
      <c r="W1329" s="101">
        <f t="shared" si="404"/>
        <v>1247.793324457361</v>
      </c>
      <c r="X1329" s="108">
        <f t="shared" si="405"/>
        <v>29.106876830200694</v>
      </c>
      <c r="Y1329" s="32">
        <f t="shared" si="406"/>
        <v>13.11247627379657</v>
      </c>
    </row>
    <row r="1330" spans="1:25" x14ac:dyDescent="0.25">
      <c r="A1330" s="4">
        <v>1324</v>
      </c>
      <c r="C1330" s="106">
        <f>IF(male=0,VLOOKUP((($A$5:$A$1570/'Life tables'!$I$2)*2)+age,lifetable,13,1),IF(male=1,VLOOKUP((($A$5:$A$1570/'Life tables'!$I$2)*2)+age,lifetable,10,1),"error"))</f>
        <v>6.997301124685551E-3</v>
      </c>
      <c r="F1330" s="97">
        <f t="shared" si="392"/>
        <v>4.7060857481654228</v>
      </c>
      <c r="G1330" s="97">
        <f t="shared" si="408"/>
        <v>0.47273616269803742</v>
      </c>
      <c r="H1330" s="97">
        <f t="shared" si="393"/>
        <v>1.0817986303018371E-2</v>
      </c>
      <c r="I1330" s="97">
        <f t="shared" si="394"/>
        <v>1.0817986303018371E-2</v>
      </c>
      <c r="J1330" s="97">
        <f t="shared" si="409"/>
        <v>3.6389169796880949E-2</v>
      </c>
      <c r="K1330" s="97">
        <f t="shared" si="395"/>
        <v>2.6081084176641824E-2</v>
      </c>
      <c r="L1330" s="97">
        <f t="shared" si="396"/>
        <v>4.1492433588878255</v>
      </c>
      <c r="M1330" s="97">
        <f t="shared" si="397"/>
        <v>24.400791082035273</v>
      </c>
      <c r="N1330" s="97">
        <f t="shared" si="410"/>
        <v>2.3498490486246819</v>
      </c>
      <c r="O1330" s="97">
        <f t="shared" si="398"/>
        <v>5.6090653216672268E-2</v>
      </c>
      <c r="P1330" s="97">
        <f t="shared" si="399"/>
        <v>5.6090653216672268E-2</v>
      </c>
      <c r="Q1330" s="97">
        <f t="shared" si="411"/>
        <v>0.18796725065400008</v>
      </c>
      <c r="R1330" s="97">
        <f t="shared" si="400"/>
        <v>4.3968969644743042E-3</v>
      </c>
      <c r="S1330" s="97">
        <f t="shared" si="407"/>
        <v>21.746396579358773</v>
      </c>
      <c r="T1330" s="97">
        <f t="shared" si="401"/>
        <v>308.52699652477287</v>
      </c>
      <c r="U1330" s="97">
        <f t="shared" si="402"/>
        <v>662.62096104661759</v>
      </c>
      <c r="V1330" s="33">
        <f t="shared" si="403"/>
        <v>999.99999999999909</v>
      </c>
      <c r="W1330" s="101">
        <f t="shared" si="404"/>
        <v>1235.4475256665221</v>
      </c>
      <c r="X1330" s="108">
        <f t="shared" si="405"/>
        <v>28.852042428608698</v>
      </c>
      <c r="Y1330" s="32">
        <f t="shared" si="406"/>
        <v>12.993936907853435</v>
      </c>
    </row>
    <row r="1331" spans="1:25" x14ac:dyDescent="0.25">
      <c r="A1331" s="4">
        <v>1325</v>
      </c>
      <c r="C1331" s="106">
        <f>IF(male=0,VLOOKUP((($A$5:$A$1570/'Life tables'!$I$2)*2)+age,lifetable,13,1),IF(male=1,VLOOKUP((($A$5:$A$1570/'Life tables'!$I$2)*2)+age,lifetable,10,1),"error"))</f>
        <v>6.997301124685551E-3</v>
      </c>
      <c r="F1331" s="97">
        <f t="shared" si="392"/>
        <v>4.6648618310154459</v>
      </c>
      <c r="G1331" s="97">
        <f t="shared" si="408"/>
        <v>0.46859513394341712</v>
      </c>
      <c r="H1331" s="97">
        <f t="shared" si="393"/>
        <v>1.0723223947432508E-2</v>
      </c>
      <c r="I1331" s="97">
        <f t="shared" si="394"/>
        <v>1.0723223947432508E-2</v>
      </c>
      <c r="J1331" s="97">
        <f t="shared" si="409"/>
        <v>3.6070411448406774E-2</v>
      </c>
      <c r="K1331" s="97">
        <f t="shared" si="395"/>
        <v>2.5852621604811592E-2</v>
      </c>
      <c r="L1331" s="97">
        <f t="shared" si="396"/>
        <v>4.1128972161239457</v>
      </c>
      <c r="M1331" s="97">
        <f t="shared" si="397"/>
        <v>24.187180597593255</v>
      </c>
      <c r="N1331" s="97">
        <f t="shared" si="410"/>
        <v>2.3292778961585685</v>
      </c>
      <c r="O1331" s="97">
        <f t="shared" si="398"/>
        <v>5.5599621939612411E-2</v>
      </c>
      <c r="P1331" s="97">
        <f t="shared" si="399"/>
        <v>5.5599621939612411E-2</v>
      </c>
      <c r="Q1331" s="97">
        <f t="shared" si="411"/>
        <v>0.18632173943526761</v>
      </c>
      <c r="R1331" s="97">
        <f t="shared" si="400"/>
        <v>4.3584054546103278E-3</v>
      </c>
      <c r="S1331" s="97">
        <f t="shared" si="407"/>
        <v>21.556023312665584</v>
      </c>
      <c r="T1331" s="97">
        <f t="shared" si="401"/>
        <v>308.74938867565652</v>
      </c>
      <c r="U1331" s="97">
        <f t="shared" si="402"/>
        <v>662.651172073677</v>
      </c>
      <c r="V1331" s="33">
        <f t="shared" si="403"/>
        <v>999.99999999999909</v>
      </c>
      <c r="W1331" s="101">
        <f t="shared" si="404"/>
        <v>1223.2238687031947</v>
      </c>
      <c r="X1331" s="108">
        <f t="shared" si="405"/>
        <v>28.599439250665604</v>
      </c>
      <c r="Y1331" s="32">
        <f t="shared" si="406"/>
        <v>12.876469213137105</v>
      </c>
    </row>
    <row r="1332" spans="1:25" x14ac:dyDescent="0.25">
      <c r="A1332" s="4">
        <v>1326</v>
      </c>
      <c r="C1332" s="106">
        <f>IF(male=0,VLOOKUP((($A$5:$A$1570/'Life tables'!$I$2)*2)+age,lifetable,13,1),IF(male=1,VLOOKUP((($A$5:$A$1570/'Life tables'!$I$2)*2)+age,lifetable,10,1),"error"))</f>
        <v>6.997301124685551E-3</v>
      </c>
      <c r="F1332" s="97">
        <f t="shared" si="392"/>
        <v>4.6239997855473627</v>
      </c>
      <c r="G1332" s="97">
        <f t="shared" si="408"/>
        <v>0.46449045595659871</v>
      </c>
      <c r="H1332" s="97">
        <f t="shared" si="393"/>
        <v>1.0629293434509033E-2</v>
      </c>
      <c r="I1332" s="97">
        <f t="shared" si="394"/>
        <v>1.0629293434509033E-2</v>
      </c>
      <c r="J1332" s="97">
        <f t="shared" si="409"/>
        <v>3.575445122363493E-2</v>
      </c>
      <c r="K1332" s="97">
        <f t="shared" si="395"/>
        <v>2.5626164522532909E-2</v>
      </c>
      <c r="L1332" s="97">
        <f t="shared" si="396"/>
        <v>4.076870126975578</v>
      </c>
      <c r="M1332" s="97">
        <f t="shared" si="397"/>
        <v>23.975439465118246</v>
      </c>
      <c r="N1332" s="97">
        <f t="shared" si="410"/>
        <v>2.3088867663370669</v>
      </c>
      <c r="O1332" s="97">
        <f t="shared" si="398"/>
        <v>5.5112887784419175E-2</v>
      </c>
      <c r="P1332" s="97">
        <f t="shared" si="399"/>
        <v>5.5112887784419175E-2</v>
      </c>
      <c r="Q1332" s="97">
        <f t="shared" si="411"/>
        <v>0.18469062844432135</v>
      </c>
      <c r="R1332" s="97">
        <f t="shared" si="400"/>
        <v>4.320250792349432E-3</v>
      </c>
      <c r="S1332" s="97">
        <f t="shared" si="407"/>
        <v>21.36731604397567</v>
      </c>
      <c r="T1332" s="97">
        <f t="shared" si="401"/>
        <v>308.96983375532449</v>
      </c>
      <c r="U1332" s="97">
        <f t="shared" si="402"/>
        <v>662.68111848899184</v>
      </c>
      <c r="V1332" s="33">
        <f t="shared" si="403"/>
        <v>999.99999999999909</v>
      </c>
      <c r="W1332" s="101">
        <f t="shared" si="404"/>
        <v>1211.1211455613386</v>
      </c>
      <c r="X1332" s="108">
        <f t="shared" si="405"/>
        <v>28.349047755682772</v>
      </c>
      <c r="Y1332" s="32">
        <f t="shared" si="406"/>
        <v>12.760063498792025</v>
      </c>
    </row>
    <row r="1333" spans="1:25" x14ac:dyDescent="0.25">
      <c r="A1333" s="4">
        <v>1327</v>
      </c>
      <c r="C1333" s="106">
        <f>IF(male=0,VLOOKUP((($A$5:$A$1570/'Life tables'!$I$2)*2)+age,lifetable,13,1),IF(male=1,VLOOKUP((($A$5:$A$1570/'Life tables'!$I$2)*2)+age,lifetable,10,1),"error"))</f>
        <v>6.997301124685551E-3</v>
      </c>
      <c r="F1333" s="97">
        <f t="shared" si="392"/>
        <v>4.58349640219941</v>
      </c>
      <c r="G1333" s="97">
        <f t="shared" si="408"/>
        <v>0.46042180633038587</v>
      </c>
      <c r="H1333" s="97">
        <f t="shared" si="393"/>
        <v>1.0536187386355349E-2</v>
      </c>
      <c r="I1333" s="97">
        <f t="shared" si="394"/>
        <v>1.0536187386355349E-2</v>
      </c>
      <c r="J1333" s="97">
        <f t="shared" si="409"/>
        <v>3.5441264305064349E-2</v>
      </c>
      <c r="K1333" s="97">
        <f t="shared" si="395"/>
        <v>2.5401695142443829E-2</v>
      </c>
      <c r="L1333" s="97">
        <f t="shared" si="396"/>
        <v>4.0411592616488052</v>
      </c>
      <c r="M1333" s="97">
        <f t="shared" si="397"/>
        <v>23.76555135348336</v>
      </c>
      <c r="N1333" s="97">
        <f t="shared" si="410"/>
        <v>2.2886740864372754</v>
      </c>
      <c r="O1333" s="97">
        <f t="shared" si="398"/>
        <v>5.4630413210359885E-2</v>
      </c>
      <c r="P1333" s="97">
        <f t="shared" si="399"/>
        <v>5.4630413210359885E-2</v>
      </c>
      <c r="Q1333" s="97">
        <f t="shared" si="411"/>
        <v>0.18307379187716535</v>
      </c>
      <c r="R1333" s="97">
        <f t="shared" si="400"/>
        <v>4.2824300349066083E-3</v>
      </c>
      <c r="S1333" s="97">
        <f t="shared" si="407"/>
        <v>21.180260218713293</v>
      </c>
      <c r="T1333" s="97">
        <f t="shared" si="401"/>
        <v>309.18834881150673</v>
      </c>
      <c r="U1333" s="97">
        <f t="shared" si="402"/>
        <v>662.71080261416921</v>
      </c>
      <c r="V1333" s="33">
        <f t="shared" si="403"/>
        <v>999.99999999999909</v>
      </c>
      <c r="W1333" s="101">
        <f t="shared" si="404"/>
        <v>1199.1381601649673</v>
      </c>
      <c r="X1333" s="108">
        <f t="shared" si="405"/>
        <v>28.100848574323191</v>
      </c>
      <c r="Y1333" s="32">
        <f t="shared" si="406"/>
        <v>12.64471016169335</v>
      </c>
    </row>
    <row r="1334" spans="1:25" x14ac:dyDescent="0.25">
      <c r="A1334" s="4">
        <v>1328</v>
      </c>
      <c r="C1334" s="106">
        <f>IF(male=0,VLOOKUP((($A$5:$A$1570/'Life tables'!$I$2)*2)+age,lifetable,13,1),IF(male=1,VLOOKUP((($A$5:$A$1570/'Life tables'!$I$2)*2)+age,lifetable,10,1),"error"))</f>
        <v>6.997301124685551E-3</v>
      </c>
      <c r="F1334" s="97">
        <f t="shared" si="392"/>
        <v>4.5433485013002546</v>
      </c>
      <c r="G1334" s="97">
        <f t="shared" si="408"/>
        <v>0.45638886566013853</v>
      </c>
      <c r="H1334" s="97">
        <f t="shared" si="393"/>
        <v>1.0443898493788673E-2</v>
      </c>
      <c r="I1334" s="97">
        <f t="shared" si="394"/>
        <v>1.0443898493788673E-2</v>
      </c>
      <c r="J1334" s="97">
        <f t="shared" si="409"/>
        <v>3.5130826106317715E-2</v>
      </c>
      <c r="K1334" s="97">
        <f t="shared" si="395"/>
        <v>2.5179195842834904E-2</v>
      </c>
      <c r="L1334" s="97">
        <f t="shared" si="396"/>
        <v>4.0057618167033864</v>
      </c>
      <c r="M1334" s="97">
        <f t="shared" si="397"/>
        <v>23.55750007302294</v>
      </c>
      <c r="N1334" s="97">
        <f t="shared" si="410"/>
        <v>2.2686382973593138</v>
      </c>
      <c r="O1334" s="97">
        <f t="shared" si="398"/>
        <v>5.4152161001882033E-2</v>
      </c>
      <c r="P1334" s="97">
        <f t="shared" si="399"/>
        <v>5.4152161001882033E-2</v>
      </c>
      <c r="Q1334" s="97">
        <f t="shared" si="411"/>
        <v>0.18147110501952562</v>
      </c>
      <c r="R1334" s="97">
        <f t="shared" si="400"/>
        <v>4.2449402649874313E-3</v>
      </c>
      <c r="S1334" s="97">
        <f t="shared" si="407"/>
        <v>20.994841408375347</v>
      </c>
      <c r="T1334" s="97">
        <f t="shared" si="401"/>
        <v>309.40495074263259</v>
      </c>
      <c r="U1334" s="97">
        <f t="shared" si="402"/>
        <v>662.74022675027709</v>
      </c>
      <c r="V1334" s="33">
        <f t="shared" si="403"/>
        <v>999.9999999999992</v>
      </c>
      <c r="W1334" s="101">
        <f t="shared" si="404"/>
        <v>1187.2737282511073</v>
      </c>
      <c r="X1334" s="108">
        <f t="shared" si="405"/>
        <v>27.854822507089526</v>
      </c>
      <c r="Y1334" s="32">
        <f t="shared" si="406"/>
        <v>12.530399685648407</v>
      </c>
    </row>
    <row r="1335" spans="1:25" x14ac:dyDescent="0.25">
      <c r="A1335" s="4">
        <v>1329</v>
      </c>
      <c r="C1335" s="106">
        <f>IF(male=0,VLOOKUP((($A$5:$A$1570/'Life tables'!$I$2)*2)+age,lifetable,13,1),IF(male=1,VLOOKUP((($A$5:$A$1570/'Life tables'!$I$2)*2)+age,lifetable,10,1),"error"))</f>
        <v>6.997301124685551E-3</v>
      </c>
      <c r="F1335" s="97">
        <f t="shared" si="392"/>
        <v>4.5035529327298001</v>
      </c>
      <c r="G1335" s="97">
        <f t="shared" si="408"/>
        <v>0.45239131750970007</v>
      </c>
      <c r="H1335" s="97">
        <f t="shared" si="393"/>
        <v>1.0352419515556321E-2</v>
      </c>
      <c r="I1335" s="97">
        <f t="shared" si="394"/>
        <v>1.0352419515556321E-2</v>
      </c>
      <c r="J1335" s="97">
        <f t="shared" si="409"/>
        <v>3.4823112269518577E-2</v>
      </c>
      <c r="K1335" s="97">
        <f t="shared" si="395"/>
        <v>2.495864916576937E-2</v>
      </c>
      <c r="L1335" s="97">
        <f t="shared" si="396"/>
        <v>3.9706750147536995</v>
      </c>
      <c r="M1335" s="97">
        <f t="shared" si="397"/>
        <v>23.351269574359723</v>
      </c>
      <c r="N1335" s="97">
        <f t="shared" si="410"/>
        <v>2.2487778535133787</v>
      </c>
      <c r="O1335" s="97">
        <f t="shared" si="398"/>
        <v>5.3678094265917214E-2</v>
      </c>
      <c r="P1335" s="97">
        <f t="shared" si="399"/>
        <v>5.3678094265917214E-2</v>
      </c>
      <c r="Q1335" s="97">
        <f t="shared" si="411"/>
        <v>0.17988244423781566</v>
      </c>
      <c r="R1335" s="97">
        <f t="shared" si="400"/>
        <v>4.2077785905767226E-3</v>
      </c>
      <c r="S1335" s="97">
        <f t="shared" si="407"/>
        <v>20.811045309486119</v>
      </c>
      <c r="T1335" s="97">
        <f t="shared" si="401"/>
        <v>309.61965629913993</v>
      </c>
      <c r="U1335" s="97">
        <f t="shared" si="402"/>
        <v>662.7693931780334</v>
      </c>
      <c r="V1335" s="33">
        <f t="shared" si="403"/>
        <v>999.9999999999992</v>
      </c>
      <c r="W1335" s="101">
        <f t="shared" si="404"/>
        <v>1175.5266772538569</v>
      </c>
      <c r="X1335" s="108">
        <f t="shared" si="405"/>
        <v>27.610950522825846</v>
      </c>
      <c r="Y1335" s="32">
        <f t="shared" si="406"/>
        <v>12.417122640605653</v>
      </c>
    </row>
    <row r="1336" spans="1:25" x14ac:dyDescent="0.25">
      <c r="A1336" s="4">
        <v>1330</v>
      </c>
      <c r="C1336" s="106">
        <f>IF(male=0,VLOOKUP((($A$5:$A$1570/'Life tables'!$I$2)*2)+age,lifetable,13,1),IF(male=1,VLOOKUP((($A$5:$A$1570/'Life tables'!$I$2)*2)+age,lifetable,10,1),"error"))</f>
        <v>7.7932954904519347E-3</v>
      </c>
      <c r="F1336" s="97">
        <f t="shared" si="392"/>
        <v>4.4641065755863112</v>
      </c>
      <c r="G1336" s="97">
        <f t="shared" si="408"/>
        <v>0.4484288483779596</v>
      </c>
      <c r="H1336" s="97">
        <f t="shared" si="393"/>
        <v>1.0261743277570521E-2</v>
      </c>
      <c r="I1336" s="97">
        <f t="shared" si="394"/>
        <v>1.0261743277570521E-2</v>
      </c>
      <c r="J1336" s="97">
        <f t="shared" si="409"/>
        <v>3.8444785761484676E-2</v>
      </c>
      <c r="K1336" s="97">
        <f t="shared" si="395"/>
        <v>2.4740037815238355E-2</v>
      </c>
      <c r="L1336" s="97">
        <f t="shared" si="396"/>
        <v>3.9319694170764876</v>
      </c>
      <c r="M1336" s="97">
        <f t="shared" si="397"/>
        <v>23.146843947239532</v>
      </c>
      <c r="N1336" s="97">
        <f t="shared" si="410"/>
        <v>2.2290912227075217</v>
      </c>
      <c r="O1336" s="97">
        <f t="shared" si="398"/>
        <v>5.3208176429202433E-2</v>
      </c>
      <c r="P1336" s="97">
        <f t="shared" si="399"/>
        <v>5.3208176429202433E-2</v>
      </c>
      <c r="Q1336" s="97">
        <f t="shared" si="411"/>
        <v>0.19859149520879077</v>
      </c>
      <c r="R1336" s="97">
        <f t="shared" si="400"/>
        <v>4.1709421447285681E-3</v>
      </c>
      <c r="S1336" s="97">
        <f t="shared" si="407"/>
        <v>20.608573934320084</v>
      </c>
      <c r="T1336" s="97">
        <f t="shared" si="401"/>
        <v>309.85669258011023</v>
      </c>
      <c r="U1336" s="97">
        <f t="shared" si="402"/>
        <v>662.79830415799336</v>
      </c>
      <c r="V1336" s="33">
        <f t="shared" si="403"/>
        <v>999.9999999999992</v>
      </c>
      <c r="W1336" s="101">
        <f t="shared" si="404"/>
        <v>1163.0048211898556</v>
      </c>
      <c r="X1336" s="108">
        <f t="shared" si="405"/>
        <v>27.345003261895599</v>
      </c>
      <c r="Y1336" s="32">
        <f t="shared" si="406"/>
        <v>12.293804966385276</v>
      </c>
    </row>
    <row r="1337" spans="1:25" x14ac:dyDescent="0.25">
      <c r="A1337" s="4">
        <v>1331</v>
      </c>
      <c r="C1337" s="106">
        <f>IF(male=0,VLOOKUP((($A$5:$A$1570/'Life tables'!$I$2)*2)+age,lifetable,13,1),IF(male=1,VLOOKUP((($A$5:$A$1570/'Life tables'!$I$2)*2)+age,lifetable,10,1),"error"))</f>
        <v>7.7932954904519347E-3</v>
      </c>
      <c r="F1337" s="97">
        <f t="shared" si="392"/>
        <v>4.421062763758977</v>
      </c>
      <c r="G1337" s="97">
        <f t="shared" si="408"/>
        <v>0.44410500739416903</v>
      </c>
      <c r="H1337" s="97">
        <f t="shared" si="393"/>
        <v>1.0162797488714181E-2</v>
      </c>
      <c r="I1337" s="97">
        <f t="shared" si="394"/>
        <v>1.0162797488714181E-2</v>
      </c>
      <c r="J1337" s="97">
        <f t="shared" si="409"/>
        <v>3.8074093418898253E-2</v>
      </c>
      <c r="K1337" s="97">
        <f t="shared" si="395"/>
        <v>2.4501489403750132E-2</v>
      </c>
      <c r="L1337" s="97">
        <f t="shared" si="396"/>
        <v>3.8940565785647312</v>
      </c>
      <c r="M1337" s="97">
        <f t="shared" si="397"/>
        <v>22.92394049813662</v>
      </c>
      <c r="N1337" s="97">
        <f t="shared" si="410"/>
        <v>2.207625137610171</v>
      </c>
      <c r="O1337" s="97">
        <f t="shared" si="398"/>
        <v>5.2695783202999343E-2</v>
      </c>
      <c r="P1337" s="97">
        <f t="shared" si="399"/>
        <v>5.2695783202999343E-2</v>
      </c>
      <c r="Q1337" s="97">
        <f t="shared" si="411"/>
        <v>0.19667906475626581</v>
      </c>
      <c r="R1337" s="97">
        <f t="shared" si="400"/>
        <v>4.1307760904626878E-3</v>
      </c>
      <c r="S1337" s="97">
        <f t="shared" si="407"/>
        <v>20.410113953273722</v>
      </c>
      <c r="T1337" s="97">
        <f t="shared" si="401"/>
        <v>310.09144573828542</v>
      </c>
      <c r="U1337" s="97">
        <f t="shared" si="402"/>
        <v>662.82693642348761</v>
      </c>
      <c r="V1337" s="33">
        <f t="shared" si="403"/>
        <v>999.99999999999932</v>
      </c>
      <c r="W1337" s="101">
        <f t="shared" si="404"/>
        <v>1150.4797956515604</v>
      </c>
      <c r="X1337" s="108">
        <f t="shared" si="405"/>
        <v>27.081617838226222</v>
      </c>
      <c r="Y1337" s="32">
        <f t="shared" si="406"/>
        <v>12.171890292470348</v>
      </c>
    </row>
    <row r="1338" spans="1:25" x14ac:dyDescent="0.25">
      <c r="A1338" s="4">
        <v>1332</v>
      </c>
      <c r="C1338" s="106">
        <f>IF(male=0,VLOOKUP((($A$5:$A$1570/'Life tables'!$I$2)*2)+age,lifetable,13,1),IF(male=1,VLOOKUP((($A$5:$A$1570/'Life tables'!$I$2)*2)+age,lifetable,10,1),"error"))</f>
        <v>7.7932954904519347E-3</v>
      </c>
      <c r="F1338" s="97">
        <f t="shared" si="392"/>
        <v>4.378435607515474</v>
      </c>
      <c r="G1338" s="97">
        <f t="shared" si="408"/>
        <v>0.43982302033578641</v>
      </c>
      <c r="H1338" s="97">
        <f t="shared" si="393"/>
        <v>1.0064809475521136E-2</v>
      </c>
      <c r="I1338" s="97">
        <f t="shared" si="394"/>
        <v>1.0064809475521136E-2</v>
      </c>
      <c r="J1338" s="97">
        <f t="shared" si="409"/>
        <v>3.7706989304860029E-2</v>
      </c>
      <c r="K1338" s="97">
        <f t="shared" si="395"/>
        <v>2.4265250093696959E-2</v>
      </c>
      <c r="L1338" s="97">
        <f t="shared" si="396"/>
        <v>3.8565107288300884</v>
      </c>
      <c r="M1338" s="97">
        <f t="shared" si="397"/>
        <v>22.703182230710748</v>
      </c>
      <c r="N1338" s="97">
        <f t="shared" si="410"/>
        <v>2.1863656381561292</v>
      </c>
      <c r="O1338" s="97">
        <f t="shared" si="398"/>
        <v>5.2188321154688362E-2</v>
      </c>
      <c r="P1338" s="97">
        <f t="shared" si="399"/>
        <v>5.2188321154688362E-2</v>
      </c>
      <c r="Q1338" s="97">
        <f t="shared" si="411"/>
        <v>0.19478503918164597</v>
      </c>
      <c r="R1338" s="97">
        <f t="shared" si="400"/>
        <v>4.090996586893967E-3</v>
      </c>
      <c r="S1338" s="97">
        <f t="shared" si="407"/>
        <v>20.213563914476701</v>
      </c>
      <c r="T1338" s="97">
        <f t="shared" si="401"/>
        <v>310.32393776677191</v>
      </c>
      <c r="U1338" s="97">
        <f t="shared" si="402"/>
        <v>662.85529267016818</v>
      </c>
      <c r="V1338" s="33">
        <f t="shared" si="403"/>
        <v>999.9999999999992</v>
      </c>
      <c r="W1338" s="101">
        <f t="shared" si="404"/>
        <v>1138.0896411459635</v>
      </c>
      <c r="X1338" s="108">
        <f t="shared" si="405"/>
        <v>26.820769563059123</v>
      </c>
      <c r="Y1338" s="32">
        <f t="shared" si="406"/>
        <v>12.05118472225287</v>
      </c>
    </row>
    <row r="1339" spans="1:25" x14ac:dyDescent="0.25">
      <c r="A1339" s="4">
        <v>1333</v>
      </c>
      <c r="C1339" s="106">
        <f>IF(male=0,VLOOKUP((($A$5:$A$1570/'Life tables'!$I$2)*2)+age,lifetable,13,1),IF(male=1,VLOOKUP((($A$5:$A$1570/'Life tables'!$I$2)*2)+age,lifetable,10,1),"error"))</f>
        <v>7.7932954904519347E-3</v>
      </c>
      <c r="F1339" s="97">
        <f t="shared" si="392"/>
        <v>4.3362210023568064</v>
      </c>
      <c r="G1339" s="97">
        <f t="shared" si="408"/>
        <v>0.43558247489729734</v>
      </c>
      <c r="H1339" s="97">
        <f t="shared" si="393"/>
        <v>9.9677698028862241E-3</v>
      </c>
      <c r="I1339" s="97">
        <f t="shared" si="394"/>
        <v>9.9677698028862241E-3</v>
      </c>
      <c r="J1339" s="97">
        <f t="shared" si="409"/>
        <v>3.734343807151666E-2</v>
      </c>
      <c r="K1339" s="97">
        <f t="shared" si="395"/>
        <v>2.4031297137982941E-2</v>
      </c>
      <c r="L1339" s="97">
        <f t="shared" si="396"/>
        <v>3.8193282526442371</v>
      </c>
      <c r="M1339" s="97">
        <f t="shared" si="397"/>
        <v>22.484548560702319</v>
      </c>
      <c r="N1339" s="97">
        <f t="shared" si="410"/>
        <v>2.1653107420365982</v>
      </c>
      <c r="O1339" s="97">
        <f t="shared" si="398"/>
        <v>5.168574296676396E-2</v>
      </c>
      <c r="P1339" s="97">
        <f t="shared" si="399"/>
        <v>5.168574296676396E-2</v>
      </c>
      <c r="Q1339" s="97">
        <f t="shared" si="411"/>
        <v>0.19290924187947697</v>
      </c>
      <c r="R1339" s="97">
        <f t="shared" si="400"/>
        <v>4.0515999248447732E-3</v>
      </c>
      <c r="S1339" s="97">
        <f t="shared" si="407"/>
        <v>20.018905490927871</v>
      </c>
      <c r="T1339" s="97">
        <f t="shared" si="401"/>
        <v>310.55419044672288</v>
      </c>
      <c r="U1339" s="97">
        <f t="shared" si="402"/>
        <v>662.88337556723104</v>
      </c>
      <c r="V1339" s="33">
        <f t="shared" si="403"/>
        <v>999.9999999999992</v>
      </c>
      <c r="W1339" s="101">
        <f t="shared" si="404"/>
        <v>1125.8329061663926</v>
      </c>
      <c r="X1339" s="108">
        <f t="shared" si="405"/>
        <v>26.562433986045303</v>
      </c>
      <c r="Y1339" s="32">
        <f t="shared" si="406"/>
        <v>11.931676259612619</v>
      </c>
    </row>
    <row r="1340" spans="1:25" x14ac:dyDescent="0.25">
      <c r="A1340" s="4">
        <v>1334</v>
      </c>
      <c r="C1340" s="106">
        <f>IF(male=0,VLOOKUP((($A$5:$A$1570/'Life tables'!$I$2)*2)+age,lifetable,13,1),IF(male=1,VLOOKUP((($A$5:$A$1570/'Life tables'!$I$2)*2)+age,lifetable,10,1),"error"))</f>
        <v>7.7932954904519347E-3</v>
      </c>
      <c r="F1340" s="97">
        <f t="shared" si="392"/>
        <v>4.2944148873512731</v>
      </c>
      <c r="G1340" s="97">
        <f t="shared" si="408"/>
        <v>0.43138296314961339</v>
      </c>
      <c r="H1340" s="97">
        <f t="shared" si="393"/>
        <v>9.8716691358534201E-3</v>
      </c>
      <c r="I1340" s="97">
        <f t="shared" si="394"/>
        <v>9.8716691358534201E-3</v>
      </c>
      <c r="J1340" s="97">
        <f t="shared" si="409"/>
        <v>3.6983404746215365E-2</v>
      </c>
      <c r="K1340" s="97">
        <f t="shared" si="395"/>
        <v>2.3799608030961733E-2</v>
      </c>
      <c r="L1340" s="97">
        <f t="shared" si="396"/>
        <v>3.7825055731527759</v>
      </c>
      <c r="M1340" s="97">
        <f t="shared" si="397"/>
        <v>22.268019098694033</v>
      </c>
      <c r="N1340" s="97">
        <f t="shared" si="410"/>
        <v>2.1444584857065161</v>
      </c>
      <c r="O1340" s="97">
        <f t="shared" si="398"/>
        <v>5.118800176960904E-2</v>
      </c>
      <c r="P1340" s="97">
        <f t="shared" si="399"/>
        <v>5.118800176960904E-2</v>
      </c>
      <c r="Q1340" s="97">
        <f t="shared" si="411"/>
        <v>0.19105149791598042</v>
      </c>
      <c r="R1340" s="97">
        <f t="shared" si="400"/>
        <v>4.0125824302470496E-3</v>
      </c>
      <c r="S1340" s="97">
        <f t="shared" si="407"/>
        <v>19.82612052910207</v>
      </c>
      <c r="T1340" s="97">
        <f t="shared" si="401"/>
        <v>310.7822253493851</v>
      </c>
      <c r="U1340" s="97">
        <f t="shared" si="402"/>
        <v>662.91118775769223</v>
      </c>
      <c r="V1340" s="33">
        <f t="shared" si="403"/>
        <v>999.9999999999992</v>
      </c>
      <c r="W1340" s="101">
        <f t="shared" si="404"/>
        <v>1113.7081547913019</v>
      </c>
      <c r="X1340" s="108">
        <f t="shared" si="405"/>
        <v>26.306586892921899</v>
      </c>
      <c r="Y1340" s="32">
        <f t="shared" si="406"/>
        <v>11.813353027656973</v>
      </c>
    </row>
    <row r="1341" spans="1:25" x14ac:dyDescent="0.25">
      <c r="A1341" s="4">
        <v>1335</v>
      </c>
      <c r="C1341" s="106">
        <f>IF(male=0,VLOOKUP((($A$5:$A$1570/'Life tables'!$I$2)*2)+age,lifetable,13,1),IF(male=1,VLOOKUP((($A$5:$A$1570/'Life tables'!$I$2)*2)+age,lifetable,10,1),"error"))</f>
        <v>7.7932954904519347E-3</v>
      </c>
      <c r="F1341" s="97">
        <f t="shared" si="392"/>
        <v>4.2530132445368025</v>
      </c>
      <c r="G1341" s="97">
        <f t="shared" si="408"/>
        <v>0.42722408148003538</v>
      </c>
      <c r="H1341" s="97">
        <f t="shared" si="393"/>
        <v>9.7764982382419607E-3</v>
      </c>
      <c r="I1341" s="97">
        <f t="shared" si="394"/>
        <v>9.7764982382419607E-3</v>
      </c>
      <c r="J1341" s="97">
        <f t="shared" si="409"/>
        <v>3.662685472635685E-2</v>
      </c>
      <c r="K1341" s="97">
        <f t="shared" si="395"/>
        <v>2.3570160505124279E-2</v>
      </c>
      <c r="L1341" s="97">
        <f t="shared" si="396"/>
        <v>3.7460391513488021</v>
      </c>
      <c r="M1341" s="97">
        <f t="shared" si="397"/>
        <v>22.0535736483851</v>
      </c>
      <c r="N1341" s="97">
        <f t="shared" si="410"/>
        <v>2.1238069242183584</v>
      </c>
      <c r="O1341" s="97">
        <f t="shared" si="398"/>
        <v>5.0695051137527807E-2</v>
      </c>
      <c r="P1341" s="97">
        <f t="shared" si="399"/>
        <v>5.0695051137527807E-2</v>
      </c>
      <c r="Q1341" s="97">
        <f t="shared" si="411"/>
        <v>0.1892116340142474</v>
      </c>
      <c r="R1341" s="97">
        <f t="shared" si="400"/>
        <v>3.9739404638313427E-3</v>
      </c>
      <c r="S1341" s="97">
        <f t="shared" si="407"/>
        <v>19.635191047413606</v>
      </c>
      <c r="T1341" s="97">
        <f t="shared" si="401"/>
        <v>311.00806383812568</v>
      </c>
      <c r="U1341" s="97">
        <f t="shared" si="402"/>
        <v>662.93873185866119</v>
      </c>
      <c r="V1341" s="33">
        <f t="shared" si="403"/>
        <v>999.9999999999992</v>
      </c>
      <c r="W1341" s="101">
        <f t="shared" si="404"/>
        <v>1101.7139665185694</v>
      </c>
      <c r="X1341" s="108">
        <f t="shared" si="405"/>
        <v>26.053204303212343</v>
      </c>
      <c r="Y1341" s="32">
        <f t="shared" si="406"/>
        <v>11.696203267526652</v>
      </c>
    </row>
    <row r="1342" spans="1:25" x14ac:dyDescent="0.25">
      <c r="A1342" s="4">
        <v>1336</v>
      </c>
      <c r="C1342" s="106">
        <f>IF(male=0,VLOOKUP((($A$5:$A$1570/'Life tables'!$I$2)*2)+age,lifetable,13,1),IF(male=1,VLOOKUP((($A$5:$A$1570/'Life tables'!$I$2)*2)+age,lifetable,10,1),"error"))</f>
        <v>7.7932954904519347E-3</v>
      </c>
      <c r="F1342" s="97">
        <f t="shared" si="392"/>
        <v>4.2120120983368885</v>
      </c>
      <c r="G1342" s="97">
        <f t="shared" si="408"/>
        <v>0.42310543053358279</v>
      </c>
      <c r="H1342" s="97">
        <f t="shared" si="393"/>
        <v>9.6822479713037438E-3</v>
      </c>
      <c r="I1342" s="97">
        <f t="shared" si="394"/>
        <v>9.6822479713037438E-3</v>
      </c>
      <c r="J1342" s="97">
        <f t="shared" si="409"/>
        <v>3.6273753774365362E-2</v>
      </c>
      <c r="K1342" s="97">
        <f t="shared" si="395"/>
        <v>2.3342932527861938E-2</v>
      </c>
      <c r="L1342" s="97">
        <f t="shared" si="396"/>
        <v>3.7099254855584709</v>
      </c>
      <c r="M1342" s="97">
        <f t="shared" si="397"/>
        <v>21.841192204875448</v>
      </c>
      <c r="N1342" s="97">
        <f t="shared" si="410"/>
        <v>2.1033541310569057</v>
      </c>
      <c r="O1342" s="97">
        <f t="shared" si="398"/>
        <v>5.0206845084801645E-2</v>
      </c>
      <c r="P1342" s="97">
        <f t="shared" si="399"/>
        <v>5.0206845084801645E-2</v>
      </c>
      <c r="Q1342" s="97">
        <f t="shared" si="411"/>
        <v>0.18738947853951743</v>
      </c>
      <c r="R1342" s="97">
        <f t="shared" si="400"/>
        <v>3.9356704208176243E-3</v>
      </c>
      <c r="S1342" s="97">
        <f t="shared" si="407"/>
        <v>19.446099234688603</v>
      </c>
      <c r="T1342" s="97">
        <f t="shared" si="401"/>
        <v>311.23172707043955</v>
      </c>
      <c r="U1342" s="97">
        <f t="shared" si="402"/>
        <v>662.96601046160981</v>
      </c>
      <c r="V1342" s="33">
        <f t="shared" si="403"/>
        <v>999.99999999999909</v>
      </c>
      <c r="W1342" s="101">
        <f t="shared" si="404"/>
        <v>1089.8489361014845</v>
      </c>
      <c r="X1342" s="108">
        <f t="shared" si="405"/>
        <v>25.802262467949774</v>
      </c>
      <c r="Y1342" s="32">
        <f t="shared" si="406"/>
        <v>11.58021533721389</v>
      </c>
    </row>
    <row r="1343" spans="1:25" x14ac:dyDescent="0.25">
      <c r="A1343" s="4">
        <v>1337</v>
      </c>
      <c r="C1343" s="106">
        <f>IF(male=0,VLOOKUP((($A$5:$A$1570/'Life tables'!$I$2)*2)+age,lifetable,13,1),IF(male=1,VLOOKUP((($A$5:$A$1570/'Life tables'!$I$2)*2)+age,lifetable,10,1),"error"))</f>
        <v>7.7932954904519347E-3</v>
      </c>
      <c r="F1343" s="97">
        <f t="shared" si="392"/>
        <v>4.1714075149896814</v>
      </c>
      <c r="G1343" s="97">
        <f t="shared" si="408"/>
        <v>0.41902661515564493</v>
      </c>
      <c r="H1343" s="97">
        <f t="shared" si="393"/>
        <v>9.5889092924109735E-3</v>
      </c>
      <c r="I1343" s="97">
        <f t="shared" si="394"/>
        <v>9.5889092924109735E-3</v>
      </c>
      <c r="J1343" s="97">
        <f t="shared" si="409"/>
        <v>3.5924068012772016E-2</v>
      </c>
      <c r="K1343" s="97">
        <f t="shared" si="395"/>
        <v>2.3117902298302521E-2</v>
      </c>
      <c r="L1343" s="97">
        <f t="shared" si="396"/>
        <v>3.6741611109381402</v>
      </c>
      <c r="M1343" s="97">
        <f t="shared" si="397"/>
        <v>21.630854952960092</v>
      </c>
      <c r="N1343" s="97">
        <f t="shared" si="410"/>
        <v>2.083098197974985</v>
      </c>
      <c r="O1343" s="97">
        <f t="shared" si="398"/>
        <v>4.9723338061768353E-2</v>
      </c>
      <c r="P1343" s="97">
        <f t="shared" si="399"/>
        <v>4.9723338061768353E-2</v>
      </c>
      <c r="Q1343" s="97">
        <f t="shared" si="411"/>
        <v>0.18558486148454481</v>
      </c>
      <c r="R1343" s="97">
        <f t="shared" si="400"/>
        <v>3.8977687306079411E-3</v>
      </c>
      <c r="S1343" s="97">
        <f t="shared" si="407"/>
        <v>19.258827448646418</v>
      </c>
      <c r="T1343" s="97">
        <f t="shared" si="401"/>
        <v>311.45323599993685</v>
      </c>
      <c r="U1343" s="97">
        <f t="shared" si="402"/>
        <v>662.99302613263876</v>
      </c>
      <c r="V1343" s="33">
        <f t="shared" si="403"/>
        <v>999.99999999999909</v>
      </c>
      <c r="W1343" s="101">
        <f t="shared" si="404"/>
        <v>1078.1116733864114</v>
      </c>
      <c r="X1343" s="108">
        <f t="shared" si="405"/>
        <v>25.553737867423546</v>
      </c>
      <c r="Y1343" s="32">
        <f t="shared" si="406"/>
        <v>11.465377710392827</v>
      </c>
    </row>
    <row r="1344" spans="1:25" x14ac:dyDescent="0.25">
      <c r="A1344" s="4">
        <v>1338</v>
      </c>
      <c r="C1344" s="106">
        <f>IF(male=0,VLOOKUP((($A$5:$A$1570/'Life tables'!$I$2)*2)+age,lifetable,13,1),IF(male=1,VLOOKUP((($A$5:$A$1570/'Life tables'!$I$2)*2)+age,lifetable,10,1),"error"))</f>
        <v>7.7932954904519347E-3</v>
      </c>
      <c r="F1344" s="97">
        <f t="shared" si="392"/>
        <v>4.1311956019897442</v>
      </c>
      <c r="G1344" s="97">
        <f t="shared" si="408"/>
        <v>0.41498724433590412</v>
      </c>
      <c r="H1344" s="97">
        <f t="shared" si="393"/>
        <v>9.4964732537729055E-3</v>
      </c>
      <c r="I1344" s="97">
        <f t="shared" si="394"/>
        <v>9.4964732537729055E-3</v>
      </c>
      <c r="J1344" s="97">
        <f t="shared" si="409"/>
        <v>3.5577763919407271E-2</v>
      </c>
      <c r="K1344" s="97">
        <f t="shared" si="395"/>
        <v>2.2895048244216488E-2</v>
      </c>
      <c r="L1344" s="97">
        <f t="shared" si="396"/>
        <v>3.6387425989826707</v>
      </c>
      <c r="M1344" s="97">
        <f t="shared" si="397"/>
        <v>21.422542265433801</v>
      </c>
      <c r="N1344" s="97">
        <f t="shared" si="410"/>
        <v>2.0630372348302086</v>
      </c>
      <c r="O1344" s="97">
        <f t="shared" si="398"/>
        <v>4.9244484950925045E-2</v>
      </c>
      <c r="P1344" s="97">
        <f t="shared" si="399"/>
        <v>4.9244484950925045E-2</v>
      </c>
      <c r="Q1344" s="97">
        <f t="shared" si="411"/>
        <v>0.18379761445505327</v>
      </c>
      <c r="R1344" s="97">
        <f t="shared" si="400"/>
        <v>3.8602318564809309E-3</v>
      </c>
      <c r="S1344" s="97">
        <f t="shared" si="407"/>
        <v>19.073358214390208</v>
      </c>
      <c r="T1344" s="97">
        <f t="shared" si="401"/>
        <v>311.67261137831133</v>
      </c>
      <c r="U1344" s="97">
        <f t="shared" si="402"/>
        <v>663.01978141273946</v>
      </c>
      <c r="V1344" s="33">
        <f t="shared" si="403"/>
        <v>999.9999999999992</v>
      </c>
      <c r="W1344" s="101">
        <f t="shared" si="404"/>
        <v>1066.5008031521065</v>
      </c>
      <c r="X1344" s="108">
        <f t="shared" si="405"/>
        <v>25.307607208948387</v>
      </c>
      <c r="Y1344" s="32">
        <f t="shared" si="406"/>
        <v>11.35167897526193</v>
      </c>
    </row>
    <row r="1345" spans="1:25" x14ac:dyDescent="0.25">
      <c r="A1345" s="4">
        <v>1339</v>
      </c>
      <c r="C1345" s="106">
        <f>IF(male=0,VLOOKUP((($A$5:$A$1570/'Life tables'!$I$2)*2)+age,lifetable,13,1),IF(male=1,VLOOKUP((($A$5:$A$1570/'Life tables'!$I$2)*2)+age,lifetable,10,1),"error"))</f>
        <v>7.7932954904519347E-3</v>
      </c>
      <c r="F1345" s="97">
        <f t="shared" si="392"/>
        <v>4.0913725075420482</v>
      </c>
      <c r="G1345" s="97">
        <f t="shared" si="408"/>
        <v>0.41098693115348828</v>
      </c>
      <c r="H1345" s="97">
        <f t="shared" si="393"/>
        <v>9.4049310011807326E-3</v>
      </c>
      <c r="I1345" s="97">
        <f t="shared" si="394"/>
        <v>9.4049310011807326E-3</v>
      </c>
      <c r="J1345" s="97">
        <f t="shared" si="409"/>
        <v>3.5234808322698666E-2</v>
      </c>
      <c r="K1345" s="97">
        <f t="shared" si="395"/>
        <v>2.267434901899102E-2</v>
      </c>
      <c r="L1345" s="97">
        <f t="shared" si="396"/>
        <v>3.6036665570445088</v>
      </c>
      <c r="M1345" s="97">
        <f t="shared" si="397"/>
        <v>21.216234701406339</v>
      </c>
      <c r="N1345" s="97">
        <f t="shared" si="410"/>
        <v>2.0431693694227246</v>
      </c>
      <c r="O1345" s="97">
        <f t="shared" si="398"/>
        <v>4.8770241063055345E-2</v>
      </c>
      <c r="P1345" s="97">
        <f t="shared" si="399"/>
        <v>4.8770241063055345E-2</v>
      </c>
      <c r="Q1345" s="97">
        <f t="shared" si="411"/>
        <v>0.18202757065528141</v>
      </c>
      <c r="R1345" s="97">
        <f t="shared" si="400"/>
        <v>3.8230562952882331E-3</v>
      </c>
      <c r="S1345" s="97">
        <f t="shared" si="407"/>
        <v>18.889674222906933</v>
      </c>
      <c r="T1345" s="97">
        <f t="shared" si="401"/>
        <v>311.88987375728931</v>
      </c>
      <c r="U1345" s="97">
        <f t="shared" si="402"/>
        <v>663.04627881805379</v>
      </c>
      <c r="V1345" s="33">
        <f t="shared" si="403"/>
        <v>999.9999999999992</v>
      </c>
      <c r="W1345" s="101">
        <f t="shared" si="404"/>
        <v>1055.014964950688</v>
      </c>
      <c r="X1345" s="108">
        <f t="shared" si="405"/>
        <v>25.063847424656124</v>
      </c>
      <c r="Y1345" s="32">
        <f t="shared" si="406"/>
        <v>11.239107833398393</v>
      </c>
    </row>
    <row r="1346" spans="1:25" x14ac:dyDescent="0.25">
      <c r="A1346" s="4">
        <v>1340</v>
      </c>
      <c r="C1346" s="106">
        <f>IF(male=0,VLOOKUP((($A$5:$A$1570/'Life tables'!$I$2)*2)+age,lifetable,13,1),IF(male=1,VLOOKUP((($A$5:$A$1570/'Life tables'!$I$2)*2)+age,lifetable,10,1),"error"))</f>
        <v>7.7932954904519347E-3</v>
      </c>
      <c r="F1346" s="97">
        <f t="shared" si="392"/>
        <v>4.0519344200277994</v>
      </c>
      <c r="G1346" s="97">
        <f t="shared" si="408"/>
        <v>0.40702529272331234</v>
      </c>
      <c r="H1346" s="97">
        <f t="shared" si="393"/>
        <v>9.3142737727796767E-3</v>
      </c>
      <c r="I1346" s="97">
        <f t="shared" si="394"/>
        <v>9.3142737727796767E-3</v>
      </c>
      <c r="J1346" s="97">
        <f t="shared" si="409"/>
        <v>3.4895168397070568E-2</v>
      </c>
      <c r="K1346" s="97">
        <f t="shared" si="395"/>
        <v>2.2455783498669623E-2</v>
      </c>
      <c r="L1346" s="97">
        <f t="shared" si="396"/>
        <v>3.5689296278631875</v>
      </c>
      <c r="M1346" s="97">
        <f t="shared" si="397"/>
        <v>21.01191300462833</v>
      </c>
      <c r="N1346" s="97">
        <f t="shared" si="410"/>
        <v>2.0234927473339979</v>
      </c>
      <c r="O1346" s="97">
        <f t="shared" si="398"/>
        <v>4.8300562133381013E-2</v>
      </c>
      <c r="P1346" s="97">
        <f t="shared" si="399"/>
        <v>4.8300562133381013E-2</v>
      </c>
      <c r="Q1346" s="97">
        <f t="shared" si="411"/>
        <v>0.18027456487361929</v>
      </c>
      <c r="R1346" s="97">
        <f t="shared" si="400"/>
        <v>3.7862385771528203E-3</v>
      </c>
      <c r="S1346" s="97">
        <f t="shared" si="407"/>
        <v>18.707758329576798</v>
      </c>
      <c r="T1346" s="97">
        <f t="shared" si="401"/>
        <v>312.10504349055998</v>
      </c>
      <c r="U1346" s="97">
        <f t="shared" si="402"/>
        <v>663.07252084012964</v>
      </c>
      <c r="V1346" s="33">
        <f t="shared" si="403"/>
        <v>999.99999999999932</v>
      </c>
      <c r="W1346" s="101">
        <f t="shared" si="404"/>
        <v>1043.6528129502353</v>
      </c>
      <c r="X1346" s="108">
        <f t="shared" si="405"/>
        <v>24.822435669309616</v>
      </c>
      <c r="Y1346" s="32">
        <f t="shared" si="406"/>
        <v>11.127653098624361</v>
      </c>
    </row>
    <row r="1347" spans="1:25" x14ac:dyDescent="0.25">
      <c r="A1347" s="4">
        <v>1341</v>
      </c>
      <c r="C1347" s="106">
        <f>IF(male=0,VLOOKUP((($A$5:$A$1570/'Life tables'!$I$2)*2)+age,lifetable,13,1),IF(male=1,VLOOKUP((($A$5:$A$1570/'Life tables'!$I$2)*2)+age,lifetable,10,1),"error"))</f>
        <v>7.7932954904519347E-3</v>
      </c>
      <c r="F1347" s="97">
        <f t="shared" si="392"/>
        <v>4.0128775674816648</v>
      </c>
      <c r="G1347" s="97">
        <f t="shared" si="408"/>
        <v>0.40310195014356431</v>
      </c>
      <c r="H1347" s="97">
        <f t="shared" si="393"/>
        <v>9.2244928978672727E-3</v>
      </c>
      <c r="I1347" s="97">
        <f t="shared" si="394"/>
        <v>9.2244928978672727E-3</v>
      </c>
      <c r="J1347" s="97">
        <f t="shared" si="409"/>
        <v>3.4558811658442115E-2</v>
      </c>
      <c r="K1347" s="97">
        <f t="shared" si="395"/>
        <v>2.2239330779054916E-2</v>
      </c>
      <c r="L1347" s="97">
        <f t="shared" si="396"/>
        <v>3.5345284891048689</v>
      </c>
      <c r="M1347" s="97">
        <f t="shared" si="397"/>
        <v>20.809558101827953</v>
      </c>
      <c r="N1347" s="97">
        <f t="shared" si="410"/>
        <v>2.0040055317666265</v>
      </c>
      <c r="O1347" s="97">
        <f t="shared" si="398"/>
        <v>4.7835404317738479E-2</v>
      </c>
      <c r="P1347" s="97">
        <f t="shared" si="399"/>
        <v>4.7835404317738479E-2</v>
      </c>
      <c r="Q1347" s="97">
        <f t="shared" si="411"/>
        <v>0.17853843346833767</v>
      </c>
      <c r="R1347" s="97">
        <f t="shared" si="400"/>
        <v>3.7497752651692788E-3</v>
      </c>
      <c r="S1347" s="97">
        <f t="shared" si="407"/>
        <v>18.527593552692341</v>
      </c>
      <c r="T1347" s="97">
        <f t="shared" si="401"/>
        <v>312.31814073568677</v>
      </c>
      <c r="U1347" s="97">
        <f t="shared" si="402"/>
        <v>663.09850994617386</v>
      </c>
      <c r="V1347" s="33">
        <f t="shared" si="403"/>
        <v>999.99999999999932</v>
      </c>
      <c r="W1347" s="101">
        <f t="shared" si="404"/>
        <v>1032.4130157789996</v>
      </c>
      <c r="X1347" s="108">
        <f t="shared" si="405"/>
        <v>24.583349318138612</v>
      </c>
      <c r="Y1347" s="32">
        <f t="shared" si="406"/>
        <v>11.017303695884753</v>
      </c>
    </row>
    <row r="1348" spans="1:25" x14ac:dyDescent="0.25">
      <c r="A1348" s="4">
        <v>1342</v>
      </c>
      <c r="C1348" s="106">
        <f>IF(male=0,VLOOKUP((($A$5:$A$1570/'Life tables'!$I$2)*2)+age,lifetable,13,1),IF(male=1,VLOOKUP((($A$5:$A$1570/'Life tables'!$I$2)*2)+age,lifetable,10,1),"error"))</f>
        <v>7.7932954904519347E-3</v>
      </c>
      <c r="F1348" s="97">
        <f t="shared" si="392"/>
        <v>3.9741982170800374</v>
      </c>
      <c r="G1348" s="97">
        <f t="shared" si="408"/>
        <v>0.3992165284443005</v>
      </c>
      <c r="H1348" s="97">
        <f t="shared" si="393"/>
        <v>9.1355797957170248E-3</v>
      </c>
      <c r="I1348" s="97">
        <f t="shared" si="394"/>
        <v>9.1355797957170248E-3</v>
      </c>
      <c r="J1348" s="97">
        <f t="shared" si="409"/>
        <v>3.4225705959820073E-2</v>
      </c>
      <c r="K1348" s="97">
        <f t="shared" si="395"/>
        <v>2.2024970172872606E-2</v>
      </c>
      <c r="L1348" s="97">
        <f t="shared" si="396"/>
        <v>3.50045985291161</v>
      </c>
      <c r="M1348" s="97">
        <f t="shared" si="397"/>
        <v>20.609151101058572</v>
      </c>
      <c r="N1348" s="97">
        <f t="shared" si="410"/>
        <v>1.9847059033852186</v>
      </c>
      <c r="O1348" s="97">
        <f t="shared" si="398"/>
        <v>4.7374724188780498E-2</v>
      </c>
      <c r="P1348" s="97">
        <f t="shared" si="399"/>
        <v>4.7374724188780498E-2</v>
      </c>
      <c r="Q1348" s="97">
        <f t="shared" si="411"/>
        <v>0.1768190143534113</v>
      </c>
      <c r="R1348" s="97">
        <f t="shared" si="400"/>
        <v>3.7136629551060597E-3</v>
      </c>
      <c r="S1348" s="97">
        <f t="shared" si="407"/>
        <v>18.349163071987274</v>
      </c>
      <c r="T1348" s="97">
        <f t="shared" si="401"/>
        <v>312.52918545599999</v>
      </c>
      <c r="U1348" s="97">
        <f t="shared" si="402"/>
        <v>663.12424857930182</v>
      </c>
      <c r="V1348" s="33">
        <f t="shared" si="403"/>
        <v>999.9999999999992</v>
      </c>
      <c r="W1348" s="101">
        <f t="shared" si="404"/>
        <v>1021.2942563712328</v>
      </c>
      <c r="X1348" s="108">
        <f t="shared" si="405"/>
        <v>24.346565964697398</v>
      </c>
      <c r="Y1348" s="32">
        <f t="shared" si="406"/>
        <v>10.908048660136696</v>
      </c>
    </row>
    <row r="1349" spans="1:25" x14ac:dyDescent="0.25">
      <c r="A1349" s="4">
        <v>1343</v>
      </c>
      <c r="C1349" s="106">
        <f>IF(male=0,VLOOKUP((($A$5:$A$1570/'Life tables'!$I$2)*2)+age,lifetable,13,1),IF(male=1,VLOOKUP((($A$5:$A$1570/'Life tables'!$I$2)*2)+age,lifetable,10,1),"error"))</f>
        <v>7.7932954904519347E-3</v>
      </c>
      <c r="F1349" s="97">
        <f t="shared" si="392"/>
        <v>3.9358926746399598</v>
      </c>
      <c r="G1349" s="97">
        <f t="shared" si="408"/>
        <v>0.39536865653711134</v>
      </c>
      <c r="H1349" s="97">
        <f t="shared" si="393"/>
        <v>9.0475259744265853E-3</v>
      </c>
      <c r="I1349" s="97">
        <f t="shared" si="394"/>
        <v>9.0475259744265853E-3</v>
      </c>
      <c r="J1349" s="97">
        <f t="shared" si="409"/>
        <v>3.38958194869836E-2</v>
      </c>
      <c r="K1349" s="97">
        <f t="shared" si="395"/>
        <v>2.181268120699453E-2</v>
      </c>
      <c r="L1349" s="97">
        <f t="shared" si="396"/>
        <v>3.4667204654600172</v>
      </c>
      <c r="M1349" s="97">
        <f t="shared" si="397"/>
        <v>20.410673290057439</v>
      </c>
      <c r="N1349" s="97">
        <f t="shared" si="410"/>
        <v>1.9655920601583285</v>
      </c>
      <c r="O1349" s="97">
        <f t="shared" si="398"/>
        <v>4.691847873220327E-2</v>
      </c>
      <c r="P1349" s="97">
        <f t="shared" si="399"/>
        <v>4.691847873220327E-2</v>
      </c>
      <c r="Q1349" s="97">
        <f t="shared" si="411"/>
        <v>0.1751161469844375</v>
      </c>
      <c r="R1349" s="97">
        <f t="shared" si="400"/>
        <v>3.6778982751097256E-3</v>
      </c>
      <c r="S1349" s="97">
        <f t="shared" si="407"/>
        <v>18.172450227175155</v>
      </c>
      <c r="T1349" s="97">
        <f t="shared" si="401"/>
        <v>312.73819742247139</v>
      </c>
      <c r="U1349" s="97">
        <f t="shared" si="402"/>
        <v>663.14973915878397</v>
      </c>
      <c r="V1349" s="33">
        <f t="shared" si="403"/>
        <v>999.9999999999992</v>
      </c>
      <c r="W1349" s="101">
        <f t="shared" si="404"/>
        <v>1010.295231814591</v>
      </c>
      <c r="X1349" s="108">
        <f t="shared" si="405"/>
        <v>24.112063418743872</v>
      </c>
      <c r="Y1349" s="32">
        <f t="shared" si="406"/>
        <v>10.799877135250281</v>
      </c>
    </row>
    <row r="1350" spans="1:25" x14ac:dyDescent="0.25">
      <c r="A1350" s="4">
        <v>1344</v>
      </c>
      <c r="C1350" s="106">
        <f>IF(male=0,VLOOKUP((($A$5:$A$1570/'Life tables'!$I$2)*2)+age,lifetable,13,1),IF(male=1,VLOOKUP((($A$5:$A$1570/'Life tables'!$I$2)*2)+age,lifetable,10,1),"error"))</f>
        <v>7.7932954904519347E-3</v>
      </c>
      <c r="F1350" s="97">
        <f t="shared" si="392"/>
        <v>3.8979572841283447</v>
      </c>
      <c r="G1350" s="97">
        <f t="shared" si="408"/>
        <v>0.39155796716582153</v>
      </c>
      <c r="H1350" s="97">
        <f t="shared" si="393"/>
        <v>8.9603230297895711E-3</v>
      </c>
      <c r="I1350" s="97">
        <f t="shared" si="394"/>
        <v>8.9603230297895711E-3</v>
      </c>
      <c r="J1350" s="97">
        <f t="shared" si="409"/>
        <v>3.3569120754257727E-2</v>
      </c>
      <c r="K1350" s="97">
        <f t="shared" si="395"/>
        <v>2.1602443619718754E-2</v>
      </c>
      <c r="L1350" s="97">
        <f t="shared" si="396"/>
        <v>3.4333071065289675</v>
      </c>
      <c r="M1350" s="97">
        <f t="shared" si="397"/>
        <v>20.214106134615527</v>
      </c>
      <c r="N1350" s="97">
        <f t="shared" si="410"/>
        <v>1.9466622172014703</v>
      </c>
      <c r="O1350" s="97">
        <f t="shared" si="398"/>
        <v>4.646662534299912E-2</v>
      </c>
      <c r="P1350" s="97">
        <f t="shared" si="399"/>
        <v>4.646662534299912E-2</v>
      </c>
      <c r="Q1350" s="97">
        <f t="shared" si="411"/>
        <v>0.17342967234464957</v>
      </c>
      <c r="R1350" s="97">
        <f t="shared" si="400"/>
        <v>3.6424778854112047E-3</v>
      </c>
      <c r="S1350" s="97">
        <f t="shared" si="407"/>
        <v>17.997438516497997</v>
      </c>
      <c r="T1350" s="97">
        <f t="shared" si="401"/>
        <v>312.94519621557032</v>
      </c>
      <c r="U1350" s="97">
        <f t="shared" si="402"/>
        <v>663.17498408028905</v>
      </c>
      <c r="V1350" s="33">
        <f t="shared" si="403"/>
        <v>999.9999999999992</v>
      </c>
      <c r="W1350" s="101">
        <f t="shared" si="404"/>
        <v>999.414653199128</v>
      </c>
      <c r="X1350" s="108">
        <f t="shared" si="405"/>
        <v>23.879819704139834</v>
      </c>
      <c r="Y1350" s="32">
        <f t="shared" si="406"/>
        <v>10.692778372920621</v>
      </c>
    </row>
    <row r="1351" spans="1:25" x14ac:dyDescent="0.25">
      <c r="A1351" s="4">
        <v>1345</v>
      </c>
      <c r="C1351" s="106">
        <f>IF(male=0,VLOOKUP((($A$5:$A$1570/'Life tables'!$I$2)*2)+age,lifetable,13,1),IF(male=1,VLOOKUP((($A$5:$A$1570/'Life tables'!$I$2)*2)+age,lifetable,10,1),"error"))</f>
        <v>7.7932954904519347E-3</v>
      </c>
      <c r="F1351" s="97">
        <f t="shared" si="392"/>
        <v>3.860388427181157</v>
      </c>
      <c r="G1351" s="97">
        <f t="shared" si="408"/>
        <v>0.38778409685819093</v>
      </c>
      <c r="H1351" s="97">
        <f t="shared" si="393"/>
        <v>8.8739626441903148E-3</v>
      </c>
      <c r="I1351" s="97">
        <f t="shared" si="394"/>
        <v>8.8739626441903148E-3</v>
      </c>
      <c r="J1351" s="97">
        <f t="shared" si="409"/>
        <v>3.3245578600372479E-2</v>
      </c>
      <c r="K1351" s="97">
        <f t="shared" si="395"/>
        <v>2.1394237358104889E-2</v>
      </c>
      <c r="L1351" s="97">
        <f t="shared" si="396"/>
        <v>3.4002165890761082</v>
      </c>
      <c r="M1351" s="97">
        <f t="shared" si="397"/>
        <v>20.019431276958674</v>
      </c>
      <c r="N1351" s="97">
        <f t="shared" si="410"/>
        <v>1.9279146066212174</v>
      </c>
      <c r="O1351" s="97">
        <f t="shared" si="398"/>
        <v>4.6019121821735218E-2</v>
      </c>
      <c r="P1351" s="97">
        <f t="shared" si="399"/>
        <v>4.6019121821735218E-2</v>
      </c>
      <c r="Q1351" s="97">
        <f t="shared" si="411"/>
        <v>0.17175943293102777</v>
      </c>
      <c r="R1351" s="97">
        <f t="shared" si="400"/>
        <v>3.6073984780340775E-3</v>
      </c>
      <c r="S1351" s="97">
        <f t="shared" si="407"/>
        <v>17.824111595284926</v>
      </c>
      <c r="T1351" s="97">
        <f t="shared" si="401"/>
        <v>313.15020122710172</v>
      </c>
      <c r="U1351" s="97">
        <f t="shared" si="402"/>
        <v>663.19998571612518</v>
      </c>
      <c r="V1351" s="33">
        <f t="shared" si="403"/>
        <v>999.9999999999992</v>
      </c>
      <c r="W1351" s="101">
        <f t="shared" si="404"/>
        <v>988.65124546783647</v>
      </c>
      <c r="X1351" s="108">
        <f t="shared" si="405"/>
        <v>23.649813056772295</v>
      </c>
      <c r="Y1351" s="32">
        <f t="shared" si="406"/>
        <v>10.586741731591069</v>
      </c>
    </row>
    <row r="1352" spans="1:25" x14ac:dyDescent="0.25">
      <c r="A1352" s="4">
        <v>1346</v>
      </c>
      <c r="C1352" s="106">
        <f>IF(male=0,VLOOKUP((($A$5:$A$1570/'Life tables'!$I$2)*2)+age,lifetable,13,1),IF(male=1,VLOOKUP((($A$5:$A$1570/'Life tables'!$I$2)*2)+age,lifetable,10,1),"error"))</f>
        <v>7.7932954904519347E-3</v>
      </c>
      <c r="F1352" s="97">
        <f t="shared" ref="F1352:F1415" si="412">E1351*(1-pCAUC)+(L1351+G1351+H1351+I1351 )*(1-pCAUC)+(S1351+N1351+O1351+P1351)*(pUAUC)</f>
        <v>3.8231825226322371</v>
      </c>
      <c r="G1352" s="97">
        <f t="shared" si="408"/>
        <v>0.38404668587858382</v>
      </c>
      <c r="H1352" s="97">
        <f t="shared" ref="H1352:H1415" si="413">F1352*rrEREX</f>
        <v>8.7884365855207449E-3</v>
      </c>
      <c r="I1352" s="97">
        <f t="shared" ref="I1352:I1415" si="414">F1352*rrHOEX</f>
        <v>8.7884365855207449E-3</v>
      </c>
      <c r="J1352" s="97">
        <f t="shared" si="409"/>
        <v>3.2925162184405173E-2</v>
      </c>
      <c r="K1352" s="97">
        <f t="shared" ref="K1352:K1415" si="415">F1352*amr + I1352*amrHOEX</f>
        <v>2.1188042575362828E-2</v>
      </c>
      <c r="L1352" s="97">
        <f t="shared" ref="L1352:L1415" si="416">F1352-SUM(G1352:K1352)</f>
        <v>3.3674457588228437</v>
      </c>
      <c r="M1352" s="97">
        <f t="shared" ref="M1352:M1415" si="417">E1351*pCAUC+(L1351+G1351+H1351+I1351)*pCAUC+(S1351+N1351+O1351+P1351)*(1-pUAUC)</f>
        <v>19.826630534140058</v>
      </c>
      <c r="N1352" s="97">
        <f t="shared" si="410"/>
        <v>1.9093474773603956</v>
      </c>
      <c r="O1352" s="97">
        <f t="shared" ref="O1352:O1415" si="418">M1352*rrEREXc</f>
        <v>4.5575926370858312E-2</v>
      </c>
      <c r="P1352" s="97">
        <f t="shared" ref="P1352:P1415" si="419">M1352*rrHOEXc</f>
        <v>4.5575926370858312E-2</v>
      </c>
      <c r="Q1352" s="97">
        <f t="shared" si="411"/>
        <v>0.17010527274050724</v>
      </c>
      <c r="R1352" s="97">
        <f t="shared" ref="R1352:R1415" si="420">M1352*amrc + P1352*amrHOEX</f>
        <v>3.5726567765049133E-3</v>
      </c>
      <c r="S1352" s="97">
        <f t="shared" si="407"/>
        <v>17.652453274520933</v>
      </c>
      <c r="T1352" s="97">
        <f t="shared" ref="T1352:T1415" si="421">J1352+Q1352+T1351</f>
        <v>313.35323166202664</v>
      </c>
      <c r="U1352" s="97">
        <f t="shared" ref="U1352:U1415" si="422">K1352+R1352+U1351</f>
        <v>663.22474641547706</v>
      </c>
      <c r="V1352" s="33">
        <f t="shared" ref="V1352:V1415" si="423">SUM(G1352:I1352,L1352,N1352,O1352,P1352,S1352,T1352,U1352)</f>
        <v>999.9999999999992</v>
      </c>
      <c r="W1352" s="101">
        <f t="shared" ref="W1352:W1415" si="424">(cNES*L1352+(cNES+cOSEX)*G1352+(cNES+cEREX)*H1352+(cNES+cHOEX)*I1352 +(cNES+ cNES)*S1352 +(cNES+ cOSEX)*N1352 + (cNES+cEREX)*O1352 + (cNES+cHOEX)*P1352)/(1+cDR)^A$5:A$65536</f>
        <v>978.0037472687527</v>
      </c>
      <c r="X1352" s="108">
        <f t="shared" ref="X1352:X1415" si="425">(L1352+G1352+H1352+I1352+N1352+O1352+P1352+S1352)</f>
        <v>23.422021922495517</v>
      </c>
      <c r="Y1352" s="32">
        <f t="shared" ref="Y1352:Y1415" si="426">(uNES*L1352+ uOCEX*G1352+uEREX*H1352+uHOEX*I1352+uNES*S1352+ uOCEX*N1352+uEREX*O1352+uHOEX*P1352)/(1+oDR)^A$5:A$65536</f>
        <v>10.481756675387416</v>
      </c>
    </row>
    <row r="1353" spans="1:25" x14ac:dyDescent="0.25">
      <c r="A1353" s="4">
        <v>1347</v>
      </c>
      <c r="C1353" s="106">
        <f>IF(male=0,VLOOKUP((($A$5:$A$1570/'Life tables'!$I$2)*2)+age,lifetable,13,1),IF(male=1,VLOOKUP((($A$5:$A$1570/'Life tables'!$I$2)*2)+age,lifetable,10,1),"error"))</f>
        <v>7.7932954904519347E-3</v>
      </c>
      <c r="F1353" s="97">
        <f t="shared" si="412"/>
        <v>3.7863360260514369</v>
      </c>
      <c r="G1353" s="97">
        <f t="shared" si="408"/>
        <v>0.38034537818157382</v>
      </c>
      <c r="H1353" s="97">
        <f t="shared" si="413"/>
        <v>8.7037367061186966E-3</v>
      </c>
      <c r="I1353" s="97">
        <f t="shared" si="414"/>
        <v>8.7037367061186966E-3</v>
      </c>
      <c r="J1353" s="97">
        <f t="shared" si="409"/>
        <v>3.2607840981802812E-2</v>
      </c>
      <c r="K1353" s="97">
        <f t="shared" si="415"/>
        <v>2.0983839628293106E-2</v>
      </c>
      <c r="L1353" s="97">
        <f t="shared" si="416"/>
        <v>3.33499149384753</v>
      </c>
      <c r="M1353" s="97">
        <f t="shared" si="417"/>
        <v>19.635685896444077</v>
      </c>
      <c r="N1353" s="97">
        <f t="shared" si="410"/>
        <v>1.890959095044372</v>
      </c>
      <c r="O1353" s="97">
        <f t="shared" si="418"/>
        <v>4.5136997591025692E-2</v>
      </c>
      <c r="P1353" s="97">
        <f t="shared" si="419"/>
        <v>4.5136997591025692E-2</v>
      </c>
      <c r="Q1353" s="97">
        <f t="shared" si="411"/>
        <v>0.16846703725628401</v>
      </c>
      <c r="R1353" s="97">
        <f t="shared" si="420"/>
        <v>3.5382495355656541E-3</v>
      </c>
      <c r="S1353" s="97">
        <f t="shared" si="407"/>
        <v>17.482447519425804</v>
      </c>
      <c r="T1353" s="97">
        <f t="shared" si="421"/>
        <v>313.55430654026475</v>
      </c>
      <c r="U1353" s="97">
        <f t="shared" si="422"/>
        <v>663.2492685046409</v>
      </c>
      <c r="V1353" s="33">
        <f t="shared" si="423"/>
        <v>999.9999999999992</v>
      </c>
      <c r="W1353" s="101">
        <f t="shared" si="424"/>
        <v>967.47091080858377</v>
      </c>
      <c r="X1353" s="108">
        <f t="shared" si="425"/>
        <v>23.196424955093569</v>
      </c>
      <c r="Y1353" s="32">
        <f t="shared" si="426"/>
        <v>10.377812773062983</v>
      </c>
    </row>
    <row r="1354" spans="1:25" x14ac:dyDescent="0.25">
      <c r="A1354" s="4">
        <v>1348</v>
      </c>
      <c r="C1354" s="106">
        <f>IF(male=0,VLOOKUP((($A$5:$A$1570/'Life tables'!$I$2)*2)+age,lifetable,13,1),IF(male=1,VLOOKUP((($A$5:$A$1570/'Life tables'!$I$2)*2)+age,lifetable,10,1),"error"))</f>
        <v>7.7932954904519347E-3</v>
      </c>
      <c r="F1354" s="97">
        <f t="shared" si="412"/>
        <v>3.7498454292917853</v>
      </c>
      <c r="G1354" s="97">
        <f t="shared" si="408"/>
        <v>0.37667982136645545</v>
      </c>
      <c r="H1354" s="97">
        <f t="shared" si="413"/>
        <v>8.6198549417269687E-3</v>
      </c>
      <c r="I1354" s="97">
        <f t="shared" si="414"/>
        <v>8.6198549417269687E-3</v>
      </c>
      <c r="J1354" s="97">
        <f t="shared" si="409"/>
        <v>3.2293584780482332E-2</v>
      </c>
      <c r="K1354" s="97">
        <f t="shared" si="415"/>
        <v>2.0781609074777295E-2</v>
      </c>
      <c r="L1354" s="97">
        <f t="shared" si="416"/>
        <v>3.3028507041866164</v>
      </c>
      <c r="M1354" s="97">
        <f t="shared" si="417"/>
        <v>19.446579525801784</v>
      </c>
      <c r="N1354" s="97">
        <f t="shared" si="410"/>
        <v>1.8727477418284584</v>
      </c>
      <c r="O1354" s="97">
        <f t="shared" si="418"/>
        <v>4.4702294477462719E-2</v>
      </c>
      <c r="P1354" s="97">
        <f t="shared" si="419"/>
        <v>4.4702294477462719E-2</v>
      </c>
      <c r="Q1354" s="97">
        <f t="shared" si="411"/>
        <v>0.16684457343421985</v>
      </c>
      <c r="R1354" s="97">
        <f t="shared" si="420"/>
        <v>3.504173540888088E-3</v>
      </c>
      <c r="S1354" s="97">
        <f t="shared" si="407"/>
        <v>17.314078448043293</v>
      </c>
      <c r="T1354" s="97">
        <f t="shared" si="421"/>
        <v>313.75344469847943</v>
      </c>
      <c r="U1354" s="97">
        <f t="shared" si="422"/>
        <v>663.27355428725662</v>
      </c>
      <c r="V1354" s="33">
        <f t="shared" si="423"/>
        <v>999.99999999999932</v>
      </c>
      <c r="W1354" s="101">
        <f t="shared" si="424"/>
        <v>957.05150170786351</v>
      </c>
      <c r="X1354" s="108">
        <f t="shared" si="425"/>
        <v>22.973001014263204</v>
      </c>
      <c r="Y1354" s="32">
        <f t="shared" si="426"/>
        <v>10.274899696954504</v>
      </c>
    </row>
    <row r="1355" spans="1:25" x14ac:dyDescent="0.25">
      <c r="A1355" s="4">
        <v>1349</v>
      </c>
      <c r="C1355" s="106">
        <f>IF(male=0,VLOOKUP((($A$5:$A$1570/'Life tables'!$I$2)*2)+age,lifetable,13,1),IF(male=1,VLOOKUP((($A$5:$A$1570/'Life tables'!$I$2)*2)+age,lifetable,10,1),"error"))</f>
        <v>7.7932954904519347E-3</v>
      </c>
      <c r="F1355" s="97">
        <f t="shared" si="412"/>
        <v>3.713707260045374</v>
      </c>
      <c r="G1355" s="97">
        <f t="shared" si="408"/>
        <v>0.37304966663263223</v>
      </c>
      <c r="H1355" s="97">
        <f t="shared" si="413"/>
        <v>8.5367833104724299E-3</v>
      </c>
      <c r="I1355" s="97">
        <f t="shared" si="414"/>
        <v>8.5367833104724299E-3</v>
      </c>
      <c r="J1355" s="97">
        <f t="shared" si="409"/>
        <v>3.1982363677005854E-2</v>
      </c>
      <c r="K1355" s="97">
        <f t="shared" si="415"/>
        <v>2.0581331671316719E-2</v>
      </c>
      <c r="L1355" s="97">
        <f t="shared" si="416"/>
        <v>3.2710203314434745</v>
      </c>
      <c r="M1355" s="97">
        <f t="shared" si="417"/>
        <v>19.259293754217833</v>
      </c>
      <c r="N1355" s="97">
        <f t="shared" si="410"/>
        <v>1.8547117162464231</v>
      </c>
      <c r="O1355" s="97">
        <f t="shared" si="418"/>
        <v>4.4271776416346803E-2</v>
      </c>
      <c r="P1355" s="97">
        <f t="shared" si="419"/>
        <v>4.4271776416346803E-2</v>
      </c>
      <c r="Q1355" s="97">
        <f t="shared" si="411"/>
        <v>0.16523772968934622</v>
      </c>
      <c r="R1355" s="97">
        <f t="shared" si="420"/>
        <v>3.4704256087903871E-3</v>
      </c>
      <c r="S1355" s="97">
        <f t="shared" si="407"/>
        <v>17.147330329840578</v>
      </c>
      <c r="T1355" s="97">
        <f t="shared" si="421"/>
        <v>313.95066479184578</v>
      </c>
      <c r="U1355" s="97">
        <f t="shared" si="422"/>
        <v>663.29760604453668</v>
      </c>
      <c r="V1355" s="33">
        <f t="shared" si="423"/>
        <v>999.9999999999992</v>
      </c>
      <c r="W1355" s="101">
        <f t="shared" si="424"/>
        <v>946.74429885760708</v>
      </c>
      <c r="X1355" s="108">
        <f t="shared" si="425"/>
        <v>22.751729163616744</v>
      </c>
      <c r="Y1355" s="32">
        <f t="shared" si="426"/>
        <v>10.173007221948628</v>
      </c>
    </row>
    <row r="1356" spans="1:25" x14ac:dyDescent="0.25">
      <c r="A1356" s="4">
        <v>1350</v>
      </c>
      <c r="C1356" s="106">
        <f>IF(male=0,VLOOKUP((($A$5:$A$1570/'Life tables'!$I$2)*2)+age,lifetable,13,1),IF(male=1,VLOOKUP((($A$5:$A$1570/'Life tables'!$I$2)*2)+age,lifetable,10,1),"error"))</f>
        <v>7.7932954904519347E-3</v>
      </c>
      <c r="F1356" s="97">
        <f t="shared" si="412"/>
        <v>3.6779180814077059</v>
      </c>
      <c r="G1356" s="97">
        <f t="shared" si="408"/>
        <v>0.36945456873585436</v>
      </c>
      <c r="H1356" s="97">
        <f t="shared" si="413"/>
        <v>8.4545139118645737E-3</v>
      </c>
      <c r="I1356" s="97">
        <f t="shared" si="414"/>
        <v>8.4545139118645737E-3</v>
      </c>
      <c r="J1356" s="97">
        <f t="shared" si="409"/>
        <v>3.1674148072828895E-2</v>
      </c>
      <c r="K1356" s="97">
        <f t="shared" si="415"/>
        <v>2.0382988370618093E-2</v>
      </c>
      <c r="L1356" s="97">
        <f t="shared" si="416"/>
        <v>3.2394973484046754</v>
      </c>
      <c r="M1356" s="97">
        <f t="shared" si="417"/>
        <v>19.073811082209044</v>
      </c>
      <c r="N1356" s="97">
        <f t="shared" si="410"/>
        <v>1.836849333060121</v>
      </c>
      <c r="O1356" s="97">
        <f t="shared" si="418"/>
        <v>4.3845403181218115E-2</v>
      </c>
      <c r="P1356" s="97">
        <f t="shared" si="419"/>
        <v>4.3845403181218115E-2</v>
      </c>
      <c r="Q1356" s="97">
        <f t="shared" si="411"/>
        <v>0.16364635588246743</v>
      </c>
      <c r="R1356" s="97">
        <f t="shared" si="420"/>
        <v>3.4370025859557524E-3</v>
      </c>
      <c r="S1356" s="97">
        <f t="shared" ref="S1356:S1419" si="427">M1356-SUM(N1356:R1356)</f>
        <v>16.982187584318062</v>
      </c>
      <c r="T1356" s="97">
        <f t="shared" si="421"/>
        <v>314.1459852958011</v>
      </c>
      <c r="U1356" s="97">
        <f t="shared" si="422"/>
        <v>663.32142603549323</v>
      </c>
      <c r="V1356" s="33">
        <f t="shared" si="423"/>
        <v>999.9999999999992</v>
      </c>
      <c r="W1356" s="101">
        <f t="shared" si="424"/>
        <v>936.54809427746682</v>
      </c>
      <c r="X1356" s="108">
        <f t="shared" si="425"/>
        <v>22.532588668704879</v>
      </c>
      <c r="Y1356" s="32">
        <f t="shared" si="426"/>
        <v>10.072125224458965</v>
      </c>
    </row>
    <row r="1357" spans="1:25" x14ac:dyDescent="0.25">
      <c r="A1357" s="4">
        <v>1351</v>
      </c>
      <c r="C1357" s="106">
        <f>IF(male=0,VLOOKUP((($A$5:$A$1570/'Life tables'!$I$2)*2)+age,lifetable,13,1),IF(male=1,VLOOKUP((($A$5:$A$1570/'Life tables'!$I$2)*2)+age,lifetable,10,1),"error"))</f>
        <v>7.7932954904519347E-3</v>
      </c>
      <c r="F1357" s="97">
        <f t="shared" si="412"/>
        <v>3.6424744914502325</v>
      </c>
      <c r="G1357" s="97">
        <f t="shared" si="408"/>
        <v>0.36589418594527934</v>
      </c>
      <c r="H1357" s="97">
        <f t="shared" si="413"/>
        <v>8.3730389258129031E-3</v>
      </c>
      <c r="I1357" s="97">
        <f t="shared" si="414"/>
        <v>8.3730389258129031E-3</v>
      </c>
      <c r="J1357" s="97">
        <f t="shared" si="409"/>
        <v>3.1368908670619061E-2</v>
      </c>
      <c r="K1357" s="97">
        <f t="shared" si="415"/>
        <v>2.0186560319224511E-2</v>
      </c>
      <c r="L1357" s="97">
        <f t="shared" si="416"/>
        <v>3.208278758663484</v>
      </c>
      <c r="M1357" s="97">
        <f t="shared" si="417"/>
        <v>18.890114177254652</v>
      </c>
      <c r="N1357" s="97">
        <f t="shared" si="410"/>
        <v>1.8191589231102494</v>
      </c>
      <c r="O1357" s="97">
        <f t="shared" si="418"/>
        <v>4.3423134929417101E-2</v>
      </c>
      <c r="P1357" s="97">
        <f t="shared" si="419"/>
        <v>4.3423134929417101E-2</v>
      </c>
      <c r="Q1357" s="97">
        <f t="shared" si="411"/>
        <v>0.16207030330686475</v>
      </c>
      <c r="R1357" s="97">
        <f t="shared" si="420"/>
        <v>3.4039013491531495E-3</v>
      </c>
      <c r="S1357" s="97">
        <f t="shared" si="427"/>
        <v>16.818634779629551</v>
      </c>
      <c r="T1357" s="97">
        <f t="shared" si="421"/>
        <v>314.33942450777857</v>
      </c>
      <c r="U1357" s="97">
        <f t="shared" si="422"/>
        <v>663.34501649716162</v>
      </c>
      <c r="V1357" s="33">
        <f t="shared" si="423"/>
        <v>999.9999999999992</v>
      </c>
      <c r="W1357" s="101">
        <f t="shared" si="424"/>
        <v>926.46169297536096</v>
      </c>
      <c r="X1357" s="108">
        <f t="shared" si="425"/>
        <v>22.315558995059025</v>
      </c>
      <c r="Y1357" s="32">
        <f t="shared" si="426"/>
        <v>9.9722436814135538</v>
      </c>
    </row>
    <row r="1358" spans="1:25" x14ac:dyDescent="0.25">
      <c r="A1358" s="4">
        <v>1352</v>
      </c>
      <c r="C1358" s="106">
        <f>IF(male=0,VLOOKUP((($A$5:$A$1570/'Life tables'!$I$2)*2)+age,lifetable,13,1),IF(male=1,VLOOKUP((($A$5:$A$1570/'Life tables'!$I$2)*2)+age,lifetable,10,1),"error"))</f>
        <v>7.7932954904519347E-3</v>
      </c>
      <c r="F1358" s="97">
        <f t="shared" si="412"/>
        <v>3.6073731228008179</v>
      </c>
      <c r="G1358" s="97">
        <f t="shared" si="408"/>
        <v>0.36236818000132853</v>
      </c>
      <c r="H1358" s="97">
        <f t="shared" si="413"/>
        <v>8.2923506116625301E-3</v>
      </c>
      <c r="I1358" s="97">
        <f t="shared" si="414"/>
        <v>8.2923506116625301E-3</v>
      </c>
      <c r="J1358" s="97">
        <f t="shared" si="409"/>
        <v>3.1066616470642988E-2</v>
      </c>
      <c r="K1358" s="97">
        <f t="shared" si="415"/>
        <v>1.9992028855190393E-2</v>
      </c>
      <c r="L1358" s="97">
        <f t="shared" si="416"/>
        <v>3.1773615962503308</v>
      </c>
      <c r="M1358" s="97">
        <f t="shared" si="417"/>
        <v>18.708185872258202</v>
      </c>
      <c r="N1358" s="97">
        <f t="shared" si="410"/>
        <v>1.8016388331682247</v>
      </c>
      <c r="O1358" s="97">
        <f t="shared" si="418"/>
        <v>4.3004932198548847E-2</v>
      </c>
      <c r="P1358" s="97">
        <f t="shared" si="419"/>
        <v>4.3004932198548847E-2</v>
      </c>
      <c r="Q1358" s="97">
        <f t="shared" si="411"/>
        <v>0.16050942467509974</v>
      </c>
      <c r="R1358" s="97">
        <f t="shared" si="420"/>
        <v>3.3711188049601547E-3</v>
      </c>
      <c r="S1358" s="97">
        <f t="shared" si="427"/>
        <v>16.656656631212819</v>
      </c>
      <c r="T1358" s="97">
        <f t="shared" si="421"/>
        <v>314.53100054892434</v>
      </c>
      <c r="U1358" s="97">
        <f t="shared" si="422"/>
        <v>663.36837964482174</v>
      </c>
      <c r="V1358" s="33">
        <f t="shared" si="423"/>
        <v>999.9999999999992</v>
      </c>
      <c r="W1358" s="101">
        <f t="shared" si="424"/>
        <v>916.48391280857084</v>
      </c>
      <c r="X1358" s="108">
        <f t="shared" si="425"/>
        <v>22.100619806253128</v>
      </c>
      <c r="Y1358" s="32">
        <f t="shared" si="426"/>
        <v>9.8733526692525651</v>
      </c>
    </row>
    <row r="1359" spans="1:25" x14ac:dyDescent="0.25">
      <c r="A1359" s="4">
        <v>1353</v>
      </c>
      <c r="C1359" s="106">
        <f>IF(male=0,VLOOKUP((($A$5:$A$1570/'Life tables'!$I$2)*2)+age,lifetable,13,1),IF(male=1,VLOOKUP((($A$5:$A$1570/'Life tables'!$I$2)*2)+age,lifetable,10,1),"error"))</f>
        <v>7.7932954904519347E-3</v>
      </c>
      <c r="F1359" s="97">
        <f t="shared" si="412"/>
        <v>3.5726106422318971</v>
      </c>
      <c r="G1359" s="97">
        <f t="shared" si="408"/>
        <v>0.35887621607431697</v>
      </c>
      <c r="H1359" s="97">
        <f t="shared" si="413"/>
        <v>8.2124413072474697E-3</v>
      </c>
      <c r="I1359" s="97">
        <f t="shared" si="414"/>
        <v>8.2124413072474697E-3</v>
      </c>
      <c r="J1359" s="97">
        <f t="shared" si="409"/>
        <v>3.0767242767219607E-2</v>
      </c>
      <c r="K1359" s="97">
        <f t="shared" si="415"/>
        <v>1.9799375505799056E-2</v>
      </c>
      <c r="L1359" s="97">
        <f t="shared" si="416"/>
        <v>3.1467429252700665</v>
      </c>
      <c r="M1359" s="97">
        <f t="shared" si="417"/>
        <v>18.528009164021231</v>
      </c>
      <c r="N1359" s="97">
        <f t="shared" si="410"/>
        <v>1.7842874257891956</v>
      </c>
      <c r="O1359" s="97">
        <f t="shared" si="418"/>
        <v>4.2590755902974481E-2</v>
      </c>
      <c r="P1359" s="97">
        <f t="shared" si="419"/>
        <v>4.2590755902974481E-2</v>
      </c>
      <c r="Q1359" s="97">
        <f t="shared" si="411"/>
        <v>0.15896357410591899</v>
      </c>
      <c r="R1359" s="97">
        <f t="shared" si="420"/>
        <v>3.3386518894879197E-3</v>
      </c>
      <c r="S1359" s="97">
        <f t="shared" si="427"/>
        <v>16.496238000430679</v>
      </c>
      <c r="T1359" s="97">
        <f t="shared" si="421"/>
        <v>314.72073136579746</v>
      </c>
      <c r="U1359" s="97">
        <f t="shared" si="422"/>
        <v>663.39151767221699</v>
      </c>
      <c r="V1359" s="33">
        <f t="shared" si="423"/>
        <v>999.99999999999909</v>
      </c>
      <c r="W1359" s="101">
        <f t="shared" si="424"/>
        <v>906.61358434628926</v>
      </c>
      <c r="X1359" s="108">
        <f t="shared" si="425"/>
        <v>21.887750961984704</v>
      </c>
      <c r="Y1359" s="32">
        <f t="shared" si="426"/>
        <v>9.7754423629363103</v>
      </c>
    </row>
    <row r="1360" spans="1:25" x14ac:dyDescent="0.25">
      <c r="A1360" s="4">
        <v>1354</v>
      </c>
      <c r="C1360" s="106">
        <f>IF(male=0,VLOOKUP((($A$5:$A$1570/'Life tables'!$I$2)*2)+age,lifetable,13,1),IF(male=1,VLOOKUP((($A$5:$A$1570/'Life tables'!$I$2)*2)+age,lifetable,10,1),"error"))</f>
        <v>7.7932954904519347E-3</v>
      </c>
      <c r="F1360" s="97">
        <f t="shared" si="412"/>
        <v>3.5381837502560911</v>
      </c>
      <c r="G1360" s="97">
        <f t="shared" ref="G1360:G1423" si="428">F1360*(rrOSEX)</f>
        <v>0.35541796272383208</v>
      </c>
      <c r="H1360" s="97">
        <f t="shared" si="413"/>
        <v>8.1333034279610691E-3</v>
      </c>
      <c r="I1360" s="97">
        <f t="shared" si="414"/>
        <v>8.1333034279610691E-3</v>
      </c>
      <c r="J1360" s="97">
        <f t="shared" ref="J1360:J1423" si="429">F1360*mr + G1360*mr + H1360*mr+I1360*mr</f>
        <v>3.0470759145237572E-2</v>
      </c>
      <c r="K1360" s="97">
        <f t="shared" si="415"/>
        <v>1.9608581985321626E-2</v>
      </c>
      <c r="L1360" s="97">
        <f t="shared" si="416"/>
        <v>3.1164198395457778</v>
      </c>
      <c r="M1360" s="97">
        <f t="shared" si="417"/>
        <v>18.349567211728612</v>
      </c>
      <c r="N1360" s="97">
        <f t="shared" ref="N1360:N1423" si="430">M1360*rrOSEXc</f>
        <v>1.7671030791661777</v>
      </c>
      <c r="O1360" s="97">
        <f t="shared" si="418"/>
        <v>4.2180567330329377E-2</v>
      </c>
      <c r="P1360" s="97">
        <f t="shared" si="419"/>
        <v>4.2180567330329377E-2</v>
      </c>
      <c r="Q1360" s="97">
        <f t="shared" ref="Q1360:Q1423" si="431">M1360*mr + N1360*mr + O1360*mr+P1360*mr</f>
        <v>0.15743260711125906</v>
      </c>
      <c r="R1360" s="97">
        <f t="shared" si="420"/>
        <v>3.3064975681082356E-3</v>
      </c>
      <c r="S1360" s="97">
        <f t="shared" si="427"/>
        <v>16.33736389322241</v>
      </c>
      <c r="T1360" s="97">
        <f t="shared" si="421"/>
        <v>314.90863473205394</v>
      </c>
      <c r="U1360" s="97">
        <f t="shared" si="422"/>
        <v>663.41443275177039</v>
      </c>
      <c r="V1360" s="33">
        <f t="shared" si="423"/>
        <v>999.99999999999909</v>
      </c>
      <c r="W1360" s="101">
        <f t="shared" si="424"/>
        <v>896.84955073360493</v>
      </c>
      <c r="X1360" s="108">
        <f t="shared" si="425"/>
        <v>21.67693251617478</v>
      </c>
      <c r="Y1360" s="32">
        <f t="shared" si="426"/>
        <v>9.6785030349631835</v>
      </c>
    </row>
    <row r="1361" spans="1:25" x14ac:dyDescent="0.25">
      <c r="A1361" s="4">
        <v>1355</v>
      </c>
      <c r="C1361" s="106">
        <f>IF(male=0,VLOOKUP((($A$5:$A$1570/'Life tables'!$I$2)*2)+age,lifetable,13,1),IF(male=1,VLOOKUP((($A$5:$A$1570/'Life tables'!$I$2)*2)+age,lifetable,10,1),"error"))</f>
        <v>7.7932954904519347E-3</v>
      </c>
      <c r="F1361" s="97">
        <f t="shared" si="412"/>
        <v>3.504089180729038</v>
      </c>
      <c r="G1361" s="97">
        <f t="shared" si="428"/>
        <v>0.35199309185883698</v>
      </c>
      <c r="H1361" s="97">
        <f t="shared" si="413"/>
        <v>8.0549294658430279E-3</v>
      </c>
      <c r="I1361" s="97">
        <f t="shared" si="414"/>
        <v>8.0549294658430279E-3</v>
      </c>
      <c r="J1361" s="97">
        <f t="shared" si="429"/>
        <v>3.017713747673486E-2</v>
      </c>
      <c r="K1361" s="97">
        <f t="shared" si="415"/>
        <v>1.9419630192815913E-2</v>
      </c>
      <c r="L1361" s="97">
        <f t="shared" si="416"/>
        <v>3.086389462268964</v>
      </c>
      <c r="M1361" s="97">
        <f t="shared" si="417"/>
        <v>18.172843335445741</v>
      </c>
      <c r="N1361" s="97">
        <f t="shared" si="430"/>
        <v>1.750084186985329</v>
      </c>
      <c r="O1361" s="97">
        <f t="shared" si="418"/>
        <v>4.177432813806866E-2</v>
      </c>
      <c r="P1361" s="97">
        <f t="shared" si="419"/>
        <v>4.177432813806866E-2</v>
      </c>
      <c r="Q1361" s="97">
        <f t="shared" si="431"/>
        <v>0.15591638058335294</v>
      </c>
      <c r="R1361" s="97">
        <f t="shared" si="420"/>
        <v>3.2746528351827375E-3</v>
      </c>
      <c r="S1361" s="97">
        <f t="shared" si="427"/>
        <v>16.180019458765738</v>
      </c>
      <c r="T1361" s="97">
        <f t="shared" si="421"/>
        <v>315.09472825011403</v>
      </c>
      <c r="U1361" s="97">
        <f t="shared" si="422"/>
        <v>663.43712703479844</v>
      </c>
      <c r="V1361" s="33">
        <f t="shared" si="423"/>
        <v>999.99999999999909</v>
      </c>
      <c r="W1361" s="101">
        <f t="shared" si="424"/>
        <v>887.1906675569146</v>
      </c>
      <c r="X1361" s="108">
        <f t="shared" si="425"/>
        <v>21.468144715086691</v>
      </c>
      <c r="Y1361" s="32">
        <f t="shared" si="426"/>
        <v>9.5825250543976495</v>
      </c>
    </row>
    <row r="1362" spans="1:25" x14ac:dyDescent="0.25">
      <c r="A1362" s="4">
        <v>1356</v>
      </c>
      <c r="C1362" s="106">
        <f>IF(male=0,VLOOKUP((($A$5:$A$1570/'Life tables'!$I$2)*2)+age,lifetable,13,1),IF(male=1,VLOOKUP((($A$5:$A$1570/'Life tables'!$I$2)*2)+age,lifetable,10,1),"error"))</f>
        <v>8.6630732958462575E-3</v>
      </c>
      <c r="F1362" s="97">
        <f t="shared" si="412"/>
        <v>3.4703237004592506</v>
      </c>
      <c r="G1362" s="97">
        <f t="shared" si="428"/>
        <v>0.34860127869848007</v>
      </c>
      <c r="H1362" s="97">
        <f t="shared" si="413"/>
        <v>7.9773119886825689E-3</v>
      </c>
      <c r="I1362" s="97">
        <f t="shared" si="414"/>
        <v>7.9773119886825689E-3</v>
      </c>
      <c r="J1362" s="97">
        <f t="shared" si="429"/>
        <v>3.3221843082705135E-2</v>
      </c>
      <c r="K1362" s="97">
        <f t="shared" si="415"/>
        <v>1.923250220996427E-2</v>
      </c>
      <c r="L1362" s="97">
        <f t="shared" si="416"/>
        <v>3.0533134524907362</v>
      </c>
      <c r="M1362" s="97">
        <f t="shared" si="417"/>
        <v>17.997821014627437</v>
      </c>
      <c r="N1362" s="97">
        <f t="shared" si="430"/>
        <v>1.7332291582823551</v>
      </c>
      <c r="O1362" s="97">
        <f t="shared" si="418"/>
        <v>4.137200035003951E-2</v>
      </c>
      <c r="P1362" s="97">
        <f t="shared" si="419"/>
        <v>4.137200035003951E-2</v>
      </c>
      <c r="Q1362" s="97">
        <f t="shared" si="431"/>
        <v>0.17164835119479382</v>
      </c>
      <c r="R1362" s="97">
        <f t="shared" si="420"/>
        <v>3.2431147137942135E-3</v>
      </c>
      <c r="S1362" s="97">
        <f t="shared" si="427"/>
        <v>16.006956389736416</v>
      </c>
      <c r="T1362" s="97">
        <f t="shared" si="421"/>
        <v>315.29959844439151</v>
      </c>
      <c r="U1362" s="97">
        <f t="shared" si="422"/>
        <v>663.45960265172221</v>
      </c>
      <c r="V1362" s="33">
        <f t="shared" si="423"/>
        <v>999.99999999999909</v>
      </c>
      <c r="W1362" s="101">
        <f t="shared" si="424"/>
        <v>876.90108159439853</v>
      </c>
      <c r="X1362" s="108">
        <f t="shared" si="425"/>
        <v>21.24079890388543</v>
      </c>
      <c r="Y1362" s="32">
        <f t="shared" si="426"/>
        <v>9.4781684083448123</v>
      </c>
    </row>
    <row r="1363" spans="1:25" x14ac:dyDescent="0.25">
      <c r="A1363" s="4">
        <v>1357</v>
      </c>
      <c r="C1363" s="106">
        <f>IF(male=0,VLOOKUP((($A$5:$A$1570/'Life tables'!$I$2)*2)+age,lifetable,13,1),IF(male=1,VLOOKUP((($A$5:$A$1570/'Life tables'!$I$2)*2)+age,lifetable,10,1),"error"))</f>
        <v>8.6630732958462575E-3</v>
      </c>
      <c r="F1363" s="97">
        <f t="shared" si="412"/>
        <v>3.433534249910613</v>
      </c>
      <c r="G1363" s="97">
        <f t="shared" si="428"/>
        <v>0.34490570139479154</v>
      </c>
      <c r="H1363" s="97">
        <f t="shared" si="413"/>
        <v>7.8927432422916041E-3</v>
      </c>
      <c r="I1363" s="97">
        <f t="shared" si="414"/>
        <v>7.8927432422916041E-3</v>
      </c>
      <c r="J1363" s="97">
        <f t="shared" si="429"/>
        <v>3.2869653068539013E-2</v>
      </c>
      <c r="K1363" s="97">
        <f t="shared" si="415"/>
        <v>1.9028615411483076E-2</v>
      </c>
      <c r="L1363" s="97">
        <f t="shared" si="416"/>
        <v>3.0209447935512159</v>
      </c>
      <c r="M1363" s="97">
        <f t="shared" si="417"/>
        <v>17.807264653974823</v>
      </c>
      <c r="N1363" s="97">
        <f t="shared" si="430"/>
        <v>1.7148781678868594</v>
      </c>
      <c r="O1363" s="97">
        <f t="shared" si="418"/>
        <v>4.0933964111474028E-2</v>
      </c>
      <c r="P1363" s="97">
        <f t="shared" si="419"/>
        <v>4.0933964111474028E-2</v>
      </c>
      <c r="Q1363" s="97">
        <f t="shared" si="431"/>
        <v>0.16983098202054114</v>
      </c>
      <c r="R1363" s="97">
        <f t="shared" si="420"/>
        <v>3.2087774383797452E-3</v>
      </c>
      <c r="S1363" s="97">
        <f t="shared" si="427"/>
        <v>15.837478798406094</v>
      </c>
      <c r="T1363" s="97">
        <f t="shared" si="421"/>
        <v>315.50229907948057</v>
      </c>
      <c r="U1363" s="97">
        <f t="shared" si="422"/>
        <v>663.4818400445721</v>
      </c>
      <c r="V1363" s="33">
        <f t="shared" si="423"/>
        <v>999.99999999999909</v>
      </c>
      <c r="W1363" s="101">
        <f t="shared" si="424"/>
        <v>866.61824511828922</v>
      </c>
      <c r="X1363" s="108">
        <f t="shared" si="425"/>
        <v>21.015860875946494</v>
      </c>
      <c r="Y1363" s="32">
        <f t="shared" si="426"/>
        <v>9.375098580181918</v>
      </c>
    </row>
    <row r="1364" spans="1:25" x14ac:dyDescent="0.25">
      <c r="A1364" s="4">
        <v>1358</v>
      </c>
      <c r="C1364" s="106">
        <f>IF(male=0,VLOOKUP((($A$5:$A$1570/'Life tables'!$I$2)*2)+age,lifetable,13,1),IF(male=1,VLOOKUP((($A$5:$A$1570/'Life tables'!$I$2)*2)+age,lifetable,10,1),"error"))</f>
        <v>8.6630732958462575E-3</v>
      </c>
      <c r="F1364" s="97">
        <f t="shared" si="412"/>
        <v>3.3971361890060834</v>
      </c>
      <c r="G1364" s="97">
        <f t="shared" si="428"/>
        <v>0.34124943999998703</v>
      </c>
      <c r="H1364" s="97">
        <f t="shared" si="413"/>
        <v>7.8090741921738654E-3</v>
      </c>
      <c r="I1364" s="97">
        <f t="shared" si="414"/>
        <v>7.8090741921738654E-3</v>
      </c>
      <c r="J1364" s="97">
        <f t="shared" si="429"/>
        <v>3.2521209876416907E-2</v>
      </c>
      <c r="K1364" s="97">
        <f t="shared" si="415"/>
        <v>1.8826897690830062E-2</v>
      </c>
      <c r="L1364" s="97">
        <f t="shared" si="416"/>
        <v>2.9889204930545015</v>
      </c>
      <c r="M1364" s="97">
        <f t="shared" si="417"/>
        <v>17.618724686940411</v>
      </c>
      <c r="N1364" s="97">
        <f t="shared" si="430"/>
        <v>1.6967213605655702</v>
      </c>
      <c r="O1364" s="97">
        <f t="shared" si="418"/>
        <v>4.050056300276178E-2</v>
      </c>
      <c r="P1364" s="97">
        <f t="shared" si="419"/>
        <v>4.050056300276178E-2</v>
      </c>
      <c r="Q1364" s="97">
        <f t="shared" si="431"/>
        <v>0.16803284354314013</v>
      </c>
      <c r="R1364" s="97">
        <f t="shared" si="420"/>
        <v>3.174803506717094E-3</v>
      </c>
      <c r="S1364" s="97">
        <f t="shared" si="427"/>
        <v>15.669794553319459</v>
      </c>
      <c r="T1364" s="97">
        <f t="shared" si="421"/>
        <v>315.70285313290015</v>
      </c>
      <c r="U1364" s="97">
        <f t="shared" si="422"/>
        <v>663.50384174576959</v>
      </c>
      <c r="V1364" s="33">
        <f t="shared" si="423"/>
        <v>999.99999999999909</v>
      </c>
      <c r="W1364" s="101">
        <f t="shared" si="424"/>
        <v>856.4559740171976</v>
      </c>
      <c r="X1364" s="108">
        <f t="shared" si="425"/>
        <v>20.793305121329389</v>
      </c>
      <c r="Y1364" s="32">
        <f t="shared" si="426"/>
        <v>9.2731496685472781</v>
      </c>
    </row>
    <row r="1365" spans="1:25" x14ac:dyDescent="0.25">
      <c r="A1365" s="4">
        <v>1359</v>
      </c>
      <c r="C1365" s="106">
        <f>IF(male=0,VLOOKUP((($A$5:$A$1570/'Life tables'!$I$2)*2)+age,lifetable,13,1),IF(male=1,VLOOKUP((($A$5:$A$1570/'Life tables'!$I$2)*2)+age,lifetable,10,1),"error"))</f>
        <v>8.6630732958462575E-3</v>
      </c>
      <c r="F1365" s="97">
        <f t="shared" si="412"/>
        <v>3.361125291820958</v>
      </c>
      <c r="G1365" s="97">
        <f t="shared" si="428"/>
        <v>0.33763207001108575</v>
      </c>
      <c r="H1365" s="97">
        <f t="shared" si="413"/>
        <v>7.7262951241001574E-3</v>
      </c>
      <c r="I1365" s="97">
        <f t="shared" si="414"/>
        <v>7.7262951241001574E-3</v>
      </c>
      <c r="J1365" s="97">
        <f t="shared" si="429"/>
        <v>3.2176473051032765E-2</v>
      </c>
      <c r="K1365" s="97">
        <f t="shared" si="415"/>
        <v>1.8627325627969163E-2</v>
      </c>
      <c r="L1365" s="97">
        <f t="shared" si="416"/>
        <v>2.9572368328826699</v>
      </c>
      <c r="M1365" s="97">
        <f t="shared" si="417"/>
        <v>17.432179829508431</v>
      </c>
      <c r="N1365" s="97">
        <f t="shared" si="430"/>
        <v>1.6787566866216548</v>
      </c>
      <c r="O1365" s="97">
        <f t="shared" si="418"/>
        <v>4.0071748097851821E-2</v>
      </c>
      <c r="P1365" s="97">
        <f t="shared" si="419"/>
        <v>4.0071748097851821E-2</v>
      </c>
      <c r="Q1365" s="97">
        <f t="shared" si="431"/>
        <v>0.16625373277322841</v>
      </c>
      <c r="R1365" s="97">
        <f t="shared" si="420"/>
        <v>3.1411890835361654E-3</v>
      </c>
      <c r="S1365" s="97">
        <f t="shared" si="427"/>
        <v>15.503884724834307</v>
      </c>
      <c r="T1365" s="97">
        <f t="shared" si="421"/>
        <v>315.9012833387244</v>
      </c>
      <c r="U1365" s="97">
        <f t="shared" si="422"/>
        <v>663.52561026048113</v>
      </c>
      <c r="V1365" s="33">
        <f t="shared" si="423"/>
        <v>999.99999999999909</v>
      </c>
      <c r="W1365" s="101">
        <f t="shared" si="424"/>
        <v>846.41285534728013</v>
      </c>
      <c r="X1365" s="108">
        <f t="shared" si="425"/>
        <v>20.57310640079362</v>
      </c>
      <c r="Y1365" s="32">
        <f t="shared" si="426"/>
        <v>9.1723094790764286</v>
      </c>
    </row>
    <row r="1366" spans="1:25" x14ac:dyDescent="0.25">
      <c r="A1366" s="4">
        <v>1360</v>
      </c>
      <c r="C1366" s="106">
        <f>IF(male=0,VLOOKUP((($A$5:$A$1570/'Life tables'!$I$2)*2)+age,lifetable,13,1),IF(male=1,VLOOKUP((($A$5:$A$1570/'Life tables'!$I$2)*2)+age,lifetable,10,1),"error"))</f>
        <v>8.6630732958462575E-3</v>
      </c>
      <c r="F1366" s="97">
        <f t="shared" si="412"/>
        <v>3.3254973808432688</v>
      </c>
      <c r="G1366" s="97">
        <f t="shared" si="428"/>
        <v>0.33405317178826738</v>
      </c>
      <c r="H1366" s="97">
        <f t="shared" si="413"/>
        <v>7.644396435128745E-3</v>
      </c>
      <c r="I1366" s="97">
        <f t="shared" si="414"/>
        <v>7.644396435128745E-3</v>
      </c>
      <c r="J1366" s="97">
        <f t="shared" si="429"/>
        <v>3.1835402600541726E-2</v>
      </c>
      <c r="K1366" s="97">
        <f t="shared" si="415"/>
        <v>1.8429876071167261E-2</v>
      </c>
      <c r="L1366" s="97">
        <f t="shared" si="416"/>
        <v>2.9258901375130351</v>
      </c>
      <c r="M1366" s="97">
        <f t="shared" si="417"/>
        <v>17.24760901995035</v>
      </c>
      <c r="N1366" s="97">
        <f t="shared" si="430"/>
        <v>1.6609821177650221</v>
      </c>
      <c r="O1366" s="97">
        <f t="shared" si="418"/>
        <v>3.9647470981669923E-2</v>
      </c>
      <c r="P1366" s="97">
        <f t="shared" si="419"/>
        <v>3.9647470981669923E-2</v>
      </c>
      <c r="Q1366" s="97">
        <f t="shared" si="431"/>
        <v>0.16449344884143555</v>
      </c>
      <c r="R1366" s="97">
        <f t="shared" si="420"/>
        <v>3.1079303736218796E-3</v>
      </c>
      <c r="S1366" s="97">
        <f t="shared" si="427"/>
        <v>15.339730581006931</v>
      </c>
      <c r="T1366" s="97">
        <f t="shared" si="421"/>
        <v>316.09761219016639</v>
      </c>
      <c r="U1366" s="97">
        <f t="shared" si="422"/>
        <v>663.54714806692596</v>
      </c>
      <c r="V1366" s="33">
        <f t="shared" si="423"/>
        <v>999.9999999999992</v>
      </c>
      <c r="W1366" s="101">
        <f t="shared" si="424"/>
        <v>836.4874926922738</v>
      </c>
      <c r="X1366" s="108">
        <f t="shared" si="425"/>
        <v>20.355239742906853</v>
      </c>
      <c r="Y1366" s="32">
        <f t="shared" si="426"/>
        <v>9.072565950249956</v>
      </c>
    </row>
    <row r="1367" spans="1:25" x14ac:dyDescent="0.25">
      <c r="A1367" s="4">
        <v>1361</v>
      </c>
      <c r="C1367" s="106">
        <f>IF(male=0,VLOOKUP((($A$5:$A$1570/'Life tables'!$I$2)*2)+age,lifetable,13,1),IF(male=1,VLOOKUP((($A$5:$A$1570/'Life tables'!$I$2)*2)+age,lifetable,10,1),"error"))</f>
        <v>8.6630732958462575E-3</v>
      </c>
      <c r="F1367" s="97">
        <f t="shared" si="412"/>
        <v>3.2902483262960875</v>
      </c>
      <c r="G1367" s="97">
        <f t="shared" si="428"/>
        <v>0.33051233048679635</v>
      </c>
      <c r="H1367" s="97">
        <f t="shared" si="413"/>
        <v>7.5633686320475098E-3</v>
      </c>
      <c r="I1367" s="97">
        <f t="shared" si="414"/>
        <v>7.5633686320475098E-3</v>
      </c>
      <c r="J1367" s="97">
        <f t="shared" si="429"/>
        <v>3.1497958990072419E-2</v>
      </c>
      <c r="K1367" s="97">
        <f t="shared" si="415"/>
        <v>1.8234526133238387E-2</v>
      </c>
      <c r="L1367" s="97">
        <f t="shared" si="416"/>
        <v>2.8948767734218857</v>
      </c>
      <c r="M1367" s="97">
        <f t="shared" si="417"/>
        <v>17.064991416610766</v>
      </c>
      <c r="N1367" s="97">
        <f t="shared" si="430"/>
        <v>1.6433956468991011</v>
      </c>
      <c r="O1367" s="97">
        <f t="shared" si="418"/>
        <v>3.9227683745028989E-2</v>
      </c>
      <c r="P1367" s="97">
        <f t="shared" si="419"/>
        <v>3.9227683745028989E-2</v>
      </c>
      <c r="Q1367" s="97">
        <f t="shared" si="431"/>
        <v>0.16275179297726683</v>
      </c>
      <c r="R1367" s="97">
        <f t="shared" si="420"/>
        <v>3.075023621415205E-3</v>
      </c>
      <c r="S1367" s="97">
        <f t="shared" si="427"/>
        <v>15.177313585622926</v>
      </c>
      <c r="T1367" s="97">
        <f t="shared" si="421"/>
        <v>316.29186194213372</v>
      </c>
      <c r="U1367" s="97">
        <f t="shared" si="422"/>
        <v>663.56845761668058</v>
      </c>
      <c r="V1367" s="33">
        <f t="shared" si="423"/>
        <v>999.99999999999909</v>
      </c>
      <c r="W1367" s="101">
        <f t="shared" si="424"/>
        <v>826.67850597160566</v>
      </c>
      <c r="X1367" s="108">
        <f t="shared" si="425"/>
        <v>20.139680441184861</v>
      </c>
      <c r="Y1367" s="32">
        <f t="shared" si="426"/>
        <v>8.9739071519379934</v>
      </c>
    </row>
    <row r="1368" spans="1:25" x14ac:dyDescent="0.25">
      <c r="A1368" s="4">
        <v>1362</v>
      </c>
      <c r="C1368" s="106">
        <f>IF(male=0,VLOOKUP((($A$5:$A$1570/'Life tables'!$I$2)*2)+age,lifetable,13,1),IF(male=1,VLOOKUP((($A$5:$A$1570/'Life tables'!$I$2)*2)+age,lifetable,10,1),"error"))</f>
        <v>8.6630732958462575E-3</v>
      </c>
      <c r="F1368" s="97">
        <f t="shared" si="412"/>
        <v>3.2553740454744466</v>
      </c>
      <c r="G1368" s="97">
        <f t="shared" si="428"/>
        <v>0.32700913599041409</v>
      </c>
      <c r="H1368" s="97">
        <f t="shared" si="413"/>
        <v>7.4832023298497226E-3</v>
      </c>
      <c r="I1368" s="97">
        <f t="shared" si="414"/>
        <v>7.4832023298497226E-3</v>
      </c>
      <c r="J1368" s="97">
        <f t="shared" si="429"/>
        <v>3.1164103135379265E-2</v>
      </c>
      <c r="K1368" s="97">
        <f t="shared" si="415"/>
        <v>1.804125318786895E-2</v>
      </c>
      <c r="L1368" s="97">
        <f t="shared" si="416"/>
        <v>2.864193148501085</v>
      </c>
      <c r="M1368" s="97">
        <f t="shared" si="417"/>
        <v>16.884306395710414</v>
      </c>
      <c r="N1368" s="97">
        <f t="shared" si="430"/>
        <v>1.6259952879092643</v>
      </c>
      <c r="O1368" s="97">
        <f t="shared" si="418"/>
        <v>3.8812338979578725E-2</v>
      </c>
      <c r="P1368" s="97">
        <f t="shared" si="419"/>
        <v>3.8812338979578725E-2</v>
      </c>
      <c r="Q1368" s="97">
        <f t="shared" si="431"/>
        <v>0.16102856848815031</v>
      </c>
      <c r="R1368" s="97">
        <f t="shared" si="420"/>
        <v>3.0424651106172643E-3</v>
      </c>
      <c r="S1368" s="97">
        <f t="shared" si="427"/>
        <v>15.016615396243225</v>
      </c>
      <c r="T1368" s="97">
        <f t="shared" si="421"/>
        <v>316.48405461375722</v>
      </c>
      <c r="U1368" s="97">
        <f t="shared" si="422"/>
        <v>663.58954133497912</v>
      </c>
      <c r="V1368" s="33">
        <f t="shared" si="423"/>
        <v>999.9999999999992</v>
      </c>
      <c r="W1368" s="101">
        <f t="shared" si="424"/>
        <v>816.98453125066681</v>
      </c>
      <c r="X1368" s="108">
        <f t="shared" si="425"/>
        <v>19.926404051262846</v>
      </c>
      <c r="Y1368" s="32">
        <f t="shared" si="426"/>
        <v>8.8763212839609658</v>
      </c>
    </row>
    <row r="1369" spans="1:25" x14ac:dyDescent="0.25">
      <c r="A1369" s="4">
        <v>1363</v>
      </c>
      <c r="C1369" s="106">
        <f>IF(male=0,VLOOKUP((($A$5:$A$1570/'Life tables'!$I$2)*2)+age,lifetable,13,1),IF(male=1,VLOOKUP((($A$5:$A$1570/'Life tables'!$I$2)*2)+age,lifetable,10,1),"error"))</f>
        <v>8.6630732958462575E-3</v>
      </c>
      <c r="F1369" s="97">
        <f t="shared" si="412"/>
        <v>3.2208705020963846</v>
      </c>
      <c r="G1369" s="97">
        <f t="shared" si="428"/>
        <v>0.32354318284614997</v>
      </c>
      <c r="H1369" s="97">
        <f t="shared" si="413"/>
        <v>7.4038882502422739E-3</v>
      </c>
      <c r="I1369" s="97">
        <f t="shared" si="414"/>
        <v>7.4038882502422739E-3</v>
      </c>
      <c r="J1369" s="97">
        <f t="shared" si="429"/>
        <v>3.083379639662991E-2</v>
      </c>
      <c r="K1369" s="97">
        <f t="shared" si="415"/>
        <v>1.7850034866021235E-2</v>
      </c>
      <c r="L1369" s="97">
        <f t="shared" si="416"/>
        <v>2.8338357114870991</v>
      </c>
      <c r="M1369" s="97">
        <f t="shared" si="417"/>
        <v>16.705533549166461</v>
      </c>
      <c r="N1369" s="97">
        <f t="shared" si="430"/>
        <v>1.6087790754529181</v>
      </c>
      <c r="O1369" s="97">
        <f t="shared" si="418"/>
        <v>3.8401389772795141E-2</v>
      </c>
      <c r="P1369" s="97">
        <f t="shared" si="419"/>
        <v>3.8401389772795141E-2</v>
      </c>
      <c r="Q1369" s="97">
        <f t="shared" si="431"/>
        <v>0.15932358073864833</v>
      </c>
      <c r="R1369" s="97">
        <f t="shared" si="420"/>
        <v>3.0102511637965707E-3</v>
      </c>
      <c r="S1369" s="97">
        <f t="shared" si="427"/>
        <v>14.857617862265508</v>
      </c>
      <c r="T1369" s="97">
        <f t="shared" si="421"/>
        <v>316.6742119908925</v>
      </c>
      <c r="U1369" s="97">
        <f t="shared" si="422"/>
        <v>663.61040162100892</v>
      </c>
      <c r="V1369" s="33">
        <f t="shared" si="423"/>
        <v>999.99999999999909</v>
      </c>
      <c r="W1369" s="101">
        <f t="shared" si="424"/>
        <v>807.40422055322517</v>
      </c>
      <c r="X1369" s="108">
        <f t="shared" si="425"/>
        <v>19.715386388097748</v>
      </c>
      <c r="Y1369" s="32">
        <f t="shared" si="426"/>
        <v>8.7797966746665654</v>
      </c>
    </row>
    <row r="1370" spans="1:25" x14ac:dyDescent="0.25">
      <c r="A1370" s="4">
        <v>1364</v>
      </c>
      <c r="C1370" s="106">
        <f>IF(male=0,VLOOKUP((($A$5:$A$1570/'Life tables'!$I$2)*2)+age,lifetable,13,1),IF(male=1,VLOOKUP((($A$5:$A$1570/'Life tables'!$I$2)*2)+age,lifetable,10,1),"error"))</f>
        <v>8.6630732958462575E-3</v>
      </c>
      <c r="F1370" s="97">
        <f t="shared" si="412"/>
        <v>3.1867337056676401</v>
      </c>
      <c r="G1370" s="97">
        <f t="shared" si="428"/>
        <v>0.32011407020050392</v>
      </c>
      <c r="H1370" s="97">
        <f t="shared" si="413"/>
        <v>7.3254172201852787E-3</v>
      </c>
      <c r="I1370" s="97">
        <f t="shared" si="414"/>
        <v>7.3254172201852787E-3</v>
      </c>
      <c r="J1370" s="97">
        <f t="shared" si="429"/>
        <v>3.05070005723234E-2</v>
      </c>
      <c r="K1370" s="97">
        <f t="shared" si="415"/>
        <v>1.7660849052412535E-2</v>
      </c>
      <c r="L1370" s="97">
        <f t="shared" si="416"/>
        <v>2.8038009514020299</v>
      </c>
      <c r="M1370" s="97">
        <f t="shared" si="417"/>
        <v>16.528652682430106</v>
      </c>
      <c r="N1370" s="97">
        <f t="shared" si="430"/>
        <v>1.5917450647512592</v>
      </c>
      <c r="O1370" s="97">
        <f t="shared" si="418"/>
        <v>3.7994789703009797E-2</v>
      </c>
      <c r="P1370" s="97">
        <f t="shared" si="419"/>
        <v>3.7994789703009797E-2</v>
      </c>
      <c r="Q1370" s="97">
        <f t="shared" si="431"/>
        <v>0.15763663712983444</v>
      </c>
      <c r="R1370" s="97">
        <f t="shared" si="420"/>
        <v>2.9783781419993696E-3</v>
      </c>
      <c r="S1370" s="97">
        <f t="shared" si="427"/>
        <v>14.700303023000993</v>
      </c>
      <c r="T1370" s="97">
        <f t="shared" si="421"/>
        <v>316.86235562859468</v>
      </c>
      <c r="U1370" s="97">
        <f t="shared" si="422"/>
        <v>663.63104084820338</v>
      </c>
      <c r="V1370" s="33">
        <f t="shared" si="423"/>
        <v>999.99999999999932</v>
      </c>
      <c r="W1370" s="101">
        <f t="shared" si="424"/>
        <v>797.9362416759584</v>
      </c>
      <c r="X1370" s="108">
        <f t="shared" si="425"/>
        <v>19.506603523201179</v>
      </c>
      <c r="Y1370" s="32">
        <f t="shared" si="426"/>
        <v>8.6843217795225573</v>
      </c>
    </row>
    <row r="1371" spans="1:25" x14ac:dyDescent="0.25">
      <c r="A1371" s="4">
        <v>1365</v>
      </c>
      <c r="C1371" s="106">
        <f>IF(male=0,VLOOKUP((($A$5:$A$1570/'Life tables'!$I$2)*2)+age,lifetable,13,1),IF(male=1,VLOOKUP((($A$5:$A$1570/'Life tables'!$I$2)*2)+age,lifetable,10,1),"error"))</f>
        <v>8.6630732958462575E-3</v>
      </c>
      <c r="F1371" s="97">
        <f t="shared" si="412"/>
        <v>3.1529597108595544</v>
      </c>
      <c r="G1371" s="97">
        <f t="shared" si="428"/>
        <v>0.31672140173695501</v>
      </c>
      <c r="H1371" s="97">
        <f t="shared" si="413"/>
        <v>7.2477801704620521E-3</v>
      </c>
      <c r="I1371" s="97">
        <f t="shared" si="414"/>
        <v>7.2477801704620521E-3</v>
      </c>
      <c r="J1371" s="97">
        <f t="shared" si="429"/>
        <v>3.0183677893334739E-2</v>
      </c>
      <c r="K1371" s="97">
        <f t="shared" si="415"/>
        <v>1.7473673882067515E-2</v>
      </c>
      <c r="L1371" s="97">
        <f t="shared" si="416"/>
        <v>2.7740853970062731</v>
      </c>
      <c r="M1371" s="97">
        <f t="shared" si="417"/>
        <v>16.353643812341623</v>
      </c>
      <c r="N1371" s="97">
        <f t="shared" si="430"/>
        <v>1.5748913313827098</v>
      </c>
      <c r="O1371" s="97">
        <f t="shared" si="418"/>
        <v>3.7592492834479088E-2</v>
      </c>
      <c r="P1371" s="97">
        <f t="shared" si="419"/>
        <v>3.7592492834479088E-2</v>
      </c>
      <c r="Q1371" s="97">
        <f t="shared" si="431"/>
        <v>0.15596754707883673</v>
      </c>
      <c r="R1371" s="97">
        <f t="shared" si="420"/>
        <v>2.9468424443631295E-3</v>
      </c>
      <c r="S1371" s="97">
        <f t="shared" si="427"/>
        <v>14.544653105766756</v>
      </c>
      <c r="T1371" s="97">
        <f t="shared" si="421"/>
        <v>317.04850685356683</v>
      </c>
      <c r="U1371" s="97">
        <f t="shared" si="422"/>
        <v>663.65146136452984</v>
      </c>
      <c r="V1371" s="33">
        <f t="shared" si="423"/>
        <v>999.99999999999932</v>
      </c>
      <c r="W1371" s="101">
        <f t="shared" si="424"/>
        <v>788.57927800508196</v>
      </c>
      <c r="X1371" s="108">
        <f t="shared" si="425"/>
        <v>19.300031781902575</v>
      </c>
      <c r="Y1371" s="32">
        <f t="shared" si="426"/>
        <v>8.589885179725405</v>
      </c>
    </row>
    <row r="1372" spans="1:25" x14ac:dyDescent="0.25">
      <c r="A1372" s="4">
        <v>1366</v>
      </c>
      <c r="C1372" s="106">
        <f>IF(male=0,VLOOKUP((($A$5:$A$1570/'Life tables'!$I$2)*2)+age,lifetable,13,1),IF(male=1,VLOOKUP((($A$5:$A$1570/'Life tables'!$I$2)*2)+age,lifetable,10,1),"error"))</f>
        <v>8.6630732958462575E-3</v>
      </c>
      <c r="F1372" s="97">
        <f t="shared" si="412"/>
        <v>3.1195446168997432</v>
      </c>
      <c r="G1372" s="97">
        <f t="shared" si="428"/>
        <v>0.31336478561475334</v>
      </c>
      <c r="H1372" s="97">
        <f t="shared" si="413"/>
        <v>7.1709681342784302E-3</v>
      </c>
      <c r="I1372" s="97">
        <f t="shared" si="414"/>
        <v>7.1709681342784302E-3</v>
      </c>
      <c r="J1372" s="97">
        <f t="shared" si="429"/>
        <v>2.9863791017081733E-2</v>
      </c>
      <c r="K1372" s="97">
        <f t="shared" si="415"/>
        <v>1.7288487736941287E-2</v>
      </c>
      <c r="L1372" s="97">
        <f t="shared" si="416"/>
        <v>2.74468561626241</v>
      </c>
      <c r="M1372" s="97">
        <f t="shared" si="417"/>
        <v>16.180487165002834</v>
      </c>
      <c r="N1372" s="97">
        <f t="shared" si="430"/>
        <v>1.5582159710780326</v>
      </c>
      <c r="O1372" s="97">
        <f t="shared" si="418"/>
        <v>3.7194453712493726E-2</v>
      </c>
      <c r="P1372" s="97">
        <f t="shared" si="419"/>
        <v>3.7194453712493726E-2</v>
      </c>
      <c r="Q1372" s="97">
        <f t="shared" si="431"/>
        <v>0.154316121998547</v>
      </c>
      <c r="R1372" s="97">
        <f t="shared" si="420"/>
        <v>2.9156405077331729E-3</v>
      </c>
      <c r="S1372" s="97">
        <f t="shared" si="427"/>
        <v>14.390650523993534</v>
      </c>
      <c r="T1372" s="97">
        <f t="shared" si="421"/>
        <v>317.23268676658245</v>
      </c>
      <c r="U1372" s="97">
        <f t="shared" si="422"/>
        <v>663.67166549277454</v>
      </c>
      <c r="V1372" s="33">
        <f t="shared" si="423"/>
        <v>999.99999999999932</v>
      </c>
      <c r="W1372" s="101">
        <f t="shared" si="424"/>
        <v>779.33202833505572</v>
      </c>
      <c r="X1372" s="108">
        <f t="shared" si="425"/>
        <v>19.095647740642274</v>
      </c>
      <c r="Y1372" s="32">
        <f t="shared" si="426"/>
        <v>8.4964755808243559</v>
      </c>
    </row>
    <row r="1373" spans="1:25" x14ac:dyDescent="0.25">
      <c r="A1373" s="4">
        <v>1367</v>
      </c>
      <c r="C1373" s="106">
        <f>IF(male=0,VLOOKUP((($A$5:$A$1570/'Life tables'!$I$2)*2)+age,lifetable,13,1),IF(male=1,VLOOKUP((($A$5:$A$1570/'Life tables'!$I$2)*2)+age,lifetable,10,1),"error"))</f>
        <v>8.6630732958462575E-3</v>
      </c>
      <c r="F1373" s="97">
        <f t="shared" si="412"/>
        <v>3.0864845669751295</v>
      </c>
      <c r="G1373" s="97">
        <f t="shared" si="428"/>
        <v>0.3100438344089535</v>
      </c>
      <c r="H1373" s="97">
        <f t="shared" si="413"/>
        <v>7.0949722458905073E-3</v>
      </c>
      <c r="I1373" s="97">
        <f t="shared" si="414"/>
        <v>7.0949722458905073E-3</v>
      </c>
      <c r="J1373" s="97">
        <f t="shared" si="429"/>
        <v>2.954730302181012E-2</v>
      </c>
      <c r="K1373" s="97">
        <f t="shared" si="415"/>
        <v>1.7105269242611052E-2</v>
      </c>
      <c r="L1373" s="97">
        <f t="shared" si="416"/>
        <v>2.7155982158099738</v>
      </c>
      <c r="M1373" s="97">
        <f t="shared" si="417"/>
        <v>16.009163173667144</v>
      </c>
      <c r="N1373" s="97">
        <f t="shared" si="430"/>
        <v>1.5417170995171365</v>
      </c>
      <c r="O1373" s="97">
        <f t="shared" si="418"/>
        <v>3.6800627358528445E-2</v>
      </c>
      <c r="P1373" s="97">
        <f t="shared" si="419"/>
        <v>3.6800627358528445E-2</v>
      </c>
      <c r="Q1373" s="97">
        <f t="shared" si="431"/>
        <v>0.15268217527749772</v>
      </c>
      <c r="R1373" s="97">
        <f t="shared" si="420"/>
        <v>2.884768806282472E-3</v>
      </c>
      <c r="S1373" s="97">
        <f t="shared" si="427"/>
        <v>14.238277875349169</v>
      </c>
      <c r="T1373" s="97">
        <f t="shared" si="421"/>
        <v>317.41491624488174</v>
      </c>
      <c r="U1373" s="97">
        <f t="shared" si="422"/>
        <v>663.69165553082348</v>
      </c>
      <c r="V1373" s="33">
        <f t="shared" si="423"/>
        <v>999.99999999999932</v>
      </c>
      <c r="W1373" s="101">
        <f t="shared" si="424"/>
        <v>770.19320668934699</v>
      </c>
      <c r="X1373" s="108">
        <f t="shared" si="425"/>
        <v>18.89342822429407</v>
      </c>
      <c r="Y1373" s="32">
        <f t="shared" si="426"/>
        <v>8.404081811360939</v>
      </c>
    </row>
    <row r="1374" spans="1:25" x14ac:dyDescent="0.25">
      <c r="A1374" s="4">
        <v>1368</v>
      </c>
      <c r="C1374" s="106">
        <f>IF(male=0,VLOOKUP((($A$5:$A$1570/'Life tables'!$I$2)*2)+age,lifetable,13,1),IF(male=1,VLOOKUP((($A$5:$A$1570/'Life tables'!$I$2)*2)+age,lifetable,10,1),"error"))</f>
        <v>8.6630732958462575E-3</v>
      </c>
      <c r="F1374" s="97">
        <f t="shared" si="412"/>
        <v>3.0537757476469318</v>
      </c>
      <c r="G1374" s="97">
        <f t="shared" si="428"/>
        <v>0.30675816505164877</v>
      </c>
      <c r="H1374" s="97">
        <f t="shared" si="413"/>
        <v>7.0197837392598572E-3</v>
      </c>
      <c r="I1374" s="97">
        <f t="shared" si="414"/>
        <v>7.0197837392598572E-3</v>
      </c>
      <c r="J1374" s="97">
        <f t="shared" si="429"/>
        <v>2.9234177400993207E-2</v>
      </c>
      <c r="K1374" s="97">
        <f t="shared" si="415"/>
        <v>1.6923997265033967E-2</v>
      </c>
      <c r="L1374" s="97">
        <f t="shared" si="416"/>
        <v>2.686819840450736</v>
      </c>
      <c r="M1374" s="97">
        <f t="shared" si="417"/>
        <v>15.839652476647139</v>
      </c>
      <c r="N1374" s="97">
        <f t="shared" si="430"/>
        <v>1.5253928521275744</v>
      </c>
      <c r="O1374" s="97">
        <f t="shared" si="418"/>
        <v>3.6410969265432212E-2</v>
      </c>
      <c r="P1374" s="97">
        <f t="shared" si="419"/>
        <v>3.6410969265432212E-2</v>
      </c>
      <c r="Q1374" s="97">
        <f t="shared" si="431"/>
        <v>0.15106552225990652</v>
      </c>
      <c r="R1374" s="97">
        <f t="shared" si="420"/>
        <v>2.8542238511346076E-3</v>
      </c>
      <c r="S1374" s="97">
        <f t="shared" si="427"/>
        <v>14.087517939877658</v>
      </c>
      <c r="T1374" s="97">
        <f t="shared" si="421"/>
        <v>317.59521594454264</v>
      </c>
      <c r="U1374" s="97">
        <f t="shared" si="422"/>
        <v>663.71143375193969</v>
      </c>
      <c r="V1374" s="33">
        <f t="shared" si="423"/>
        <v>999.99999999999932</v>
      </c>
      <c r="W1374" s="101">
        <f t="shared" si="424"/>
        <v>761.16154214322717</v>
      </c>
      <c r="X1374" s="108">
        <f t="shared" si="425"/>
        <v>18.693350303517001</v>
      </c>
      <c r="Y1374" s="32">
        <f t="shared" si="426"/>
        <v>8.3126928215236084</v>
      </c>
    </row>
    <row r="1375" spans="1:25" x14ac:dyDescent="0.25">
      <c r="A1375" s="4">
        <v>1369</v>
      </c>
      <c r="C1375" s="106">
        <f>IF(male=0,VLOOKUP((($A$5:$A$1570/'Life tables'!$I$2)*2)+age,lifetable,13,1),IF(male=1,VLOOKUP((($A$5:$A$1570/'Life tables'!$I$2)*2)+age,lifetable,10,1),"error"))</f>
        <v>8.6630732958462575E-3</v>
      </c>
      <c r="F1375" s="97">
        <f t="shared" si="412"/>
        <v>3.0214143882772397</v>
      </c>
      <c r="G1375" s="97">
        <f t="shared" si="428"/>
        <v>0.30350739877436955</v>
      </c>
      <c r="H1375" s="97">
        <f t="shared" si="413"/>
        <v>6.9453939467353891E-3</v>
      </c>
      <c r="I1375" s="97">
        <f t="shared" si="414"/>
        <v>6.9453939467353891E-3</v>
      </c>
      <c r="J1375" s="97">
        <f t="shared" si="429"/>
        <v>2.8924378057842402E-2</v>
      </c>
      <c r="K1375" s="97">
        <f t="shared" si="415"/>
        <v>1.6744650907369211E-2</v>
      </c>
      <c r="L1375" s="97">
        <f t="shared" si="416"/>
        <v>2.6583471726441879</v>
      </c>
      <c r="M1375" s="97">
        <f t="shared" si="417"/>
        <v>15.671935915239763</v>
      </c>
      <c r="N1375" s="97">
        <f t="shared" si="430"/>
        <v>1.5092413838847321</v>
      </c>
      <c r="O1375" s="97">
        <f t="shared" si="418"/>
        <v>3.6025435392658726E-2</v>
      </c>
      <c r="P1375" s="97">
        <f t="shared" si="419"/>
        <v>3.6025435392658726E-2</v>
      </c>
      <c r="Q1375" s="97">
        <f t="shared" si="431"/>
        <v>0.14946598022588811</v>
      </c>
      <c r="R1375" s="97">
        <f t="shared" si="420"/>
        <v>2.8240021899898961E-3</v>
      </c>
      <c r="S1375" s="97">
        <f t="shared" si="427"/>
        <v>13.938353678153835</v>
      </c>
      <c r="T1375" s="97">
        <f t="shared" si="421"/>
        <v>317.77360630282635</v>
      </c>
      <c r="U1375" s="97">
        <f t="shared" si="422"/>
        <v>663.73100240503709</v>
      </c>
      <c r="V1375" s="33">
        <f t="shared" si="423"/>
        <v>999.99999999999932</v>
      </c>
      <c r="W1375" s="101">
        <f t="shared" si="424"/>
        <v>752.23577864858112</v>
      </c>
      <c r="X1375" s="108">
        <f t="shared" si="425"/>
        <v>18.495391292135913</v>
      </c>
      <c r="Y1375" s="32">
        <f t="shared" si="426"/>
        <v>8.2222976818174001</v>
      </c>
    </row>
    <row r="1376" spans="1:25" x14ac:dyDescent="0.25">
      <c r="A1376" s="4">
        <v>1370</v>
      </c>
      <c r="C1376" s="106">
        <f>IF(male=0,VLOOKUP((($A$5:$A$1570/'Life tables'!$I$2)*2)+age,lifetable,13,1),IF(male=1,VLOOKUP((($A$5:$A$1570/'Life tables'!$I$2)*2)+age,lifetable,10,1),"error"))</f>
        <v>8.6630732958462575E-3</v>
      </c>
      <c r="F1376" s="97">
        <f t="shared" si="412"/>
        <v>2.9893967604667986</v>
      </c>
      <c r="G1376" s="97">
        <f t="shared" si="428"/>
        <v>0.30029116105160764</v>
      </c>
      <c r="H1376" s="97">
        <f t="shared" si="413"/>
        <v>6.8717942977609692E-3</v>
      </c>
      <c r="I1376" s="97">
        <f t="shared" si="414"/>
        <v>6.8717942977609692E-3</v>
      </c>
      <c r="J1376" s="97">
        <f t="shared" si="429"/>
        <v>2.8617869299925047E-2</v>
      </c>
      <c r="K1376" s="97">
        <f t="shared" si="415"/>
        <v>1.6567209506862208E-2</v>
      </c>
      <c r="L1376" s="97">
        <f t="shared" si="416"/>
        <v>2.6301769320128816</v>
      </c>
      <c r="M1376" s="97">
        <f t="shared" si="417"/>
        <v>15.505994531669113</v>
      </c>
      <c r="N1376" s="97">
        <f t="shared" si="430"/>
        <v>1.4932608691137155</v>
      </c>
      <c r="O1376" s="97">
        <f t="shared" si="418"/>
        <v>3.564398216153751E-2</v>
      </c>
      <c r="P1376" s="97">
        <f t="shared" si="419"/>
        <v>3.564398216153751E-2</v>
      </c>
      <c r="Q1376" s="97">
        <f t="shared" si="431"/>
        <v>0.14788336837183449</v>
      </c>
      <c r="R1376" s="97">
        <f t="shared" si="420"/>
        <v>2.7941004067546949E-3</v>
      </c>
      <c r="S1376" s="97">
        <f t="shared" si="427"/>
        <v>13.790768229453734</v>
      </c>
      <c r="T1376" s="97">
        <f t="shared" si="421"/>
        <v>317.9501075404981</v>
      </c>
      <c r="U1376" s="97">
        <f t="shared" si="422"/>
        <v>663.75036371495071</v>
      </c>
      <c r="V1376" s="33">
        <f t="shared" si="423"/>
        <v>999.99999999999932</v>
      </c>
      <c r="W1376" s="101">
        <f t="shared" si="424"/>
        <v>743.41467486071383</v>
      </c>
      <c r="X1376" s="108">
        <f t="shared" si="425"/>
        <v>18.299528744550535</v>
      </c>
      <c r="Y1376" s="32">
        <f t="shared" si="426"/>
        <v>8.132885581748349</v>
      </c>
    </row>
    <row r="1377" spans="1:25" x14ac:dyDescent="0.25">
      <c r="A1377" s="4">
        <v>1371</v>
      </c>
      <c r="C1377" s="106">
        <f>IF(male=0,VLOOKUP((($A$5:$A$1570/'Life tables'!$I$2)*2)+age,lifetable,13,1),IF(male=1,VLOOKUP((($A$5:$A$1570/'Life tables'!$I$2)*2)+age,lifetable,10,1),"error"))</f>
        <v>8.6630732958462575E-3</v>
      </c>
      <c r="F1377" s="97">
        <f t="shared" si="412"/>
        <v>2.9577191775036598</v>
      </c>
      <c r="G1377" s="97">
        <f t="shared" si="428"/>
        <v>0.29710908154543192</v>
      </c>
      <c r="H1377" s="97">
        <f t="shared" si="413"/>
        <v>6.7989763176080249E-3</v>
      </c>
      <c r="I1377" s="97">
        <f t="shared" si="414"/>
        <v>6.7989763176080249E-3</v>
      </c>
      <c r="J1377" s="97">
        <f t="shared" si="429"/>
        <v>2.831461583388627E-2</v>
      </c>
      <c r="K1377" s="97">
        <f t="shared" si="415"/>
        <v>1.6391652631789065E-2</v>
      </c>
      <c r="L1377" s="97">
        <f t="shared" si="416"/>
        <v>2.6023058748573367</v>
      </c>
      <c r="M1377" s="97">
        <f t="shared" si="417"/>
        <v>15.341809567046877</v>
      </c>
      <c r="N1377" s="97">
        <f t="shared" si="430"/>
        <v>1.4774495012929365</v>
      </c>
      <c r="O1377" s="97">
        <f t="shared" si="418"/>
        <v>3.5266566450585513E-2</v>
      </c>
      <c r="P1377" s="97">
        <f t="shared" si="419"/>
        <v>3.5266566450585513E-2</v>
      </c>
      <c r="Q1377" s="97">
        <f t="shared" si="431"/>
        <v>0.14631750779096314</v>
      </c>
      <c r="R1377" s="97">
        <f t="shared" si="420"/>
        <v>2.764515121173879E-3</v>
      </c>
      <c r="S1377" s="97">
        <f t="shared" si="427"/>
        <v>13.644744909940632</v>
      </c>
      <c r="T1377" s="97">
        <f t="shared" si="421"/>
        <v>318.12473966412296</v>
      </c>
      <c r="U1377" s="97">
        <f t="shared" si="422"/>
        <v>663.76951988270366</v>
      </c>
      <c r="V1377" s="33">
        <f t="shared" si="423"/>
        <v>999.99999999999932</v>
      </c>
      <c r="W1377" s="101">
        <f t="shared" si="424"/>
        <v>734.69700396712642</v>
      </c>
      <c r="X1377" s="108">
        <f t="shared" si="425"/>
        <v>18.105740453172722</v>
      </c>
      <c r="Y1377" s="32">
        <f t="shared" si="426"/>
        <v>8.0444458285225906</v>
      </c>
    </row>
    <row r="1378" spans="1:25" x14ac:dyDescent="0.25">
      <c r="A1378" s="4">
        <v>1372</v>
      </c>
      <c r="C1378" s="106">
        <f>IF(male=0,VLOOKUP((($A$5:$A$1570/'Life tables'!$I$2)*2)+age,lifetable,13,1),IF(male=1,VLOOKUP((($A$5:$A$1570/'Life tables'!$I$2)*2)+age,lifetable,10,1),"error"))</f>
        <v>8.6630732958462575E-3</v>
      </c>
      <c r="F1378" s="97">
        <f t="shared" si="412"/>
        <v>2.9263779938223626</v>
      </c>
      <c r="G1378" s="97">
        <f t="shared" si="428"/>
        <v>0.29396079405116204</v>
      </c>
      <c r="H1378" s="97">
        <f t="shared" si="413"/>
        <v>6.7269316261323485E-3</v>
      </c>
      <c r="I1378" s="97">
        <f t="shared" si="414"/>
        <v>6.7269316261323485E-3</v>
      </c>
      <c r="J1378" s="97">
        <f t="shared" si="429"/>
        <v>2.8014582760271699E-2</v>
      </c>
      <c r="K1378" s="97">
        <f t="shared" si="415"/>
        <v>1.6217960078459336E-2</v>
      </c>
      <c r="L1378" s="97">
        <f t="shared" si="416"/>
        <v>2.5747307936802049</v>
      </c>
      <c r="M1378" s="97">
        <f t="shared" si="417"/>
        <v>15.179362459350363</v>
      </c>
      <c r="N1378" s="97">
        <f t="shared" si="430"/>
        <v>1.4618054928593935</v>
      </c>
      <c r="O1378" s="97">
        <f t="shared" si="418"/>
        <v>3.4893145590859168E-2</v>
      </c>
      <c r="P1378" s="97">
        <f t="shared" si="419"/>
        <v>3.4893145590859168E-2</v>
      </c>
      <c r="Q1378" s="97">
        <f t="shared" si="431"/>
        <v>0.1447682214540334</v>
      </c>
      <c r="R1378" s="97">
        <f t="shared" si="420"/>
        <v>2.7352429884664976E-3</v>
      </c>
      <c r="S1378" s="97">
        <f t="shared" si="427"/>
        <v>13.500267210866753</v>
      </c>
      <c r="T1378" s="97">
        <f t="shared" si="421"/>
        <v>318.29752246833726</v>
      </c>
      <c r="U1378" s="97">
        <f t="shared" si="422"/>
        <v>663.78847308577053</v>
      </c>
      <c r="V1378" s="33">
        <f t="shared" si="423"/>
        <v>999.99999999999932</v>
      </c>
      <c r="W1378" s="101">
        <f t="shared" si="424"/>
        <v>726.08155351824666</v>
      </c>
      <c r="X1378" s="108">
        <f t="shared" si="425"/>
        <v>17.914004445891493</v>
      </c>
      <c r="Y1378" s="32">
        <f t="shared" si="426"/>
        <v>7.9569678457598947</v>
      </c>
    </row>
    <row r="1379" spans="1:25" x14ac:dyDescent="0.25">
      <c r="A1379" s="4">
        <v>1373</v>
      </c>
      <c r="C1379" s="106">
        <f>IF(male=0,VLOOKUP((($A$5:$A$1570/'Life tables'!$I$2)*2)+age,lifetable,13,1),IF(male=1,VLOOKUP((($A$5:$A$1570/'Life tables'!$I$2)*2)+age,lifetable,10,1),"error"))</f>
        <v>8.6630732958462575E-3</v>
      </c>
      <c r="F1379" s="97">
        <f t="shared" si="412"/>
        <v>2.8953696044733159</v>
      </c>
      <c r="G1379" s="97">
        <f t="shared" si="428"/>
        <v>0.29084593644406692</v>
      </c>
      <c r="H1379" s="97">
        <f t="shared" si="413"/>
        <v>6.655651936554356E-3</v>
      </c>
      <c r="I1379" s="97">
        <f t="shared" si="414"/>
        <v>6.655651936554356E-3</v>
      </c>
      <c r="J1379" s="97">
        <f t="shared" si="429"/>
        <v>2.7717735568447741E-2</v>
      </c>
      <c r="K1379" s="97">
        <f t="shared" si="415"/>
        <v>1.6046111868275356E-2</v>
      </c>
      <c r="L1379" s="97">
        <f t="shared" si="416"/>
        <v>2.5474485167194172</v>
      </c>
      <c r="M1379" s="97">
        <f t="shared" si="417"/>
        <v>15.01863484141818</v>
      </c>
      <c r="N1379" s="97">
        <f t="shared" si="430"/>
        <v>1.4463270750156492</v>
      </c>
      <c r="O1379" s="97">
        <f t="shared" si="418"/>
        <v>3.4523677361346997E-2</v>
      </c>
      <c r="P1379" s="97">
        <f t="shared" si="419"/>
        <v>3.4523677361346997E-2</v>
      </c>
      <c r="Q1379" s="97">
        <f t="shared" si="431"/>
        <v>0.14323533419023052</v>
      </c>
      <c r="R1379" s="97">
        <f t="shared" si="420"/>
        <v>2.7062806989646012E-3</v>
      </c>
      <c r="S1379" s="97">
        <f t="shared" si="427"/>
        <v>13.357318796790642</v>
      </c>
      <c r="T1379" s="97">
        <f t="shared" si="421"/>
        <v>318.46847553809596</v>
      </c>
      <c r="U1379" s="97">
        <f t="shared" si="422"/>
        <v>663.80722547833773</v>
      </c>
      <c r="V1379" s="33">
        <f t="shared" si="423"/>
        <v>999.99999999999932</v>
      </c>
      <c r="W1379" s="101">
        <f t="shared" si="424"/>
        <v>717.56712526009005</v>
      </c>
      <c r="X1379" s="108">
        <f t="shared" si="425"/>
        <v>17.724298983565575</v>
      </c>
      <c r="Y1379" s="32">
        <f t="shared" si="426"/>
        <v>7.8704411722214855</v>
      </c>
    </row>
    <row r="1380" spans="1:25" x14ac:dyDescent="0.25">
      <c r="A1380" s="4">
        <v>1374</v>
      </c>
      <c r="C1380" s="106">
        <f>IF(male=0,VLOOKUP((($A$5:$A$1570/'Life tables'!$I$2)*2)+age,lifetable,13,1),IF(male=1,VLOOKUP((($A$5:$A$1570/'Life tables'!$I$2)*2)+age,lifetable,10,1),"error"))</f>
        <v>8.6630732958462575E-3</v>
      </c>
      <c r="F1380" s="97">
        <f t="shared" si="412"/>
        <v>2.86469044460208</v>
      </c>
      <c r="G1380" s="97">
        <f t="shared" si="428"/>
        <v>0.28776415062705724</v>
      </c>
      <c r="H1380" s="97">
        <f t="shared" si="413"/>
        <v>6.5851290542620986E-3</v>
      </c>
      <c r="I1380" s="97">
        <f t="shared" si="414"/>
        <v>6.5851290542620986E-3</v>
      </c>
      <c r="J1380" s="97">
        <f t="shared" si="429"/>
        <v>2.7424040131616718E-2</v>
      </c>
      <c r="K1380" s="97">
        <f t="shared" si="415"/>
        <v>1.5876088244846417E-2</v>
      </c>
      <c r="L1380" s="97">
        <f t="shared" si="416"/>
        <v>2.5204559074900352</v>
      </c>
      <c r="M1380" s="97">
        <f t="shared" si="417"/>
        <v>14.859608538963499</v>
      </c>
      <c r="N1380" s="97">
        <f t="shared" si="430"/>
        <v>1.4310124975385052</v>
      </c>
      <c r="O1380" s="97">
        <f t="shared" si="418"/>
        <v>3.4158119984402678E-2</v>
      </c>
      <c r="P1380" s="97">
        <f t="shared" si="419"/>
        <v>3.4158119984402678E-2</v>
      </c>
      <c r="Q1380" s="97">
        <f t="shared" si="431"/>
        <v>0.14171867266821814</v>
      </c>
      <c r="R1380" s="97">
        <f t="shared" si="420"/>
        <v>2.6776249777552444E-3</v>
      </c>
      <c r="S1380" s="97">
        <f t="shared" si="427"/>
        <v>13.215883503810215</v>
      </c>
      <c r="T1380" s="97">
        <f t="shared" si="421"/>
        <v>318.6376182508958</v>
      </c>
      <c r="U1380" s="97">
        <f t="shared" si="422"/>
        <v>663.82577919156029</v>
      </c>
      <c r="V1380" s="33">
        <f t="shared" si="423"/>
        <v>999.9999999999992</v>
      </c>
      <c r="W1380" s="101">
        <f t="shared" si="424"/>
        <v>709.15253496883361</v>
      </c>
      <c r="X1380" s="108">
        <f t="shared" si="425"/>
        <v>17.536602557543141</v>
      </c>
      <c r="Y1380" s="32">
        <f t="shared" si="426"/>
        <v>7.7848554605519924</v>
      </c>
    </row>
    <row r="1381" spans="1:25" x14ac:dyDescent="0.25">
      <c r="A1381" s="4">
        <v>1375</v>
      </c>
      <c r="C1381" s="106">
        <f>IF(male=0,VLOOKUP((($A$5:$A$1570/'Life tables'!$I$2)*2)+age,lifetable,13,1),IF(male=1,VLOOKUP((($A$5:$A$1570/'Life tables'!$I$2)*2)+age,lifetable,10,1),"error"))</f>
        <v>8.6630732958462575E-3</v>
      </c>
      <c r="F1381" s="97">
        <f t="shared" si="412"/>
        <v>2.8343369889382428</v>
      </c>
      <c r="G1381" s="97">
        <f t="shared" si="428"/>
        <v>0.28471508247934207</v>
      </c>
      <c r="H1381" s="97">
        <f t="shared" si="413"/>
        <v>6.5153548756363318E-3</v>
      </c>
      <c r="I1381" s="97">
        <f t="shared" si="414"/>
        <v>6.5153548756363318E-3</v>
      </c>
      <c r="J1381" s="97">
        <f t="shared" si="429"/>
        <v>2.7133462701923808E-2</v>
      </c>
      <c r="K1381" s="97">
        <f t="shared" si="415"/>
        <v>1.5707869671156147E-2</v>
      </c>
      <c r="L1381" s="97">
        <f t="shared" si="416"/>
        <v>2.4937498643345481</v>
      </c>
      <c r="M1381" s="97">
        <f t="shared" si="417"/>
        <v>14.702265568604899</v>
      </c>
      <c r="N1381" s="97">
        <f t="shared" si="430"/>
        <v>1.4158600285893674</v>
      </c>
      <c r="O1381" s="97">
        <f t="shared" si="418"/>
        <v>3.3796432121218481E-2</v>
      </c>
      <c r="P1381" s="97">
        <f t="shared" si="419"/>
        <v>3.3796432121218481E-2</v>
      </c>
      <c r="Q1381" s="97">
        <f t="shared" si="431"/>
        <v>0.14021806537735809</v>
      </c>
      <c r="R1381" s="97">
        <f t="shared" si="420"/>
        <v>2.6492725843256541E-3</v>
      </c>
      <c r="S1381" s="97">
        <f t="shared" si="427"/>
        <v>13.07594533781141</v>
      </c>
      <c r="T1381" s="97">
        <f t="shared" si="421"/>
        <v>318.80496977897508</v>
      </c>
      <c r="U1381" s="97">
        <f t="shared" si="422"/>
        <v>663.84413633381575</v>
      </c>
      <c r="V1381" s="33">
        <f t="shared" si="423"/>
        <v>999.9999999999992</v>
      </c>
      <c r="W1381" s="101">
        <f t="shared" si="424"/>
        <v>700.83661228728147</v>
      </c>
      <c r="X1381" s="108">
        <f t="shared" si="425"/>
        <v>17.350893887208379</v>
      </c>
      <c r="Y1381" s="32">
        <f t="shared" si="426"/>
        <v>7.7002004760353397</v>
      </c>
    </row>
    <row r="1382" spans="1:25" x14ac:dyDescent="0.25">
      <c r="A1382" s="4">
        <v>1376</v>
      </c>
      <c r="C1382" s="106">
        <f>IF(male=0,VLOOKUP((($A$5:$A$1570/'Life tables'!$I$2)*2)+age,lifetable,13,1),IF(male=1,VLOOKUP((($A$5:$A$1570/'Life tables'!$I$2)*2)+age,lifetable,10,1),"error"))</f>
        <v>8.6630732958462575E-3</v>
      </c>
      <c r="F1382" s="97">
        <f t="shared" si="412"/>
        <v>2.8043057512936094</v>
      </c>
      <c r="G1382" s="97">
        <f t="shared" si="428"/>
        <v>0.28169838180602108</v>
      </c>
      <c r="H1382" s="97">
        <f t="shared" si="413"/>
        <v>6.446321386896995E-3</v>
      </c>
      <c r="I1382" s="97">
        <f t="shared" si="414"/>
        <v>6.446321386896995E-3</v>
      </c>
      <c r="J1382" s="97">
        <f t="shared" si="429"/>
        <v>2.684596990565313E-2</v>
      </c>
      <c r="K1382" s="97">
        <f t="shared" si="415"/>
        <v>1.5541436826781444E-2</v>
      </c>
      <c r="L1382" s="97">
        <f t="shared" si="416"/>
        <v>2.4673273199813597</v>
      </c>
      <c r="M1382" s="97">
        <f t="shared" si="417"/>
        <v>14.546588135914766</v>
      </c>
      <c r="N1382" s="97">
        <f t="shared" si="430"/>
        <v>1.4008679545263025</v>
      </c>
      <c r="O1382" s="97">
        <f t="shared" si="418"/>
        <v>3.3438572867339089E-2</v>
      </c>
      <c r="P1382" s="97">
        <f t="shared" si="419"/>
        <v>3.3438572867339089E-2</v>
      </c>
      <c r="Q1382" s="97">
        <f t="shared" si="431"/>
        <v>0.13873334260909728</v>
      </c>
      <c r="R1382" s="97">
        <f t="shared" si="420"/>
        <v>2.6212203122115605E-3</v>
      </c>
      <c r="S1382" s="97">
        <f t="shared" si="427"/>
        <v>12.937488472732475</v>
      </c>
      <c r="T1382" s="97">
        <f t="shared" si="421"/>
        <v>318.97054909148983</v>
      </c>
      <c r="U1382" s="97">
        <f t="shared" si="422"/>
        <v>663.86229899095474</v>
      </c>
      <c r="V1382" s="33">
        <f t="shared" si="423"/>
        <v>999.9999999999992</v>
      </c>
      <c r="W1382" s="101">
        <f t="shared" si="424"/>
        <v>692.61820056320414</v>
      </c>
      <c r="X1382" s="108">
        <f t="shared" si="425"/>
        <v>17.16715191755463</v>
      </c>
      <c r="Y1382" s="32">
        <f t="shared" si="426"/>
        <v>7.6164660953644256</v>
      </c>
    </row>
    <row r="1383" spans="1:25" x14ac:dyDescent="0.25">
      <c r="A1383" s="4">
        <v>1377</v>
      </c>
      <c r="C1383" s="106">
        <f>IF(male=0,VLOOKUP((($A$5:$A$1570/'Life tables'!$I$2)*2)+age,lifetable,13,1),IF(male=1,VLOOKUP((($A$5:$A$1570/'Life tables'!$I$2)*2)+age,lifetable,10,1),"error"))</f>
        <v>8.6630732958462575E-3</v>
      </c>
      <c r="F1383" s="97">
        <f t="shared" si="412"/>
        <v>2.774593284069431</v>
      </c>
      <c r="G1383" s="97">
        <f t="shared" si="428"/>
        <v>0.27871370228858455</v>
      </c>
      <c r="H1383" s="97">
        <f t="shared" si="413"/>
        <v>6.3780206629704605E-3</v>
      </c>
      <c r="I1383" s="97">
        <f t="shared" si="414"/>
        <v>6.3780206629704605E-3</v>
      </c>
      <c r="J1383" s="97">
        <f t="shared" si="429"/>
        <v>2.656152873851041E-2</v>
      </c>
      <c r="K1383" s="97">
        <f t="shared" si="415"/>
        <v>1.5376770605161579E-2</v>
      </c>
      <c r="L1383" s="97">
        <f t="shared" si="416"/>
        <v>2.4411852411112336</v>
      </c>
      <c r="M1383" s="97">
        <f t="shared" si="417"/>
        <v>14.392558633485201</v>
      </c>
      <c r="N1383" s="97">
        <f t="shared" si="430"/>
        <v>1.3860345797177818</v>
      </c>
      <c r="O1383" s="97">
        <f t="shared" si="418"/>
        <v>3.3084501748215658E-2</v>
      </c>
      <c r="P1383" s="97">
        <f t="shared" si="419"/>
        <v>3.3084501748215658E-2</v>
      </c>
      <c r="Q1383" s="97">
        <f t="shared" si="431"/>
        <v>0.13726433643852243</v>
      </c>
      <c r="R1383" s="97">
        <f t="shared" si="420"/>
        <v>2.5934649886486839E-3</v>
      </c>
      <c r="S1383" s="97">
        <f t="shared" si="427"/>
        <v>12.800497248843817</v>
      </c>
      <c r="T1383" s="97">
        <f t="shared" si="421"/>
        <v>319.13437495666687</v>
      </c>
      <c r="U1383" s="97">
        <f t="shared" si="422"/>
        <v>663.88026922654853</v>
      </c>
      <c r="V1383" s="33">
        <f t="shared" si="423"/>
        <v>999.9999999999992</v>
      </c>
      <c r="W1383" s="101">
        <f t="shared" si="424"/>
        <v>684.49615668952345</v>
      </c>
      <c r="X1383" s="108">
        <f t="shared" si="425"/>
        <v>16.985355816783787</v>
      </c>
      <c r="Y1383" s="32">
        <f t="shared" si="426"/>
        <v>7.5336423054244497</v>
      </c>
    </row>
    <row r="1384" spans="1:25" x14ac:dyDescent="0.25">
      <c r="A1384" s="4">
        <v>1378</v>
      </c>
      <c r="C1384" s="106">
        <f>IF(male=0,VLOOKUP((($A$5:$A$1570/'Life tables'!$I$2)*2)+age,lifetable,13,1),IF(male=1,VLOOKUP((($A$5:$A$1570/'Life tables'!$I$2)*2)+age,lifetable,10,1),"error"))</f>
        <v>8.6630732958462575E-3</v>
      </c>
      <c r="F1384" s="97">
        <f t="shared" si="412"/>
        <v>2.7451961777724043</v>
      </c>
      <c r="G1384" s="97">
        <f t="shared" si="428"/>
        <v>0.2757607014362945</v>
      </c>
      <c r="H1384" s="97">
        <f t="shared" si="413"/>
        <v>6.3104448663769573E-3</v>
      </c>
      <c r="I1384" s="97">
        <f t="shared" si="414"/>
        <v>6.3104448663769573E-3</v>
      </c>
      <c r="J1384" s="97">
        <f t="shared" si="429"/>
        <v>2.6280106560989572E-2</v>
      </c>
      <c r="K1384" s="97">
        <f t="shared" si="415"/>
        <v>1.5213852110915839E-2</v>
      </c>
      <c r="L1384" s="97">
        <f t="shared" si="416"/>
        <v>2.4153206279314503</v>
      </c>
      <c r="M1384" s="97">
        <f t="shared" si="417"/>
        <v>14.240159639011384</v>
      </c>
      <c r="N1384" s="97">
        <f t="shared" si="430"/>
        <v>1.3713582263581026</v>
      </c>
      <c r="O1384" s="97">
        <f t="shared" si="418"/>
        <v>3.2734178714799993E-2</v>
      </c>
      <c r="P1384" s="97">
        <f t="shared" si="419"/>
        <v>3.2734178714799993E-2</v>
      </c>
      <c r="Q1384" s="97">
        <f t="shared" si="431"/>
        <v>0.13581088070608044</v>
      </c>
      <c r="R1384" s="97">
        <f t="shared" si="420"/>
        <v>2.5660034742273669E-3</v>
      </c>
      <c r="S1384" s="97">
        <f t="shared" si="427"/>
        <v>12.664956171043375</v>
      </c>
      <c r="T1384" s="97">
        <f t="shared" si="421"/>
        <v>319.29646594393392</v>
      </c>
      <c r="U1384" s="97">
        <f t="shared" si="422"/>
        <v>663.89804908213364</v>
      </c>
      <c r="V1384" s="33">
        <f t="shared" si="423"/>
        <v>999.99999999999909</v>
      </c>
      <c r="W1384" s="101">
        <f t="shared" si="424"/>
        <v>676.46935094633886</v>
      </c>
      <c r="X1384" s="108">
        <f t="shared" si="425"/>
        <v>16.805484973931577</v>
      </c>
      <c r="Y1384" s="32">
        <f t="shared" si="426"/>
        <v>7.4517192020896745</v>
      </c>
    </row>
    <row r="1385" spans="1:25" x14ac:dyDescent="0.25">
      <c r="A1385" s="4">
        <v>1379</v>
      </c>
      <c r="C1385" s="106">
        <f>IF(male=0,VLOOKUP((($A$5:$A$1570/'Life tables'!$I$2)*2)+age,lifetable,13,1),IF(male=1,VLOOKUP((($A$5:$A$1570/'Life tables'!$I$2)*2)+age,lifetable,10,1),"error"))</f>
        <v>8.6630732958462575E-3</v>
      </c>
      <c r="F1385" s="97">
        <f t="shared" si="412"/>
        <v>2.7161110605391952</v>
      </c>
      <c r="G1385" s="97">
        <f t="shared" si="428"/>
        <v>0.27283904053842201</v>
      </c>
      <c r="H1385" s="97">
        <f t="shared" si="413"/>
        <v>6.2435862461375797E-3</v>
      </c>
      <c r="I1385" s="97">
        <f t="shared" si="414"/>
        <v>6.2435862461375797E-3</v>
      </c>
      <c r="J1385" s="97">
        <f t="shared" si="429"/>
        <v>2.6001671093820934E-2</v>
      </c>
      <c r="K1385" s="97">
        <f t="shared" si="415"/>
        <v>1.505266265720847E-2</v>
      </c>
      <c r="L1385" s="97">
        <f t="shared" si="416"/>
        <v>2.3897305137574687</v>
      </c>
      <c r="M1385" s="97">
        <f t="shared" si="417"/>
        <v>14.089373913392384</v>
      </c>
      <c r="N1385" s="97">
        <f t="shared" si="430"/>
        <v>1.356837234284495</v>
      </c>
      <c r="O1385" s="97">
        <f t="shared" si="418"/>
        <v>3.2387564139178857E-2</v>
      </c>
      <c r="P1385" s="97">
        <f t="shared" si="419"/>
        <v>3.2387564139178857E-2</v>
      </c>
      <c r="Q1385" s="97">
        <f t="shared" si="431"/>
        <v>0.1343728109994656</v>
      </c>
      <c r="R1385" s="97">
        <f t="shared" si="420"/>
        <v>2.5388326625503492E-3</v>
      </c>
      <c r="S1385" s="97">
        <f t="shared" si="427"/>
        <v>12.530849907167516</v>
      </c>
      <c r="T1385" s="97">
        <f t="shared" si="421"/>
        <v>319.45684042602721</v>
      </c>
      <c r="U1385" s="97">
        <f t="shared" si="422"/>
        <v>663.91564057745336</v>
      </c>
      <c r="V1385" s="33">
        <f t="shared" si="423"/>
        <v>999.99999999999909</v>
      </c>
      <c r="W1385" s="101">
        <f t="shared" si="424"/>
        <v>668.53666684475832</v>
      </c>
      <c r="X1385" s="108">
        <f t="shared" si="425"/>
        <v>16.627518996518532</v>
      </c>
      <c r="Y1385" s="32">
        <f t="shared" si="426"/>
        <v>7.3706869890335032</v>
      </c>
    </row>
    <row r="1386" spans="1:25" x14ac:dyDescent="0.25">
      <c r="A1386" s="4">
        <v>1380</v>
      </c>
      <c r="C1386" s="106">
        <f>IF(male=0,VLOOKUP((($A$5:$A$1570/'Life tables'!$I$2)*2)+age,lifetable,13,1),IF(male=1,VLOOKUP((($A$5:$A$1570/'Life tables'!$I$2)*2)+age,lifetable,10,1),"error"))</f>
        <v>8.6630732958462575E-3</v>
      </c>
      <c r="F1386" s="97">
        <f t="shared" si="412"/>
        <v>2.6873345976692398</v>
      </c>
      <c r="G1386" s="97">
        <f t="shared" si="428"/>
        <v>0.26994838461731635</v>
      </c>
      <c r="H1386" s="97">
        <f t="shared" si="413"/>
        <v>6.1774371367003264E-3</v>
      </c>
      <c r="I1386" s="97">
        <f t="shared" si="414"/>
        <v>6.1774371367003264E-3</v>
      </c>
      <c r="J1386" s="97">
        <f t="shared" si="429"/>
        <v>2.5726190413498683E-2</v>
      </c>
      <c r="K1386" s="97">
        <f t="shared" si="415"/>
        <v>1.4893183763159441E-2</v>
      </c>
      <c r="L1386" s="97">
        <f t="shared" si="416"/>
        <v>2.3644119646018646</v>
      </c>
      <c r="M1386" s="97">
        <f t="shared" si="417"/>
        <v>13.940184398849292</v>
      </c>
      <c r="N1386" s="97">
        <f t="shared" si="430"/>
        <v>1.3424699607958919</v>
      </c>
      <c r="O1386" s="97">
        <f t="shared" si="418"/>
        <v>3.204461881024806E-2</v>
      </c>
      <c r="P1386" s="97">
        <f t="shared" si="419"/>
        <v>3.204461881024806E-2</v>
      </c>
      <c r="Q1386" s="97">
        <f t="shared" si="431"/>
        <v>0.13294996463567188</v>
      </c>
      <c r="R1386" s="97">
        <f t="shared" si="420"/>
        <v>2.5119494798936659E-3</v>
      </c>
      <c r="S1386" s="97">
        <f t="shared" si="427"/>
        <v>12.398163286317338</v>
      </c>
      <c r="T1386" s="97">
        <f t="shared" si="421"/>
        <v>319.61551658107641</v>
      </c>
      <c r="U1386" s="97">
        <f t="shared" si="422"/>
        <v>663.93304571069643</v>
      </c>
      <c r="V1386" s="33">
        <f t="shared" si="423"/>
        <v>999.99999999999909</v>
      </c>
      <c r="W1386" s="101">
        <f t="shared" si="424"/>
        <v>660.6970009725278</v>
      </c>
      <c r="X1386" s="108">
        <f t="shared" si="425"/>
        <v>16.451437708226308</v>
      </c>
      <c r="Y1386" s="32">
        <f t="shared" si="426"/>
        <v>7.2905359765517339</v>
      </c>
    </row>
    <row r="1387" spans="1:25" x14ac:dyDescent="0.25">
      <c r="A1387" s="4">
        <v>1381</v>
      </c>
      <c r="C1387" s="106">
        <f>IF(male=0,VLOOKUP((($A$5:$A$1570/'Life tables'!$I$2)*2)+age,lifetable,13,1),IF(male=1,VLOOKUP((($A$5:$A$1570/'Life tables'!$I$2)*2)+age,lifetable,10,1),"error"))</f>
        <v>8.6630732958462575E-3</v>
      </c>
      <c r="F1387" s="97">
        <f t="shared" si="412"/>
        <v>2.6588634911655906</v>
      </c>
      <c r="G1387" s="97">
        <f t="shared" si="428"/>
        <v>0.26708840238228188</v>
      </c>
      <c r="H1387" s="97">
        <f t="shared" si="413"/>
        <v>6.1119899568846331E-3</v>
      </c>
      <c r="I1387" s="97">
        <f t="shared" si="414"/>
        <v>6.1119899568846331E-3</v>
      </c>
      <c r="J1387" s="97">
        <f t="shared" si="429"/>
        <v>2.5453632947885302E-2</v>
      </c>
      <c r="K1387" s="97">
        <f t="shared" si="415"/>
        <v>1.4735397151299833E-2</v>
      </c>
      <c r="L1387" s="97">
        <f t="shared" si="416"/>
        <v>2.3393620787703542</v>
      </c>
      <c r="M1387" s="97">
        <f t="shared" si="417"/>
        <v>13.792574217060716</v>
      </c>
      <c r="N1387" s="97">
        <f t="shared" si="430"/>
        <v>1.3282547804733749</v>
      </c>
      <c r="O1387" s="97">
        <f t="shared" si="418"/>
        <v>3.1705303929426484E-2</v>
      </c>
      <c r="P1387" s="97">
        <f t="shared" si="419"/>
        <v>3.1705303929426484E-2</v>
      </c>
      <c r="Q1387" s="97">
        <f t="shared" si="431"/>
        <v>0.13154218064321072</v>
      </c>
      <c r="R1387" s="97">
        <f t="shared" si="420"/>
        <v>2.485350884870674E-3</v>
      </c>
      <c r="S1387" s="97">
        <f t="shared" si="427"/>
        <v>12.266881297200406</v>
      </c>
      <c r="T1387" s="97">
        <f t="shared" si="421"/>
        <v>319.7725123946675</v>
      </c>
      <c r="U1387" s="97">
        <f t="shared" si="422"/>
        <v>663.95026645873259</v>
      </c>
      <c r="V1387" s="33">
        <f t="shared" si="423"/>
        <v>999.99999999999909</v>
      </c>
      <c r="W1387" s="101">
        <f t="shared" si="424"/>
        <v>652.9492628414323</v>
      </c>
      <c r="X1387" s="108">
        <f t="shared" si="425"/>
        <v>16.27722114659904</v>
      </c>
      <c r="Y1387" s="32">
        <f t="shared" si="426"/>
        <v>7.2112565803988113</v>
      </c>
    </row>
    <row r="1388" spans="1:25" x14ac:dyDescent="0.25">
      <c r="A1388" s="4">
        <v>1382</v>
      </c>
      <c r="C1388" s="106">
        <f>IF(male=0,VLOOKUP((($A$5:$A$1570/'Life tables'!$I$2)*2)+age,lifetable,13,1),IF(male=1,VLOOKUP((($A$5:$A$1570/'Life tables'!$I$2)*2)+age,lifetable,10,1),"error"))</f>
        <v>9.6093958858263218E-3</v>
      </c>
      <c r="F1388" s="97">
        <f t="shared" si="412"/>
        <v>2.6306944792835774</v>
      </c>
      <c r="G1388" s="97">
        <f t="shared" si="428"/>
        <v>0.26425876618423988</v>
      </c>
      <c r="H1388" s="97">
        <f t="shared" si="413"/>
        <v>6.0472372088438697E-3</v>
      </c>
      <c r="I1388" s="97">
        <f t="shared" si="414"/>
        <v>6.0472372088438697E-3</v>
      </c>
      <c r="J1388" s="97">
        <f t="shared" si="429"/>
        <v>2.7934972399368561E-2</v>
      </c>
      <c r="K1388" s="97">
        <f t="shared" si="415"/>
        <v>1.4579284745070514E-2</v>
      </c>
      <c r="L1388" s="97">
        <f t="shared" si="416"/>
        <v>2.3118269815372106</v>
      </c>
      <c r="M1388" s="97">
        <f t="shared" si="417"/>
        <v>13.646526667315461</v>
      </c>
      <c r="N1388" s="97">
        <f t="shared" si="430"/>
        <v>1.314190085002271</v>
      </c>
      <c r="O1388" s="97">
        <f t="shared" si="418"/>
        <v>3.1369581106409618E-2</v>
      </c>
      <c r="P1388" s="97">
        <f t="shared" si="419"/>
        <v>3.1369581106409618E-2</v>
      </c>
      <c r="Q1388" s="97">
        <f t="shared" si="431"/>
        <v>0.14436633545598301</v>
      </c>
      <c r="R1388" s="97">
        <f t="shared" si="420"/>
        <v>2.4590338680991726E-3</v>
      </c>
      <c r="S1388" s="97">
        <f t="shared" si="427"/>
        <v>12.122772050776289</v>
      </c>
      <c r="T1388" s="97">
        <f t="shared" si="421"/>
        <v>319.94481370252288</v>
      </c>
      <c r="U1388" s="97">
        <f t="shared" si="422"/>
        <v>663.9673047773457</v>
      </c>
      <c r="V1388" s="33">
        <f t="shared" si="423"/>
        <v>999.99999999999909</v>
      </c>
      <c r="W1388" s="101">
        <f t="shared" si="424"/>
        <v>644.70412604436478</v>
      </c>
      <c r="X1388" s="108">
        <f t="shared" si="425"/>
        <v>16.087881520130516</v>
      </c>
      <c r="Y1388" s="32">
        <f t="shared" si="426"/>
        <v>7.1251996850721468</v>
      </c>
    </row>
    <row r="1389" spans="1:25" x14ac:dyDescent="0.25">
      <c r="A1389" s="4">
        <v>1383</v>
      </c>
      <c r="C1389" s="106">
        <f>IF(male=0,VLOOKUP((($A$5:$A$1570/'Life tables'!$I$2)*2)+age,lifetable,13,1),IF(male=1,VLOOKUP((($A$5:$A$1570/'Life tables'!$I$2)*2)+age,lifetable,10,1),"error"))</f>
        <v>9.6093958858263218E-3</v>
      </c>
      <c r="F1389" s="97">
        <f t="shared" si="412"/>
        <v>2.6000614635474162</v>
      </c>
      <c r="G1389" s="97">
        <f t="shared" si="428"/>
        <v>0.26118161564217279</v>
      </c>
      <c r="H1389" s="97">
        <f t="shared" si="413"/>
        <v>5.9768203991240037E-3</v>
      </c>
      <c r="I1389" s="97">
        <f t="shared" si="414"/>
        <v>5.9768203991240037E-3</v>
      </c>
      <c r="J1389" s="97">
        <f t="shared" si="429"/>
        <v>2.76096847402208E-2</v>
      </c>
      <c r="K1389" s="97">
        <f t="shared" si="415"/>
        <v>1.4409516852016151E-2</v>
      </c>
      <c r="L1389" s="97">
        <f t="shared" si="416"/>
        <v>2.2849070055147584</v>
      </c>
      <c r="M1389" s="97">
        <f t="shared" si="417"/>
        <v>13.4878200565831</v>
      </c>
      <c r="N1389" s="97">
        <f t="shared" si="430"/>
        <v>1.2989062945306393</v>
      </c>
      <c r="O1389" s="97">
        <f t="shared" si="418"/>
        <v>3.1004758612095642E-2</v>
      </c>
      <c r="P1389" s="97">
        <f t="shared" si="419"/>
        <v>3.1004758612095642E-2</v>
      </c>
      <c r="Q1389" s="97">
        <f t="shared" si="431"/>
        <v>0.14268738136292827</v>
      </c>
      <c r="R1389" s="97">
        <f t="shared" si="420"/>
        <v>2.4304357536927557E-3</v>
      </c>
      <c r="S1389" s="97">
        <f t="shared" si="427"/>
        <v>11.981786427711649</v>
      </c>
      <c r="T1389" s="97">
        <f t="shared" si="421"/>
        <v>320.11511076862604</v>
      </c>
      <c r="U1389" s="97">
        <f t="shared" si="422"/>
        <v>663.98414472995137</v>
      </c>
      <c r="V1389" s="33">
        <f t="shared" si="423"/>
        <v>999.99999999999909</v>
      </c>
      <c r="W1389" s="101">
        <f t="shared" si="424"/>
        <v>636.47297112568231</v>
      </c>
      <c r="X1389" s="108">
        <f t="shared" si="425"/>
        <v>15.900744501421659</v>
      </c>
      <c r="Y1389" s="32">
        <f t="shared" si="426"/>
        <v>7.0402928527577231</v>
      </c>
    </row>
    <row r="1390" spans="1:25" x14ac:dyDescent="0.25">
      <c r="A1390" s="4">
        <v>1384</v>
      </c>
      <c r="C1390" s="106">
        <f>IF(male=0,VLOOKUP((($A$5:$A$1570/'Life tables'!$I$2)*2)+age,lifetable,13,1),IF(male=1,VLOOKUP((($A$5:$A$1570/'Life tables'!$I$2)*2)+age,lifetable,10,1),"error"))</f>
        <v>9.6093958858263218E-3</v>
      </c>
      <c r="F1390" s="97">
        <f t="shared" si="412"/>
        <v>2.5697862929356106</v>
      </c>
      <c r="G1390" s="97">
        <f t="shared" si="428"/>
        <v>0.25814041139177579</v>
      </c>
      <c r="H1390" s="97">
        <f t="shared" si="413"/>
        <v>5.9072261761271673E-3</v>
      </c>
      <c r="I1390" s="97">
        <f t="shared" si="414"/>
        <v>5.9072261761271673E-3</v>
      </c>
      <c r="J1390" s="97">
        <f t="shared" si="429"/>
        <v>2.7288196987809016E-2</v>
      </c>
      <c r="K1390" s="97">
        <f t="shared" si="415"/>
        <v>1.424173213336828E-2</v>
      </c>
      <c r="L1390" s="97">
        <f t="shared" si="416"/>
        <v>2.2583015000704032</v>
      </c>
      <c r="M1390" s="97">
        <f t="shared" si="417"/>
        <v>13.330958208486047</v>
      </c>
      <c r="N1390" s="97">
        <f t="shared" si="430"/>
        <v>1.283800158697701</v>
      </c>
      <c r="O1390" s="97">
        <f t="shared" si="418"/>
        <v>3.0644176715592462E-2</v>
      </c>
      <c r="P1390" s="97">
        <f t="shared" si="419"/>
        <v>3.0644176715592462E-2</v>
      </c>
      <c r="Q1390" s="97">
        <f t="shared" si="431"/>
        <v>0.14102794297727203</v>
      </c>
      <c r="R1390" s="97">
        <f t="shared" si="420"/>
        <v>2.4021700560184068E-3</v>
      </c>
      <c r="S1390" s="97">
        <f t="shared" si="427"/>
        <v>11.84243958332387</v>
      </c>
      <c r="T1390" s="97">
        <f t="shared" si="421"/>
        <v>320.28342690859114</v>
      </c>
      <c r="U1390" s="97">
        <f t="shared" si="422"/>
        <v>664.00078863214071</v>
      </c>
      <c r="V1390" s="33">
        <f t="shared" si="423"/>
        <v>999.99999999999909</v>
      </c>
      <c r="W1390" s="101">
        <f t="shared" si="424"/>
        <v>628.34689443163847</v>
      </c>
      <c r="X1390" s="108">
        <f t="shared" si="425"/>
        <v>15.715784459267189</v>
      </c>
      <c r="Y1390" s="32">
        <f t="shared" si="426"/>
        <v>6.9563978787540162</v>
      </c>
    </row>
    <row r="1391" spans="1:25" x14ac:dyDescent="0.25">
      <c r="A1391" s="4">
        <v>1385</v>
      </c>
      <c r="C1391" s="106">
        <f>IF(male=0,VLOOKUP((($A$5:$A$1570/'Life tables'!$I$2)*2)+age,lifetable,13,1),IF(male=1,VLOOKUP((($A$5:$A$1570/'Life tables'!$I$2)*2)+age,lifetable,10,1),"error"))</f>
        <v>9.6093958858263218E-3</v>
      </c>
      <c r="F1391" s="97">
        <f t="shared" si="412"/>
        <v>2.5398647347331211</v>
      </c>
      <c r="G1391" s="97">
        <f t="shared" si="428"/>
        <v>0.25513472824796463</v>
      </c>
      <c r="H1391" s="97">
        <f t="shared" si="413"/>
        <v>5.8384448100150688E-3</v>
      </c>
      <c r="I1391" s="97">
        <f t="shared" si="414"/>
        <v>5.8384448100150688E-3</v>
      </c>
      <c r="J1391" s="97">
        <f t="shared" si="429"/>
        <v>2.6970464195531188E-2</v>
      </c>
      <c r="K1391" s="97">
        <f t="shared" si="415"/>
        <v>1.407590713145886E-2</v>
      </c>
      <c r="L1391" s="97">
        <f t="shared" si="416"/>
        <v>2.2320067455381363</v>
      </c>
      <c r="M1391" s="97">
        <f t="shared" si="417"/>
        <v>13.175919724534069</v>
      </c>
      <c r="N1391" s="97">
        <f t="shared" si="430"/>
        <v>1.2688696167824847</v>
      </c>
      <c r="O1391" s="97">
        <f t="shared" si="418"/>
        <v>3.0287786227704082E-2</v>
      </c>
      <c r="P1391" s="97">
        <f t="shared" si="419"/>
        <v>3.0287786227704082E-2</v>
      </c>
      <c r="Q1391" s="97">
        <f t="shared" si="431"/>
        <v>0.13938779392480979</v>
      </c>
      <c r="R1391" s="97">
        <f t="shared" si="420"/>
        <v>2.3742329191783216E-3</v>
      </c>
      <c r="S1391" s="97">
        <f t="shared" si="427"/>
        <v>11.704712508452188</v>
      </c>
      <c r="T1391" s="97">
        <f t="shared" si="421"/>
        <v>320.44978516671148</v>
      </c>
      <c r="U1391" s="97">
        <f t="shared" si="422"/>
        <v>664.01723877219138</v>
      </c>
      <c r="V1391" s="33">
        <f t="shared" si="423"/>
        <v>999.99999999999909</v>
      </c>
      <c r="W1391" s="101">
        <f t="shared" si="424"/>
        <v>620.32455509475142</v>
      </c>
      <c r="X1391" s="108">
        <f t="shared" si="425"/>
        <v>15.532976061096212</v>
      </c>
      <c r="Y1391" s="32">
        <f t="shared" si="426"/>
        <v>6.8735027010664096</v>
      </c>
    </row>
    <row r="1392" spans="1:25" x14ac:dyDescent="0.25">
      <c r="A1392" s="4">
        <v>1386</v>
      </c>
      <c r="C1392" s="106">
        <f>IF(male=0,VLOOKUP((($A$5:$A$1570/'Life tables'!$I$2)*2)+age,lifetable,13,1),IF(male=1,VLOOKUP((($A$5:$A$1570/'Life tables'!$I$2)*2)+age,lifetable,10,1),"error"))</f>
        <v>9.6093958858263218E-3</v>
      </c>
      <c r="F1392" s="97">
        <f t="shared" si="412"/>
        <v>2.5102926086989177</v>
      </c>
      <c r="G1392" s="97">
        <f t="shared" si="428"/>
        <v>0.25216414629677902</v>
      </c>
      <c r="H1392" s="97">
        <f t="shared" si="413"/>
        <v>5.7704666915726118E-3</v>
      </c>
      <c r="I1392" s="97">
        <f t="shared" si="414"/>
        <v>5.7704666915726118E-3</v>
      </c>
      <c r="J1392" s="97">
        <f t="shared" si="429"/>
        <v>2.665644197399937E-2</v>
      </c>
      <c r="K1392" s="97">
        <f t="shared" si="415"/>
        <v>1.3912018679430338E-2</v>
      </c>
      <c r="L1392" s="97">
        <f t="shared" si="416"/>
        <v>2.2060190683655638</v>
      </c>
      <c r="M1392" s="97">
        <f t="shared" si="417"/>
        <v>13.022683452397297</v>
      </c>
      <c r="N1392" s="97">
        <f t="shared" si="430"/>
        <v>1.2541126317697942</v>
      </c>
      <c r="O1392" s="97">
        <f t="shared" si="418"/>
        <v>2.9935538525088925E-2</v>
      </c>
      <c r="P1392" s="97">
        <f t="shared" si="419"/>
        <v>2.9935538525088925E-2</v>
      </c>
      <c r="Q1392" s="97">
        <f t="shared" si="431"/>
        <v>0.13776671043546257</v>
      </c>
      <c r="R1392" s="97">
        <f t="shared" si="420"/>
        <v>2.3466205316315268E-3</v>
      </c>
      <c r="S1392" s="97">
        <f t="shared" si="427"/>
        <v>11.56858641261023</v>
      </c>
      <c r="T1392" s="97">
        <f t="shared" si="421"/>
        <v>320.61420831912096</v>
      </c>
      <c r="U1392" s="97">
        <f t="shared" si="422"/>
        <v>664.03349741140244</v>
      </c>
      <c r="V1392" s="33">
        <f t="shared" si="423"/>
        <v>999.99999999999909</v>
      </c>
      <c r="W1392" s="101">
        <f t="shared" si="424"/>
        <v>612.40462933183801</v>
      </c>
      <c r="X1392" s="108">
        <f t="shared" si="425"/>
        <v>15.35229426947569</v>
      </c>
      <c r="Y1392" s="32">
        <f t="shared" si="426"/>
        <v>6.7915954016444076</v>
      </c>
    </row>
    <row r="1393" spans="1:25" x14ac:dyDescent="0.25">
      <c r="A1393" s="4">
        <v>1387</v>
      </c>
      <c r="C1393" s="106">
        <f>IF(male=0,VLOOKUP((($A$5:$A$1570/'Life tables'!$I$2)*2)+age,lifetable,13,1),IF(male=1,VLOOKUP((($A$5:$A$1570/'Life tables'!$I$2)*2)+age,lifetable,10,1),"error"))</f>
        <v>9.6093958858263218E-3</v>
      </c>
      <c r="F1393" s="97">
        <f t="shared" si="412"/>
        <v>2.4810657863063308</v>
      </c>
      <c r="G1393" s="97">
        <f t="shared" si="428"/>
        <v>0.24922825081907446</v>
      </c>
      <c r="H1393" s="97">
        <f t="shared" si="413"/>
        <v>5.7032823304616802E-3</v>
      </c>
      <c r="I1393" s="97">
        <f t="shared" si="414"/>
        <v>5.7032823304616802E-3</v>
      </c>
      <c r="J1393" s="97">
        <f t="shared" si="429"/>
        <v>2.6346086482973093E-2</v>
      </c>
      <c r="K1393" s="97">
        <f t="shared" si="415"/>
        <v>1.3750043897025667E-2</v>
      </c>
      <c r="L1393" s="97">
        <f t="shared" si="416"/>
        <v>2.1803348404463341</v>
      </c>
      <c r="M1393" s="97">
        <f t="shared" si="417"/>
        <v>12.871228483169361</v>
      </c>
      <c r="N1393" s="97">
        <f t="shared" si="430"/>
        <v>1.2395271900866442</v>
      </c>
      <c r="O1393" s="97">
        <f t="shared" si="418"/>
        <v>2.9587385543968555E-2</v>
      </c>
      <c r="P1393" s="97">
        <f t="shared" si="419"/>
        <v>2.9587385543968555E-2</v>
      </c>
      <c r="Q1393" s="97">
        <f t="shared" si="431"/>
        <v>0.13616447131432383</v>
      </c>
      <c r="R1393" s="97">
        <f t="shared" si="420"/>
        <v>2.3193291257007109E-3</v>
      </c>
      <c r="S1393" s="97">
        <f t="shared" si="427"/>
        <v>11.434042721554755</v>
      </c>
      <c r="T1393" s="97">
        <f t="shared" si="421"/>
        <v>320.77671887691827</v>
      </c>
      <c r="U1393" s="97">
        <f t="shared" si="422"/>
        <v>664.04956678442511</v>
      </c>
      <c r="V1393" s="33">
        <f t="shared" si="423"/>
        <v>999.99999999999909</v>
      </c>
      <c r="W1393" s="101">
        <f t="shared" si="424"/>
        <v>604.58581022756994</v>
      </c>
      <c r="X1393" s="108">
        <f t="shared" si="425"/>
        <v>15.173714338655667</v>
      </c>
      <c r="Y1393" s="32">
        <f t="shared" si="426"/>
        <v>6.7106642046565756</v>
      </c>
    </row>
    <row r="1394" spans="1:25" x14ac:dyDescent="0.25">
      <c r="A1394" s="4">
        <v>1388</v>
      </c>
      <c r="C1394" s="106">
        <f>IF(male=0,VLOOKUP((($A$5:$A$1570/'Life tables'!$I$2)*2)+age,lifetable,13,1),IF(male=1,VLOOKUP((($A$5:$A$1570/'Life tables'!$I$2)*2)+age,lifetable,10,1),"error"))</f>
        <v>9.6093958858263218E-3</v>
      </c>
      <c r="F1394" s="97">
        <f t="shared" si="412"/>
        <v>2.4521801899991194</v>
      </c>
      <c r="G1394" s="97">
        <f t="shared" si="428"/>
        <v>0.24632663221579276</v>
      </c>
      <c r="H1394" s="97">
        <f t="shared" si="413"/>
        <v>5.6368823535110375E-3</v>
      </c>
      <c r="I1394" s="97">
        <f t="shared" si="414"/>
        <v>5.6368823535110375E-3</v>
      </c>
      <c r="J1394" s="97">
        <f t="shared" si="429"/>
        <v>2.6039354423459671E-2</v>
      </c>
      <c r="K1394" s="97">
        <f t="shared" si="415"/>
        <v>1.3589960186465451E-2</v>
      </c>
      <c r="L1394" s="97">
        <f t="shared" si="416"/>
        <v>2.1549504784663793</v>
      </c>
      <c r="M1394" s="97">
        <f t="shared" si="417"/>
        <v>12.721534148656549</v>
      </c>
      <c r="N1394" s="97">
        <f t="shared" si="430"/>
        <v>1.2251113013412005</v>
      </c>
      <c r="O1394" s="97">
        <f t="shared" si="418"/>
        <v>2.9243279773896187E-2</v>
      </c>
      <c r="P1394" s="97">
        <f t="shared" si="419"/>
        <v>2.9243279773896187E-2</v>
      </c>
      <c r="Q1394" s="97">
        <f t="shared" si="431"/>
        <v>0.13458085791298144</v>
      </c>
      <c r="R1394" s="97">
        <f t="shared" si="420"/>
        <v>2.2923549770837437E-3</v>
      </c>
      <c r="S1394" s="97">
        <f t="shared" si="427"/>
        <v>11.30106307487749</v>
      </c>
      <c r="T1394" s="97">
        <f t="shared" si="421"/>
        <v>320.93733908925469</v>
      </c>
      <c r="U1394" s="97">
        <f t="shared" si="422"/>
        <v>664.0654490995887</v>
      </c>
      <c r="V1394" s="33">
        <f t="shared" si="423"/>
        <v>999.99999999999909</v>
      </c>
      <c r="W1394" s="101">
        <f t="shared" si="424"/>
        <v>596.86680752071186</v>
      </c>
      <c r="X1394" s="108">
        <f t="shared" si="425"/>
        <v>14.997211811155678</v>
      </c>
      <c r="Y1394" s="32">
        <f t="shared" si="426"/>
        <v>6.6306974747864702</v>
      </c>
    </row>
    <row r="1395" spans="1:25" x14ac:dyDescent="0.25">
      <c r="A1395" s="4">
        <v>1389</v>
      </c>
      <c r="C1395" s="106">
        <f>IF(male=0,VLOOKUP((($A$5:$A$1570/'Life tables'!$I$2)*2)+age,lifetable,13,1),IF(male=1,VLOOKUP((($A$5:$A$1570/'Life tables'!$I$2)*2)+age,lifetable,10,1),"error"))</f>
        <v>9.6093958858263218E-3</v>
      </c>
      <c r="F1395" s="97">
        <f t="shared" si="412"/>
        <v>2.4236317924627531</v>
      </c>
      <c r="G1395" s="97">
        <f t="shared" si="428"/>
        <v>0.24345888593476059</v>
      </c>
      <c r="H1395" s="97">
        <f t="shared" si="413"/>
        <v>5.5712575030412116E-3</v>
      </c>
      <c r="I1395" s="97">
        <f t="shared" si="414"/>
        <v>5.5712575030412116E-3</v>
      </c>
      <c r="J1395" s="97">
        <f t="shared" si="429"/>
        <v>2.5736203029976007E-2</v>
      </c>
      <c r="K1395" s="97">
        <f t="shared" si="415"/>
        <v>1.3431745228409392E-2</v>
      </c>
      <c r="L1395" s="97">
        <f t="shared" si="416"/>
        <v>2.1298624432635247</v>
      </c>
      <c r="M1395" s="97">
        <f t="shared" si="417"/>
        <v>12.573580018692923</v>
      </c>
      <c r="N1395" s="97">
        <f t="shared" si="430"/>
        <v>1.2108629980642185</v>
      </c>
      <c r="O1395" s="97">
        <f t="shared" si="418"/>
        <v>2.8903174251584902E-2</v>
      </c>
      <c r="P1395" s="97">
        <f t="shared" si="419"/>
        <v>2.8903174251584902E-2</v>
      </c>
      <c r="Q1395" s="97">
        <f t="shared" si="431"/>
        <v>0.13301565410111446</v>
      </c>
      <c r="R1395" s="97">
        <f t="shared" si="420"/>
        <v>2.2656944043698756E-3</v>
      </c>
      <c r="S1395" s="97">
        <f t="shared" si="427"/>
        <v>11.16962932362005</v>
      </c>
      <c r="T1395" s="97">
        <f t="shared" si="421"/>
        <v>321.0960909463858</v>
      </c>
      <c r="U1395" s="97">
        <f t="shared" si="422"/>
        <v>664.08114653922144</v>
      </c>
      <c r="V1395" s="33">
        <f t="shared" si="423"/>
        <v>999.99999999999909</v>
      </c>
      <c r="W1395" s="101">
        <f t="shared" si="424"/>
        <v>589.24634739301348</v>
      </c>
      <c r="X1395" s="108">
        <f t="shared" si="425"/>
        <v>14.822762514391806</v>
      </c>
      <c r="Y1395" s="32">
        <f t="shared" si="426"/>
        <v>6.5516837155492977</v>
      </c>
    </row>
    <row r="1396" spans="1:25" x14ac:dyDescent="0.25">
      <c r="A1396" s="4">
        <v>1390</v>
      </c>
      <c r="C1396" s="106">
        <f>IF(male=0,VLOOKUP((($A$5:$A$1570/'Life tables'!$I$2)*2)+age,lifetable,13,1),IF(male=1,VLOOKUP((($A$5:$A$1570/'Life tables'!$I$2)*2)+age,lifetable,10,1),"error"))</f>
        <v>9.6093958858263218E-3</v>
      </c>
      <c r="F1396" s="97">
        <f t="shared" si="412"/>
        <v>2.3954166159104284</v>
      </c>
      <c r="G1396" s="97">
        <f t="shared" si="428"/>
        <v>0.24062461239896848</v>
      </c>
      <c r="H1396" s="97">
        <f t="shared" si="413"/>
        <v>5.5063986352232421E-3</v>
      </c>
      <c r="I1396" s="97">
        <f t="shared" si="414"/>
        <v>5.5063986352232421E-3</v>
      </c>
      <c r="J1396" s="97">
        <f t="shared" si="429"/>
        <v>2.543659006296695E-2</v>
      </c>
      <c r="K1396" s="97">
        <f t="shared" si="415"/>
        <v>1.3275376977999409E-2</v>
      </c>
      <c r="L1396" s="97">
        <f t="shared" si="416"/>
        <v>2.1050672392000473</v>
      </c>
      <c r="M1396" s="97">
        <f t="shared" si="417"/>
        <v>12.427345898481379</v>
      </c>
      <c r="N1396" s="97">
        <f t="shared" si="430"/>
        <v>1.1967803354529822</v>
      </c>
      <c r="O1396" s="97">
        <f t="shared" si="418"/>
        <v>2.8567022554795457E-2</v>
      </c>
      <c r="P1396" s="97">
        <f t="shared" si="419"/>
        <v>2.8567022554795457E-2</v>
      </c>
      <c r="Q1396" s="97">
        <f t="shared" si="431"/>
        <v>0.13146864623836405</v>
      </c>
      <c r="R1396" s="97">
        <f t="shared" si="420"/>
        <v>2.2393437685606092E-3</v>
      </c>
      <c r="S1396" s="97">
        <f t="shared" si="427"/>
        <v>11.039723527911882</v>
      </c>
      <c r="T1396" s="97">
        <f t="shared" si="421"/>
        <v>321.25299618268713</v>
      </c>
      <c r="U1396" s="97">
        <f t="shared" si="422"/>
        <v>664.09666125996796</v>
      </c>
      <c r="V1396" s="33">
        <f t="shared" si="423"/>
        <v>999.99999999999898</v>
      </c>
      <c r="W1396" s="101">
        <f t="shared" si="424"/>
        <v>581.72317226072721</v>
      </c>
      <c r="X1396" s="108">
        <f t="shared" si="425"/>
        <v>14.650342557343917</v>
      </c>
      <c r="Y1396" s="32">
        <f t="shared" si="426"/>
        <v>6.4736115676290735</v>
      </c>
    </row>
    <row r="1397" spans="1:25" x14ac:dyDescent="0.25">
      <c r="A1397" s="4">
        <v>1391</v>
      </c>
      <c r="C1397" s="106">
        <f>IF(male=0,VLOOKUP((($A$5:$A$1570/'Life tables'!$I$2)*2)+age,lifetable,13,1),IF(male=1,VLOOKUP((($A$5:$A$1570/'Life tables'!$I$2)*2)+age,lifetable,10,1),"error"))</f>
        <v>9.6093958858263218E-3</v>
      </c>
      <c r="F1397" s="97">
        <f t="shared" si="412"/>
        <v>2.3675307313833627</v>
      </c>
      <c r="G1397" s="97">
        <f t="shared" si="428"/>
        <v>0.23782341693628389</v>
      </c>
      <c r="H1397" s="97">
        <f t="shared" si="413"/>
        <v>5.4422967184702487E-3</v>
      </c>
      <c r="I1397" s="97">
        <f t="shared" si="414"/>
        <v>5.4422967184702487E-3</v>
      </c>
      <c r="J1397" s="97">
        <f t="shared" si="429"/>
        <v>2.5140473801375178E-2</v>
      </c>
      <c r="K1397" s="97">
        <f t="shared" si="415"/>
        <v>1.3120833660981856E-2</v>
      </c>
      <c r="L1397" s="97">
        <f t="shared" si="416"/>
        <v>2.0805614135477812</v>
      </c>
      <c r="M1397" s="97">
        <f t="shared" si="417"/>
        <v>12.282811825960554</v>
      </c>
      <c r="N1397" s="97">
        <f t="shared" si="430"/>
        <v>1.1828613911177324</v>
      </c>
      <c r="O1397" s="97">
        <f t="shared" si="418"/>
        <v>2.8234778796283562E-2</v>
      </c>
      <c r="P1397" s="97">
        <f t="shared" si="419"/>
        <v>2.8234778796283562E-2</v>
      </c>
      <c r="Q1397" s="97">
        <f t="shared" si="431"/>
        <v>0.12993962314647822</v>
      </c>
      <c r="R1397" s="97">
        <f t="shared" si="420"/>
        <v>2.2132994725952296E-3</v>
      </c>
      <c r="S1397" s="97">
        <f t="shared" si="427"/>
        <v>10.911327954631181</v>
      </c>
      <c r="T1397" s="97">
        <f t="shared" si="421"/>
        <v>321.408076279635</v>
      </c>
      <c r="U1397" s="97">
        <f t="shared" si="422"/>
        <v>664.11199539310155</v>
      </c>
      <c r="V1397" s="33">
        <f t="shared" si="423"/>
        <v>999.99999999999909</v>
      </c>
      <c r="W1397" s="101">
        <f t="shared" si="424"/>
        <v>574.29604056871426</v>
      </c>
      <c r="X1397" s="108">
        <f t="shared" si="425"/>
        <v>14.479928327262487</v>
      </c>
      <c r="Y1397" s="32">
        <f t="shared" si="426"/>
        <v>6.3964698072359543</v>
      </c>
    </row>
    <row r="1398" spans="1:25" x14ac:dyDescent="0.25">
      <c r="A1398" s="4">
        <v>1392</v>
      </c>
      <c r="C1398" s="106">
        <f>IF(male=0,VLOOKUP((($A$5:$A$1570/'Life tables'!$I$2)*2)+age,lifetable,13,1),IF(male=1,VLOOKUP((($A$5:$A$1570/'Life tables'!$I$2)*2)+age,lifetable,10,1),"error"))</f>
        <v>9.6093958858263218E-3</v>
      </c>
      <c r="F1398" s="97">
        <f t="shared" si="412"/>
        <v>2.3399702580649224</v>
      </c>
      <c r="G1398" s="97">
        <f t="shared" si="428"/>
        <v>0.23505490971055387</v>
      </c>
      <c r="H1398" s="97">
        <f t="shared" si="413"/>
        <v>5.3789428318608053E-3</v>
      </c>
      <c r="I1398" s="97">
        <f t="shared" si="414"/>
        <v>5.3789428318608053E-3</v>
      </c>
      <c r="J1398" s="97">
        <f t="shared" si="429"/>
        <v>2.4847813035358057E-2</v>
      </c>
      <c r="K1398" s="97">
        <f t="shared" si="415"/>
        <v>1.2968093769906444E-2</v>
      </c>
      <c r="L1398" s="97">
        <f t="shared" si="416"/>
        <v>2.0563415558853824</v>
      </c>
      <c r="M1398" s="97">
        <f t="shared" si="417"/>
        <v>12.139958069197565</v>
      </c>
      <c r="N1398" s="97">
        <f t="shared" si="430"/>
        <v>1.1691042648305805</v>
      </c>
      <c r="O1398" s="97">
        <f t="shared" si="418"/>
        <v>2.7906397617806486E-2</v>
      </c>
      <c r="P1398" s="97">
        <f t="shared" si="419"/>
        <v>2.7906397617806486E-2</v>
      </c>
      <c r="Q1398" s="97">
        <f t="shared" si="431"/>
        <v>0.12842837608172972</v>
      </c>
      <c r="R1398" s="97">
        <f t="shared" si="420"/>
        <v>2.1875579608809891E-3</v>
      </c>
      <c r="S1398" s="97">
        <f t="shared" si="427"/>
        <v>10.784425075088761</v>
      </c>
      <c r="T1398" s="97">
        <f t="shared" si="421"/>
        <v>321.56135246875209</v>
      </c>
      <c r="U1398" s="97">
        <f t="shared" si="422"/>
        <v>664.12715104483232</v>
      </c>
      <c r="V1398" s="33">
        <f t="shared" si="423"/>
        <v>999.99999999999909</v>
      </c>
      <c r="W1398" s="101">
        <f t="shared" si="424"/>
        <v>566.96372658711823</v>
      </c>
      <c r="X1398" s="108">
        <f t="shared" si="425"/>
        <v>14.311496486414612</v>
      </c>
      <c r="Y1398" s="32">
        <f t="shared" si="426"/>
        <v>6.3202473444835485</v>
      </c>
    </row>
    <row r="1399" spans="1:25" x14ac:dyDescent="0.25">
      <c r="A1399" s="4">
        <v>1393</v>
      </c>
      <c r="C1399" s="106">
        <f>IF(male=0,VLOOKUP((($A$5:$A$1570/'Life tables'!$I$2)*2)+age,lifetable,13,1),IF(male=1,VLOOKUP((($A$5:$A$1570/'Life tables'!$I$2)*2)+age,lifetable,10,1),"error"))</f>
        <v>9.6093958858263218E-3</v>
      </c>
      <c r="F1399" s="97">
        <f t="shared" si="412"/>
        <v>2.3127313626081607</v>
      </c>
      <c r="G1399" s="97">
        <f t="shared" si="428"/>
        <v>0.23231870565405482</v>
      </c>
      <c r="H1399" s="97">
        <f t="shared" si="413"/>
        <v>5.3163281635931325E-3</v>
      </c>
      <c r="I1399" s="97">
        <f t="shared" si="414"/>
        <v>5.3163281635931325E-3</v>
      </c>
      <c r="J1399" s="97">
        <f t="shared" si="429"/>
        <v>2.4558567059146805E-2</v>
      </c>
      <c r="K1399" s="97">
        <f t="shared" si="415"/>
        <v>1.2817136060399453E-2</v>
      </c>
      <c r="L1399" s="97">
        <f t="shared" si="416"/>
        <v>2.0324042975073735</v>
      </c>
      <c r="M1399" s="97">
        <f t="shared" si="417"/>
        <v>11.998765123806454</v>
      </c>
      <c r="N1399" s="97">
        <f t="shared" si="430"/>
        <v>1.1555070782768997</v>
      </c>
      <c r="O1399" s="97">
        <f t="shared" si="418"/>
        <v>2.7581834184188792E-2</v>
      </c>
      <c r="P1399" s="97">
        <f t="shared" si="419"/>
        <v>2.7581834184188792E-2</v>
      </c>
      <c r="Q1399" s="97">
        <f t="shared" si="431"/>
        <v>0.12693469870760546</v>
      </c>
      <c r="R1399" s="97">
        <f t="shared" si="420"/>
        <v>2.1621157188279265E-3</v>
      </c>
      <c r="S1399" s="97">
        <f t="shared" si="427"/>
        <v>10.658997562734744</v>
      </c>
      <c r="T1399" s="97">
        <f t="shared" si="421"/>
        <v>321.71284573451885</v>
      </c>
      <c r="U1399" s="97">
        <f t="shared" si="422"/>
        <v>664.14213029661153</v>
      </c>
      <c r="V1399" s="33">
        <f t="shared" si="423"/>
        <v>999.99999999999909</v>
      </c>
      <c r="W1399" s="101">
        <f t="shared" si="424"/>
        <v>559.72502021057085</v>
      </c>
      <c r="X1399" s="108">
        <f t="shared" si="425"/>
        <v>14.145023968868635</v>
      </c>
      <c r="Y1399" s="32">
        <f t="shared" si="426"/>
        <v>6.2449332217859332</v>
      </c>
    </row>
    <row r="1400" spans="1:25" x14ac:dyDescent="0.25">
      <c r="A1400" s="4">
        <v>1394</v>
      </c>
      <c r="C1400" s="106">
        <f>IF(male=0,VLOOKUP((($A$5:$A$1570/'Life tables'!$I$2)*2)+age,lifetable,13,1),IF(male=1,VLOOKUP((($A$5:$A$1570/'Life tables'!$I$2)*2)+age,lifetable,10,1),"error"))</f>
        <v>9.6093958858263218E-3</v>
      </c>
      <c r="F1400" s="97">
        <f t="shared" si="412"/>
        <v>2.2858102584763631</v>
      </c>
      <c r="G1400" s="97">
        <f t="shared" si="428"/>
        <v>0.22961442440124902</v>
      </c>
      <c r="H1400" s="97">
        <f t="shared" si="413"/>
        <v>5.2544440094691993E-3</v>
      </c>
      <c r="I1400" s="97">
        <f t="shared" si="414"/>
        <v>5.2544440094691993E-3</v>
      </c>
      <c r="J1400" s="97">
        <f t="shared" si="429"/>
        <v>2.4272695664043904E-2</v>
      </c>
      <c r="K1400" s="97">
        <f t="shared" si="415"/>
        <v>1.2667939547509039E-2</v>
      </c>
      <c r="L1400" s="97">
        <f t="shared" si="416"/>
        <v>2.0087463108446229</v>
      </c>
      <c r="M1400" s="97">
        <f t="shared" si="417"/>
        <v>11.85921371039227</v>
      </c>
      <c r="N1400" s="97">
        <f t="shared" si="430"/>
        <v>1.1420679748091855</v>
      </c>
      <c r="O1400" s="97">
        <f t="shared" si="418"/>
        <v>2.7261044177446989E-2</v>
      </c>
      <c r="P1400" s="97">
        <f t="shared" si="419"/>
        <v>2.7261044177446989E-2</v>
      </c>
      <c r="Q1400" s="97">
        <f t="shared" si="431"/>
        <v>0.12545838706776813</v>
      </c>
      <c r="R1400" s="97">
        <f t="shared" si="420"/>
        <v>2.1369692723882993E-3</v>
      </c>
      <c r="S1400" s="97">
        <f t="shared" si="427"/>
        <v>10.535028290888034</v>
      </c>
      <c r="T1400" s="97">
        <f t="shared" si="421"/>
        <v>321.86257681725067</v>
      </c>
      <c r="U1400" s="97">
        <f t="shared" si="422"/>
        <v>664.15693520543141</v>
      </c>
      <c r="V1400" s="33">
        <f t="shared" si="423"/>
        <v>999.99999999999898</v>
      </c>
      <c r="W1400" s="101">
        <f t="shared" si="424"/>
        <v>552.57872675990143</v>
      </c>
      <c r="X1400" s="108">
        <f t="shared" si="425"/>
        <v>13.980487977316923</v>
      </c>
      <c r="Y1400" s="32">
        <f t="shared" si="426"/>
        <v>6.1705166122740653</v>
      </c>
    </row>
    <row r="1401" spans="1:25" x14ac:dyDescent="0.25">
      <c r="A1401" s="4">
        <v>1395</v>
      </c>
      <c r="C1401" s="106">
        <f>IF(male=0,VLOOKUP((($A$5:$A$1570/'Life tables'!$I$2)*2)+age,lifetable,13,1),IF(male=1,VLOOKUP((($A$5:$A$1570/'Life tables'!$I$2)*2)+age,lifetable,10,1),"error"))</f>
        <v>9.6093958858263218E-3</v>
      </c>
      <c r="F1401" s="97">
        <f t="shared" si="412"/>
        <v>2.2592032052962021</v>
      </c>
      <c r="G1401" s="97">
        <f t="shared" si="428"/>
        <v>0.22694169022380756</v>
      </c>
      <c r="H1401" s="97">
        <f t="shared" si="413"/>
        <v>5.1932817714077971E-3</v>
      </c>
      <c r="I1401" s="97">
        <f t="shared" si="414"/>
        <v>5.1932817714077971E-3</v>
      </c>
      <c r="J1401" s="97">
        <f t="shared" si="429"/>
        <v>2.3990159131554299E-2</v>
      </c>
      <c r="K1401" s="97">
        <f t="shared" si="415"/>
        <v>1.2520483502120431E-2</v>
      </c>
      <c r="L1401" s="97">
        <f t="shared" si="416"/>
        <v>1.9853643088959043</v>
      </c>
      <c r="M1401" s="97">
        <f t="shared" si="417"/>
        <v>11.72128477202072</v>
      </c>
      <c r="N1401" s="97">
        <f t="shared" si="430"/>
        <v>1.1287851192033762</v>
      </c>
      <c r="O1401" s="97">
        <f t="shared" si="418"/>
        <v>2.6943983790972952E-2</v>
      </c>
      <c r="P1401" s="97">
        <f t="shared" si="419"/>
        <v>2.6943983790972952E-2</v>
      </c>
      <c r="Q1401" s="97">
        <f t="shared" si="431"/>
        <v>0.12399923955928702</v>
      </c>
      <c r="R1401" s="97">
        <f t="shared" si="420"/>
        <v>2.1121151876006333E-3</v>
      </c>
      <c r="S1401" s="97">
        <f t="shared" si="427"/>
        <v>10.412500330488511</v>
      </c>
      <c r="T1401" s="97">
        <f t="shared" si="421"/>
        <v>322.01056621594154</v>
      </c>
      <c r="U1401" s="97">
        <f t="shared" si="422"/>
        <v>664.17156780412108</v>
      </c>
      <c r="V1401" s="33">
        <f t="shared" si="423"/>
        <v>999.99999999999898</v>
      </c>
      <c r="W1401" s="101">
        <f t="shared" si="424"/>
        <v>545.52366678632222</v>
      </c>
      <c r="X1401" s="108">
        <f t="shared" si="425"/>
        <v>13.817865979936361</v>
      </c>
      <c r="Y1401" s="32">
        <f t="shared" si="426"/>
        <v>6.0969868182314526</v>
      </c>
    </row>
    <row r="1402" spans="1:25" x14ac:dyDescent="0.25">
      <c r="A1402" s="4">
        <v>1396</v>
      </c>
      <c r="C1402" s="106">
        <f>IF(male=0,VLOOKUP((($A$5:$A$1570/'Life tables'!$I$2)*2)+age,lifetable,13,1),IF(male=1,VLOOKUP((($A$5:$A$1570/'Life tables'!$I$2)*2)+age,lifetable,10,1),"error"))</f>
        <v>9.6093958858263218E-3</v>
      </c>
      <c r="F1402" s="97">
        <f t="shared" si="412"/>
        <v>2.2329065082231407</v>
      </c>
      <c r="G1402" s="97">
        <f t="shared" si="428"/>
        <v>0.2243001319668638</v>
      </c>
      <c r="H1402" s="97">
        <f t="shared" si="413"/>
        <v>5.1328329559857874E-3</v>
      </c>
      <c r="I1402" s="97">
        <f t="shared" si="414"/>
        <v>5.1328329559857874E-3</v>
      </c>
      <c r="J1402" s="97">
        <f t="shared" si="429"/>
        <v>2.3710918226646713E-2</v>
      </c>
      <c r="K1402" s="97">
        <f t="shared" si="415"/>
        <v>1.2374747447438994E-2</v>
      </c>
      <c r="L1402" s="97">
        <f t="shared" si="416"/>
        <v>1.9622550446702196</v>
      </c>
      <c r="M1402" s="97">
        <f t="shared" si="417"/>
        <v>11.584959471713221</v>
      </c>
      <c r="N1402" s="97">
        <f t="shared" si="430"/>
        <v>1.115656697417621</v>
      </c>
      <c r="O1402" s="97">
        <f t="shared" si="418"/>
        <v>2.6630609723775747E-2</v>
      </c>
      <c r="P1402" s="97">
        <f t="shared" si="419"/>
        <v>2.6630609723775747E-2</v>
      </c>
      <c r="Q1402" s="97">
        <f t="shared" si="431"/>
        <v>0.12255705690613856</v>
      </c>
      <c r="R1402" s="97">
        <f t="shared" si="420"/>
        <v>2.0875500701383392E-3</v>
      </c>
      <c r="S1402" s="97">
        <f t="shared" si="427"/>
        <v>10.291396947871771</v>
      </c>
      <c r="T1402" s="97">
        <f t="shared" si="421"/>
        <v>322.15683419107432</v>
      </c>
      <c r="U1402" s="97">
        <f t="shared" si="422"/>
        <v>664.18603010163861</v>
      </c>
      <c r="V1402" s="33">
        <f t="shared" si="423"/>
        <v>999.99999999999886</v>
      </c>
      <c r="W1402" s="101">
        <f t="shared" si="424"/>
        <v>538.55867587806028</v>
      </c>
      <c r="X1402" s="108">
        <f t="shared" si="425"/>
        <v>13.657135707285999</v>
      </c>
      <c r="Y1402" s="32">
        <f t="shared" si="426"/>
        <v>6.0243332695487091</v>
      </c>
    </row>
    <row r="1403" spans="1:25" x14ac:dyDescent="0.25">
      <c r="A1403" s="4">
        <v>1397</v>
      </c>
      <c r="C1403" s="106">
        <f>IF(male=0,VLOOKUP((($A$5:$A$1570/'Life tables'!$I$2)*2)+age,lifetable,13,1),IF(male=1,VLOOKUP((($A$5:$A$1570/'Life tables'!$I$2)*2)+age,lifetable,10,1),"error"))</f>
        <v>9.6093958858263218E-3</v>
      </c>
      <c r="F1403" s="97">
        <f t="shared" si="412"/>
        <v>2.2069165173187071</v>
      </c>
      <c r="G1403" s="97">
        <f t="shared" si="428"/>
        <v>0.22168938298645932</v>
      </c>
      <c r="H1403" s="97">
        <f t="shared" si="413"/>
        <v>5.0730891730066232E-3</v>
      </c>
      <c r="I1403" s="97">
        <f t="shared" si="414"/>
        <v>5.0730891730066232E-3</v>
      </c>
      <c r="J1403" s="97">
        <f t="shared" si="429"/>
        <v>2.3434934191141038E-2</v>
      </c>
      <c r="K1403" s="97">
        <f t="shared" si="415"/>
        <v>1.2230711155539101E-2</v>
      </c>
      <c r="L1403" s="97">
        <f t="shared" si="416"/>
        <v>1.9394153106395544</v>
      </c>
      <c r="M1403" s="97">
        <f t="shared" si="417"/>
        <v>11.45021918996729</v>
      </c>
      <c r="N1403" s="97">
        <f t="shared" si="430"/>
        <v>1.1026809163534896</v>
      </c>
      <c r="O1403" s="97">
        <f t="shared" si="418"/>
        <v>2.6320879174781705E-2</v>
      </c>
      <c r="P1403" s="97">
        <f t="shared" si="419"/>
        <v>2.6320879174781705E-2</v>
      </c>
      <c r="Q1403" s="97">
        <f t="shared" si="431"/>
        <v>0.12113164213297467</v>
      </c>
      <c r="R1403" s="97">
        <f t="shared" si="420"/>
        <v>2.0632705648629033E-3</v>
      </c>
      <c r="S1403" s="97">
        <f t="shared" si="427"/>
        <v>10.171701602566399</v>
      </c>
      <c r="T1403" s="97">
        <f t="shared" si="421"/>
        <v>322.30140076739843</v>
      </c>
      <c r="U1403" s="97">
        <f t="shared" si="422"/>
        <v>664.20032408335896</v>
      </c>
      <c r="V1403" s="33">
        <f t="shared" si="423"/>
        <v>999.99999999999886</v>
      </c>
      <c r="W1403" s="101">
        <f t="shared" si="424"/>
        <v>531.68260446940462</v>
      </c>
      <c r="X1403" s="108">
        <f t="shared" si="425"/>
        <v>13.498275149241479</v>
      </c>
      <c r="Y1403" s="32">
        <f t="shared" si="426"/>
        <v>5.9525455221969032</v>
      </c>
    </row>
    <row r="1404" spans="1:25" x14ac:dyDescent="0.25">
      <c r="A1404" s="4">
        <v>1398</v>
      </c>
      <c r="C1404" s="106">
        <f>IF(male=0,VLOOKUP((($A$5:$A$1570/'Life tables'!$I$2)*2)+age,lifetable,13,1),IF(male=1,VLOOKUP((($A$5:$A$1570/'Life tables'!$I$2)*2)+age,lifetable,10,1),"error"))</f>
        <v>9.6093958858263218E-3</v>
      </c>
      <c r="F1404" s="97">
        <f t="shared" si="412"/>
        <v>2.1812296269393125</v>
      </c>
      <c r="G1404" s="97">
        <f t="shared" si="428"/>
        <v>0.2191090810881495</v>
      </c>
      <c r="H1404" s="97">
        <f t="shared" si="413"/>
        <v>5.0140421340954108E-3</v>
      </c>
      <c r="I1404" s="97">
        <f t="shared" si="414"/>
        <v>5.0140421340954108E-3</v>
      </c>
      <c r="J1404" s="97">
        <f t="shared" si="429"/>
        <v>2.3162168737218235E-2</v>
      </c>
      <c r="K1404" s="97">
        <f t="shared" si="415"/>
        <v>1.2088354643976954E-2</v>
      </c>
      <c r="L1404" s="97">
        <f t="shared" si="416"/>
        <v>1.916841938201777</v>
      </c>
      <c r="M1404" s="97">
        <f t="shared" si="417"/>
        <v>11.317045522302166</v>
      </c>
      <c r="N1404" s="97">
        <f t="shared" si="430"/>
        <v>1.0898560036196092</v>
      </c>
      <c r="O1404" s="97">
        <f t="shared" si="418"/>
        <v>2.6014749837192468E-2</v>
      </c>
      <c r="P1404" s="97">
        <f t="shared" si="419"/>
        <v>2.6014749837192468E-2</v>
      </c>
      <c r="Q1404" s="97">
        <f t="shared" si="431"/>
        <v>0.11972280053915764</v>
      </c>
      <c r="R1404" s="97">
        <f t="shared" si="420"/>
        <v>2.0392733553816172E-3</v>
      </c>
      <c r="S1404" s="97">
        <f t="shared" si="427"/>
        <v>10.053397945113632</v>
      </c>
      <c r="T1404" s="97">
        <f t="shared" si="421"/>
        <v>322.44428573667483</v>
      </c>
      <c r="U1404" s="97">
        <f t="shared" si="422"/>
        <v>664.21445171135838</v>
      </c>
      <c r="V1404" s="33">
        <f t="shared" si="423"/>
        <v>999.99999999999898</v>
      </c>
      <c r="W1404" s="101">
        <f t="shared" si="424"/>
        <v>524.89431765214465</v>
      </c>
      <c r="X1404" s="108">
        <f t="shared" si="425"/>
        <v>13.341262551965743</v>
      </c>
      <c r="Y1404" s="32">
        <f t="shared" si="426"/>
        <v>5.8816132567193096</v>
      </c>
    </row>
    <row r="1405" spans="1:25" x14ac:dyDescent="0.25">
      <c r="A1405" s="4">
        <v>1399</v>
      </c>
      <c r="C1405" s="106">
        <f>IF(male=0,VLOOKUP((($A$5:$A$1570/'Life tables'!$I$2)*2)+age,lifetable,13,1),IF(male=1,VLOOKUP((($A$5:$A$1570/'Life tables'!$I$2)*2)+age,lifetable,10,1),"error"))</f>
        <v>9.6093958858263218E-3</v>
      </c>
      <c r="F1405" s="97">
        <f t="shared" si="412"/>
        <v>2.1558422751362643</v>
      </c>
      <c r="G1405" s="97">
        <f t="shared" si="428"/>
        <v>0.21655886846673333</v>
      </c>
      <c r="H1405" s="97">
        <f t="shared" si="413"/>
        <v>4.9556836513197098E-3</v>
      </c>
      <c r="I1405" s="97">
        <f t="shared" si="414"/>
        <v>4.9556836513197098E-3</v>
      </c>
      <c r="J1405" s="97">
        <f t="shared" si="429"/>
        <v>2.2892584041049203E-2</v>
      </c>
      <c r="K1405" s="97">
        <f t="shared" si="415"/>
        <v>1.1947658172465478E-2</v>
      </c>
      <c r="L1405" s="97">
        <f t="shared" si="416"/>
        <v>1.8945317971533768</v>
      </c>
      <c r="M1405" s="97">
        <f t="shared" si="417"/>
        <v>11.185420276829481</v>
      </c>
      <c r="N1405" s="97">
        <f t="shared" si="430"/>
        <v>1.0771802072977148</v>
      </c>
      <c r="O1405" s="97">
        <f t="shared" si="418"/>
        <v>2.5712179892900647E-2</v>
      </c>
      <c r="P1405" s="97">
        <f t="shared" si="419"/>
        <v>2.5712179892900647E-2</v>
      </c>
      <c r="Q1405" s="97">
        <f t="shared" si="431"/>
        <v>0.11833033967306067</v>
      </c>
      <c r="R1405" s="97">
        <f t="shared" si="420"/>
        <v>2.0155551636098297E-3</v>
      </c>
      <c r="S1405" s="97">
        <f t="shared" si="427"/>
        <v>9.9364698149092945</v>
      </c>
      <c r="T1405" s="97">
        <f t="shared" si="421"/>
        <v>322.58550866038894</v>
      </c>
      <c r="U1405" s="97">
        <f t="shared" si="422"/>
        <v>664.22841492469445</v>
      </c>
      <c r="V1405" s="33">
        <f t="shared" si="423"/>
        <v>999.99999999999886</v>
      </c>
      <c r="W1405" s="101">
        <f t="shared" si="424"/>
        <v>518.19269498936887</v>
      </c>
      <c r="X1405" s="108">
        <f t="shared" si="425"/>
        <v>13.18607641491556</v>
      </c>
      <c r="Y1405" s="32">
        <f t="shared" si="426"/>
        <v>5.8115262767414348</v>
      </c>
    </row>
    <row r="1406" spans="1:25" x14ac:dyDescent="0.25">
      <c r="A1406" s="4">
        <v>1400</v>
      </c>
      <c r="C1406" s="106">
        <f>IF(male=0,VLOOKUP((($A$5:$A$1570/'Life tables'!$I$2)*2)+age,lifetable,13,1),IF(male=1,VLOOKUP((($A$5:$A$1570/'Life tables'!$I$2)*2)+age,lifetable,10,1),"error"))</f>
        <v>9.6093958858263218E-3</v>
      </c>
      <c r="F1406" s="97">
        <f t="shared" si="412"/>
        <v>2.1307509430666696</v>
      </c>
      <c r="G1406" s="97">
        <f t="shared" si="428"/>
        <v>0.21403839164707777</v>
      </c>
      <c r="H1406" s="97">
        <f t="shared" si="413"/>
        <v>4.8980056358353605E-3</v>
      </c>
      <c r="I1406" s="97">
        <f t="shared" si="414"/>
        <v>4.8980056358353605E-3</v>
      </c>
      <c r="J1406" s="97">
        <f t="shared" si="429"/>
        <v>2.2626142736539224E-2</v>
      </c>
      <c r="K1406" s="97">
        <f t="shared" si="415"/>
        <v>1.1808602239609542E-2</v>
      </c>
      <c r="L1406" s="97">
        <f t="shared" si="416"/>
        <v>1.8724817951717723</v>
      </c>
      <c r="M1406" s="97">
        <f t="shared" si="417"/>
        <v>11.055325471848892</v>
      </c>
      <c r="N1406" s="97">
        <f t="shared" si="430"/>
        <v>1.0646517957111035</v>
      </c>
      <c r="O1406" s="97">
        <f t="shared" si="418"/>
        <v>2.5413128006962851E-2</v>
      </c>
      <c r="P1406" s="97">
        <f t="shared" si="419"/>
        <v>2.5413128006962851E-2</v>
      </c>
      <c r="Q1406" s="97">
        <f t="shared" si="431"/>
        <v>0.11695406930663174</v>
      </c>
      <c r="R1406" s="97">
        <f t="shared" si="420"/>
        <v>1.992112749337689E-3</v>
      </c>
      <c r="S1406" s="97">
        <f t="shared" si="427"/>
        <v>9.8209012380678935</v>
      </c>
      <c r="T1406" s="97">
        <f t="shared" si="421"/>
        <v>322.72508887243208</v>
      </c>
      <c r="U1406" s="97">
        <f t="shared" si="422"/>
        <v>664.24221563968342</v>
      </c>
      <c r="V1406" s="33">
        <f t="shared" si="423"/>
        <v>999.99999999999898</v>
      </c>
      <c r="W1406" s="101">
        <f t="shared" si="424"/>
        <v>511.57663033159622</v>
      </c>
      <c r="X1406" s="108">
        <f t="shared" si="425"/>
        <v>13.032695487883442</v>
      </c>
      <c r="Y1406" s="32">
        <f t="shared" si="426"/>
        <v>5.7422745074990535</v>
      </c>
    </row>
    <row r="1407" spans="1:25" x14ac:dyDescent="0.25">
      <c r="A1407" s="4">
        <v>1401</v>
      </c>
      <c r="C1407" s="106">
        <f>IF(male=0,VLOOKUP((($A$5:$A$1570/'Life tables'!$I$2)*2)+age,lifetable,13,1),IF(male=1,VLOOKUP((($A$5:$A$1570/'Life tables'!$I$2)*2)+age,lifetable,10,1),"error"))</f>
        <v>9.6093958858263218E-3</v>
      </c>
      <c r="F1407" s="97">
        <f t="shared" si="412"/>
        <v>2.1059521544149127</v>
      </c>
      <c r="G1407" s="97">
        <f t="shared" si="428"/>
        <v>0.21154730142600364</v>
      </c>
      <c r="H1407" s="97">
        <f t="shared" si="413"/>
        <v>4.8410000965566219E-3</v>
      </c>
      <c r="I1407" s="97">
        <f t="shared" si="414"/>
        <v>4.8410000965566219E-3</v>
      </c>
      <c r="J1407" s="97">
        <f t="shared" si="429"/>
        <v>2.2362807909184716E-2</v>
      </c>
      <c r="K1407" s="97">
        <f t="shared" si="415"/>
        <v>1.1671167579699793E-2</v>
      </c>
      <c r="L1407" s="97">
        <f t="shared" si="416"/>
        <v>1.8506888773069112</v>
      </c>
      <c r="M1407" s="97">
        <f t="shared" si="417"/>
        <v>10.926743333468533</v>
      </c>
      <c r="N1407" s="97">
        <f t="shared" si="430"/>
        <v>1.0522690571954794</v>
      </c>
      <c r="O1407" s="97">
        <f t="shared" si="418"/>
        <v>2.5117553322129751E-2</v>
      </c>
      <c r="P1407" s="97">
        <f t="shared" si="419"/>
        <v>2.5117553322129751E-2</v>
      </c>
      <c r="Q1407" s="97">
        <f t="shared" si="431"/>
        <v>0.11559380141022067</v>
      </c>
      <c r="R1407" s="97">
        <f t="shared" si="420"/>
        <v>1.968942909801361E-3</v>
      </c>
      <c r="S1407" s="97">
        <f t="shared" si="427"/>
        <v>9.7066764253087712</v>
      </c>
      <c r="T1407" s="97">
        <f t="shared" si="421"/>
        <v>322.8630454817515</v>
      </c>
      <c r="U1407" s="97">
        <f t="shared" si="422"/>
        <v>664.25585575017294</v>
      </c>
      <c r="V1407" s="33">
        <f t="shared" si="423"/>
        <v>999.99999999999898</v>
      </c>
      <c r="W1407" s="101">
        <f t="shared" si="424"/>
        <v>505.0450316352119</v>
      </c>
      <c r="X1407" s="108">
        <f t="shared" si="425"/>
        <v>12.881098768074537</v>
      </c>
      <c r="Y1407" s="32">
        <f t="shared" si="426"/>
        <v>5.6738479943840456</v>
      </c>
    </row>
    <row r="1408" spans="1:25" x14ac:dyDescent="0.25">
      <c r="A1408" s="4">
        <v>1402</v>
      </c>
      <c r="C1408" s="106">
        <f>IF(male=0,VLOOKUP((($A$5:$A$1570/'Life tables'!$I$2)*2)+age,lifetable,13,1),IF(male=1,VLOOKUP((($A$5:$A$1570/'Life tables'!$I$2)*2)+age,lifetable,10,1),"error"))</f>
        <v>9.6093958858263218E-3</v>
      </c>
      <c r="F1408" s="97">
        <f t="shared" si="412"/>
        <v>2.0814424748244194</v>
      </c>
      <c r="G1408" s="97">
        <f t="shared" si="428"/>
        <v>0.20908525281520537</v>
      </c>
      <c r="H1408" s="97">
        <f t="shared" si="413"/>
        <v>4.7846591388499577E-3</v>
      </c>
      <c r="I1408" s="97">
        <f t="shared" si="414"/>
        <v>4.7846591388499577E-3</v>
      </c>
      <c r="J1408" s="97">
        <f t="shared" si="429"/>
        <v>2.2102543090039214E-2</v>
      </c>
      <c r="K1408" s="97">
        <f t="shared" si="415"/>
        <v>1.1535335159563512E-2</v>
      </c>
      <c r="L1408" s="97">
        <f t="shared" si="416"/>
        <v>1.8291500254819113</v>
      </c>
      <c r="M1408" s="97">
        <f t="shared" si="417"/>
        <v>10.799656293250116</v>
      </c>
      <c r="N1408" s="97">
        <f t="shared" si="430"/>
        <v>1.0400302998721713</v>
      </c>
      <c r="O1408" s="97">
        <f t="shared" si="418"/>
        <v>2.4825415453432836E-2</v>
      </c>
      <c r="P1408" s="97">
        <f t="shared" si="419"/>
        <v>2.4825415453432836E-2</v>
      </c>
      <c r="Q1408" s="97">
        <f t="shared" si="431"/>
        <v>0.11424935012766667</v>
      </c>
      <c r="R1408" s="97">
        <f t="shared" si="420"/>
        <v>1.9460424792586898E-3</v>
      </c>
      <c r="S1408" s="97">
        <f t="shared" si="427"/>
        <v>9.5937797698641543</v>
      </c>
      <c r="T1408" s="97">
        <f t="shared" si="421"/>
        <v>322.99939737496919</v>
      </c>
      <c r="U1408" s="97">
        <f t="shared" si="422"/>
        <v>664.26933712781181</v>
      </c>
      <c r="V1408" s="33">
        <f t="shared" si="423"/>
        <v>999.99999999999909</v>
      </c>
      <c r="W1408" s="101">
        <f t="shared" si="424"/>
        <v>498.59682078318201</v>
      </c>
      <c r="X1408" s="108">
        <f t="shared" si="425"/>
        <v>12.731265497218008</v>
      </c>
      <c r="Y1408" s="32">
        <f t="shared" si="426"/>
        <v>5.6062369015077529</v>
      </c>
    </row>
    <row r="1409" spans="1:25" x14ac:dyDescent="0.25">
      <c r="A1409" s="4">
        <v>1403</v>
      </c>
      <c r="C1409" s="106">
        <f>IF(male=0,VLOOKUP((($A$5:$A$1570/'Life tables'!$I$2)*2)+age,lifetable,13,1),IF(male=1,VLOOKUP((($A$5:$A$1570/'Life tables'!$I$2)*2)+age,lifetable,10,1),"error"))</f>
        <v>9.6093958858263218E-3</v>
      </c>
      <c r="F1409" s="97">
        <f t="shared" si="412"/>
        <v>2.057218511339415</v>
      </c>
      <c r="G1409" s="97">
        <f t="shared" si="428"/>
        <v>0.20665190498517433</v>
      </c>
      <c r="H1409" s="97">
        <f t="shared" si="413"/>
        <v>4.7289749632507877E-3</v>
      </c>
      <c r="I1409" s="97">
        <f t="shared" si="414"/>
        <v>4.7289749632507877E-3</v>
      </c>
      <c r="J1409" s="97">
        <f t="shared" si="429"/>
        <v>2.1845312249785507E-2</v>
      </c>
      <c r="K1409" s="97">
        <f t="shared" si="415"/>
        <v>1.1401086175470821E-2</v>
      </c>
      <c r="L1409" s="97">
        <f t="shared" si="416"/>
        <v>1.8078622580024828</v>
      </c>
      <c r="M1409" s="97">
        <f t="shared" si="417"/>
        <v>10.674046985878594</v>
      </c>
      <c r="N1409" s="97">
        <f t="shared" si="430"/>
        <v>1.0279338514237155</v>
      </c>
      <c r="O1409" s="97">
        <f t="shared" si="418"/>
        <v>2.4536674482827599E-2</v>
      </c>
      <c r="P1409" s="97">
        <f t="shared" si="419"/>
        <v>2.4536674482827599E-2</v>
      </c>
      <c r="Q1409" s="97">
        <f t="shared" si="431"/>
        <v>0.11292053175164557</v>
      </c>
      <c r="R1409" s="97">
        <f t="shared" si="420"/>
        <v>1.9234083285692811E-3</v>
      </c>
      <c r="S1409" s="97">
        <f t="shared" si="427"/>
        <v>9.4821958454090076</v>
      </c>
      <c r="T1409" s="97">
        <f t="shared" si="421"/>
        <v>323.13416321897063</v>
      </c>
      <c r="U1409" s="97">
        <f t="shared" si="422"/>
        <v>664.2826616223158</v>
      </c>
      <c r="V1409" s="33">
        <f t="shared" si="423"/>
        <v>999.99999999999898</v>
      </c>
      <c r="W1409" s="101">
        <f t="shared" si="424"/>
        <v>492.23093340801984</v>
      </c>
      <c r="X1409" s="108">
        <f t="shared" si="425"/>
        <v>12.583175158712537</v>
      </c>
      <c r="Y1409" s="32">
        <f t="shared" si="426"/>
        <v>5.5394315102817302</v>
      </c>
    </row>
    <row r="1410" spans="1:25" x14ac:dyDescent="0.25">
      <c r="A1410" s="4">
        <v>1404</v>
      </c>
      <c r="C1410" s="106">
        <f>IF(male=0,VLOOKUP((($A$5:$A$1570/'Life tables'!$I$2)*2)+age,lifetable,13,1),IF(male=1,VLOOKUP((($A$5:$A$1570/'Life tables'!$I$2)*2)+age,lifetable,10,1),"error"))</f>
        <v>9.6093958858263218E-3</v>
      </c>
      <c r="F1410" s="97">
        <f t="shared" si="412"/>
        <v>2.0332769118564129</v>
      </c>
      <c r="G1410" s="97">
        <f t="shared" si="428"/>
        <v>0.20424692121009971</v>
      </c>
      <c r="H1410" s="97">
        <f t="shared" si="413"/>
        <v>4.6739398642026168E-3</v>
      </c>
      <c r="I1410" s="97">
        <f t="shared" si="414"/>
        <v>4.6739398642026168E-3</v>
      </c>
      <c r="J1410" s="97">
        <f t="shared" si="429"/>
        <v>2.1591079792911021E-2</v>
      </c>
      <c r="K1410" s="97">
        <f t="shared" si="415"/>
        <v>1.1268402050094857E-2</v>
      </c>
      <c r="L1410" s="97">
        <f t="shared" si="416"/>
        <v>1.7868226290749021</v>
      </c>
      <c r="M1410" s="97">
        <f t="shared" si="417"/>
        <v>10.549898246856127</v>
      </c>
      <c r="N1410" s="97">
        <f t="shared" si="430"/>
        <v>1.0159780588717815</v>
      </c>
      <c r="O1410" s="97">
        <f t="shared" si="418"/>
        <v>2.4251290953892623E-2</v>
      </c>
      <c r="P1410" s="97">
        <f t="shared" si="419"/>
        <v>2.4251290953892623E-2</v>
      </c>
      <c r="Q1410" s="97">
        <f t="shared" si="431"/>
        <v>0.11160716469927454</v>
      </c>
      <c r="R1410" s="97">
        <f t="shared" si="420"/>
        <v>1.9010373647789685E-3</v>
      </c>
      <c r="S1410" s="97">
        <f t="shared" si="427"/>
        <v>9.3719094040125075</v>
      </c>
      <c r="T1410" s="97">
        <f t="shared" si="421"/>
        <v>323.26736146346281</v>
      </c>
      <c r="U1410" s="97">
        <f t="shared" si="422"/>
        <v>664.29583106173072</v>
      </c>
      <c r="V1410" s="33">
        <f t="shared" si="423"/>
        <v>999.99999999999909</v>
      </c>
      <c r="W1410" s="101">
        <f t="shared" si="424"/>
        <v>485.94631871697271</v>
      </c>
      <c r="X1410" s="108">
        <f t="shared" si="425"/>
        <v>12.43680747480548</v>
      </c>
      <c r="Y1410" s="32">
        <f t="shared" si="426"/>
        <v>5.47342221801558</v>
      </c>
    </row>
    <row r="1411" spans="1:25" x14ac:dyDescent="0.25">
      <c r="A1411" s="4">
        <v>1405</v>
      </c>
      <c r="C1411" s="106">
        <f>IF(male=0,VLOOKUP((($A$5:$A$1570/'Life tables'!$I$2)*2)+age,lifetable,13,1),IF(male=1,VLOOKUP((($A$5:$A$1570/'Life tables'!$I$2)*2)+age,lifetable,10,1),"error"))</f>
        <v>9.6093958858263218E-3</v>
      </c>
      <c r="F1411" s="97">
        <f t="shared" si="412"/>
        <v>2.0096143645851692</v>
      </c>
      <c r="G1411" s="97">
        <f t="shared" si="428"/>
        <v>0.20186996881372032</v>
      </c>
      <c r="H1411" s="97">
        <f t="shared" si="413"/>
        <v>4.6195462288179173E-3</v>
      </c>
      <c r="I1411" s="97">
        <f t="shared" si="414"/>
        <v>4.6195462288179173E-3</v>
      </c>
      <c r="J1411" s="97">
        <f t="shared" si="429"/>
        <v>2.1339810551983831E-2</v>
      </c>
      <c r="K1411" s="97">
        <f t="shared" si="415"/>
        <v>1.1137264429524374E-2</v>
      </c>
      <c r="L1411" s="97">
        <f t="shared" si="416"/>
        <v>1.7660282283323048</v>
      </c>
      <c r="M1411" s="97">
        <f t="shared" si="417"/>
        <v>10.427193110220314</v>
      </c>
      <c r="N1411" s="97">
        <f t="shared" si="430"/>
        <v>1.0041612883574307</v>
      </c>
      <c r="O1411" s="97">
        <f t="shared" si="418"/>
        <v>2.3969225866584409E-2</v>
      </c>
      <c r="P1411" s="97">
        <f t="shared" si="419"/>
        <v>2.3969225866584409E-2</v>
      </c>
      <c r="Q1411" s="97">
        <f t="shared" si="431"/>
        <v>0.11030906948797319</v>
      </c>
      <c r="R1411" s="97">
        <f t="shared" si="420"/>
        <v>1.8789265307086488E-3</v>
      </c>
      <c r="S1411" s="97">
        <f t="shared" si="427"/>
        <v>9.2629053741110319</v>
      </c>
      <c r="T1411" s="97">
        <f t="shared" si="421"/>
        <v>323.39901034350277</v>
      </c>
      <c r="U1411" s="97">
        <f t="shared" si="422"/>
        <v>664.30884725269095</v>
      </c>
      <c r="V1411" s="33">
        <f t="shared" si="423"/>
        <v>999.99999999999909</v>
      </c>
      <c r="W1411" s="101">
        <f t="shared" si="424"/>
        <v>479.74193931940755</v>
      </c>
      <c r="X1411" s="108">
        <f t="shared" si="425"/>
        <v>12.292142403805292</v>
      </c>
      <c r="Y1411" s="32">
        <f t="shared" si="426"/>
        <v>5.4081995365317184</v>
      </c>
    </row>
    <row r="1412" spans="1:25" x14ac:dyDescent="0.25">
      <c r="A1412" s="4">
        <v>1406</v>
      </c>
      <c r="C1412" s="106">
        <f>IF(male=0,VLOOKUP((($A$5:$A$1570/'Life tables'!$I$2)*2)+age,lifetable,13,1),IF(male=1,VLOOKUP((($A$5:$A$1570/'Life tables'!$I$2)*2)+age,lifetable,10,1),"error"))</f>
        <v>9.6093958858263218E-3</v>
      </c>
      <c r="F1412" s="97">
        <f t="shared" si="412"/>
        <v>1.9862275975188461</v>
      </c>
      <c r="G1412" s="97">
        <f t="shared" si="428"/>
        <v>0.19952071911610139</v>
      </c>
      <c r="H1412" s="97">
        <f t="shared" si="413"/>
        <v>4.5657865356601825E-3</v>
      </c>
      <c r="I1412" s="97">
        <f t="shared" si="414"/>
        <v>4.5657865356601825E-3</v>
      </c>
      <c r="J1412" s="97">
        <f t="shared" si="429"/>
        <v>2.1091469782026345E-2</v>
      </c>
      <c r="K1412" s="97">
        <f t="shared" si="415"/>
        <v>1.1007655180327404E-2</v>
      </c>
      <c r="L1412" s="97">
        <f t="shared" si="416"/>
        <v>1.7454761803690706</v>
      </c>
      <c r="M1412" s="97">
        <f t="shared" si="417"/>
        <v>10.305914806286447</v>
      </c>
      <c r="N1412" s="97">
        <f t="shared" si="430"/>
        <v>0.99248192492369225</v>
      </c>
      <c r="O1412" s="97">
        <f t="shared" si="418"/>
        <v>2.3690440672047456E-2</v>
      </c>
      <c r="P1412" s="97">
        <f t="shared" si="419"/>
        <v>2.3690440672047456E-2</v>
      </c>
      <c r="Q1412" s="97">
        <f t="shared" si="431"/>
        <v>0.10902606871157904</v>
      </c>
      <c r="R1412" s="97">
        <f t="shared" si="420"/>
        <v>1.8570728045474508E-3</v>
      </c>
      <c r="S1412" s="97">
        <f t="shared" si="427"/>
        <v>9.1551688585025328</v>
      </c>
      <c r="T1412" s="97">
        <f t="shared" si="421"/>
        <v>323.52912788199637</v>
      </c>
      <c r="U1412" s="97">
        <f t="shared" si="422"/>
        <v>664.32171198067579</v>
      </c>
      <c r="V1412" s="33">
        <f t="shared" si="423"/>
        <v>999.99999999999898</v>
      </c>
      <c r="W1412" s="101">
        <f t="shared" si="424"/>
        <v>473.61677105636875</v>
      </c>
      <c r="X1412" s="108">
        <f t="shared" si="425"/>
        <v>12.149160137326813</v>
      </c>
      <c r="Y1412" s="32">
        <f t="shared" si="426"/>
        <v>5.3437540907968506</v>
      </c>
    </row>
    <row r="1413" spans="1:25" x14ac:dyDescent="0.25">
      <c r="A1413" s="4">
        <v>1407</v>
      </c>
      <c r="C1413" s="106">
        <f>IF(male=0,VLOOKUP((($A$5:$A$1570/'Life tables'!$I$2)*2)+age,lifetable,13,1),IF(male=1,VLOOKUP((($A$5:$A$1570/'Life tables'!$I$2)*2)+age,lifetable,10,1),"error"))</f>
        <v>9.6093958858263218E-3</v>
      </c>
      <c r="F1413" s="97">
        <f t="shared" si="412"/>
        <v>1.9631133779131495</v>
      </c>
      <c r="G1413" s="97">
        <f t="shared" si="428"/>
        <v>0.1971988473813128</v>
      </c>
      <c r="H1413" s="97">
        <f t="shared" si="413"/>
        <v>4.5126533535466053E-3</v>
      </c>
      <c r="I1413" s="97">
        <f t="shared" si="414"/>
        <v>4.5126533535466053E-3</v>
      </c>
      <c r="J1413" s="97">
        <f t="shared" si="429"/>
        <v>2.0846023154984371E-2</v>
      </c>
      <c r="K1413" s="97">
        <f t="shared" si="415"/>
        <v>1.0879556386664629E-2</v>
      </c>
      <c r="L1413" s="97">
        <f t="shared" si="416"/>
        <v>1.7251636442830944</v>
      </c>
      <c r="M1413" s="97">
        <f t="shared" si="417"/>
        <v>10.186046759413662</v>
      </c>
      <c r="N1413" s="97">
        <f t="shared" si="430"/>
        <v>0.98093837230043779</v>
      </c>
      <c r="O1413" s="97">
        <f t="shared" si="418"/>
        <v>2.3414897267479261E-2</v>
      </c>
      <c r="P1413" s="97">
        <f t="shared" si="419"/>
        <v>2.3414897267479261E-2</v>
      </c>
      <c r="Q1413" s="97">
        <f t="shared" si="431"/>
        <v>0.1077579870167155</v>
      </c>
      <c r="R1413" s="97">
        <f t="shared" si="420"/>
        <v>1.8354731994502027E-3</v>
      </c>
      <c r="S1413" s="97">
        <f t="shared" si="427"/>
        <v>9.0486851323620989</v>
      </c>
      <c r="T1413" s="97">
        <f t="shared" si="421"/>
        <v>323.6577318921681</v>
      </c>
      <c r="U1413" s="97">
        <f t="shared" si="422"/>
        <v>664.33442701026195</v>
      </c>
      <c r="V1413" s="33">
        <f t="shared" si="423"/>
        <v>999.99999999999909</v>
      </c>
      <c r="W1413" s="101">
        <f t="shared" si="424"/>
        <v>467.56980283227711</v>
      </c>
      <c r="X1413" s="108">
        <f t="shared" si="425"/>
        <v>12.007841097568996</v>
      </c>
      <c r="Y1413" s="32">
        <f t="shared" si="426"/>
        <v>5.2800766175699119</v>
      </c>
    </row>
    <row r="1414" spans="1:25" x14ac:dyDescent="0.25">
      <c r="A1414" s="4">
        <v>1408</v>
      </c>
      <c r="C1414" s="106">
        <f>IF(male=0,VLOOKUP((($A$5:$A$1570/'Life tables'!$I$2)*2)+age,lifetable,13,1),IF(male=1,VLOOKUP((($A$5:$A$1570/'Life tables'!$I$2)*2)+age,lifetable,10,1),"error"))</f>
        <v>1.0634871448009675E-2</v>
      </c>
      <c r="F1414" s="97">
        <f t="shared" si="412"/>
        <v>1.9402685117741998</v>
      </c>
      <c r="G1414" s="97">
        <f t="shared" si="428"/>
        <v>0.19490403276598467</v>
      </c>
      <c r="H1414" s="97">
        <f t="shared" si="413"/>
        <v>4.4601393403708384E-3</v>
      </c>
      <c r="I1414" s="97">
        <f t="shared" si="414"/>
        <v>4.4601393403708384E-3</v>
      </c>
      <c r="J1414" s="97">
        <f t="shared" si="429"/>
        <v>2.2802151547554685E-2</v>
      </c>
      <c r="K1414" s="97">
        <f t="shared" si="415"/>
        <v>1.0752950347451187E-2</v>
      </c>
      <c r="L1414" s="97">
        <f t="shared" si="416"/>
        <v>1.7028890984324676</v>
      </c>
      <c r="M1414" s="97">
        <f t="shared" si="417"/>
        <v>10.067572585794794</v>
      </c>
      <c r="N1414" s="97">
        <f t="shared" si="430"/>
        <v>0.96952905269153966</v>
      </c>
      <c r="O1414" s="97">
        <f t="shared" si="418"/>
        <v>2.3142557991049809E-2</v>
      </c>
      <c r="P1414" s="97">
        <f t="shared" si="419"/>
        <v>2.3142557991049809E-2</v>
      </c>
      <c r="Q1414" s="97">
        <f t="shared" si="431"/>
        <v>0.11787039334234496</v>
      </c>
      <c r="R1414" s="97">
        <f t="shared" si="420"/>
        <v>1.8141247631391797E-3</v>
      </c>
      <c r="S1414" s="97">
        <f t="shared" si="427"/>
        <v>8.9320738990156698</v>
      </c>
      <c r="T1414" s="97">
        <f t="shared" si="421"/>
        <v>323.79840443705802</v>
      </c>
      <c r="U1414" s="97">
        <f t="shared" si="422"/>
        <v>664.34699408537256</v>
      </c>
      <c r="V1414" s="33">
        <f t="shared" si="423"/>
        <v>999.99999999999909</v>
      </c>
      <c r="W1414" s="101">
        <f t="shared" si="424"/>
        <v>461.1436273951777</v>
      </c>
      <c r="X1414" s="108">
        <f t="shared" si="425"/>
        <v>11.854601477568503</v>
      </c>
      <c r="Y1414" s="32">
        <f t="shared" si="426"/>
        <v>5.2110962486109988</v>
      </c>
    </row>
    <row r="1415" spans="1:25" x14ac:dyDescent="0.25">
      <c r="A1415" s="4">
        <v>1409</v>
      </c>
      <c r="C1415" s="106">
        <f>IF(male=0,VLOOKUP((($A$5:$A$1570/'Life tables'!$I$2)*2)+age,lifetable,13,1),IF(male=1,VLOOKUP((($A$5:$A$1570/'Life tables'!$I$2)*2)+age,lifetable,10,1),"error"))</f>
        <v>1.0634871448009675E-2</v>
      </c>
      <c r="F1415" s="97">
        <f t="shared" si="412"/>
        <v>1.9154816266969219</v>
      </c>
      <c r="G1415" s="97">
        <f t="shared" si="428"/>
        <v>0.19241413828387977</v>
      </c>
      <c r="H1415" s="97">
        <f t="shared" si="413"/>
        <v>4.403161164109385E-3</v>
      </c>
      <c r="I1415" s="97">
        <f t="shared" si="414"/>
        <v>4.403161164109385E-3</v>
      </c>
      <c r="J1415" s="97">
        <f t="shared" si="429"/>
        <v>2.2510854592265185E-2</v>
      </c>
      <c r="K1415" s="97">
        <f t="shared" si="415"/>
        <v>1.0615581657042338E-2</v>
      </c>
      <c r="L1415" s="97">
        <f t="shared" si="416"/>
        <v>1.6811347298355159</v>
      </c>
      <c r="M1415" s="97">
        <f t="shared" si="417"/>
        <v>9.9391198508715828</v>
      </c>
      <c r="N1415" s="97">
        <f t="shared" si="430"/>
        <v>0.95715877600920807</v>
      </c>
      <c r="O1415" s="97">
        <f t="shared" si="418"/>
        <v>2.2847280768885668E-2</v>
      </c>
      <c r="P1415" s="97">
        <f t="shared" si="419"/>
        <v>2.2847280768885668E-2</v>
      </c>
      <c r="Q1415" s="97">
        <f t="shared" si="431"/>
        <v>0.11636647824639995</v>
      </c>
      <c r="R1415" s="97">
        <f t="shared" si="420"/>
        <v>1.790978241439803E-3</v>
      </c>
      <c r="S1415" s="97">
        <f t="shared" si="427"/>
        <v>8.8181090568367644</v>
      </c>
      <c r="T1415" s="97">
        <f t="shared" si="421"/>
        <v>323.93728176989669</v>
      </c>
      <c r="U1415" s="97">
        <f t="shared" si="422"/>
        <v>664.35940064527108</v>
      </c>
      <c r="V1415" s="33">
        <f t="shared" si="423"/>
        <v>999.99999999999909</v>
      </c>
      <c r="W1415" s="101">
        <f t="shared" si="424"/>
        <v>454.73584663319991</v>
      </c>
      <c r="X1415" s="108">
        <f t="shared" si="425"/>
        <v>11.703317584831357</v>
      </c>
      <c r="Y1415" s="32">
        <f t="shared" si="426"/>
        <v>5.1431147132951782</v>
      </c>
    </row>
    <row r="1416" spans="1:25" x14ac:dyDescent="0.25">
      <c r="A1416" s="4">
        <v>1410</v>
      </c>
      <c r="C1416" s="106">
        <f>IF(male=0,VLOOKUP((($A$5:$A$1570/'Life tables'!$I$2)*2)+age,lifetable,13,1),IF(male=1,VLOOKUP((($A$5:$A$1570/'Life tables'!$I$2)*2)+age,lifetable,10,1),"error"))</f>
        <v>1.0634871448009675E-2</v>
      </c>
      <c r="F1416" s="97">
        <f t="shared" ref="F1416:F1479" si="432">E1415*(1-pCAUC)+(L1415+G1415+H1415+I1415 )*(1-pCAUC)+(S1415+N1415+O1415+P1415)*(pUAUC)</f>
        <v>1.8910123069948142</v>
      </c>
      <c r="G1416" s="97">
        <f t="shared" si="428"/>
        <v>0.18995614390833843</v>
      </c>
      <c r="H1416" s="97">
        <f t="shared" ref="H1416:H1479" si="433">F1416*rrEREX</f>
        <v>4.3469129825957414E-3</v>
      </c>
      <c r="I1416" s="97">
        <f t="shared" ref="I1416:I1479" si="434">F1416*rrHOEX</f>
        <v>4.3469129825957414E-3</v>
      </c>
      <c r="J1416" s="97">
        <f t="shared" si="429"/>
        <v>2.2223289684250039E-2</v>
      </c>
      <c r="K1416" s="97">
        <f t="shared" ref="K1416:K1479" si="435">F1416*amr + I1416*amrHOEX</f>
        <v>1.0479972911038376E-2</v>
      </c>
      <c r="L1416" s="97">
        <f t="shared" ref="L1416:L1479" si="436">F1416-SUM(G1416:K1416)</f>
        <v>1.6596590745259958</v>
      </c>
      <c r="M1416" s="97">
        <f t="shared" ref="M1416:M1479" si="437">E1415*pCAUC+(L1415+G1415+H1415+I1415)*pCAUC+(S1415+N1415+O1415+P1415)*(1-pUAUC)</f>
        <v>9.8123052778365452</v>
      </c>
      <c r="N1416" s="97">
        <f t="shared" si="430"/>
        <v>0.94494625786599407</v>
      </c>
      <c r="O1416" s="97">
        <f t="shared" ref="O1416:O1479" si="438">M1416*rrEREXc</f>
        <v>2.2555769226697775E-2</v>
      </c>
      <c r="P1416" s="97">
        <f t="shared" ref="P1416:P1479" si="439">M1416*rrHOEXc</f>
        <v>2.2555769226697775E-2</v>
      </c>
      <c r="Q1416" s="97">
        <f t="shared" si="431"/>
        <v>0.11488174262837497</v>
      </c>
      <c r="R1416" s="97">
        <f t="shared" ref="R1416:R1479" si="440">M1416*amrc + P1416*amrHOEX</f>
        <v>1.7681269080812145E-3</v>
      </c>
      <c r="S1416" s="97">
        <f t="shared" si="427"/>
        <v>8.7055976119806999</v>
      </c>
      <c r="T1416" s="97">
        <f t="shared" ref="T1416:T1479" si="441">J1416+Q1416+T1415</f>
        <v>324.07438680220929</v>
      </c>
      <c r="U1416" s="97">
        <f t="shared" ref="U1416:U1479" si="442">K1416+R1416+U1415</f>
        <v>664.37164874509017</v>
      </c>
      <c r="V1416" s="33">
        <f t="shared" ref="V1416:V1479" si="443">SUM(G1416:I1416,L1416,N1416,O1416,P1416,S1416,T1416,U1416)</f>
        <v>999.99999999999909</v>
      </c>
      <c r="W1416" s="101">
        <f t="shared" ref="W1416:W1479" si="444">(cNES*L1416+(cNES+cOSEX)*G1416+(cNES+cEREX)*H1416+(cNES+cHOEX)*I1416 +(cNES+ cNES)*S1416 +(cNES+ cOSEX)*N1416 + (cNES+cEREX)*O1416 + (cNES+cHOEX)*P1416)/(1+cDR)^A$5:A$65536</f>
        <v>448.41709554675032</v>
      </c>
      <c r="X1416" s="108">
        <f t="shared" ref="X1416:X1479" si="445">(L1416+G1416+H1416+I1416+N1416+O1416+P1416+S1416)</f>
        <v>11.553964452699615</v>
      </c>
      <c r="Y1416" s="32">
        <f t="shared" ref="Y1416:Y1479" si="446">(uNES*L1416+ uOCEX*G1416+uEREX*H1416+uHOEX*I1416+uNES*S1416+ uOCEX*N1416+uEREX*O1416+uHOEX*P1416)/(1+oDR)^A$5:A$65536</f>
        <v>5.0760200917632421</v>
      </c>
    </row>
    <row r="1417" spans="1:25" x14ac:dyDescent="0.25">
      <c r="A1417" s="4">
        <v>1411</v>
      </c>
      <c r="C1417" s="106">
        <f>IF(male=0,VLOOKUP((($A$5:$A$1570/'Life tables'!$I$2)*2)+age,lifetable,13,1),IF(male=1,VLOOKUP((($A$5:$A$1570/'Life tables'!$I$2)*2)+age,lifetable,10,1),"error"))</f>
        <v>1.0634871448009675E-2</v>
      </c>
      <c r="F1417" s="97">
        <f t="shared" si="432"/>
        <v>1.8668564410252741</v>
      </c>
      <c r="G1417" s="97">
        <f t="shared" si="428"/>
        <v>0.18752963661625602</v>
      </c>
      <c r="H1417" s="97">
        <f t="shared" si="433"/>
        <v>4.2913853443035787E-3</v>
      </c>
      <c r="I1417" s="97">
        <f t="shared" si="434"/>
        <v>4.2913853443035787E-3</v>
      </c>
      <c r="J1417" s="97">
        <f t="shared" si="429"/>
        <v>2.1939408503239582E-2</v>
      </c>
      <c r="K1417" s="97">
        <f t="shared" si="435"/>
        <v>1.03461013227536E-2</v>
      </c>
      <c r="L1417" s="97">
        <f t="shared" si="436"/>
        <v>1.6384585238944178</v>
      </c>
      <c r="M1417" s="97">
        <f t="shared" si="437"/>
        <v>9.6871080116743382</v>
      </c>
      <c r="N1417" s="97">
        <f t="shared" si="430"/>
        <v>0.93288948987873532</v>
      </c>
      <c r="O1417" s="97">
        <f t="shared" si="438"/>
        <v>2.2267975424588225E-2</v>
      </c>
      <c r="P1417" s="97">
        <f t="shared" si="439"/>
        <v>2.2267975424588225E-2</v>
      </c>
      <c r="Q1417" s="97">
        <f t="shared" si="431"/>
        <v>0.11341594231929672</v>
      </c>
      <c r="R1417" s="97">
        <f t="shared" si="440"/>
        <v>1.7455670050969883E-3</v>
      </c>
      <c r="S1417" s="97">
        <f t="shared" si="427"/>
        <v>8.5945210616220322</v>
      </c>
      <c r="T1417" s="97">
        <f t="shared" si="441"/>
        <v>324.20974215303181</v>
      </c>
      <c r="U1417" s="97">
        <f t="shared" si="442"/>
        <v>664.38374041341797</v>
      </c>
      <c r="V1417" s="33">
        <f t="shared" si="443"/>
        <v>999.99999999999898</v>
      </c>
      <c r="W1417" s="101">
        <f t="shared" si="444"/>
        <v>442.18613759621502</v>
      </c>
      <c r="X1417" s="108">
        <f t="shared" si="445"/>
        <v>11.406517433549224</v>
      </c>
      <c r="Y1417" s="32">
        <f t="shared" si="446"/>
        <v>5.0098008102224147</v>
      </c>
    </row>
    <row r="1418" spans="1:25" x14ac:dyDescent="0.25">
      <c r="A1418" s="4">
        <v>1412</v>
      </c>
      <c r="C1418" s="106">
        <f>IF(male=0,VLOOKUP((($A$5:$A$1570/'Life tables'!$I$2)*2)+age,lifetable,13,1),IF(male=1,VLOOKUP((($A$5:$A$1570/'Life tables'!$I$2)*2)+age,lifetable,10,1),"error"))</f>
        <v>1.0634871448009675E-2</v>
      </c>
      <c r="F1418" s="97">
        <f t="shared" si="432"/>
        <v>1.8430099724035907</v>
      </c>
      <c r="G1418" s="97">
        <f t="shared" si="428"/>
        <v>0.18513420893529878</v>
      </c>
      <c r="H1418" s="97">
        <f t="shared" si="433"/>
        <v>4.2365689247291392E-3</v>
      </c>
      <c r="I1418" s="97">
        <f t="shared" si="434"/>
        <v>4.2365689247291392E-3</v>
      </c>
      <c r="J1418" s="97">
        <f t="shared" si="429"/>
        <v>2.1659163378358163E-2</v>
      </c>
      <c r="K1418" s="97">
        <f t="shared" si="435"/>
        <v>1.021394441174104E-2</v>
      </c>
      <c r="L1418" s="97">
        <f t="shared" si="436"/>
        <v>1.6175295178287343</v>
      </c>
      <c r="M1418" s="97">
        <f t="shared" si="437"/>
        <v>9.563507461145635</v>
      </c>
      <c r="N1418" s="97">
        <f t="shared" si="430"/>
        <v>0.92098648906647085</v>
      </c>
      <c r="O1418" s="97">
        <f t="shared" si="438"/>
        <v>2.1983852029007028E-2</v>
      </c>
      <c r="P1418" s="97">
        <f t="shared" si="439"/>
        <v>2.1983852029007028E-2</v>
      </c>
      <c r="Q1418" s="97">
        <f t="shared" si="431"/>
        <v>0.11196883623846202</v>
      </c>
      <c r="R1418" s="97">
        <f t="shared" si="440"/>
        <v>1.7232948220517786E-3</v>
      </c>
      <c r="S1418" s="97">
        <f t="shared" si="427"/>
        <v>8.484861136960637</v>
      </c>
      <c r="T1418" s="97">
        <f t="shared" si="441"/>
        <v>324.34337015264862</v>
      </c>
      <c r="U1418" s="97">
        <f t="shared" si="442"/>
        <v>664.39567765265178</v>
      </c>
      <c r="V1418" s="33">
        <f t="shared" si="443"/>
        <v>999.99999999999909</v>
      </c>
      <c r="W1418" s="101">
        <f t="shared" si="444"/>
        <v>436.04175339521026</v>
      </c>
      <c r="X1418" s="108">
        <f t="shared" si="445"/>
        <v>11.260952194698614</v>
      </c>
      <c r="Y1418" s="32">
        <f t="shared" si="446"/>
        <v>4.944445446043594</v>
      </c>
    </row>
    <row r="1419" spans="1:25" x14ac:dyDescent="0.25">
      <c r="A1419" s="4">
        <v>1413</v>
      </c>
      <c r="C1419" s="106">
        <f>IF(male=0,VLOOKUP((($A$5:$A$1570/'Life tables'!$I$2)*2)+age,lifetable,13,1),IF(male=1,VLOOKUP((($A$5:$A$1570/'Life tables'!$I$2)*2)+age,lifetable,10,1),"error"))</f>
        <v>1.0634871448009675E-2</v>
      </c>
      <c r="F1419" s="97">
        <f t="shared" si="432"/>
        <v>1.8194688991662538</v>
      </c>
      <c r="G1419" s="97">
        <f t="shared" si="428"/>
        <v>0.18276945885985649</v>
      </c>
      <c r="H1419" s="97">
        <f t="shared" si="433"/>
        <v>4.1824545244679157E-3</v>
      </c>
      <c r="I1419" s="97">
        <f t="shared" si="434"/>
        <v>4.1824545244679157E-3</v>
      </c>
      <c r="J1419" s="97">
        <f t="shared" si="429"/>
        <v>2.1382507278291378E-2</v>
      </c>
      <c r="K1419" s="97">
        <f t="shared" si="435"/>
        <v>1.0083479999155522E-2</v>
      </c>
      <c r="L1419" s="97">
        <f t="shared" si="436"/>
        <v>1.5968685439800145</v>
      </c>
      <c r="M1419" s="97">
        <f t="shared" si="437"/>
        <v>9.4414832955323593</v>
      </c>
      <c r="N1419" s="97">
        <f t="shared" si="430"/>
        <v>0.90923529753700105</v>
      </c>
      <c r="O1419" s="97">
        <f t="shared" si="438"/>
        <v>2.1703352305270318E-2</v>
      </c>
      <c r="P1419" s="97">
        <f t="shared" si="439"/>
        <v>2.1703352305270318E-2</v>
      </c>
      <c r="Q1419" s="97">
        <f t="shared" si="431"/>
        <v>0.11054018635533104</v>
      </c>
      <c r="R1419" s="97">
        <f t="shared" si="440"/>
        <v>1.7013066954548286E-3</v>
      </c>
      <c r="S1419" s="97">
        <f t="shared" si="427"/>
        <v>8.3765998003340325</v>
      </c>
      <c r="T1419" s="97">
        <f t="shared" si="441"/>
        <v>324.47529284628223</v>
      </c>
      <c r="U1419" s="97">
        <f t="shared" si="442"/>
        <v>664.40746243934643</v>
      </c>
      <c r="V1419" s="33">
        <f t="shared" si="443"/>
        <v>999.99999999999909</v>
      </c>
      <c r="W1419" s="101">
        <f t="shared" si="444"/>
        <v>429.98274047365356</v>
      </c>
      <c r="X1419" s="108">
        <f t="shared" si="445"/>
        <v>11.117244714370381</v>
      </c>
      <c r="Y1419" s="32">
        <f t="shared" si="446"/>
        <v>4.8799427257807766</v>
      </c>
    </row>
    <row r="1420" spans="1:25" x14ac:dyDescent="0.25">
      <c r="A1420" s="4">
        <v>1414</v>
      </c>
      <c r="C1420" s="106">
        <f>IF(male=0,VLOOKUP((($A$5:$A$1570/'Life tables'!$I$2)*2)+age,lifetable,13,1),IF(male=1,VLOOKUP((($A$5:$A$1570/'Life tables'!$I$2)*2)+age,lifetable,10,1),"error"))</f>
        <v>1.0634871448009675E-2</v>
      </c>
      <c r="F1420" s="97">
        <f t="shared" si="432"/>
        <v>1.7962292729511486</v>
      </c>
      <c r="G1420" s="97">
        <f t="shared" si="428"/>
        <v>0.18043498976869124</v>
      </c>
      <c r="H1420" s="97">
        <f t="shared" si="433"/>
        <v>4.1290330673301491E-3</v>
      </c>
      <c r="I1420" s="97">
        <f t="shared" si="434"/>
        <v>4.1290330673301491E-3</v>
      </c>
      <c r="J1420" s="97">
        <f t="shared" si="429"/>
        <v>2.1109393801651596E-2</v>
      </c>
      <c r="K1420" s="97">
        <f t="shared" si="435"/>
        <v>9.9546862032103191E-3</v>
      </c>
      <c r="L1420" s="97">
        <f t="shared" si="436"/>
        <v>1.5764721370429351</v>
      </c>
      <c r="M1420" s="97">
        <f t="shared" si="437"/>
        <v>9.321015441419231</v>
      </c>
      <c r="N1420" s="97">
        <f t="shared" si="430"/>
        <v>0.89763398217694268</v>
      </c>
      <c r="O1420" s="97">
        <f t="shared" si="438"/>
        <v>2.1426430110162022E-2</v>
      </c>
      <c r="P1420" s="97">
        <f t="shared" si="439"/>
        <v>2.1426430110162022E-2</v>
      </c>
      <c r="Q1420" s="97">
        <f t="shared" si="431"/>
        <v>0.10912975765184615</v>
      </c>
      <c r="R1420" s="97">
        <f t="shared" si="440"/>
        <v>1.6795990081800204E-3</v>
      </c>
      <c r="S1420" s="97">
        <f t="shared" ref="S1420:S1483" si="447">M1420-SUM(N1420:R1420)</f>
        <v>8.2697192423619388</v>
      </c>
      <c r="T1420" s="97">
        <f t="shared" si="441"/>
        <v>324.60553199773574</v>
      </c>
      <c r="U1420" s="97">
        <f t="shared" si="442"/>
        <v>664.41909672455779</v>
      </c>
      <c r="V1420" s="33">
        <f t="shared" si="443"/>
        <v>999.99999999999909</v>
      </c>
      <c r="W1420" s="101">
        <f t="shared" si="444"/>
        <v>424.00791304406073</v>
      </c>
      <c r="X1420" s="108">
        <f t="shared" si="445"/>
        <v>10.975371277705491</v>
      </c>
      <c r="Y1420" s="32">
        <f t="shared" si="446"/>
        <v>4.8162815232167633</v>
      </c>
    </row>
    <row r="1421" spans="1:25" x14ac:dyDescent="0.25">
      <c r="A1421" s="4">
        <v>1415</v>
      </c>
      <c r="C1421" s="106">
        <f>IF(male=0,VLOOKUP((($A$5:$A$1570/'Life tables'!$I$2)*2)+age,lifetable,13,1),IF(male=1,VLOOKUP((($A$5:$A$1570/'Life tables'!$I$2)*2)+age,lifetable,10,1),"error"))</f>
        <v>1.0634871448009675E-2</v>
      </c>
      <c r="F1421" s="97">
        <f t="shared" si="432"/>
        <v>1.7732871981941205</v>
      </c>
      <c r="G1421" s="97">
        <f t="shared" si="428"/>
        <v>0.17813041034423069</v>
      </c>
      <c r="H1421" s="97">
        <f t="shared" si="433"/>
        <v>4.0762955984939495E-3</v>
      </c>
      <c r="I1421" s="97">
        <f t="shared" si="434"/>
        <v>4.0762955984939495E-3</v>
      </c>
      <c r="J1421" s="97">
        <f t="shared" si="429"/>
        <v>2.0839777167535972E-2</v>
      </c>
      <c r="K1421" s="97">
        <f t="shared" si="435"/>
        <v>9.8275414347245085E-3</v>
      </c>
      <c r="L1421" s="97">
        <f t="shared" si="436"/>
        <v>1.5563368780506415</v>
      </c>
      <c r="M1421" s="97">
        <f t="shared" si="437"/>
        <v>9.2020840795113727</v>
      </c>
      <c r="N1421" s="97">
        <f t="shared" si="430"/>
        <v>0.88618063434525796</v>
      </c>
      <c r="O1421" s="97">
        <f t="shared" si="438"/>
        <v>2.1153039884618408E-2</v>
      </c>
      <c r="P1421" s="97">
        <f t="shared" si="439"/>
        <v>2.1153039884618408E-2</v>
      </c>
      <c r="Q1421" s="97">
        <f t="shared" si="431"/>
        <v>0.10773731808517246</v>
      </c>
      <c r="R1421" s="97">
        <f t="shared" si="440"/>
        <v>1.6581681888924256E-3</v>
      </c>
      <c r="S1421" s="97">
        <f t="shared" si="447"/>
        <v>8.1642018791228139</v>
      </c>
      <c r="T1421" s="97">
        <f t="shared" si="441"/>
        <v>324.73410909298843</v>
      </c>
      <c r="U1421" s="97">
        <f t="shared" si="442"/>
        <v>664.43058243418136</v>
      </c>
      <c r="V1421" s="33">
        <f t="shared" si="443"/>
        <v>999.99999999999898</v>
      </c>
      <c r="W1421" s="101">
        <f t="shared" si="444"/>
        <v>418.11610177102403</v>
      </c>
      <c r="X1421" s="108">
        <f t="shared" si="445"/>
        <v>10.835308472829169</v>
      </c>
      <c r="Y1421" s="32">
        <f t="shared" si="446"/>
        <v>4.753450857434725</v>
      </c>
    </row>
    <row r="1422" spans="1:25" x14ac:dyDescent="0.25">
      <c r="A1422" s="4">
        <v>1416</v>
      </c>
      <c r="C1422" s="106">
        <f>IF(male=0,VLOOKUP((($A$5:$A$1570/'Life tables'!$I$2)*2)+age,lifetable,13,1),IF(male=1,VLOOKUP((($A$5:$A$1570/'Life tables'!$I$2)*2)+age,lifetable,10,1),"error"))</f>
        <v>1.0634871448009675E-2</v>
      </c>
      <c r="F1422" s="97">
        <f t="shared" si="432"/>
        <v>1.7506388313414292</v>
      </c>
      <c r="G1422" s="97">
        <f t="shared" si="428"/>
        <v>0.17585533449345755</v>
      </c>
      <c r="H1422" s="97">
        <f t="shared" si="433"/>
        <v>4.024233282694952E-3</v>
      </c>
      <c r="I1422" s="97">
        <f t="shared" si="434"/>
        <v>4.024233282694952E-3</v>
      </c>
      <c r="J1422" s="97">
        <f t="shared" si="429"/>
        <v>2.0573612206271179E-2</v>
      </c>
      <c r="K1422" s="97">
        <f t="shared" si="435"/>
        <v>9.7020243927584179E-3</v>
      </c>
      <c r="L1422" s="97">
        <f t="shared" si="436"/>
        <v>1.5364593936835522</v>
      </c>
      <c r="M1422" s="97">
        <f t="shared" si="437"/>
        <v>9.0846696414877393</v>
      </c>
      <c r="N1422" s="97">
        <f t="shared" si="430"/>
        <v>0.87487336957023321</v>
      </c>
      <c r="O1422" s="97">
        <f t="shared" si="438"/>
        <v>2.0883136646495E-2</v>
      </c>
      <c r="P1422" s="97">
        <f t="shared" si="439"/>
        <v>2.0883136646495E-2</v>
      </c>
      <c r="Q1422" s="97">
        <f t="shared" si="431"/>
        <v>0.10636263855085813</v>
      </c>
      <c r="R1422" s="97">
        <f t="shared" si="440"/>
        <v>1.6370107114813074E-3</v>
      </c>
      <c r="S1422" s="97">
        <f t="shared" si="447"/>
        <v>8.0600303493621759</v>
      </c>
      <c r="T1422" s="97">
        <f t="shared" si="441"/>
        <v>324.86104534374556</v>
      </c>
      <c r="U1422" s="97">
        <f t="shared" si="442"/>
        <v>664.4419214692856</v>
      </c>
      <c r="V1422" s="33">
        <f t="shared" si="443"/>
        <v>999.99999999999898</v>
      </c>
      <c r="W1422" s="101">
        <f t="shared" si="444"/>
        <v>412.30615354382991</v>
      </c>
      <c r="X1422" s="108">
        <f t="shared" si="445"/>
        <v>10.697033186967799</v>
      </c>
      <c r="Y1422" s="32">
        <f t="shared" si="446"/>
        <v>4.6914398909152935</v>
      </c>
    </row>
    <row r="1423" spans="1:25" x14ac:dyDescent="0.25">
      <c r="A1423" s="4">
        <v>1417</v>
      </c>
      <c r="C1423" s="106">
        <f>IF(male=0,VLOOKUP((($A$5:$A$1570/'Life tables'!$I$2)*2)+age,lifetable,13,1),IF(male=1,VLOOKUP((($A$5:$A$1570/'Life tables'!$I$2)*2)+age,lifetable,10,1),"error"))</f>
        <v>1.0634871448009675E-2</v>
      </c>
      <c r="F1423" s="97">
        <f t="shared" si="432"/>
        <v>1.7282803800776183</v>
      </c>
      <c r="G1423" s="97">
        <f t="shared" si="428"/>
        <v>0.17360938127034739</v>
      </c>
      <c r="H1423" s="97">
        <f t="shared" si="433"/>
        <v>3.9728374024513976E-3</v>
      </c>
      <c r="I1423" s="97">
        <f t="shared" si="434"/>
        <v>3.9728374024513976E-3</v>
      </c>
      <c r="J1423" s="97">
        <f t="shared" si="429"/>
        <v>2.0310854350339243E-2</v>
      </c>
      <c r="K1423" s="97">
        <f t="shared" si="435"/>
        <v>9.578114060334467E-3</v>
      </c>
      <c r="L1423" s="97">
        <f t="shared" si="436"/>
        <v>1.5168363555916944</v>
      </c>
      <c r="M1423" s="97">
        <f t="shared" si="437"/>
        <v>8.9687528068901798</v>
      </c>
      <c r="N1423" s="97">
        <f t="shared" si="430"/>
        <v>0.86371032724988805</v>
      </c>
      <c r="O1423" s="97">
        <f t="shared" si="438"/>
        <v>2.0616675983415395E-2</v>
      </c>
      <c r="P1423" s="97">
        <f t="shared" si="439"/>
        <v>2.0616675983415395E-2</v>
      </c>
      <c r="Q1423" s="97">
        <f t="shared" si="431"/>
        <v>0.10500549284641172</v>
      </c>
      <c r="R1423" s="97">
        <f t="shared" si="440"/>
        <v>1.6161230944995485E-3</v>
      </c>
      <c r="S1423" s="97">
        <f t="shared" si="447"/>
        <v>7.9571875117325499</v>
      </c>
      <c r="T1423" s="97">
        <f t="shared" si="441"/>
        <v>324.98636169094232</v>
      </c>
      <c r="U1423" s="97">
        <f t="shared" si="442"/>
        <v>664.45311570644049</v>
      </c>
      <c r="V1423" s="33">
        <f t="shared" si="443"/>
        <v>999.99999999999909</v>
      </c>
      <c r="W1423" s="101">
        <f t="shared" si="444"/>
        <v>406.57693125217708</v>
      </c>
      <c r="X1423" s="108">
        <f t="shared" si="445"/>
        <v>10.560522602616214</v>
      </c>
      <c r="Y1423" s="32">
        <f t="shared" si="446"/>
        <v>4.6302379276588548</v>
      </c>
    </row>
    <row r="1424" spans="1:25" x14ac:dyDescent="0.25">
      <c r="A1424" s="4">
        <v>1418</v>
      </c>
      <c r="C1424" s="106">
        <f>IF(male=0,VLOOKUP((($A$5:$A$1570/'Life tables'!$I$2)*2)+age,lifetable,13,1),IF(male=1,VLOOKUP((($A$5:$A$1570/'Life tables'!$I$2)*2)+age,lifetable,10,1),"error"))</f>
        <v>1.0634871448009675E-2</v>
      </c>
      <c r="F1424" s="97">
        <f t="shared" si="432"/>
        <v>1.7062081025683544</v>
      </c>
      <c r="G1424" s="97">
        <f t="shared" ref="G1424:G1487" si="448">F1424*(rrOSEX)</f>
        <v>0.17139217479981012</v>
      </c>
      <c r="H1424" s="97">
        <f t="shared" si="433"/>
        <v>3.9220993563236321E-3</v>
      </c>
      <c r="I1424" s="97">
        <f t="shared" si="434"/>
        <v>3.9220993563236321E-3</v>
      </c>
      <c r="J1424" s="97">
        <f t="shared" ref="J1424:J1487" si="449">F1424*mr + G1424*mr + H1424*mr+I1424*mr</f>
        <v>2.0051459625479388E-2</v>
      </c>
      <c r="K1424" s="97">
        <f t="shared" si="435"/>
        <v>9.4557897002410015E-3</v>
      </c>
      <c r="L1424" s="97">
        <f t="shared" si="436"/>
        <v>1.4974644797301766</v>
      </c>
      <c r="M1424" s="97">
        <f t="shared" si="437"/>
        <v>8.8543145000478578</v>
      </c>
      <c r="N1424" s="97">
        <f t="shared" ref="N1424:N1487" si="450">M1424*rrOSEXc</f>
        <v>0.85268967035579113</v>
      </c>
      <c r="O1424" s="97">
        <f t="shared" si="438"/>
        <v>2.0353614045701348E-2</v>
      </c>
      <c r="P1424" s="97">
        <f t="shared" si="439"/>
        <v>2.0353614045701348E-2</v>
      </c>
      <c r="Q1424" s="97">
        <f t="shared" ref="Q1424:Q1487" si="451">M1424*mr + N1424*mr + O1424*mr+P1424*mr</f>
        <v>0.10366565763529348</v>
      </c>
      <c r="R1424" s="97">
        <f t="shared" si="440"/>
        <v>1.5955019006094438E-3</v>
      </c>
      <c r="S1424" s="97">
        <f t="shared" si="447"/>
        <v>7.8556564420647614</v>
      </c>
      <c r="T1424" s="97">
        <f t="shared" si="441"/>
        <v>325.11007880820307</v>
      </c>
      <c r="U1424" s="97">
        <f t="shared" si="442"/>
        <v>664.46416699804138</v>
      </c>
      <c r="V1424" s="33">
        <f t="shared" si="443"/>
        <v>999.99999999999909</v>
      </c>
      <c r="W1424" s="101">
        <f t="shared" si="444"/>
        <v>400.9273135649558</v>
      </c>
      <c r="X1424" s="108">
        <f t="shared" si="445"/>
        <v>10.425754193754589</v>
      </c>
      <c r="Y1424" s="32">
        <f t="shared" si="446"/>
        <v>4.5698344113326375</v>
      </c>
    </row>
    <row r="1425" spans="1:25" x14ac:dyDescent="0.25">
      <c r="A1425" s="4">
        <v>1419</v>
      </c>
      <c r="C1425" s="106">
        <f>IF(male=0,VLOOKUP((($A$5:$A$1570/'Life tables'!$I$2)*2)+age,lifetable,13,1),IF(male=1,VLOOKUP((($A$5:$A$1570/'Life tables'!$I$2)*2)+age,lifetable,10,1),"error"))</f>
        <v>1.0634871448009675E-2</v>
      </c>
      <c r="F1425" s="97">
        <f t="shared" si="432"/>
        <v>1.6844183067177987</v>
      </c>
      <c r="G1425" s="97">
        <f t="shared" si="448"/>
        <v>0.1692033442030916</v>
      </c>
      <c r="H1425" s="97">
        <f t="shared" si="433"/>
        <v>3.8720106572070105E-3</v>
      </c>
      <c r="I1425" s="97">
        <f t="shared" si="434"/>
        <v>3.8720106572070105E-3</v>
      </c>
      <c r="J1425" s="97">
        <f t="shared" si="449"/>
        <v>1.9795384641960571E-2</v>
      </c>
      <c r="K1425" s="97">
        <f t="shared" si="435"/>
        <v>9.3350308509166507E-3</v>
      </c>
      <c r="L1425" s="97">
        <f t="shared" si="436"/>
        <v>1.4783405257074158</v>
      </c>
      <c r="M1425" s="97">
        <f t="shared" si="437"/>
        <v>8.7413358870367919</v>
      </c>
      <c r="N1425" s="97">
        <f t="shared" si="450"/>
        <v>0.84180958514025706</v>
      </c>
      <c r="O1425" s="97">
        <f t="shared" si="438"/>
        <v>2.0093907539383612E-2</v>
      </c>
      <c r="P1425" s="97">
        <f t="shared" si="439"/>
        <v>2.0093907539383612E-2</v>
      </c>
      <c r="Q1425" s="97">
        <f t="shared" si="451"/>
        <v>0.10234291241131797</v>
      </c>
      <c r="R1425" s="97">
        <f t="shared" si="440"/>
        <v>1.5751437360348286E-3</v>
      </c>
      <c r="S1425" s="97">
        <f t="shared" si="447"/>
        <v>7.7554204306704149</v>
      </c>
      <c r="T1425" s="97">
        <f t="shared" si="441"/>
        <v>325.23221710525632</v>
      </c>
      <c r="U1425" s="97">
        <f t="shared" si="442"/>
        <v>664.47507717262829</v>
      </c>
      <c r="V1425" s="33">
        <f t="shared" si="443"/>
        <v>999.99999999999898</v>
      </c>
      <c r="W1425" s="101">
        <f t="shared" si="444"/>
        <v>395.35619471204512</v>
      </c>
      <c r="X1425" s="108">
        <f t="shared" si="445"/>
        <v>10.292705722114361</v>
      </c>
      <c r="Y1425" s="32">
        <f t="shared" si="446"/>
        <v>4.5102189234423129</v>
      </c>
    </row>
    <row r="1426" spans="1:25" x14ac:dyDescent="0.25">
      <c r="A1426" s="4">
        <v>1420</v>
      </c>
      <c r="C1426" s="106">
        <f>IF(male=0,VLOOKUP((($A$5:$A$1570/'Life tables'!$I$2)*2)+age,lifetable,13,1),IF(male=1,VLOOKUP((($A$5:$A$1570/'Life tables'!$I$2)*2)+age,lifetable,10,1),"error"))</f>
        <v>1.0634871448009675E-2</v>
      </c>
      <c r="F1426" s="97">
        <f t="shared" si="432"/>
        <v>1.6629073494401028</v>
      </c>
      <c r="G1426" s="97">
        <f t="shared" si="448"/>
        <v>0.16704252352459387</v>
      </c>
      <c r="H1426" s="97">
        <f t="shared" si="433"/>
        <v>3.8225629306572672E-3</v>
      </c>
      <c r="I1426" s="97">
        <f t="shared" si="434"/>
        <v>3.8225629306572672E-3</v>
      </c>
      <c r="J1426" s="97">
        <f t="shared" si="449"/>
        <v>1.9542586586020119E-2</v>
      </c>
      <c r="K1426" s="97">
        <f t="shared" si="435"/>
        <v>9.2158173224129603E-3</v>
      </c>
      <c r="L1426" s="97">
        <f t="shared" si="436"/>
        <v>1.4594612961457614</v>
      </c>
      <c r="M1426" s="97">
        <f t="shared" si="437"/>
        <v>8.6297983726742586</v>
      </c>
      <c r="N1426" s="97">
        <f t="shared" si="450"/>
        <v>0.83106828084690054</v>
      </c>
      <c r="O1426" s="97">
        <f t="shared" si="438"/>
        <v>1.9837513719292897E-2</v>
      </c>
      <c r="P1426" s="97">
        <f t="shared" si="439"/>
        <v>1.9837513719292897E-2</v>
      </c>
      <c r="Q1426" s="97">
        <f t="shared" si="451"/>
        <v>0.10103703946346465</v>
      </c>
      <c r="R1426" s="97">
        <f t="shared" si="440"/>
        <v>1.555045250019484E-3</v>
      </c>
      <c r="S1426" s="97">
        <f t="shared" si="447"/>
        <v>7.6564629796752879</v>
      </c>
      <c r="T1426" s="97">
        <f t="shared" si="441"/>
        <v>325.35279673130583</v>
      </c>
      <c r="U1426" s="97">
        <f t="shared" si="442"/>
        <v>664.48584803520077</v>
      </c>
      <c r="V1426" s="33">
        <f t="shared" si="443"/>
        <v>999.99999999999909</v>
      </c>
      <c r="W1426" s="101">
        <f t="shared" si="444"/>
        <v>389.86248426909287</v>
      </c>
      <c r="X1426" s="108">
        <f t="shared" si="445"/>
        <v>10.161355233492444</v>
      </c>
      <c r="Y1426" s="32">
        <f t="shared" si="446"/>
        <v>4.451381181527756</v>
      </c>
    </row>
    <row r="1427" spans="1:25" x14ac:dyDescent="0.25">
      <c r="A1427" s="4">
        <v>1421</v>
      </c>
      <c r="C1427" s="106">
        <f>IF(male=0,VLOOKUP((($A$5:$A$1570/'Life tables'!$I$2)*2)+age,lifetable,13,1),IF(male=1,VLOOKUP((($A$5:$A$1570/'Life tables'!$I$2)*2)+age,lifetable,10,1),"error"))</f>
        <v>1.0634871448009675E-2</v>
      </c>
      <c r="F1427" s="97">
        <f t="shared" si="432"/>
        <v>1.6416716359446215</v>
      </c>
      <c r="G1427" s="97">
        <f t="shared" si="448"/>
        <v>0.16490935166007309</v>
      </c>
      <c r="H1427" s="97">
        <f t="shared" si="433"/>
        <v>3.7737479132474178E-3</v>
      </c>
      <c r="I1427" s="97">
        <f t="shared" si="434"/>
        <v>3.7737479132474178E-3</v>
      </c>
      <c r="J1427" s="97">
        <f t="shared" si="449"/>
        <v>1.929302321146345E-2</v>
      </c>
      <c r="K1427" s="97">
        <f t="shared" si="435"/>
        <v>9.0981291924330503E-3</v>
      </c>
      <c r="L1427" s="97">
        <f t="shared" si="436"/>
        <v>1.4408236360541571</v>
      </c>
      <c r="M1427" s="97">
        <f t="shared" si="437"/>
        <v>8.5196835975478251</v>
      </c>
      <c r="N1427" s="97">
        <f t="shared" si="450"/>
        <v>0.82046398942452636</v>
      </c>
      <c r="O1427" s="97">
        <f t="shared" si="438"/>
        <v>1.9584390382230442E-2</v>
      </c>
      <c r="P1427" s="97">
        <f t="shared" si="439"/>
        <v>1.9584390382230442E-2</v>
      </c>
      <c r="Q1427" s="97">
        <f t="shared" si="451"/>
        <v>9.9747823841094027E-2</v>
      </c>
      <c r="R1427" s="97">
        <f t="shared" si="440"/>
        <v>1.5352031342917836E-3</v>
      </c>
      <c r="S1427" s="97">
        <f t="shared" si="447"/>
        <v>7.5587678003834515</v>
      </c>
      <c r="T1427" s="97">
        <f t="shared" si="441"/>
        <v>325.47183757835836</v>
      </c>
      <c r="U1427" s="97">
        <f t="shared" si="442"/>
        <v>664.49648136752751</v>
      </c>
      <c r="V1427" s="33">
        <f t="shared" si="443"/>
        <v>999.99999999999909</v>
      </c>
      <c r="W1427" s="101">
        <f t="shared" si="444"/>
        <v>384.44510694523501</v>
      </c>
      <c r="X1427" s="108">
        <f t="shared" si="445"/>
        <v>10.031681054113164</v>
      </c>
      <c r="Y1427" s="32">
        <f t="shared" si="446"/>
        <v>4.3933110373826194</v>
      </c>
    </row>
    <row r="1428" spans="1:25" x14ac:dyDescent="0.25">
      <c r="A1428" s="4">
        <v>1422</v>
      </c>
      <c r="C1428" s="106">
        <f>IF(male=0,VLOOKUP((($A$5:$A$1570/'Life tables'!$I$2)*2)+age,lifetable,13,1),IF(male=1,VLOOKUP((($A$5:$A$1570/'Life tables'!$I$2)*2)+age,lifetable,10,1),"error"))</f>
        <v>1.0634871448009675E-2</v>
      </c>
      <c r="F1428" s="97">
        <f t="shared" si="432"/>
        <v>1.6207076190344649</v>
      </c>
      <c r="G1428" s="97">
        <f t="shared" si="448"/>
        <v>0.16280347228617778</v>
      </c>
      <c r="H1428" s="97">
        <f t="shared" si="433"/>
        <v>3.7255574509553256E-3</v>
      </c>
      <c r="I1428" s="97">
        <f t="shared" si="434"/>
        <v>3.7255574509553256E-3</v>
      </c>
      <c r="J1428" s="97">
        <f t="shared" si="449"/>
        <v>1.9046652831420648E-2</v>
      </c>
      <c r="K1428" s="97">
        <f t="shared" si="435"/>
        <v>8.9819468024441972E-3</v>
      </c>
      <c r="L1428" s="97">
        <f t="shared" si="436"/>
        <v>1.4224244322125117</v>
      </c>
      <c r="M1428" s="97">
        <f t="shared" si="437"/>
        <v>8.4109734350786969</v>
      </c>
      <c r="N1428" s="97">
        <f t="shared" si="450"/>
        <v>0.80999496524432313</v>
      </c>
      <c r="O1428" s="97">
        <f t="shared" si="438"/>
        <v>1.9334495860217453E-2</v>
      </c>
      <c r="P1428" s="97">
        <f t="shared" si="439"/>
        <v>1.9334495860217453E-2</v>
      </c>
      <c r="Q1428" s="97">
        <f t="shared" si="451"/>
        <v>9.8475053319565714E-2</v>
      </c>
      <c r="R1428" s="97">
        <f t="shared" si="440"/>
        <v>1.5156141225355242E-3</v>
      </c>
      <c r="S1428" s="97">
        <f t="shared" si="447"/>
        <v>7.4623188106718379</v>
      </c>
      <c r="T1428" s="97">
        <f t="shared" si="441"/>
        <v>325.58935928450933</v>
      </c>
      <c r="U1428" s="97">
        <f t="shared" si="442"/>
        <v>664.50697892845244</v>
      </c>
      <c r="V1428" s="33">
        <f t="shared" si="443"/>
        <v>999.99999999999898</v>
      </c>
      <c r="W1428" s="101">
        <f t="shared" si="444"/>
        <v>379.10300237372053</v>
      </c>
      <c r="X1428" s="108">
        <f t="shared" si="445"/>
        <v>9.9036617870371959</v>
      </c>
      <c r="Y1428" s="32">
        <f t="shared" si="446"/>
        <v>4.3359984752974174</v>
      </c>
    </row>
    <row r="1429" spans="1:25" x14ac:dyDescent="0.25">
      <c r="A1429" s="4">
        <v>1423</v>
      </c>
      <c r="C1429" s="106">
        <f>IF(male=0,VLOOKUP((($A$5:$A$1570/'Life tables'!$I$2)*2)+age,lifetable,13,1),IF(male=1,VLOOKUP((($A$5:$A$1570/'Life tables'!$I$2)*2)+age,lifetable,10,1),"error"))</f>
        <v>1.0634871448009675E-2</v>
      </c>
      <c r="F1429" s="97">
        <f t="shared" si="432"/>
        <v>1.6000117984180173</v>
      </c>
      <c r="G1429" s="97">
        <f t="shared" si="448"/>
        <v>0.16072453379128948</v>
      </c>
      <c r="H1429" s="97">
        <f t="shared" si="433"/>
        <v>3.6779834975810733E-3</v>
      </c>
      <c r="I1429" s="97">
        <f t="shared" si="434"/>
        <v>3.6779834975810733E-3</v>
      </c>
      <c r="J1429" s="97">
        <f t="shared" si="449"/>
        <v>1.8803434310255388E-2</v>
      </c>
      <c r="K1429" s="97">
        <f t="shared" si="435"/>
        <v>8.86725075386228E-3</v>
      </c>
      <c r="L1429" s="97">
        <f t="shared" si="436"/>
        <v>1.4042606125674479</v>
      </c>
      <c r="M1429" s="97">
        <f t="shared" si="437"/>
        <v>8.3036499886191777</v>
      </c>
      <c r="N1429" s="97">
        <f t="shared" si="450"/>
        <v>0.79965948482034221</v>
      </c>
      <c r="O1429" s="97">
        <f t="shared" si="438"/>
        <v>1.9087789013822992E-2</v>
      </c>
      <c r="P1429" s="97">
        <f t="shared" si="439"/>
        <v>1.9087789013822992E-2</v>
      </c>
      <c r="Q1429" s="97">
        <f t="shared" si="451"/>
        <v>9.7218518366255419E-2</v>
      </c>
      <c r="R1429" s="97">
        <f t="shared" si="440"/>
        <v>1.4962749898669032E-3</v>
      </c>
      <c r="S1429" s="97">
        <f t="shared" si="447"/>
        <v>7.3671001324150671</v>
      </c>
      <c r="T1429" s="97">
        <f t="shared" si="441"/>
        <v>325.70538123718586</v>
      </c>
      <c r="U1429" s="97">
        <f t="shared" si="442"/>
        <v>664.51734245419618</v>
      </c>
      <c r="V1429" s="33">
        <f t="shared" si="443"/>
        <v>999.99999999999898</v>
      </c>
      <c r="W1429" s="101">
        <f t="shared" si="444"/>
        <v>373.83512490540039</v>
      </c>
      <c r="X1429" s="108">
        <f t="shared" si="445"/>
        <v>9.7772763086169547</v>
      </c>
      <c r="Y1429" s="32">
        <f t="shared" si="446"/>
        <v>4.2794336103257908</v>
      </c>
    </row>
    <row r="1430" spans="1:25" x14ac:dyDescent="0.25">
      <c r="A1430" s="4">
        <v>1424</v>
      </c>
      <c r="C1430" s="106">
        <f>IF(male=0,VLOOKUP((($A$5:$A$1570/'Life tables'!$I$2)*2)+age,lifetable,13,1),IF(male=1,VLOOKUP((($A$5:$A$1570/'Life tables'!$I$2)*2)+age,lifetable,10,1),"error"))</f>
        <v>1.0634871448009675E-2</v>
      </c>
      <c r="F1430" s="97">
        <f t="shared" si="432"/>
        <v>1.5795807200330689</v>
      </c>
      <c r="G1430" s="97">
        <f t="shared" si="448"/>
        <v>0.15867218920763021</v>
      </c>
      <c r="H1430" s="97">
        <f t="shared" si="433"/>
        <v>3.6310181131933303E-3</v>
      </c>
      <c r="I1430" s="97">
        <f t="shared" si="434"/>
        <v>3.6310181131933303E-3</v>
      </c>
      <c r="J1430" s="97">
        <f t="shared" si="449"/>
        <v>1.8563327055622077E-2</v>
      </c>
      <c r="K1430" s="97">
        <f t="shared" si="435"/>
        <v>8.754021904306122E-3</v>
      </c>
      <c r="L1430" s="97">
        <f t="shared" si="436"/>
        <v>1.3863291456391238</v>
      </c>
      <c r="M1430" s="97">
        <f t="shared" si="437"/>
        <v>8.1976955885838851</v>
      </c>
      <c r="N1430" s="97">
        <f t="shared" si="450"/>
        <v>0.78945584653322798</v>
      </c>
      <c r="O1430" s="97">
        <f t="shared" si="438"/>
        <v>1.8844229225569421E-2</v>
      </c>
      <c r="P1430" s="97">
        <f t="shared" si="439"/>
        <v>1.8844229225569421E-2</v>
      </c>
      <c r="Q1430" s="97">
        <f t="shared" si="451"/>
        <v>9.5978012106967672E-2</v>
      </c>
      <c r="R1430" s="97">
        <f t="shared" si="440"/>
        <v>1.4771825523175787E-3</v>
      </c>
      <c r="S1430" s="97">
        <f t="shared" si="447"/>
        <v>7.2730960889402336</v>
      </c>
      <c r="T1430" s="97">
        <f t="shared" si="441"/>
        <v>325.81992257634846</v>
      </c>
      <c r="U1430" s="97">
        <f t="shared" si="442"/>
        <v>664.52757365865284</v>
      </c>
      <c r="V1430" s="33">
        <f t="shared" si="443"/>
        <v>999.99999999999909</v>
      </c>
      <c r="W1430" s="101">
        <f t="shared" si="444"/>
        <v>368.64044340504432</v>
      </c>
      <c r="X1430" s="108">
        <f t="shared" si="445"/>
        <v>9.652503764997741</v>
      </c>
      <c r="Y1430" s="32">
        <f t="shared" si="446"/>
        <v>4.2236066865736444</v>
      </c>
    </row>
    <row r="1431" spans="1:25" x14ac:dyDescent="0.25">
      <c r="A1431" s="4">
        <v>1425</v>
      </c>
      <c r="C1431" s="106">
        <f>IF(male=0,VLOOKUP((($A$5:$A$1570/'Life tables'!$I$2)*2)+age,lifetable,13,1),IF(male=1,VLOOKUP((($A$5:$A$1570/'Life tables'!$I$2)*2)+age,lifetable,10,1),"error"))</f>
        <v>1.0634871448009675E-2</v>
      </c>
      <c r="F1431" s="97">
        <f t="shared" si="432"/>
        <v>1.5594109753832208</v>
      </c>
      <c r="G1431" s="97">
        <f t="shared" si="448"/>
        <v>0.15664609614460315</v>
      </c>
      <c r="H1431" s="97">
        <f t="shared" si="433"/>
        <v>3.5846534626039327E-3</v>
      </c>
      <c r="I1431" s="97">
        <f t="shared" si="434"/>
        <v>3.5846534626039327E-3</v>
      </c>
      <c r="J1431" s="97">
        <f t="shared" si="449"/>
        <v>1.8326291010667264E-2</v>
      </c>
      <c r="K1431" s="97">
        <f t="shared" si="435"/>
        <v>8.6422413639198493E-3</v>
      </c>
      <c r="L1431" s="97">
        <f t="shared" si="436"/>
        <v>1.3686270399388227</v>
      </c>
      <c r="M1431" s="97">
        <f t="shared" si="437"/>
        <v>8.0930927896145217</v>
      </c>
      <c r="N1431" s="97">
        <f t="shared" si="450"/>
        <v>0.77938237035717872</v>
      </c>
      <c r="O1431" s="97">
        <f t="shared" si="438"/>
        <v>1.8603776393414994E-2</v>
      </c>
      <c r="P1431" s="97">
        <f t="shared" si="439"/>
        <v>1.8603776393414994E-2</v>
      </c>
      <c r="Q1431" s="97">
        <f t="shared" si="451"/>
        <v>9.4753330292741092E-2</v>
      </c>
      <c r="R1431" s="97">
        <f t="shared" si="440"/>
        <v>1.4583336663237748E-3</v>
      </c>
      <c r="S1431" s="97">
        <f t="shared" si="447"/>
        <v>7.180291202511448</v>
      </c>
      <c r="T1431" s="97">
        <f t="shared" si="441"/>
        <v>325.93300219765189</v>
      </c>
      <c r="U1431" s="97">
        <f t="shared" si="442"/>
        <v>664.53767423368311</v>
      </c>
      <c r="V1431" s="33">
        <f t="shared" si="443"/>
        <v>999.99999999999909</v>
      </c>
      <c r="W1431" s="101">
        <f t="shared" si="444"/>
        <v>363.51794105044644</v>
      </c>
      <c r="X1431" s="108">
        <f t="shared" si="445"/>
        <v>9.5293235686640898</v>
      </c>
      <c r="Y1431" s="32">
        <f t="shared" si="446"/>
        <v>4.1685080755108332</v>
      </c>
    </row>
    <row r="1432" spans="1:25" x14ac:dyDescent="0.25">
      <c r="A1432" s="4">
        <v>1426</v>
      </c>
      <c r="C1432" s="106">
        <f>IF(male=0,VLOOKUP((($A$5:$A$1570/'Life tables'!$I$2)*2)+age,lifetable,13,1),IF(male=1,VLOOKUP((($A$5:$A$1570/'Life tables'!$I$2)*2)+age,lifetable,10,1),"error"))</f>
        <v>1.0634871448009675E-2</v>
      </c>
      <c r="F1432" s="97">
        <f t="shared" si="432"/>
        <v>1.5394992008862303</v>
      </c>
      <c r="G1432" s="97">
        <f t="shared" si="448"/>
        <v>0.15464591672333242</v>
      </c>
      <c r="H1432" s="97">
        <f t="shared" si="433"/>
        <v>3.5388818138699066E-3</v>
      </c>
      <c r="I1432" s="97">
        <f t="shared" si="434"/>
        <v>3.5388818138699066E-3</v>
      </c>
      <c r="J1432" s="97">
        <f t="shared" si="449"/>
        <v>1.8092286646371344E-2</v>
      </c>
      <c r="K1432" s="97">
        <f t="shared" si="435"/>
        <v>8.5318904917614392E-3</v>
      </c>
      <c r="L1432" s="97">
        <f t="shared" si="436"/>
        <v>1.3511513433970253</v>
      </c>
      <c r="M1432" s="97">
        <f t="shared" si="437"/>
        <v>7.9898243677778602</v>
      </c>
      <c r="N1432" s="97">
        <f t="shared" si="450"/>
        <v>0.76943739759010676</v>
      </c>
      <c r="O1432" s="97">
        <f t="shared" si="438"/>
        <v>1.8366390924312817E-2</v>
      </c>
      <c r="P1432" s="97">
        <f t="shared" si="439"/>
        <v>1.8366390924312817E-2</v>
      </c>
      <c r="Q1432" s="97">
        <f t="shared" si="451"/>
        <v>9.3544271267042525E-2</v>
      </c>
      <c r="R1432" s="97">
        <f t="shared" si="440"/>
        <v>1.4397252282213739E-3</v>
      </c>
      <c r="S1432" s="97">
        <f t="shared" si="447"/>
        <v>7.0886701918438639</v>
      </c>
      <c r="T1432" s="97">
        <f t="shared" si="441"/>
        <v>326.0446387555653</v>
      </c>
      <c r="U1432" s="97">
        <f t="shared" si="442"/>
        <v>664.54764584940312</v>
      </c>
      <c r="V1432" s="33">
        <f t="shared" si="443"/>
        <v>999.99999999999909</v>
      </c>
      <c r="W1432" s="101">
        <f t="shared" si="444"/>
        <v>358.46661513428677</v>
      </c>
      <c r="X1432" s="108">
        <f t="shared" si="445"/>
        <v>9.407715395030694</v>
      </c>
      <c r="Y1432" s="32">
        <f t="shared" si="446"/>
        <v>4.1141282743051004</v>
      </c>
    </row>
    <row r="1433" spans="1:25" x14ac:dyDescent="0.25">
      <c r="A1433" s="4">
        <v>1427</v>
      </c>
      <c r="C1433" s="106">
        <f>IF(male=0,VLOOKUP((($A$5:$A$1570/'Life tables'!$I$2)*2)+age,lifetable,13,1),IF(male=1,VLOOKUP((($A$5:$A$1570/'Life tables'!$I$2)*2)+age,lifetable,10,1),"error"))</f>
        <v>1.0634871448009675E-2</v>
      </c>
      <c r="F1433" s="97">
        <f t="shared" si="432"/>
        <v>1.5198420772339845</v>
      </c>
      <c r="G1433" s="97">
        <f t="shared" si="448"/>
        <v>0.15267131751237115</v>
      </c>
      <c r="H1433" s="97">
        <f t="shared" si="433"/>
        <v>3.4936955368222279E-3</v>
      </c>
      <c r="I1433" s="97">
        <f t="shared" si="434"/>
        <v>3.4936955368222279E-3</v>
      </c>
      <c r="J1433" s="97">
        <f t="shared" si="449"/>
        <v>1.7861274954026934E-2</v>
      </c>
      <c r="K1433" s="97">
        <f t="shared" si="435"/>
        <v>8.4229508922556845E-3</v>
      </c>
      <c r="L1433" s="97">
        <f t="shared" si="436"/>
        <v>1.3338991428016862</v>
      </c>
      <c r="M1433" s="97">
        <f t="shared" si="437"/>
        <v>7.8878733177967097</v>
      </c>
      <c r="N1433" s="97">
        <f t="shared" si="450"/>
        <v>0.75961929058697475</v>
      </c>
      <c r="O1433" s="97">
        <f t="shared" si="438"/>
        <v>1.8132033727845588E-2</v>
      </c>
      <c r="P1433" s="97">
        <f t="shared" si="439"/>
        <v>1.8132033727845588E-2</v>
      </c>
      <c r="Q1433" s="97">
        <f t="shared" si="451"/>
        <v>9.235063593334758E-2</v>
      </c>
      <c r="R1433" s="97">
        <f t="shared" si="440"/>
        <v>1.4213541737469507E-3</v>
      </c>
      <c r="S1433" s="97">
        <f t="shared" si="447"/>
        <v>6.9982179696469498</v>
      </c>
      <c r="T1433" s="97">
        <f t="shared" si="441"/>
        <v>326.15485066645266</v>
      </c>
      <c r="U1433" s="97">
        <f t="shared" si="442"/>
        <v>664.55749015446918</v>
      </c>
      <c r="V1433" s="33">
        <f t="shared" si="443"/>
        <v>999.99999999999909</v>
      </c>
      <c r="W1433" s="101">
        <f t="shared" si="444"/>
        <v>353.48547686870768</v>
      </c>
      <c r="X1433" s="108">
        <f t="shared" si="445"/>
        <v>9.2876591790773162</v>
      </c>
      <c r="Y1433" s="32">
        <f t="shared" si="446"/>
        <v>4.0604579041779836</v>
      </c>
    </row>
    <row r="1434" spans="1:25" x14ac:dyDescent="0.25">
      <c r="A1434" s="4">
        <v>1428</v>
      </c>
      <c r="C1434" s="106">
        <f>IF(male=0,VLOOKUP((($A$5:$A$1570/'Life tables'!$I$2)*2)+age,lifetable,13,1),IF(male=1,VLOOKUP((($A$5:$A$1570/'Life tables'!$I$2)*2)+age,lifetable,10,1),"error"))</f>
        <v>1.0634871448009675E-2</v>
      </c>
      <c r="F1434" s="97">
        <f t="shared" si="432"/>
        <v>1.5004363287637943</v>
      </c>
      <c r="G1434" s="97">
        <f t="shared" si="448"/>
        <v>0.15072196946454663</v>
      </c>
      <c r="H1434" s="97">
        <f t="shared" si="433"/>
        <v>3.4490871016206012E-3</v>
      </c>
      <c r="I1434" s="97">
        <f t="shared" si="434"/>
        <v>3.4490871016206012E-3</v>
      </c>
      <c r="J1434" s="97">
        <f t="shared" si="449"/>
        <v>1.7633217437850277E-2</v>
      </c>
      <c r="K1434" s="97">
        <f t="shared" si="435"/>
        <v>8.3154044117099198E-3</v>
      </c>
      <c r="L1434" s="97">
        <f t="shared" si="436"/>
        <v>1.3168675632464462</v>
      </c>
      <c r="M1434" s="97">
        <f t="shared" si="437"/>
        <v>7.7872228503135243</v>
      </c>
      <c r="N1434" s="97">
        <f t="shared" si="450"/>
        <v>0.74992643249627444</v>
      </c>
      <c r="O1434" s="97">
        <f t="shared" si="438"/>
        <v>1.7900666209935408E-2</v>
      </c>
      <c r="P1434" s="97">
        <f t="shared" si="439"/>
        <v>1.7900666209935408E-2</v>
      </c>
      <c r="Q1434" s="97">
        <f t="shared" si="451"/>
        <v>9.1172227723102989E-2</v>
      </c>
      <c r="R1434" s="97">
        <f t="shared" si="440"/>
        <v>1.4032174775446889E-3</v>
      </c>
      <c r="S1434" s="97">
        <f t="shared" si="447"/>
        <v>6.9089196401967312</v>
      </c>
      <c r="T1434" s="97">
        <f t="shared" si="441"/>
        <v>326.26365611161361</v>
      </c>
      <c r="U1434" s="97">
        <f t="shared" si="442"/>
        <v>664.56720877635848</v>
      </c>
      <c r="V1434" s="33">
        <f t="shared" si="443"/>
        <v>999.9999999999992</v>
      </c>
      <c r="W1434" s="101">
        <f t="shared" si="444"/>
        <v>348.57355119257176</v>
      </c>
      <c r="X1434" s="108">
        <f t="shared" si="445"/>
        <v>9.1691351120271101</v>
      </c>
      <c r="Y1434" s="32">
        <f t="shared" si="446"/>
        <v>4.0074877087823495</v>
      </c>
    </row>
    <row r="1435" spans="1:25" x14ac:dyDescent="0.25">
      <c r="A1435" s="4">
        <v>1429</v>
      </c>
      <c r="C1435" s="106">
        <f>IF(male=0,VLOOKUP((($A$5:$A$1570/'Life tables'!$I$2)*2)+age,lifetable,13,1),IF(male=1,VLOOKUP((($A$5:$A$1570/'Life tables'!$I$2)*2)+age,lifetable,10,1),"error"))</f>
        <v>1.0634871448009675E-2</v>
      </c>
      <c r="F1435" s="97">
        <f t="shared" si="432"/>
        <v>1.4812787228407196</v>
      </c>
      <c r="G1435" s="97">
        <f t="shared" si="448"/>
        <v>0.14879754785491361</v>
      </c>
      <c r="H1435" s="97">
        <f t="shared" si="433"/>
        <v>3.4050490773335942E-3</v>
      </c>
      <c r="I1435" s="97">
        <f t="shared" si="434"/>
        <v>3.4050490773335942E-3</v>
      </c>
      <c r="J1435" s="97">
        <f t="shared" si="449"/>
        <v>1.7408076107722294E-2</v>
      </c>
      <c r="K1435" s="97">
        <f t="shared" si="435"/>
        <v>8.2092331348908743E-3</v>
      </c>
      <c r="L1435" s="97">
        <f t="shared" si="436"/>
        <v>1.3000537675885255</v>
      </c>
      <c r="M1435" s="97">
        <f t="shared" si="437"/>
        <v>7.6878563891863907</v>
      </c>
      <c r="N1435" s="97">
        <f t="shared" si="450"/>
        <v>0.74035722699962536</v>
      </c>
      <c r="O1435" s="97">
        <f t="shared" si="438"/>
        <v>1.7672250266628005E-2</v>
      </c>
      <c r="P1435" s="97">
        <f t="shared" si="439"/>
        <v>1.7672250266628005E-2</v>
      </c>
      <c r="Q1435" s="97">
        <f t="shared" si="451"/>
        <v>9.000885256406832E-2</v>
      </c>
      <c r="R1435" s="97">
        <f t="shared" si="440"/>
        <v>1.3853121526791311E-3</v>
      </c>
      <c r="S1435" s="97">
        <f t="shared" si="447"/>
        <v>6.8207604969367619</v>
      </c>
      <c r="T1435" s="97">
        <f t="shared" si="441"/>
        <v>326.37107304028541</v>
      </c>
      <c r="U1435" s="97">
        <f t="shared" si="442"/>
        <v>664.57680332164603</v>
      </c>
      <c r="V1435" s="33">
        <f t="shared" si="443"/>
        <v>999.9999999999992</v>
      </c>
      <c r="W1435" s="101">
        <f t="shared" si="444"/>
        <v>343.72987658136606</v>
      </c>
      <c r="X1435" s="108">
        <f t="shared" si="445"/>
        <v>9.0521236380677497</v>
      </c>
      <c r="Y1435" s="32">
        <f t="shared" si="446"/>
        <v>3.9552085526013072</v>
      </c>
    </row>
    <row r="1436" spans="1:25" x14ac:dyDescent="0.25">
      <c r="A1436" s="4">
        <v>1430</v>
      </c>
      <c r="C1436" s="106">
        <f>IF(male=0,VLOOKUP((($A$5:$A$1570/'Life tables'!$I$2)*2)+age,lifetable,13,1),IF(male=1,VLOOKUP((($A$5:$A$1570/'Life tables'!$I$2)*2)+age,lifetable,10,1),"error"))</f>
        <v>1.0634871448009675E-2</v>
      </c>
      <c r="F1436" s="97">
        <f t="shared" si="432"/>
        <v>1.4623660692506377</v>
      </c>
      <c r="G1436" s="97">
        <f t="shared" si="448"/>
        <v>0.14689773221978672</v>
      </c>
      <c r="H1436" s="97">
        <f t="shared" si="433"/>
        <v>3.3615741305434736E-3</v>
      </c>
      <c r="I1436" s="97">
        <f t="shared" si="434"/>
        <v>3.3615741305434736E-3</v>
      </c>
      <c r="J1436" s="97">
        <f t="shared" si="449"/>
        <v>1.7185813472055899E-2</v>
      </c>
      <c r="K1436" s="97">
        <f t="shared" si="435"/>
        <v>8.1044193816610516E-3</v>
      </c>
      <c r="L1436" s="97">
        <f t="shared" si="436"/>
        <v>1.2834549559160471</v>
      </c>
      <c r="M1436" s="97">
        <f t="shared" si="437"/>
        <v>7.5897575688171131</v>
      </c>
      <c r="N1436" s="97">
        <f t="shared" si="450"/>
        <v>0.73091009805446316</v>
      </c>
      <c r="O1436" s="97">
        <f t="shared" si="438"/>
        <v>1.7446748277950726E-2</v>
      </c>
      <c r="P1436" s="97">
        <f t="shared" si="439"/>
        <v>1.7446748277950726E-2</v>
      </c>
      <c r="Q1436" s="97">
        <f t="shared" si="451"/>
        <v>8.8860318849033393E-2</v>
      </c>
      <c r="R1436" s="97">
        <f t="shared" si="440"/>
        <v>1.3676352501537147E-3</v>
      </c>
      <c r="S1436" s="97">
        <f t="shared" si="447"/>
        <v>6.7337260201075617</v>
      </c>
      <c r="T1436" s="97">
        <f t="shared" si="441"/>
        <v>326.47711917260648</v>
      </c>
      <c r="U1436" s="97">
        <f t="shared" si="442"/>
        <v>664.58627537627785</v>
      </c>
      <c r="V1436" s="33">
        <f t="shared" si="443"/>
        <v>999.9999999999992</v>
      </c>
      <c r="W1436" s="101">
        <f t="shared" si="444"/>
        <v>338.95350485971488</v>
      </c>
      <c r="X1436" s="108">
        <f t="shared" si="445"/>
        <v>8.9366054511148469</v>
      </c>
      <c r="Y1436" s="32">
        <f t="shared" si="446"/>
        <v>3.9036114193682012</v>
      </c>
    </row>
    <row r="1437" spans="1:25" x14ac:dyDescent="0.25">
      <c r="A1437" s="4">
        <v>1431</v>
      </c>
      <c r="C1437" s="106">
        <f>IF(male=0,VLOOKUP((($A$5:$A$1570/'Life tables'!$I$2)*2)+age,lifetable,13,1),IF(male=1,VLOOKUP((($A$5:$A$1570/'Life tables'!$I$2)*2)+age,lifetable,10,1),"error"))</f>
        <v>1.0634871448009675E-2</v>
      </c>
      <c r="F1437" s="97">
        <f t="shared" si="432"/>
        <v>1.4436952196037871</v>
      </c>
      <c r="G1437" s="97">
        <f t="shared" si="448"/>
        <v>0.14502220629682516</v>
      </c>
      <c r="H1437" s="97">
        <f t="shared" si="433"/>
        <v>3.3186550239751151E-3</v>
      </c>
      <c r="I1437" s="97">
        <f t="shared" si="434"/>
        <v>3.3186550239751151E-3</v>
      </c>
      <c r="J1437" s="97">
        <f t="shared" si="449"/>
        <v>1.6966392530786384E-2</v>
      </c>
      <c r="K1437" s="97">
        <f t="shared" si="435"/>
        <v>8.0009457036731898E-3</v>
      </c>
      <c r="L1437" s="97">
        <f t="shared" si="436"/>
        <v>1.2670683650245522</v>
      </c>
      <c r="M1437" s="97">
        <f t="shared" si="437"/>
        <v>7.4929102315110585</v>
      </c>
      <c r="N1437" s="97">
        <f t="shared" si="450"/>
        <v>0.72158348963978702</v>
      </c>
      <c r="O1437" s="97">
        <f t="shared" si="438"/>
        <v>1.7224123101843569E-2</v>
      </c>
      <c r="P1437" s="97">
        <f t="shared" si="439"/>
        <v>1.7224123101843569E-2</v>
      </c>
      <c r="Q1437" s="97">
        <f t="shared" si="451"/>
        <v>8.7726437404907487E-2</v>
      </c>
      <c r="R1437" s="97">
        <f t="shared" si="440"/>
        <v>1.350183858435029E-3</v>
      </c>
      <c r="S1437" s="97">
        <f t="shared" si="447"/>
        <v>6.6478018744042418</v>
      </c>
      <c r="T1437" s="97">
        <f t="shared" si="441"/>
        <v>326.58181200254216</v>
      </c>
      <c r="U1437" s="97">
        <f t="shared" si="442"/>
        <v>664.59562650583996</v>
      </c>
      <c r="V1437" s="33">
        <f t="shared" si="443"/>
        <v>999.99999999999909</v>
      </c>
      <c r="W1437" s="101">
        <f t="shared" si="444"/>
        <v>334.24350101646905</v>
      </c>
      <c r="X1437" s="108">
        <f t="shared" si="445"/>
        <v>8.8225614916170443</v>
      </c>
      <c r="Y1437" s="32">
        <f t="shared" si="446"/>
        <v>3.8526874105073681</v>
      </c>
    </row>
    <row r="1438" spans="1:25" x14ac:dyDescent="0.25">
      <c r="A1438" s="4">
        <v>1432</v>
      </c>
      <c r="C1438" s="106">
        <f>IF(male=0,VLOOKUP((($A$5:$A$1570/'Life tables'!$I$2)*2)+age,lifetable,13,1),IF(male=1,VLOOKUP((($A$5:$A$1570/'Life tables'!$I$2)*2)+age,lifetable,10,1),"error"))</f>
        <v>1.0634871448009675E-2</v>
      </c>
      <c r="F1438" s="97">
        <f t="shared" si="432"/>
        <v>1.4252630667485235</v>
      </c>
      <c r="G1438" s="97">
        <f t="shared" si="448"/>
        <v>0.14317065796614339</v>
      </c>
      <c r="H1438" s="97">
        <f t="shared" si="433"/>
        <v>3.2762846151483923E-3</v>
      </c>
      <c r="I1438" s="97">
        <f t="shared" si="434"/>
        <v>3.2762846151483923E-3</v>
      </c>
      <c r="J1438" s="97">
        <f t="shared" si="449"/>
        <v>1.6749776768481869E-2</v>
      </c>
      <c r="K1438" s="97">
        <f t="shared" si="435"/>
        <v>7.8987948811212929E-3</v>
      </c>
      <c r="L1438" s="97">
        <f t="shared" si="436"/>
        <v>1.2508912679024802</v>
      </c>
      <c r="M1438" s="97">
        <f t="shared" si="437"/>
        <v>7.397298424868521</v>
      </c>
      <c r="N1438" s="97">
        <f t="shared" si="450"/>
        <v>0.71237586550494225</v>
      </c>
      <c r="O1438" s="97">
        <f t="shared" si="438"/>
        <v>1.7004338068162657E-2</v>
      </c>
      <c r="P1438" s="97">
        <f t="shared" si="439"/>
        <v>1.7004338068162657E-2</v>
      </c>
      <c r="Q1438" s="97">
        <f t="shared" si="451"/>
        <v>8.6607021462177691E-2</v>
      </c>
      <c r="R1438" s="97">
        <f t="shared" si="440"/>
        <v>1.3329551029827524E-3</v>
      </c>
      <c r="S1438" s="97">
        <f t="shared" si="447"/>
        <v>6.5629739066620925</v>
      </c>
      <c r="T1438" s="97">
        <f t="shared" si="441"/>
        <v>326.68516880077283</v>
      </c>
      <c r="U1438" s="97">
        <f t="shared" si="442"/>
        <v>664.60485825582407</v>
      </c>
      <c r="V1438" s="33">
        <f t="shared" si="443"/>
        <v>999.9999999999992</v>
      </c>
      <c r="W1438" s="101">
        <f t="shared" si="444"/>
        <v>329.59894302233721</v>
      </c>
      <c r="X1438" s="108">
        <f t="shared" si="445"/>
        <v>8.7099729434022812</v>
      </c>
      <c r="Y1438" s="32">
        <f t="shared" si="446"/>
        <v>3.8024277435954317</v>
      </c>
    </row>
    <row r="1439" spans="1:25" x14ac:dyDescent="0.25">
      <c r="A1439" s="4">
        <v>1433</v>
      </c>
      <c r="C1439" s="106">
        <f>IF(male=0,VLOOKUP((($A$5:$A$1570/'Life tables'!$I$2)*2)+age,lifetable,13,1),IF(male=1,VLOOKUP((($A$5:$A$1570/'Life tables'!$I$2)*2)+age,lifetable,10,1),"error"))</f>
        <v>1.0634871448009675E-2</v>
      </c>
      <c r="F1439" s="97">
        <f t="shared" si="432"/>
        <v>1.4070665441950325</v>
      </c>
      <c r="G1439" s="97">
        <f t="shared" si="448"/>
        <v>0.14134277919242172</v>
      </c>
      <c r="H1439" s="97">
        <f t="shared" si="433"/>
        <v>3.2344558550534519E-3</v>
      </c>
      <c r="I1439" s="97">
        <f t="shared" si="434"/>
        <v>3.2344558550534519E-3</v>
      </c>
      <c r="J1439" s="97">
        <f t="shared" si="449"/>
        <v>1.6535930147570731E-2</v>
      </c>
      <c r="K1439" s="97">
        <f t="shared" si="435"/>
        <v>7.7979499195468538E-3</v>
      </c>
      <c r="L1439" s="97">
        <f t="shared" si="436"/>
        <v>1.2349209732253863</v>
      </c>
      <c r="M1439" s="97">
        <f t="shared" si="437"/>
        <v>7.3029063992072478</v>
      </c>
      <c r="N1439" s="97">
        <f t="shared" si="450"/>
        <v>0.70328570892140418</v>
      </c>
      <c r="O1439" s="97">
        <f t="shared" si="438"/>
        <v>1.6787356972755314E-2</v>
      </c>
      <c r="P1439" s="97">
        <f t="shared" si="439"/>
        <v>1.6787356972755314E-2</v>
      </c>
      <c r="Q1439" s="97">
        <f t="shared" si="451"/>
        <v>8.5501886624732001E-2</v>
      </c>
      <c r="R1439" s="97">
        <f t="shared" si="440"/>
        <v>1.315946145785205E-3</v>
      </c>
      <c r="S1439" s="97">
        <f t="shared" si="447"/>
        <v>6.4792281435698156</v>
      </c>
      <c r="T1439" s="97">
        <f t="shared" si="441"/>
        <v>326.78720661754511</v>
      </c>
      <c r="U1439" s="97">
        <f t="shared" si="442"/>
        <v>664.61397215188936</v>
      </c>
      <c r="V1439" s="33">
        <f t="shared" si="443"/>
        <v>999.99999999999909</v>
      </c>
      <c r="W1439" s="101">
        <f t="shared" si="444"/>
        <v>325.0189216500217</v>
      </c>
      <c r="X1439" s="108">
        <f t="shared" si="445"/>
        <v>8.5988212305646456</v>
      </c>
      <c r="Y1439" s="32">
        <f t="shared" si="446"/>
        <v>3.7528237508428219</v>
      </c>
    </row>
    <row r="1440" spans="1:25" x14ac:dyDescent="0.25">
      <c r="A1440" s="4">
        <v>1434</v>
      </c>
      <c r="C1440" s="106">
        <f>IF(male=0,VLOOKUP((($A$5:$A$1570/'Life tables'!$I$2)*2)+age,lifetable,13,1),IF(male=1,VLOOKUP((($A$5:$A$1570/'Life tables'!$I$2)*2)+age,lifetable,10,1),"error"))</f>
        <v>1.1679056558138168E-2</v>
      </c>
      <c r="F1440" s="97">
        <f t="shared" si="432"/>
        <v>1.3891026255487584</v>
      </c>
      <c r="G1440" s="97">
        <f t="shared" si="448"/>
        <v>0.13953826596799315</v>
      </c>
      <c r="H1440" s="97">
        <f t="shared" si="433"/>
        <v>3.1931617868483225E-3</v>
      </c>
      <c r="I1440" s="97">
        <f t="shared" si="434"/>
        <v>3.1931617868483225E-3</v>
      </c>
      <c r="J1440" s="97">
        <f t="shared" si="449"/>
        <v>1.7927669663322668E-2</v>
      </c>
      <c r="K1440" s="97">
        <f t="shared" si="435"/>
        <v>7.6983940466989224E-3</v>
      </c>
      <c r="L1440" s="97">
        <f t="shared" si="436"/>
        <v>1.2175519722970471</v>
      </c>
      <c r="M1440" s="97">
        <f t="shared" si="437"/>
        <v>7.2097186050158868</v>
      </c>
      <c r="N1440" s="97">
        <f t="shared" si="450"/>
        <v>0.69431152243753969</v>
      </c>
      <c r="O1440" s="97">
        <f t="shared" si="438"/>
        <v>1.6573144071606281E-2</v>
      </c>
      <c r="P1440" s="97">
        <f t="shared" si="439"/>
        <v>1.6573144071606281E-2</v>
      </c>
      <c r="Q1440" s="97">
        <f t="shared" si="451"/>
        <v>9.2698732269673512E-2</v>
      </c>
      <c r="R1440" s="97">
        <f t="shared" si="440"/>
        <v>1.2991541849004733E-3</v>
      </c>
      <c r="S1440" s="97">
        <f t="shared" si="447"/>
        <v>6.3882629079805611</v>
      </c>
      <c r="T1440" s="97">
        <f t="shared" si="441"/>
        <v>326.89783301947813</v>
      </c>
      <c r="U1440" s="97">
        <f t="shared" si="442"/>
        <v>664.62296970012096</v>
      </c>
      <c r="V1440" s="33">
        <f t="shared" si="443"/>
        <v>999.99999999999909</v>
      </c>
      <c r="W1440" s="101">
        <f t="shared" si="444"/>
        <v>320.17953946305073</v>
      </c>
      <c r="X1440" s="108">
        <f t="shared" si="445"/>
        <v>8.4791972804000508</v>
      </c>
      <c r="Y1440" s="32">
        <f t="shared" si="446"/>
        <v>3.6994798149292141</v>
      </c>
    </row>
    <row r="1441" spans="1:25" x14ac:dyDescent="0.25">
      <c r="A1441" s="4">
        <v>1435</v>
      </c>
      <c r="C1441" s="106">
        <f>IF(male=0,VLOOKUP((($A$5:$A$1570/'Life tables'!$I$2)*2)+age,lifetable,13,1),IF(male=1,VLOOKUP((($A$5:$A$1570/'Life tables'!$I$2)*2)+age,lifetable,10,1),"error"))</f>
        <v>1.1679056558138168E-2</v>
      </c>
      <c r="F1441" s="97">
        <f t="shared" si="432"/>
        <v>1.3697585312546774</v>
      </c>
      <c r="G1441" s="97">
        <f t="shared" si="448"/>
        <v>0.13759511121119389</v>
      </c>
      <c r="H1441" s="97">
        <f t="shared" si="433"/>
        <v>3.1486950775030365E-3</v>
      </c>
      <c r="I1441" s="97">
        <f t="shared" si="434"/>
        <v>3.1486950775030365E-3</v>
      </c>
      <c r="J1441" s="97">
        <f t="shared" si="449"/>
        <v>1.7678016019263467E-2</v>
      </c>
      <c r="K1441" s="97">
        <f t="shared" si="435"/>
        <v>7.5911892530332948E-3</v>
      </c>
      <c r="L1441" s="97">
        <f t="shared" si="436"/>
        <v>1.2005968246161807</v>
      </c>
      <c r="M1441" s="97">
        <f t="shared" si="437"/>
        <v>7.1094387491453723</v>
      </c>
      <c r="N1441" s="97">
        <f t="shared" si="450"/>
        <v>0.68465435504811689</v>
      </c>
      <c r="O1441" s="97">
        <f t="shared" si="438"/>
        <v>1.6342628487036073E-2</v>
      </c>
      <c r="P1441" s="97">
        <f t="shared" si="439"/>
        <v>1.6342628487036073E-2</v>
      </c>
      <c r="Q1441" s="97">
        <f t="shared" si="451"/>
        <v>9.1409387148087912E-2</v>
      </c>
      <c r="R1441" s="97">
        <f t="shared" si="440"/>
        <v>1.2810842710033123E-3</v>
      </c>
      <c r="S1441" s="97">
        <f t="shared" si="447"/>
        <v>6.2994086657040924</v>
      </c>
      <c r="T1441" s="97">
        <f t="shared" si="441"/>
        <v>327.00692042264546</v>
      </c>
      <c r="U1441" s="97">
        <f t="shared" si="442"/>
        <v>664.63184197364501</v>
      </c>
      <c r="V1441" s="33">
        <f t="shared" si="443"/>
        <v>999.99999999999909</v>
      </c>
      <c r="W1441" s="101">
        <f t="shared" si="444"/>
        <v>315.36272980944642</v>
      </c>
      <c r="X1441" s="108">
        <f t="shared" si="445"/>
        <v>8.3612376037086626</v>
      </c>
      <c r="Y1441" s="32">
        <f t="shared" si="446"/>
        <v>3.6469648039142966</v>
      </c>
    </row>
    <row r="1442" spans="1:25" x14ac:dyDescent="0.25">
      <c r="A1442" s="4">
        <v>1436</v>
      </c>
      <c r="C1442" s="106">
        <f>IF(male=0,VLOOKUP((($A$5:$A$1570/'Life tables'!$I$2)*2)+age,lifetable,13,1),IF(male=1,VLOOKUP((($A$5:$A$1570/'Life tables'!$I$2)*2)+age,lifetable,10,1),"error"))</f>
        <v>1.1679056558138168E-2</v>
      </c>
      <c r="F1442" s="97">
        <f t="shared" si="432"/>
        <v>1.3506844974138676</v>
      </c>
      <c r="G1442" s="97">
        <f t="shared" si="448"/>
        <v>0.1356790845921311</v>
      </c>
      <c r="H1442" s="97">
        <f t="shared" si="433"/>
        <v>3.1048491622615586E-3</v>
      </c>
      <c r="I1442" s="97">
        <f t="shared" si="434"/>
        <v>3.1048491622615586E-3</v>
      </c>
      <c r="J1442" s="97">
        <f t="shared" si="449"/>
        <v>1.743184775814598E-2</v>
      </c>
      <c r="K1442" s="97">
        <f t="shared" si="435"/>
        <v>7.4854811319298477E-3</v>
      </c>
      <c r="L1442" s="97">
        <f t="shared" si="436"/>
        <v>1.1838783856071375</v>
      </c>
      <c r="M1442" s="97">
        <f t="shared" si="437"/>
        <v>7.0105531062947959</v>
      </c>
      <c r="N1442" s="97">
        <f t="shared" si="450"/>
        <v>0.67513145339325442</v>
      </c>
      <c r="O1442" s="97">
        <f t="shared" si="438"/>
        <v>1.6115317811632477E-2</v>
      </c>
      <c r="P1442" s="97">
        <f t="shared" si="439"/>
        <v>1.6115317811632477E-2</v>
      </c>
      <c r="Q1442" s="97">
        <f t="shared" si="451"/>
        <v>9.013796807695483E-2</v>
      </c>
      <c r="R1442" s="97">
        <f t="shared" si="440"/>
        <v>1.263265587116465E-3</v>
      </c>
      <c r="S1442" s="97">
        <f t="shared" si="447"/>
        <v>6.2117897836142051</v>
      </c>
      <c r="T1442" s="97">
        <f t="shared" si="441"/>
        <v>327.11449023848058</v>
      </c>
      <c r="U1442" s="97">
        <f t="shared" si="442"/>
        <v>664.640590720364</v>
      </c>
      <c r="V1442" s="33">
        <f t="shared" si="443"/>
        <v>999.99999999999909</v>
      </c>
      <c r="W1442" s="101">
        <f t="shared" si="444"/>
        <v>310.61837810710949</v>
      </c>
      <c r="X1442" s="108">
        <f t="shared" si="445"/>
        <v>8.2449190411545175</v>
      </c>
      <c r="Y1442" s="32">
        <f t="shared" si="446"/>
        <v>3.5951952994462042</v>
      </c>
    </row>
    <row r="1443" spans="1:25" x14ac:dyDescent="0.25">
      <c r="A1443" s="4">
        <v>1437</v>
      </c>
      <c r="C1443" s="106">
        <f>IF(male=0,VLOOKUP((($A$5:$A$1570/'Life tables'!$I$2)*2)+age,lifetable,13,1),IF(male=1,VLOOKUP((($A$5:$A$1570/'Life tables'!$I$2)*2)+age,lifetable,10,1),"error"))</f>
        <v>1.1679056558138168E-2</v>
      </c>
      <c r="F1443" s="97">
        <f t="shared" si="432"/>
        <v>1.3318767208327675</v>
      </c>
      <c r="G1443" s="97">
        <f t="shared" si="448"/>
        <v>0.1337898040720519</v>
      </c>
      <c r="H1443" s="97">
        <f t="shared" si="433"/>
        <v>3.0616152986363819E-3</v>
      </c>
      <c r="I1443" s="97">
        <f t="shared" si="434"/>
        <v>3.0616152986363819E-3</v>
      </c>
      <c r="J1443" s="97">
        <f t="shared" si="449"/>
        <v>1.718911579619728E-2</v>
      </c>
      <c r="K1443" s="97">
        <f t="shared" si="435"/>
        <v>7.3812486061246461E-3</v>
      </c>
      <c r="L1443" s="97">
        <f t="shared" si="436"/>
        <v>1.167393321761121</v>
      </c>
      <c r="M1443" s="97">
        <f t="shared" si="437"/>
        <v>6.9130423203217486</v>
      </c>
      <c r="N1443" s="97">
        <f t="shared" si="450"/>
        <v>0.66574095343450068</v>
      </c>
      <c r="O1443" s="97">
        <f t="shared" si="438"/>
        <v>1.5891167550990883E-2</v>
      </c>
      <c r="P1443" s="97">
        <f t="shared" si="439"/>
        <v>1.5891167550990883E-2</v>
      </c>
      <c r="Q1443" s="97">
        <f t="shared" si="451"/>
        <v>8.8884226185276527E-2</v>
      </c>
      <c r="R1443" s="97">
        <f t="shared" si="440"/>
        <v>1.2456946453626933E-3</v>
      </c>
      <c r="S1443" s="97">
        <f t="shared" si="447"/>
        <v>6.125389110954627</v>
      </c>
      <c r="T1443" s="97">
        <f t="shared" si="441"/>
        <v>327.22056358046206</v>
      </c>
      <c r="U1443" s="97">
        <f t="shared" si="442"/>
        <v>664.64921766361545</v>
      </c>
      <c r="V1443" s="33">
        <f t="shared" si="443"/>
        <v>999.99999999999909</v>
      </c>
      <c r="W1443" s="101">
        <f t="shared" si="444"/>
        <v>305.94539471508745</v>
      </c>
      <c r="X1443" s="108">
        <f t="shared" si="445"/>
        <v>8.1302187559215557</v>
      </c>
      <c r="Y1443" s="32">
        <f t="shared" si="446"/>
        <v>3.5441607161640545</v>
      </c>
    </row>
    <row r="1444" spans="1:25" x14ac:dyDescent="0.25">
      <c r="A1444" s="4">
        <v>1438</v>
      </c>
      <c r="C1444" s="106">
        <f>IF(male=0,VLOOKUP((($A$5:$A$1570/'Life tables'!$I$2)*2)+age,lifetable,13,1),IF(male=1,VLOOKUP((($A$5:$A$1570/'Life tables'!$I$2)*2)+age,lifetable,10,1),"error"))</f>
        <v>1.1679056558138168E-2</v>
      </c>
      <c r="F1444" s="97">
        <f t="shared" si="432"/>
        <v>1.3133314534611038</v>
      </c>
      <c r="G1444" s="97">
        <f t="shared" si="448"/>
        <v>0.13192689315146211</v>
      </c>
      <c r="H1444" s="97">
        <f t="shared" si="433"/>
        <v>3.0189848708991312E-3</v>
      </c>
      <c r="I1444" s="97">
        <f t="shared" si="434"/>
        <v>3.0189848708991312E-3</v>
      </c>
      <c r="J1444" s="97">
        <f t="shared" si="449"/>
        <v>1.6949771761320204E-2</v>
      </c>
      <c r="K1444" s="97">
        <f t="shared" si="435"/>
        <v>7.278470903957353E-3</v>
      </c>
      <c r="L1444" s="97">
        <f t="shared" si="436"/>
        <v>1.1511383479025659</v>
      </c>
      <c r="M1444" s="97">
        <f t="shared" si="437"/>
        <v>6.8168873024604508</v>
      </c>
      <c r="N1444" s="97">
        <f t="shared" si="450"/>
        <v>0.65648101688235294</v>
      </c>
      <c r="O1444" s="97">
        <f t="shared" si="438"/>
        <v>1.5670133825331396E-2</v>
      </c>
      <c r="P1444" s="97">
        <f t="shared" si="439"/>
        <v>1.5670133825331396E-2</v>
      </c>
      <c r="Q1444" s="97">
        <f t="shared" si="451"/>
        <v>8.7647916039841872E-2</v>
      </c>
      <c r="R1444" s="97">
        <f t="shared" si="440"/>
        <v>1.2283680060446516E-3</v>
      </c>
      <c r="S1444" s="97">
        <f t="shared" si="447"/>
        <v>6.0401897338815482</v>
      </c>
      <c r="T1444" s="97">
        <f t="shared" si="441"/>
        <v>327.32516126826323</v>
      </c>
      <c r="U1444" s="97">
        <f t="shared" si="442"/>
        <v>664.65772450252541</v>
      </c>
      <c r="V1444" s="33">
        <f t="shared" si="443"/>
        <v>999.99999999999909</v>
      </c>
      <c r="W1444" s="101">
        <f t="shared" si="444"/>
        <v>301.3427063627102</v>
      </c>
      <c r="X1444" s="108">
        <f t="shared" si="445"/>
        <v>8.0171142292103905</v>
      </c>
      <c r="Y1444" s="32">
        <f t="shared" si="446"/>
        <v>3.4938506191093039</v>
      </c>
    </row>
    <row r="1445" spans="1:25" x14ac:dyDescent="0.25">
      <c r="A1445" s="4">
        <v>1439</v>
      </c>
      <c r="C1445" s="106">
        <f>IF(male=0,VLOOKUP((($A$5:$A$1570/'Life tables'!$I$2)*2)+age,lifetable,13,1),IF(male=1,VLOOKUP((($A$5:$A$1570/'Life tables'!$I$2)*2)+age,lifetable,10,1),"error"))</f>
        <v>1.1679056558138168E-2</v>
      </c>
      <c r="F1445" s="97">
        <f t="shared" si="432"/>
        <v>1.2950450015167982</v>
      </c>
      <c r="G1445" s="97">
        <f t="shared" si="448"/>
        <v>0.13008998078222125</v>
      </c>
      <c r="H1445" s="97">
        <f t="shared" si="433"/>
        <v>2.9769493880689641E-3</v>
      </c>
      <c r="I1445" s="97">
        <f t="shared" si="434"/>
        <v>2.9769493880689641E-3</v>
      </c>
      <c r="J1445" s="97">
        <f t="shared" si="449"/>
        <v>1.6713767981799431E-2</v>
      </c>
      <c r="K1445" s="97">
        <f t="shared" si="435"/>
        <v>7.1771275545214714E-3</v>
      </c>
      <c r="L1445" s="97">
        <f t="shared" si="436"/>
        <v>1.1351102264221182</v>
      </c>
      <c r="M1445" s="97">
        <f t="shared" si="437"/>
        <v>6.7220692276935914</v>
      </c>
      <c r="N1445" s="97">
        <f t="shared" si="450"/>
        <v>0.64734983084685727</v>
      </c>
      <c r="O1445" s="97">
        <f t="shared" si="438"/>
        <v>1.5452173361158741E-2</v>
      </c>
      <c r="P1445" s="97">
        <f t="shared" si="439"/>
        <v>1.5452173361158741E-2</v>
      </c>
      <c r="Q1445" s="97">
        <f t="shared" si="451"/>
        <v>8.6428795598577482E-2</v>
      </c>
      <c r="R1445" s="97">
        <f t="shared" si="440"/>
        <v>1.211282276991111E-3</v>
      </c>
      <c r="S1445" s="97">
        <f t="shared" si="447"/>
        <v>5.9561749722488475</v>
      </c>
      <c r="T1445" s="97">
        <f t="shared" si="441"/>
        <v>327.42830383184361</v>
      </c>
      <c r="U1445" s="97">
        <f t="shared" si="442"/>
        <v>664.66611291235688</v>
      </c>
      <c r="V1445" s="33">
        <f t="shared" si="443"/>
        <v>999.99999999999898</v>
      </c>
      <c r="W1445" s="101">
        <f t="shared" si="444"/>
        <v>296.80925590444025</v>
      </c>
      <c r="X1445" s="108">
        <f t="shared" si="445"/>
        <v>7.9055832557984997</v>
      </c>
      <c r="Y1445" s="32">
        <f t="shared" si="446"/>
        <v>3.4442547215837971</v>
      </c>
    </row>
    <row r="1446" spans="1:25" x14ac:dyDescent="0.25">
      <c r="A1446" s="4">
        <v>1440</v>
      </c>
      <c r="C1446" s="106">
        <f>IF(male=0,VLOOKUP((($A$5:$A$1570/'Life tables'!$I$2)*2)+age,lifetable,13,1),IF(male=1,VLOOKUP((($A$5:$A$1570/'Life tables'!$I$2)*2)+age,lifetable,10,1),"error"))</f>
        <v>1.1679056558138168E-2</v>
      </c>
      <c r="F1446" s="97">
        <f t="shared" si="432"/>
        <v>1.2770137246282649</v>
      </c>
      <c r="G1446" s="97">
        <f t="shared" si="448"/>
        <v>0.12827870128138472</v>
      </c>
      <c r="H1446" s="97">
        <f t="shared" si="433"/>
        <v>2.9355004819409517E-3</v>
      </c>
      <c r="I1446" s="97">
        <f t="shared" si="434"/>
        <v>2.9355004819409517E-3</v>
      </c>
      <c r="J1446" s="97">
        <f t="shared" si="449"/>
        <v>1.6481057475232049E-2</v>
      </c>
      <c r="K1446" s="97">
        <f t="shared" si="435"/>
        <v>7.0771983829109658E-3</v>
      </c>
      <c r="L1446" s="97">
        <f t="shared" si="436"/>
        <v>1.1193057665248554</v>
      </c>
      <c r="M1446" s="97">
        <f t="shared" si="437"/>
        <v>6.6285695311702355</v>
      </c>
      <c r="N1446" s="97">
        <f t="shared" si="450"/>
        <v>0.63834560749264546</v>
      </c>
      <c r="O1446" s="97">
        <f t="shared" si="438"/>
        <v>1.5237243483027995E-2</v>
      </c>
      <c r="P1446" s="97">
        <f t="shared" si="439"/>
        <v>1.5237243483027995E-2</v>
      </c>
      <c r="Q1446" s="97">
        <f t="shared" si="451"/>
        <v>8.5226626164491046E-2</v>
      </c>
      <c r="R1446" s="97">
        <f t="shared" si="440"/>
        <v>1.1944341129114847E-3</v>
      </c>
      <c r="S1446" s="97">
        <f t="shared" si="447"/>
        <v>5.8733283764341317</v>
      </c>
      <c r="T1446" s="97">
        <f t="shared" si="441"/>
        <v>327.53001151548335</v>
      </c>
      <c r="U1446" s="97">
        <f t="shared" si="442"/>
        <v>664.67438454485273</v>
      </c>
      <c r="V1446" s="33">
        <f t="shared" si="443"/>
        <v>999.99999999999909</v>
      </c>
      <c r="W1446" s="101">
        <f t="shared" si="444"/>
        <v>292.34400207835745</v>
      </c>
      <c r="X1446" s="108">
        <f t="shared" si="445"/>
        <v>7.7956039396629553</v>
      </c>
      <c r="Y1446" s="32">
        <f t="shared" si="446"/>
        <v>3.3953628830385654</v>
      </c>
    </row>
    <row r="1447" spans="1:25" x14ac:dyDescent="0.25">
      <c r="A1447" s="4">
        <v>1441</v>
      </c>
      <c r="C1447" s="106">
        <f>IF(male=0,VLOOKUP((($A$5:$A$1570/'Life tables'!$I$2)*2)+age,lifetable,13,1),IF(male=1,VLOOKUP((($A$5:$A$1570/'Life tables'!$I$2)*2)+age,lifetable,10,1),"error"))</f>
        <v>1.1679056558138168E-2</v>
      </c>
      <c r="F1447" s="97">
        <f t="shared" si="432"/>
        <v>1.2592340349935969</v>
      </c>
      <c r="G1447" s="97">
        <f t="shared" si="448"/>
        <v>0.12649269424674206</v>
      </c>
      <c r="H1447" s="97">
        <f t="shared" si="433"/>
        <v>2.8946299051532814E-3</v>
      </c>
      <c r="I1447" s="97">
        <f t="shared" si="434"/>
        <v>2.8946299051532814E-3</v>
      </c>
      <c r="J1447" s="97">
        <f t="shared" si="449"/>
        <v>1.625159393767606E-2</v>
      </c>
      <c r="K1447" s="97">
        <f t="shared" si="435"/>
        <v>6.9786635055604819E-3</v>
      </c>
      <c r="L1447" s="97">
        <f t="shared" si="436"/>
        <v>1.1037218234933117</v>
      </c>
      <c r="M1447" s="97">
        <f t="shared" si="437"/>
        <v>6.5363699046693595</v>
      </c>
      <c r="N1447" s="97">
        <f t="shared" si="450"/>
        <v>0.62946658369836594</v>
      </c>
      <c r="O1447" s="97">
        <f t="shared" si="438"/>
        <v>1.502530210541525E-2</v>
      </c>
      <c r="P1447" s="97">
        <f t="shared" si="439"/>
        <v>1.502530210541525E-2</v>
      </c>
      <c r="Q1447" s="97">
        <f t="shared" si="451"/>
        <v>8.4041172340201378E-2</v>
      </c>
      <c r="R1447" s="97">
        <f t="shared" si="440"/>
        <v>1.1778202147585751E-3</v>
      </c>
      <c r="S1447" s="97">
        <f t="shared" si="447"/>
        <v>5.7916337242052034</v>
      </c>
      <c r="T1447" s="97">
        <f t="shared" si="441"/>
        <v>327.63030428176125</v>
      </c>
      <c r="U1447" s="97">
        <f t="shared" si="442"/>
        <v>664.68254102857304</v>
      </c>
      <c r="V1447" s="33">
        <f t="shared" si="443"/>
        <v>999.99999999999909</v>
      </c>
      <c r="W1447" s="101">
        <f t="shared" si="444"/>
        <v>287.94591926822102</v>
      </c>
      <c r="X1447" s="108">
        <f t="shared" si="445"/>
        <v>7.6871546896647605</v>
      </c>
      <c r="Y1447" s="32">
        <f t="shared" si="446"/>
        <v>3.3471651069929154</v>
      </c>
    </row>
    <row r="1448" spans="1:25" x14ac:dyDescent="0.25">
      <c r="A1448" s="4">
        <v>1442</v>
      </c>
      <c r="C1448" s="106">
        <f>IF(male=0,VLOOKUP((($A$5:$A$1570/'Life tables'!$I$2)*2)+age,lifetable,13,1),IF(male=1,VLOOKUP((($A$5:$A$1570/'Life tables'!$I$2)*2)+age,lifetable,10,1),"error"))</f>
        <v>1.1679056558138168E-2</v>
      </c>
      <c r="F1448" s="97">
        <f t="shared" si="432"/>
        <v>1.2417023965561789</v>
      </c>
      <c r="G1448" s="97">
        <f t="shared" si="448"/>
        <v>0.12473160447400571</v>
      </c>
      <c r="H1448" s="97">
        <f t="shared" si="433"/>
        <v>2.8543295292922186E-3</v>
      </c>
      <c r="I1448" s="97">
        <f t="shared" si="434"/>
        <v>2.8543295292922186E-3</v>
      </c>
      <c r="J1448" s="97">
        <f t="shared" si="449"/>
        <v>1.6025331733010888E-2</v>
      </c>
      <c r="K1448" s="97">
        <f t="shared" si="435"/>
        <v>6.8815033256765948E-3</v>
      </c>
      <c r="L1448" s="97">
        <f t="shared" si="436"/>
        <v>1.0883552979649012</v>
      </c>
      <c r="M1448" s="97">
        <f t="shared" si="437"/>
        <v>6.4454522931085805</v>
      </c>
      <c r="N1448" s="97">
        <f t="shared" si="450"/>
        <v>0.62071102072046658</v>
      </c>
      <c r="O1448" s="97">
        <f t="shared" si="438"/>
        <v>1.4816307724692147E-2</v>
      </c>
      <c r="P1448" s="97">
        <f t="shared" si="439"/>
        <v>1.4816307724692147E-2</v>
      </c>
      <c r="Q1448" s="97">
        <f t="shared" si="451"/>
        <v>8.2872201983049384E-2</v>
      </c>
      <c r="R1448" s="97">
        <f t="shared" si="440"/>
        <v>1.1614373290994636E-3</v>
      </c>
      <c r="S1448" s="97">
        <f t="shared" si="447"/>
        <v>5.7110750176265812</v>
      </c>
      <c r="T1448" s="97">
        <f t="shared" si="441"/>
        <v>327.72920181547732</v>
      </c>
      <c r="U1448" s="97">
        <f t="shared" si="442"/>
        <v>664.69058396922787</v>
      </c>
      <c r="V1448" s="33">
        <f t="shared" si="443"/>
        <v>999.99999999999909</v>
      </c>
      <c r="W1448" s="101">
        <f t="shared" si="444"/>
        <v>283.61399726906291</v>
      </c>
      <c r="X1448" s="108">
        <f t="shared" si="445"/>
        <v>7.5802142152939229</v>
      </c>
      <c r="Y1448" s="32">
        <f t="shared" si="446"/>
        <v>3.2996515389833587</v>
      </c>
    </row>
    <row r="1449" spans="1:25" x14ac:dyDescent="0.25">
      <c r="A1449" s="4">
        <v>1443</v>
      </c>
      <c r="C1449" s="106">
        <f>IF(male=0,VLOOKUP((($A$5:$A$1570/'Life tables'!$I$2)*2)+age,lifetable,13,1),IF(male=1,VLOOKUP((($A$5:$A$1570/'Life tables'!$I$2)*2)+age,lifetable,10,1),"error"))</f>
        <v>1.1679056558138168E-2</v>
      </c>
      <c r="F1449" s="97">
        <f t="shared" si="432"/>
        <v>1.2244153241962583</v>
      </c>
      <c r="G1449" s="97">
        <f t="shared" si="448"/>
        <v>0.12299508187560258</v>
      </c>
      <c r="H1449" s="97">
        <f t="shared" si="433"/>
        <v>2.8145913430337528E-3</v>
      </c>
      <c r="I1449" s="97">
        <f t="shared" si="434"/>
        <v>2.8145913430337528E-3</v>
      </c>
      <c r="J1449" s="97">
        <f t="shared" si="449"/>
        <v>1.5802225882503851E-2</v>
      </c>
      <c r="K1449" s="97">
        <f t="shared" si="435"/>
        <v>6.7856985287575106E-3</v>
      </c>
      <c r="L1449" s="97">
        <f t="shared" si="436"/>
        <v>1.0732031352233269</v>
      </c>
      <c r="M1449" s="97">
        <f t="shared" si="437"/>
        <v>6.3557988910976659</v>
      </c>
      <c r="N1449" s="97">
        <f t="shared" si="450"/>
        <v>0.61207720386129039</v>
      </c>
      <c r="O1449" s="97">
        <f t="shared" si="438"/>
        <v>1.461021941120335E-2</v>
      </c>
      <c r="P1449" s="97">
        <f t="shared" si="439"/>
        <v>1.461021941120335E-2</v>
      </c>
      <c r="Q1449" s="97">
        <f t="shared" si="451"/>
        <v>8.171948616078506E-2</v>
      </c>
      <c r="R1449" s="97">
        <f t="shared" si="440"/>
        <v>1.145282247494474E-3</v>
      </c>
      <c r="S1449" s="97">
        <f t="shared" si="447"/>
        <v>5.6316364800056897</v>
      </c>
      <c r="T1449" s="97">
        <f t="shared" si="441"/>
        <v>327.82672352752064</v>
      </c>
      <c r="U1449" s="97">
        <f t="shared" si="442"/>
        <v>664.6985149500041</v>
      </c>
      <c r="V1449" s="33">
        <f t="shared" si="443"/>
        <v>999.99999999999909</v>
      </c>
      <c r="W1449" s="101">
        <f t="shared" si="444"/>
        <v>279.34724105625878</v>
      </c>
      <c r="X1449" s="108">
        <f t="shared" si="445"/>
        <v>7.4747615224743837</v>
      </c>
      <c r="Y1449" s="32">
        <f t="shared" si="446"/>
        <v>3.2528124645419592</v>
      </c>
    </row>
    <row r="1450" spans="1:25" x14ac:dyDescent="0.25">
      <c r="A1450" s="4">
        <v>1444</v>
      </c>
      <c r="C1450" s="106">
        <f>IF(male=0,VLOOKUP((($A$5:$A$1570/'Life tables'!$I$2)*2)+age,lifetable,13,1),IF(male=1,VLOOKUP((($A$5:$A$1570/'Life tables'!$I$2)*2)+age,lifetable,10,1),"error"))</f>
        <v>1.1679056558138168E-2</v>
      </c>
      <c r="F1450" s="97">
        <f t="shared" si="432"/>
        <v>1.2073693829380441</v>
      </c>
      <c r="G1450" s="97">
        <f t="shared" si="448"/>
        <v>0.12128278140102544</v>
      </c>
      <c r="H1450" s="97">
        <f t="shared" si="433"/>
        <v>2.7754074503209387E-3</v>
      </c>
      <c r="I1450" s="97">
        <f t="shared" si="434"/>
        <v>2.7754074503209387E-3</v>
      </c>
      <c r="J1450" s="97">
        <f t="shared" si="449"/>
        <v>1.5582232054577032E-2</v>
      </c>
      <c r="K1450" s="97">
        <f t="shared" si="435"/>
        <v>6.6912300781988079E-3</v>
      </c>
      <c r="L1450" s="97">
        <f t="shared" si="436"/>
        <v>1.0582623245036009</v>
      </c>
      <c r="M1450" s="97">
        <f t="shared" si="437"/>
        <v>6.267392139536339</v>
      </c>
      <c r="N1450" s="97">
        <f t="shared" si="450"/>
        <v>0.60356344214143653</v>
      </c>
      <c r="O1450" s="97">
        <f t="shared" si="438"/>
        <v>1.4406996801445844E-2</v>
      </c>
      <c r="P1450" s="97">
        <f t="shared" si="439"/>
        <v>1.4406996801445844E-2</v>
      </c>
      <c r="Q1450" s="97">
        <f t="shared" si="451"/>
        <v>8.0582799107823885E-2</v>
      </c>
      <c r="R1450" s="97">
        <f t="shared" si="440"/>
        <v>1.129351805884111E-3</v>
      </c>
      <c r="S1450" s="97">
        <f t="shared" si="447"/>
        <v>5.5533025528783027</v>
      </c>
      <c r="T1450" s="97">
        <f t="shared" si="441"/>
        <v>327.92288855868304</v>
      </c>
      <c r="U1450" s="97">
        <f t="shared" si="442"/>
        <v>664.70633553188816</v>
      </c>
      <c r="V1450" s="33">
        <f t="shared" si="443"/>
        <v>999.99999999999909</v>
      </c>
      <c r="W1450" s="101">
        <f t="shared" si="444"/>
        <v>275.1446705580268</v>
      </c>
      <c r="X1450" s="108">
        <f t="shared" si="445"/>
        <v>7.3707759094278993</v>
      </c>
      <c r="Y1450" s="32">
        <f t="shared" si="446"/>
        <v>3.2066383072036433</v>
      </c>
    </row>
    <row r="1451" spans="1:25" x14ac:dyDescent="0.25">
      <c r="A1451" s="4">
        <v>1445</v>
      </c>
      <c r="C1451" s="106">
        <f>IF(male=0,VLOOKUP((($A$5:$A$1570/'Life tables'!$I$2)*2)+age,lifetable,13,1),IF(male=1,VLOOKUP((($A$5:$A$1570/'Life tables'!$I$2)*2)+age,lifetable,10,1),"error"))</f>
        <v>1.1679056558138168E-2</v>
      </c>
      <c r="F1451" s="97">
        <f t="shared" si="432"/>
        <v>1.1905611871719053</v>
      </c>
      <c r="G1451" s="97">
        <f t="shared" si="448"/>
        <v>0.11959436295870118</v>
      </c>
      <c r="H1451" s="97">
        <f t="shared" si="433"/>
        <v>2.7367700685759452E-3</v>
      </c>
      <c r="I1451" s="97">
        <f t="shared" si="434"/>
        <v>2.7367700685759452E-3</v>
      </c>
      <c r="J1451" s="97">
        <f t="shared" si="449"/>
        <v>1.5365306554769014E-2</v>
      </c>
      <c r="K1451" s="97">
        <f t="shared" si="435"/>
        <v>6.5980792109828776E-3</v>
      </c>
      <c r="L1451" s="97">
        <f t="shared" si="436"/>
        <v>1.0435298983103003</v>
      </c>
      <c r="M1451" s="97">
        <f t="shared" si="437"/>
        <v>6.180214722255994</v>
      </c>
      <c r="N1451" s="97">
        <f t="shared" si="450"/>
        <v>0.59516806797635069</v>
      </c>
      <c r="O1451" s="97">
        <f t="shared" si="438"/>
        <v>1.4206600090349169E-2</v>
      </c>
      <c r="P1451" s="97">
        <f t="shared" si="439"/>
        <v>1.4206600090349169E-2</v>
      </c>
      <c r="Q1451" s="97">
        <f t="shared" si="451"/>
        <v>7.9461918182067631E-2</v>
      </c>
      <c r="R1451" s="97">
        <f t="shared" si="440"/>
        <v>1.1136428839839162E-3</v>
      </c>
      <c r="S1451" s="97">
        <f t="shared" si="447"/>
        <v>5.4760578930328938</v>
      </c>
      <c r="T1451" s="97">
        <f t="shared" si="441"/>
        <v>328.01771578341987</v>
      </c>
      <c r="U1451" s="97">
        <f t="shared" si="442"/>
        <v>664.71404725398315</v>
      </c>
      <c r="V1451" s="33">
        <f t="shared" si="443"/>
        <v>999.99999999999909</v>
      </c>
      <c r="W1451" s="101">
        <f t="shared" si="444"/>
        <v>271.00532043130619</v>
      </c>
      <c r="X1451" s="108">
        <f t="shared" si="445"/>
        <v>7.2682369625960961</v>
      </c>
      <c r="Y1451" s="32">
        <f t="shared" si="446"/>
        <v>3.1611196265420816</v>
      </c>
    </row>
    <row r="1452" spans="1:25" x14ac:dyDescent="0.25">
      <c r="A1452" s="4">
        <v>1446</v>
      </c>
      <c r="C1452" s="106">
        <f>IF(male=0,VLOOKUP((($A$5:$A$1570/'Life tables'!$I$2)*2)+age,lifetable,13,1),IF(male=1,VLOOKUP((($A$5:$A$1570/'Life tables'!$I$2)*2)+age,lifetable,10,1),"error"))</f>
        <v>1.1679056558138168E-2</v>
      </c>
      <c r="F1452" s="97">
        <f t="shared" si="432"/>
        <v>1.1739873998912631</v>
      </c>
      <c r="G1452" s="97">
        <f t="shared" si="448"/>
        <v>0.11792949133933499</v>
      </c>
      <c r="H1452" s="97">
        <f t="shared" si="433"/>
        <v>2.698671526945882E-3</v>
      </c>
      <c r="I1452" s="97">
        <f t="shared" si="434"/>
        <v>2.698671526945882E-3</v>
      </c>
      <c r="J1452" s="97">
        <f t="shared" si="449"/>
        <v>1.5151406315886268E-2</v>
      </c>
      <c r="K1452" s="97">
        <f t="shared" si="435"/>
        <v>6.5062274334497777E-3</v>
      </c>
      <c r="L1452" s="97">
        <f t="shared" si="436"/>
        <v>1.0290029317487004</v>
      </c>
      <c r="M1452" s="97">
        <f t="shared" si="437"/>
        <v>6.0942495627048343</v>
      </c>
      <c r="N1452" s="97">
        <f t="shared" si="450"/>
        <v>0.58688943685709638</v>
      </c>
      <c r="O1452" s="97">
        <f t="shared" si="438"/>
        <v>1.4008990023655471E-2</v>
      </c>
      <c r="P1452" s="97">
        <f t="shared" si="439"/>
        <v>1.4008990023655471E-2</v>
      </c>
      <c r="Q1452" s="97">
        <f t="shared" si="451"/>
        <v>7.8356623822283783E-2</v>
      </c>
      <c r="R1452" s="97">
        <f t="shared" si="440"/>
        <v>1.0981524046871478E-3</v>
      </c>
      <c r="S1452" s="97">
        <f t="shared" si="447"/>
        <v>5.3998873695734559</v>
      </c>
      <c r="T1452" s="97">
        <f t="shared" si="441"/>
        <v>328.11122381355807</v>
      </c>
      <c r="U1452" s="97">
        <f t="shared" si="442"/>
        <v>664.72165163382124</v>
      </c>
      <c r="V1452" s="33">
        <f t="shared" si="443"/>
        <v>999.99999999999909</v>
      </c>
      <c r="W1452" s="101">
        <f t="shared" si="444"/>
        <v>266.92823984096555</v>
      </c>
      <c r="X1452" s="108">
        <f t="shared" si="445"/>
        <v>7.1671245526197911</v>
      </c>
      <c r="Y1452" s="32">
        <f t="shared" si="446"/>
        <v>3.1162471162336733</v>
      </c>
    </row>
    <row r="1453" spans="1:25" x14ac:dyDescent="0.25">
      <c r="A1453" s="4">
        <v>1447</v>
      </c>
      <c r="C1453" s="106">
        <f>IF(male=0,VLOOKUP((($A$5:$A$1570/'Life tables'!$I$2)*2)+age,lifetable,13,1),IF(male=1,VLOOKUP((($A$5:$A$1570/'Life tables'!$I$2)*2)+age,lifetable,10,1),"error"))</f>
        <v>1.1679056558138168E-2</v>
      </c>
      <c r="F1453" s="97">
        <f t="shared" si="432"/>
        <v>1.1576447319437917</v>
      </c>
      <c r="G1453" s="97">
        <f t="shared" si="448"/>
        <v>0.11628783614069192</v>
      </c>
      <c r="H1453" s="97">
        <f t="shared" si="433"/>
        <v>2.6611042645815187E-3</v>
      </c>
      <c r="I1453" s="97">
        <f t="shared" si="434"/>
        <v>2.6611042645815187E-3</v>
      </c>
      <c r="J1453" s="97">
        <f t="shared" si="449"/>
        <v>1.4940488888339189E-2</v>
      </c>
      <c r="K1453" s="97">
        <f t="shared" si="435"/>
        <v>6.4156565171473992E-3</v>
      </c>
      <c r="L1453" s="97">
        <f t="shared" si="436"/>
        <v>1.0146785418684501</v>
      </c>
      <c r="M1453" s="97">
        <f t="shared" si="437"/>
        <v>6.009479820675999</v>
      </c>
      <c r="N1453" s="97">
        <f t="shared" si="450"/>
        <v>0.57872592703526626</v>
      </c>
      <c r="O1453" s="97">
        <f t="shared" si="438"/>
        <v>1.3814127890398372E-2</v>
      </c>
      <c r="P1453" s="97">
        <f t="shared" si="439"/>
        <v>1.3814127890398372E-2</v>
      </c>
      <c r="Q1453" s="97">
        <f t="shared" si="451"/>
        <v>7.726669950603747E-2</v>
      </c>
      <c r="R1453" s="97">
        <f t="shared" si="440"/>
        <v>1.0828773334752037E-3</v>
      </c>
      <c r="S1453" s="97">
        <f t="shared" si="447"/>
        <v>5.3247760610204233</v>
      </c>
      <c r="T1453" s="97">
        <f t="shared" si="441"/>
        <v>328.20343100195242</v>
      </c>
      <c r="U1453" s="97">
        <f t="shared" si="442"/>
        <v>664.72915016767183</v>
      </c>
      <c r="V1453" s="33">
        <f t="shared" si="443"/>
        <v>999.99999999999909</v>
      </c>
      <c r="W1453" s="101">
        <f t="shared" si="444"/>
        <v>262.91249224229409</v>
      </c>
      <c r="X1453" s="108">
        <f t="shared" si="445"/>
        <v>7.0674188303747911</v>
      </c>
      <c r="Y1453" s="32">
        <f t="shared" si="446"/>
        <v>3.072011602149284</v>
      </c>
    </row>
    <row r="1454" spans="1:25" x14ac:dyDescent="0.25">
      <c r="A1454" s="4">
        <v>1448</v>
      </c>
      <c r="C1454" s="106">
        <f>IF(male=0,VLOOKUP((($A$5:$A$1570/'Life tables'!$I$2)*2)+age,lifetable,13,1),IF(male=1,VLOOKUP((($A$5:$A$1570/'Life tables'!$I$2)*2)+age,lifetable,10,1),"error"))</f>
        <v>1.1679056558138168E-2</v>
      </c>
      <c r="F1454" s="97">
        <f t="shared" si="432"/>
        <v>1.1415299412965378</v>
      </c>
      <c r="G1454" s="97">
        <f t="shared" si="448"/>
        <v>0.11466907169377662</v>
      </c>
      <c r="H1454" s="97">
        <f t="shared" si="433"/>
        <v>2.6240608289479967E-3</v>
      </c>
      <c r="I1454" s="97">
        <f t="shared" si="434"/>
        <v>2.6240608289479967E-3</v>
      </c>
      <c r="J1454" s="97">
        <f t="shared" si="449"/>
        <v>1.4732512430657782E-2</v>
      </c>
      <c r="K1454" s="97">
        <f t="shared" si="435"/>
        <v>6.3263484947587659E-3</v>
      </c>
      <c r="L1454" s="97">
        <f t="shared" si="436"/>
        <v>1.0005538870194486</v>
      </c>
      <c r="M1454" s="97">
        <f t="shared" si="437"/>
        <v>5.9258888890782533</v>
      </c>
      <c r="N1454" s="97">
        <f t="shared" si="450"/>
        <v>0.57067593921199322</v>
      </c>
      <c r="O1454" s="97">
        <f t="shared" si="438"/>
        <v>1.3621975515479688E-2</v>
      </c>
      <c r="P1454" s="97">
        <f t="shared" si="439"/>
        <v>1.3621975515479688E-2</v>
      </c>
      <c r="Q1454" s="97">
        <f t="shared" si="451"/>
        <v>7.6191931708170679E-2</v>
      </c>
      <c r="R1454" s="97">
        <f t="shared" si="440"/>
        <v>1.0678146778357188E-3</v>
      </c>
      <c r="S1454" s="97">
        <f t="shared" si="447"/>
        <v>5.250709252449294</v>
      </c>
      <c r="T1454" s="97">
        <f t="shared" si="441"/>
        <v>328.29435544609123</v>
      </c>
      <c r="U1454" s="97">
        <f t="shared" si="442"/>
        <v>664.73654433084448</v>
      </c>
      <c r="V1454" s="33">
        <f t="shared" si="443"/>
        <v>999.99999999999909</v>
      </c>
      <c r="W1454" s="101">
        <f t="shared" si="444"/>
        <v>258.95715516672828</v>
      </c>
      <c r="X1454" s="108">
        <f t="shared" si="445"/>
        <v>6.9691002230633678</v>
      </c>
      <c r="Y1454" s="32">
        <f t="shared" si="446"/>
        <v>3.0284040404732733</v>
      </c>
    </row>
    <row r="1455" spans="1:25" x14ac:dyDescent="0.25">
      <c r="A1455" s="4">
        <v>1449</v>
      </c>
      <c r="C1455" s="106">
        <f>IF(male=0,VLOOKUP((($A$5:$A$1570/'Life tables'!$I$2)*2)+age,lifetable,13,1),IF(male=1,VLOOKUP((($A$5:$A$1570/'Life tables'!$I$2)*2)+age,lifetable,10,1),"error"))</f>
        <v>1.1679056558138168E-2</v>
      </c>
      <c r="F1455" s="97">
        <f t="shared" si="432"/>
        <v>1.1256398323146108</v>
      </c>
      <c r="G1455" s="97">
        <f t="shared" si="448"/>
        <v>0.1130728769903762</v>
      </c>
      <c r="H1455" s="97">
        <f t="shared" si="433"/>
        <v>2.5875338741667398E-3</v>
      </c>
      <c r="I1455" s="97">
        <f t="shared" si="434"/>
        <v>2.5875338741667398E-3</v>
      </c>
      <c r="J1455" s="97">
        <f t="shared" si="449"/>
        <v>1.452743570018249E-2</v>
      </c>
      <c r="K1455" s="97">
        <f t="shared" si="435"/>
        <v>6.2382856561045376E-3</v>
      </c>
      <c r="L1455" s="97">
        <f t="shared" si="436"/>
        <v>0.98662616621961408</v>
      </c>
      <c r="M1455" s="97">
        <f t="shared" si="437"/>
        <v>5.8434603907487563</v>
      </c>
      <c r="N1455" s="97">
        <f t="shared" si="450"/>
        <v>0.56273789623101234</v>
      </c>
      <c r="O1455" s="97">
        <f t="shared" si="438"/>
        <v>1.3432495252342858E-2</v>
      </c>
      <c r="P1455" s="97">
        <f t="shared" si="439"/>
        <v>1.3432495252342858E-2</v>
      </c>
      <c r="Q1455" s="97">
        <f t="shared" si="451"/>
        <v>7.5132109859822632E-2</v>
      </c>
      <c r="R1455" s="97">
        <f t="shared" si="440"/>
        <v>1.0529614866882412E-3</v>
      </c>
      <c r="S1455" s="97">
        <f t="shared" si="447"/>
        <v>5.1776724326665473</v>
      </c>
      <c r="T1455" s="97">
        <f t="shared" si="441"/>
        <v>328.38401499165121</v>
      </c>
      <c r="U1455" s="97">
        <f t="shared" si="442"/>
        <v>664.74383557798728</v>
      </c>
      <c r="V1455" s="33">
        <f t="shared" si="443"/>
        <v>999.99999999999909</v>
      </c>
      <c r="W1455" s="101">
        <f t="shared" si="444"/>
        <v>255.06132001076438</v>
      </c>
      <c r="X1455" s="108">
        <f t="shared" si="445"/>
        <v>6.8721494303605688</v>
      </c>
      <c r="Y1455" s="32">
        <f t="shared" si="446"/>
        <v>2.9854155158494624</v>
      </c>
    </row>
    <row r="1456" spans="1:25" x14ac:dyDescent="0.25">
      <c r="A1456" s="4">
        <v>1450</v>
      </c>
      <c r="C1456" s="106">
        <f>IF(male=0,VLOOKUP((($A$5:$A$1570/'Life tables'!$I$2)*2)+age,lifetable,13,1),IF(male=1,VLOOKUP((($A$5:$A$1570/'Life tables'!$I$2)*2)+age,lifetable,10,1),"error"))</f>
        <v>1.1679056558138168E-2</v>
      </c>
      <c r="F1456" s="97">
        <f t="shared" si="432"/>
        <v>1.1099712550530798</v>
      </c>
      <c r="G1456" s="97">
        <f t="shared" si="448"/>
        <v>0.11149893561192992</v>
      </c>
      <c r="H1456" s="97">
        <f t="shared" si="433"/>
        <v>2.5515161593877207E-3</v>
      </c>
      <c r="I1456" s="97">
        <f t="shared" si="434"/>
        <v>2.5515161593877207E-3</v>
      </c>
      <c r="J1456" s="97">
        <f t="shared" si="449"/>
        <v>1.4325218043925444E-2</v>
      </c>
      <c r="K1456" s="97">
        <f t="shared" si="435"/>
        <v>6.151450544218718E-3</v>
      </c>
      <c r="L1456" s="97">
        <f t="shared" si="436"/>
        <v>0.97289261853423026</v>
      </c>
      <c r="M1456" s="97">
        <f t="shared" si="437"/>
        <v>5.762178175307489</v>
      </c>
      <c r="N1456" s="97">
        <f t="shared" si="450"/>
        <v>0.55491024277573608</v>
      </c>
      <c r="O1456" s="97">
        <f t="shared" si="438"/>
        <v>1.3245649975742149E-2</v>
      </c>
      <c r="P1456" s="97">
        <f t="shared" si="439"/>
        <v>1.3245649975742149E-2</v>
      </c>
      <c r="Q1456" s="97">
        <f t="shared" si="451"/>
        <v>7.408702630798554E-2</v>
      </c>
      <c r="R1456" s="97">
        <f t="shared" si="440"/>
        <v>1.0383148498174155E-3</v>
      </c>
      <c r="S1456" s="97">
        <f t="shared" si="447"/>
        <v>5.1056512914224657</v>
      </c>
      <c r="T1456" s="97">
        <f t="shared" si="441"/>
        <v>328.47242723600311</v>
      </c>
      <c r="U1456" s="97">
        <f t="shared" si="442"/>
        <v>664.75102534338134</v>
      </c>
      <c r="V1456" s="33">
        <f t="shared" si="443"/>
        <v>999.99999999999909</v>
      </c>
      <c r="W1456" s="101">
        <f t="shared" si="444"/>
        <v>251.22409182801596</v>
      </c>
      <c r="X1456" s="108">
        <f t="shared" si="445"/>
        <v>6.7765474206146212</v>
      </c>
      <c r="Y1456" s="32">
        <f t="shared" si="446"/>
        <v>2.9430372395536053</v>
      </c>
    </row>
    <row r="1457" spans="1:25" x14ac:dyDescent="0.25">
      <c r="A1457" s="4">
        <v>1451</v>
      </c>
      <c r="C1457" s="106">
        <f>IF(male=0,VLOOKUP((($A$5:$A$1570/'Life tables'!$I$2)*2)+age,lifetable,13,1),IF(male=1,VLOOKUP((($A$5:$A$1570/'Life tables'!$I$2)*2)+age,lifetable,10,1),"error"))</f>
        <v>1.1679056558138168E-2</v>
      </c>
      <c r="F1457" s="97">
        <f t="shared" si="432"/>
        <v>1.0945211045617507</v>
      </c>
      <c r="G1457" s="97">
        <f t="shared" si="448"/>
        <v>0.10994693565969246</v>
      </c>
      <c r="H1457" s="97">
        <f t="shared" si="433"/>
        <v>2.5160005471913374E-3</v>
      </c>
      <c r="I1457" s="97">
        <f t="shared" si="434"/>
        <v>2.5160005471913374E-3</v>
      </c>
      <c r="J1457" s="97">
        <f t="shared" si="449"/>
        <v>1.412581938959798E-2</v>
      </c>
      <c r="K1457" s="97">
        <f t="shared" si="435"/>
        <v>6.0658259514957263E-3</v>
      </c>
      <c r="L1457" s="97">
        <f t="shared" si="436"/>
        <v>0.95935052246658181</v>
      </c>
      <c r="M1457" s="97">
        <f t="shared" si="437"/>
        <v>5.6820263160528706</v>
      </c>
      <c r="N1457" s="97">
        <f t="shared" si="450"/>
        <v>0.54719144507029482</v>
      </c>
      <c r="O1457" s="97">
        <f t="shared" si="438"/>
        <v>1.3061403074606544E-2</v>
      </c>
      <c r="P1457" s="97">
        <f t="shared" si="439"/>
        <v>1.3061403074606544E-2</v>
      </c>
      <c r="Q1457" s="97">
        <f t="shared" si="451"/>
        <v>7.3056476275590199E-2</v>
      </c>
      <c r="R1457" s="97">
        <f t="shared" si="440"/>
        <v>1.02387189731359E-3</v>
      </c>
      <c r="S1457" s="97">
        <f t="shared" si="447"/>
        <v>5.0346317166604591</v>
      </c>
      <c r="T1457" s="97">
        <f t="shared" si="441"/>
        <v>328.55960953166829</v>
      </c>
      <c r="U1457" s="97">
        <f t="shared" si="442"/>
        <v>664.7581150412301</v>
      </c>
      <c r="V1457" s="33">
        <f t="shared" si="443"/>
        <v>999.99999999999909</v>
      </c>
      <c r="W1457" s="101">
        <f t="shared" si="444"/>
        <v>247.44458912436471</v>
      </c>
      <c r="X1457" s="108">
        <f t="shared" si="445"/>
        <v>6.6822754271006239</v>
      </c>
      <c r="Y1457" s="32">
        <f t="shared" si="446"/>
        <v>2.9012605476920115</v>
      </c>
    </row>
    <row r="1458" spans="1:25" x14ac:dyDescent="0.25">
      <c r="A1458" s="4">
        <v>1452</v>
      </c>
      <c r="C1458" s="106">
        <f>IF(male=0,VLOOKUP((($A$5:$A$1570/'Life tables'!$I$2)*2)+age,lifetable,13,1),IF(male=1,VLOOKUP((($A$5:$A$1570/'Life tables'!$I$2)*2)+age,lifetable,10,1),"error"))</f>
        <v>1.1679056558138168E-2</v>
      </c>
      <c r="F1458" s="97">
        <f t="shared" si="432"/>
        <v>1.079286320202492</v>
      </c>
      <c r="G1458" s="97">
        <f t="shared" si="448"/>
        <v>0.10841656968615795</v>
      </c>
      <c r="H1458" s="97">
        <f t="shared" si="433"/>
        <v>2.4809800020191321E-3</v>
      </c>
      <c r="I1458" s="97">
        <f t="shared" si="434"/>
        <v>2.4809800020191321E-3</v>
      </c>
      <c r="J1458" s="97">
        <f t="shared" si="449"/>
        <v>1.3929200236800074E-2</v>
      </c>
      <c r="K1458" s="97">
        <f t="shared" si="435"/>
        <v>5.98139491590703E-3</v>
      </c>
      <c r="L1458" s="97">
        <f t="shared" si="436"/>
        <v>0.94599719535958871</v>
      </c>
      <c r="M1458" s="97">
        <f t="shared" si="437"/>
        <v>5.6029891068981312</v>
      </c>
      <c r="N1458" s="97">
        <f t="shared" si="450"/>
        <v>0.53957999058450357</v>
      </c>
      <c r="O1458" s="97">
        <f t="shared" si="438"/>
        <v>1.2879718444997301E-2</v>
      </c>
      <c r="P1458" s="97">
        <f t="shared" si="439"/>
        <v>1.2879718444997301E-2</v>
      </c>
      <c r="Q1458" s="97">
        <f t="shared" si="451"/>
        <v>7.2040257822115455E-2</v>
      </c>
      <c r="R1458" s="97">
        <f t="shared" si="440"/>
        <v>1.0096297990207666E-3</v>
      </c>
      <c r="S1458" s="97">
        <f t="shared" si="447"/>
        <v>4.9645997918024971</v>
      </c>
      <c r="T1458" s="97">
        <f t="shared" si="441"/>
        <v>328.6455789897272</v>
      </c>
      <c r="U1458" s="97">
        <f t="shared" si="442"/>
        <v>664.76510606594502</v>
      </c>
      <c r="V1458" s="33">
        <f t="shared" si="443"/>
        <v>999.99999999999898</v>
      </c>
      <c r="W1458" s="101">
        <f t="shared" si="444"/>
        <v>243.72194365616522</v>
      </c>
      <c r="X1458" s="108">
        <f t="shared" si="445"/>
        <v>6.5893149443267802</v>
      </c>
      <c r="Y1458" s="32">
        <f t="shared" si="446"/>
        <v>2.8600768994259278</v>
      </c>
    </row>
    <row r="1459" spans="1:25" x14ac:dyDescent="0.25">
      <c r="A1459" s="4">
        <v>1453</v>
      </c>
      <c r="C1459" s="106">
        <f>IF(male=0,VLOOKUP((($A$5:$A$1570/'Life tables'!$I$2)*2)+age,lifetable,13,1),IF(male=1,VLOOKUP((($A$5:$A$1570/'Life tables'!$I$2)*2)+age,lifetable,10,1),"error"))</f>
        <v>1.1679056558138168E-2</v>
      </c>
      <c r="F1459" s="97">
        <f t="shared" si="432"/>
        <v>1.0642638849787982</v>
      </c>
      <c r="G1459" s="97">
        <f t="shared" si="448"/>
        <v>0.1069075346277132</v>
      </c>
      <c r="H1459" s="97">
        <f t="shared" si="433"/>
        <v>2.4464475886326457E-3</v>
      </c>
      <c r="I1459" s="97">
        <f t="shared" si="434"/>
        <v>2.4464475886326457E-3</v>
      </c>
      <c r="J1459" s="97">
        <f t="shared" si="449"/>
        <v>1.373532164836774E-2</v>
      </c>
      <c r="K1459" s="97">
        <f t="shared" si="435"/>
        <v>5.8981407172855873E-3</v>
      </c>
      <c r="L1459" s="97">
        <f t="shared" si="436"/>
        <v>0.93282999280816636</v>
      </c>
      <c r="M1459" s="97">
        <f t="shared" si="437"/>
        <v>5.525051059347982</v>
      </c>
      <c r="N1459" s="97">
        <f t="shared" si="450"/>
        <v>0.53207438774270799</v>
      </c>
      <c r="O1459" s="97">
        <f t="shared" si="438"/>
        <v>1.2700560483158168E-2</v>
      </c>
      <c r="P1459" s="97">
        <f t="shared" si="439"/>
        <v>1.2700560483158168E-2</v>
      </c>
      <c r="Q1459" s="97">
        <f t="shared" si="451"/>
        <v>7.1038171804715805E-2</v>
      </c>
      <c r="R1459" s="97">
        <f t="shared" si="440"/>
        <v>9.9558576399181187E-4</v>
      </c>
      <c r="S1459" s="97">
        <f t="shared" si="447"/>
        <v>4.8955417930702501</v>
      </c>
      <c r="T1459" s="97">
        <f t="shared" si="441"/>
        <v>328.7303524831803</v>
      </c>
      <c r="U1459" s="97">
        <f t="shared" si="442"/>
        <v>664.7719997924263</v>
      </c>
      <c r="V1459" s="33">
        <f t="shared" si="443"/>
        <v>999.99999999999909</v>
      </c>
      <c r="W1459" s="101">
        <f t="shared" si="444"/>
        <v>240.055300231454</v>
      </c>
      <c r="X1459" s="108">
        <f t="shared" si="445"/>
        <v>6.4976477243924187</v>
      </c>
      <c r="Y1459" s="32">
        <f t="shared" si="446"/>
        <v>2.819477875221287</v>
      </c>
    </row>
    <row r="1460" spans="1:25" x14ac:dyDescent="0.25">
      <c r="A1460" s="4">
        <v>1454</v>
      </c>
      <c r="C1460" s="106">
        <f>IF(male=0,VLOOKUP((($A$5:$A$1570/'Life tables'!$I$2)*2)+age,lifetable,13,1),IF(male=1,VLOOKUP((($A$5:$A$1570/'Life tables'!$I$2)*2)+age,lifetable,10,1),"error"))</f>
        <v>1.1679056558138168E-2</v>
      </c>
      <c r="F1460" s="97">
        <f t="shared" si="432"/>
        <v>1.0494508248772865</v>
      </c>
      <c r="G1460" s="97">
        <f t="shared" si="448"/>
        <v>0.10541953173848963</v>
      </c>
      <c r="H1460" s="97">
        <f t="shared" si="433"/>
        <v>2.4123964705997005E-3</v>
      </c>
      <c r="I1460" s="97">
        <f t="shared" si="434"/>
        <v>2.4123964705997005E-3</v>
      </c>
      <c r="J1460" s="97">
        <f t="shared" si="449"/>
        <v>1.354414524187442E-2</v>
      </c>
      <c r="K1460" s="97">
        <f t="shared" si="435"/>
        <v>5.8160468736764281E-3</v>
      </c>
      <c r="L1460" s="97">
        <f t="shared" si="436"/>
        <v>0.91984630808204659</v>
      </c>
      <c r="M1460" s="97">
        <f t="shared" si="437"/>
        <v>5.448196899515132</v>
      </c>
      <c r="N1460" s="97">
        <f t="shared" si="450"/>
        <v>0.52467316563646926</v>
      </c>
      <c r="O1460" s="97">
        <f t="shared" si="438"/>
        <v>1.2523894078657173E-2</v>
      </c>
      <c r="P1460" s="97">
        <f t="shared" si="439"/>
        <v>1.2523894078657173E-2</v>
      </c>
      <c r="Q1460" s="97">
        <f t="shared" si="451"/>
        <v>7.005002183986149E-2</v>
      </c>
      <c r="R1460" s="97">
        <f t="shared" si="440"/>
        <v>9.8173703995084981E-4</v>
      </c>
      <c r="S1460" s="97">
        <f t="shared" si="447"/>
        <v>4.8274441868415359</v>
      </c>
      <c r="T1460" s="97">
        <f t="shared" si="441"/>
        <v>328.81394665026204</v>
      </c>
      <c r="U1460" s="97">
        <f t="shared" si="442"/>
        <v>664.77879757633991</v>
      </c>
      <c r="V1460" s="33">
        <f t="shared" si="443"/>
        <v>999.99999999999909</v>
      </c>
      <c r="W1460" s="101">
        <f t="shared" si="444"/>
        <v>236.44381651412431</v>
      </c>
      <c r="X1460" s="108">
        <f t="shared" si="445"/>
        <v>6.4072557733970559</v>
      </c>
      <c r="Y1460" s="32">
        <f t="shared" si="446"/>
        <v>2.7794551751234926</v>
      </c>
    </row>
    <row r="1461" spans="1:25" x14ac:dyDescent="0.25">
      <c r="A1461" s="4">
        <v>1455</v>
      </c>
      <c r="C1461" s="106">
        <f>IF(male=0,VLOOKUP((($A$5:$A$1570/'Life tables'!$I$2)*2)+age,lifetable,13,1),IF(male=1,VLOOKUP((($A$5:$A$1570/'Life tables'!$I$2)*2)+age,lifetable,10,1),"error"))</f>
        <v>1.1679056558138168E-2</v>
      </c>
      <c r="F1461" s="97">
        <f t="shared" si="432"/>
        <v>1.0348442082208382</v>
      </c>
      <c r="G1461" s="97">
        <f t="shared" si="448"/>
        <v>0.103952266525385</v>
      </c>
      <c r="H1461" s="97">
        <f t="shared" si="433"/>
        <v>2.3788199088074519E-3</v>
      </c>
      <c r="I1461" s="97">
        <f t="shared" si="434"/>
        <v>2.3788199088074519E-3</v>
      </c>
      <c r="J1461" s="97">
        <f t="shared" si="449"/>
        <v>1.335563318128268E-2</v>
      </c>
      <c r="K1461" s="97">
        <f t="shared" si="435"/>
        <v>5.735097137751775E-3</v>
      </c>
      <c r="L1461" s="97">
        <f t="shared" si="436"/>
        <v>0.90704357155880388</v>
      </c>
      <c r="M1461" s="97">
        <f t="shared" si="437"/>
        <v>5.3724115651762174</v>
      </c>
      <c r="N1461" s="97">
        <f t="shared" si="450"/>
        <v>0.5173748737410433</v>
      </c>
      <c r="O1461" s="97">
        <f t="shared" si="438"/>
        <v>1.2349684607619029E-2</v>
      </c>
      <c r="P1461" s="97">
        <f t="shared" si="439"/>
        <v>1.2349684607619029E-2</v>
      </c>
      <c r="Q1461" s="97">
        <f t="shared" si="451"/>
        <v>6.9075614265484989E-2</v>
      </c>
      <c r="R1461" s="97">
        <f t="shared" si="440"/>
        <v>9.6808091276275325E-4</v>
      </c>
      <c r="S1461" s="97">
        <f t="shared" si="447"/>
        <v>4.7602936270416887</v>
      </c>
      <c r="T1461" s="97">
        <f t="shared" si="441"/>
        <v>328.89637789770882</v>
      </c>
      <c r="U1461" s="97">
        <f t="shared" si="442"/>
        <v>664.78550075439045</v>
      </c>
      <c r="V1461" s="33">
        <f t="shared" si="443"/>
        <v>999.99999999999909</v>
      </c>
      <c r="W1461" s="101">
        <f t="shared" si="444"/>
        <v>232.88666283101836</v>
      </c>
      <c r="X1461" s="108">
        <f t="shared" si="445"/>
        <v>6.3181213478997735</v>
      </c>
      <c r="Y1461" s="32">
        <f t="shared" si="446"/>
        <v>2.7400006170568361</v>
      </c>
    </row>
    <row r="1462" spans="1:25" x14ac:dyDescent="0.25">
      <c r="A1462" s="4">
        <v>1456</v>
      </c>
      <c r="C1462" s="106">
        <f>IF(male=0,VLOOKUP((($A$5:$A$1570/'Life tables'!$I$2)*2)+age,lifetable,13,1),IF(male=1,VLOOKUP((($A$5:$A$1570/'Life tables'!$I$2)*2)+age,lifetable,10,1),"error"))</f>
        <v>1.1679056558138168E-2</v>
      </c>
      <c r="F1462" s="97">
        <f t="shared" si="432"/>
        <v>1.020441145033097</v>
      </c>
      <c r="G1462" s="97">
        <f t="shared" si="448"/>
        <v>0.10250544868422592</v>
      </c>
      <c r="H1462" s="97">
        <f t="shared" si="433"/>
        <v>2.3457112600015449E-3</v>
      </c>
      <c r="I1462" s="97">
        <f t="shared" si="434"/>
        <v>2.3457112600015449E-3</v>
      </c>
      <c r="J1462" s="97">
        <f t="shared" si="449"/>
        <v>1.3169748168742456E-2</v>
      </c>
      <c r="K1462" s="97">
        <f t="shared" si="435"/>
        <v>5.6552754932890905E-3</v>
      </c>
      <c r="L1462" s="97">
        <f t="shared" si="436"/>
        <v>0.89441925016683643</v>
      </c>
      <c r="M1462" s="97">
        <f t="shared" si="437"/>
        <v>5.2976802028666761</v>
      </c>
      <c r="N1462" s="97">
        <f t="shared" si="450"/>
        <v>0.51017808163561063</v>
      </c>
      <c r="O1462" s="97">
        <f t="shared" si="438"/>
        <v>1.2177897926047052E-2</v>
      </c>
      <c r="P1462" s="97">
        <f t="shared" si="439"/>
        <v>1.2177897926047052E-2</v>
      </c>
      <c r="Q1462" s="97">
        <f t="shared" si="451"/>
        <v>6.8114758103628575E-2</v>
      </c>
      <c r="R1462" s="97">
        <f t="shared" si="440"/>
        <v>9.5461470590965788E-4</v>
      </c>
      <c r="S1462" s="97">
        <f t="shared" si="447"/>
        <v>4.694076952569433</v>
      </c>
      <c r="T1462" s="97">
        <f t="shared" si="441"/>
        <v>328.97766240398118</v>
      </c>
      <c r="U1462" s="97">
        <f t="shared" si="442"/>
        <v>664.79211064458968</v>
      </c>
      <c r="V1462" s="33">
        <f t="shared" si="443"/>
        <v>999.99999999999909</v>
      </c>
      <c r="W1462" s="101">
        <f t="shared" si="444"/>
        <v>229.38302198189851</v>
      </c>
      <c r="X1462" s="108">
        <f t="shared" si="445"/>
        <v>6.2302269514282029</v>
      </c>
      <c r="Y1462" s="32">
        <f t="shared" si="446"/>
        <v>2.7011061351482124</v>
      </c>
    </row>
    <row r="1463" spans="1:25" x14ac:dyDescent="0.25">
      <c r="A1463" s="4">
        <v>1457</v>
      </c>
      <c r="C1463" s="106">
        <f>IF(male=0,VLOOKUP((($A$5:$A$1570/'Life tables'!$I$2)*2)+age,lifetable,13,1),IF(male=1,VLOOKUP((($A$5:$A$1570/'Life tables'!$I$2)*2)+age,lifetable,10,1),"error"))</f>
        <v>1.1679056558138168E-2</v>
      </c>
      <c r="F1463" s="97">
        <f t="shared" si="432"/>
        <v>1.0062387864140601</v>
      </c>
      <c r="G1463" s="97">
        <f t="shared" si="448"/>
        <v>0.10107879203704473</v>
      </c>
      <c r="H1463" s="97">
        <f t="shared" si="433"/>
        <v>2.313063975350773E-3</v>
      </c>
      <c r="I1463" s="97">
        <f t="shared" si="434"/>
        <v>2.313063975350773E-3</v>
      </c>
      <c r="J1463" s="97">
        <f t="shared" si="449"/>
        <v>1.2986453436532477E-2</v>
      </c>
      <c r="K1463" s="97">
        <f t="shared" si="435"/>
        <v>5.5765661517106126E-3</v>
      </c>
      <c r="L1463" s="97">
        <f t="shared" si="436"/>
        <v>0.8819708468380707</v>
      </c>
      <c r="M1463" s="97">
        <f t="shared" si="437"/>
        <v>5.2239881650141422</v>
      </c>
      <c r="N1463" s="97">
        <f t="shared" si="450"/>
        <v>0.50308137872721681</v>
      </c>
      <c r="O1463" s="97">
        <f t="shared" si="438"/>
        <v>1.2008500363233626E-2</v>
      </c>
      <c r="P1463" s="97">
        <f t="shared" si="439"/>
        <v>1.2008500363233626E-2</v>
      </c>
      <c r="Q1463" s="97">
        <f t="shared" si="451"/>
        <v>6.7167265023587136E-2</v>
      </c>
      <c r="R1463" s="97">
        <f t="shared" si="440"/>
        <v>9.4133577997441292E-4</v>
      </c>
      <c r="S1463" s="97">
        <f t="shared" si="447"/>
        <v>4.628781184756896</v>
      </c>
      <c r="T1463" s="97">
        <f t="shared" si="441"/>
        <v>329.0578161224413</v>
      </c>
      <c r="U1463" s="97">
        <f t="shared" si="442"/>
        <v>664.7986285465214</v>
      </c>
      <c r="V1463" s="33">
        <f t="shared" si="443"/>
        <v>999.99999999999909</v>
      </c>
      <c r="W1463" s="101">
        <f t="shared" si="444"/>
        <v>225.93208905225279</v>
      </c>
      <c r="X1463" s="108">
        <f t="shared" si="445"/>
        <v>6.1435553310363975</v>
      </c>
      <c r="Y1463" s="32">
        <f t="shared" si="446"/>
        <v>2.6627637780747881</v>
      </c>
    </row>
    <row r="1464" spans="1:25" x14ac:dyDescent="0.25">
      <c r="A1464" s="4">
        <v>1458</v>
      </c>
      <c r="C1464" s="106">
        <f>IF(male=0,VLOOKUP((($A$5:$A$1570/'Life tables'!$I$2)*2)+age,lifetable,13,1),IF(male=1,VLOOKUP((($A$5:$A$1570/'Life tables'!$I$2)*2)+age,lifetable,10,1),"error"))</f>
        <v>1.1679056558138168E-2</v>
      </c>
      <c r="F1464" s="97">
        <f t="shared" si="432"/>
        <v>0.99223432392649202</v>
      </c>
      <c r="G1464" s="97">
        <f t="shared" si="448"/>
        <v>9.9672014470443354E-2</v>
      </c>
      <c r="H1464" s="97">
        <f t="shared" si="433"/>
        <v>2.2808715990366131E-3</v>
      </c>
      <c r="I1464" s="97">
        <f t="shared" si="434"/>
        <v>2.2808715990366131E-3</v>
      </c>
      <c r="J1464" s="97">
        <f t="shared" si="449"/>
        <v>1.2805712739141361E-2</v>
      </c>
      <c r="K1464" s="97">
        <f t="shared" si="435"/>
        <v>5.4989535486828691E-3</v>
      </c>
      <c r="L1464" s="97">
        <f t="shared" si="436"/>
        <v>0.86969589997015118</v>
      </c>
      <c r="M1464" s="97">
        <f t="shared" si="437"/>
        <v>5.151321007109904</v>
      </c>
      <c r="N1464" s="97">
        <f t="shared" si="450"/>
        <v>0.49608337397837687</v>
      </c>
      <c r="O1464" s="97">
        <f t="shared" si="438"/>
        <v>1.1841458715258176E-2</v>
      </c>
      <c r="P1464" s="97">
        <f t="shared" si="439"/>
        <v>1.1841458715258176E-2</v>
      </c>
      <c r="Q1464" s="97">
        <f t="shared" si="451"/>
        <v>6.6232949305540023E-2</v>
      </c>
      <c r="R1464" s="97">
        <f t="shared" si="440"/>
        <v>9.2824153213089307E-4</v>
      </c>
      <c r="S1464" s="97">
        <f t="shared" si="447"/>
        <v>4.5643935248633394</v>
      </c>
      <c r="T1464" s="97">
        <f t="shared" si="441"/>
        <v>329.13685478448599</v>
      </c>
      <c r="U1464" s="97">
        <f t="shared" si="442"/>
        <v>664.80505574160225</v>
      </c>
      <c r="V1464" s="33">
        <f t="shared" si="443"/>
        <v>999.99999999999909</v>
      </c>
      <c r="W1464" s="101">
        <f t="shared" si="444"/>
        <v>222.5330712288949</v>
      </c>
      <c r="X1464" s="108">
        <f t="shared" si="445"/>
        <v>6.0580894739109006</v>
      </c>
      <c r="Y1464" s="32">
        <f t="shared" si="446"/>
        <v>2.6249657074352371</v>
      </c>
    </row>
    <row r="1465" spans="1:25" x14ac:dyDescent="0.25">
      <c r="A1465" s="4">
        <v>1459</v>
      </c>
      <c r="C1465" s="106">
        <f>IF(male=0,VLOOKUP((($A$5:$A$1570/'Life tables'!$I$2)*2)+age,lifetable,13,1),IF(male=1,VLOOKUP((($A$5:$A$1570/'Life tables'!$I$2)*2)+age,lifetable,10,1),"error"))</f>
        <v>1.1679056558138168E-2</v>
      </c>
      <c r="F1465" s="97">
        <f t="shared" si="432"/>
        <v>0.97842498899291119</v>
      </c>
      <c r="G1465" s="97">
        <f t="shared" si="448"/>
        <v>9.8284837875019473E-2</v>
      </c>
      <c r="H1465" s="97">
        <f t="shared" si="433"/>
        <v>2.2491277668670643E-3</v>
      </c>
      <c r="I1465" s="97">
        <f t="shared" si="434"/>
        <v>2.2491277668670643E-3</v>
      </c>
      <c r="J1465" s="97">
        <f t="shared" si="449"/>
        <v>1.2627490345485156E-2</v>
      </c>
      <c r="K1465" s="97">
        <f t="shared" si="435"/>
        <v>5.4224223407747761E-3</v>
      </c>
      <c r="L1465" s="97">
        <f t="shared" si="436"/>
        <v>0.85759198289789762</v>
      </c>
      <c r="M1465" s="97">
        <f t="shared" si="437"/>
        <v>5.0796644849179895</v>
      </c>
      <c r="N1465" s="97">
        <f t="shared" si="450"/>
        <v>0.4891826956383048</v>
      </c>
      <c r="O1465" s="97">
        <f t="shared" si="438"/>
        <v>1.1676740238571633E-2</v>
      </c>
      <c r="P1465" s="97">
        <f t="shared" si="439"/>
        <v>1.1676740238571633E-2</v>
      </c>
      <c r="Q1465" s="97">
        <f t="shared" si="451"/>
        <v>6.5311627804667177E-2</v>
      </c>
      <c r="R1465" s="97">
        <f t="shared" si="440"/>
        <v>9.1532939564108965E-4</v>
      </c>
      <c r="S1465" s="97">
        <f t="shared" si="447"/>
        <v>4.5009013516022334</v>
      </c>
      <c r="T1465" s="97">
        <f t="shared" si="441"/>
        <v>329.21479390263613</v>
      </c>
      <c r="U1465" s="97">
        <f t="shared" si="442"/>
        <v>664.81139349333864</v>
      </c>
      <c r="V1465" s="33">
        <f t="shared" si="443"/>
        <v>999.99999999999909</v>
      </c>
      <c r="W1465" s="101">
        <f t="shared" si="444"/>
        <v>219.18518761831587</v>
      </c>
      <c r="X1465" s="108">
        <f t="shared" si="445"/>
        <v>5.9738126040243325</v>
      </c>
      <c r="Y1465" s="32">
        <f t="shared" si="446"/>
        <v>2.5877041961442591</v>
      </c>
    </row>
    <row r="1466" spans="1:25" x14ac:dyDescent="0.25">
      <c r="A1466" s="4">
        <v>1460</v>
      </c>
      <c r="C1466" s="106">
        <f>IF(male=0,VLOOKUP((($A$5:$A$1570/'Life tables'!$I$2)*2)+age,lifetable,13,1),IF(male=1,VLOOKUP((($A$5:$A$1570/'Life tables'!$I$2)*2)+age,lifetable,10,1),"error"))</f>
        <v>1.1679056558138168E-2</v>
      </c>
      <c r="F1466" s="97">
        <f t="shared" si="432"/>
        <v>0.96480805230290334</v>
      </c>
      <c r="G1466" s="97">
        <f t="shared" si="448"/>
        <v>9.6916988085829839E-2</v>
      </c>
      <c r="H1466" s="97">
        <f t="shared" si="433"/>
        <v>2.2178262049142249E-3</v>
      </c>
      <c r="I1466" s="97">
        <f t="shared" si="434"/>
        <v>2.2178262049142249E-3</v>
      </c>
      <c r="J1466" s="97">
        <f t="shared" si="449"/>
        <v>1.2451751031258174E-2</v>
      </c>
      <c r="K1466" s="97">
        <f t="shared" si="435"/>
        <v>5.3469574021729784E-3</v>
      </c>
      <c r="L1466" s="97">
        <f t="shared" si="436"/>
        <v>0.84565670337381393</v>
      </c>
      <c r="M1466" s="97">
        <f t="shared" si="437"/>
        <v>5.0090045517214286</v>
      </c>
      <c r="N1466" s="97">
        <f t="shared" si="450"/>
        <v>0.48237799097772244</v>
      </c>
      <c r="O1466" s="97">
        <f t="shared" si="438"/>
        <v>1.1514312643666339E-2</v>
      </c>
      <c r="P1466" s="97">
        <f t="shared" si="439"/>
        <v>1.1514312643666339E-2</v>
      </c>
      <c r="Q1466" s="97">
        <f t="shared" si="451"/>
        <v>6.4403119915742893E-2</v>
      </c>
      <c r="R1466" s="97">
        <f t="shared" si="440"/>
        <v>9.0259683935890202E-4</v>
      </c>
      <c r="S1466" s="97">
        <f t="shared" si="447"/>
        <v>4.4382922187012719</v>
      </c>
      <c r="T1466" s="97">
        <f t="shared" si="441"/>
        <v>329.29164877358312</v>
      </c>
      <c r="U1466" s="97">
        <f t="shared" si="442"/>
        <v>664.81764304758019</v>
      </c>
      <c r="V1466" s="33">
        <f t="shared" si="443"/>
        <v>999.99999999999909</v>
      </c>
      <c r="W1466" s="101">
        <f t="shared" si="444"/>
        <v>215.8876690677489</v>
      </c>
      <c r="X1466" s="108">
        <f t="shared" si="445"/>
        <v>5.8907081788357996</v>
      </c>
      <c r="Y1466" s="32">
        <f t="shared" si="446"/>
        <v>2.5509716268499836</v>
      </c>
    </row>
    <row r="1467" spans="1:25" x14ac:dyDescent="0.25">
      <c r="A1467" s="4">
        <v>1461</v>
      </c>
      <c r="C1467" s="106">
        <f>IF(male=0,VLOOKUP((($A$5:$A$1570/'Life tables'!$I$2)*2)+age,lifetable,13,1),IF(male=1,VLOOKUP((($A$5:$A$1570/'Life tables'!$I$2)*2)+age,lifetable,10,1),"error"))</f>
        <v>1.2723250509569572E-2</v>
      </c>
      <c r="F1467" s="97">
        <f t="shared" si="432"/>
        <v>0.95138082323052287</v>
      </c>
      <c r="G1467" s="97">
        <f t="shared" si="448"/>
        <v>9.5568194823867039E-2</v>
      </c>
      <c r="H1467" s="97">
        <f t="shared" si="433"/>
        <v>2.1869607281750627E-3</v>
      </c>
      <c r="I1467" s="97">
        <f t="shared" si="434"/>
        <v>2.1869607281750627E-3</v>
      </c>
      <c r="J1467" s="97">
        <f t="shared" si="449"/>
        <v>1.3376245125852202E-2</v>
      </c>
      <c r="K1467" s="97">
        <f t="shared" si="435"/>
        <v>5.2725438214530941E-3</v>
      </c>
      <c r="L1467" s="97">
        <f t="shared" si="436"/>
        <v>0.8327899180030004</v>
      </c>
      <c r="M1467" s="97">
        <f t="shared" si="437"/>
        <v>4.9393273556052764</v>
      </c>
      <c r="N1467" s="97">
        <f t="shared" si="450"/>
        <v>0.47566792602720859</v>
      </c>
      <c r="O1467" s="97">
        <f t="shared" si="438"/>
        <v>1.1354144088830486E-2</v>
      </c>
      <c r="P1467" s="97">
        <f t="shared" si="439"/>
        <v>1.1354144088830486E-2</v>
      </c>
      <c r="Q1467" s="97">
        <f t="shared" si="451"/>
        <v>6.9185264715475231E-2</v>
      </c>
      <c r="R1467" s="97">
        <f t="shared" si="440"/>
        <v>8.9004136724055161E-4</v>
      </c>
      <c r="S1467" s="97">
        <f t="shared" si="447"/>
        <v>4.3708758353176913</v>
      </c>
      <c r="T1467" s="97">
        <f t="shared" si="441"/>
        <v>329.37421028342447</v>
      </c>
      <c r="U1467" s="97">
        <f t="shared" si="442"/>
        <v>664.82380563276888</v>
      </c>
      <c r="V1467" s="33">
        <f t="shared" si="443"/>
        <v>999.99999999999909</v>
      </c>
      <c r="W1467" s="101">
        <f t="shared" si="444"/>
        <v>212.42524168860234</v>
      </c>
      <c r="X1467" s="108">
        <f t="shared" si="445"/>
        <v>5.8019840838057783</v>
      </c>
      <c r="Y1467" s="32">
        <f t="shared" si="446"/>
        <v>2.511778314125849</v>
      </c>
    </row>
    <row r="1468" spans="1:25" x14ac:dyDescent="0.25">
      <c r="A1468" s="4">
        <v>1462</v>
      </c>
      <c r="C1468" s="106">
        <f>IF(male=0,VLOOKUP((($A$5:$A$1570/'Life tables'!$I$2)*2)+age,lifetable,13,1),IF(male=1,VLOOKUP((($A$5:$A$1570/'Life tables'!$I$2)*2)+age,lifetable,10,1),"error"))</f>
        <v>1.2723250509569572E-2</v>
      </c>
      <c r="F1468" s="97">
        <f t="shared" si="432"/>
        <v>0.93703810118492947</v>
      </c>
      <c r="G1468" s="97">
        <f t="shared" si="448"/>
        <v>9.4127438376723785E-2</v>
      </c>
      <c r="H1468" s="97">
        <f t="shared" si="433"/>
        <v>2.153990786924478E-3</v>
      </c>
      <c r="I1468" s="97">
        <f t="shared" si="434"/>
        <v>2.153990786924478E-3</v>
      </c>
      <c r="J1468" s="97">
        <f t="shared" si="449"/>
        <v>1.3174589005433078E-2</v>
      </c>
      <c r="K1468" s="97">
        <f t="shared" si="435"/>
        <v>5.1930565870483393E-3</v>
      </c>
      <c r="L1468" s="97">
        <f t="shared" si="436"/>
        <v>0.82023503564187528</v>
      </c>
      <c r="M1468" s="97">
        <f t="shared" si="437"/>
        <v>4.8649459826208492</v>
      </c>
      <c r="N1468" s="97">
        <f t="shared" si="450"/>
        <v>0.46850483865208098</v>
      </c>
      <c r="O1468" s="97">
        <f t="shared" si="438"/>
        <v>1.1183161935677218E-2</v>
      </c>
      <c r="P1468" s="97">
        <f t="shared" si="439"/>
        <v>1.1183161935677218E-2</v>
      </c>
      <c r="Q1468" s="97">
        <f t="shared" si="451"/>
        <v>6.8143403221118462E-2</v>
      </c>
      <c r="R1468" s="97">
        <f t="shared" si="440"/>
        <v>8.7663822666248056E-4</v>
      </c>
      <c r="S1468" s="97">
        <f t="shared" si="447"/>
        <v>4.3050547786496329</v>
      </c>
      <c r="T1468" s="97">
        <f t="shared" si="441"/>
        <v>329.45552827565103</v>
      </c>
      <c r="U1468" s="97">
        <f t="shared" si="442"/>
        <v>664.82987532758261</v>
      </c>
      <c r="V1468" s="33">
        <f t="shared" si="443"/>
        <v>999.99999999999909</v>
      </c>
      <c r="W1468" s="101">
        <f t="shared" si="444"/>
        <v>208.98548245230202</v>
      </c>
      <c r="X1468" s="108">
        <f t="shared" si="445"/>
        <v>5.7145963967655167</v>
      </c>
      <c r="Y1468" s="32">
        <f t="shared" si="446"/>
        <v>2.4732352132460607</v>
      </c>
    </row>
    <row r="1469" spans="1:25" x14ac:dyDescent="0.25">
      <c r="A1469" s="4">
        <v>1463</v>
      </c>
      <c r="C1469" s="106">
        <f>IF(male=0,VLOOKUP((($A$5:$A$1570/'Life tables'!$I$2)*2)+age,lifetable,13,1),IF(male=1,VLOOKUP((($A$5:$A$1570/'Life tables'!$I$2)*2)+age,lifetable,10,1),"error"))</f>
        <v>1.2723250509569572E-2</v>
      </c>
      <c r="F1469" s="97">
        <f t="shared" si="432"/>
        <v>0.92291207409143849</v>
      </c>
      <c r="G1469" s="97">
        <f t="shared" si="448"/>
        <v>9.2708449391036757E-2</v>
      </c>
      <c r="H1469" s="97">
        <f t="shared" si="433"/>
        <v>2.1215189672868897E-3</v>
      </c>
      <c r="I1469" s="97">
        <f t="shared" si="434"/>
        <v>2.1215189672868897E-3</v>
      </c>
      <c r="J1469" s="97">
        <f t="shared" si="449"/>
        <v>1.2975979577490908E-2</v>
      </c>
      <c r="K1469" s="97">
        <f t="shared" si="435"/>
        <v>5.114770274086345E-3</v>
      </c>
      <c r="L1469" s="97">
        <f t="shared" si="436"/>
        <v>0.80786983691425074</v>
      </c>
      <c r="M1469" s="97">
        <f t="shared" si="437"/>
        <v>4.7916843226740777</v>
      </c>
      <c r="N1469" s="97">
        <f t="shared" si="450"/>
        <v>0.46144958206848063</v>
      </c>
      <c r="O1469" s="97">
        <f t="shared" si="438"/>
        <v>1.1014753692340487E-2</v>
      </c>
      <c r="P1469" s="97">
        <f t="shared" si="439"/>
        <v>1.1014753692340487E-2</v>
      </c>
      <c r="Q1469" s="97">
        <f t="shared" si="451"/>
        <v>6.7117225571410671E-2</v>
      </c>
      <c r="R1469" s="97">
        <f t="shared" si="440"/>
        <v>8.6343685261074067E-4</v>
      </c>
      <c r="S1469" s="97">
        <f t="shared" si="447"/>
        <v>4.2402245707968946</v>
      </c>
      <c r="T1469" s="97">
        <f t="shared" si="441"/>
        <v>329.53562148079993</v>
      </c>
      <c r="U1469" s="97">
        <f t="shared" si="442"/>
        <v>664.83585353470926</v>
      </c>
      <c r="V1469" s="33">
        <f t="shared" si="443"/>
        <v>999.99999999999909</v>
      </c>
      <c r="W1469" s="101">
        <f t="shared" si="444"/>
        <v>205.60141818674143</v>
      </c>
      <c r="X1469" s="108">
        <f t="shared" si="445"/>
        <v>5.6285249844899177</v>
      </c>
      <c r="Y1469" s="32">
        <f t="shared" si="446"/>
        <v>2.4352835836359934</v>
      </c>
    </row>
    <row r="1470" spans="1:25" x14ac:dyDescent="0.25">
      <c r="A1470" s="4">
        <v>1464</v>
      </c>
      <c r="C1470" s="106">
        <f>IF(male=0,VLOOKUP((($A$5:$A$1570/'Life tables'!$I$2)*2)+age,lifetable,13,1),IF(male=1,VLOOKUP((($A$5:$A$1570/'Life tables'!$I$2)*2)+age,lifetable,10,1),"error"))</f>
        <v>1.2723250509569572E-2</v>
      </c>
      <c r="F1470" s="97">
        <f t="shared" si="432"/>
        <v>0.90899944491744944</v>
      </c>
      <c r="G1470" s="97">
        <f t="shared" si="448"/>
        <v>9.1310896672980923E-2</v>
      </c>
      <c r="H1470" s="97">
        <f t="shared" si="433"/>
        <v>2.0895376902985009E-3</v>
      </c>
      <c r="I1470" s="97">
        <f t="shared" si="434"/>
        <v>2.0895376902985009E-3</v>
      </c>
      <c r="J1470" s="97">
        <f t="shared" si="449"/>
        <v>1.2780370486333865E-2</v>
      </c>
      <c r="K1470" s="97">
        <f t="shared" si="435"/>
        <v>5.0376666104425902E-3</v>
      </c>
      <c r="L1470" s="97">
        <f t="shared" si="436"/>
        <v>0.795691435767095</v>
      </c>
      <c r="M1470" s="97">
        <f t="shared" si="437"/>
        <v>4.7195255395724685</v>
      </c>
      <c r="N1470" s="97">
        <f t="shared" si="450"/>
        <v>0.45450053491459269</v>
      </c>
      <c r="O1470" s="97">
        <f t="shared" si="438"/>
        <v>1.0848880657081835E-2</v>
      </c>
      <c r="P1470" s="97">
        <f t="shared" si="439"/>
        <v>1.0848880657081835E-2</v>
      </c>
      <c r="Q1470" s="97">
        <f t="shared" si="451"/>
        <v>6.6106495941440704E-2</v>
      </c>
      <c r="R1470" s="97">
        <f t="shared" si="440"/>
        <v>8.5043421129009855E-4</v>
      </c>
      <c r="S1470" s="97">
        <f t="shared" si="447"/>
        <v>4.1763703131909811</v>
      </c>
      <c r="T1470" s="97">
        <f t="shared" si="441"/>
        <v>329.61450834722768</v>
      </c>
      <c r="U1470" s="97">
        <f t="shared" si="442"/>
        <v>664.84174163553098</v>
      </c>
      <c r="V1470" s="33">
        <f t="shared" si="443"/>
        <v>999.99999999999909</v>
      </c>
      <c r="W1470" s="101">
        <f t="shared" si="444"/>
        <v>202.27214732519289</v>
      </c>
      <c r="X1470" s="108">
        <f t="shared" si="445"/>
        <v>5.5437500172404111</v>
      </c>
      <c r="Y1470" s="32">
        <f t="shared" si="446"/>
        <v>2.3979143472833782</v>
      </c>
    </row>
    <row r="1471" spans="1:25" x14ac:dyDescent="0.25">
      <c r="A1471" s="4">
        <v>1465</v>
      </c>
      <c r="C1471" s="106">
        <f>IF(male=0,VLOOKUP((($A$5:$A$1570/'Life tables'!$I$2)*2)+age,lifetable,13,1),IF(male=1,VLOOKUP((($A$5:$A$1570/'Life tables'!$I$2)*2)+age,lifetable,10,1),"error"))</f>
        <v>1.2723250509569572E-2</v>
      </c>
      <c r="F1471" s="97">
        <f t="shared" si="432"/>
        <v>0.89529696793421809</v>
      </c>
      <c r="G1471" s="97">
        <f t="shared" si="448"/>
        <v>8.9934454182311024E-2</v>
      </c>
      <c r="H1471" s="97">
        <f t="shared" si="433"/>
        <v>2.0580394949288551E-3</v>
      </c>
      <c r="I1471" s="97">
        <f t="shared" si="434"/>
        <v>2.0580394949288551E-3</v>
      </c>
      <c r="J1471" s="97">
        <f t="shared" si="449"/>
        <v>1.2587716097593217E-2</v>
      </c>
      <c r="K1471" s="97">
        <f t="shared" si="435"/>
        <v>4.9617276083180608E-3</v>
      </c>
      <c r="L1471" s="97">
        <f t="shared" si="436"/>
        <v>0.7836969910561381</v>
      </c>
      <c r="M1471" s="97">
        <f t="shared" si="437"/>
        <v>4.6484530493061929</v>
      </c>
      <c r="N1471" s="97">
        <f t="shared" si="450"/>
        <v>0.44765610011433932</v>
      </c>
      <c r="O1471" s="97">
        <f t="shared" si="438"/>
        <v>1.0685504707860829E-2</v>
      </c>
      <c r="P1471" s="97">
        <f t="shared" si="439"/>
        <v>1.0685504707860829E-2</v>
      </c>
      <c r="Q1471" s="97">
        <f t="shared" si="451"/>
        <v>6.5110982038625531E-2</v>
      </c>
      <c r="R1471" s="97">
        <f t="shared" si="440"/>
        <v>8.3762731434733968E-4</v>
      </c>
      <c r="S1471" s="97">
        <f t="shared" si="447"/>
        <v>4.1134773304231587</v>
      </c>
      <c r="T1471" s="97">
        <f t="shared" si="441"/>
        <v>329.69220704536389</v>
      </c>
      <c r="U1471" s="97">
        <f t="shared" si="442"/>
        <v>664.84754099045369</v>
      </c>
      <c r="V1471" s="33">
        <f t="shared" si="443"/>
        <v>999.99999999999909</v>
      </c>
      <c r="W1471" s="101">
        <f t="shared" si="444"/>
        <v>198.99678288399065</v>
      </c>
      <c r="X1471" s="108">
        <f t="shared" si="445"/>
        <v>5.460251964181527</v>
      </c>
      <c r="Y1471" s="32">
        <f t="shared" si="446"/>
        <v>2.3611185655797913</v>
      </c>
    </row>
    <row r="1472" spans="1:25" x14ac:dyDescent="0.25">
      <c r="A1472" s="4">
        <v>1466</v>
      </c>
      <c r="C1472" s="106">
        <f>IF(male=0,VLOOKUP((($A$5:$A$1570/'Life tables'!$I$2)*2)+age,lifetable,13,1),IF(male=1,VLOOKUP((($A$5:$A$1570/'Life tables'!$I$2)*2)+age,lifetable,10,1),"error"))</f>
        <v>1.2723250509569572E-2</v>
      </c>
      <c r="F1472" s="97">
        <f t="shared" si="432"/>
        <v>0.88180144786281567</v>
      </c>
      <c r="G1472" s="97">
        <f t="shared" si="448"/>
        <v>8.8578800946571279E-2</v>
      </c>
      <c r="H1472" s="97">
        <f t="shared" si="433"/>
        <v>2.0270170361176331E-3</v>
      </c>
      <c r="I1472" s="97">
        <f t="shared" si="434"/>
        <v>2.0270170361176331E-3</v>
      </c>
      <c r="J1472" s="97">
        <f t="shared" si="449"/>
        <v>1.2397971486215662E-2</v>
      </c>
      <c r="K1472" s="97">
        <f t="shared" si="435"/>
        <v>4.8869355595061543E-3</v>
      </c>
      <c r="L1472" s="97">
        <f t="shared" si="436"/>
        <v>0.77188370579828736</v>
      </c>
      <c r="M1472" s="97">
        <f t="shared" si="437"/>
        <v>4.5784505163187115</v>
      </c>
      <c r="N1472" s="97">
        <f t="shared" si="450"/>
        <v>0.44091470451823261</v>
      </c>
      <c r="O1472" s="97">
        <f t="shared" si="438"/>
        <v>1.0524588293762259E-2</v>
      </c>
      <c r="P1472" s="97">
        <f t="shared" si="439"/>
        <v>1.0524588293762259E-2</v>
      </c>
      <c r="Q1472" s="97">
        <f t="shared" si="451"/>
        <v>6.4130455050472684E-2</v>
      </c>
      <c r="R1472" s="97">
        <f t="shared" si="440"/>
        <v>8.2501321819925303E-4</v>
      </c>
      <c r="S1472" s="97">
        <f t="shared" si="447"/>
        <v>4.0515311669442822</v>
      </c>
      <c r="T1472" s="97">
        <f t="shared" si="441"/>
        <v>329.76873547190058</v>
      </c>
      <c r="U1472" s="97">
        <f t="shared" si="442"/>
        <v>664.85325293923142</v>
      </c>
      <c r="V1472" s="33">
        <f t="shared" si="443"/>
        <v>999.99999999999909</v>
      </c>
      <c r="W1472" s="101">
        <f t="shared" si="444"/>
        <v>195.774452227209</v>
      </c>
      <c r="X1472" s="108">
        <f t="shared" si="445"/>
        <v>5.3780115888671336</v>
      </c>
      <c r="Y1472" s="32">
        <f t="shared" si="446"/>
        <v>2.3248874371763111</v>
      </c>
    </row>
    <row r="1473" spans="1:25" x14ac:dyDescent="0.25">
      <c r="A1473" s="4">
        <v>1467</v>
      </c>
      <c r="C1473" s="106">
        <f>IF(male=0,VLOOKUP((($A$5:$A$1570/'Life tables'!$I$2)*2)+age,lifetable,13,1),IF(male=1,VLOOKUP((($A$5:$A$1570/'Life tables'!$I$2)*2)+age,lifetable,10,1),"error"))</f>
        <v>1.2723250509569572E-2</v>
      </c>
      <c r="F1473" s="97">
        <f t="shared" si="432"/>
        <v>0.86850973903697082</v>
      </c>
      <c r="G1473" s="97">
        <f t="shared" si="448"/>
        <v>8.7243620977001238E-2</v>
      </c>
      <c r="H1473" s="97">
        <f t="shared" si="433"/>
        <v>1.9964630828502596E-3</v>
      </c>
      <c r="I1473" s="97">
        <f t="shared" si="434"/>
        <v>1.9964630828502596E-3</v>
      </c>
      <c r="J1473" s="97">
        <f t="shared" si="449"/>
        <v>1.2211092424693024E-2</v>
      </c>
      <c r="K1473" s="97">
        <f t="shared" si="435"/>
        <v>4.8132730307531638E-3</v>
      </c>
      <c r="L1473" s="97">
        <f t="shared" si="436"/>
        <v>0.76024882643882286</v>
      </c>
      <c r="M1473" s="97">
        <f t="shared" si="437"/>
        <v>4.509501849830162</v>
      </c>
      <c r="N1473" s="97">
        <f t="shared" si="450"/>
        <v>0.43427479854930928</v>
      </c>
      <c r="O1473" s="97">
        <f t="shared" si="438"/>
        <v>1.0366094426544629E-2</v>
      </c>
      <c r="P1473" s="97">
        <f t="shared" si="439"/>
        <v>1.0366094426544629E-2</v>
      </c>
      <c r="Q1473" s="97">
        <f t="shared" si="451"/>
        <v>6.316468959308183E-2</v>
      </c>
      <c r="R1473" s="97">
        <f t="shared" si="440"/>
        <v>8.1258902337012502E-4</v>
      </c>
      <c r="S1473" s="97">
        <f t="shared" si="447"/>
        <v>3.9905175838113114</v>
      </c>
      <c r="T1473" s="97">
        <f t="shared" si="441"/>
        <v>329.84411125391836</v>
      </c>
      <c r="U1473" s="97">
        <f t="shared" si="442"/>
        <v>664.85887880128553</v>
      </c>
      <c r="V1473" s="33">
        <f t="shared" si="443"/>
        <v>999.99999999999909</v>
      </c>
      <c r="W1473" s="101">
        <f t="shared" si="444"/>
        <v>192.6042968351079</v>
      </c>
      <c r="X1473" s="108">
        <f t="shared" si="445"/>
        <v>5.297009944795235</v>
      </c>
      <c r="Y1473" s="32">
        <f t="shared" si="446"/>
        <v>2.2892122958723613</v>
      </c>
    </row>
    <row r="1474" spans="1:25" x14ac:dyDescent="0.25">
      <c r="A1474" s="4">
        <v>1468</v>
      </c>
      <c r="C1474" s="106">
        <f>IF(male=0,VLOOKUP((($A$5:$A$1570/'Life tables'!$I$2)*2)+age,lifetable,13,1),IF(male=1,VLOOKUP((($A$5:$A$1570/'Life tables'!$I$2)*2)+age,lifetable,10,1),"error"))</f>
        <v>1.2723250509569572E-2</v>
      </c>
      <c r="F1474" s="97">
        <f t="shared" si="432"/>
        <v>0.85541874458234002</v>
      </c>
      <c r="G1474" s="97">
        <f t="shared" si="448"/>
        <v>8.5928603186091676E-2</v>
      </c>
      <c r="H1474" s="97">
        <f t="shared" si="433"/>
        <v>1.9663705162712734E-3</v>
      </c>
      <c r="I1474" s="97">
        <f t="shared" si="434"/>
        <v>1.9663705162712734E-3</v>
      </c>
      <c r="J1474" s="97">
        <f t="shared" si="449"/>
        <v>1.2027035371522967E-2</v>
      </c>
      <c r="K1474" s="97">
        <f t="shared" si="435"/>
        <v>4.7407228592098007E-3</v>
      </c>
      <c r="L1474" s="97">
        <f t="shared" si="436"/>
        <v>0.74878964213297305</v>
      </c>
      <c r="M1474" s="97">
        <f t="shared" si="437"/>
        <v>4.4415912002128932</v>
      </c>
      <c r="N1474" s="97">
        <f t="shared" si="450"/>
        <v>0.4277348558540861</v>
      </c>
      <c r="O1474" s="97">
        <f t="shared" si="438"/>
        <v>1.0209986672308513E-2</v>
      </c>
      <c r="P1474" s="97">
        <f t="shared" si="439"/>
        <v>1.0209986672308513E-2</v>
      </c>
      <c r="Q1474" s="97">
        <f t="shared" si="451"/>
        <v>6.2213463660376889E-2</v>
      </c>
      <c r="R1474" s="97">
        <f t="shared" si="440"/>
        <v>8.0035187383862953E-4</v>
      </c>
      <c r="S1474" s="97">
        <f t="shared" si="447"/>
        <v>3.9304225554799745</v>
      </c>
      <c r="T1474" s="97">
        <f t="shared" si="441"/>
        <v>329.91835175295023</v>
      </c>
      <c r="U1474" s="97">
        <f t="shared" si="442"/>
        <v>664.86441987601859</v>
      </c>
      <c r="V1474" s="33">
        <f t="shared" si="443"/>
        <v>999.99999999999909</v>
      </c>
      <c r="W1474" s="101">
        <f t="shared" si="444"/>
        <v>189.48547207628997</v>
      </c>
      <c r="X1474" s="108">
        <f t="shared" si="445"/>
        <v>5.2172283710302843</v>
      </c>
      <c r="Y1474" s="32">
        <f t="shared" si="446"/>
        <v>2.2540846085371848</v>
      </c>
    </row>
    <row r="1475" spans="1:25" x14ac:dyDescent="0.25">
      <c r="A1475" s="4">
        <v>1469</v>
      </c>
      <c r="C1475" s="106">
        <f>IF(male=0,VLOOKUP((($A$5:$A$1570/'Life tables'!$I$2)*2)+age,lifetable,13,1),IF(male=1,VLOOKUP((($A$5:$A$1570/'Life tables'!$I$2)*2)+age,lifetable,10,1),"error"))</f>
        <v>1.2723250509569572E-2</v>
      </c>
      <c r="F1475" s="97">
        <f t="shared" si="432"/>
        <v>0.84252541561177108</v>
      </c>
      <c r="G1475" s="97">
        <f t="shared" si="448"/>
        <v>8.4633441306747201E-2</v>
      </c>
      <c r="H1475" s="97">
        <f t="shared" si="433"/>
        <v>1.936732327834461E-3</v>
      </c>
      <c r="I1475" s="97">
        <f t="shared" si="434"/>
        <v>1.936732327834461E-3</v>
      </c>
      <c r="J1475" s="97">
        <f t="shared" si="449"/>
        <v>1.184575745989452E-2</v>
      </c>
      <c r="K1475" s="97">
        <f t="shared" si="435"/>
        <v>4.669268147971352E-3</v>
      </c>
      <c r="L1475" s="97">
        <f t="shared" si="436"/>
        <v>0.73750348404148913</v>
      </c>
      <c r="M1475" s="97">
        <f t="shared" si="437"/>
        <v>4.3747029554185142</v>
      </c>
      <c r="N1475" s="97">
        <f t="shared" si="450"/>
        <v>0.42129337295847757</v>
      </c>
      <c r="O1475" s="97">
        <f t="shared" si="438"/>
        <v>1.0056229143283333E-2</v>
      </c>
      <c r="P1475" s="97">
        <f t="shared" si="439"/>
        <v>1.0056229143283333E-2</v>
      </c>
      <c r="Q1475" s="97">
        <f t="shared" si="451"/>
        <v>6.1276558574059614E-2</v>
      </c>
      <c r="R1475" s="97">
        <f t="shared" si="440"/>
        <v>7.8829895639400023E-4</v>
      </c>
      <c r="S1475" s="97">
        <f t="shared" si="447"/>
        <v>3.8712322666430161</v>
      </c>
      <c r="T1475" s="97">
        <f t="shared" si="441"/>
        <v>329.99147406898419</v>
      </c>
      <c r="U1475" s="97">
        <f t="shared" si="442"/>
        <v>664.86987744312296</v>
      </c>
      <c r="V1475" s="33">
        <f t="shared" si="443"/>
        <v>999.99999999999909</v>
      </c>
      <c r="W1475" s="101">
        <f t="shared" si="444"/>
        <v>186.41714698350694</v>
      </c>
      <c r="X1475" s="108">
        <f t="shared" si="445"/>
        <v>5.1386484878919649</v>
      </c>
      <c r="Y1475" s="32">
        <f t="shared" si="446"/>
        <v>2.2194959730634451</v>
      </c>
    </row>
    <row r="1476" spans="1:25" x14ac:dyDescent="0.25">
      <c r="A1476" s="4">
        <v>1470</v>
      </c>
      <c r="C1476" s="106">
        <f>IF(male=0,VLOOKUP((($A$5:$A$1570/'Life tables'!$I$2)*2)+age,lifetable,13,1),IF(male=1,VLOOKUP((($A$5:$A$1570/'Life tables'!$I$2)*2)+age,lifetable,10,1),"error"))</f>
        <v>1.2723250509569572E-2</v>
      </c>
      <c r="F1476" s="97">
        <f t="shared" si="432"/>
        <v>0.82982675043613907</v>
      </c>
      <c r="G1476" s="97">
        <f t="shared" si="448"/>
        <v>8.335783381301301E-2</v>
      </c>
      <c r="H1476" s="97">
        <f t="shared" si="433"/>
        <v>1.9075416174887865E-3</v>
      </c>
      <c r="I1476" s="97">
        <f t="shared" si="434"/>
        <v>1.9075416174887865E-3</v>
      </c>
      <c r="J1476" s="97">
        <f t="shared" si="449"/>
        <v>1.1667216486592582E-2</v>
      </c>
      <c r="K1476" s="97">
        <f t="shared" si="435"/>
        <v>4.5988922617041378E-3</v>
      </c>
      <c r="L1476" s="97">
        <f t="shared" si="436"/>
        <v>0.7263877246398518</v>
      </c>
      <c r="M1476" s="97">
        <f t="shared" si="437"/>
        <v>4.3088217374558271</v>
      </c>
      <c r="N1476" s="97">
        <f t="shared" si="450"/>
        <v>0.41494886892861305</v>
      </c>
      <c r="O1476" s="97">
        <f t="shared" si="438"/>
        <v>9.9047864897310999E-3</v>
      </c>
      <c r="P1476" s="97">
        <f t="shared" si="439"/>
        <v>9.9047864897310999E-3</v>
      </c>
      <c r="Q1476" s="97">
        <f t="shared" si="451"/>
        <v>6.0353758934275893E-2</v>
      </c>
      <c r="R1476" s="97">
        <f t="shared" si="440"/>
        <v>7.7642750000137212E-4</v>
      </c>
      <c r="S1476" s="97">
        <f t="shared" si="447"/>
        <v>3.8129331091134744</v>
      </c>
      <c r="T1476" s="97">
        <f t="shared" si="441"/>
        <v>330.06349504440504</v>
      </c>
      <c r="U1476" s="97">
        <f t="shared" si="442"/>
        <v>664.87525276288466</v>
      </c>
      <c r="V1476" s="33">
        <f t="shared" si="443"/>
        <v>999.99999999999909</v>
      </c>
      <c r="W1476" s="101">
        <f t="shared" si="444"/>
        <v>183.39850403306417</v>
      </c>
      <c r="X1476" s="108">
        <f t="shared" si="445"/>
        <v>5.0612521927093912</v>
      </c>
      <c r="Y1476" s="32">
        <f t="shared" si="446"/>
        <v>2.1854381163524592</v>
      </c>
    </row>
    <row r="1477" spans="1:25" x14ac:dyDescent="0.25">
      <c r="A1477" s="4">
        <v>1471</v>
      </c>
      <c r="C1477" s="106">
        <f>IF(male=0,VLOOKUP((($A$5:$A$1570/'Life tables'!$I$2)*2)+age,lifetable,13,1),IF(male=1,VLOOKUP((($A$5:$A$1570/'Life tables'!$I$2)*2)+age,lifetable,10,1),"error"))</f>
        <v>1.2723250509569572E-2</v>
      </c>
      <c r="F1477" s="97">
        <f t="shared" si="432"/>
        <v>0.81731979379034914</v>
      </c>
      <c r="G1477" s="97">
        <f t="shared" si="448"/>
        <v>8.210148384232531E-2</v>
      </c>
      <c r="H1477" s="97">
        <f t="shared" si="433"/>
        <v>1.8787915918991882E-3</v>
      </c>
      <c r="I1477" s="97">
        <f t="shared" si="434"/>
        <v>1.8787915918991882E-3</v>
      </c>
      <c r="J1477" s="97">
        <f t="shared" si="449"/>
        <v>1.1491370901115653E-2</v>
      </c>
      <c r="K1477" s="97">
        <f t="shared" si="435"/>
        <v>4.5295788223560299E-3</v>
      </c>
      <c r="L1477" s="97">
        <f t="shared" si="436"/>
        <v>0.71543977704075379</v>
      </c>
      <c r="M1477" s="97">
        <f t="shared" si="437"/>
        <v>4.2439323989190427</v>
      </c>
      <c r="N1477" s="97">
        <f t="shared" si="450"/>
        <v>0.40869988503649618</v>
      </c>
      <c r="O1477" s="97">
        <f t="shared" si="438"/>
        <v>9.7556238919657475E-3</v>
      </c>
      <c r="P1477" s="97">
        <f t="shared" si="439"/>
        <v>9.7556238919657475E-3</v>
      </c>
      <c r="Q1477" s="97">
        <f t="shared" si="451"/>
        <v>5.9444852570986403E-2</v>
      </c>
      <c r="R1477" s="97">
        <f t="shared" si="440"/>
        <v>7.6473477517618441E-4</v>
      </c>
      <c r="S1477" s="97">
        <f t="shared" si="447"/>
        <v>3.7555116787524523</v>
      </c>
      <c r="T1477" s="97">
        <f t="shared" si="441"/>
        <v>330.13443126787712</v>
      </c>
      <c r="U1477" s="97">
        <f t="shared" si="442"/>
        <v>664.88054707648223</v>
      </c>
      <c r="V1477" s="33">
        <f t="shared" si="443"/>
        <v>999.99999999999909</v>
      </c>
      <c r="W1477" s="101">
        <f t="shared" si="444"/>
        <v>180.42873892776035</v>
      </c>
      <c r="X1477" s="108">
        <f t="shared" si="445"/>
        <v>4.9850216556397573</v>
      </c>
      <c r="Y1477" s="32">
        <f t="shared" si="446"/>
        <v>2.1519028923305492</v>
      </c>
    </row>
    <row r="1478" spans="1:25" x14ac:dyDescent="0.25">
      <c r="A1478" s="4">
        <v>1472</v>
      </c>
      <c r="C1478" s="106">
        <f>IF(male=0,VLOOKUP((($A$5:$A$1570/'Life tables'!$I$2)*2)+age,lifetable,13,1),IF(male=1,VLOOKUP((($A$5:$A$1570/'Life tables'!$I$2)*2)+age,lifetable,10,1),"error"))</f>
        <v>1.2723250509569572E-2</v>
      </c>
      <c r="F1478" s="97">
        <f t="shared" si="432"/>
        <v>0.8050016360741169</v>
      </c>
      <c r="G1478" s="97">
        <f t="shared" si="448"/>
        <v>8.0864099119246066E-2</v>
      </c>
      <c r="H1478" s="97">
        <f t="shared" si="433"/>
        <v>1.8504755627013418E-3</v>
      </c>
      <c r="I1478" s="97">
        <f t="shared" si="434"/>
        <v>1.8504755627013418E-3</v>
      </c>
      <c r="J1478" s="97">
        <f t="shared" si="449"/>
        <v>1.1318179795001352E-2</v>
      </c>
      <c r="K1478" s="97">
        <f t="shared" si="435"/>
        <v>4.4613117049488631E-3</v>
      </c>
      <c r="L1478" s="97">
        <f t="shared" si="436"/>
        <v>0.70465709432951795</v>
      </c>
      <c r="M1478" s="97">
        <f t="shared" si="437"/>
        <v>4.1800200195656405</v>
      </c>
      <c r="N1478" s="97">
        <f t="shared" si="450"/>
        <v>0.40254498443044562</v>
      </c>
      <c r="O1478" s="97">
        <f t="shared" si="438"/>
        <v>9.6087070524865804E-3</v>
      </c>
      <c r="P1478" s="97">
        <f t="shared" si="439"/>
        <v>9.6087070524865804E-3</v>
      </c>
      <c r="Q1478" s="97">
        <f t="shared" si="451"/>
        <v>5.8549630496032602E-2</v>
      </c>
      <c r="R1478" s="97">
        <f t="shared" si="440"/>
        <v>7.5321809336752784E-4</v>
      </c>
      <c r="S1478" s="97">
        <f t="shared" si="447"/>
        <v>3.6989547724408216</v>
      </c>
      <c r="T1478" s="97">
        <f t="shared" si="441"/>
        <v>330.20429907816816</v>
      </c>
      <c r="U1478" s="97">
        <f t="shared" si="442"/>
        <v>664.88576160628054</v>
      </c>
      <c r="V1478" s="33">
        <f t="shared" si="443"/>
        <v>999.99999999999909</v>
      </c>
      <c r="W1478" s="101">
        <f t="shared" si="444"/>
        <v>177.50706038331228</v>
      </c>
      <c r="X1478" s="108">
        <f t="shared" si="445"/>
        <v>4.9099393155504067</v>
      </c>
      <c r="Y1478" s="32">
        <f t="shared" si="446"/>
        <v>2.1188822799960429</v>
      </c>
    </row>
    <row r="1479" spans="1:25" x14ac:dyDescent="0.25">
      <c r="A1479" s="4">
        <v>1473</v>
      </c>
      <c r="C1479" s="106">
        <f>IF(male=0,VLOOKUP((($A$5:$A$1570/'Life tables'!$I$2)*2)+age,lifetable,13,1),IF(male=1,VLOOKUP((($A$5:$A$1570/'Life tables'!$I$2)*2)+age,lifetable,10,1),"error"))</f>
        <v>1.2723250509569572E-2</v>
      </c>
      <c r="F1479" s="97">
        <f t="shared" si="432"/>
        <v>0.79286941260714816</v>
      </c>
      <c r="G1479" s="97">
        <f t="shared" si="448"/>
        <v>7.964539188064429E-2</v>
      </c>
      <c r="H1479" s="97">
        <f t="shared" si="433"/>
        <v>1.8225869447895263E-3</v>
      </c>
      <c r="I1479" s="97">
        <f t="shared" si="434"/>
        <v>1.8225869447895263E-3</v>
      </c>
      <c r="J1479" s="97">
        <f t="shared" si="449"/>
        <v>1.114760289135436E-2</v>
      </c>
      <c r="K1479" s="97">
        <f t="shared" si="435"/>
        <v>4.3940750334506458E-3</v>
      </c>
      <c r="L1479" s="97">
        <f t="shared" si="436"/>
        <v>0.69403716891211986</v>
      </c>
      <c r="M1479" s="97">
        <f t="shared" si="437"/>
        <v>4.1170699029432596</v>
      </c>
      <c r="N1479" s="97">
        <f t="shared" si="450"/>
        <v>0.39648275181025727</v>
      </c>
      <c r="O1479" s="97">
        <f t="shared" si="438"/>
        <v>9.4640021882244282E-3</v>
      </c>
      <c r="P1479" s="97">
        <f t="shared" si="439"/>
        <v>9.4640021882244282E-3</v>
      </c>
      <c r="Q1479" s="97">
        <f t="shared" si="451"/>
        <v>5.7667886855889569E-2</v>
      </c>
      <c r="R1479" s="97">
        <f t="shared" si="440"/>
        <v>7.4187480635032831E-4</v>
      </c>
      <c r="S1479" s="97">
        <f t="shared" si="447"/>
        <v>3.6432493850943137</v>
      </c>
      <c r="T1479" s="97">
        <f t="shared" si="441"/>
        <v>330.2731145679154</v>
      </c>
      <c r="U1479" s="97">
        <f t="shared" si="442"/>
        <v>664.89089755612031</v>
      </c>
      <c r="V1479" s="33">
        <f t="shared" si="443"/>
        <v>999.99999999999909</v>
      </c>
      <c r="W1479" s="101">
        <f t="shared" si="444"/>
        <v>174.63268991820578</v>
      </c>
      <c r="X1479" s="108">
        <f t="shared" si="445"/>
        <v>4.8359878759633634</v>
      </c>
      <c r="Y1479" s="32">
        <f t="shared" si="446"/>
        <v>2.0863683814964324</v>
      </c>
    </row>
    <row r="1480" spans="1:25" x14ac:dyDescent="0.25">
      <c r="A1480" s="4">
        <v>1474</v>
      </c>
      <c r="C1480" s="106">
        <f>IF(male=0,VLOOKUP((($A$5:$A$1570/'Life tables'!$I$2)*2)+age,lifetable,13,1),IF(male=1,VLOOKUP((($A$5:$A$1570/'Life tables'!$I$2)*2)+age,lifetable,10,1),"error"))</f>
        <v>1.2723250509569572E-2</v>
      </c>
      <c r="F1480" s="97">
        <f t="shared" ref="F1480:F1543" si="452">E1479*(1-pCAUC)+(L1479+G1479+H1479+I1479 )*(1-pCAUC)+(S1479+N1479+O1479+P1479)*(pUAUC)</f>
        <v>0.78092030289835579</v>
      </c>
      <c r="G1480" s="97">
        <f t="shared" si="448"/>
        <v>7.8445078802287307E-2</v>
      </c>
      <c r="H1480" s="97">
        <f t="shared" ref="H1480:H1543" si="453">F1480*rrEREX</f>
        <v>1.7951192546367552E-3</v>
      </c>
      <c r="I1480" s="97">
        <f t="shared" ref="I1480:I1543" si="454">F1480*rrHOEX</f>
        <v>1.7951192546367552E-3</v>
      </c>
      <c r="J1480" s="97">
        <f t="shared" si="449"/>
        <v>1.0979600534571747E-2</v>
      </c>
      <c r="K1480" s="97">
        <f t="shared" ref="K1480:K1543" si="455">F1480*amr + I1480*amrHOEX</f>
        <v>4.3278531767255678E-3</v>
      </c>
      <c r="L1480" s="97">
        <f t="shared" ref="L1480:L1543" si="456">F1480-SUM(G1480:K1480)</f>
        <v>0.68357753187549763</v>
      </c>
      <c r="M1480" s="97">
        <f t="shared" ref="M1480:M1543" si="457">E1479*pCAUC+(L1479+G1479+H1479+I1479)*pCAUC+(S1479+N1479+O1479+P1479)*(1-pUAUC)</f>
        <v>4.0550675730650063</v>
      </c>
      <c r="N1480" s="97">
        <f t="shared" si="450"/>
        <v>0.39051179310702927</v>
      </c>
      <c r="O1480" s="97">
        <f t="shared" ref="O1480:O1543" si="458">M1480*rrEREXc</f>
        <v>9.3214760228991049E-3</v>
      </c>
      <c r="P1480" s="97">
        <f t="shared" ref="P1480:P1543" si="459">M1480*rrHOEXc</f>
        <v>9.3214760228991049E-3</v>
      </c>
      <c r="Q1480" s="97">
        <f t="shared" si="451"/>
        <v>5.6799418885096917E-2</v>
      </c>
      <c r="R1480" s="97">
        <f t="shared" ref="R1480:R1543" si="460">M1480*amrc + P1480*amrHOEX</f>
        <v>7.3070230562625397E-4</v>
      </c>
      <c r="S1480" s="97">
        <f t="shared" si="447"/>
        <v>3.5883827067214558</v>
      </c>
      <c r="T1480" s="97">
        <f t="shared" ref="T1480:T1543" si="461">J1480+Q1480+T1479</f>
        <v>330.34089358733507</v>
      </c>
      <c r="U1480" s="97">
        <f t="shared" ref="U1480:U1543" si="462">K1480+R1480+U1479</f>
        <v>664.89595611160269</v>
      </c>
      <c r="V1480" s="33">
        <f t="shared" ref="V1480:V1543" si="463">SUM(G1480:I1480,L1480,N1480,O1480,P1480,S1480,T1480,U1480)</f>
        <v>999.99999999999909</v>
      </c>
      <c r="W1480" s="101">
        <f t="shared" ref="W1480:W1543" si="464">(cNES*L1480+(cNES+cOSEX)*G1480+(cNES+cEREX)*H1480+(cNES+cHOEX)*I1480 +(cNES+ cNES)*S1480 +(cNES+ cOSEX)*N1480 + (cNES+cEREX)*O1480 + (cNES+cHOEX)*P1480)/(1+cDR)^A$5:A$65536</f>
        <v>171.80486164692181</v>
      </c>
      <c r="X1480" s="108">
        <f t="shared" ref="X1480:X1543" si="465">(L1480+G1480+H1480+I1480+N1480+O1480+P1480+S1480)</f>
        <v>4.7631503010613416</v>
      </c>
      <c r="Y1480" s="32">
        <f t="shared" ref="Y1480:Y1543" si="466">(uNES*L1480+ uOCEX*G1480+uEREX*H1480+uHOEX*I1480+uNES*S1480+ uOCEX*N1480+uEREX*O1480+uHOEX*P1480)/(1+oDR)^A$5:A$65536</f>
        <v>2.0543534202352105</v>
      </c>
    </row>
    <row r="1481" spans="1:25" x14ac:dyDescent="0.25">
      <c r="A1481" s="4">
        <v>1475</v>
      </c>
      <c r="C1481" s="106">
        <f>IF(male=0,VLOOKUP((($A$5:$A$1570/'Life tables'!$I$2)*2)+age,lifetable,13,1),IF(male=1,VLOOKUP((($A$5:$A$1570/'Life tables'!$I$2)*2)+age,lifetable,10,1),"error"))</f>
        <v>1.2723250509569572E-2</v>
      </c>
      <c r="F1481" s="97">
        <f t="shared" si="452"/>
        <v>0.76915152992876201</v>
      </c>
      <c r="G1481" s="97">
        <f t="shared" si="448"/>
        <v>7.7262880926806818E-2</v>
      </c>
      <c r="H1481" s="97">
        <f t="shared" si="453"/>
        <v>1.7680661086463684E-3</v>
      </c>
      <c r="I1481" s="97">
        <f t="shared" si="454"/>
        <v>1.7680661086463684E-3</v>
      </c>
      <c r="J1481" s="97">
        <f t="shared" si="449"/>
        <v>1.0814133680260723E-2</v>
      </c>
      <c r="K1481" s="97">
        <f t="shared" si="455"/>
        <v>4.262630744559852E-3</v>
      </c>
      <c r="L1481" s="97">
        <f t="shared" si="456"/>
        <v>0.67327575235984183</v>
      </c>
      <c r="M1481" s="97">
        <f t="shared" si="457"/>
        <v>3.99399877113258</v>
      </c>
      <c r="N1481" s="97">
        <f t="shared" si="450"/>
        <v>0.38463073516759172</v>
      </c>
      <c r="O1481" s="97">
        <f t="shared" si="458"/>
        <v>9.1810957794867809E-3</v>
      </c>
      <c r="P1481" s="97">
        <f t="shared" si="459"/>
        <v>9.1810957794867809E-3</v>
      </c>
      <c r="Q1481" s="97">
        <f t="shared" si="451"/>
        <v>5.5944026860359548E-2</v>
      </c>
      <c r="R1481" s="97">
        <f t="shared" si="460"/>
        <v>7.196980218332397E-4</v>
      </c>
      <c r="S1481" s="97">
        <f t="shared" si="447"/>
        <v>3.534342119523822</v>
      </c>
      <c r="T1481" s="97">
        <f t="shared" si="461"/>
        <v>330.40765174787572</v>
      </c>
      <c r="U1481" s="97">
        <f t="shared" si="462"/>
        <v>664.90093844036903</v>
      </c>
      <c r="V1481" s="33">
        <f t="shared" si="463"/>
        <v>999.99999999999909</v>
      </c>
      <c r="W1481" s="101">
        <f t="shared" si="464"/>
        <v>169.02282207648275</v>
      </c>
      <c r="X1481" s="108">
        <f t="shared" si="465"/>
        <v>4.6914098117543288</v>
      </c>
      <c r="Y1481" s="32">
        <f t="shared" si="466"/>
        <v>2.0228297390079444</v>
      </c>
    </row>
    <row r="1482" spans="1:25" x14ac:dyDescent="0.25">
      <c r="A1482" s="4">
        <v>1476</v>
      </c>
      <c r="C1482" s="106">
        <f>IF(male=0,VLOOKUP((($A$5:$A$1570/'Life tables'!$I$2)*2)+age,lifetable,13,1),IF(male=1,VLOOKUP((($A$5:$A$1570/'Life tables'!$I$2)*2)+age,lifetable,10,1),"error"))</f>
        <v>1.2723250509569572E-2</v>
      </c>
      <c r="F1482" s="97">
        <f t="shared" si="452"/>
        <v>0.75756035944774969</v>
      </c>
      <c r="G1482" s="97">
        <f t="shared" si="448"/>
        <v>7.6098523593005868E-2</v>
      </c>
      <c r="H1482" s="97">
        <f t="shared" si="453"/>
        <v>1.7414212215343084E-3</v>
      </c>
      <c r="I1482" s="97">
        <f t="shared" si="454"/>
        <v>1.7414212215343084E-3</v>
      </c>
      <c r="J1482" s="97">
        <f t="shared" si="449"/>
        <v>1.0651163885344019E-2</v>
      </c>
      <c r="K1482" s="97">
        <f t="shared" si="455"/>
        <v>4.1983925837615838E-3</v>
      </c>
      <c r="L1482" s="97">
        <f t="shared" si="456"/>
        <v>0.66312943694256954</v>
      </c>
      <c r="M1482" s="97">
        <f t="shared" si="457"/>
        <v>3.9338494523065792</v>
      </c>
      <c r="N1482" s="97">
        <f t="shared" si="450"/>
        <v>0.37883822544348028</v>
      </c>
      <c r="O1482" s="97">
        <f t="shared" si="458"/>
        <v>9.0428291727958129E-3</v>
      </c>
      <c r="P1482" s="97">
        <f t="shared" si="459"/>
        <v>9.0428291727958129E-3</v>
      </c>
      <c r="Q1482" s="97">
        <f t="shared" si="451"/>
        <v>5.510151405530931E-2</v>
      </c>
      <c r="R1482" s="97">
        <f t="shared" si="460"/>
        <v>7.0885942416351285E-4</v>
      </c>
      <c r="S1482" s="97">
        <f t="shared" si="447"/>
        <v>3.4811151950380346</v>
      </c>
      <c r="T1482" s="97">
        <f t="shared" si="461"/>
        <v>330.4734044258164</v>
      </c>
      <c r="U1482" s="97">
        <f t="shared" si="462"/>
        <v>664.90584569237694</v>
      </c>
      <c r="V1482" s="33">
        <f t="shared" si="463"/>
        <v>999.99999999999909</v>
      </c>
      <c r="W1482" s="101">
        <f t="shared" si="464"/>
        <v>166.28582990626765</v>
      </c>
      <c r="X1482" s="108">
        <f t="shared" si="465"/>
        <v>4.6207498818057502</v>
      </c>
      <c r="Y1482" s="32">
        <f t="shared" si="466"/>
        <v>1.9917897981671007</v>
      </c>
    </row>
    <row r="1483" spans="1:25" x14ac:dyDescent="0.25">
      <c r="A1483" s="4">
        <v>1477</v>
      </c>
      <c r="C1483" s="106">
        <f>IF(male=0,VLOOKUP((($A$5:$A$1570/'Life tables'!$I$2)*2)+age,lifetable,13,1),IF(male=1,VLOOKUP((($A$5:$A$1570/'Life tables'!$I$2)*2)+age,lifetable,10,1),"error"))</f>
        <v>1.2723250509569572E-2</v>
      </c>
      <c r="F1483" s="97">
        <f t="shared" si="452"/>
        <v>0.74614409928233227</v>
      </c>
      <c r="G1483" s="97">
        <f t="shared" si="448"/>
        <v>7.4951736366473551E-2</v>
      </c>
      <c r="H1483" s="97">
        <f t="shared" si="453"/>
        <v>1.7151784047413239E-3</v>
      </c>
      <c r="I1483" s="97">
        <f t="shared" si="454"/>
        <v>1.7151784047413239E-3</v>
      </c>
      <c r="J1483" s="97">
        <f t="shared" si="449"/>
        <v>1.0490653298348376E-2</v>
      </c>
      <c r="K1483" s="97">
        <f t="shared" si="455"/>
        <v>4.1351237743326935E-3</v>
      </c>
      <c r="L1483" s="97">
        <f t="shared" si="456"/>
        <v>0.65313622903369506</v>
      </c>
      <c r="M1483" s="97">
        <f t="shared" si="457"/>
        <v>3.8746057825234179</v>
      </c>
      <c r="N1483" s="97">
        <f t="shared" si="450"/>
        <v>0.37313293168439843</v>
      </c>
      <c r="O1483" s="97">
        <f t="shared" si="458"/>
        <v>8.9066444021497146E-3</v>
      </c>
      <c r="P1483" s="97">
        <f t="shared" si="459"/>
        <v>8.9066444021497146E-3</v>
      </c>
      <c r="Q1483" s="97">
        <f t="shared" si="451"/>
        <v>5.4271686695919419E-2</v>
      </c>
      <c r="R1483" s="97">
        <f t="shared" si="460"/>
        <v>6.9818401979001774E-4</v>
      </c>
      <c r="S1483" s="97">
        <f t="shared" si="447"/>
        <v>3.4286896913190108</v>
      </c>
      <c r="T1483" s="97">
        <f t="shared" si="461"/>
        <v>330.53816676581067</v>
      </c>
      <c r="U1483" s="97">
        <f t="shared" si="462"/>
        <v>664.91067900017106</v>
      </c>
      <c r="V1483" s="33">
        <f t="shared" si="463"/>
        <v>999.99999999999909</v>
      </c>
      <c r="W1483" s="101">
        <f t="shared" si="464"/>
        <v>163.59315583104336</v>
      </c>
      <c r="X1483" s="108">
        <f t="shared" si="465"/>
        <v>4.5511542340173605</v>
      </c>
      <c r="Y1483" s="32">
        <f t="shared" si="466"/>
        <v>1.9612261738151986</v>
      </c>
    </row>
    <row r="1484" spans="1:25" x14ac:dyDescent="0.25">
      <c r="A1484" s="4">
        <v>1478</v>
      </c>
      <c r="C1484" s="106">
        <f>IF(male=0,VLOOKUP((($A$5:$A$1570/'Life tables'!$I$2)*2)+age,lifetable,13,1),IF(male=1,VLOOKUP((($A$5:$A$1570/'Life tables'!$I$2)*2)+age,lifetable,10,1),"error"))</f>
        <v>1.2723250509569572E-2</v>
      </c>
      <c r="F1484" s="97">
        <f t="shared" si="452"/>
        <v>0.73490009865912964</v>
      </c>
      <c r="G1484" s="97">
        <f t="shared" si="448"/>
        <v>7.3822252971476071E-2</v>
      </c>
      <c r="H1484" s="97">
        <f t="shared" si="453"/>
        <v>1.6893315648743806E-3</v>
      </c>
      <c r="I1484" s="97">
        <f t="shared" si="454"/>
        <v>1.6893315648743806E-3</v>
      </c>
      <c r="J1484" s="97">
        <f t="shared" si="449"/>
        <v>1.0332564649871647E-2</v>
      </c>
      <c r="K1484" s="97">
        <f t="shared" si="455"/>
        <v>4.0728096257113518E-3</v>
      </c>
      <c r="L1484" s="97">
        <f t="shared" si="456"/>
        <v>0.64329380828232186</v>
      </c>
      <c r="M1484" s="97">
        <f t="shared" si="457"/>
        <v>3.8162541353582298</v>
      </c>
      <c r="N1484" s="97">
        <f t="shared" si="450"/>
        <v>0.36751354163610805</v>
      </c>
      <c r="O1484" s="97">
        <f t="shared" si="458"/>
        <v>8.7725101441758456E-3</v>
      </c>
      <c r="P1484" s="97">
        <f t="shared" si="459"/>
        <v>8.7725101441758456E-3</v>
      </c>
      <c r="Q1484" s="97">
        <f t="shared" si="451"/>
        <v>5.3454353916563099E-2</v>
      </c>
      <c r="R1484" s="97">
        <f t="shared" si="460"/>
        <v>6.8766935330112731E-4</v>
      </c>
      <c r="S1484" s="97">
        <f t="shared" ref="S1484:S1547" si="467">M1484-SUM(N1484:R1484)</f>
        <v>3.3770535501639056</v>
      </c>
      <c r="T1484" s="97">
        <f t="shared" si="461"/>
        <v>330.60195368437712</v>
      </c>
      <c r="U1484" s="97">
        <f t="shared" si="462"/>
        <v>664.91543947915011</v>
      </c>
      <c r="V1484" s="33">
        <f t="shared" si="463"/>
        <v>999.99999999999909</v>
      </c>
      <c r="W1484" s="101">
        <f t="shared" si="464"/>
        <v>160.94408234716261</v>
      </c>
      <c r="X1484" s="108">
        <f t="shared" si="465"/>
        <v>4.4826068364719118</v>
      </c>
      <c r="Y1484" s="32">
        <f t="shared" si="466"/>
        <v>1.9311315560258315</v>
      </c>
    </row>
    <row r="1485" spans="1:25" x14ac:dyDescent="0.25">
      <c r="A1485" s="4">
        <v>1479</v>
      </c>
      <c r="C1485" s="106">
        <f>IF(male=0,VLOOKUP((($A$5:$A$1570/'Life tables'!$I$2)*2)+age,lifetable,13,1),IF(male=1,VLOOKUP((($A$5:$A$1570/'Life tables'!$I$2)*2)+age,lifetable,10,1),"error"))</f>
        <v>1.2723250509569572E-2</v>
      </c>
      <c r="F1485" s="97">
        <f t="shared" si="452"/>
        <v>0.7238257475387434</v>
      </c>
      <c r="G1485" s="97">
        <f t="shared" si="448"/>
        <v>7.270981122409334E-2</v>
      </c>
      <c r="H1485" s="97">
        <f t="shared" si="453"/>
        <v>1.6638747021765735E-3</v>
      </c>
      <c r="I1485" s="97">
        <f t="shared" si="454"/>
        <v>1.6638747021765735E-3</v>
      </c>
      <c r="J1485" s="97">
        <f t="shared" si="449"/>
        <v>1.0176861243224204E-2</v>
      </c>
      <c r="K1485" s="97">
        <f t="shared" si="455"/>
        <v>4.0114356730830813E-3</v>
      </c>
      <c r="L1485" s="97">
        <f t="shared" si="456"/>
        <v>0.63359988999398964</v>
      </c>
      <c r="M1485" s="97">
        <f t="shared" si="457"/>
        <v>3.7587810889331683</v>
      </c>
      <c r="N1485" s="97">
        <f t="shared" si="450"/>
        <v>0.36197876274269247</v>
      </c>
      <c r="O1485" s="97">
        <f t="shared" si="458"/>
        <v>8.6403955456984538E-3</v>
      </c>
      <c r="P1485" s="97">
        <f t="shared" si="459"/>
        <v>8.6403955456984538E-3</v>
      </c>
      <c r="Q1485" s="97">
        <f t="shared" si="451"/>
        <v>5.2649327716708105E-2</v>
      </c>
      <c r="R1485" s="97">
        <f t="shared" si="460"/>
        <v>6.7731300614353482E-4</v>
      </c>
      <c r="S1485" s="97">
        <f t="shared" si="467"/>
        <v>3.3261948943762274</v>
      </c>
      <c r="T1485" s="97">
        <f t="shared" si="461"/>
        <v>330.66477987333707</v>
      </c>
      <c r="U1485" s="97">
        <f t="shared" si="462"/>
        <v>664.92012822782931</v>
      </c>
      <c r="V1485" s="33">
        <f t="shared" si="463"/>
        <v>999.99999999999909</v>
      </c>
      <c r="W1485" s="101">
        <f t="shared" si="464"/>
        <v>158.33790356187774</v>
      </c>
      <c r="X1485" s="108">
        <f t="shared" si="465"/>
        <v>4.4150918988327525</v>
      </c>
      <c r="Y1485" s="32">
        <f t="shared" si="466"/>
        <v>1.9014987470921243</v>
      </c>
    </row>
    <row r="1486" spans="1:25" x14ac:dyDescent="0.25">
      <c r="A1486" s="4">
        <v>1480</v>
      </c>
      <c r="C1486" s="106">
        <f>IF(male=0,VLOOKUP((($A$5:$A$1570/'Life tables'!$I$2)*2)+age,lifetable,13,1),IF(male=1,VLOOKUP((($A$5:$A$1570/'Life tables'!$I$2)*2)+age,lifetable,10,1),"error"))</f>
        <v>1.2723250509569572E-2</v>
      </c>
      <c r="F1486" s="97">
        <f t="shared" si="452"/>
        <v>0.71291847596223779</v>
      </c>
      <c r="G1486" s="97">
        <f t="shared" si="448"/>
        <v>7.1614152966571643E-2</v>
      </c>
      <c r="H1486" s="97">
        <f t="shared" si="453"/>
        <v>1.6388019090248682E-3</v>
      </c>
      <c r="I1486" s="97">
        <f t="shared" si="454"/>
        <v>1.6388019090248682E-3</v>
      </c>
      <c r="J1486" s="97">
        <f t="shared" si="449"/>
        <v>1.0023506945240599E-2</v>
      </c>
      <c r="K1486" s="97">
        <f t="shared" si="455"/>
        <v>3.9509876737589657E-3</v>
      </c>
      <c r="L1486" s="97">
        <f t="shared" si="456"/>
        <v>0.62405222455861686</v>
      </c>
      <c r="M1486" s="97">
        <f t="shared" si="457"/>
        <v>3.7021734228705157</v>
      </c>
      <c r="N1486" s="97">
        <f t="shared" si="450"/>
        <v>0.35652732185313368</v>
      </c>
      <c r="O1486" s="97">
        <f t="shared" si="458"/>
        <v>8.5102702167347086E-3</v>
      </c>
      <c r="P1486" s="97">
        <f t="shared" si="459"/>
        <v>8.5102702167347086E-3</v>
      </c>
      <c r="Q1486" s="97">
        <f t="shared" si="451"/>
        <v>5.1856422918238866E-2</v>
      </c>
      <c r="R1486" s="97">
        <f t="shared" si="460"/>
        <v>6.6711259607321952E-4</v>
      </c>
      <c r="S1486" s="97">
        <f t="shared" si="467"/>
        <v>3.2761020250696005</v>
      </c>
      <c r="T1486" s="97">
        <f t="shared" si="461"/>
        <v>330.72665980320056</v>
      </c>
      <c r="U1486" s="97">
        <f t="shared" si="462"/>
        <v>664.9247463280991</v>
      </c>
      <c r="V1486" s="33">
        <f t="shared" si="463"/>
        <v>999.99999999999909</v>
      </c>
      <c r="W1486" s="101">
        <f t="shared" si="464"/>
        <v>155.7739250057206</v>
      </c>
      <c r="X1486" s="108">
        <f t="shared" si="465"/>
        <v>4.3485938686994423</v>
      </c>
      <c r="Y1486" s="32">
        <f t="shared" si="466"/>
        <v>1.8723206598022077</v>
      </c>
    </row>
    <row r="1487" spans="1:25" x14ac:dyDescent="0.25">
      <c r="A1487" s="4">
        <v>1481</v>
      </c>
      <c r="C1487" s="106">
        <f>IF(male=0,VLOOKUP((($A$5:$A$1570/'Life tables'!$I$2)*2)+age,lifetable,13,1),IF(male=1,VLOOKUP((($A$5:$A$1570/'Life tables'!$I$2)*2)+age,lifetable,10,1),"error"))</f>
        <v>1.2723250509569572E-2</v>
      </c>
      <c r="F1487" s="97">
        <f t="shared" si="452"/>
        <v>0.7021757534094395</v>
      </c>
      <c r="G1487" s="97">
        <f t="shared" si="448"/>
        <v>7.0535024002863475E-2</v>
      </c>
      <c r="H1487" s="97">
        <f t="shared" si="453"/>
        <v>1.6141073684550109E-3</v>
      </c>
      <c r="I1487" s="97">
        <f t="shared" si="454"/>
        <v>1.6141073684550109E-3</v>
      </c>
      <c r="J1487" s="97">
        <f t="shared" si="449"/>
        <v>9.8724661772573771E-3</v>
      </c>
      <c r="K1487" s="97">
        <f t="shared" si="455"/>
        <v>3.8914516036193457E-3</v>
      </c>
      <c r="L1487" s="97">
        <f t="shared" si="456"/>
        <v>0.61464859688878926</v>
      </c>
      <c r="M1487" s="97">
        <f t="shared" si="457"/>
        <v>3.6464181152900021</v>
      </c>
      <c r="N1487" s="97">
        <f t="shared" si="450"/>
        <v>0.35115796493214824</v>
      </c>
      <c r="O1487" s="97">
        <f t="shared" si="458"/>
        <v>8.3821042235923821E-3</v>
      </c>
      <c r="P1487" s="97">
        <f t="shared" si="459"/>
        <v>8.3821042235923821E-3</v>
      </c>
      <c r="Q1487" s="97">
        <f t="shared" si="451"/>
        <v>5.1075457123397783E-2</v>
      </c>
      <c r="R1487" s="97">
        <f t="shared" si="460"/>
        <v>6.5706577661437911E-4</v>
      </c>
      <c r="S1487" s="97">
        <f t="shared" si="467"/>
        <v>3.2267634190106569</v>
      </c>
      <c r="T1487" s="97">
        <f t="shared" si="461"/>
        <v>330.78760772650122</v>
      </c>
      <c r="U1487" s="97">
        <f t="shared" si="462"/>
        <v>664.92929484547938</v>
      </c>
      <c r="V1487" s="33">
        <f t="shared" si="463"/>
        <v>999.99999999999909</v>
      </c>
      <c r="W1487" s="101">
        <f t="shared" si="464"/>
        <v>153.25146344790062</v>
      </c>
      <c r="X1487" s="108">
        <f t="shared" si="465"/>
        <v>4.2830974280185528</v>
      </c>
      <c r="Y1487" s="32">
        <f t="shared" si="466"/>
        <v>1.8435903157412774</v>
      </c>
    </row>
    <row r="1488" spans="1:25" x14ac:dyDescent="0.25">
      <c r="A1488" s="4">
        <v>1482</v>
      </c>
      <c r="C1488" s="106">
        <f>IF(male=0,VLOOKUP((($A$5:$A$1570/'Life tables'!$I$2)*2)+age,lifetable,13,1),IF(male=1,VLOOKUP((($A$5:$A$1570/'Life tables'!$I$2)*2)+age,lifetable,10,1),"error"))</f>
        <v>1.2723250509569572E-2</v>
      </c>
      <c r="F1488" s="97">
        <f t="shared" si="452"/>
        <v>0.69159508816878212</v>
      </c>
      <c r="G1488" s="97">
        <f t="shared" ref="G1488:G1551" si="468">F1488*(rrOSEX)</f>
        <v>6.9472174035327128E-2</v>
      </c>
      <c r="H1488" s="97">
        <f t="shared" si="453"/>
        <v>1.5897853527129743E-3</v>
      </c>
      <c r="I1488" s="97">
        <f t="shared" si="454"/>
        <v>1.5897853527129743E-3</v>
      </c>
      <c r="J1488" s="97">
        <f t="shared" ref="J1488:J1551" si="469">F1488*mr + G1488*mr + H1488*mr+I1488*mr</f>
        <v>9.7237039062531751E-3</v>
      </c>
      <c r="K1488" s="97">
        <f t="shared" si="455"/>
        <v>3.8328136536215094E-3</v>
      </c>
      <c r="L1488" s="97">
        <f t="shared" si="456"/>
        <v>0.6053868258681544</v>
      </c>
      <c r="M1488" s="97">
        <f t="shared" si="457"/>
        <v>3.5915023398497707</v>
      </c>
      <c r="N1488" s="97">
        <f t="shared" ref="N1488:N1551" si="470">M1488*rrOSEXc</f>
        <v>0.34586945677522535</v>
      </c>
      <c r="O1488" s="97">
        <f t="shared" si="458"/>
        <v>8.2558680820678364E-3</v>
      </c>
      <c r="P1488" s="97">
        <f t="shared" si="459"/>
        <v>8.2558680820678364E-3</v>
      </c>
      <c r="Q1488" s="97">
        <f t="shared" ref="Q1488:Q1551" si="471">M1488*mr + N1488*mr + O1488*mr+P1488*mr</f>
        <v>5.0306250673338056E-2</v>
      </c>
      <c r="R1488" s="97">
        <f t="shared" si="460"/>
        <v>6.4717023652622707E-4</v>
      </c>
      <c r="S1488" s="97">
        <f t="shared" si="467"/>
        <v>3.1781677260005452</v>
      </c>
      <c r="T1488" s="97">
        <f t="shared" si="461"/>
        <v>330.84763768108081</v>
      </c>
      <c r="U1488" s="97">
        <f t="shared" si="462"/>
        <v>664.93377482936955</v>
      </c>
      <c r="V1488" s="33">
        <f t="shared" si="463"/>
        <v>999.9999999999992</v>
      </c>
      <c r="W1488" s="101">
        <f t="shared" si="464"/>
        <v>150.76984671467366</v>
      </c>
      <c r="X1488" s="108">
        <f t="shared" si="465"/>
        <v>4.2185874895488134</v>
      </c>
      <c r="Y1488" s="32">
        <f t="shared" si="466"/>
        <v>1.8153008436198343</v>
      </c>
    </row>
    <row r="1489" spans="1:25" x14ac:dyDescent="0.25">
      <c r="A1489" s="4">
        <v>1483</v>
      </c>
      <c r="C1489" s="106">
        <f>IF(male=0,VLOOKUP((($A$5:$A$1570/'Life tables'!$I$2)*2)+age,lifetable,13,1),IF(male=1,VLOOKUP((($A$5:$A$1570/'Life tables'!$I$2)*2)+age,lifetable,10,1),"error"))</f>
        <v>1.2723250509569572E-2</v>
      </c>
      <c r="F1489" s="97">
        <f t="shared" si="452"/>
        <v>0.68117402671842808</v>
      </c>
      <c r="G1489" s="97">
        <f t="shared" si="468"/>
        <v>6.8425356602559079E-2</v>
      </c>
      <c r="H1489" s="97">
        <f t="shared" si="453"/>
        <v>1.5658302218323288E-3</v>
      </c>
      <c r="I1489" s="97">
        <f t="shared" si="454"/>
        <v>1.5658302218323288E-3</v>
      </c>
      <c r="J1489" s="97">
        <f t="shared" si="469"/>
        <v>9.5771856361474405E-3</v>
      </c>
      <c r="K1489" s="97">
        <f t="shared" si="455"/>
        <v>3.7750602263698719E-3</v>
      </c>
      <c r="L1489" s="97">
        <f t="shared" si="456"/>
        <v>0.59626476380968696</v>
      </c>
      <c r="M1489" s="97">
        <f t="shared" si="457"/>
        <v>3.537413462830385</v>
      </c>
      <c r="N1489" s="97">
        <f t="shared" si="470"/>
        <v>0.3406605807278108</v>
      </c>
      <c r="O1489" s="97">
        <f t="shared" si="458"/>
        <v>8.1315327507429751E-3</v>
      </c>
      <c r="P1489" s="97">
        <f t="shared" si="459"/>
        <v>8.1315327507429751E-3</v>
      </c>
      <c r="Q1489" s="97">
        <f t="shared" si="471"/>
        <v>4.9548626607279295E-2</v>
      </c>
      <c r="R1489" s="97">
        <f t="shared" si="460"/>
        <v>6.3742369927754518E-4</v>
      </c>
      <c r="S1489" s="97">
        <f t="shared" si="467"/>
        <v>3.1303037662945314</v>
      </c>
      <c r="T1489" s="97">
        <f t="shared" si="461"/>
        <v>330.90676349332426</v>
      </c>
      <c r="U1489" s="97">
        <f t="shared" si="462"/>
        <v>664.9381873132952</v>
      </c>
      <c r="V1489" s="33">
        <f t="shared" si="463"/>
        <v>999.9999999999992</v>
      </c>
      <c r="W1489" s="101">
        <f t="shared" si="464"/>
        <v>148.3284135106328</v>
      </c>
      <c r="X1489" s="108">
        <f t="shared" si="465"/>
        <v>4.1550491933797389</v>
      </c>
      <c r="Y1489" s="32">
        <f t="shared" si="466"/>
        <v>1.7874454776276825</v>
      </c>
    </row>
    <row r="1490" spans="1:25" x14ac:dyDescent="0.25">
      <c r="A1490" s="4">
        <v>1484</v>
      </c>
      <c r="C1490" s="106">
        <f>IF(male=0,VLOOKUP((($A$5:$A$1570/'Life tables'!$I$2)*2)+age,lifetable,13,1),IF(male=1,VLOOKUP((($A$5:$A$1570/'Life tables'!$I$2)*2)+age,lifetable,10,1),"error"))</f>
        <v>1.2723250509569572E-2</v>
      </c>
      <c r="F1490" s="97">
        <f t="shared" si="452"/>
        <v>0.67091015311840985</v>
      </c>
      <c r="G1490" s="97">
        <f t="shared" si="468"/>
        <v>6.739432901833331E-2</v>
      </c>
      <c r="H1490" s="97">
        <f t="shared" si="453"/>
        <v>1.5422364222369444E-3</v>
      </c>
      <c r="I1490" s="97">
        <f t="shared" si="454"/>
        <v>1.5422364222369444E-3</v>
      </c>
      <c r="J1490" s="97">
        <f t="shared" si="469"/>
        <v>9.4328773992540232E-3</v>
      </c>
      <c r="K1490" s="97">
        <f t="shared" si="455"/>
        <v>3.7181779327472271E-3</v>
      </c>
      <c r="L1490" s="97">
        <f t="shared" si="456"/>
        <v>0.58728029592360143</v>
      </c>
      <c r="M1490" s="97">
        <f t="shared" si="457"/>
        <v>3.4841390402613297</v>
      </c>
      <c r="N1490" s="97">
        <f t="shared" si="470"/>
        <v>0.33553013840858242</v>
      </c>
      <c r="O1490" s="97">
        <f t="shared" si="458"/>
        <v>8.0090696243798557E-3</v>
      </c>
      <c r="P1490" s="97">
        <f t="shared" si="459"/>
        <v>8.0090696243798557E-3</v>
      </c>
      <c r="Q1490" s="97">
        <f t="shared" si="471"/>
        <v>4.8802410622258284E-2</v>
      </c>
      <c r="R1490" s="97">
        <f t="shared" si="460"/>
        <v>6.2782392252889465E-4</v>
      </c>
      <c r="S1490" s="97">
        <f t="shared" si="467"/>
        <v>3.0831605280592003</v>
      </c>
      <c r="T1490" s="97">
        <f t="shared" si="461"/>
        <v>330.9649987813458</v>
      </c>
      <c r="U1490" s="97">
        <f t="shared" si="462"/>
        <v>664.94253331515051</v>
      </c>
      <c r="V1490" s="33">
        <f t="shared" si="463"/>
        <v>999.99999999999932</v>
      </c>
      <c r="W1490" s="101">
        <f t="shared" si="464"/>
        <v>145.92651324287664</v>
      </c>
      <c r="X1490" s="108">
        <f t="shared" si="465"/>
        <v>4.0924679035029508</v>
      </c>
      <c r="Y1490" s="32">
        <f t="shared" si="466"/>
        <v>1.7600175558133051</v>
      </c>
    </row>
    <row r="1491" spans="1:25" x14ac:dyDescent="0.25">
      <c r="A1491" s="4">
        <v>1485</v>
      </c>
      <c r="C1491" s="106">
        <f>IF(male=0,VLOOKUP((($A$5:$A$1570/'Life tables'!$I$2)*2)+age,lifetable,13,1),IF(male=1,VLOOKUP((($A$5:$A$1570/'Life tables'!$I$2)*2)+age,lifetable,10,1),"error"))</f>
        <v>1.2723250509569572E-2</v>
      </c>
      <c r="F1491" s="97">
        <f t="shared" si="452"/>
        <v>0.66080108841354035</v>
      </c>
      <c r="G1491" s="97">
        <f t="shared" si="468"/>
        <v>6.6378852311622397E-2</v>
      </c>
      <c r="H1491" s="97">
        <f t="shared" si="453"/>
        <v>1.518998485368447E-3</v>
      </c>
      <c r="I1491" s="97">
        <f t="shared" si="454"/>
        <v>1.518998485368447E-3</v>
      </c>
      <c r="J1491" s="97">
        <f t="shared" si="469"/>
        <v>9.290745747886197E-3</v>
      </c>
      <c r="K1491" s="97">
        <f t="shared" si="455"/>
        <v>3.6621535886056868E-3</v>
      </c>
      <c r="L1491" s="97">
        <f t="shared" si="456"/>
        <v>0.57843133979468919</v>
      </c>
      <c r="M1491" s="97">
        <f t="shared" si="457"/>
        <v>3.4316668150894105</v>
      </c>
      <c r="N1491" s="97">
        <f t="shared" si="470"/>
        <v>0.3304769494367612</v>
      </c>
      <c r="O1491" s="97">
        <f t="shared" si="458"/>
        <v>7.8884505274116369E-3</v>
      </c>
      <c r="P1491" s="97">
        <f t="shared" si="459"/>
        <v>7.8884505274116369E-3</v>
      </c>
      <c r="Q1491" s="97">
        <f t="shared" si="471"/>
        <v>4.8067431033466806E-2</v>
      </c>
      <c r="R1491" s="97">
        <f t="shared" si="460"/>
        <v>6.1836869762237577E-4</v>
      </c>
      <c r="S1491" s="97">
        <f t="shared" si="467"/>
        <v>3.0367271648667367</v>
      </c>
      <c r="T1491" s="97">
        <f t="shared" si="461"/>
        <v>331.02235695812715</v>
      </c>
      <c r="U1491" s="97">
        <f t="shared" si="462"/>
        <v>664.94681383743671</v>
      </c>
      <c r="V1491" s="33">
        <f t="shared" si="463"/>
        <v>999.9999999999992</v>
      </c>
      <c r="W1491" s="101">
        <f t="shared" si="464"/>
        <v>143.56350584800788</v>
      </c>
      <c r="X1491" s="108">
        <f t="shared" si="465"/>
        <v>4.0308292044353697</v>
      </c>
      <c r="Y1491" s="32">
        <f t="shared" si="466"/>
        <v>1.7330105184882041</v>
      </c>
    </row>
    <row r="1492" spans="1:25" x14ac:dyDescent="0.25">
      <c r="A1492" s="4">
        <v>1486</v>
      </c>
      <c r="C1492" s="106">
        <f>IF(male=0,VLOOKUP((($A$5:$A$1570/'Life tables'!$I$2)*2)+age,lifetable,13,1),IF(male=1,VLOOKUP((($A$5:$A$1570/'Life tables'!$I$2)*2)+age,lifetable,10,1),"error"))</f>
        <v>1.2723250509569572E-2</v>
      </c>
      <c r="F1492" s="97">
        <f t="shared" si="452"/>
        <v>0.65084449004685074</v>
      </c>
      <c r="G1492" s="97">
        <f t="shared" si="468"/>
        <v>6.5378691167676126E-2</v>
      </c>
      <c r="H1492" s="97">
        <f t="shared" si="453"/>
        <v>1.4961110263378731E-3</v>
      </c>
      <c r="I1492" s="97">
        <f t="shared" si="454"/>
        <v>1.4961110263378731E-3</v>
      </c>
      <c r="J1492" s="97">
        <f t="shared" si="469"/>
        <v>9.1507577461097198E-3</v>
      </c>
      <c r="K1492" s="97">
        <f t="shared" si="455"/>
        <v>3.6069742115159517E-3</v>
      </c>
      <c r="L1492" s="97">
        <f t="shared" si="456"/>
        <v>0.56971584486887317</v>
      </c>
      <c r="M1492" s="97">
        <f t="shared" si="457"/>
        <v>3.3799847143885189</v>
      </c>
      <c r="N1492" s="97">
        <f t="shared" si="470"/>
        <v>0.3254998511634053</v>
      </c>
      <c r="O1492" s="97">
        <f t="shared" si="458"/>
        <v>7.7696477075285923E-3</v>
      </c>
      <c r="P1492" s="97">
        <f t="shared" si="459"/>
        <v>7.7696477075285923E-3</v>
      </c>
      <c r="Q1492" s="97">
        <f t="shared" si="471"/>
        <v>4.7343518735168691E-2</v>
      </c>
      <c r="R1492" s="97">
        <f t="shared" si="460"/>
        <v>6.0905584907884191E-4</v>
      </c>
      <c r="S1492" s="97">
        <f t="shared" si="467"/>
        <v>2.990992993225809</v>
      </c>
      <c r="T1492" s="97">
        <f t="shared" si="461"/>
        <v>331.07885123460841</v>
      </c>
      <c r="U1492" s="97">
        <f t="shared" si="462"/>
        <v>664.95102986749725</v>
      </c>
      <c r="V1492" s="33">
        <f t="shared" si="463"/>
        <v>999.99999999999909</v>
      </c>
      <c r="W1492" s="101">
        <f t="shared" si="464"/>
        <v>141.23876162191848</v>
      </c>
      <c r="X1492" s="108">
        <f t="shared" si="465"/>
        <v>3.9701188978934967</v>
      </c>
      <c r="Y1492" s="32">
        <f t="shared" si="466"/>
        <v>1.7064179066558258</v>
      </c>
    </row>
    <row r="1493" spans="1:25" x14ac:dyDescent="0.25">
      <c r="A1493" s="4">
        <v>1487</v>
      </c>
      <c r="C1493" s="106">
        <f>IF(male=0,VLOOKUP((($A$5:$A$1570/'Life tables'!$I$2)*2)+age,lifetable,13,1),IF(male=1,VLOOKUP((($A$5:$A$1570/'Life tables'!$I$2)*2)+age,lifetable,10,1),"error"))</f>
        <v>1.374544265924027E-2</v>
      </c>
      <c r="F1493" s="97">
        <f t="shared" si="452"/>
        <v>0.64103805128332181</v>
      </c>
      <c r="G1493" s="97">
        <f t="shared" si="468"/>
        <v>6.4393613870134078E-2</v>
      </c>
      <c r="H1493" s="97">
        <f t="shared" si="453"/>
        <v>1.4735687426009904E-3</v>
      </c>
      <c r="I1493" s="97">
        <f t="shared" si="454"/>
        <v>1.4735687426009904E-3</v>
      </c>
      <c r="J1493" s="97">
        <f t="shared" si="469"/>
        <v>9.7369802126909526E-3</v>
      </c>
      <c r="K1493" s="97">
        <f t="shared" si="455"/>
        <v>3.5526270175736431E-3</v>
      </c>
      <c r="L1493" s="97">
        <f t="shared" si="456"/>
        <v>0.56040769269772117</v>
      </c>
      <c r="M1493" s="97">
        <f t="shared" si="457"/>
        <v>3.3290808466101747</v>
      </c>
      <c r="N1493" s="97">
        <f t="shared" si="470"/>
        <v>0.3205976984066316</v>
      </c>
      <c r="O1493" s="97">
        <f t="shared" si="458"/>
        <v>7.6526338293578739E-3</v>
      </c>
      <c r="P1493" s="97">
        <f t="shared" si="459"/>
        <v>7.6526338293578739E-3</v>
      </c>
      <c r="Q1493" s="97">
        <f t="shared" si="471"/>
        <v>5.0376824844175168E-2</v>
      </c>
      <c r="R1493" s="97">
        <f t="shared" si="460"/>
        <v>5.9988323410246165E-4</v>
      </c>
      <c r="S1493" s="97">
        <f t="shared" si="467"/>
        <v>2.9422011724665498</v>
      </c>
      <c r="T1493" s="97">
        <f t="shared" si="461"/>
        <v>331.13896503966527</v>
      </c>
      <c r="U1493" s="97">
        <f t="shared" si="462"/>
        <v>664.95518237774888</v>
      </c>
      <c r="V1493" s="33">
        <f t="shared" si="463"/>
        <v>999.99999999999909</v>
      </c>
      <c r="W1493" s="101">
        <f t="shared" si="464"/>
        <v>138.81429755607601</v>
      </c>
      <c r="X1493" s="108">
        <f t="shared" si="465"/>
        <v>3.9058525825849544</v>
      </c>
      <c r="Y1493" s="32">
        <f t="shared" si="466"/>
        <v>1.6782804928658959</v>
      </c>
    </row>
    <row r="1494" spans="1:25" x14ac:dyDescent="0.25">
      <c r="A1494" s="4">
        <v>1488</v>
      </c>
      <c r="C1494" s="106">
        <f>IF(male=0,VLOOKUP((($A$5:$A$1570/'Life tables'!$I$2)*2)+age,lifetable,13,1),IF(male=1,VLOOKUP((($A$5:$A$1570/'Life tables'!$I$2)*2)+age,lifetable,10,1),"error"))</f>
        <v>1.374544265924027E-2</v>
      </c>
      <c r="F1494" s="97">
        <f t="shared" si="452"/>
        <v>0.63065225337804942</v>
      </c>
      <c r="G1494" s="97">
        <f t="shared" si="468"/>
        <v>6.335033873427201E-2</v>
      </c>
      <c r="H1494" s="97">
        <f t="shared" si="453"/>
        <v>1.4496946728331473E-3</v>
      </c>
      <c r="I1494" s="97">
        <f t="shared" si="454"/>
        <v>1.4496946728331473E-3</v>
      </c>
      <c r="J1494" s="97">
        <f t="shared" si="469"/>
        <v>9.5792262252416965E-3</v>
      </c>
      <c r="K1494" s="97">
        <f t="shared" si="455"/>
        <v>3.4950690205663437E-3</v>
      </c>
      <c r="L1494" s="97">
        <f t="shared" si="456"/>
        <v>0.55132823005230303</v>
      </c>
      <c r="M1494" s="97">
        <f t="shared" si="457"/>
        <v>3.2752003292069043</v>
      </c>
      <c r="N1494" s="97">
        <f t="shared" si="470"/>
        <v>0.31540888784168658</v>
      </c>
      <c r="O1494" s="97">
        <f t="shared" si="458"/>
        <v>7.528777459019669E-3</v>
      </c>
      <c r="P1494" s="97">
        <f t="shared" si="459"/>
        <v>7.528777459019669E-3</v>
      </c>
      <c r="Q1494" s="97">
        <f t="shared" si="471"/>
        <v>4.9561485862395269E-2</v>
      </c>
      <c r="R1494" s="97">
        <f t="shared" si="460"/>
        <v>5.9017424218419691E-4</v>
      </c>
      <c r="S1494" s="97">
        <f t="shared" si="467"/>
        <v>2.8945822263425991</v>
      </c>
      <c r="T1494" s="97">
        <f t="shared" si="461"/>
        <v>331.19810575175291</v>
      </c>
      <c r="U1494" s="97">
        <f t="shared" si="462"/>
        <v>664.95926762101169</v>
      </c>
      <c r="V1494" s="33">
        <f t="shared" si="463"/>
        <v>999.99999999999909</v>
      </c>
      <c r="W1494" s="101">
        <f t="shared" si="464"/>
        <v>136.41040815322719</v>
      </c>
      <c r="X1494" s="108">
        <f t="shared" si="465"/>
        <v>3.8426266272345666</v>
      </c>
      <c r="Y1494" s="32">
        <f t="shared" si="466"/>
        <v>1.6506385036191449</v>
      </c>
    </row>
    <row r="1495" spans="1:25" x14ac:dyDescent="0.25">
      <c r="A1495" s="4">
        <v>1489</v>
      </c>
      <c r="C1495" s="106">
        <f>IF(male=0,VLOOKUP((($A$5:$A$1570/'Life tables'!$I$2)*2)+age,lifetable,13,1),IF(male=1,VLOOKUP((($A$5:$A$1570/'Life tables'!$I$2)*2)+age,lifetable,10,1),"error"))</f>
        <v>1.374544265924027E-2</v>
      </c>
      <c r="F1495" s="97">
        <f t="shared" si="452"/>
        <v>0.6204350376133394</v>
      </c>
      <c r="G1495" s="97">
        <f t="shared" si="468"/>
        <v>6.2323998027252428E-2</v>
      </c>
      <c r="H1495" s="97">
        <f t="shared" si="453"/>
        <v>1.4262081266645603E-3</v>
      </c>
      <c r="I1495" s="97">
        <f t="shared" si="454"/>
        <v>1.4262081266645603E-3</v>
      </c>
      <c r="J1495" s="97">
        <f t="shared" si="469"/>
        <v>9.4240328985263581E-3</v>
      </c>
      <c r="K1495" s="97">
        <f t="shared" si="455"/>
        <v>3.4384453042402667E-3</v>
      </c>
      <c r="L1495" s="97">
        <f t="shared" si="456"/>
        <v>0.54239614512999124</v>
      </c>
      <c r="M1495" s="97">
        <f t="shared" si="457"/>
        <v>3.222191589621227</v>
      </c>
      <c r="N1495" s="97">
        <f t="shared" si="470"/>
        <v>0.31030403136939355</v>
      </c>
      <c r="O1495" s="97">
        <f t="shared" si="458"/>
        <v>7.4069250641707928E-3</v>
      </c>
      <c r="P1495" s="97">
        <f t="shared" si="459"/>
        <v>7.4069250641707928E-3</v>
      </c>
      <c r="Q1495" s="97">
        <f t="shared" si="471"/>
        <v>4.8759338929845623E-2</v>
      </c>
      <c r="R1495" s="97">
        <f t="shared" si="460"/>
        <v>5.8062234014170672E-4</v>
      </c>
      <c r="S1495" s="97">
        <f t="shared" si="467"/>
        <v>2.8477337468535047</v>
      </c>
      <c r="T1495" s="97">
        <f t="shared" si="461"/>
        <v>331.25628912358127</v>
      </c>
      <c r="U1495" s="97">
        <f t="shared" si="462"/>
        <v>664.96328668865613</v>
      </c>
      <c r="V1495" s="33">
        <f t="shared" si="463"/>
        <v>999.9999999999992</v>
      </c>
      <c r="W1495" s="101">
        <f t="shared" si="464"/>
        <v>134.04814478505401</v>
      </c>
      <c r="X1495" s="108">
        <f t="shared" si="465"/>
        <v>3.7804241877618128</v>
      </c>
      <c r="Y1495" s="32">
        <f t="shared" si="466"/>
        <v>1.6234518093956427</v>
      </c>
    </row>
    <row r="1496" spans="1:25" x14ac:dyDescent="0.25">
      <c r="A1496" s="4">
        <v>1490</v>
      </c>
      <c r="C1496" s="106">
        <f>IF(male=0,VLOOKUP((($A$5:$A$1570/'Life tables'!$I$2)*2)+age,lifetable,13,1),IF(male=1,VLOOKUP((($A$5:$A$1570/'Life tables'!$I$2)*2)+age,lifetable,10,1),"error"))</f>
        <v>1.374544265924027E-2</v>
      </c>
      <c r="F1496" s="97">
        <f t="shared" si="452"/>
        <v>0.61038365160499297</v>
      </c>
      <c r="G1496" s="97">
        <f t="shared" si="468"/>
        <v>6.1314315266322118E-2</v>
      </c>
      <c r="H1496" s="97">
        <f t="shared" si="453"/>
        <v>1.4031027771270958E-3</v>
      </c>
      <c r="I1496" s="97">
        <f t="shared" si="454"/>
        <v>1.4031027771270958E-3</v>
      </c>
      <c r="J1496" s="97">
        <f t="shared" si="469"/>
        <v>9.2713584254939755E-3</v>
      </c>
      <c r="K1496" s="97">
        <f t="shared" si="455"/>
        <v>3.3827406149073542E-3</v>
      </c>
      <c r="L1496" s="97">
        <f t="shared" si="456"/>
        <v>0.53360903174401531</v>
      </c>
      <c r="M1496" s="97">
        <f t="shared" si="457"/>
        <v>3.1700405361568196</v>
      </c>
      <c r="N1496" s="97">
        <f t="shared" si="470"/>
        <v>0.30528177192886519</v>
      </c>
      <c r="O1496" s="97">
        <f t="shared" si="458"/>
        <v>7.2870442519085282E-3</v>
      </c>
      <c r="P1496" s="97">
        <f t="shared" si="459"/>
        <v>7.2870442519085282E-3</v>
      </c>
      <c r="Q1496" s="97">
        <f t="shared" si="471"/>
        <v>4.7970170806010237E-2</v>
      </c>
      <c r="R1496" s="97">
        <f t="shared" si="460"/>
        <v>5.7122498872384168E-4</v>
      </c>
      <c r="S1496" s="97">
        <f t="shared" si="467"/>
        <v>2.8016432799294031</v>
      </c>
      <c r="T1496" s="97">
        <f t="shared" si="461"/>
        <v>331.31353065281274</v>
      </c>
      <c r="U1496" s="97">
        <f t="shared" si="462"/>
        <v>664.96724065425974</v>
      </c>
      <c r="V1496" s="33">
        <f t="shared" si="463"/>
        <v>999.99999999999909</v>
      </c>
      <c r="W1496" s="101">
        <f t="shared" si="464"/>
        <v>131.72678679719863</v>
      </c>
      <c r="X1496" s="108">
        <f t="shared" si="465"/>
        <v>3.7192286929266771</v>
      </c>
      <c r="Y1496" s="32">
        <f t="shared" si="466"/>
        <v>1.59671290996411</v>
      </c>
    </row>
    <row r="1497" spans="1:25" x14ac:dyDescent="0.25">
      <c r="A1497" s="4">
        <v>1491</v>
      </c>
      <c r="C1497" s="106">
        <f>IF(male=0,VLOOKUP((($A$5:$A$1570/'Life tables'!$I$2)*2)+age,lifetable,13,1),IF(male=1,VLOOKUP((($A$5:$A$1570/'Life tables'!$I$2)*2)+age,lifetable,10,1),"error"))</f>
        <v>1.374544265924027E-2</v>
      </c>
      <c r="F1497" s="97">
        <f t="shared" si="452"/>
        <v>0.60049538870994157</v>
      </c>
      <c r="G1497" s="97">
        <f t="shared" si="468"/>
        <v>6.0321018563520165E-2</v>
      </c>
      <c r="H1497" s="97">
        <f t="shared" si="453"/>
        <v>1.3803724023987961E-3</v>
      </c>
      <c r="I1497" s="97">
        <f t="shared" si="454"/>
        <v>1.3803724023987961E-3</v>
      </c>
      <c r="J1497" s="97">
        <f t="shared" si="469"/>
        <v>9.121161693873673E-3</v>
      </c>
      <c r="K1497" s="97">
        <f t="shared" si="455"/>
        <v>3.3279399523764731E-3</v>
      </c>
      <c r="L1497" s="97">
        <f t="shared" si="456"/>
        <v>0.52496452369537372</v>
      </c>
      <c r="M1497" s="97">
        <f t="shared" si="457"/>
        <v>3.118733304216736</v>
      </c>
      <c r="N1497" s="97">
        <f t="shared" si="470"/>
        <v>0.30034077432937606</v>
      </c>
      <c r="O1497" s="97">
        <f t="shared" si="458"/>
        <v>7.1691031513686611E-3</v>
      </c>
      <c r="P1497" s="97">
        <f t="shared" si="459"/>
        <v>7.1691031513686611E-3</v>
      </c>
      <c r="Q1497" s="97">
        <f t="shared" si="471"/>
        <v>4.7193771686920988E-2</v>
      </c>
      <c r="R1497" s="97">
        <f t="shared" si="460"/>
        <v>5.619796896015923E-4</v>
      </c>
      <c r="S1497" s="97">
        <f t="shared" si="467"/>
        <v>2.7562985722081002</v>
      </c>
      <c r="T1497" s="97">
        <f t="shared" si="461"/>
        <v>331.36984558619355</v>
      </c>
      <c r="U1497" s="97">
        <f t="shared" si="462"/>
        <v>664.97113057390175</v>
      </c>
      <c r="V1497" s="33">
        <f t="shared" si="463"/>
        <v>999.9999999999992</v>
      </c>
      <c r="W1497" s="101">
        <f t="shared" si="464"/>
        <v>129.44562600410882</v>
      </c>
      <c r="X1497" s="108">
        <f t="shared" si="465"/>
        <v>3.659023839903905</v>
      </c>
      <c r="Y1497" s="32">
        <f t="shared" si="466"/>
        <v>1.5704144286981341</v>
      </c>
    </row>
    <row r="1498" spans="1:25" x14ac:dyDescent="0.25">
      <c r="A1498" s="4">
        <v>1492</v>
      </c>
      <c r="C1498" s="106">
        <f>IF(male=0,VLOOKUP((($A$5:$A$1570/'Life tables'!$I$2)*2)+age,lifetable,13,1),IF(male=1,VLOOKUP((($A$5:$A$1570/'Life tables'!$I$2)*2)+age,lifetable,10,1),"error"))</f>
        <v>1.374544265924027E-2</v>
      </c>
      <c r="F1498" s="97">
        <f t="shared" si="452"/>
        <v>0.59076758722583611</v>
      </c>
      <c r="G1498" s="97">
        <f t="shared" si="468"/>
        <v>5.9343840545274959E-2</v>
      </c>
      <c r="H1498" s="97">
        <f t="shared" si="453"/>
        <v>1.3580108839639571E-3</v>
      </c>
      <c r="I1498" s="97">
        <f t="shared" si="454"/>
        <v>1.3580108839639571E-3</v>
      </c>
      <c r="J1498" s="97">
        <f t="shared" si="469"/>
        <v>8.9734022740169325E-3</v>
      </c>
      <c r="K1498" s="97">
        <f t="shared" si="455"/>
        <v>3.274028565517549E-3</v>
      </c>
      <c r="L1498" s="97">
        <f t="shared" si="456"/>
        <v>0.51646029407309879</v>
      </c>
      <c r="M1498" s="97">
        <f t="shared" si="457"/>
        <v>3.0682562526780686</v>
      </c>
      <c r="N1498" s="97">
        <f t="shared" si="470"/>
        <v>0.29547972490123503</v>
      </c>
      <c r="O1498" s="97">
        <f t="shared" si="458"/>
        <v>7.0530704053918319E-3</v>
      </c>
      <c r="P1498" s="97">
        <f t="shared" si="459"/>
        <v>7.0530704053918319E-3</v>
      </c>
      <c r="Q1498" s="97">
        <f t="shared" si="471"/>
        <v>4.6429935150297627E-2</v>
      </c>
      <c r="R1498" s="97">
        <f t="shared" si="460"/>
        <v>5.5288398471481988E-4</v>
      </c>
      <c r="S1498" s="97">
        <f t="shared" si="467"/>
        <v>2.7116875678310373</v>
      </c>
      <c r="T1498" s="97">
        <f t="shared" si="461"/>
        <v>331.42524892361786</v>
      </c>
      <c r="U1498" s="97">
        <f t="shared" si="462"/>
        <v>664.97495748645201</v>
      </c>
      <c r="V1498" s="33">
        <f t="shared" si="463"/>
        <v>999.9999999999992</v>
      </c>
      <c r="W1498" s="101">
        <f t="shared" si="464"/>
        <v>127.20396647369374</v>
      </c>
      <c r="X1498" s="108">
        <f t="shared" si="465"/>
        <v>3.5997935899293578</v>
      </c>
      <c r="Y1498" s="32">
        <f t="shared" si="466"/>
        <v>1.5445491105365516</v>
      </c>
    </row>
    <row r="1499" spans="1:25" x14ac:dyDescent="0.25">
      <c r="A1499" s="4">
        <v>1493</v>
      </c>
      <c r="C1499" s="106">
        <f>IF(male=0,VLOOKUP((($A$5:$A$1570/'Life tables'!$I$2)*2)+age,lifetable,13,1),IF(male=1,VLOOKUP((($A$5:$A$1570/'Life tables'!$I$2)*2)+age,lifetable,10,1),"error"))</f>
        <v>1.374544265924027E-2</v>
      </c>
      <c r="F1499" s="97">
        <f t="shared" si="452"/>
        <v>0.5811976296066208</v>
      </c>
      <c r="G1499" s="97">
        <f t="shared" si="468"/>
        <v>5.8382518273606979E-2</v>
      </c>
      <c r="H1499" s="97">
        <f t="shared" si="453"/>
        <v>1.3360122048099497E-3</v>
      </c>
      <c r="I1499" s="97">
        <f t="shared" si="454"/>
        <v>1.3360122048099497E-3</v>
      </c>
      <c r="J1499" s="97">
        <f t="shared" si="469"/>
        <v>8.8280404069826027E-3</v>
      </c>
      <c r="K1499" s="97">
        <f t="shared" si="455"/>
        <v>3.2209919479142786E-3</v>
      </c>
      <c r="L1499" s="97">
        <f t="shared" si="456"/>
        <v>0.5080940545684971</v>
      </c>
      <c r="M1499" s="97">
        <f t="shared" si="457"/>
        <v>3.0185959603227364</v>
      </c>
      <c r="N1499" s="97">
        <f t="shared" si="470"/>
        <v>0.29069733115206209</v>
      </c>
      <c r="O1499" s="97">
        <f t="shared" si="458"/>
        <v>6.9389151623189026E-3</v>
      </c>
      <c r="P1499" s="97">
        <f t="shared" si="459"/>
        <v>6.9389151623189026E-3</v>
      </c>
      <c r="Q1499" s="97">
        <f t="shared" si="471"/>
        <v>4.5678458101537311E-2</v>
      </c>
      <c r="R1499" s="97">
        <f t="shared" si="460"/>
        <v>5.4393545562910406E-4</v>
      </c>
      <c r="S1499" s="97">
        <f t="shared" si="467"/>
        <v>2.6677984052888699</v>
      </c>
      <c r="T1499" s="97">
        <f t="shared" si="461"/>
        <v>331.4797554221264</v>
      </c>
      <c r="U1499" s="97">
        <f t="shared" si="462"/>
        <v>664.97872241385551</v>
      </c>
      <c r="V1499" s="33">
        <f t="shared" si="463"/>
        <v>999.9999999999992</v>
      </c>
      <c r="W1499" s="101">
        <f t="shared" si="464"/>
        <v>125.00112431567803</v>
      </c>
      <c r="X1499" s="108">
        <f t="shared" si="465"/>
        <v>3.5415221640172936</v>
      </c>
      <c r="Y1499" s="32">
        <f t="shared" si="466"/>
        <v>1.5191098199776305</v>
      </c>
    </row>
    <row r="1500" spans="1:25" x14ac:dyDescent="0.25">
      <c r="A1500" s="4">
        <v>1494</v>
      </c>
      <c r="C1500" s="106">
        <f>IF(male=0,VLOOKUP((($A$5:$A$1570/'Life tables'!$I$2)*2)+age,lifetable,13,1),IF(male=1,VLOOKUP((($A$5:$A$1570/'Life tables'!$I$2)*2)+age,lifetable,10,1),"error"))</f>
        <v>1.374544265924027E-2</v>
      </c>
      <c r="F1500" s="97">
        <f t="shared" si="452"/>
        <v>0.57178294169368227</v>
      </c>
      <c r="G1500" s="97">
        <f t="shared" si="468"/>
        <v>5.7436793168896091E-2</v>
      </c>
      <c r="H1500" s="97">
        <f t="shared" si="453"/>
        <v>1.3143704476598456E-3</v>
      </c>
      <c r="I1500" s="97">
        <f t="shared" si="454"/>
        <v>1.3143704476598456E-3</v>
      </c>
      <c r="J1500" s="97">
        <f t="shared" si="469"/>
        <v>8.6850369928585525E-3</v>
      </c>
      <c r="K1500" s="97">
        <f t="shared" si="455"/>
        <v>3.1688158336031697E-3</v>
      </c>
      <c r="L1500" s="97">
        <f t="shared" si="456"/>
        <v>0.49986355480300476</v>
      </c>
      <c r="M1500" s="97">
        <f t="shared" si="457"/>
        <v>2.9697392223236108</v>
      </c>
      <c r="N1500" s="97">
        <f t="shared" si="470"/>
        <v>0.28599232142839476</v>
      </c>
      <c r="O1500" s="97">
        <f t="shared" si="458"/>
        <v>6.8266070679135395E-3</v>
      </c>
      <c r="P1500" s="97">
        <f t="shared" si="459"/>
        <v>6.8266070679135395E-3</v>
      </c>
      <c r="Q1500" s="97">
        <f t="shared" si="471"/>
        <v>4.4939140720541337E-2</v>
      </c>
      <c r="R1500" s="97">
        <f t="shared" si="460"/>
        <v>5.3513172290256029E-4</v>
      </c>
      <c r="S1500" s="97">
        <f t="shared" si="467"/>
        <v>2.6246194143159451</v>
      </c>
      <c r="T1500" s="97">
        <f t="shared" si="461"/>
        <v>331.5333795998398</v>
      </c>
      <c r="U1500" s="97">
        <f t="shared" si="462"/>
        <v>664.98242636141197</v>
      </c>
      <c r="V1500" s="33">
        <f t="shared" si="463"/>
        <v>999.99999999999909</v>
      </c>
      <c r="W1500" s="101">
        <f t="shared" si="464"/>
        <v>122.83642747359275</v>
      </c>
      <c r="X1500" s="108">
        <f t="shared" si="465"/>
        <v>3.4841940387473871</v>
      </c>
      <c r="Y1500" s="32">
        <f t="shared" si="466"/>
        <v>1.4940895391064546</v>
      </c>
    </row>
    <row r="1501" spans="1:25" x14ac:dyDescent="0.25">
      <c r="A1501" s="4">
        <v>1495</v>
      </c>
      <c r="C1501" s="106">
        <f>IF(male=0,VLOOKUP((($A$5:$A$1570/'Life tables'!$I$2)*2)+age,lifetable,13,1),IF(male=1,VLOOKUP((($A$5:$A$1570/'Life tables'!$I$2)*2)+age,lifetable,10,1),"error"))</f>
        <v>1.374544265924027E-2</v>
      </c>
      <c r="F1501" s="97">
        <f t="shared" si="452"/>
        <v>0.56252099196217575</v>
      </c>
      <c r="G1501" s="97">
        <f t="shared" si="468"/>
        <v>5.6506410934173454E-2</v>
      </c>
      <c r="H1501" s="97">
        <f t="shared" si="453"/>
        <v>1.2930797932399296E-3</v>
      </c>
      <c r="I1501" s="97">
        <f t="shared" si="454"/>
        <v>1.2930797932399296E-3</v>
      </c>
      <c r="J1501" s="97">
        <f t="shared" si="469"/>
        <v>8.5443535793137959E-3</v>
      </c>
      <c r="K1501" s="97">
        <f t="shared" si="455"/>
        <v>3.1174861928966835E-3</v>
      </c>
      <c r="L1501" s="97">
        <f t="shared" si="456"/>
        <v>0.49176658166931198</v>
      </c>
      <c r="M1501" s="97">
        <f t="shared" si="457"/>
        <v>2.9216730467852114</v>
      </c>
      <c r="N1501" s="97">
        <f t="shared" si="470"/>
        <v>0.28136344458254975</v>
      </c>
      <c r="O1501" s="97">
        <f t="shared" si="458"/>
        <v>6.716116257410228E-3</v>
      </c>
      <c r="P1501" s="97">
        <f t="shared" si="459"/>
        <v>6.716116257410228E-3</v>
      </c>
      <c r="Q1501" s="97">
        <f t="shared" si="471"/>
        <v>4.4211786409367751E-2</v>
      </c>
      <c r="R1501" s="97">
        <f t="shared" si="460"/>
        <v>5.2647044546249102E-4</v>
      </c>
      <c r="S1501" s="97">
        <f t="shared" si="467"/>
        <v>2.5821391128330111</v>
      </c>
      <c r="T1501" s="97">
        <f t="shared" si="461"/>
        <v>331.58613573982848</v>
      </c>
      <c r="U1501" s="97">
        <f t="shared" si="462"/>
        <v>664.98607031805034</v>
      </c>
      <c r="V1501" s="33">
        <f t="shared" si="463"/>
        <v>999.99999999999909</v>
      </c>
      <c r="W1501" s="101">
        <f t="shared" si="464"/>
        <v>120.70921552034136</v>
      </c>
      <c r="X1501" s="108">
        <f t="shared" si="465"/>
        <v>3.4277939421203465</v>
      </c>
      <c r="Y1501" s="32">
        <f t="shared" si="466"/>
        <v>1.4694813656549879</v>
      </c>
    </row>
    <row r="1502" spans="1:25" x14ac:dyDescent="0.25">
      <c r="A1502" s="4">
        <v>1496</v>
      </c>
      <c r="C1502" s="106">
        <f>IF(male=0,VLOOKUP((($A$5:$A$1570/'Life tables'!$I$2)*2)+age,lifetable,13,1),IF(male=1,VLOOKUP((($A$5:$A$1570/'Life tables'!$I$2)*2)+age,lifetable,10,1),"error"))</f>
        <v>1.374544265924027E-2</v>
      </c>
      <c r="F1502" s="97">
        <f t="shared" si="452"/>
        <v>0.55340929078214496</v>
      </c>
      <c r="G1502" s="97">
        <f t="shared" si="468"/>
        <v>5.5591121480899446E-2</v>
      </c>
      <c r="H1502" s="97">
        <f t="shared" si="453"/>
        <v>1.2721345185812188E-3</v>
      </c>
      <c r="I1502" s="97">
        <f t="shared" si="454"/>
        <v>1.2721345185812188E-3</v>
      </c>
      <c r="J1502" s="97">
        <f t="shared" si="469"/>
        <v>8.4059523503753602E-3</v>
      </c>
      <c r="K1502" s="97">
        <f t="shared" si="455"/>
        <v>3.0669892282883713E-3</v>
      </c>
      <c r="L1502" s="97">
        <f t="shared" si="456"/>
        <v>0.48380095868541934</v>
      </c>
      <c r="M1502" s="97">
        <f t="shared" si="457"/>
        <v>2.8743846513382021</v>
      </c>
      <c r="N1502" s="97">
        <f t="shared" si="470"/>
        <v>0.2768094696446653</v>
      </c>
      <c r="O1502" s="97">
        <f t="shared" si="458"/>
        <v>6.6074133476859654E-3</v>
      </c>
      <c r="P1502" s="97">
        <f t="shared" si="459"/>
        <v>6.6074133476859654E-3</v>
      </c>
      <c r="Q1502" s="97">
        <f t="shared" si="471"/>
        <v>4.3496201740698077E-2</v>
      </c>
      <c r="R1502" s="97">
        <f t="shared" si="460"/>
        <v>5.1794931999173132E-4</v>
      </c>
      <c r="S1502" s="97">
        <f t="shared" si="467"/>
        <v>2.5403462039374753</v>
      </c>
      <c r="T1502" s="97">
        <f t="shared" si="461"/>
        <v>331.63803789391955</v>
      </c>
      <c r="U1502" s="97">
        <f t="shared" si="462"/>
        <v>664.98965525659867</v>
      </c>
      <c r="V1502" s="33">
        <f t="shared" si="463"/>
        <v>999.9999999999992</v>
      </c>
      <c r="W1502" s="101">
        <f t="shared" si="464"/>
        <v>118.61883945727971</v>
      </c>
      <c r="X1502" s="108">
        <f t="shared" si="465"/>
        <v>3.372306849480994</v>
      </c>
      <c r="Y1502" s="32">
        <f t="shared" si="466"/>
        <v>1.445278511094247</v>
      </c>
    </row>
    <row r="1503" spans="1:25" x14ac:dyDescent="0.25">
      <c r="A1503" s="4">
        <v>1497</v>
      </c>
      <c r="C1503" s="106">
        <f>IF(male=0,VLOOKUP((($A$5:$A$1570/'Life tables'!$I$2)*2)+age,lifetable,13,1),IF(male=1,VLOOKUP((($A$5:$A$1570/'Life tables'!$I$2)*2)+age,lifetable,10,1),"error"))</f>
        <v>1.374544265924027E-2</v>
      </c>
      <c r="F1503" s="97">
        <f t="shared" si="452"/>
        <v>0.54444538969406431</v>
      </c>
      <c r="G1503" s="97">
        <f t="shared" si="468"/>
        <v>5.4690678856190375E-2</v>
      </c>
      <c r="H1503" s="97">
        <f t="shared" si="453"/>
        <v>1.2515289953541355E-3</v>
      </c>
      <c r="I1503" s="97">
        <f t="shared" si="454"/>
        <v>1.2515289953541355E-3</v>
      </c>
      <c r="J1503" s="97">
        <f t="shared" si="469"/>
        <v>8.269796115424206E-3</v>
      </c>
      <c r="K1503" s="97">
        <f t="shared" si="455"/>
        <v>3.0173113704379355E-3</v>
      </c>
      <c r="L1503" s="97">
        <f t="shared" si="456"/>
        <v>0.4759645453613035</v>
      </c>
      <c r="M1503" s="97">
        <f t="shared" si="457"/>
        <v>2.8278614597869298</v>
      </c>
      <c r="N1503" s="97">
        <f t="shared" si="470"/>
        <v>0.27232918549985213</v>
      </c>
      <c r="O1503" s="97">
        <f t="shared" si="458"/>
        <v>6.500469429553883E-3</v>
      </c>
      <c r="P1503" s="97">
        <f t="shared" si="459"/>
        <v>6.500469429553883E-3</v>
      </c>
      <c r="Q1503" s="97">
        <f t="shared" si="471"/>
        <v>4.2792196407106707E-2</v>
      </c>
      <c r="R1503" s="97">
        <f t="shared" si="460"/>
        <v>5.0956608032455314E-4</v>
      </c>
      <c r="S1503" s="97">
        <f t="shared" si="467"/>
        <v>2.4992295729405387</v>
      </c>
      <c r="T1503" s="97">
        <f t="shared" si="461"/>
        <v>331.68909988644208</v>
      </c>
      <c r="U1503" s="97">
        <f t="shared" si="462"/>
        <v>664.99318213404945</v>
      </c>
      <c r="V1503" s="33">
        <f t="shared" si="463"/>
        <v>999.9999999999992</v>
      </c>
      <c r="W1503" s="101">
        <f t="shared" si="464"/>
        <v>116.56466151675096</v>
      </c>
      <c r="X1503" s="108">
        <f t="shared" si="465"/>
        <v>3.3177179795077008</v>
      </c>
      <c r="Y1503" s="32">
        <f t="shared" si="466"/>
        <v>1.4214742987580606</v>
      </c>
    </row>
    <row r="1504" spans="1:25" x14ac:dyDescent="0.25">
      <c r="A1504" s="4">
        <v>1498</v>
      </c>
      <c r="C1504" s="106">
        <f>IF(male=0,VLOOKUP((($A$5:$A$1570/'Life tables'!$I$2)*2)+age,lifetable,13,1),IF(male=1,VLOOKUP((($A$5:$A$1570/'Life tables'!$I$2)*2)+age,lifetable,10,1),"error"))</f>
        <v>1.374544265924027E-2</v>
      </c>
      <c r="F1504" s="97">
        <f t="shared" si="452"/>
        <v>0.53562688069844733</v>
      </c>
      <c r="G1504" s="97">
        <f t="shared" si="468"/>
        <v>5.3804841171458173E-2</v>
      </c>
      <c r="H1504" s="97">
        <f t="shared" si="453"/>
        <v>1.2312576882355141E-3</v>
      </c>
      <c r="I1504" s="97">
        <f t="shared" si="454"/>
        <v>1.2312576882355141E-3</v>
      </c>
      <c r="J1504" s="97">
        <f t="shared" si="469"/>
        <v>8.1358482984048262E-3</v>
      </c>
      <c r="K1504" s="97">
        <f t="shared" si="455"/>
        <v>2.9684392742342449E-3</v>
      </c>
      <c r="L1504" s="97">
        <f t="shared" si="456"/>
        <v>0.46825523657787904</v>
      </c>
      <c r="M1504" s="97">
        <f t="shared" si="457"/>
        <v>2.7820910988092535</v>
      </c>
      <c r="N1504" s="97">
        <f t="shared" si="470"/>
        <v>0.26792140057037966</v>
      </c>
      <c r="O1504" s="97">
        <f t="shared" si="458"/>
        <v>6.3952560601770649E-3</v>
      </c>
      <c r="P1504" s="97">
        <f t="shared" si="459"/>
        <v>6.3952560601770649E-3</v>
      </c>
      <c r="Q1504" s="97">
        <f t="shared" si="471"/>
        <v>4.2099583171121495E-2</v>
      </c>
      <c r="R1504" s="97">
        <f t="shared" si="460"/>
        <v>5.0131849685199092E-4</v>
      </c>
      <c r="S1504" s="97">
        <f t="shared" si="467"/>
        <v>2.4587782844505464</v>
      </c>
      <c r="T1504" s="97">
        <f t="shared" si="461"/>
        <v>331.73933531791158</v>
      </c>
      <c r="U1504" s="97">
        <f t="shared" si="462"/>
        <v>664.99665189182053</v>
      </c>
      <c r="V1504" s="33">
        <f t="shared" si="463"/>
        <v>999.9999999999992</v>
      </c>
      <c r="W1504" s="101">
        <f t="shared" si="464"/>
        <v>114.54605496801763</v>
      </c>
      <c r="X1504" s="108">
        <f t="shared" si="465"/>
        <v>3.2640127902670883</v>
      </c>
      <c r="Y1504" s="32">
        <f t="shared" si="466"/>
        <v>1.3980621619978744</v>
      </c>
    </row>
    <row r="1505" spans="1:25" x14ac:dyDescent="0.25">
      <c r="A1505" s="4">
        <v>1499</v>
      </c>
      <c r="C1505" s="106">
        <f>IF(male=0,VLOOKUP((($A$5:$A$1570/'Life tables'!$I$2)*2)+age,lifetable,13,1),IF(male=1,VLOOKUP((($A$5:$A$1570/'Life tables'!$I$2)*2)+age,lifetable,10,1),"error"))</f>
        <v>1.374544265924027E-2</v>
      </c>
      <c r="F1505" s="97">
        <f t="shared" si="452"/>
        <v>0.52695139555917292</v>
      </c>
      <c r="G1505" s="97">
        <f t="shared" si="468"/>
        <v>5.2933370532428012E-2</v>
      </c>
      <c r="H1505" s="97">
        <f t="shared" si="453"/>
        <v>1.2113151533071406E-3</v>
      </c>
      <c r="I1505" s="97">
        <f t="shared" si="454"/>
        <v>1.2113151533071406E-3</v>
      </c>
      <c r="J1505" s="97">
        <f t="shared" si="469"/>
        <v>8.0040729272431617E-3</v>
      </c>
      <c r="K1505" s="97">
        <f t="shared" si="455"/>
        <v>2.9203598149343739E-3</v>
      </c>
      <c r="L1505" s="97">
        <f t="shared" si="456"/>
        <v>0.4606709619779531</v>
      </c>
      <c r="M1505" s="97">
        <f t="shared" si="457"/>
        <v>2.7370613947079154</v>
      </c>
      <c r="N1505" s="97">
        <f t="shared" si="470"/>
        <v>0.26358494250282616</v>
      </c>
      <c r="O1505" s="97">
        <f t="shared" si="458"/>
        <v>6.2917452556008526E-3</v>
      </c>
      <c r="P1505" s="97">
        <f t="shared" si="459"/>
        <v>6.2917452556008526E-3</v>
      </c>
      <c r="Q1505" s="97">
        <f t="shared" si="471"/>
        <v>4.1418177816064411E-2</v>
      </c>
      <c r="R1505" s="97">
        <f t="shared" si="460"/>
        <v>4.9320437593645559E-4</v>
      </c>
      <c r="S1505" s="97">
        <f t="shared" si="467"/>
        <v>2.418981579501887</v>
      </c>
      <c r="T1505" s="97">
        <f t="shared" si="461"/>
        <v>331.78875756865489</v>
      </c>
      <c r="U1505" s="97">
        <f t="shared" si="462"/>
        <v>665.00006545601138</v>
      </c>
      <c r="V1505" s="33">
        <f t="shared" si="463"/>
        <v>999.9999999999992</v>
      </c>
      <c r="W1505" s="101">
        <f t="shared" si="464"/>
        <v>112.56240392653139</v>
      </c>
      <c r="X1505" s="108">
        <f t="shared" si="465"/>
        <v>3.2111769753329105</v>
      </c>
      <c r="Y1505" s="32">
        <f t="shared" si="466"/>
        <v>1.3750356423680934</v>
      </c>
    </row>
    <row r="1506" spans="1:25" x14ac:dyDescent="0.25">
      <c r="A1506" s="4">
        <v>1500</v>
      </c>
      <c r="C1506" s="106">
        <f>IF(male=0,VLOOKUP((($A$5:$A$1570/'Life tables'!$I$2)*2)+age,lifetable,13,1),IF(male=1,VLOOKUP((($A$5:$A$1570/'Life tables'!$I$2)*2)+age,lifetable,10,1),"error"))</f>
        <v>1.374544265924027E-2</v>
      </c>
      <c r="F1506" s="97">
        <f t="shared" si="452"/>
        <v>0.51841660512019905</v>
      </c>
      <c r="G1506" s="97">
        <f t="shared" si="468"/>
        <v>5.2076032970500834E-2</v>
      </c>
      <c r="H1506" s="97">
        <f t="shared" si="453"/>
        <v>1.1916960364850673E-3</v>
      </c>
      <c r="I1506" s="97">
        <f t="shared" si="454"/>
        <v>1.1916960364850673E-3</v>
      </c>
      <c r="J1506" s="97">
        <f t="shared" si="469"/>
        <v>7.8744346234679262E-3</v>
      </c>
      <c r="K1506" s="97">
        <f t="shared" si="455"/>
        <v>2.8730600843768403E-3</v>
      </c>
      <c r="L1506" s="97">
        <f t="shared" si="456"/>
        <v>0.45320968536888334</v>
      </c>
      <c r="M1506" s="97">
        <f t="shared" si="457"/>
        <v>2.6927603702127114</v>
      </c>
      <c r="N1506" s="97">
        <f t="shared" si="470"/>
        <v>0.25931865786012059</v>
      </c>
      <c r="O1506" s="97">
        <f t="shared" si="458"/>
        <v>6.1899094834019239E-3</v>
      </c>
      <c r="P1506" s="97">
        <f t="shared" si="459"/>
        <v>6.1899094834019239E-3</v>
      </c>
      <c r="Q1506" s="97">
        <f t="shared" si="471"/>
        <v>4.0747799097660839E-2</v>
      </c>
      <c r="R1506" s="97">
        <f t="shared" si="460"/>
        <v>4.8522155933550232E-4</v>
      </c>
      <c r="S1506" s="97">
        <f t="shared" si="467"/>
        <v>2.3798288727287904</v>
      </c>
      <c r="T1506" s="97">
        <f t="shared" si="461"/>
        <v>331.83737980237601</v>
      </c>
      <c r="U1506" s="97">
        <f t="shared" si="462"/>
        <v>665.00342373765511</v>
      </c>
      <c r="V1506" s="33">
        <f t="shared" si="463"/>
        <v>999.9999999999992</v>
      </c>
      <c r="W1506" s="101">
        <f t="shared" si="464"/>
        <v>110.61310316648584</v>
      </c>
      <c r="X1506" s="108">
        <f t="shared" si="465"/>
        <v>3.1591964599680691</v>
      </c>
      <c r="Y1506" s="32">
        <f t="shared" si="466"/>
        <v>1.3523883878414449</v>
      </c>
    </row>
    <row r="1507" spans="1:25" x14ac:dyDescent="0.25">
      <c r="A1507" s="4">
        <v>1501</v>
      </c>
      <c r="C1507" s="106">
        <f>IF(male=0,VLOOKUP((($A$5:$A$1570/'Life tables'!$I$2)*2)+age,lifetable,13,1),IF(male=1,VLOOKUP((($A$5:$A$1570/'Life tables'!$I$2)*2)+age,lifetable,10,1),"error"))</f>
        <v>1.374544265924027E-2</v>
      </c>
      <c r="F1507" s="97">
        <f t="shared" si="452"/>
        <v>0.51002021863533631</v>
      </c>
      <c r="G1507" s="97">
        <f t="shared" si="468"/>
        <v>5.1232598375427631E-2</v>
      </c>
      <c r="H1507" s="97">
        <f t="shared" si="453"/>
        <v>1.1723950719789483E-3</v>
      </c>
      <c r="I1507" s="97">
        <f t="shared" si="454"/>
        <v>1.1723950719789483E-3</v>
      </c>
      <c r="J1507" s="97">
        <f t="shared" si="469"/>
        <v>7.7468985920302524E-3</v>
      </c>
      <c r="K1507" s="97">
        <f t="shared" si="455"/>
        <v>2.826527387267211E-3</v>
      </c>
      <c r="L1507" s="97">
        <f t="shared" si="456"/>
        <v>0.44586940413665332</v>
      </c>
      <c r="M1507" s="97">
        <f t="shared" si="457"/>
        <v>2.6491762413327327</v>
      </c>
      <c r="N1507" s="97">
        <f t="shared" si="470"/>
        <v>0.25512141181840697</v>
      </c>
      <c r="O1507" s="97">
        <f t="shared" si="458"/>
        <v>6.0897216554524651E-3</v>
      </c>
      <c r="P1507" s="97">
        <f t="shared" si="459"/>
        <v>6.0897216554524651E-3</v>
      </c>
      <c r="Q1507" s="97">
        <f t="shared" si="471"/>
        <v>4.0088268696406582E-2</v>
      </c>
      <c r="R1507" s="97">
        <f t="shared" si="460"/>
        <v>4.7736792363462036E-4</v>
      </c>
      <c r="S1507" s="97">
        <f t="shared" si="467"/>
        <v>2.3413097495833797</v>
      </c>
      <c r="T1507" s="97">
        <f t="shared" si="461"/>
        <v>331.88521496966445</v>
      </c>
      <c r="U1507" s="97">
        <f t="shared" si="462"/>
        <v>665.00672763296598</v>
      </c>
      <c r="V1507" s="33">
        <f t="shared" si="463"/>
        <v>999.99999999999909</v>
      </c>
      <c r="W1507" s="101">
        <f t="shared" si="464"/>
        <v>108.69755793659438</v>
      </c>
      <c r="X1507" s="108">
        <f t="shared" si="465"/>
        <v>3.1080573973687304</v>
      </c>
      <c r="Y1507" s="32">
        <f t="shared" si="466"/>
        <v>1.3301141510538617</v>
      </c>
    </row>
    <row r="1508" spans="1:25" x14ac:dyDescent="0.25">
      <c r="A1508" s="4">
        <v>1502</v>
      </c>
      <c r="C1508" s="106">
        <f>IF(male=0,VLOOKUP((($A$5:$A$1570/'Life tables'!$I$2)*2)+age,lifetable,13,1),IF(male=1,VLOOKUP((($A$5:$A$1570/'Life tables'!$I$2)*2)+age,lifetable,10,1),"error"))</f>
        <v>1.374544265924027E-2</v>
      </c>
      <c r="F1508" s="97">
        <f t="shared" si="452"/>
        <v>0.50175998311077274</v>
      </c>
      <c r="G1508" s="97">
        <f t="shared" si="468"/>
        <v>5.0402840429264739E-2</v>
      </c>
      <c r="H1508" s="97">
        <f t="shared" si="453"/>
        <v>1.1534070807806855E-3</v>
      </c>
      <c r="I1508" s="97">
        <f t="shared" si="454"/>
        <v>1.1534070807806855E-3</v>
      </c>
      <c r="J1508" s="97">
        <f t="shared" si="469"/>
        <v>7.6214306113170545E-3</v>
      </c>
      <c r="K1508" s="97">
        <f t="shared" si="455"/>
        <v>2.7807492375343866E-3</v>
      </c>
      <c r="L1508" s="97">
        <f t="shared" si="456"/>
        <v>0.43864814867109519</v>
      </c>
      <c r="M1508" s="97">
        <f t="shared" si="457"/>
        <v>2.6062974142579578</v>
      </c>
      <c r="N1508" s="97">
        <f t="shared" si="470"/>
        <v>0.25099208786866073</v>
      </c>
      <c r="O1508" s="97">
        <f t="shared" si="458"/>
        <v>5.9911551207977925E-3</v>
      </c>
      <c r="P1508" s="97">
        <f t="shared" si="459"/>
        <v>5.9911551207977925E-3</v>
      </c>
      <c r="Q1508" s="97">
        <f t="shared" si="471"/>
        <v>3.9439411170681699E-2</v>
      </c>
      <c r="R1508" s="97">
        <f t="shared" si="460"/>
        <v>4.6964137968891597E-4</v>
      </c>
      <c r="S1508" s="97">
        <f t="shared" si="467"/>
        <v>2.3034139635973307</v>
      </c>
      <c r="T1508" s="97">
        <f t="shared" si="461"/>
        <v>331.93227581144646</v>
      </c>
      <c r="U1508" s="97">
        <f t="shared" si="462"/>
        <v>665.00997802358324</v>
      </c>
      <c r="V1508" s="33">
        <f t="shared" si="463"/>
        <v>999.9999999999992</v>
      </c>
      <c r="W1508" s="101">
        <f t="shared" si="464"/>
        <v>106.81518377904105</v>
      </c>
      <c r="X1508" s="108">
        <f t="shared" si="465"/>
        <v>3.0577461649695086</v>
      </c>
      <c r="Y1508" s="32">
        <f t="shared" si="466"/>
        <v>1.3082067875783969</v>
      </c>
    </row>
    <row r="1509" spans="1:25" x14ac:dyDescent="0.25">
      <c r="A1509" s="4">
        <v>1503</v>
      </c>
      <c r="C1509" s="106">
        <f>IF(male=0,VLOOKUP((($A$5:$A$1570/'Life tables'!$I$2)*2)+age,lifetable,13,1),IF(male=1,VLOOKUP((($A$5:$A$1570/'Life tables'!$I$2)*2)+age,lifetable,10,1),"error"))</f>
        <v>1.374544265924027E-2</v>
      </c>
      <c r="F1509" s="97">
        <f t="shared" si="452"/>
        <v>0.49363368266004432</v>
      </c>
      <c r="G1509" s="97">
        <f t="shared" si="468"/>
        <v>4.9586536541579254E-2</v>
      </c>
      <c r="H1509" s="97">
        <f t="shared" si="453"/>
        <v>1.1347269691816858E-3</v>
      </c>
      <c r="I1509" s="97">
        <f t="shared" si="454"/>
        <v>1.1347269691816858E-3</v>
      </c>
      <c r="J1509" s="97">
        <f t="shared" si="469"/>
        <v>7.4979970233534079E-3</v>
      </c>
      <c r="K1509" s="97">
        <f t="shared" si="455"/>
        <v>2.7357133547558478E-3</v>
      </c>
      <c r="L1509" s="97">
        <f t="shared" si="456"/>
        <v>0.43154398180199244</v>
      </c>
      <c r="M1509" s="97">
        <f t="shared" si="457"/>
        <v>2.5641124823094645</v>
      </c>
      <c r="N1509" s="97">
        <f t="shared" si="470"/>
        <v>0.24692958752298771</v>
      </c>
      <c r="O1509" s="97">
        <f t="shared" si="458"/>
        <v>5.8941836586457351E-3</v>
      </c>
      <c r="P1509" s="97">
        <f t="shared" si="459"/>
        <v>5.8941836586457351E-3</v>
      </c>
      <c r="Q1509" s="97">
        <f t="shared" si="471"/>
        <v>3.8801053910599959E-2</v>
      </c>
      <c r="R1509" s="97">
        <f t="shared" si="460"/>
        <v>4.6203987207355657E-4</v>
      </c>
      <c r="S1509" s="97">
        <f t="shared" si="467"/>
        <v>2.2661314336865117</v>
      </c>
      <c r="T1509" s="97">
        <f t="shared" si="461"/>
        <v>331.97857486238041</v>
      </c>
      <c r="U1509" s="97">
        <f t="shared" si="462"/>
        <v>665.01317577681004</v>
      </c>
      <c r="V1509" s="33">
        <f t="shared" si="463"/>
        <v>999.9999999999992</v>
      </c>
      <c r="W1509" s="101">
        <f t="shared" si="464"/>
        <v>104.96540635154768</v>
      </c>
      <c r="X1509" s="108">
        <f t="shared" si="465"/>
        <v>3.0082493608087262</v>
      </c>
      <c r="Y1509" s="32">
        <f t="shared" si="466"/>
        <v>1.2866602542276795</v>
      </c>
    </row>
    <row r="1510" spans="1:25" x14ac:dyDescent="0.25">
      <c r="A1510" s="4">
        <v>1504</v>
      </c>
      <c r="C1510" s="106">
        <f>IF(male=0,VLOOKUP((($A$5:$A$1570/'Life tables'!$I$2)*2)+age,lifetable,13,1),IF(male=1,VLOOKUP((($A$5:$A$1570/'Life tables'!$I$2)*2)+age,lifetable,10,1),"error"))</f>
        <v>1.374544265924027E-2</v>
      </c>
      <c r="F1510" s="97">
        <f t="shared" si="452"/>
        <v>0.48563913787116142</v>
      </c>
      <c r="G1510" s="97">
        <f t="shared" si="468"/>
        <v>4.8783467785875563E-2</v>
      </c>
      <c r="H1510" s="97">
        <f t="shared" si="453"/>
        <v>1.1163497273180593E-3</v>
      </c>
      <c r="I1510" s="97">
        <f t="shared" si="454"/>
        <v>1.1163497273180593E-3</v>
      </c>
      <c r="J1510" s="97">
        <f t="shared" si="469"/>
        <v>7.376564724189595E-3</v>
      </c>
      <c r="K1510" s="97">
        <f t="shared" si="455"/>
        <v>2.69140766065028E-3</v>
      </c>
      <c r="L1510" s="97">
        <f t="shared" si="456"/>
        <v>0.42455499824580989</v>
      </c>
      <c r="M1510" s="97">
        <f t="shared" si="457"/>
        <v>2.5226102229375647</v>
      </c>
      <c r="N1510" s="97">
        <f t="shared" si="470"/>
        <v>0.24293283002553778</v>
      </c>
      <c r="O1510" s="97">
        <f t="shared" si="458"/>
        <v>5.7987814714661771E-3</v>
      </c>
      <c r="P1510" s="97">
        <f t="shared" si="459"/>
        <v>5.7987814714661771E-3</v>
      </c>
      <c r="Q1510" s="97">
        <f t="shared" si="471"/>
        <v>3.8173027092583613E-2</v>
      </c>
      <c r="R1510" s="97">
        <f t="shared" si="460"/>
        <v>4.5456137854284971E-4</v>
      </c>
      <c r="S1510" s="97">
        <f t="shared" si="467"/>
        <v>2.2294522414979681</v>
      </c>
      <c r="T1510" s="97">
        <f t="shared" si="461"/>
        <v>332.02412445419719</v>
      </c>
      <c r="U1510" s="97">
        <f t="shared" si="462"/>
        <v>665.01632174584927</v>
      </c>
      <c r="V1510" s="33">
        <f t="shared" si="463"/>
        <v>999.9999999999992</v>
      </c>
      <c r="W1510" s="101">
        <f t="shared" si="464"/>
        <v>103.14766125250614</v>
      </c>
      <c r="X1510" s="108">
        <f t="shared" si="465"/>
        <v>2.9595537999527597</v>
      </c>
      <c r="Y1510" s="32">
        <f t="shared" si="466"/>
        <v>1.2654686073844428</v>
      </c>
    </row>
    <row r="1511" spans="1:25" x14ac:dyDescent="0.25">
      <c r="A1511" s="4">
        <v>1505</v>
      </c>
      <c r="C1511" s="106">
        <f>IF(male=0,VLOOKUP((($A$5:$A$1570/'Life tables'!$I$2)*2)+age,lifetable,13,1),IF(male=1,VLOOKUP((($A$5:$A$1570/'Life tables'!$I$2)*2)+age,lifetable,10,1),"error"))</f>
        <v>1.374544265924027E-2</v>
      </c>
      <c r="F1511" s="97">
        <f t="shared" si="452"/>
        <v>0.47777420518560559</v>
      </c>
      <c r="G1511" s="97">
        <f t="shared" si="468"/>
        <v>4.7993418837214259E-2</v>
      </c>
      <c r="H1511" s="97">
        <f t="shared" si="453"/>
        <v>1.0982704277431052E-3</v>
      </c>
      <c r="I1511" s="97">
        <f t="shared" si="454"/>
        <v>1.0982704277431052E-3</v>
      </c>
      <c r="J1511" s="97">
        <f t="shared" si="469"/>
        <v>7.2571011544684321E-3</v>
      </c>
      <c r="K1511" s="97">
        <f t="shared" si="455"/>
        <v>2.6478202756359788E-3</v>
      </c>
      <c r="L1511" s="97">
        <f t="shared" si="456"/>
        <v>0.41767932406280073</v>
      </c>
      <c r="M1511" s="97">
        <f t="shared" si="457"/>
        <v>2.4817795947671542</v>
      </c>
      <c r="N1511" s="97">
        <f t="shared" si="470"/>
        <v>0.23900075206796592</v>
      </c>
      <c r="O1511" s="97">
        <f t="shared" si="458"/>
        <v>5.7049231781991392E-3</v>
      </c>
      <c r="P1511" s="97">
        <f t="shared" si="459"/>
        <v>5.7049231781991392E-3</v>
      </c>
      <c r="Q1511" s="97">
        <f t="shared" si="471"/>
        <v>3.7555163634652618E-2</v>
      </c>
      <c r="R1511" s="97">
        <f t="shared" si="460"/>
        <v>4.4720390949783037E-4</v>
      </c>
      <c r="S1511" s="97">
        <f t="shared" si="467"/>
        <v>2.1933666287986395</v>
      </c>
      <c r="T1511" s="97">
        <f t="shared" si="461"/>
        <v>332.06893671898632</v>
      </c>
      <c r="U1511" s="97">
        <f t="shared" si="462"/>
        <v>665.01941677003435</v>
      </c>
      <c r="V1511" s="33">
        <f t="shared" si="463"/>
        <v>999.9999999999992</v>
      </c>
      <c r="W1511" s="101">
        <f t="shared" si="464"/>
        <v>101.36139384912231</v>
      </c>
      <c r="X1511" s="108">
        <f t="shared" si="465"/>
        <v>2.911646510978505</v>
      </c>
      <c r="Y1511" s="32">
        <f t="shared" si="466"/>
        <v>1.2446260013596495</v>
      </c>
    </row>
    <row r="1512" spans="1:25" x14ac:dyDescent="0.25">
      <c r="A1512" s="4">
        <v>1506</v>
      </c>
      <c r="C1512" s="106">
        <f>IF(male=0,VLOOKUP((($A$5:$A$1570/'Life tables'!$I$2)*2)+age,lifetable,13,1),IF(male=1,VLOOKUP((($A$5:$A$1570/'Life tables'!$I$2)*2)+age,lifetable,10,1),"error"))</f>
        <v>1.374544265924027E-2</v>
      </c>
      <c r="F1512" s="97">
        <f t="shared" si="452"/>
        <v>0.47003677628892371</v>
      </c>
      <c r="G1512" s="97">
        <f t="shared" si="468"/>
        <v>4.7216177910996068E-2</v>
      </c>
      <c r="H1512" s="97">
        <f t="shared" si="453"/>
        <v>1.0804842240264574E-3</v>
      </c>
      <c r="I1512" s="97">
        <f t="shared" si="454"/>
        <v>1.0804842240264574E-3</v>
      </c>
      <c r="J1512" s="97">
        <f t="shared" si="469"/>
        <v>7.1395742901687684E-3</v>
      </c>
      <c r="K1512" s="97">
        <f t="shared" si="455"/>
        <v>2.6049395154535259E-3</v>
      </c>
      <c r="L1512" s="97">
        <f t="shared" si="456"/>
        <v>0.41091511612425241</v>
      </c>
      <c r="M1512" s="97">
        <f t="shared" si="457"/>
        <v>2.4416097346895809</v>
      </c>
      <c r="N1512" s="97">
        <f t="shared" si="470"/>
        <v>0.23513230750937258</v>
      </c>
      <c r="O1512" s="97">
        <f t="shared" si="458"/>
        <v>5.6125838075697888E-3</v>
      </c>
      <c r="P1512" s="97">
        <f t="shared" si="459"/>
        <v>5.6125838075697888E-3</v>
      </c>
      <c r="Q1512" s="97">
        <f t="shared" si="471"/>
        <v>3.6947299152417686E-2</v>
      </c>
      <c r="R1512" s="97">
        <f t="shared" si="460"/>
        <v>4.3996550746223104E-4</v>
      </c>
      <c r="S1512" s="97">
        <f t="shared" si="467"/>
        <v>2.1578649949051889</v>
      </c>
      <c r="T1512" s="97">
        <f t="shared" si="461"/>
        <v>332.11302359242893</v>
      </c>
      <c r="U1512" s="97">
        <f t="shared" si="462"/>
        <v>665.02246167505723</v>
      </c>
      <c r="V1512" s="33">
        <f t="shared" si="463"/>
        <v>999.99999999999909</v>
      </c>
      <c r="W1512" s="101">
        <f t="shared" si="464"/>
        <v>99.606059108521677</v>
      </c>
      <c r="X1512" s="108">
        <f t="shared" si="465"/>
        <v>2.8645147325130025</v>
      </c>
      <c r="Y1512" s="32">
        <f t="shared" si="466"/>
        <v>1.2241266867777569</v>
      </c>
    </row>
    <row r="1513" spans="1:25" x14ac:dyDescent="0.25">
      <c r="A1513" s="4">
        <v>1507</v>
      </c>
      <c r="C1513" s="106">
        <f>IF(male=0,VLOOKUP((($A$5:$A$1570/'Life tables'!$I$2)*2)+age,lifetable,13,1),IF(male=1,VLOOKUP((($A$5:$A$1570/'Life tables'!$I$2)*2)+age,lifetable,10,1),"error"))</f>
        <v>1.374544265924027E-2</v>
      </c>
      <c r="F1513" s="97">
        <f t="shared" si="452"/>
        <v>0.46242477751265321</v>
      </c>
      <c r="G1513" s="97">
        <f t="shared" si="468"/>
        <v>4.6451536702883989E-2</v>
      </c>
      <c r="H1513" s="97">
        <f t="shared" si="453"/>
        <v>1.0629863493792756E-3</v>
      </c>
      <c r="I1513" s="97">
        <f t="shared" si="454"/>
        <v>1.0629863493792756E-3</v>
      </c>
      <c r="J1513" s="97">
        <f t="shared" si="469"/>
        <v>7.0239526335210958E-3</v>
      </c>
      <c r="K1513" s="97">
        <f t="shared" si="455"/>
        <v>2.5627538878512665E-3</v>
      </c>
      <c r="L1513" s="97">
        <f t="shared" si="456"/>
        <v>0.4042605615896383</v>
      </c>
      <c r="M1513" s="97">
        <f t="shared" si="457"/>
        <v>2.4020899550003492</v>
      </c>
      <c r="N1513" s="97">
        <f t="shared" si="470"/>
        <v>0.23132646710065857</v>
      </c>
      <c r="O1513" s="97">
        <f t="shared" si="458"/>
        <v>5.5217387915088133E-3</v>
      </c>
      <c r="P1513" s="97">
        <f t="shared" si="459"/>
        <v>5.5217387915088133E-3</v>
      </c>
      <c r="Q1513" s="97">
        <f t="shared" si="471"/>
        <v>3.6349271915767041E-2</v>
      </c>
      <c r="R1513" s="97">
        <f t="shared" si="460"/>
        <v>4.3284424656670997E-4</v>
      </c>
      <c r="S1513" s="97">
        <f t="shared" si="467"/>
        <v>2.1229378941543393</v>
      </c>
      <c r="T1513" s="97">
        <f t="shared" si="461"/>
        <v>332.1563968169782</v>
      </c>
      <c r="U1513" s="97">
        <f t="shared" si="462"/>
        <v>665.02545727319159</v>
      </c>
      <c r="V1513" s="33">
        <f t="shared" si="463"/>
        <v>999.99999999999909</v>
      </c>
      <c r="W1513" s="101">
        <f t="shared" si="464"/>
        <v>97.881121431764768</v>
      </c>
      <c r="X1513" s="108">
        <f t="shared" si="465"/>
        <v>2.8181459098292967</v>
      </c>
      <c r="Y1513" s="32">
        <f t="shared" si="466"/>
        <v>1.2039650089886766</v>
      </c>
    </row>
    <row r="1514" spans="1:25" x14ac:dyDescent="0.25">
      <c r="A1514" s="4">
        <v>1508</v>
      </c>
      <c r="C1514" s="106">
        <f>IF(male=0,VLOOKUP((($A$5:$A$1570/'Life tables'!$I$2)*2)+age,lifetable,13,1),IF(male=1,VLOOKUP((($A$5:$A$1570/'Life tables'!$I$2)*2)+age,lifetable,10,1),"error"))</f>
        <v>1.374544265924027E-2</v>
      </c>
      <c r="F1514" s="97">
        <f t="shared" si="452"/>
        <v>0.45493616924732116</v>
      </c>
      <c r="G1514" s="97">
        <f t="shared" si="468"/>
        <v>4.5699290329837779E-2</v>
      </c>
      <c r="H1514" s="97">
        <f t="shared" si="453"/>
        <v>1.0457721153048938E-3</v>
      </c>
      <c r="I1514" s="97">
        <f t="shared" si="454"/>
        <v>1.0457721153048938E-3</v>
      </c>
      <c r="J1514" s="97">
        <f t="shared" si="469"/>
        <v>6.9102052040913506E-3</v>
      </c>
      <c r="K1514" s="97">
        <f t="shared" si="455"/>
        <v>2.5212520893321557E-3</v>
      </c>
      <c r="L1514" s="97">
        <f t="shared" si="456"/>
        <v>0.3977138773934501</v>
      </c>
      <c r="M1514" s="97">
        <f t="shared" si="457"/>
        <v>2.3632097405819756</v>
      </c>
      <c r="N1514" s="97">
        <f t="shared" si="470"/>
        <v>0.22758221821322791</v>
      </c>
      <c r="O1514" s="97">
        <f t="shared" si="458"/>
        <v>5.4323639586765929E-3</v>
      </c>
      <c r="P1514" s="97">
        <f t="shared" si="459"/>
        <v>5.4323639586765929E-3</v>
      </c>
      <c r="Q1514" s="97">
        <f t="shared" si="471"/>
        <v>3.5760922806236474E-2</v>
      </c>
      <c r="R1514" s="97">
        <f t="shared" si="460"/>
        <v>4.2583823204121708E-4</v>
      </c>
      <c r="S1514" s="97">
        <f t="shared" si="467"/>
        <v>2.0885760334131169</v>
      </c>
      <c r="T1514" s="97">
        <f t="shared" si="461"/>
        <v>332.19906794498854</v>
      </c>
      <c r="U1514" s="97">
        <f t="shared" si="462"/>
        <v>665.028404363513</v>
      </c>
      <c r="V1514" s="33">
        <f t="shared" si="463"/>
        <v>999.99999999999909</v>
      </c>
      <c r="W1514" s="101">
        <f t="shared" si="464"/>
        <v>96.186054490723606</v>
      </c>
      <c r="X1514" s="108">
        <f t="shared" si="465"/>
        <v>2.7725276914975958</v>
      </c>
      <c r="Y1514" s="32">
        <f t="shared" si="466"/>
        <v>1.1841354065059693</v>
      </c>
    </row>
    <row r="1515" spans="1:25" x14ac:dyDescent="0.25">
      <c r="A1515" s="4">
        <v>1509</v>
      </c>
      <c r="C1515" s="106">
        <f>IF(male=0,VLOOKUP((($A$5:$A$1570/'Life tables'!$I$2)*2)+age,lifetable,13,1),IF(male=1,VLOOKUP((($A$5:$A$1570/'Life tables'!$I$2)*2)+age,lifetable,10,1),"error"))</f>
        <v>1.374544265924027E-2</v>
      </c>
      <c r="F1515" s="97">
        <f t="shared" si="452"/>
        <v>0.44756894536626723</v>
      </c>
      <c r="G1515" s="97">
        <f t="shared" si="468"/>
        <v>4.495923727223583E-2</v>
      </c>
      <c r="H1515" s="97">
        <f t="shared" si="453"/>
        <v>1.0288369102743479E-3</v>
      </c>
      <c r="I1515" s="97">
        <f t="shared" si="454"/>
        <v>1.0288369102743479E-3</v>
      </c>
      <c r="J1515" s="97">
        <f t="shared" si="469"/>
        <v>6.7983015300291339E-3</v>
      </c>
      <c r="K1515" s="97">
        <f t="shared" si="455"/>
        <v>2.4804230019605882E-3</v>
      </c>
      <c r="L1515" s="97">
        <f t="shared" si="456"/>
        <v>0.39127330974149299</v>
      </c>
      <c r="M1515" s="97">
        <f t="shared" si="457"/>
        <v>2.3249587461313279</v>
      </c>
      <c r="N1515" s="97">
        <f t="shared" si="470"/>
        <v>0.22389856457197452</v>
      </c>
      <c r="O1515" s="97">
        <f t="shared" si="458"/>
        <v>5.3444355280896126E-3</v>
      </c>
      <c r="P1515" s="97">
        <f t="shared" si="459"/>
        <v>5.3444355280896126E-3</v>
      </c>
      <c r="Q1515" s="97">
        <f t="shared" si="471"/>
        <v>3.5182095275052332E-2</v>
      </c>
      <c r="R1515" s="97">
        <f t="shared" si="460"/>
        <v>4.1894559971537414E-4</v>
      </c>
      <c r="S1515" s="97">
        <f t="shared" si="467"/>
        <v>2.0547702696284063</v>
      </c>
      <c r="T1515" s="97">
        <f t="shared" si="461"/>
        <v>332.2410483417936</v>
      </c>
      <c r="U1515" s="97">
        <f t="shared" si="462"/>
        <v>665.03130373211468</v>
      </c>
      <c r="V1515" s="33">
        <f t="shared" si="463"/>
        <v>999.99999999999909</v>
      </c>
      <c r="W1515" s="101">
        <f t="shared" si="464"/>
        <v>94.520341067769706</v>
      </c>
      <c r="X1515" s="108">
        <f t="shared" si="465"/>
        <v>2.7276479260908375</v>
      </c>
      <c r="Y1515" s="32">
        <f t="shared" si="466"/>
        <v>1.1646324094708551</v>
      </c>
    </row>
    <row r="1516" spans="1:25" x14ac:dyDescent="0.25">
      <c r="A1516" s="4">
        <v>1510</v>
      </c>
      <c r="C1516" s="106">
        <f>IF(male=0,VLOOKUP((($A$5:$A$1570/'Life tables'!$I$2)*2)+age,lifetable,13,1),IF(male=1,VLOOKUP((($A$5:$A$1570/'Life tables'!$I$2)*2)+age,lifetable,10,1),"error"))</f>
        <v>1.374544265924027E-2</v>
      </c>
      <c r="F1516" s="97">
        <f t="shared" si="452"/>
        <v>0.44032113266004919</v>
      </c>
      <c r="G1516" s="97">
        <f t="shared" si="468"/>
        <v>4.4231179317059964E-2</v>
      </c>
      <c r="H1516" s="97">
        <f t="shared" si="453"/>
        <v>1.0121761984262319E-3</v>
      </c>
      <c r="I1516" s="97">
        <f t="shared" si="454"/>
        <v>1.0121761984262319E-3</v>
      </c>
      <c r="J1516" s="97">
        <f t="shared" si="469"/>
        <v>6.6882116394766881E-3</v>
      </c>
      <c r="K1516" s="97">
        <f t="shared" si="455"/>
        <v>2.4402556902278819E-3</v>
      </c>
      <c r="L1516" s="97">
        <f t="shared" si="456"/>
        <v>0.38493713361643217</v>
      </c>
      <c r="M1516" s="97">
        <f t="shared" si="457"/>
        <v>2.2873267934307884</v>
      </c>
      <c r="N1516" s="97">
        <f t="shared" si="470"/>
        <v>0.22027452599248942</v>
      </c>
      <c r="O1516" s="97">
        <f t="shared" si="458"/>
        <v>5.2579301028476324E-3</v>
      </c>
      <c r="P1516" s="97">
        <f t="shared" si="459"/>
        <v>5.2579301028476324E-3</v>
      </c>
      <c r="Q1516" s="97">
        <f t="shared" si="471"/>
        <v>3.4612635301837877E-2</v>
      </c>
      <c r="R1516" s="97">
        <f t="shared" si="460"/>
        <v>4.1216451552675276E-4</v>
      </c>
      <c r="S1516" s="97">
        <f t="shared" si="467"/>
        <v>2.0215116074152393</v>
      </c>
      <c r="T1516" s="97">
        <f t="shared" si="461"/>
        <v>332.28234918873494</v>
      </c>
      <c r="U1516" s="97">
        <f t="shared" si="462"/>
        <v>665.03415615232041</v>
      </c>
      <c r="V1516" s="33">
        <f t="shared" si="463"/>
        <v>999.99999999999909</v>
      </c>
      <c r="W1516" s="101">
        <f t="shared" si="464"/>
        <v>92.883472898227083</v>
      </c>
      <c r="X1516" s="108">
        <f t="shared" si="465"/>
        <v>2.6834946589437685</v>
      </c>
      <c r="Y1516" s="32">
        <f t="shared" si="466"/>
        <v>1.1454506381415996</v>
      </c>
    </row>
    <row r="1517" spans="1:25" x14ac:dyDescent="0.25">
      <c r="A1517" s="4">
        <v>1511</v>
      </c>
      <c r="C1517" s="106">
        <f>IF(male=0,VLOOKUP((($A$5:$A$1570/'Life tables'!$I$2)*2)+age,lifetable,13,1),IF(male=1,VLOOKUP((($A$5:$A$1570/'Life tables'!$I$2)*2)+age,lifetable,10,1),"error"))</f>
        <v>1.374544265924027E-2</v>
      </c>
      <c r="F1517" s="97">
        <f t="shared" si="452"/>
        <v>0.43319079028119556</v>
      </c>
      <c r="G1517" s="97">
        <f t="shared" si="468"/>
        <v>4.3514921502119705E-2</v>
      </c>
      <c r="H1517" s="97">
        <f t="shared" si="453"/>
        <v>9.9578551829033763E-4</v>
      </c>
      <c r="I1517" s="97">
        <f t="shared" si="454"/>
        <v>9.9578551829033763E-4</v>
      </c>
      <c r="J1517" s="97">
        <f t="shared" si="469"/>
        <v>6.5799060521350029E-3</v>
      </c>
      <c r="K1517" s="97">
        <f t="shared" si="455"/>
        <v>2.4007393979751002E-3</v>
      </c>
      <c r="L1517" s="97">
        <f t="shared" si="456"/>
        <v>0.37870365229238506</v>
      </c>
      <c r="M1517" s="97">
        <f t="shared" si="457"/>
        <v>2.2503038686625727</v>
      </c>
      <c r="N1517" s="97">
        <f t="shared" si="470"/>
        <v>0.21670913812242376</v>
      </c>
      <c r="O1517" s="97">
        <f t="shared" si="458"/>
        <v>5.1728246639600453E-3</v>
      </c>
      <c r="P1517" s="97">
        <f t="shared" si="459"/>
        <v>5.1728246639600453E-3</v>
      </c>
      <c r="Q1517" s="97">
        <f t="shared" si="471"/>
        <v>3.405239135397263E-2</v>
      </c>
      <c r="R1517" s="97">
        <f t="shared" si="460"/>
        <v>4.0549317503692835E-4</v>
      </c>
      <c r="S1517" s="97">
        <f t="shared" si="467"/>
        <v>1.9887911966832192</v>
      </c>
      <c r="T1517" s="97">
        <f t="shared" si="461"/>
        <v>332.32298148614103</v>
      </c>
      <c r="U1517" s="97">
        <f t="shared" si="462"/>
        <v>665.0369623848934</v>
      </c>
      <c r="V1517" s="33">
        <f t="shared" si="463"/>
        <v>999.99999999999909</v>
      </c>
      <c r="W1517" s="101">
        <f t="shared" si="464"/>
        <v>91.274950515540354</v>
      </c>
      <c r="X1517" s="108">
        <f t="shared" si="465"/>
        <v>2.6400561289646487</v>
      </c>
      <c r="Y1517" s="32">
        <f t="shared" si="466"/>
        <v>1.1265848014078539</v>
      </c>
    </row>
    <row r="1518" spans="1:25" x14ac:dyDescent="0.25">
      <c r="A1518" s="4">
        <v>1512</v>
      </c>
      <c r="C1518" s="106">
        <f>IF(male=0,VLOOKUP((($A$5:$A$1570/'Life tables'!$I$2)*2)+age,lifetable,13,1),IF(male=1,VLOOKUP((($A$5:$A$1570/'Life tables'!$I$2)*2)+age,lifetable,10,1),"error"))</f>
        <v>1.374544265924027E-2</v>
      </c>
      <c r="F1518" s="97">
        <f t="shared" si="452"/>
        <v>0.426176009199078</v>
      </c>
      <c r="G1518" s="97">
        <f t="shared" si="468"/>
        <v>4.2810272061293057E-2</v>
      </c>
      <c r="H1518" s="97">
        <f t="shared" si="453"/>
        <v>9.7966048153455771E-4</v>
      </c>
      <c r="I1518" s="97">
        <f t="shared" si="454"/>
        <v>9.7966048153455771E-4</v>
      </c>
      <c r="J1518" s="97">
        <f t="shared" si="469"/>
        <v>6.4733557709836746E-3</v>
      </c>
      <c r="K1518" s="97">
        <f t="shared" si="455"/>
        <v>2.361863545371959E-3</v>
      </c>
      <c r="L1518" s="97">
        <f t="shared" si="456"/>
        <v>0.37257119685836021</v>
      </c>
      <c r="M1518" s="97">
        <f t="shared" si="457"/>
        <v>2.2138801197655709</v>
      </c>
      <c r="N1518" s="97">
        <f t="shared" si="470"/>
        <v>0.21320145218694692</v>
      </c>
      <c r="O1518" s="97">
        <f t="shared" si="458"/>
        <v>5.0890965642699897E-3</v>
      </c>
      <c r="P1518" s="97">
        <f t="shared" si="459"/>
        <v>5.0890965642699897E-3</v>
      </c>
      <c r="Q1518" s="97">
        <f t="shared" si="471"/>
        <v>3.3501214346595087E-2</v>
      </c>
      <c r="R1518" s="97">
        <f t="shared" si="460"/>
        <v>3.9892980295519654E-4</v>
      </c>
      <c r="S1518" s="97">
        <f t="shared" si="467"/>
        <v>1.9566003303005337</v>
      </c>
      <c r="T1518" s="97">
        <f t="shared" si="461"/>
        <v>332.36295605625861</v>
      </c>
      <c r="U1518" s="97">
        <f t="shared" si="462"/>
        <v>665.03972317824173</v>
      </c>
      <c r="V1518" s="33">
        <f t="shared" si="463"/>
        <v>999.99999999999909</v>
      </c>
      <c r="W1518" s="101">
        <f t="shared" si="464"/>
        <v>89.694283099114529</v>
      </c>
      <c r="X1518" s="108">
        <f t="shared" si="465"/>
        <v>2.5973207654987434</v>
      </c>
      <c r="Y1518" s="32">
        <f t="shared" si="466"/>
        <v>1.1080296953295359</v>
      </c>
    </row>
    <row r="1519" spans="1:25" x14ac:dyDescent="0.25">
      <c r="A1519" s="4">
        <v>1513</v>
      </c>
      <c r="C1519" s="106">
        <f>IF(male=0,VLOOKUP((($A$5:$A$1570/'Life tables'!$I$2)*2)+age,lifetable,13,1),IF(male=1,VLOOKUP((($A$5:$A$1570/'Life tables'!$I$2)*2)+age,lifetable,10,1),"error"))</f>
        <v>1.4721015559510775E-2</v>
      </c>
      <c r="F1519" s="97">
        <f t="shared" si="452"/>
        <v>0.41927491166468273</v>
      </c>
      <c r="G1519" s="97">
        <f t="shared" si="468"/>
        <v>4.2117042370761665E-2</v>
      </c>
      <c r="H1519" s="97">
        <f t="shared" si="453"/>
        <v>9.6379677173454286E-4</v>
      </c>
      <c r="I1519" s="97">
        <f t="shared" si="454"/>
        <v>9.6379677173454286E-4</v>
      </c>
      <c r="J1519" s="97">
        <f t="shared" si="469"/>
        <v>6.820534268934678E-3</v>
      </c>
      <c r="K1519" s="97">
        <f t="shared" si="455"/>
        <v>2.323617725950597E-3</v>
      </c>
      <c r="L1519" s="97">
        <f t="shared" si="456"/>
        <v>0.36608612375556671</v>
      </c>
      <c r="M1519" s="97">
        <f t="shared" si="457"/>
        <v>2.1780458538340599</v>
      </c>
      <c r="N1519" s="97">
        <f t="shared" si="470"/>
        <v>0.20975053473823682</v>
      </c>
      <c r="O1519" s="97">
        <f t="shared" si="458"/>
        <v>5.0067235224747096E-3</v>
      </c>
      <c r="P1519" s="97">
        <f t="shared" si="459"/>
        <v>5.0067235224747096E-3</v>
      </c>
      <c r="Q1519" s="97">
        <f t="shared" si="471"/>
        <v>3.5298195898869462E-2</v>
      </c>
      <c r="R1519" s="97">
        <f t="shared" si="460"/>
        <v>3.924726526698344E-4</v>
      </c>
      <c r="S1519" s="97">
        <f t="shared" si="467"/>
        <v>1.9225912034993344</v>
      </c>
      <c r="T1519" s="97">
        <f t="shared" si="461"/>
        <v>332.40507478642644</v>
      </c>
      <c r="U1519" s="97">
        <f t="shared" si="462"/>
        <v>665.04243926862034</v>
      </c>
      <c r="V1519" s="33">
        <f t="shared" si="463"/>
        <v>999.99999999999909</v>
      </c>
      <c r="W1519" s="101">
        <f t="shared" si="464"/>
        <v>88.057745981616009</v>
      </c>
      <c r="X1519" s="108">
        <f t="shared" si="465"/>
        <v>2.5524859449523181</v>
      </c>
      <c r="Y1519" s="32">
        <f t="shared" si="466"/>
        <v>1.0885699542372596</v>
      </c>
    </row>
    <row r="1520" spans="1:25" x14ac:dyDescent="0.25">
      <c r="A1520" s="4">
        <v>1514</v>
      </c>
      <c r="C1520" s="106">
        <f>IF(male=0,VLOOKUP((($A$5:$A$1570/'Life tables'!$I$2)*2)+age,lifetable,13,1),IF(male=1,VLOOKUP((($A$5:$A$1570/'Life tables'!$I$2)*2)+age,lifetable,10,1),"error"))</f>
        <v>1.4721015559510775E-2</v>
      </c>
      <c r="F1520" s="97">
        <f t="shared" si="452"/>
        <v>0.41203167965171028</v>
      </c>
      <c r="G1520" s="97">
        <f t="shared" si="468"/>
        <v>4.1389444555809181E-2</v>
      </c>
      <c r="H1520" s="97">
        <f t="shared" si="453"/>
        <v>9.471465896301334E-4</v>
      </c>
      <c r="I1520" s="97">
        <f t="shared" si="454"/>
        <v>9.471465896301334E-4</v>
      </c>
      <c r="J1520" s="97">
        <f t="shared" si="469"/>
        <v>6.7027053438359265E-3</v>
      </c>
      <c r="K1520" s="97">
        <f t="shared" si="455"/>
        <v>2.2834758003779649E-3</v>
      </c>
      <c r="L1520" s="97">
        <f t="shared" si="456"/>
        <v>0.35976176077242694</v>
      </c>
      <c r="M1520" s="97">
        <f t="shared" si="457"/>
        <v>2.1404542653006078</v>
      </c>
      <c r="N1520" s="97">
        <f t="shared" si="470"/>
        <v>0.20613038331549635</v>
      </c>
      <c r="O1520" s="97">
        <f t="shared" si="458"/>
        <v>4.9203108832612998E-3</v>
      </c>
      <c r="P1520" s="97">
        <f t="shared" si="459"/>
        <v>4.9203108832612998E-3</v>
      </c>
      <c r="Q1520" s="97">
        <f t="shared" si="471"/>
        <v>3.4688973070127041E-2</v>
      </c>
      <c r="R1520" s="97">
        <f t="shared" si="460"/>
        <v>3.856988418963717E-4</v>
      </c>
      <c r="S1520" s="97">
        <f t="shared" si="467"/>
        <v>1.8894085883065654</v>
      </c>
      <c r="T1520" s="97">
        <f t="shared" si="461"/>
        <v>332.4464664648404</v>
      </c>
      <c r="U1520" s="97">
        <f t="shared" si="462"/>
        <v>665.04510844326262</v>
      </c>
      <c r="V1520" s="33">
        <f t="shared" si="463"/>
        <v>999.99999999999909</v>
      </c>
      <c r="W1520" s="101">
        <f t="shared" si="464"/>
        <v>86.438316471107498</v>
      </c>
      <c r="X1520" s="108">
        <f t="shared" si="465"/>
        <v>2.5084250918960809</v>
      </c>
      <c r="Y1520" s="32">
        <f t="shared" si="466"/>
        <v>1.0694714734400288</v>
      </c>
    </row>
    <row r="1521" spans="1:25" x14ac:dyDescent="0.25">
      <c r="A1521" s="4">
        <v>1515</v>
      </c>
      <c r="C1521" s="106">
        <f>IF(male=0,VLOOKUP((($A$5:$A$1570/'Life tables'!$I$2)*2)+age,lifetable,13,1),IF(male=1,VLOOKUP((($A$5:$A$1570/'Life tables'!$I$2)*2)+age,lifetable,10,1),"error"))</f>
        <v>1.4721015559510775E-2</v>
      </c>
      <c r="F1521" s="97">
        <f t="shared" si="452"/>
        <v>0.40491378030841302</v>
      </c>
      <c r="G1521" s="97">
        <f t="shared" si="468"/>
        <v>4.0674436669832399E-2</v>
      </c>
      <c r="H1521" s="97">
        <f t="shared" si="453"/>
        <v>9.3078451258296732E-4</v>
      </c>
      <c r="I1521" s="97">
        <f t="shared" si="454"/>
        <v>9.3078451258296732E-4</v>
      </c>
      <c r="J1521" s="97">
        <f t="shared" si="469"/>
        <v>6.5869152618559853E-3</v>
      </c>
      <c r="K1521" s="97">
        <f t="shared" si="455"/>
        <v>2.2440284673144379E-3</v>
      </c>
      <c r="L1521" s="97">
        <f t="shared" si="456"/>
        <v>0.35354683088424427</v>
      </c>
      <c r="M1521" s="97">
        <f t="shared" si="457"/>
        <v>2.1035113115876678</v>
      </c>
      <c r="N1521" s="97">
        <f t="shared" si="470"/>
        <v>0.20257269683132123</v>
      </c>
      <c r="O1521" s="97">
        <f t="shared" si="458"/>
        <v>4.835389275656631E-3</v>
      </c>
      <c r="P1521" s="97">
        <f t="shared" si="459"/>
        <v>4.835389275656631E-3</v>
      </c>
      <c r="Q1521" s="97">
        <f t="shared" si="471"/>
        <v>3.4090262251001383E-2</v>
      </c>
      <c r="R1521" s="97">
        <f t="shared" si="460"/>
        <v>3.7904191177910468E-4</v>
      </c>
      <c r="S1521" s="97">
        <f t="shared" si="467"/>
        <v>1.8567985320422529</v>
      </c>
      <c r="T1521" s="97">
        <f t="shared" si="461"/>
        <v>332.48714364235326</v>
      </c>
      <c r="U1521" s="97">
        <f t="shared" si="462"/>
        <v>665.04773151364168</v>
      </c>
      <c r="V1521" s="33">
        <f t="shared" si="463"/>
        <v>999.99999999999909</v>
      </c>
      <c r="W1521" s="101">
        <f t="shared" si="464"/>
        <v>84.84866738775672</v>
      </c>
      <c r="X1521" s="108">
        <f t="shared" si="465"/>
        <v>2.46512484400413</v>
      </c>
      <c r="Y1521" s="32">
        <f t="shared" si="466"/>
        <v>1.0507080795850088</v>
      </c>
    </row>
    <row r="1522" spans="1:25" x14ac:dyDescent="0.25">
      <c r="A1522" s="4">
        <v>1516</v>
      </c>
      <c r="C1522" s="106">
        <f>IF(male=0,VLOOKUP((($A$5:$A$1570/'Life tables'!$I$2)*2)+age,lifetable,13,1),IF(male=1,VLOOKUP((($A$5:$A$1570/'Life tables'!$I$2)*2)+age,lifetable,10,1),"error"))</f>
        <v>1.4721015559510775E-2</v>
      </c>
      <c r="F1522" s="97">
        <f t="shared" si="452"/>
        <v>0.39791903457881028</v>
      </c>
      <c r="G1522" s="97">
        <f t="shared" si="468"/>
        <v>3.9971799822097545E-2</v>
      </c>
      <c r="H1522" s="97">
        <f t="shared" si="453"/>
        <v>9.1470553154752044E-4</v>
      </c>
      <c r="I1522" s="97">
        <f t="shared" si="454"/>
        <v>9.1470553154752044E-4</v>
      </c>
      <c r="J1522" s="97">
        <f t="shared" si="469"/>
        <v>6.4731285753074838E-3</v>
      </c>
      <c r="K1522" s="97">
        <f t="shared" si="455"/>
        <v>2.2052636504516997E-3</v>
      </c>
      <c r="L1522" s="97">
        <f t="shared" si="456"/>
        <v>0.34743943146785849</v>
      </c>
      <c r="M1522" s="97">
        <f t="shared" si="457"/>
        <v>2.0672058094253196</v>
      </c>
      <c r="N1522" s="97">
        <f t="shared" si="470"/>
        <v>0.19907639831258817</v>
      </c>
      <c r="O1522" s="97">
        <f t="shared" si="458"/>
        <v>4.7519329924238848E-3</v>
      </c>
      <c r="P1522" s="97">
        <f t="shared" si="459"/>
        <v>4.7519329924238848E-3</v>
      </c>
      <c r="Q1522" s="97">
        <f t="shared" si="471"/>
        <v>3.3501882201390616E-2</v>
      </c>
      <c r="R1522" s="97">
        <f t="shared" si="460"/>
        <v>3.72499847150353E-4</v>
      </c>
      <c r="S1522" s="97">
        <f t="shared" si="467"/>
        <v>1.8247511630793427</v>
      </c>
      <c r="T1522" s="97">
        <f t="shared" si="461"/>
        <v>332.52711865312995</v>
      </c>
      <c r="U1522" s="97">
        <f t="shared" si="462"/>
        <v>665.05030927713926</v>
      </c>
      <c r="V1522" s="33">
        <f t="shared" si="463"/>
        <v>999.99999999999909</v>
      </c>
      <c r="W1522" s="101">
        <f t="shared" si="464"/>
        <v>83.288251178167457</v>
      </c>
      <c r="X1522" s="108">
        <f t="shared" si="465"/>
        <v>2.4225720697298296</v>
      </c>
      <c r="Y1522" s="32">
        <f t="shared" si="466"/>
        <v>1.0322738928521025</v>
      </c>
    </row>
    <row r="1523" spans="1:25" x14ac:dyDescent="0.25">
      <c r="A1523" s="4">
        <v>1517</v>
      </c>
      <c r="C1523" s="106">
        <f>IF(male=0,VLOOKUP((($A$5:$A$1570/'Life tables'!$I$2)*2)+age,lifetable,13,1),IF(male=1,VLOOKUP((($A$5:$A$1570/'Life tables'!$I$2)*2)+age,lifetable,10,1),"error"))</f>
        <v>1.4721015559510775E-2</v>
      </c>
      <c r="F1523" s="97">
        <f t="shared" si="452"/>
        <v>0.39104530182576375</v>
      </c>
      <c r="G1523" s="97">
        <f t="shared" si="468"/>
        <v>3.9281318981123962E-2</v>
      </c>
      <c r="H1523" s="97">
        <f t="shared" si="453"/>
        <v>8.9890472579253519E-4</v>
      </c>
      <c r="I1523" s="97">
        <f t="shared" si="454"/>
        <v>8.9890472579253519E-4</v>
      </c>
      <c r="J1523" s="97">
        <f t="shared" si="469"/>
        <v>6.3613104614797071E-3</v>
      </c>
      <c r="K1523" s="97">
        <f t="shared" si="455"/>
        <v>2.1671694863983071E-3</v>
      </c>
      <c r="L1523" s="97">
        <f t="shared" si="456"/>
        <v>0.34143769344517672</v>
      </c>
      <c r="M1523" s="97">
        <f t="shared" si="457"/>
        <v>2.0315267679040665</v>
      </c>
      <c r="N1523" s="97">
        <f t="shared" si="470"/>
        <v>0.19564042931089939</v>
      </c>
      <c r="O1523" s="97">
        <f t="shared" si="458"/>
        <v>4.6699167685095187E-3</v>
      </c>
      <c r="P1523" s="97">
        <f t="shared" si="459"/>
        <v>4.6699167685095187E-3</v>
      </c>
      <c r="Q1523" s="97">
        <f t="shared" si="471"/>
        <v>3.2923654798655215E-2</v>
      </c>
      <c r="R1523" s="97">
        <f t="shared" si="460"/>
        <v>3.660706675047943E-4</v>
      </c>
      <c r="S1523" s="97">
        <f t="shared" si="467"/>
        <v>1.7932567795899881</v>
      </c>
      <c r="T1523" s="97">
        <f t="shared" si="461"/>
        <v>332.5664036183901</v>
      </c>
      <c r="U1523" s="97">
        <f t="shared" si="462"/>
        <v>665.05284251729313</v>
      </c>
      <c r="V1523" s="33">
        <f t="shared" si="463"/>
        <v>999.99999999999909</v>
      </c>
      <c r="W1523" s="101">
        <f t="shared" si="464"/>
        <v>81.756530351585695</v>
      </c>
      <c r="X1523" s="108">
        <f t="shared" si="465"/>
        <v>2.3807538643157922</v>
      </c>
      <c r="Y1523" s="32">
        <f t="shared" si="466"/>
        <v>1.0141631366288519</v>
      </c>
    </row>
    <row r="1524" spans="1:25" x14ac:dyDescent="0.25">
      <c r="A1524" s="4">
        <v>1518</v>
      </c>
      <c r="C1524" s="106">
        <f>IF(male=0,VLOOKUP((($A$5:$A$1570/'Life tables'!$I$2)*2)+age,lifetable,13,1),IF(male=1,VLOOKUP((($A$5:$A$1570/'Life tables'!$I$2)*2)+age,lifetable,10,1),"error"))</f>
        <v>1.4721015559510775E-2</v>
      </c>
      <c r="F1524" s="97">
        <f t="shared" si="452"/>
        <v>0.38429047912631853</v>
      </c>
      <c r="G1524" s="97">
        <f t="shared" si="468"/>
        <v>3.8602782903899673E-2</v>
      </c>
      <c r="H1524" s="97">
        <f t="shared" si="453"/>
        <v>8.8337726128120487E-4</v>
      </c>
      <c r="I1524" s="97">
        <f t="shared" si="454"/>
        <v>8.8337726128120487E-4</v>
      </c>
      <c r="J1524" s="97">
        <f t="shared" si="469"/>
        <v>6.2514267111755872E-3</v>
      </c>
      <c r="K1524" s="97">
        <f t="shared" si="455"/>
        <v>2.1297343207744763E-3</v>
      </c>
      <c r="L1524" s="97">
        <f t="shared" si="456"/>
        <v>0.33553978066790641</v>
      </c>
      <c r="M1524" s="97">
        <f t="shared" si="457"/>
        <v>1.9964633851894737</v>
      </c>
      <c r="N1524" s="97">
        <f t="shared" si="470"/>
        <v>0.1922637495861953</v>
      </c>
      <c r="O1524" s="97">
        <f t="shared" si="458"/>
        <v>4.5893157734911375E-3</v>
      </c>
      <c r="P1524" s="97">
        <f t="shared" si="459"/>
        <v>4.5893157734911375E-3</v>
      </c>
      <c r="Q1524" s="97">
        <f t="shared" si="471"/>
        <v>3.2355404984374211E-2</v>
      </c>
      <c r="R1524" s="97">
        <f t="shared" si="460"/>
        <v>3.5975242640745955E-4</v>
      </c>
      <c r="S1524" s="97">
        <f t="shared" si="467"/>
        <v>1.7623058466455146</v>
      </c>
      <c r="T1524" s="97">
        <f t="shared" si="461"/>
        <v>332.60501045008567</v>
      </c>
      <c r="U1524" s="97">
        <f t="shared" si="462"/>
        <v>665.05533200404034</v>
      </c>
      <c r="V1524" s="33">
        <f t="shared" si="463"/>
        <v>999.99999999999909</v>
      </c>
      <c r="W1524" s="101">
        <f t="shared" si="464"/>
        <v>80.252977295230394</v>
      </c>
      <c r="X1524" s="108">
        <f t="shared" si="465"/>
        <v>2.3396575458730604</v>
      </c>
      <c r="Y1524" s="32">
        <f t="shared" si="466"/>
        <v>0.99637013569711363</v>
      </c>
    </row>
    <row r="1525" spans="1:25" x14ac:dyDescent="0.25">
      <c r="A1525" s="4">
        <v>1519</v>
      </c>
      <c r="C1525" s="106">
        <f>IF(male=0,VLOOKUP((($A$5:$A$1570/'Life tables'!$I$2)*2)+age,lifetable,13,1),IF(male=1,VLOOKUP((($A$5:$A$1570/'Life tables'!$I$2)*2)+age,lifetable,10,1),"error"))</f>
        <v>1.4721015559510775E-2</v>
      </c>
      <c r="F1525" s="97">
        <f t="shared" si="452"/>
        <v>0.37765250058134586</v>
      </c>
      <c r="G1525" s="97">
        <f t="shared" si="468"/>
        <v>3.7935984066533486E-2</v>
      </c>
      <c r="H1525" s="97">
        <f t="shared" si="453"/>
        <v>8.6811838908423355E-4</v>
      </c>
      <c r="I1525" s="97">
        <f t="shared" si="454"/>
        <v>8.6811838908423355E-4</v>
      </c>
      <c r="J1525" s="97">
        <f t="shared" si="469"/>
        <v>6.1434437174813497E-3</v>
      </c>
      <c r="K1525" s="97">
        <f t="shared" si="455"/>
        <v>2.0929467043861298E-3</v>
      </c>
      <c r="L1525" s="97">
        <f t="shared" si="456"/>
        <v>0.32974388931477644</v>
      </c>
      <c r="M1525" s="97">
        <f t="shared" si="457"/>
        <v>1.9620050452917146</v>
      </c>
      <c r="N1525" s="97">
        <f t="shared" si="470"/>
        <v>0.18894533679565467</v>
      </c>
      <c r="O1525" s="97">
        <f t="shared" si="458"/>
        <v>4.5101056041515703E-3</v>
      </c>
      <c r="P1525" s="97">
        <f t="shared" si="459"/>
        <v>4.5101056041515703E-3</v>
      </c>
      <c r="Q1525" s="97">
        <f t="shared" si="471"/>
        <v>3.1796960711991319E-2</v>
      </c>
      <c r="R1525" s="97">
        <f t="shared" si="460"/>
        <v>3.535432109116215E-4</v>
      </c>
      <c r="S1525" s="97">
        <f t="shared" si="467"/>
        <v>1.7318889933648538</v>
      </c>
      <c r="T1525" s="97">
        <f t="shared" si="461"/>
        <v>332.64295085451516</v>
      </c>
      <c r="U1525" s="97">
        <f t="shared" si="462"/>
        <v>665.05777849395565</v>
      </c>
      <c r="V1525" s="33">
        <f t="shared" si="463"/>
        <v>999.99999999999909</v>
      </c>
      <c r="W1525" s="101">
        <f t="shared" si="464"/>
        <v>78.777074092999001</v>
      </c>
      <c r="X1525" s="108">
        <f t="shared" si="465"/>
        <v>2.2992706515282899</v>
      </c>
      <c r="Y1525" s="32">
        <f t="shared" si="466"/>
        <v>0.97888931445167715</v>
      </c>
    </row>
    <row r="1526" spans="1:25" x14ac:dyDescent="0.25">
      <c r="A1526" s="4">
        <v>1520</v>
      </c>
      <c r="C1526" s="106">
        <f>IF(male=0,VLOOKUP((($A$5:$A$1570/'Life tables'!$I$2)*2)+age,lifetable,13,1),IF(male=1,VLOOKUP((($A$5:$A$1570/'Life tables'!$I$2)*2)+age,lifetable,10,1),"error"))</f>
        <v>1.4721015559510775E-2</v>
      </c>
      <c r="F1526" s="97">
        <f t="shared" si="452"/>
        <v>0.37112933663913111</v>
      </c>
      <c r="G1526" s="97">
        <f t="shared" si="468"/>
        <v>3.7280718596308056E-2</v>
      </c>
      <c r="H1526" s="97">
        <f t="shared" si="453"/>
        <v>8.5312344382495271E-4</v>
      </c>
      <c r="I1526" s="97">
        <f t="shared" si="454"/>
        <v>8.5312344382495271E-4</v>
      </c>
      <c r="J1526" s="97">
        <f t="shared" si="469"/>
        <v>6.0373284647630161E-3</v>
      </c>
      <c r="K1526" s="97">
        <f t="shared" si="455"/>
        <v>2.0567953894762262E-3</v>
      </c>
      <c r="L1526" s="97">
        <f t="shared" si="456"/>
        <v>0.3240482473009339</v>
      </c>
      <c r="M1526" s="97">
        <f t="shared" si="457"/>
        <v>1.9281413148891591</v>
      </c>
      <c r="N1526" s="97">
        <f t="shared" si="470"/>
        <v>0.18568418618779944</v>
      </c>
      <c r="O1526" s="97">
        <f t="shared" si="458"/>
        <v>4.4322622771771816E-3</v>
      </c>
      <c r="P1526" s="97">
        <f t="shared" si="459"/>
        <v>4.4322622771771816E-3</v>
      </c>
      <c r="Q1526" s="97">
        <f t="shared" si="471"/>
        <v>3.1248152895336882E-2</v>
      </c>
      <c r="R1526" s="97">
        <f t="shared" si="460"/>
        <v>3.4744114098642163E-4</v>
      </c>
      <c r="S1526" s="97">
        <f t="shared" si="467"/>
        <v>1.7019970101106821</v>
      </c>
      <c r="T1526" s="97">
        <f t="shared" si="461"/>
        <v>332.68023633587524</v>
      </c>
      <c r="U1526" s="97">
        <f t="shared" si="462"/>
        <v>665.06018273048608</v>
      </c>
      <c r="V1526" s="33">
        <f t="shared" si="463"/>
        <v>999.99999999999909</v>
      </c>
      <c r="W1526" s="101">
        <f t="shared" si="464"/>
        <v>77.328312347488435</v>
      </c>
      <c r="X1526" s="108">
        <f t="shared" si="465"/>
        <v>2.2595809336377277</v>
      </c>
      <c r="Y1526" s="32">
        <f t="shared" si="466"/>
        <v>0.96171519515027137</v>
      </c>
    </row>
    <row r="1527" spans="1:25" x14ac:dyDescent="0.25">
      <c r="A1527" s="4">
        <v>1521</v>
      </c>
      <c r="C1527" s="106">
        <f>IF(male=0,VLOOKUP((($A$5:$A$1570/'Life tables'!$I$2)*2)+age,lifetable,13,1),IF(male=1,VLOOKUP((($A$5:$A$1570/'Life tables'!$I$2)*2)+age,lifetable,10,1),"error"))</f>
        <v>1.4721015559510775E-2</v>
      </c>
      <c r="F1527" s="97">
        <f t="shared" si="452"/>
        <v>0.36471899343256159</v>
      </c>
      <c r="G1527" s="97">
        <f t="shared" si="468"/>
        <v>3.6636786205098977E-2</v>
      </c>
      <c r="H1527" s="97">
        <f t="shared" si="453"/>
        <v>8.3838784215569935E-4</v>
      </c>
      <c r="I1527" s="97">
        <f t="shared" si="454"/>
        <v>8.3838784215569935E-4</v>
      </c>
      <c r="J1527" s="97">
        <f t="shared" si="469"/>
        <v>5.9330485178841364E-3</v>
      </c>
      <c r="K1527" s="97">
        <f t="shared" si="455"/>
        <v>2.0212693260514619E-3</v>
      </c>
      <c r="L1527" s="97">
        <f t="shared" si="456"/>
        <v>0.31845111369921564</v>
      </c>
      <c r="M1527" s="97">
        <f t="shared" si="457"/>
        <v>1.8948619402051659</v>
      </c>
      <c r="N1527" s="97">
        <f t="shared" si="470"/>
        <v>0.18247931030172293</v>
      </c>
      <c r="O1527" s="97">
        <f t="shared" si="458"/>
        <v>4.3557622219784842E-3</v>
      </c>
      <c r="P1527" s="97">
        <f t="shared" si="459"/>
        <v>4.3557622219784842E-3</v>
      </c>
      <c r="Q1527" s="97">
        <f t="shared" si="471"/>
        <v>3.0708815358012027E-2</v>
      </c>
      <c r="R1527" s="97">
        <f t="shared" si="460"/>
        <v>3.414443689540844E-4</v>
      </c>
      <c r="S1527" s="97">
        <f t="shared" si="467"/>
        <v>1.6726208457325198</v>
      </c>
      <c r="T1527" s="97">
        <f t="shared" si="461"/>
        <v>332.71687819975114</v>
      </c>
      <c r="U1527" s="97">
        <f t="shared" si="462"/>
        <v>665.06254544418107</v>
      </c>
      <c r="V1527" s="33">
        <f t="shared" si="463"/>
        <v>999.99999999999909</v>
      </c>
      <c r="W1527" s="101">
        <f t="shared" si="464"/>
        <v>75.90619300526977</v>
      </c>
      <c r="X1527" s="108">
        <f t="shared" si="465"/>
        <v>2.2205763560668257</v>
      </c>
      <c r="Y1527" s="32">
        <f t="shared" si="466"/>
        <v>0.94484239619439081</v>
      </c>
    </row>
    <row r="1528" spans="1:25" x14ac:dyDescent="0.25">
      <c r="A1528" s="4">
        <v>1522</v>
      </c>
      <c r="C1528" s="106">
        <f>IF(male=0,VLOOKUP((($A$5:$A$1570/'Life tables'!$I$2)*2)+age,lifetable,13,1),IF(male=1,VLOOKUP((($A$5:$A$1570/'Life tables'!$I$2)*2)+age,lifetable,10,1),"error"))</f>
        <v>1.4721015559510775E-2</v>
      </c>
      <c r="F1528" s="97">
        <f t="shared" si="452"/>
        <v>0.35841951212958034</v>
      </c>
      <c r="G1528" s="97">
        <f t="shared" si="468"/>
        <v>3.6003990124126528E-2</v>
      </c>
      <c r="H1528" s="97">
        <f t="shared" si="453"/>
        <v>8.2390708126468977E-4</v>
      </c>
      <c r="I1528" s="97">
        <f t="shared" si="454"/>
        <v>8.2390708126468977E-4</v>
      </c>
      <c r="J1528" s="97">
        <f t="shared" si="469"/>
        <v>5.8305720116393293E-3</v>
      </c>
      <c r="K1528" s="97">
        <f t="shared" si="455"/>
        <v>1.9863576582824921E-3</v>
      </c>
      <c r="L1528" s="97">
        <f t="shared" si="456"/>
        <v>0.3129507781730026</v>
      </c>
      <c r="M1528" s="97">
        <f t="shared" si="457"/>
        <v>1.8621568439372451</v>
      </c>
      <c r="N1528" s="97">
        <f t="shared" si="470"/>
        <v>0.17932973867136159</v>
      </c>
      <c r="O1528" s="97">
        <f t="shared" si="458"/>
        <v>4.2805822736311375E-3</v>
      </c>
      <c r="P1528" s="97">
        <f t="shared" si="459"/>
        <v>4.2805822736311375E-3</v>
      </c>
      <c r="Q1528" s="97">
        <f t="shared" si="471"/>
        <v>3.0178784783621564E-2</v>
      </c>
      <c r="R1528" s="97">
        <f t="shared" si="460"/>
        <v>3.3555107893656807E-4</v>
      </c>
      <c r="S1528" s="97">
        <f t="shared" si="467"/>
        <v>1.643751604856063</v>
      </c>
      <c r="T1528" s="97">
        <f t="shared" si="461"/>
        <v>332.7528875565464</v>
      </c>
      <c r="U1528" s="97">
        <f t="shared" si="462"/>
        <v>665.06486735291833</v>
      </c>
      <c r="V1528" s="33">
        <f t="shared" si="463"/>
        <v>999.99999999999909</v>
      </c>
      <c r="W1528" s="101">
        <f t="shared" si="464"/>
        <v>74.510226185359741</v>
      </c>
      <c r="X1528" s="108">
        <f t="shared" si="465"/>
        <v>2.1822450905343453</v>
      </c>
      <c r="Y1528" s="32">
        <f t="shared" si="466"/>
        <v>0.92826563044040322</v>
      </c>
    </row>
    <row r="1529" spans="1:25" x14ac:dyDescent="0.25">
      <c r="A1529" s="4">
        <v>1523</v>
      </c>
      <c r="C1529" s="106">
        <f>IF(male=0,VLOOKUP((($A$5:$A$1570/'Life tables'!$I$2)*2)+age,lifetable,13,1),IF(male=1,VLOOKUP((($A$5:$A$1570/'Life tables'!$I$2)*2)+age,lifetable,10,1),"error"))</f>
        <v>1.4721015559510775E-2</v>
      </c>
      <c r="F1529" s="97">
        <f t="shared" si="452"/>
        <v>0.35222896829658273</v>
      </c>
      <c r="G1529" s="97">
        <f t="shared" si="468"/>
        <v>3.5382137040007498E-2</v>
      </c>
      <c r="H1529" s="97">
        <f t="shared" si="453"/>
        <v>8.0967673741264457E-4</v>
      </c>
      <c r="I1529" s="97">
        <f t="shared" si="454"/>
        <v>8.0967673741264457E-4</v>
      </c>
      <c r="J1529" s="97">
        <f t="shared" si="469"/>
        <v>5.729867640398365E-3</v>
      </c>
      <c r="K1529" s="97">
        <f t="shared" si="455"/>
        <v>1.9520497209758797E-3</v>
      </c>
      <c r="L1529" s="97">
        <f t="shared" si="456"/>
        <v>0.30754556042037567</v>
      </c>
      <c r="M1529" s="97">
        <f t="shared" si="457"/>
        <v>1.8300161222377624</v>
      </c>
      <c r="N1529" s="97">
        <f t="shared" si="470"/>
        <v>0.1762345175347303</v>
      </c>
      <c r="O1529" s="97">
        <f t="shared" si="458"/>
        <v>4.2066996659354166E-3</v>
      </c>
      <c r="P1529" s="97">
        <f t="shared" si="459"/>
        <v>4.2066996659354166E-3</v>
      </c>
      <c r="Q1529" s="97">
        <f t="shared" si="471"/>
        <v>2.9657900666842166E-2</v>
      </c>
      <c r="R1529" s="97">
        <f t="shared" si="460"/>
        <v>3.29759486311503E-4</v>
      </c>
      <c r="S1529" s="97">
        <f t="shared" si="467"/>
        <v>1.6153805452180077</v>
      </c>
      <c r="T1529" s="97">
        <f t="shared" si="461"/>
        <v>332.78827532485366</v>
      </c>
      <c r="U1529" s="97">
        <f t="shared" si="462"/>
        <v>665.06714916212559</v>
      </c>
      <c r="V1529" s="33">
        <f t="shared" si="463"/>
        <v>999.99999999999909</v>
      </c>
      <c r="W1529" s="101">
        <f t="shared" si="464"/>
        <v>73.139931010829116</v>
      </c>
      <c r="X1529" s="108">
        <f t="shared" si="465"/>
        <v>2.1445755130198174</v>
      </c>
      <c r="Y1529" s="32">
        <f t="shared" si="466"/>
        <v>0.91197970354039604</v>
      </c>
    </row>
    <row r="1530" spans="1:25" x14ac:dyDescent="0.25">
      <c r="A1530" s="4">
        <v>1524</v>
      </c>
      <c r="C1530" s="106">
        <f>IF(male=0,VLOOKUP((($A$5:$A$1570/'Life tables'!$I$2)*2)+age,lifetable,13,1),IF(male=1,VLOOKUP((($A$5:$A$1570/'Life tables'!$I$2)*2)+age,lifetable,10,1),"error"))</f>
        <v>1.4721015559510775E-2</v>
      </c>
      <c r="F1530" s="97">
        <f t="shared" si="452"/>
        <v>0.34614547127444301</v>
      </c>
      <c r="G1530" s="97">
        <f t="shared" si="468"/>
        <v>3.477103703207577E-2</v>
      </c>
      <c r="H1530" s="97">
        <f t="shared" si="453"/>
        <v>7.9569246449844705E-4</v>
      </c>
      <c r="I1530" s="97">
        <f t="shared" si="454"/>
        <v>7.9569246449844705E-4</v>
      </c>
      <c r="J1530" s="97">
        <f t="shared" si="469"/>
        <v>5.6309046479557125E-3</v>
      </c>
      <c r="K1530" s="97">
        <f t="shared" si="455"/>
        <v>1.9183350361160409E-3</v>
      </c>
      <c r="L1530" s="97">
        <f t="shared" si="456"/>
        <v>0.30223380962929858</v>
      </c>
      <c r="M1530" s="97">
        <f t="shared" si="457"/>
        <v>1.798430041745374</v>
      </c>
      <c r="N1530" s="97">
        <f t="shared" si="470"/>
        <v>0.17319270954804306</v>
      </c>
      <c r="O1530" s="97">
        <f t="shared" si="458"/>
        <v>4.1340920245923115E-3</v>
      </c>
      <c r="P1530" s="97">
        <f t="shared" si="459"/>
        <v>4.1340920245923115E-3</v>
      </c>
      <c r="Q1530" s="97">
        <f t="shared" si="471"/>
        <v>2.9146005265312785E-2</v>
      </c>
      <c r="R1530" s="97">
        <f t="shared" si="460"/>
        <v>3.2406783717727172E-4</v>
      </c>
      <c r="S1530" s="97">
        <f t="shared" si="467"/>
        <v>1.5874990750456563</v>
      </c>
      <c r="T1530" s="97">
        <f t="shared" si="461"/>
        <v>332.82305223476692</v>
      </c>
      <c r="U1530" s="97">
        <f t="shared" si="462"/>
        <v>665.06939156499891</v>
      </c>
      <c r="V1530" s="33">
        <f t="shared" si="463"/>
        <v>999.99999999999909</v>
      </c>
      <c r="W1530" s="101">
        <f t="shared" si="464"/>
        <v>71.794835443492914</v>
      </c>
      <c r="X1530" s="108">
        <f t="shared" si="465"/>
        <v>2.1075562002332555</v>
      </c>
      <c r="Y1530" s="32">
        <f t="shared" si="466"/>
        <v>0.8959795123122346</v>
      </c>
    </row>
    <row r="1531" spans="1:25" x14ac:dyDescent="0.25">
      <c r="A1531" s="4">
        <v>1525</v>
      </c>
      <c r="C1531" s="106">
        <f>IF(male=0,VLOOKUP((($A$5:$A$1570/'Life tables'!$I$2)*2)+age,lifetable,13,1),IF(male=1,VLOOKUP((($A$5:$A$1570/'Life tables'!$I$2)*2)+age,lifetable,10,1),"error"))</f>
        <v>1.4721015559510775E-2</v>
      </c>
      <c r="F1531" s="97">
        <f t="shared" si="452"/>
        <v>0.34016716356686888</v>
      </c>
      <c r="G1531" s="97">
        <f t="shared" si="468"/>
        <v>3.4170503510941266E-2</v>
      </c>
      <c r="H1531" s="97">
        <f t="shared" si="453"/>
        <v>7.8194999265313958E-4</v>
      </c>
      <c r="I1531" s="97">
        <f t="shared" si="454"/>
        <v>7.8194999265313958E-4</v>
      </c>
      <c r="J1531" s="97">
        <f t="shared" si="469"/>
        <v>5.5336528175806195E-3</v>
      </c>
      <c r="K1531" s="97">
        <f t="shared" si="455"/>
        <v>1.8852033094755116E-3</v>
      </c>
      <c r="L1531" s="97">
        <f t="shared" si="456"/>
        <v>0.29701390394356519</v>
      </c>
      <c r="M1531" s="97">
        <f t="shared" si="457"/>
        <v>1.7673890366663862</v>
      </c>
      <c r="N1531" s="97">
        <f t="shared" si="470"/>
        <v>0.17020339350464167</v>
      </c>
      <c r="O1531" s="97">
        <f t="shared" si="458"/>
        <v>4.0627373604943777E-3</v>
      </c>
      <c r="P1531" s="97">
        <f t="shared" si="459"/>
        <v>4.0627373604943777E-3</v>
      </c>
      <c r="Q1531" s="97">
        <f t="shared" si="471"/>
        <v>2.8642943552334085E-2</v>
      </c>
      <c r="R1531" s="97">
        <f t="shared" si="460"/>
        <v>3.1847440782708489E-4</v>
      </c>
      <c r="S1531" s="97">
        <f t="shared" si="467"/>
        <v>1.5600987504805948</v>
      </c>
      <c r="T1531" s="97">
        <f t="shared" si="461"/>
        <v>332.85722883113681</v>
      </c>
      <c r="U1531" s="97">
        <f t="shared" si="462"/>
        <v>665.07159524271617</v>
      </c>
      <c r="V1531" s="33">
        <f t="shared" si="463"/>
        <v>999.99999999999909</v>
      </c>
      <c r="W1531" s="101">
        <f t="shared" si="464"/>
        <v>70.474476121625514</v>
      </c>
      <c r="X1531" s="108">
        <f t="shared" si="465"/>
        <v>2.0711759261460378</v>
      </c>
      <c r="Y1531" s="32">
        <f t="shared" si="466"/>
        <v>0.88026004313831918</v>
      </c>
    </row>
    <row r="1532" spans="1:25" x14ac:dyDescent="0.25">
      <c r="A1532" s="4">
        <v>1526</v>
      </c>
      <c r="C1532" s="106">
        <f>IF(male=0,VLOOKUP((($A$5:$A$1570/'Life tables'!$I$2)*2)+age,lifetable,13,1),IF(male=1,VLOOKUP((($A$5:$A$1570/'Life tables'!$I$2)*2)+age,lifetable,10,1),"error"))</f>
        <v>1.4721015559510775E-2</v>
      </c>
      <c r="F1532" s="97">
        <f t="shared" si="452"/>
        <v>0.33429222024079008</v>
      </c>
      <c r="G1532" s="97">
        <f t="shared" si="468"/>
        <v>3.3580353158257699E-2</v>
      </c>
      <c r="H1532" s="97">
        <f t="shared" si="453"/>
        <v>7.6844512686158339E-4</v>
      </c>
      <c r="I1532" s="97">
        <f t="shared" si="454"/>
        <v>7.6844512686158339E-4</v>
      </c>
      <c r="J1532" s="97">
        <f t="shared" si="469"/>
        <v>5.4380824622629704E-3</v>
      </c>
      <c r="K1532" s="97">
        <f t="shared" si="455"/>
        <v>1.8526444272919066E-3</v>
      </c>
      <c r="L1532" s="97">
        <f t="shared" si="456"/>
        <v>0.29188424993925433</v>
      </c>
      <c r="M1532" s="97">
        <f t="shared" si="457"/>
        <v>1.7368837059052478</v>
      </c>
      <c r="N1532" s="97">
        <f t="shared" si="470"/>
        <v>0.16726566405865589</v>
      </c>
      <c r="O1532" s="97">
        <f t="shared" si="458"/>
        <v>3.9926140631295374E-3</v>
      </c>
      <c r="P1532" s="97">
        <f t="shared" si="459"/>
        <v>3.9926140631295374E-3</v>
      </c>
      <c r="Q1532" s="97">
        <f t="shared" si="471"/>
        <v>2.8148563170364169E-2</v>
      </c>
      <c r="R1532" s="97">
        <f t="shared" si="460"/>
        <v>3.1297750423191071E-4</v>
      </c>
      <c r="S1532" s="97">
        <f t="shared" si="467"/>
        <v>1.5331712730457367</v>
      </c>
      <c r="T1532" s="97">
        <f t="shared" si="461"/>
        <v>332.89081547676943</v>
      </c>
      <c r="U1532" s="97">
        <f t="shared" si="462"/>
        <v>665.07376086464774</v>
      </c>
      <c r="V1532" s="33">
        <f t="shared" si="463"/>
        <v>999.99999999999909</v>
      </c>
      <c r="W1532" s="101">
        <f t="shared" si="464"/>
        <v>69.178398200646271</v>
      </c>
      <c r="X1532" s="108">
        <f t="shared" si="465"/>
        <v>2.035423658581887</v>
      </c>
      <c r="Y1532" s="32">
        <f t="shared" si="466"/>
        <v>0.86481637039252646</v>
      </c>
    </row>
    <row r="1533" spans="1:25" x14ac:dyDescent="0.25">
      <c r="A1533" s="4">
        <v>1527</v>
      </c>
      <c r="C1533" s="106">
        <f>IF(male=0,VLOOKUP((($A$5:$A$1570/'Life tables'!$I$2)*2)+age,lifetable,13,1),IF(male=1,VLOOKUP((($A$5:$A$1570/'Life tables'!$I$2)*2)+age,lifetable,10,1),"error"))</f>
        <v>1.4721015559510775E-2</v>
      </c>
      <c r="F1533" s="97">
        <f t="shared" si="452"/>
        <v>0.32851884833849848</v>
      </c>
      <c r="G1533" s="97">
        <f t="shared" si="468"/>
        <v>3.3000405867670835E-2</v>
      </c>
      <c r="H1533" s="97">
        <f t="shared" si="453"/>
        <v>7.5517374561113147E-4</v>
      </c>
      <c r="I1533" s="97">
        <f t="shared" si="454"/>
        <v>7.5517374561113147E-4</v>
      </c>
      <c r="J1533" s="97">
        <f t="shared" si="469"/>
        <v>5.3441644151503015E-3</v>
      </c>
      <c r="K1533" s="97">
        <f t="shared" si="455"/>
        <v>1.8206484530100045E-3</v>
      </c>
      <c r="L1533" s="97">
        <f t="shared" si="456"/>
        <v>0.28684328211144505</v>
      </c>
      <c r="M1533" s="97">
        <f t="shared" si="457"/>
        <v>1.7069048102433881</v>
      </c>
      <c r="N1533" s="97">
        <f t="shared" si="470"/>
        <v>0.16437863145331941</v>
      </c>
      <c r="O1533" s="97">
        <f t="shared" si="458"/>
        <v>3.9237008940960069E-3</v>
      </c>
      <c r="P1533" s="97">
        <f t="shared" si="459"/>
        <v>3.9237008940960069E-3</v>
      </c>
      <c r="Q1533" s="97">
        <f t="shared" si="471"/>
        <v>2.7662714385297812E-2</v>
      </c>
      <c r="R1533" s="97">
        <f t="shared" si="460"/>
        <v>3.0757546153211611E-4</v>
      </c>
      <c r="S1533" s="97">
        <f t="shared" si="467"/>
        <v>1.5067084871550469</v>
      </c>
      <c r="T1533" s="97">
        <f t="shared" si="461"/>
        <v>332.92382235556988</v>
      </c>
      <c r="U1533" s="97">
        <f t="shared" si="462"/>
        <v>665.07588908856223</v>
      </c>
      <c r="V1533" s="33">
        <f t="shared" si="463"/>
        <v>999.99999999999909</v>
      </c>
      <c r="W1533" s="101">
        <f t="shared" si="464"/>
        <v>67.906155196721642</v>
      </c>
      <c r="X1533" s="108">
        <f t="shared" si="465"/>
        <v>2.0002885558668964</v>
      </c>
      <c r="Y1533" s="32">
        <f t="shared" si="466"/>
        <v>0.84964365489483462</v>
      </c>
    </row>
    <row r="1534" spans="1:25" x14ac:dyDescent="0.25">
      <c r="A1534" s="4">
        <v>1528</v>
      </c>
      <c r="C1534" s="106">
        <f>IF(male=0,VLOOKUP((($A$5:$A$1570/'Life tables'!$I$2)*2)+age,lifetable,13,1),IF(male=1,VLOOKUP((($A$5:$A$1570/'Life tables'!$I$2)*2)+age,lifetable,10,1),"error"))</f>
        <v>1.4721015559510775E-2</v>
      </c>
      <c r="F1534" s="97">
        <f t="shared" si="452"/>
        <v>0.32284528630126275</v>
      </c>
      <c r="G1534" s="97">
        <f t="shared" si="468"/>
        <v>3.2430484686919364E-2</v>
      </c>
      <c r="H1534" s="97">
        <f t="shared" si="453"/>
        <v>7.4213179956667875E-4</v>
      </c>
      <c r="I1534" s="97">
        <f t="shared" si="454"/>
        <v>7.4213179956667875E-4</v>
      </c>
      <c r="J1534" s="97">
        <f t="shared" si="469"/>
        <v>5.2518700201714744E-3</v>
      </c>
      <c r="K1534" s="97">
        <f t="shared" si="455"/>
        <v>1.7892056240874272E-3</v>
      </c>
      <c r="L1534" s="97">
        <f t="shared" si="456"/>
        <v>0.28188946237095114</v>
      </c>
      <c r="M1534" s="97">
        <f t="shared" si="457"/>
        <v>1.6774432695656336</v>
      </c>
      <c r="N1534" s="97">
        <f t="shared" si="470"/>
        <v>0.16154142125386778</v>
      </c>
      <c r="O1534" s="97">
        <f t="shared" si="458"/>
        <v>3.8559769807265977E-3</v>
      </c>
      <c r="P1534" s="97">
        <f t="shared" si="459"/>
        <v>3.8559769807265977E-3</v>
      </c>
      <c r="Q1534" s="97">
        <f t="shared" si="471"/>
        <v>2.7185250041516774E-2</v>
      </c>
      <c r="R1534" s="97">
        <f t="shared" si="460"/>
        <v>3.0226664353768124E-4</v>
      </c>
      <c r="S1534" s="97">
        <f t="shared" si="467"/>
        <v>1.4807023776652581</v>
      </c>
      <c r="T1534" s="97">
        <f t="shared" si="461"/>
        <v>332.95625947563155</v>
      </c>
      <c r="U1534" s="97">
        <f t="shared" si="462"/>
        <v>665.07798056082981</v>
      </c>
      <c r="V1534" s="33">
        <f t="shared" si="463"/>
        <v>999.99999999999898</v>
      </c>
      <c r="W1534" s="101">
        <f t="shared" si="464"/>
        <v>66.65730883323107</v>
      </c>
      <c r="X1534" s="108">
        <f t="shared" si="465"/>
        <v>1.9657599635375829</v>
      </c>
      <c r="Y1534" s="32">
        <f t="shared" si="466"/>
        <v>0.834737142393152</v>
      </c>
    </row>
    <row r="1535" spans="1:25" x14ac:dyDescent="0.25">
      <c r="A1535" s="4">
        <v>1529</v>
      </c>
      <c r="C1535" s="106">
        <f>IF(male=0,VLOOKUP((($A$5:$A$1570/'Life tables'!$I$2)*2)+age,lifetable,13,1),IF(male=1,VLOOKUP((($A$5:$A$1570/'Life tables'!$I$2)*2)+age,lifetable,10,1),"error"))</f>
        <v>1.4721015559510775E-2</v>
      </c>
      <c r="F1535" s="97">
        <f t="shared" si="452"/>
        <v>0.31726980340415306</v>
      </c>
      <c r="G1535" s="97">
        <f t="shared" si="468"/>
        <v>3.1870415761061893E-2</v>
      </c>
      <c r="H1535" s="97">
        <f t="shared" si="453"/>
        <v>7.2931531027148084E-4</v>
      </c>
      <c r="I1535" s="97">
        <f t="shared" si="454"/>
        <v>7.2931531027148084E-4</v>
      </c>
      <c r="J1535" s="97">
        <f t="shared" si="469"/>
        <v>5.161171122842723E-3</v>
      </c>
      <c r="K1535" s="97">
        <f t="shared" si="455"/>
        <v>1.7583063488624418E-3</v>
      </c>
      <c r="L1535" s="97">
        <f t="shared" si="456"/>
        <v>0.27702127955084305</v>
      </c>
      <c r="M1535" s="97">
        <f t="shared" si="457"/>
        <v>1.6484901601334301</v>
      </c>
      <c r="N1535" s="97">
        <f t="shared" si="470"/>
        <v>0.15875317408494383</v>
      </c>
      <c r="O1535" s="97">
        <f t="shared" si="458"/>
        <v>3.7894218098206128E-3</v>
      </c>
      <c r="P1535" s="97">
        <f t="shared" si="459"/>
        <v>3.7894218098206128E-3</v>
      </c>
      <c r="Q1535" s="97">
        <f t="shared" si="471"/>
        <v>2.6716025517698652E-2</v>
      </c>
      <c r="R1535" s="97">
        <f t="shared" si="460"/>
        <v>2.9704944223684824E-4</v>
      </c>
      <c r="S1535" s="97">
        <f t="shared" si="467"/>
        <v>1.4551450674689095</v>
      </c>
      <c r="T1535" s="97">
        <f t="shared" si="461"/>
        <v>332.98813667227211</v>
      </c>
      <c r="U1535" s="97">
        <f t="shared" si="462"/>
        <v>665.08003591662089</v>
      </c>
      <c r="V1535" s="33">
        <f t="shared" si="463"/>
        <v>999.99999999999886</v>
      </c>
      <c r="W1535" s="101">
        <f t="shared" si="464"/>
        <v>65.431428890044032</v>
      </c>
      <c r="X1535" s="108">
        <f t="shared" si="465"/>
        <v>1.9318274111059424</v>
      </c>
      <c r="Y1535" s="32">
        <f t="shared" si="466"/>
        <v>0.82009216207185753</v>
      </c>
    </row>
    <row r="1536" spans="1:25" x14ac:dyDescent="0.25">
      <c r="A1536" s="4">
        <v>1530</v>
      </c>
      <c r="C1536" s="106">
        <f>IF(male=0,VLOOKUP((($A$5:$A$1570/'Life tables'!$I$2)*2)+age,lifetable,13,1),IF(male=1,VLOOKUP((($A$5:$A$1570/'Life tables'!$I$2)*2)+age,lifetable,10,1),"error"))</f>
        <v>1.4721015559510775E-2</v>
      </c>
      <c r="F1536" s="97">
        <f t="shared" si="452"/>
        <v>0.31179069920181596</v>
      </c>
      <c r="G1536" s="97">
        <f t="shared" si="468"/>
        <v>3.1320028276803823E-2</v>
      </c>
      <c r="H1536" s="97">
        <f t="shared" si="453"/>
        <v>7.1672036887314363E-4</v>
      </c>
      <c r="I1536" s="97">
        <f t="shared" si="454"/>
        <v>7.1672036887314363E-4</v>
      </c>
      <c r="J1536" s="97">
        <f t="shared" si="469"/>
        <v>5.0720400612518221E-3</v>
      </c>
      <c r="K1536" s="97">
        <f t="shared" si="455"/>
        <v>1.7279412034824511E-3</v>
      </c>
      <c r="L1536" s="97">
        <f t="shared" si="456"/>
        <v>0.27223724892253159</v>
      </c>
      <c r="M1536" s="97">
        <f t="shared" si="457"/>
        <v>1.6200367119041266</v>
      </c>
      <c r="N1536" s="97">
        <f t="shared" si="470"/>
        <v>0.15601304537243885</v>
      </c>
      <c r="O1536" s="97">
        <f t="shared" si="458"/>
        <v>3.7240152214816219E-3</v>
      </c>
      <c r="P1536" s="97">
        <f t="shared" si="459"/>
        <v>3.7240152214816219E-3</v>
      </c>
      <c r="Q1536" s="97">
        <f t="shared" si="471"/>
        <v>2.6254898683372222E-2</v>
      </c>
      <c r="R1536" s="97">
        <f t="shared" si="460"/>
        <v>2.9192227731307004E-4</v>
      </c>
      <c r="S1536" s="97">
        <f t="shared" si="467"/>
        <v>1.4300288151280391</v>
      </c>
      <c r="T1536" s="97">
        <f t="shared" si="461"/>
        <v>333.0194636110167</v>
      </c>
      <c r="U1536" s="97">
        <f t="shared" si="462"/>
        <v>665.08205578010165</v>
      </c>
      <c r="V1536" s="33">
        <f t="shared" si="463"/>
        <v>999.99999999999886</v>
      </c>
      <c r="W1536" s="101">
        <f t="shared" si="464"/>
        <v>64.228093055558119</v>
      </c>
      <c r="X1536" s="108">
        <f t="shared" si="465"/>
        <v>1.8984806088805231</v>
      </c>
      <c r="Y1536" s="32">
        <f t="shared" si="466"/>
        <v>0.80570412508658107</v>
      </c>
    </row>
    <row r="1537" spans="1:25" x14ac:dyDescent="0.25">
      <c r="A1537" s="4">
        <v>1531</v>
      </c>
      <c r="C1537" s="106">
        <f>IF(male=0,VLOOKUP((($A$5:$A$1570/'Life tables'!$I$2)*2)+age,lifetable,13,1),IF(male=1,VLOOKUP((($A$5:$A$1570/'Life tables'!$I$2)*2)+age,lifetable,10,1),"error"))</f>
        <v>1.4721015559510775E-2</v>
      </c>
      <c r="F1537" s="97">
        <f t="shared" si="452"/>
        <v>0.30640630298494925</v>
      </c>
      <c r="G1537" s="97">
        <f t="shared" si="468"/>
        <v>3.0779154407899145E-2</v>
      </c>
      <c r="H1537" s="97">
        <f t="shared" si="453"/>
        <v>7.043431348742105E-4</v>
      </c>
      <c r="I1537" s="97">
        <f t="shared" si="454"/>
        <v>7.043431348742105E-4</v>
      </c>
      <c r="J1537" s="97">
        <f t="shared" si="469"/>
        <v>4.9844496572163145E-3</v>
      </c>
      <c r="K1537" s="97">
        <f t="shared" si="455"/>
        <v>1.6981009288917815E-3</v>
      </c>
      <c r="L1537" s="97">
        <f t="shared" si="456"/>
        <v>0.26753591172119356</v>
      </c>
      <c r="M1537" s="97">
        <f t="shared" si="457"/>
        <v>1.5920743058955737</v>
      </c>
      <c r="N1537" s="97">
        <f t="shared" si="470"/>
        <v>0.15332020508969771</v>
      </c>
      <c r="O1537" s="97">
        <f t="shared" si="458"/>
        <v>3.6597374030594041E-3</v>
      </c>
      <c r="P1537" s="97">
        <f t="shared" si="459"/>
        <v>3.6597374030594041E-3</v>
      </c>
      <c r="Q1537" s="97">
        <f t="shared" si="471"/>
        <v>2.5801729856207208E-2</v>
      </c>
      <c r="R1537" s="97">
        <f t="shared" si="460"/>
        <v>2.8688359567012432E-4</v>
      </c>
      <c r="S1537" s="97">
        <f t="shared" si="467"/>
        <v>1.4053460125478798</v>
      </c>
      <c r="T1537" s="97">
        <f t="shared" si="461"/>
        <v>333.05024979053013</v>
      </c>
      <c r="U1537" s="97">
        <f t="shared" si="462"/>
        <v>665.08404076462625</v>
      </c>
      <c r="V1537" s="33">
        <f t="shared" si="463"/>
        <v>999.99999999999886</v>
      </c>
      <c r="W1537" s="101">
        <f t="shared" si="464"/>
        <v>63.046886781447093</v>
      </c>
      <c r="X1537" s="108">
        <f t="shared" si="465"/>
        <v>1.8657094448425375</v>
      </c>
      <c r="Y1537" s="32">
        <f t="shared" si="466"/>
        <v>0.79156852312476678</v>
      </c>
    </row>
    <row r="1538" spans="1:25" x14ac:dyDescent="0.25">
      <c r="A1538" s="4">
        <v>1532</v>
      </c>
      <c r="C1538" s="106">
        <f>IF(male=0,VLOOKUP((($A$5:$A$1570/'Life tables'!$I$2)*2)+age,lifetable,13,1),IF(male=1,VLOOKUP((($A$5:$A$1570/'Life tables'!$I$2)*2)+age,lifetable,10,1),"error"))</f>
        <v>1.4721015559510775E-2</v>
      </c>
      <c r="F1538" s="97">
        <f t="shared" si="452"/>
        <v>0.30111497324723446</v>
      </c>
      <c r="G1538" s="97">
        <f t="shared" si="468"/>
        <v>3.0247629261602686E-2</v>
      </c>
      <c r="H1538" s="97">
        <f t="shared" si="453"/>
        <v>6.9217983490678706E-4</v>
      </c>
      <c r="I1538" s="97">
        <f t="shared" si="454"/>
        <v>6.9217983490678706E-4</v>
      </c>
      <c r="J1538" s="97">
        <f t="shared" si="469"/>
        <v>4.8983732076118601E-3</v>
      </c>
      <c r="K1538" s="97">
        <f t="shared" si="455"/>
        <v>1.6687764278774291E-3</v>
      </c>
      <c r="L1538" s="97">
        <f t="shared" si="456"/>
        <v>0.26291583468032892</v>
      </c>
      <c r="M1538" s="97">
        <f t="shared" si="457"/>
        <v>1.5645944715953031</v>
      </c>
      <c r="N1538" s="97">
        <f t="shared" si="470"/>
        <v>0.1506738375080173</v>
      </c>
      <c r="O1538" s="97">
        <f t="shared" si="458"/>
        <v>3.5965688831943697E-3</v>
      </c>
      <c r="P1538" s="97">
        <f t="shared" si="459"/>
        <v>3.5965688831943697E-3</v>
      </c>
      <c r="Q1538" s="97">
        <f t="shared" si="471"/>
        <v>2.5356381760026428E-2</v>
      </c>
      <c r="R1538" s="97">
        <f t="shared" si="460"/>
        <v>2.8193187096526125E-4</v>
      </c>
      <c r="S1538" s="97">
        <f t="shared" si="467"/>
        <v>1.3810891826899052</v>
      </c>
      <c r="T1538" s="97">
        <f t="shared" si="461"/>
        <v>333.08050454549777</v>
      </c>
      <c r="U1538" s="97">
        <f t="shared" si="462"/>
        <v>665.08599147292512</v>
      </c>
      <c r="V1538" s="33">
        <f t="shared" si="463"/>
        <v>999.99999999999886</v>
      </c>
      <c r="W1538" s="101">
        <f t="shared" si="464"/>
        <v>61.887403140070511</v>
      </c>
      <c r="X1538" s="108">
        <f t="shared" si="465"/>
        <v>1.8335039815760563</v>
      </c>
      <c r="Y1538" s="32">
        <f t="shared" si="466"/>
        <v>0.77768092699155467</v>
      </c>
    </row>
    <row r="1539" spans="1:25" x14ac:dyDescent="0.25">
      <c r="A1539" s="4">
        <v>1533</v>
      </c>
      <c r="C1539" s="106">
        <f>IF(male=0,VLOOKUP((($A$5:$A$1570/'Life tables'!$I$2)*2)+age,lifetable,13,1),IF(male=1,VLOOKUP((($A$5:$A$1570/'Life tables'!$I$2)*2)+age,lifetable,10,1),"error"))</f>
        <v>1.4721015559510775E-2</v>
      </c>
      <c r="F1539" s="97">
        <f t="shared" si="452"/>
        <v>0.29591509716248959</v>
      </c>
      <c r="G1539" s="97">
        <f t="shared" si="468"/>
        <v>2.9725290826149008E-2</v>
      </c>
      <c r="H1539" s="97">
        <f t="shared" si="453"/>
        <v>6.8022676153066093E-4</v>
      </c>
      <c r="I1539" s="97">
        <f t="shared" si="454"/>
        <v>6.8022676153066093E-4</v>
      </c>
      <c r="J1539" s="97">
        <f t="shared" si="469"/>
        <v>4.8137844758668509E-3</v>
      </c>
      <c r="K1539" s="97">
        <f t="shared" si="455"/>
        <v>1.6399587621714427E-3</v>
      </c>
      <c r="L1539" s="97">
        <f t="shared" si="456"/>
        <v>0.25837560957524097</v>
      </c>
      <c r="M1539" s="97">
        <f t="shared" si="457"/>
        <v>1.5375888844135666</v>
      </c>
      <c r="N1539" s="97">
        <f t="shared" si="470"/>
        <v>0.14807314095136856</v>
      </c>
      <c r="O1539" s="97">
        <f t="shared" si="458"/>
        <v>3.5344905259628041E-3</v>
      </c>
      <c r="P1539" s="97">
        <f t="shared" si="459"/>
        <v>3.5344905259628041E-3</v>
      </c>
      <c r="Q1539" s="97">
        <f t="shared" si="471"/>
        <v>2.4918719483528938E-2</v>
      </c>
      <c r="R1539" s="97">
        <f t="shared" si="460"/>
        <v>2.7706560315025403E-4</v>
      </c>
      <c r="S1539" s="97">
        <f t="shared" si="467"/>
        <v>1.3572509773235932</v>
      </c>
      <c r="T1539" s="97">
        <f t="shared" si="461"/>
        <v>333.11023704945717</v>
      </c>
      <c r="U1539" s="97">
        <f t="shared" si="462"/>
        <v>665.08790849729041</v>
      </c>
      <c r="V1539" s="33">
        <f t="shared" si="463"/>
        <v>999.99999999999886</v>
      </c>
      <c r="W1539" s="101">
        <f t="shared" si="464"/>
        <v>60.749242684495172</v>
      </c>
      <c r="X1539" s="108">
        <f t="shared" si="465"/>
        <v>1.8018544532513388</v>
      </c>
      <c r="Y1539" s="32">
        <f t="shared" si="466"/>
        <v>0.76403698522053964</v>
      </c>
    </row>
    <row r="1540" spans="1:25" x14ac:dyDescent="0.25">
      <c r="A1540" s="4">
        <v>1534</v>
      </c>
      <c r="C1540" s="106">
        <f>IF(male=0,VLOOKUP((($A$5:$A$1570/'Life tables'!$I$2)*2)+age,lifetable,13,1),IF(male=1,VLOOKUP((($A$5:$A$1570/'Life tables'!$I$2)*2)+age,lifetable,10,1),"error"))</f>
        <v>1.4721015559510775E-2</v>
      </c>
      <c r="F1540" s="97">
        <f t="shared" si="452"/>
        <v>0.29080509007181432</v>
      </c>
      <c r="G1540" s="97">
        <f t="shared" si="468"/>
        <v>2.9211979919235062E-2</v>
      </c>
      <c r="H1540" s="97">
        <f t="shared" si="453"/>
        <v>6.6848027205439035E-4</v>
      </c>
      <c r="I1540" s="97">
        <f t="shared" si="454"/>
        <v>6.6848027205439035E-4</v>
      </c>
      <c r="J1540" s="97">
        <f t="shared" si="469"/>
        <v>4.730657683619563E-3</v>
      </c>
      <c r="K1540" s="97">
        <f t="shared" si="455"/>
        <v>1.6116391496086896E-3</v>
      </c>
      <c r="L1540" s="97">
        <f t="shared" si="456"/>
        <v>0.2539138527752422</v>
      </c>
      <c r="M1540" s="97">
        <f t="shared" si="457"/>
        <v>1.5110493631795245</v>
      </c>
      <c r="N1540" s="97">
        <f t="shared" si="470"/>
        <v>0.14551732755527408</v>
      </c>
      <c r="O1540" s="97">
        <f t="shared" si="458"/>
        <v>3.473483525121297E-3</v>
      </c>
      <c r="P1540" s="97">
        <f t="shared" si="459"/>
        <v>3.473483525121297E-3</v>
      </c>
      <c r="Q1540" s="97">
        <f t="shared" si="471"/>
        <v>2.4488610439712271E-2</v>
      </c>
      <c r="R1540" s="97">
        <f t="shared" si="460"/>
        <v>2.7228331802022507E-4</v>
      </c>
      <c r="S1540" s="97">
        <f t="shared" si="467"/>
        <v>1.3338241748162754</v>
      </c>
      <c r="T1540" s="97">
        <f t="shared" si="461"/>
        <v>333.13945631758048</v>
      </c>
      <c r="U1540" s="97">
        <f t="shared" si="462"/>
        <v>665.08979241975806</v>
      </c>
      <c r="V1540" s="33">
        <f t="shared" si="463"/>
        <v>999.99999999999886</v>
      </c>
      <c r="W1540" s="101">
        <f t="shared" si="464"/>
        <v>59.63201331108273</v>
      </c>
      <c r="X1540" s="108">
        <f t="shared" si="465"/>
        <v>1.7707512626603781</v>
      </c>
      <c r="Y1540" s="32">
        <f t="shared" si="466"/>
        <v>0.75063242270896235</v>
      </c>
    </row>
    <row r="1541" spans="1:25" x14ac:dyDescent="0.25">
      <c r="A1541" s="4">
        <v>1535</v>
      </c>
      <c r="C1541" s="106">
        <f>IF(male=0,VLOOKUP((($A$5:$A$1570/'Life tables'!$I$2)*2)+age,lifetable,13,1),IF(male=1,VLOOKUP((($A$5:$A$1570/'Life tables'!$I$2)*2)+age,lifetable,10,1),"error"))</f>
        <v>1.4721015559510775E-2</v>
      </c>
      <c r="F1541" s="97">
        <f t="shared" si="452"/>
        <v>0.28578339498050476</v>
      </c>
      <c r="G1541" s="97">
        <f t="shared" si="468"/>
        <v>2.8707540137484232E-2</v>
      </c>
      <c r="H1541" s="97">
        <f t="shared" si="453"/>
        <v>6.5693678737885103E-4</v>
      </c>
      <c r="I1541" s="97">
        <f t="shared" si="454"/>
        <v>6.5693678737885103E-4</v>
      </c>
      <c r="J1541" s="97">
        <f t="shared" si="469"/>
        <v>4.6489675025342472E-3</v>
      </c>
      <c r="K1541" s="97">
        <f t="shared" si="455"/>
        <v>1.5838089613387607E-3</v>
      </c>
      <c r="L1541" s="97">
        <f t="shared" si="456"/>
        <v>0.24952920480438981</v>
      </c>
      <c r="M1541" s="97">
        <f t="shared" si="457"/>
        <v>1.4849678676798734</v>
      </c>
      <c r="N1541" s="97">
        <f t="shared" si="470"/>
        <v>0.1430056230297726</v>
      </c>
      <c r="O1541" s="97">
        <f t="shared" si="458"/>
        <v>3.4135293984487321E-3</v>
      </c>
      <c r="P1541" s="97">
        <f t="shared" si="459"/>
        <v>3.4135293984487321E-3</v>
      </c>
      <c r="Q1541" s="97">
        <f t="shared" si="471"/>
        <v>2.4065924325982591E-2</v>
      </c>
      <c r="R1541" s="97">
        <f t="shared" si="460"/>
        <v>2.6758356677011928E-4</v>
      </c>
      <c r="S1541" s="97">
        <f t="shared" si="467"/>
        <v>1.3108016779604506</v>
      </c>
      <c r="T1541" s="97">
        <f t="shared" si="461"/>
        <v>333.16817120940902</v>
      </c>
      <c r="U1541" s="97">
        <f t="shared" si="462"/>
        <v>665.09164381228618</v>
      </c>
      <c r="V1541" s="33">
        <f t="shared" si="463"/>
        <v>999.99999999999898</v>
      </c>
      <c r="W1541" s="101">
        <f t="shared" si="464"/>
        <v>58.53533012459495</v>
      </c>
      <c r="X1541" s="108">
        <f t="shared" si="465"/>
        <v>1.7401849783037524</v>
      </c>
      <c r="Y1541" s="32">
        <f t="shared" si="466"/>
        <v>0.73746303937690327</v>
      </c>
    </row>
    <row r="1542" spans="1:25" x14ac:dyDescent="0.25">
      <c r="A1542" s="4">
        <v>1536</v>
      </c>
      <c r="C1542" s="106">
        <f>IF(male=0,VLOOKUP((($A$5:$A$1570/'Life tables'!$I$2)*2)+age,lifetable,13,1),IF(male=1,VLOOKUP((($A$5:$A$1570/'Life tables'!$I$2)*2)+age,lifetable,10,1),"error"))</f>
        <v>1.4721015559510775E-2</v>
      </c>
      <c r="F1542" s="97">
        <f t="shared" si="452"/>
        <v>0.28084848206452218</v>
      </c>
      <c r="G1542" s="97">
        <f t="shared" si="468"/>
        <v>2.8211817806870085E-2</v>
      </c>
      <c r="H1542" s="97">
        <f t="shared" si="453"/>
        <v>6.4559279086274439E-4</v>
      </c>
      <c r="I1542" s="97">
        <f t="shared" si="454"/>
        <v>6.4559279086274439E-4</v>
      </c>
      <c r="J1542" s="97">
        <f t="shared" si="469"/>
        <v>4.5686890462726289E-3</v>
      </c>
      <c r="K1542" s="97">
        <f t="shared" si="455"/>
        <v>1.5564597190908238E-3</v>
      </c>
      <c r="L1542" s="97">
        <f t="shared" si="456"/>
        <v>0.24522032991056314</v>
      </c>
      <c r="M1542" s="97">
        <f t="shared" si="457"/>
        <v>1.4593364962392303</v>
      </c>
      <c r="N1542" s="97">
        <f t="shared" si="470"/>
        <v>0.14053726642640477</v>
      </c>
      <c r="O1542" s="97">
        <f t="shared" si="458"/>
        <v>3.3546099821842612E-3</v>
      </c>
      <c r="P1542" s="97">
        <f t="shared" si="459"/>
        <v>3.3546099821842612E-3</v>
      </c>
      <c r="Q1542" s="97">
        <f t="shared" si="471"/>
        <v>2.3650533084941517E-2</v>
      </c>
      <c r="R1542" s="97">
        <f t="shared" si="460"/>
        <v>2.6296492555870175E-4</v>
      </c>
      <c r="S1542" s="97">
        <f t="shared" si="467"/>
        <v>1.2881765118379569</v>
      </c>
      <c r="T1542" s="97">
        <f t="shared" si="461"/>
        <v>333.19639043154024</v>
      </c>
      <c r="U1542" s="97">
        <f t="shared" si="462"/>
        <v>665.0934632369308</v>
      </c>
      <c r="V1542" s="33">
        <f t="shared" si="463"/>
        <v>999.99999999999886</v>
      </c>
      <c r="W1542" s="101">
        <f t="shared" si="464"/>
        <v>57.45881530577222</v>
      </c>
      <c r="X1542" s="108">
        <f t="shared" si="465"/>
        <v>1.7101463315278891</v>
      </c>
      <c r="Y1542" s="32">
        <f t="shared" si="466"/>
        <v>0.72452470885005638</v>
      </c>
    </row>
    <row r="1543" spans="1:25" x14ac:dyDescent="0.25">
      <c r="A1543" s="4">
        <v>1537</v>
      </c>
      <c r="C1543" s="106">
        <f>IF(male=0,VLOOKUP((($A$5:$A$1570/'Life tables'!$I$2)*2)+age,lifetable,13,1),IF(male=1,VLOOKUP((($A$5:$A$1570/'Life tables'!$I$2)*2)+age,lifetable,10,1),"error"))</f>
        <v>1.4721015559510775E-2</v>
      </c>
      <c r="F1543" s="97">
        <f t="shared" si="452"/>
        <v>0.27599884818630566</v>
      </c>
      <c r="G1543" s="97">
        <f t="shared" si="468"/>
        <v>2.7724661934078729E-2</v>
      </c>
      <c r="H1543" s="97">
        <f t="shared" si="453"/>
        <v>6.3444482720958486E-4</v>
      </c>
      <c r="I1543" s="97">
        <f t="shared" si="454"/>
        <v>6.3444482720958486E-4</v>
      </c>
      <c r="J1543" s="97">
        <f t="shared" si="469"/>
        <v>4.4897978626174135E-3</v>
      </c>
      <c r="K1543" s="97">
        <f t="shared" si="455"/>
        <v>1.5295830924902639E-3</v>
      </c>
      <c r="L1543" s="97">
        <f t="shared" si="456"/>
        <v>0.24098591564270008</v>
      </c>
      <c r="M1543" s="97">
        <f t="shared" si="457"/>
        <v>1.434147483341583</v>
      </c>
      <c r="N1543" s="97">
        <f t="shared" si="470"/>
        <v>0.13811150990915358</v>
      </c>
      <c r="O1543" s="97">
        <f t="shared" si="458"/>
        <v>3.2967074255596759E-3</v>
      </c>
      <c r="P1543" s="97">
        <f t="shared" si="459"/>
        <v>3.2967074255596759E-3</v>
      </c>
      <c r="Q1543" s="97">
        <f t="shared" si="471"/>
        <v>2.3242310865838476E-2</v>
      </c>
      <c r="R1543" s="97">
        <f t="shared" si="460"/>
        <v>2.5842599507995545E-4</v>
      </c>
      <c r="S1543" s="97">
        <f t="shared" si="467"/>
        <v>1.2659418217203917</v>
      </c>
      <c r="T1543" s="97">
        <f t="shared" si="461"/>
        <v>333.2241225402687</v>
      </c>
      <c r="U1543" s="97">
        <f t="shared" si="462"/>
        <v>665.09525124601839</v>
      </c>
      <c r="V1543" s="33">
        <f t="shared" si="463"/>
        <v>999.99999999999898</v>
      </c>
      <c r="W1543" s="101">
        <f t="shared" si="464"/>
        <v>56.402097981338805</v>
      </c>
      <c r="X1543" s="108">
        <f t="shared" si="465"/>
        <v>1.6806262137118626</v>
      </c>
      <c r="Y1543" s="32">
        <f t="shared" si="466"/>
        <v>0.71181337716566495</v>
      </c>
    </row>
    <row r="1544" spans="1:25" x14ac:dyDescent="0.25">
      <c r="A1544" s="4">
        <v>1538</v>
      </c>
      <c r="C1544" s="106">
        <f>IF(male=0,VLOOKUP((($A$5:$A$1570/'Life tables'!$I$2)*2)+age,lifetable,13,1),IF(male=1,VLOOKUP((($A$5:$A$1570/'Life tables'!$I$2)*2)+age,lifetable,10,1),"error"))</f>
        <v>1.4721015559510775E-2</v>
      </c>
      <c r="F1544" s="97">
        <f t="shared" ref="F1544:F1565" si="472">E1543*(1-pCAUC)+(L1543+G1543+H1543+I1543 )*(1-pCAUC)+(S1543+N1543+O1543+P1543)*(pUAUC)</f>
        <v>0.27123301641972514</v>
      </c>
      <c r="G1544" s="97">
        <f t="shared" si="468"/>
        <v>2.7245924158789368E-2</v>
      </c>
      <c r="H1544" s="97">
        <f t="shared" ref="H1544:H1565" si="473">F1544*rrEREX</f>
        <v>6.2348950137569917E-4</v>
      </c>
      <c r="I1544" s="97">
        <f t="shared" ref="I1544:I1565" si="474">F1544*rrHOEX</f>
        <v>6.2348950137569917E-4</v>
      </c>
      <c r="J1544" s="97">
        <f t="shared" si="469"/>
        <v>4.4122699257444905E-3</v>
      </c>
      <c r="K1544" s="97">
        <f t="shared" ref="K1544:K1565" si="475">F1544*amr + I1544*amrHOEX</f>
        <v>1.5031708964259752E-3</v>
      </c>
      <c r="L1544" s="97">
        <f t="shared" ref="L1544:L1565" si="476">F1544-SUM(G1544:K1544)</f>
        <v>0.23682467243601391</v>
      </c>
      <c r="M1544" s="97">
        <f t="shared" ref="M1544:M1565" si="477">E1543*pCAUC+(L1543+G1543+H1543+I1543)*pCAUC+(S1543+N1543+O1543+P1543)*(1-pUAUC)</f>
        <v>1.4093931972921374</v>
      </c>
      <c r="N1544" s="97">
        <f t="shared" si="470"/>
        <v>0.13572761852927537</v>
      </c>
      <c r="O1544" s="97">
        <f t="shared" ref="O1544:O1565" si="478">M1544*rrEREXc</f>
        <v>3.2398041854246455E-3</v>
      </c>
      <c r="P1544" s="97">
        <f t="shared" ref="P1544:P1565" si="479">M1544*rrHOEXc</f>
        <v>3.2398041854246455E-3</v>
      </c>
      <c r="Q1544" s="97">
        <f t="shared" si="471"/>
        <v>2.2841133986677812E-2</v>
      </c>
      <c r="R1544" s="97">
        <f t="shared" ref="R1544:R1565" si="480">M1544*amrc + P1544*amrHOEX</f>
        <v>2.539654001417582E-4</v>
      </c>
      <c r="S1544" s="97">
        <f t="shared" si="467"/>
        <v>1.2440908710051932</v>
      </c>
      <c r="T1544" s="97">
        <f t="shared" ref="T1544:T1565" si="481">J1544+Q1544+T1543</f>
        <v>333.25137594418112</v>
      </c>
      <c r="U1544" s="97">
        <f t="shared" ref="U1544:U1565" si="482">K1544+R1544+U1543</f>
        <v>665.09700838231493</v>
      </c>
      <c r="V1544" s="33">
        <f t="shared" ref="V1544:V1565" si="483">SUM(G1544:I1544,L1544,N1544,O1544,P1544,S1544,T1544,U1544)</f>
        <v>999.99999999999886</v>
      </c>
      <c r="W1544" s="101">
        <f t="shared" ref="W1544:W1565" si="484">(cNES*L1544+(cNES+cOSEX)*G1544+(cNES+cEREX)*H1544+(cNES+cHOEX)*I1544 +(cNES+ cNES)*S1544 +(cNES+ cOSEX)*N1544 + (cNES+cEREX)*O1544 + (cNES+cHOEX)*P1544)/(1+cDR)^A$5:A$65536</f>
        <v>55.364814096392351</v>
      </c>
      <c r="X1544" s="108">
        <f t="shared" ref="X1544:X1565" si="485">(L1544+G1544+H1544+I1544+N1544+O1544+P1544+S1544)</f>
        <v>1.6516156735028726</v>
      </c>
      <c r="Y1544" s="32">
        <f t="shared" ref="Y1544:Y1565" si="486">(uNES*L1544+ uOCEX*G1544+uEREX*H1544+uHOEX*I1544+uNES*S1544+ uOCEX*N1544+uEREX*O1544+uHOEX*P1544)/(1+oDR)^A$5:A$65536</f>
        <v>0.69932506150120899</v>
      </c>
    </row>
    <row r="1545" spans="1:25" x14ac:dyDescent="0.25">
      <c r="A1545" s="4">
        <v>1539</v>
      </c>
      <c r="C1545" s="106">
        <f>IF(male=0,VLOOKUP((($A$5:$A$1570/'Life tables'!$I$2)*2)+age,lifetable,13,1),IF(male=1,VLOOKUP((($A$5:$A$1570/'Life tables'!$I$2)*2)+age,lifetable,10,1),"error"))</f>
        <v>1.5623280058198574E-2</v>
      </c>
      <c r="F1545" s="97">
        <f t="shared" si="472"/>
        <v>0.26654953558397654</v>
      </c>
      <c r="G1545" s="97">
        <f t="shared" si="468"/>
        <v>2.6775458706853078E-2</v>
      </c>
      <c r="H1545" s="97">
        <f t="shared" si="473"/>
        <v>6.1272347749878012E-4</v>
      </c>
      <c r="I1545" s="97">
        <f t="shared" si="474"/>
        <v>6.1272347749878012E-4</v>
      </c>
      <c r="J1545" s="97">
        <f t="shared" si="469"/>
        <v>4.6018440348495233E-3</v>
      </c>
      <c r="K1545" s="97">
        <f t="shared" si="475"/>
        <v>1.4772150884672134E-3</v>
      </c>
      <c r="L1545" s="97">
        <f t="shared" si="476"/>
        <v>0.23246957079880917</v>
      </c>
      <c r="M1545" s="97">
        <f t="shared" si="477"/>
        <v>1.385066137918896</v>
      </c>
      <c r="N1545" s="97">
        <f t="shared" si="470"/>
        <v>0.13338487000395668</v>
      </c>
      <c r="O1545" s="97">
        <f t="shared" si="478"/>
        <v>3.1838830209632817E-3</v>
      </c>
      <c r="P1545" s="97">
        <f t="shared" si="479"/>
        <v>3.1838830209632817E-3</v>
      </c>
      <c r="Q1545" s="97">
        <f t="shared" si="471"/>
        <v>2.3822670743650739E-2</v>
      </c>
      <c r="R1545" s="97">
        <f t="shared" si="480"/>
        <v>2.4958178925171858E-4</v>
      </c>
      <c r="S1545" s="97">
        <f t="shared" si="467"/>
        <v>1.2212412493401104</v>
      </c>
      <c r="T1545" s="97">
        <f t="shared" si="481"/>
        <v>333.27980045895964</v>
      </c>
      <c r="U1545" s="97">
        <f t="shared" si="482"/>
        <v>665.09873517919266</v>
      </c>
      <c r="V1545" s="33">
        <f t="shared" si="483"/>
        <v>999.99999999999898</v>
      </c>
      <c r="W1545" s="101">
        <f t="shared" si="484"/>
        <v>54.299091882400674</v>
      </c>
      <c r="X1545" s="108">
        <f t="shared" si="485"/>
        <v>1.6214643618466535</v>
      </c>
      <c r="Y1545" s="32">
        <f t="shared" si="486"/>
        <v>0.68634939498487502</v>
      </c>
    </row>
    <row r="1546" spans="1:25" x14ac:dyDescent="0.25">
      <c r="A1546" s="4">
        <v>1540</v>
      </c>
      <c r="C1546" s="106">
        <f>IF(male=0,VLOOKUP((($A$5:$A$1570/'Life tables'!$I$2)*2)+age,lifetable,13,1),IF(male=1,VLOOKUP((($A$5:$A$1570/'Life tables'!$I$2)*2)+age,lifetable,10,1),"error"))</f>
        <v>1.5623280058198574E-2</v>
      </c>
      <c r="F1546" s="97">
        <f t="shared" si="472"/>
        <v>0.2616800573760919</v>
      </c>
      <c r="G1546" s="97">
        <f t="shared" si="468"/>
        <v>2.6286309429614668E-2</v>
      </c>
      <c r="H1546" s="97">
        <f t="shared" si="473"/>
        <v>6.0152989723384804E-4</v>
      </c>
      <c r="I1546" s="97">
        <f t="shared" si="474"/>
        <v>6.0152989723384804E-4</v>
      </c>
      <c r="J1546" s="97">
        <f t="shared" si="469"/>
        <v>4.5177749360432191E-3</v>
      </c>
      <c r="K1546" s="97">
        <f t="shared" si="475"/>
        <v>1.4502284847731197E-3</v>
      </c>
      <c r="L1546" s="97">
        <f t="shared" si="476"/>
        <v>0.2282226847311932</v>
      </c>
      <c r="M1546" s="97">
        <f t="shared" si="477"/>
        <v>1.3597843044705613</v>
      </c>
      <c r="N1546" s="97">
        <f t="shared" si="470"/>
        <v>0.13095017466656675</v>
      </c>
      <c r="O1546" s="97">
        <f t="shared" si="478"/>
        <v>3.1257670956285392E-3</v>
      </c>
      <c r="P1546" s="97">
        <f t="shared" si="479"/>
        <v>3.1257670956285392E-3</v>
      </c>
      <c r="Q1546" s="97">
        <f t="shared" si="471"/>
        <v>2.3387831729435548E-2</v>
      </c>
      <c r="R1546" s="97">
        <f t="shared" si="480"/>
        <v>2.4502613298747685E-4</v>
      </c>
      <c r="S1546" s="97">
        <f t="shared" si="467"/>
        <v>1.1989497377503144</v>
      </c>
      <c r="T1546" s="97">
        <f t="shared" si="481"/>
        <v>333.3077060656251</v>
      </c>
      <c r="U1546" s="97">
        <f t="shared" si="482"/>
        <v>665.1004304338104</v>
      </c>
      <c r="V1546" s="33">
        <f t="shared" si="483"/>
        <v>999.99999999999886</v>
      </c>
      <c r="W1546" s="101">
        <f t="shared" si="484"/>
        <v>53.246604670683197</v>
      </c>
      <c r="X1546" s="108">
        <f t="shared" si="485"/>
        <v>1.5918635005634139</v>
      </c>
      <c r="Y1546" s="32">
        <f t="shared" si="486"/>
        <v>0.67362586946946146</v>
      </c>
    </row>
    <row r="1547" spans="1:25" x14ac:dyDescent="0.25">
      <c r="A1547" s="4">
        <v>1541</v>
      </c>
      <c r="C1547" s="106">
        <f>IF(male=0,VLOOKUP((($A$5:$A$1570/'Life tables'!$I$2)*2)+age,lifetable,13,1),IF(male=1,VLOOKUP((($A$5:$A$1570/'Life tables'!$I$2)*2)+age,lifetable,10,1),"error"))</f>
        <v>1.5623280058198574E-2</v>
      </c>
      <c r="F1547" s="97">
        <f t="shared" si="472"/>
        <v>0.25689965852093632</v>
      </c>
      <c r="G1547" s="97">
        <f t="shared" si="468"/>
        <v>2.5806108359790705E-2</v>
      </c>
      <c r="H1547" s="97">
        <f t="shared" si="473"/>
        <v>5.9054108570226948E-4</v>
      </c>
      <c r="I1547" s="97">
        <f t="shared" si="474"/>
        <v>5.9054108570226948E-4</v>
      </c>
      <c r="J1547" s="97">
        <f t="shared" si="469"/>
        <v>4.4352437475809964E-3</v>
      </c>
      <c r="K1547" s="97">
        <f t="shared" si="475"/>
        <v>1.423735558037172E-3</v>
      </c>
      <c r="L1547" s="97">
        <f t="shared" si="476"/>
        <v>0.22405348868412292</v>
      </c>
      <c r="M1547" s="97">
        <f t="shared" si="477"/>
        <v>1.3349638420424776</v>
      </c>
      <c r="N1547" s="97">
        <f t="shared" si="470"/>
        <v>0.12855991035804615</v>
      </c>
      <c r="O1547" s="97">
        <f t="shared" si="478"/>
        <v>3.0687117343474015E-3</v>
      </c>
      <c r="P1547" s="97">
        <f t="shared" si="479"/>
        <v>3.0687117343474015E-3</v>
      </c>
      <c r="Q1547" s="97">
        <f t="shared" si="471"/>
        <v>2.2960928141266226E-2</v>
      </c>
      <c r="R1547" s="97">
        <f t="shared" si="480"/>
        <v>2.4055361340645241E-4</v>
      </c>
      <c r="S1547" s="97">
        <f t="shared" si="467"/>
        <v>1.177065026461064</v>
      </c>
      <c r="T1547" s="97">
        <f t="shared" si="481"/>
        <v>333.33510223751392</v>
      </c>
      <c r="U1547" s="97">
        <f t="shared" si="482"/>
        <v>665.10209472298186</v>
      </c>
      <c r="V1547" s="33">
        <f t="shared" si="483"/>
        <v>999.99999999999886</v>
      </c>
      <c r="W1547" s="101">
        <f t="shared" si="484"/>
        <v>52.214516950459043</v>
      </c>
      <c r="X1547" s="108">
        <f t="shared" si="485"/>
        <v>1.5628030395031232</v>
      </c>
      <c r="Y1547" s="32">
        <f t="shared" si="486"/>
        <v>0.66113821976353826</v>
      </c>
    </row>
    <row r="1548" spans="1:25" x14ac:dyDescent="0.25">
      <c r="A1548" s="4">
        <v>1542</v>
      </c>
      <c r="C1548" s="106">
        <f>IF(male=0,VLOOKUP((($A$5:$A$1570/'Life tables'!$I$2)*2)+age,lifetable,13,1),IF(male=1,VLOOKUP((($A$5:$A$1570/'Life tables'!$I$2)*2)+age,lifetable,10,1),"error"))</f>
        <v>1.5623280058198574E-2</v>
      </c>
      <c r="F1548" s="97">
        <f t="shared" si="472"/>
        <v>0.25220670310603294</v>
      </c>
      <c r="G1548" s="97">
        <f t="shared" si="468"/>
        <v>2.5334691166549111E-2</v>
      </c>
      <c r="H1548" s="97">
        <f t="shared" si="473"/>
        <v>5.7975328239484104E-4</v>
      </c>
      <c r="I1548" s="97">
        <f t="shared" si="474"/>
        <v>5.7975328239484104E-4</v>
      </c>
      <c r="J1548" s="97">
        <f t="shared" si="469"/>
        <v>4.3542222262544887E-3</v>
      </c>
      <c r="K1548" s="97">
        <f t="shared" si="475"/>
        <v>1.3977272420473842E-3</v>
      </c>
      <c r="L1548" s="97">
        <f t="shared" si="476"/>
        <v>0.21996055590639227</v>
      </c>
      <c r="M1548" s="97">
        <f t="shared" si="477"/>
        <v>1.3105963363970901</v>
      </c>
      <c r="N1548" s="97">
        <f t="shared" si="470"/>
        <v>0.12621326676908778</v>
      </c>
      <c r="O1548" s="97">
        <f t="shared" si="478"/>
        <v>3.0126975951207018E-3</v>
      </c>
      <c r="P1548" s="97">
        <f t="shared" si="479"/>
        <v>3.0126975951207018E-3</v>
      </c>
      <c r="Q1548" s="97">
        <f t="shared" si="471"/>
        <v>2.2541815257092816E-2</v>
      </c>
      <c r="R1548" s="97">
        <f t="shared" si="480"/>
        <v>2.361627143063451E-4</v>
      </c>
      <c r="S1548" s="97">
        <f t="shared" ref="S1548:S1568" si="487">M1548-SUM(N1548:R1548)</f>
        <v>1.1555796964663616</v>
      </c>
      <c r="T1548" s="97">
        <f t="shared" si="481"/>
        <v>333.36199827499729</v>
      </c>
      <c r="U1548" s="97">
        <f t="shared" si="482"/>
        <v>665.1037286129382</v>
      </c>
      <c r="V1548" s="33">
        <f t="shared" si="483"/>
        <v>999.99999999999886</v>
      </c>
      <c r="W1548" s="101">
        <f t="shared" si="484"/>
        <v>51.202433389969016</v>
      </c>
      <c r="X1548" s="108">
        <f t="shared" si="485"/>
        <v>1.5342731120634219</v>
      </c>
      <c r="Y1548" s="32">
        <f t="shared" si="486"/>
        <v>0.6488820726762643</v>
      </c>
    </row>
    <row r="1549" spans="1:25" x14ac:dyDescent="0.25">
      <c r="A1549" s="4">
        <v>1543</v>
      </c>
      <c r="C1549" s="106">
        <f>IF(male=0,VLOOKUP((($A$5:$A$1570/'Life tables'!$I$2)*2)+age,lifetable,13,1),IF(male=1,VLOOKUP((($A$5:$A$1570/'Life tables'!$I$2)*2)+age,lifetable,10,1),"error"))</f>
        <v>1.5623280058198574E-2</v>
      </c>
      <c r="F1549" s="97">
        <f t="shared" si="472"/>
        <v>0.24759958559452722</v>
      </c>
      <c r="G1549" s="97">
        <f t="shared" si="468"/>
        <v>2.4871896570352648E-2</v>
      </c>
      <c r="H1549" s="97">
        <f t="shared" si="473"/>
        <v>5.6916279662749315E-4</v>
      </c>
      <c r="I1549" s="97">
        <f t="shared" si="474"/>
        <v>5.6916279662749315E-4</v>
      </c>
      <c r="J1549" s="97">
        <f t="shared" si="469"/>
        <v>4.2746826532752136E-3</v>
      </c>
      <c r="K1549" s="97">
        <f t="shared" si="475"/>
        <v>1.3721946389331926E-3</v>
      </c>
      <c r="L1549" s="97">
        <f t="shared" si="476"/>
        <v>0.21594248613871117</v>
      </c>
      <c r="M1549" s="97">
        <f t="shared" si="477"/>
        <v>1.2866735264688949</v>
      </c>
      <c r="N1549" s="97">
        <f t="shared" si="470"/>
        <v>0.123909448341185</v>
      </c>
      <c r="O1549" s="97">
        <f t="shared" si="478"/>
        <v>2.9577056880493498E-3</v>
      </c>
      <c r="P1549" s="97">
        <f t="shared" si="479"/>
        <v>2.9577056880493498E-3</v>
      </c>
      <c r="Q1549" s="97">
        <f t="shared" si="471"/>
        <v>2.2130350989372983E-2</v>
      </c>
      <c r="R1549" s="97">
        <f t="shared" si="480"/>
        <v>2.3185194708567007E-4</v>
      </c>
      <c r="S1549" s="97">
        <f t="shared" si="487"/>
        <v>1.1344864638151526</v>
      </c>
      <c r="T1549" s="97">
        <f t="shared" si="481"/>
        <v>333.38840330863997</v>
      </c>
      <c r="U1549" s="97">
        <f t="shared" si="482"/>
        <v>665.10533265952427</v>
      </c>
      <c r="V1549" s="33">
        <f t="shared" si="483"/>
        <v>999.99999999999898</v>
      </c>
      <c r="W1549" s="101">
        <f t="shared" si="484"/>
        <v>50.209966315846785</v>
      </c>
      <c r="X1549" s="108">
        <f t="shared" si="485"/>
        <v>1.5062640318347551</v>
      </c>
      <c r="Y1549" s="32">
        <f t="shared" si="486"/>
        <v>0.63685313611752126</v>
      </c>
    </row>
    <row r="1550" spans="1:25" x14ac:dyDescent="0.25">
      <c r="A1550" s="4">
        <v>1544</v>
      </c>
      <c r="C1550" s="106">
        <f>IF(male=0,VLOOKUP((($A$5:$A$1570/'Life tables'!$I$2)*2)+age,lifetable,13,1),IF(male=1,VLOOKUP((($A$5:$A$1570/'Life tables'!$I$2)*2)+age,lifetable,10,1),"error"))</f>
        <v>1.5623280058198574E-2</v>
      </c>
      <c r="F1550" s="97">
        <f t="shared" si="472"/>
        <v>0.24307673024380888</v>
      </c>
      <c r="G1550" s="97">
        <f t="shared" si="468"/>
        <v>2.4417566284558264E-2</v>
      </c>
      <c r="H1550" s="97">
        <f t="shared" si="473"/>
        <v>5.5876600620486262E-4</v>
      </c>
      <c r="I1550" s="97">
        <f t="shared" si="474"/>
        <v>5.5876600620486262E-4</v>
      </c>
      <c r="J1550" s="97">
        <f t="shared" si="469"/>
        <v>4.1965978242373744E-3</v>
      </c>
      <c r="K1550" s="97">
        <f t="shared" si="475"/>
        <v>1.3471290159434617E-3</v>
      </c>
      <c r="L1550" s="97">
        <f t="shared" si="476"/>
        <v>0.21199790510666006</v>
      </c>
      <c r="M1550" s="97">
        <f t="shared" si="477"/>
        <v>1.2631873015909465</v>
      </c>
      <c r="N1550" s="97">
        <f t="shared" si="470"/>
        <v>0.12164767399953816</v>
      </c>
      <c r="O1550" s="97">
        <f t="shared" si="478"/>
        <v>2.9037173689588401E-3</v>
      </c>
      <c r="P1550" s="97">
        <f t="shared" si="479"/>
        <v>2.9037173689588401E-3</v>
      </c>
      <c r="Q1550" s="97">
        <f t="shared" si="471"/>
        <v>2.1726395837368927E-2</v>
      </c>
      <c r="R1550" s="97">
        <f t="shared" si="480"/>
        <v>2.2761985024398855E-4</v>
      </c>
      <c r="S1550" s="97">
        <f t="shared" si="487"/>
        <v>1.1137781771658777</v>
      </c>
      <c r="T1550" s="97">
        <f t="shared" si="481"/>
        <v>333.41432630230156</v>
      </c>
      <c r="U1550" s="97">
        <f t="shared" si="482"/>
        <v>665.1069074083905</v>
      </c>
      <c r="V1550" s="33">
        <f t="shared" si="483"/>
        <v>999.99999999999909</v>
      </c>
      <c r="W1550" s="101">
        <f t="shared" si="484"/>
        <v>49.236735564917232</v>
      </c>
      <c r="X1550" s="108">
        <f t="shared" si="485"/>
        <v>1.4787662893069615</v>
      </c>
      <c r="Y1550" s="32">
        <f t="shared" si="486"/>
        <v>0.62504719759280403</v>
      </c>
    </row>
    <row r="1551" spans="1:25" x14ac:dyDescent="0.25">
      <c r="A1551" s="4">
        <v>1545</v>
      </c>
      <c r="C1551" s="106">
        <f>IF(male=0,VLOOKUP((($A$5:$A$1570/'Life tables'!$I$2)*2)+age,lifetable,13,1),IF(male=1,VLOOKUP((($A$5:$A$1570/'Life tables'!$I$2)*2)+age,lifetable,10,1),"error"))</f>
        <v>1.5623280058198574E-2</v>
      </c>
      <c r="F1551" s="97">
        <f t="shared" si="472"/>
        <v>0.23863659053615693</v>
      </c>
      <c r="G1551" s="97">
        <f t="shared" si="468"/>
        <v>2.3971544958224202E-2</v>
      </c>
      <c r="H1551" s="97">
        <f t="shared" si="473"/>
        <v>5.485593561115039E-4</v>
      </c>
      <c r="I1551" s="97">
        <f t="shared" si="474"/>
        <v>5.485593561115039E-4</v>
      </c>
      <c r="J1551" s="97">
        <f t="shared" si="469"/>
        <v>4.1199410392882239E-3</v>
      </c>
      <c r="K1551" s="97">
        <f t="shared" si="475"/>
        <v>1.3225218022911258E-3</v>
      </c>
      <c r="L1551" s="97">
        <f t="shared" si="476"/>
        <v>0.20812546402413037</v>
      </c>
      <c r="M1551" s="97">
        <f t="shared" si="477"/>
        <v>1.2401296987708046</v>
      </c>
      <c r="N1551" s="97">
        <f t="shared" si="470"/>
        <v>0.11942717689072242</v>
      </c>
      <c r="O1551" s="97">
        <f t="shared" si="478"/>
        <v>2.8507143331374099E-3</v>
      </c>
      <c r="P1551" s="97">
        <f t="shared" si="479"/>
        <v>2.8507143331374099E-3</v>
      </c>
      <c r="Q1551" s="97">
        <f t="shared" si="471"/>
        <v>2.1329812840294549E-2</v>
      </c>
      <c r="R1551" s="97">
        <f t="shared" si="480"/>
        <v>2.2346498889104754E-4</v>
      </c>
      <c r="S1551" s="97">
        <f t="shared" si="487"/>
        <v>1.0934478153846217</v>
      </c>
      <c r="T1551" s="97">
        <f t="shared" si="481"/>
        <v>333.43977605618113</v>
      </c>
      <c r="U1551" s="97">
        <f t="shared" si="482"/>
        <v>665.10845339518164</v>
      </c>
      <c r="V1551" s="33">
        <f t="shared" si="483"/>
        <v>999.99999999999898</v>
      </c>
      <c r="W1551" s="101">
        <f t="shared" si="484"/>
        <v>48.282368338854532</v>
      </c>
      <c r="X1551" s="108">
        <f t="shared" si="485"/>
        <v>1.4517705486361965</v>
      </c>
      <c r="Y1551" s="32">
        <f t="shared" si="486"/>
        <v>0.61346012272610528</v>
      </c>
    </row>
    <row r="1552" spans="1:25" x14ac:dyDescent="0.25">
      <c r="A1552" s="4">
        <v>1546</v>
      </c>
      <c r="C1552" s="106">
        <f>IF(male=0,VLOOKUP((($A$5:$A$1570/'Life tables'!$I$2)*2)+age,lifetable,13,1),IF(male=1,VLOOKUP((($A$5:$A$1570/'Life tables'!$I$2)*2)+age,lifetable,10,1),"error"))</f>
        <v>1.5623280058198574E-2</v>
      </c>
      <c r="F1552" s="97">
        <f t="shared" si="472"/>
        <v>0.23427764862111528</v>
      </c>
      <c r="G1552" s="97">
        <f t="shared" ref="G1552:G1570" si="488">F1552*(rrOSEX)</f>
        <v>2.3533680120095463E-2</v>
      </c>
      <c r="H1552" s="97">
        <f t="shared" si="473"/>
        <v>5.3853935723006485E-4</v>
      </c>
      <c r="I1552" s="97">
        <f t="shared" si="474"/>
        <v>5.3853935723006485E-4</v>
      </c>
      <c r="J1552" s="97">
        <f t="shared" ref="J1552:J1570" si="489">F1552*mr + G1552*mr + H1552*mr+I1552*mr</f>
        <v>4.0446860935009696E-3</v>
      </c>
      <c r="K1552" s="97">
        <f t="shared" si="475"/>
        <v>1.2983645860628384E-3</v>
      </c>
      <c r="L1552" s="97">
        <f t="shared" si="476"/>
        <v>0.20432383910699586</v>
      </c>
      <c r="M1552" s="97">
        <f t="shared" si="477"/>
        <v>1.2174929000150811</v>
      </c>
      <c r="N1552" s="97">
        <f t="shared" ref="N1552:N1570" si="490">M1552*rrOSEXc</f>
        <v>0.11724720412503584</v>
      </c>
      <c r="O1552" s="97">
        <f t="shared" si="478"/>
        <v>2.7986786091859154E-3</v>
      </c>
      <c r="P1552" s="97">
        <f t="shared" si="479"/>
        <v>2.7986786091859154E-3</v>
      </c>
      <c r="Q1552" s="97">
        <f t="shared" ref="Q1552:Q1570" si="491">M1552*mr + N1552*mr + O1552*mr+P1552*mr</f>
        <v>2.0940467531298575E-2</v>
      </c>
      <c r="R1552" s="97">
        <f t="shared" si="480"/>
        <v>2.1938595426467696E-4</v>
      </c>
      <c r="S1552" s="97">
        <f t="shared" si="487"/>
        <v>1.0734884851861102</v>
      </c>
      <c r="T1552" s="97">
        <f t="shared" si="481"/>
        <v>333.46476120980594</v>
      </c>
      <c r="U1552" s="97">
        <f t="shared" si="482"/>
        <v>665.10997114572194</v>
      </c>
      <c r="V1552" s="33">
        <f t="shared" si="483"/>
        <v>999.99999999999898</v>
      </c>
      <c r="W1552" s="101">
        <f t="shared" si="484"/>
        <v>47.346499061644892</v>
      </c>
      <c r="X1552" s="108">
        <f t="shared" si="485"/>
        <v>1.4252676444710692</v>
      </c>
      <c r="Y1552" s="32">
        <f t="shared" si="486"/>
        <v>0.60208785381026475</v>
      </c>
    </row>
    <row r="1553" spans="1:25" x14ac:dyDescent="0.25">
      <c r="A1553" s="4">
        <v>1547</v>
      </c>
      <c r="C1553" s="106">
        <f>IF(male=0,VLOOKUP((($A$5:$A$1570/'Life tables'!$I$2)*2)+age,lifetable,13,1),IF(male=1,VLOOKUP((($A$5:$A$1570/'Life tables'!$I$2)*2)+age,lifetable,10,1),"error"))</f>
        <v>1.5623280058198574E-2</v>
      </c>
      <c r="F1553" s="97">
        <f t="shared" si="472"/>
        <v>0.22999841476931407</v>
      </c>
      <c r="G1553" s="97">
        <f t="shared" si="488"/>
        <v>2.3103822123739012E-2</v>
      </c>
      <c r="H1553" s="97">
        <f t="shared" si="473"/>
        <v>5.2870258508577403E-4</v>
      </c>
      <c r="I1553" s="97">
        <f t="shared" si="474"/>
        <v>5.2870258508577403E-4</v>
      </c>
      <c r="J1553" s="97">
        <f t="shared" si="489"/>
        <v>3.9708072674452645E-3</v>
      </c>
      <c r="K1553" s="97">
        <f t="shared" si="475"/>
        <v>1.2746491111920563E-3</v>
      </c>
      <c r="L1553" s="97">
        <f t="shared" si="476"/>
        <v>0.2005917310967662</v>
      </c>
      <c r="M1553" s="97">
        <f t="shared" si="477"/>
        <v>1.1952692297017551</v>
      </c>
      <c r="N1553" s="97">
        <f t="shared" si="490"/>
        <v>0.11510701652344754</v>
      </c>
      <c r="O1553" s="97">
        <f t="shared" si="478"/>
        <v>2.7475925529775094E-3</v>
      </c>
      <c r="P1553" s="97">
        <f t="shared" si="479"/>
        <v>2.7475925529775094E-3</v>
      </c>
      <c r="Q1553" s="97">
        <f t="shared" si="491"/>
        <v>2.0558227892269292E-2</v>
      </c>
      <c r="R1553" s="97">
        <f t="shared" si="480"/>
        <v>2.1538136325729431E-4</v>
      </c>
      <c r="S1553" s="97">
        <f t="shared" si="487"/>
        <v>1.0538934188168259</v>
      </c>
      <c r="T1553" s="97">
        <f t="shared" si="481"/>
        <v>333.48929024496567</v>
      </c>
      <c r="U1553" s="97">
        <f t="shared" si="482"/>
        <v>665.11146117619637</v>
      </c>
      <c r="V1553" s="33">
        <f t="shared" si="483"/>
        <v>999.99999999999898</v>
      </c>
      <c r="W1553" s="101">
        <f t="shared" si="484"/>
        <v>46.428769239800253</v>
      </c>
      <c r="X1553" s="108">
        <f t="shared" si="485"/>
        <v>1.3992485788369051</v>
      </c>
      <c r="Y1553" s="32">
        <f t="shared" si="486"/>
        <v>0.59092640838427124</v>
      </c>
    </row>
    <row r="1554" spans="1:25" x14ac:dyDescent="0.25">
      <c r="A1554" s="4">
        <v>1548</v>
      </c>
      <c r="C1554" s="106">
        <f>IF(male=0,VLOOKUP((($A$5:$A$1570/'Life tables'!$I$2)*2)+age,lifetable,13,1),IF(male=1,VLOOKUP((($A$5:$A$1570/'Life tables'!$I$2)*2)+age,lifetable,10,1),"error"))</f>
        <v>1.5623280058198574E-2</v>
      </c>
      <c r="F1554" s="97">
        <f t="shared" si="472"/>
        <v>0.2257974268374621</v>
      </c>
      <c r="G1554" s="97">
        <f t="shared" si="488"/>
        <v>2.2681824093801147E-2</v>
      </c>
      <c r="H1554" s="97">
        <f t="shared" si="473"/>
        <v>5.1904567861660561E-4</v>
      </c>
      <c r="I1554" s="97">
        <f t="shared" si="474"/>
        <v>5.1904567861660561E-4</v>
      </c>
      <c r="J1554" s="97">
        <f t="shared" si="489"/>
        <v>3.898279317950574E-3</v>
      </c>
      <c r="K1554" s="97">
        <f t="shared" si="475"/>
        <v>1.2513672744940319E-3</v>
      </c>
      <c r="L1554" s="97">
        <f t="shared" si="476"/>
        <v>0.19692786479398314</v>
      </c>
      <c r="M1554" s="97">
        <f t="shared" si="477"/>
        <v>1.1734511519994428</v>
      </c>
      <c r="N1554" s="97">
        <f t="shared" si="490"/>
        <v>0.113005888369068</v>
      </c>
      <c r="O1554" s="97">
        <f t="shared" si="478"/>
        <v>2.6974388417252619E-3</v>
      </c>
      <c r="P1554" s="97">
        <f t="shared" si="479"/>
        <v>2.6974388417252619E-3</v>
      </c>
      <c r="Q1554" s="97">
        <f t="shared" si="491"/>
        <v>2.0182964309446782E-2</v>
      </c>
      <c r="R1554" s="97">
        <f t="shared" si="480"/>
        <v>2.1144985795087048E-4</v>
      </c>
      <c r="S1554" s="97">
        <f t="shared" si="487"/>
        <v>1.0346559717795267</v>
      </c>
      <c r="T1554" s="97">
        <f t="shared" si="481"/>
        <v>333.51337148859307</v>
      </c>
      <c r="U1554" s="97">
        <f t="shared" si="482"/>
        <v>665.11292399332876</v>
      </c>
      <c r="V1554" s="33">
        <f t="shared" si="483"/>
        <v>999.99999999999886</v>
      </c>
      <c r="W1554" s="101">
        <f t="shared" si="484"/>
        <v>45.528827325270647</v>
      </c>
      <c r="X1554" s="108">
        <f t="shared" si="485"/>
        <v>1.3737045180770626</v>
      </c>
      <c r="Y1554" s="32">
        <f t="shared" si="486"/>
        <v>0.57997187783701609</v>
      </c>
    </row>
    <row r="1555" spans="1:25" x14ac:dyDescent="0.25">
      <c r="A1555" s="4">
        <v>1549</v>
      </c>
      <c r="C1555" s="106">
        <f>IF(male=0,VLOOKUP((($A$5:$A$1570/'Life tables'!$I$2)*2)+age,lifetable,13,1),IF(male=1,VLOOKUP((($A$5:$A$1570/'Life tables'!$I$2)*2)+age,lifetable,10,1),"error"))</f>
        <v>1.5623280058198574E-2</v>
      </c>
      <c r="F1555" s="97">
        <f t="shared" si="472"/>
        <v>0.22167324974424202</v>
      </c>
      <c r="G1555" s="97">
        <f t="shared" si="488"/>
        <v>2.2267541873360084E-2</v>
      </c>
      <c r="H1555" s="97">
        <f t="shared" si="473"/>
        <v>5.0956533896850855E-4</v>
      </c>
      <c r="I1555" s="97">
        <f t="shared" si="474"/>
        <v>5.0956533896850855E-4</v>
      </c>
      <c r="J1555" s="97">
        <f t="shared" si="489"/>
        <v>3.8270774690577687E-3</v>
      </c>
      <c r="K1555" s="97">
        <f t="shared" si="475"/>
        <v>1.2285111227612288E-3</v>
      </c>
      <c r="L1555" s="97">
        <f t="shared" si="476"/>
        <v>0.19333098860112591</v>
      </c>
      <c r="M1555" s="97">
        <f t="shared" si="477"/>
        <v>1.1520312683328211</v>
      </c>
      <c r="N1555" s="97">
        <f t="shared" si="490"/>
        <v>0.11094310716306358</v>
      </c>
      <c r="O1555" s="97">
        <f t="shared" si="478"/>
        <v>2.6482004681558698E-3</v>
      </c>
      <c r="P1555" s="97">
        <f t="shared" si="479"/>
        <v>2.6482004681558698E-3</v>
      </c>
      <c r="Q1555" s="97">
        <f t="shared" si="491"/>
        <v>1.9814549529829154E-2</v>
      </c>
      <c r="R1555" s="97">
        <f t="shared" si="480"/>
        <v>2.0759010516021193E-4</v>
      </c>
      <c r="S1555" s="97">
        <f t="shared" si="487"/>
        <v>1.0157696205984563</v>
      </c>
      <c r="T1555" s="97">
        <f t="shared" si="481"/>
        <v>333.53701311559195</v>
      </c>
      <c r="U1555" s="97">
        <f t="shared" si="482"/>
        <v>665.11436009455667</v>
      </c>
      <c r="V1555" s="33">
        <f t="shared" si="483"/>
        <v>999.99999999999886</v>
      </c>
      <c r="W1555" s="101">
        <f t="shared" si="484"/>
        <v>44.646328581002884</v>
      </c>
      <c r="X1555" s="108">
        <f t="shared" si="485"/>
        <v>1.3486267898502546</v>
      </c>
      <c r="Y1555" s="32">
        <f t="shared" si="486"/>
        <v>0.56922042603699985</v>
      </c>
    </row>
    <row r="1556" spans="1:25" x14ac:dyDescent="0.25">
      <c r="A1556" s="4">
        <v>1550</v>
      </c>
      <c r="C1556" s="106">
        <f>IF(male=0,VLOOKUP((($A$5:$A$1570/'Life tables'!$I$2)*2)+age,lifetable,13,1),IF(male=1,VLOOKUP((($A$5:$A$1570/'Life tables'!$I$2)*2)+age,lifetable,10,1),"error"))</f>
        <v>1.5623280058198574E-2</v>
      </c>
      <c r="F1556" s="97">
        <f t="shared" si="472"/>
        <v>0.21762447495685106</v>
      </c>
      <c r="G1556" s="97">
        <f t="shared" si="488"/>
        <v>2.1860833972347889E-2</v>
      </c>
      <c r="H1556" s="97">
        <f t="shared" si="473"/>
        <v>5.0025832831510596E-4</v>
      </c>
      <c r="I1556" s="97">
        <f t="shared" si="474"/>
        <v>5.0025832831510596E-4</v>
      </c>
      <c r="J1556" s="97">
        <f t="shared" si="489"/>
        <v>3.7571774031545046E-3</v>
      </c>
      <c r="K1556" s="97">
        <f t="shared" si="475"/>
        <v>1.2060728499177361E-3</v>
      </c>
      <c r="L1556" s="97">
        <f t="shared" si="476"/>
        <v>0.1897998740748007</v>
      </c>
      <c r="M1556" s="97">
        <f t="shared" si="477"/>
        <v>1.1310023148934034</v>
      </c>
      <c r="N1556" s="97">
        <f t="shared" si="490"/>
        <v>0.1089179733849391</v>
      </c>
      <c r="O1556" s="97">
        <f t="shared" si="478"/>
        <v>2.5998607347876212E-3</v>
      </c>
      <c r="P1556" s="97">
        <f t="shared" si="479"/>
        <v>2.5998607347876212E-3</v>
      </c>
      <c r="Q1556" s="97">
        <f t="shared" si="491"/>
        <v>1.9452858618358659E-2</v>
      </c>
      <c r="R1556" s="97">
        <f t="shared" si="480"/>
        <v>2.0380079598441553E-4</v>
      </c>
      <c r="S1556" s="97">
        <f t="shared" si="487"/>
        <v>0.99722796062454599</v>
      </c>
      <c r="T1556" s="97">
        <f t="shared" si="481"/>
        <v>333.56022315161346</v>
      </c>
      <c r="U1556" s="97">
        <f t="shared" si="482"/>
        <v>665.11576996820259</v>
      </c>
      <c r="V1556" s="33">
        <f t="shared" si="483"/>
        <v>999.99999999999886</v>
      </c>
      <c r="W1556" s="101">
        <f t="shared" si="484"/>
        <v>43.780934949095418</v>
      </c>
      <c r="X1556" s="108">
        <f t="shared" si="485"/>
        <v>1.3240068801828391</v>
      </c>
      <c r="Y1556" s="32">
        <f t="shared" si="486"/>
        <v>0.55866828798750934</v>
      </c>
    </row>
    <row r="1557" spans="1:25" x14ac:dyDescent="0.25">
      <c r="A1557" s="4">
        <v>1551</v>
      </c>
      <c r="C1557" s="106">
        <f>IF(male=0,VLOOKUP((($A$5:$A$1570/'Life tables'!$I$2)*2)+age,lifetable,13,1),IF(male=1,VLOOKUP((($A$5:$A$1570/'Life tables'!$I$2)*2)+age,lifetable,10,1),"error"))</f>
        <v>1.5623280058198574E-2</v>
      </c>
      <c r="F1557" s="97">
        <f t="shared" si="472"/>
        <v>0.21364971998793542</v>
      </c>
      <c r="G1557" s="97">
        <f t="shared" si="488"/>
        <v>2.1461561517016486E-2</v>
      </c>
      <c r="H1557" s="97">
        <f t="shared" si="473"/>
        <v>4.9112146870128662E-4</v>
      </c>
      <c r="I1557" s="97">
        <f t="shared" si="474"/>
        <v>4.9112146870128662E-4</v>
      </c>
      <c r="J1557" s="97">
        <f t="shared" si="489"/>
        <v>3.6885552522900548E-3</v>
      </c>
      <c r="K1557" s="97">
        <f t="shared" si="475"/>
        <v>1.1840447942312823E-3</v>
      </c>
      <c r="L1557" s="97">
        <f t="shared" si="476"/>
        <v>0.18633331548699503</v>
      </c>
      <c r="M1557" s="97">
        <f t="shared" si="477"/>
        <v>1.1103571601949036</v>
      </c>
      <c r="N1557" s="97">
        <f t="shared" si="490"/>
        <v>0.10692980025711391</v>
      </c>
      <c r="O1557" s="97">
        <f t="shared" si="478"/>
        <v>2.5524032483108545E-3</v>
      </c>
      <c r="P1557" s="97">
        <f t="shared" si="479"/>
        <v>2.5524032483108545E-3</v>
      </c>
      <c r="Q1557" s="97">
        <f t="shared" si="491"/>
        <v>1.909776891587479E-2</v>
      </c>
      <c r="R1557" s="97">
        <f t="shared" si="480"/>
        <v>2.000806453663576E-4</v>
      </c>
      <c r="S1557" s="97">
        <f t="shared" si="487"/>
        <v>0.97902470387992691</v>
      </c>
      <c r="T1557" s="97">
        <f t="shared" si="481"/>
        <v>333.58300947578164</v>
      </c>
      <c r="U1557" s="97">
        <f t="shared" si="482"/>
        <v>665.11715409364217</v>
      </c>
      <c r="V1557" s="33">
        <f t="shared" si="483"/>
        <v>999.99999999999886</v>
      </c>
      <c r="W1557" s="101">
        <f t="shared" si="484"/>
        <v>42.932314921499255</v>
      </c>
      <c r="X1557" s="108">
        <f t="shared" si="485"/>
        <v>1.2998364305750765</v>
      </c>
      <c r="Y1557" s="32">
        <f t="shared" si="486"/>
        <v>0.5483117685067892</v>
      </c>
    </row>
    <row r="1558" spans="1:25" x14ac:dyDescent="0.25">
      <c r="A1558" s="4">
        <v>1552</v>
      </c>
      <c r="C1558" s="106">
        <f>IF(male=0,VLOOKUP((($A$5:$A$1570/'Life tables'!$I$2)*2)+age,lifetable,13,1),IF(male=1,VLOOKUP((($A$5:$A$1570/'Life tables'!$I$2)*2)+age,lifetable,10,1),"error"))</f>
        <v>1.5623280058198574E-2</v>
      </c>
      <c r="F1558" s="97">
        <f t="shared" si="472"/>
        <v>0.20974762790267532</v>
      </c>
      <c r="G1558" s="97">
        <f t="shared" si="488"/>
        <v>2.1069588200423317E-2</v>
      </c>
      <c r="H1558" s="97">
        <f t="shared" si="473"/>
        <v>4.8215164091013003E-4</v>
      </c>
      <c r="I1558" s="97">
        <f t="shared" si="474"/>
        <v>4.8215164091013003E-4</v>
      </c>
      <c r="J1558" s="97">
        <f t="shared" si="489"/>
        <v>3.6211875896653696E-3</v>
      </c>
      <c r="K1558" s="97">
        <f t="shared" si="475"/>
        <v>1.1624194355815062E-3</v>
      </c>
      <c r="L1558" s="97">
        <f t="shared" si="476"/>
        <v>0.18293012939518485</v>
      </c>
      <c r="M1558" s="97">
        <f t="shared" si="477"/>
        <v>1.0900888026724014</v>
      </c>
      <c r="N1558" s="97">
        <f t="shared" si="490"/>
        <v>0.10497791351371639</v>
      </c>
      <c r="O1558" s="97">
        <f t="shared" si="478"/>
        <v>2.5058119140691048E-3</v>
      </c>
      <c r="P1558" s="97">
        <f t="shared" si="479"/>
        <v>2.5058119140691048E-3</v>
      </c>
      <c r="Q1558" s="97">
        <f t="shared" si="491"/>
        <v>1.8749159997820772E-2</v>
      </c>
      <c r="R1558" s="97">
        <f t="shared" si="480"/>
        <v>1.9642839166007586E-4</v>
      </c>
      <c r="S1558" s="97">
        <f t="shared" si="487"/>
        <v>0.9611536769410659</v>
      </c>
      <c r="T1558" s="97">
        <f t="shared" si="481"/>
        <v>333.60537982336911</v>
      </c>
      <c r="U1558" s="97">
        <f t="shared" si="482"/>
        <v>665.11851294146936</v>
      </c>
      <c r="V1558" s="33">
        <f t="shared" si="483"/>
        <v>999.99999999999886</v>
      </c>
      <c r="W1558" s="101">
        <f t="shared" si="484"/>
        <v>42.100143413216294</v>
      </c>
      <c r="X1558" s="108">
        <f t="shared" si="485"/>
        <v>1.2761072351603491</v>
      </c>
      <c r="Y1558" s="32">
        <f t="shared" si="486"/>
        <v>0.53814724093274113</v>
      </c>
    </row>
    <row r="1559" spans="1:25" x14ac:dyDescent="0.25">
      <c r="A1559" s="4">
        <v>1553</v>
      </c>
      <c r="C1559" s="106">
        <f>IF(male=0,VLOOKUP((($A$5:$A$1570/'Life tables'!$I$2)*2)+age,lifetable,13,1),IF(male=1,VLOOKUP((($A$5:$A$1570/'Life tables'!$I$2)*2)+age,lifetable,10,1),"error"))</f>
        <v>1.5623280058198574E-2</v>
      </c>
      <c r="F1559" s="97">
        <f t="shared" si="472"/>
        <v>0.20591686683578447</v>
      </c>
      <c r="G1559" s="97">
        <f t="shared" si="488"/>
        <v>2.0684780233912937E-2</v>
      </c>
      <c r="H1559" s="97">
        <f t="shared" si="473"/>
        <v>4.7334578335262242E-4</v>
      </c>
      <c r="I1559" s="97">
        <f t="shared" si="474"/>
        <v>4.7334578335262242E-4</v>
      </c>
      <c r="J1559" s="97">
        <f t="shared" si="489"/>
        <v>3.5550514212943259E-3</v>
      </c>
      <c r="K1559" s="97">
        <f t="shared" si="475"/>
        <v>1.1411893927831722E-3</v>
      </c>
      <c r="L1559" s="97">
        <f t="shared" si="476"/>
        <v>0.17958915422108879</v>
      </c>
      <c r="M1559" s="97">
        <f t="shared" si="477"/>
        <v>1.0701903683245646</v>
      </c>
      <c r="N1559" s="97">
        <f t="shared" si="490"/>
        <v>0.10306165117352489</v>
      </c>
      <c r="O1559" s="97">
        <f t="shared" si="478"/>
        <v>2.4600709306392293E-3</v>
      </c>
      <c r="P1559" s="97">
        <f t="shared" si="479"/>
        <v>2.4600709306392293E-3</v>
      </c>
      <c r="Q1559" s="97">
        <f t="shared" si="491"/>
        <v>1.8406913633690528E-2</v>
      </c>
      <c r="R1559" s="97">
        <f t="shared" si="480"/>
        <v>1.9284279620591005E-4</v>
      </c>
      <c r="S1559" s="97">
        <f t="shared" si="487"/>
        <v>0.94360881885986481</v>
      </c>
      <c r="T1559" s="97">
        <f t="shared" si="481"/>
        <v>333.62734178842408</v>
      </c>
      <c r="U1559" s="97">
        <f t="shared" si="482"/>
        <v>665.11984697365835</v>
      </c>
      <c r="V1559" s="33">
        <f t="shared" si="483"/>
        <v>999.99999999999886</v>
      </c>
      <c r="W1559" s="101">
        <f t="shared" si="484"/>
        <v>41.284101637946833</v>
      </c>
      <c r="X1559" s="108">
        <f t="shared" si="485"/>
        <v>1.2528112379163749</v>
      </c>
      <c r="Y1559" s="32">
        <f t="shared" si="486"/>
        <v>0.52817114585169345</v>
      </c>
    </row>
    <row r="1560" spans="1:25" x14ac:dyDescent="0.25">
      <c r="A1560" s="4">
        <v>1554</v>
      </c>
      <c r="C1560" s="106">
        <f>IF(male=0,VLOOKUP((($A$5:$A$1570/'Life tables'!$I$2)*2)+age,lifetable,13,1),IF(male=1,VLOOKUP((($A$5:$A$1570/'Life tables'!$I$2)*2)+age,lifetable,10,1),"error"))</f>
        <v>1.5623280058198574E-2</v>
      </c>
      <c r="F1560" s="97">
        <f t="shared" si="472"/>
        <v>0.20215612951819523</v>
      </c>
      <c r="G1560" s="97">
        <f t="shared" si="488"/>
        <v>2.0307006299571537E-2</v>
      </c>
      <c r="H1560" s="97">
        <f t="shared" si="473"/>
        <v>4.6470089097963704E-4</v>
      </c>
      <c r="I1560" s="97">
        <f t="shared" si="474"/>
        <v>4.6470089097963704E-4</v>
      </c>
      <c r="J1560" s="97">
        <f t="shared" si="489"/>
        <v>3.490124177832175E-3</v>
      </c>
      <c r="K1560" s="97">
        <f t="shared" si="475"/>
        <v>1.1203474209630626E-3</v>
      </c>
      <c r="L1560" s="97">
        <f t="shared" si="476"/>
        <v>0.17630924983786916</v>
      </c>
      <c r="M1560" s="97">
        <f t="shared" si="477"/>
        <v>1.0506551083981799</v>
      </c>
      <c r="N1560" s="97">
        <f t="shared" si="490"/>
        <v>0.10118036331698289</v>
      </c>
      <c r="O1560" s="97">
        <f t="shared" si="478"/>
        <v>2.4151647845087817E-3</v>
      </c>
      <c r="P1560" s="97">
        <f t="shared" si="479"/>
        <v>2.4151647845087817E-3</v>
      </c>
      <c r="Q1560" s="97">
        <f t="shared" si="491"/>
        <v>1.8070913747203408E-2</v>
      </c>
      <c r="R1560" s="97">
        <f t="shared" si="480"/>
        <v>1.8932264291326637E-4</v>
      </c>
      <c r="S1560" s="97">
        <f t="shared" si="487"/>
        <v>0.92638417912206272</v>
      </c>
      <c r="T1560" s="97">
        <f t="shared" si="481"/>
        <v>333.64890282634912</v>
      </c>
      <c r="U1560" s="97">
        <f t="shared" si="482"/>
        <v>665.1211566437222</v>
      </c>
      <c r="V1560" s="33">
        <f t="shared" si="483"/>
        <v>999.99999999999886</v>
      </c>
      <c r="W1560" s="101">
        <f t="shared" si="484"/>
        <v>40.483876986139691</v>
      </c>
      <c r="X1560" s="108">
        <f t="shared" si="485"/>
        <v>1.2299405299274631</v>
      </c>
      <c r="Y1560" s="32">
        <f t="shared" si="486"/>
        <v>0.51837998985078804</v>
      </c>
    </row>
    <row r="1561" spans="1:25" x14ac:dyDescent="0.25">
      <c r="A1561" s="4">
        <v>1555</v>
      </c>
      <c r="C1561" s="106">
        <f>IF(male=0,VLOOKUP((($A$5:$A$1570/'Life tables'!$I$2)*2)+age,lifetable,13,1),IF(male=1,VLOOKUP((($A$5:$A$1570/'Life tables'!$I$2)*2)+age,lifetable,10,1),"error"))</f>
        <v>1.5623280058198574E-2</v>
      </c>
      <c r="F1561" s="97">
        <f t="shared" si="472"/>
        <v>0.19846413281320652</v>
      </c>
      <c r="G1561" s="97">
        <f t="shared" si="488"/>
        <v>1.9936137503632035E-2</v>
      </c>
      <c r="H1561" s="97">
        <f t="shared" si="473"/>
        <v>4.5621401421566676E-4</v>
      </c>
      <c r="I1561" s="97">
        <f t="shared" si="474"/>
        <v>4.5621401421566676E-4</v>
      </c>
      <c r="J1561" s="97">
        <f t="shared" si="489"/>
        <v>3.4263837065673739E-3</v>
      </c>
      <c r="K1561" s="97">
        <f t="shared" si="475"/>
        <v>1.0998864089893153E-3</v>
      </c>
      <c r="L1561" s="97">
        <f t="shared" si="476"/>
        <v>0.17308929716558646</v>
      </c>
      <c r="M1561" s="97">
        <f t="shared" si="477"/>
        <v>1.0314763971142564</v>
      </c>
      <c r="N1561" s="97">
        <f t="shared" si="490"/>
        <v>9.9333411867218016E-2</v>
      </c>
      <c r="O1561" s="97">
        <f t="shared" si="478"/>
        <v>2.3710782448489575E-3</v>
      </c>
      <c r="P1561" s="97">
        <f t="shared" si="479"/>
        <v>2.3710782448489575E-3</v>
      </c>
      <c r="Q1561" s="97">
        <f t="shared" si="491"/>
        <v>1.7741046377193963E-2</v>
      </c>
      <c r="R1561" s="97">
        <f t="shared" si="480"/>
        <v>1.8586673785087285E-4</v>
      </c>
      <c r="S1561" s="97">
        <f t="shared" si="487"/>
        <v>0.90947391564229563</v>
      </c>
      <c r="T1561" s="97">
        <f t="shared" si="481"/>
        <v>333.67007025643289</v>
      </c>
      <c r="U1561" s="97">
        <f t="shared" si="482"/>
        <v>665.12244239686902</v>
      </c>
      <c r="V1561" s="33">
        <f t="shared" si="483"/>
        <v>999.99999999999875</v>
      </c>
      <c r="W1561" s="101">
        <f t="shared" si="484"/>
        <v>39.699162905398332</v>
      </c>
      <c r="X1561" s="108">
        <f t="shared" si="485"/>
        <v>1.2074873466968614</v>
      </c>
      <c r="Y1561" s="32">
        <f t="shared" si="486"/>
        <v>0.50877034429355183</v>
      </c>
    </row>
    <row r="1562" spans="1:25" x14ac:dyDescent="0.25">
      <c r="A1562" s="4">
        <v>1556</v>
      </c>
      <c r="C1562" s="106">
        <f>IF(male=0,VLOOKUP((($A$5:$A$1570/'Life tables'!$I$2)*2)+age,lifetable,13,1),IF(male=1,VLOOKUP((($A$5:$A$1570/'Life tables'!$I$2)*2)+age,lifetable,10,1),"error"))</f>
        <v>1.5623280058198574E-2</v>
      </c>
      <c r="F1562" s="97">
        <f t="shared" si="472"/>
        <v>0.19483961726187887</v>
      </c>
      <c r="G1562" s="97">
        <f t="shared" si="488"/>
        <v>1.957204733080806E-2</v>
      </c>
      <c r="H1562" s="97">
        <f t="shared" si="473"/>
        <v>4.4788225791381344E-4</v>
      </c>
      <c r="I1562" s="97">
        <f t="shared" si="474"/>
        <v>4.4788225791381344E-4</v>
      </c>
      <c r="J1562" s="97">
        <f t="shared" si="489"/>
        <v>3.3638082635730586E-3</v>
      </c>
      <c r="K1562" s="97">
        <f t="shared" si="475"/>
        <v>1.0797993769520058E-3</v>
      </c>
      <c r="L1562" s="97">
        <f t="shared" si="476"/>
        <v>0.16992819777471813</v>
      </c>
      <c r="M1562" s="97">
        <f t="shared" si="477"/>
        <v>1.0126477294349827</v>
      </c>
      <c r="N1562" s="97">
        <f t="shared" si="490"/>
        <v>9.7520170374995011E-2</v>
      </c>
      <c r="O1562" s="97">
        <f t="shared" si="478"/>
        <v>2.3277963583814465E-3</v>
      </c>
      <c r="P1562" s="97">
        <f t="shared" si="479"/>
        <v>2.3277963583814465E-3</v>
      </c>
      <c r="Q1562" s="97">
        <f t="shared" si="491"/>
        <v>1.7417199639204316E-2</v>
      </c>
      <c r="R1562" s="97">
        <f t="shared" si="480"/>
        <v>1.8247390884439669E-4</v>
      </c>
      <c r="S1562" s="97">
        <f t="shared" si="487"/>
        <v>0.8928722927951761</v>
      </c>
      <c r="T1562" s="97">
        <f t="shared" si="481"/>
        <v>333.69085126433566</v>
      </c>
      <c r="U1562" s="97">
        <f t="shared" si="482"/>
        <v>665.12370467015478</v>
      </c>
      <c r="V1562" s="33">
        <f t="shared" si="483"/>
        <v>999.99999999999875</v>
      </c>
      <c r="W1562" s="101">
        <f t="shared" si="484"/>
        <v>38.929658783198235</v>
      </c>
      <c r="X1562" s="108">
        <f t="shared" si="485"/>
        <v>1.1854440655082878</v>
      </c>
      <c r="Y1562" s="32">
        <f t="shared" si="486"/>
        <v>0.49933884411821111</v>
      </c>
    </row>
    <row r="1563" spans="1:25" x14ac:dyDescent="0.25">
      <c r="A1563" s="4">
        <v>1557</v>
      </c>
      <c r="C1563" s="106">
        <f>IF(male=0,VLOOKUP((($A$5:$A$1570/'Life tables'!$I$2)*2)+age,lifetable,13,1),IF(male=1,VLOOKUP((($A$5:$A$1570/'Life tables'!$I$2)*2)+age,lifetable,10,1),"error"))</f>
        <v>1.5623280058198574E-2</v>
      </c>
      <c r="F1563" s="97">
        <f t="shared" si="472"/>
        <v>0.19128134663746696</v>
      </c>
      <c r="G1563" s="97">
        <f t="shared" si="488"/>
        <v>1.9214611599535764E-2</v>
      </c>
      <c r="H1563" s="97">
        <f t="shared" si="473"/>
        <v>4.3970278033155164E-4</v>
      </c>
      <c r="I1563" s="97">
        <f t="shared" si="474"/>
        <v>4.3970278033155164E-4</v>
      </c>
      <c r="J1563" s="97">
        <f t="shared" si="489"/>
        <v>3.3023765060145411E-3</v>
      </c>
      <c r="K1563" s="97">
        <f t="shared" si="475"/>
        <v>1.0600794736938179E-3</v>
      </c>
      <c r="L1563" s="97">
        <f t="shared" si="476"/>
        <v>0.16682487349755973</v>
      </c>
      <c r="M1563" s="97">
        <f t="shared" si="477"/>
        <v>0.99416271887082086</v>
      </c>
      <c r="N1563" s="97">
        <f t="shared" si="490"/>
        <v>9.5740023807534214E-2</v>
      </c>
      <c r="O1563" s="97">
        <f t="shared" si="478"/>
        <v>2.28530444433755E-3</v>
      </c>
      <c r="P1563" s="97">
        <f t="shared" si="479"/>
        <v>2.28530444433755E-3</v>
      </c>
      <c r="Q1563" s="97">
        <f t="shared" si="491"/>
        <v>1.7099263687766937E-2</v>
      </c>
      <c r="R1563" s="97">
        <f t="shared" si="480"/>
        <v>1.791430050812938E-4</v>
      </c>
      <c r="S1563" s="97">
        <f t="shared" si="487"/>
        <v>0.87657367948176335</v>
      </c>
      <c r="T1563" s="97">
        <f t="shared" si="481"/>
        <v>333.71125290452943</v>
      </c>
      <c r="U1563" s="97">
        <f t="shared" si="482"/>
        <v>665.12494389263361</v>
      </c>
      <c r="V1563" s="33">
        <f t="shared" si="483"/>
        <v>999.99999999999875</v>
      </c>
      <c r="W1563" s="101">
        <f t="shared" si="484"/>
        <v>38.175069831870367</v>
      </c>
      <c r="X1563" s="108">
        <f t="shared" si="485"/>
        <v>1.1638032028357312</v>
      </c>
      <c r="Y1563" s="32">
        <f t="shared" si="486"/>
        <v>0.49008218665833109</v>
      </c>
    </row>
    <row r="1564" spans="1:25" x14ac:dyDescent="0.25">
      <c r="A1564" s="4">
        <v>1558</v>
      </c>
      <c r="C1564" s="106">
        <f>IF(male=0,VLOOKUP((($A$5:$A$1570/'Life tables'!$I$2)*2)+age,lifetable,13,1),IF(male=1,VLOOKUP((($A$5:$A$1570/'Life tables'!$I$2)*2)+age,lifetable,10,1),"error"))</f>
        <v>1.5623280058198574E-2</v>
      </c>
      <c r="F1564" s="97">
        <f t="shared" si="472"/>
        <v>0.18778810750868566</v>
      </c>
      <c r="G1564" s="97">
        <f t="shared" si="488"/>
        <v>1.8863708418102983E-2</v>
      </c>
      <c r="H1564" s="97">
        <f t="shared" si="473"/>
        <v>4.3167279212679875E-4</v>
      </c>
      <c r="I1564" s="97">
        <f t="shared" si="474"/>
        <v>4.3167279212679875E-4</v>
      </c>
      <c r="J1564" s="97">
        <f t="shared" si="489"/>
        <v>3.2420674846093222E-3</v>
      </c>
      <c r="K1564" s="97">
        <f t="shared" si="475"/>
        <v>1.0407199743896669E-3</v>
      </c>
      <c r="L1564" s="97">
        <f t="shared" si="476"/>
        <v>0.16377826604733009</v>
      </c>
      <c r="M1564" s="97">
        <f t="shared" si="477"/>
        <v>0.97601509532704556</v>
      </c>
      <c r="N1564" s="97">
        <f t="shared" si="490"/>
        <v>9.3992368341128646E-2</v>
      </c>
      <c r="O1564" s="97">
        <f t="shared" si="478"/>
        <v>2.2435880895079704E-3</v>
      </c>
      <c r="P1564" s="97">
        <f t="shared" si="479"/>
        <v>2.2435880895079704E-3</v>
      </c>
      <c r="Q1564" s="97">
        <f t="shared" si="491"/>
        <v>1.6787130679365863E-2</v>
      </c>
      <c r="R1564" s="97">
        <f t="shared" si="480"/>
        <v>1.7587289672276623E-4</v>
      </c>
      <c r="S1564" s="97">
        <f t="shared" si="487"/>
        <v>0.86057254723081233</v>
      </c>
      <c r="T1564" s="97">
        <f t="shared" si="481"/>
        <v>333.7312821026934</v>
      </c>
      <c r="U1564" s="97">
        <f t="shared" si="482"/>
        <v>665.12616048550467</v>
      </c>
      <c r="V1564" s="33">
        <f t="shared" si="483"/>
        <v>999.99999999999864</v>
      </c>
      <c r="W1564" s="101">
        <f t="shared" si="484"/>
        <v>37.435106975808161</v>
      </c>
      <c r="X1564" s="108">
        <f t="shared" si="485"/>
        <v>1.1425574118006436</v>
      </c>
      <c r="Y1564" s="32">
        <f t="shared" si="486"/>
        <v>0.48099713048536175</v>
      </c>
    </row>
    <row r="1565" spans="1:25" x14ac:dyDescent="0.25">
      <c r="A1565" s="4">
        <v>1559</v>
      </c>
      <c r="C1565" s="106">
        <f>IF(male=0,VLOOKUP((($A$5:$A$1570/'Life tables'!$I$2)*2)+age,lifetable,13,1),IF(male=1,VLOOKUP((($A$5:$A$1570/'Life tables'!$I$2)*2)+age,lifetable,10,1),"error"))</f>
        <v>1.5623280058198574E-2</v>
      </c>
      <c r="F1565" s="97">
        <f t="shared" si="472"/>
        <v>0.18435870881161162</v>
      </c>
      <c r="G1565" s="97">
        <f t="shared" si="488"/>
        <v>1.8519218141645862E-2</v>
      </c>
      <c r="H1565" s="97">
        <f t="shared" si="473"/>
        <v>4.2378955537383513E-4</v>
      </c>
      <c r="I1565" s="97">
        <f t="shared" si="474"/>
        <v>4.2378955537383513E-4</v>
      </c>
      <c r="J1565" s="97">
        <f t="shared" si="489"/>
        <v>3.1828606362361844E-3</v>
      </c>
      <c r="K1565" s="97">
        <f t="shared" si="475"/>
        <v>1.0217142781741822E-3</v>
      </c>
      <c r="L1565" s="97">
        <f t="shared" si="476"/>
        <v>0.16078733664480771</v>
      </c>
      <c r="M1565" s="97">
        <f t="shared" si="477"/>
        <v>0.95819870298903198</v>
      </c>
      <c r="N1565" s="97">
        <f t="shared" si="490"/>
        <v>9.2276611157492569E-2</v>
      </c>
      <c r="O1565" s="97">
        <f t="shared" si="478"/>
        <v>2.202633143381677E-3</v>
      </c>
      <c r="P1565" s="97">
        <f t="shared" si="479"/>
        <v>2.202633143381677E-3</v>
      </c>
      <c r="Q1565" s="97">
        <f t="shared" si="491"/>
        <v>1.6480694736064321E-2</v>
      </c>
      <c r="R1565" s="97">
        <f t="shared" si="480"/>
        <v>1.7266247452270202E-4</v>
      </c>
      <c r="S1565" s="97">
        <f t="shared" si="487"/>
        <v>0.84486346833418902</v>
      </c>
      <c r="T1565" s="97">
        <f t="shared" si="481"/>
        <v>333.75094565806569</v>
      </c>
      <c r="U1565" s="97">
        <f t="shared" si="482"/>
        <v>665.12735486225733</v>
      </c>
      <c r="V1565" s="33">
        <f t="shared" si="483"/>
        <v>999.99999999999864</v>
      </c>
      <c r="W1565" s="101">
        <f t="shared" si="484"/>
        <v>36.709486740854359</v>
      </c>
      <c r="X1565" s="108">
        <f t="shared" si="485"/>
        <v>1.1216994796756463</v>
      </c>
      <c r="Y1565" s="32">
        <f t="shared" si="486"/>
        <v>0.47208049427268117</v>
      </c>
    </row>
    <row r="1566" spans="1:25" x14ac:dyDescent="0.25">
      <c r="A1566" s="4">
        <v>1560</v>
      </c>
      <c r="C1566" s="106">
        <f>IF(male=0,VLOOKUP((($A$5:$A$1570/'Life tables'!$I$2)*2)+age,lifetable,13,1),IF(male=1,VLOOKUP((($A$5:$A$1570/'Life tables'!$I$2)*2)+age,lifetable,10,1),"error"))</f>
        <v>1.5623280058198574E-2</v>
      </c>
      <c r="F1566" s="97">
        <f t="shared" ref="F1566:F1570" si="492">E1565*(1-pCAUC)+(L1565+G1565+H1565+I1565 )*(1-pCAUC)+(S1565+N1565+O1565+P1565)*(pUAUC)</f>
        <v>0.18099198143002809</v>
      </c>
      <c r="G1566" s="97">
        <f t="shared" si="488"/>
        <v>1.8181023329993596E-2</v>
      </c>
      <c r="H1566" s="97">
        <f t="shared" ref="H1566:H1570" si="493">F1566*rrEREX</f>
        <v>4.1605038259863322E-4</v>
      </c>
      <c r="I1566" s="97">
        <f t="shared" ref="I1566:I1570" si="494">F1566*rrHOEX</f>
        <v>4.1605038259863322E-4</v>
      </c>
      <c r="J1566" s="97">
        <f t="shared" si="489"/>
        <v>3.1247357766900543E-3</v>
      </c>
      <c r="K1566" s="97">
        <f t="shared" ref="K1566:K1570" si="495">F1566*amr + I1566*amrHOEX</f>
        <v>1.0030559058159831E-3</v>
      </c>
      <c r="L1566" s="97">
        <f t="shared" ref="L1566:L1570" si="496">F1566-SUM(G1566:K1566)</f>
        <v>0.1578510656523312</v>
      </c>
      <c r="M1566" s="97">
        <f t="shared" ref="M1566:M1570" si="497">E1565*pCAUC+(L1565+G1565+H1565+I1565)*pCAUC+(S1565+N1565+O1565+P1565)*(1-pUAUC)</f>
        <v>0.94070749824561795</v>
      </c>
      <c r="N1566" s="97">
        <f t="shared" si="490"/>
        <v>9.0592170243776804E-2</v>
      </c>
      <c r="O1566" s="97">
        <f t="shared" ref="O1566:O1570" si="498">M1566*rrEREXc</f>
        <v>2.1624257133722883E-3</v>
      </c>
      <c r="P1566" s="97">
        <f t="shared" ref="P1566:P1570" si="499">M1566*rrHOEXc</f>
        <v>2.1624257133722883E-3</v>
      </c>
      <c r="Q1566" s="97">
        <f t="shared" si="491"/>
        <v>1.6179851909787296E-2</v>
      </c>
      <c r="R1566" s="97">
        <f t="shared" ref="R1566:R1570" si="500">M1566*amrc + P1566*amrHOEX</f>
        <v>1.6951064945347559E-4</v>
      </c>
      <c r="S1566" s="97">
        <f t="shared" si="487"/>
        <v>0.82944111401585574</v>
      </c>
      <c r="T1566" s="97">
        <f t="shared" ref="T1566:T1570" si="501">J1566+Q1566+T1565</f>
        <v>333.77025024575215</v>
      </c>
      <c r="U1566" s="97">
        <f t="shared" ref="U1566:U1570" si="502">K1566+R1566+U1565</f>
        <v>665.12852742881262</v>
      </c>
      <c r="V1566" s="33">
        <f t="shared" ref="V1566:V1570" si="503">SUM(G1566:I1566,L1566,N1566,O1566,P1566,S1566,T1566,U1566)</f>
        <v>999.99999999999864</v>
      </c>
      <c r="W1566" s="101">
        <f t="shared" ref="W1566:W1570" si="504">(cNES*L1566+(cNES+cOSEX)*G1566+(cNES+cEREX)*H1566+(cNES+cHOEX)*I1566 +(cNES+ cNES)*S1566 +(cNES+ cOSEX)*N1566 + (cNES+cEREX)*O1566 + (cNES+cHOEX)*P1566)/(1+cDR)^A$5:A$65536</f>
        <v>35.997931145826378</v>
      </c>
      <c r="X1566" s="108">
        <f t="shared" ref="X1566:X1570" si="505">(L1566+G1566+H1566+I1566+N1566+O1566+P1566+S1566)</f>
        <v>1.1012223254338991</v>
      </c>
      <c r="Y1566" s="32">
        <f t="shared" ref="Y1566:Y1570" si="506">(uNES*L1566+ uOCEX*G1566+uEREX*H1566+uHOEX*I1566+uNES*S1566+ uOCEX*N1566+uEREX*O1566+uHOEX*P1566)/(1+oDR)^A$5:A$65536</f>
        <v>0.46332915568073724</v>
      </c>
    </row>
    <row r="1567" spans="1:25" x14ac:dyDescent="0.25">
      <c r="A1567" s="4">
        <v>1561</v>
      </c>
      <c r="C1567" s="106">
        <f>IF(male=0,VLOOKUP((($A$5:$A$1570/'Life tables'!$I$2)*2)+age,lifetable,13,1),IF(male=1,VLOOKUP((($A$5:$A$1570/'Life tables'!$I$2)*2)+age,lifetable,10,1),"error"))</f>
        <v>1.5623280058198574E-2</v>
      </c>
      <c r="F1567" s="97">
        <f t="shared" si="492"/>
        <v>0.17768677778402575</v>
      </c>
      <c r="G1567" s="97">
        <f t="shared" si="488"/>
        <v>1.784900870634255E-2</v>
      </c>
      <c r="H1567" s="97">
        <f t="shared" si="493"/>
        <v>4.0845263583316505E-4</v>
      </c>
      <c r="I1567" s="97">
        <f t="shared" si="494"/>
        <v>4.0845263583316505E-4</v>
      </c>
      <c r="J1567" s="97">
        <f t="shared" si="489"/>
        <v>3.0676730935794067E-3</v>
      </c>
      <c r="K1567" s="97">
        <f t="shared" si="495"/>
        <v>9.847384974377071E-4</v>
      </c>
      <c r="L1567" s="97">
        <f t="shared" si="496"/>
        <v>0.15496845221499975</v>
      </c>
      <c r="M1567" s="97">
        <f t="shared" si="497"/>
        <v>0.92353554764987356</v>
      </c>
      <c r="N1567" s="97">
        <f t="shared" si="490"/>
        <v>8.8938474196186432E-2</v>
      </c>
      <c r="O1567" s="97">
        <f t="shared" si="498"/>
        <v>2.1229521601304484E-3</v>
      </c>
      <c r="P1567" s="97">
        <f t="shared" si="499"/>
        <v>2.1229521601304484E-3</v>
      </c>
      <c r="Q1567" s="97">
        <f t="shared" si="491"/>
        <v>1.5884500147247408E-2</v>
      </c>
      <c r="R1567" s="97">
        <f t="shared" si="500"/>
        <v>1.6641635233848902E-4</v>
      </c>
      <c r="S1567" s="97">
        <f t="shared" si="487"/>
        <v>0.81430025263384032</v>
      </c>
      <c r="T1567" s="97">
        <f t="shared" si="501"/>
        <v>333.789202418993</v>
      </c>
      <c r="U1567" s="97">
        <f t="shared" si="502"/>
        <v>665.12967858366244</v>
      </c>
      <c r="V1567" s="33">
        <f t="shared" si="503"/>
        <v>999.99999999999875</v>
      </c>
      <c r="W1567" s="101">
        <f t="shared" si="504"/>
        <v>35.30016759613865</v>
      </c>
      <c r="X1567" s="108">
        <f t="shared" si="505"/>
        <v>1.0811189973432964</v>
      </c>
      <c r="Y1567" s="32">
        <f t="shared" si="506"/>
        <v>0.45474005026289421</v>
      </c>
    </row>
    <row r="1568" spans="1:25" x14ac:dyDescent="0.25">
      <c r="A1568" s="4">
        <v>1562</v>
      </c>
      <c r="C1568" s="106">
        <f>IF(male=0,VLOOKUP((($A$5:$A$1570/'Life tables'!$I$2)*2)+age,lifetable,13,1),IF(male=1,VLOOKUP((($A$5:$A$1570/'Life tables'!$I$2)*2)+age,lifetable,10,1),"error"))</f>
        <v>1.5623280058198574E-2</v>
      </c>
      <c r="F1568" s="97">
        <f t="shared" si="492"/>
        <v>0.17444197142667742</v>
      </c>
      <c r="G1568" s="97">
        <f t="shared" si="488"/>
        <v>1.7523061116741356E-2</v>
      </c>
      <c r="H1568" s="97">
        <f t="shared" si="493"/>
        <v>4.0099372568826912E-4</v>
      </c>
      <c r="I1568" s="97">
        <f t="shared" si="494"/>
        <v>4.0099372568826912E-4</v>
      </c>
      <c r="J1568" s="97">
        <f t="shared" si="489"/>
        <v>3.0116531393630519E-3</v>
      </c>
      <c r="K1568" s="97">
        <f t="shared" si="495"/>
        <v>9.6675581028078574E-4</v>
      </c>
      <c r="L1568" s="97">
        <f t="shared" si="496"/>
        <v>0.1521385139089157</v>
      </c>
      <c r="M1568" s="97">
        <f t="shared" si="497"/>
        <v>0.90667702591661892</v>
      </c>
      <c r="N1568" s="97">
        <f t="shared" si="490"/>
        <v>8.7314962027137413E-2</v>
      </c>
      <c r="O1568" s="97">
        <f t="shared" si="498"/>
        <v>2.0841990929406757E-3</v>
      </c>
      <c r="P1568" s="97">
        <f t="shared" si="499"/>
        <v>2.0841990929406757E-3</v>
      </c>
      <c r="Q1568" s="97">
        <f t="shared" si="491"/>
        <v>1.5594539255502958E-2</v>
      </c>
      <c r="R1568" s="97">
        <f t="shared" si="500"/>
        <v>1.6337853349133514E-4</v>
      </c>
      <c r="S1568" s="97">
        <f t="shared" si="487"/>
        <v>0.79943574791460581</v>
      </c>
      <c r="T1568" s="97">
        <f t="shared" si="501"/>
        <v>333.80780861138788</v>
      </c>
      <c r="U1568" s="97">
        <f t="shared" si="502"/>
        <v>665.13080871800616</v>
      </c>
      <c r="V1568" s="33">
        <f t="shared" si="503"/>
        <v>999.99999999999864</v>
      </c>
      <c r="W1568" s="101">
        <f t="shared" si="504"/>
        <v>34.61592877948199</v>
      </c>
      <c r="X1568" s="108">
        <f t="shared" si="505"/>
        <v>1.0613826706046581</v>
      </c>
      <c r="Y1568" s="32">
        <f t="shared" si="506"/>
        <v>0.44631017039159565</v>
      </c>
    </row>
    <row r="1569" spans="1:25" x14ac:dyDescent="0.25">
      <c r="A1569" s="4">
        <v>1563</v>
      </c>
      <c r="C1569" s="106">
        <f>IF(male=0,VLOOKUP((($A$5:$A$1570/'Life tables'!$I$2)*2)+age,lifetable,13,1),IF(male=1,VLOOKUP((($A$5:$A$1570/'Life tables'!$I$2)*2)+age,lifetable,10,1),"error"))</f>
        <v>1.5623280058198574E-2</v>
      </c>
      <c r="F1569" s="97">
        <f t="shared" si="492"/>
        <v>0.17125645664861017</v>
      </c>
      <c r="G1569" s="97">
        <f t="shared" si="488"/>
        <v>1.7203069490369385E-2</v>
      </c>
      <c r="H1569" s="97">
        <f t="shared" si="493"/>
        <v>3.9367111044467143E-4</v>
      </c>
      <c r="I1569" s="97">
        <f t="shared" si="494"/>
        <v>3.9367111044467143E-4</v>
      </c>
      <c r="J1569" s="97">
        <f t="shared" si="489"/>
        <v>2.9566568245232706E-3</v>
      </c>
      <c r="K1569" s="97">
        <f t="shared" si="495"/>
        <v>9.4910171651398675E-4</v>
      </c>
      <c r="L1569" s="97">
        <f t="shared" si="496"/>
        <v>0.14936028639631418</v>
      </c>
      <c r="M1569" s="97">
        <f t="shared" si="497"/>
        <v>0.89012621395604796</v>
      </c>
      <c r="N1569" s="97">
        <f t="shared" si="490"/>
        <v>8.5721082975890289E-2</v>
      </c>
      <c r="O1569" s="97">
        <f t="shared" si="498"/>
        <v>2.0461533652012085E-3</v>
      </c>
      <c r="P1569" s="97">
        <f t="shared" si="499"/>
        <v>2.0461533652012085E-3</v>
      </c>
      <c r="Q1569" s="97">
        <f t="shared" si="491"/>
        <v>1.5309870868136864E-2</v>
      </c>
      <c r="R1569" s="97">
        <f t="shared" si="500"/>
        <v>1.6039616236146644E-4</v>
      </c>
      <c r="S1569" s="97">
        <f t="shared" ref="S1569:S1570" si="507">M1569-SUM(N1569:R1569)</f>
        <v>0.78484255721925689</v>
      </c>
      <c r="T1569" s="97">
        <f t="shared" si="501"/>
        <v>333.82607513908056</v>
      </c>
      <c r="U1569" s="97">
        <f t="shared" si="502"/>
        <v>665.13191821588509</v>
      </c>
      <c r="V1569" s="33">
        <f t="shared" si="503"/>
        <v>999.99999999999875</v>
      </c>
      <c r="W1569" s="101">
        <f t="shared" si="504"/>
        <v>33.944952563519983</v>
      </c>
      <c r="X1569" s="108">
        <f t="shared" si="505"/>
        <v>1.0420066450331225</v>
      </c>
      <c r="Y1569" s="32">
        <f t="shared" si="506"/>
        <v>0.43803656420446951</v>
      </c>
    </row>
    <row r="1570" spans="1:25" x14ac:dyDescent="0.25">
      <c r="A1570" s="4">
        <v>1564</v>
      </c>
      <c r="C1570" s="106">
        <f>IF(male=0,VLOOKUP((($A$5:$A$1570/'Life tables'!$I$2)*2)+age,lifetable,13,1),IF(male=1,VLOOKUP((($A$5:$A$1570/'Life tables'!$I$2)*2)+age,lifetable,10,1),"error"))</f>
        <v>1.5623280058198574E-2</v>
      </c>
      <c r="F1570" s="97">
        <f t="shared" si="492"/>
        <v>0.16812914809030188</v>
      </c>
      <c r="G1570" s="97">
        <f t="shared" si="488"/>
        <v>1.688892480059111E-2</v>
      </c>
      <c r="H1570" s="97">
        <f t="shared" si="493"/>
        <v>3.8648229516176255E-4</v>
      </c>
      <c r="I1570" s="97">
        <f t="shared" si="494"/>
        <v>3.8648229516176255E-4</v>
      </c>
      <c r="J1570" s="97">
        <f t="shared" si="489"/>
        <v>2.9026654108723141E-3</v>
      </c>
      <c r="K1570" s="97">
        <f t="shared" si="495"/>
        <v>9.3177020108476478E-4</v>
      </c>
      <c r="L1570" s="97">
        <f t="shared" si="496"/>
        <v>0.14663282308743017</v>
      </c>
      <c r="M1570" s="97">
        <f t="shared" si="497"/>
        <v>0.87387749694282069</v>
      </c>
      <c r="N1570" s="97">
        <f t="shared" si="490"/>
        <v>8.4156296322599577E-2</v>
      </c>
      <c r="O1570" s="97">
        <f t="shared" si="498"/>
        <v>2.0088020699853834E-3</v>
      </c>
      <c r="P1570" s="97">
        <f t="shared" si="499"/>
        <v>2.0088020699853834E-3</v>
      </c>
      <c r="Q1570" s="97">
        <f t="shared" si="491"/>
        <v>1.5030398412045717E-2</v>
      </c>
      <c r="R1570" s="97">
        <f t="shared" si="500"/>
        <v>1.5746822718625564E-4</v>
      </c>
      <c r="S1570" s="97">
        <f t="shared" si="507"/>
        <v>0.77051572984101835</v>
      </c>
      <c r="T1570" s="97">
        <f t="shared" si="501"/>
        <v>333.84400820290347</v>
      </c>
      <c r="U1570" s="97">
        <f t="shared" si="502"/>
        <v>665.13300745431332</v>
      </c>
      <c r="V1570" s="33">
        <f t="shared" si="503"/>
        <v>999.99999999999864</v>
      </c>
      <c r="W1570" s="101">
        <f t="shared" si="504"/>
        <v>33.286981895564026</v>
      </c>
      <c r="X1570" s="108">
        <f t="shared" si="505"/>
        <v>1.0229843427819336</v>
      </c>
      <c r="Y1570" s="32">
        <f t="shared" si="506"/>
        <v>0.42991633457000084</v>
      </c>
    </row>
    <row r="1572" spans="1:25" x14ac:dyDescent="0.25">
      <c r="W1572" s="102" t="s">
        <v>245</v>
      </c>
      <c r="X1572" s="99" t="s">
        <v>244</v>
      </c>
      <c r="Y1572" s="99" t="s">
        <v>243</v>
      </c>
    </row>
    <row r="1573" spans="1:25" x14ac:dyDescent="0.25">
      <c r="W1573" s="103">
        <f>SUM(W7:W1570)/1000</f>
        <v>64448.169787673651</v>
      </c>
      <c r="X1573" s="31">
        <f>SUM(X7:X1570)/1000</f>
        <v>517.6643551346325</v>
      </c>
      <c r="Y1573" s="11">
        <f>SUM(Y7:Y1570)/1000</f>
        <v>303.27048394343723</v>
      </c>
    </row>
    <row r="1574" spans="1:25" x14ac:dyDescent="0.25">
      <c r="W1574" s="78" t="s">
        <v>247</v>
      </c>
      <c r="X1574" s="78" t="s">
        <v>248</v>
      </c>
      <c r="Y1574" s="78" t="s">
        <v>246</v>
      </c>
    </row>
    <row r="1575" spans="1:25" x14ac:dyDescent="0.25">
      <c r="W1575" s="4">
        <f>UCcost*('Life tables'!I2/2)</f>
        <v>1680257.236210844</v>
      </c>
      <c r="X1575" s="4">
        <f>UCqalys/('Life tables'!I2/2)</f>
        <v>11.632282974036244</v>
      </c>
      <c r="Y1575" s="4">
        <f>UCqalys/('Life tables'!I2/2)</f>
        <v>11.632282974036244</v>
      </c>
    </row>
  </sheetData>
  <pageMargins left="0.75" right="0.75" top="1" bottom="1" header="0.5" footer="0.5"/>
  <headerFooter alignWithMargins="0">
    <oddHeader>&amp;A</oddHeader>
    <oddFoote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A1575"/>
  <sheetViews>
    <sheetView topLeftCell="D1546" workbookViewId="0">
      <selection activeCell="Y1576" sqref="Y1576"/>
    </sheetView>
  </sheetViews>
  <sheetFormatPr defaultRowHeight="15" x14ac:dyDescent="0.25"/>
  <cols>
    <col min="1" max="1" width="9.140625" style="4"/>
    <col min="2" max="2" width="4.7109375" style="29" customWidth="1"/>
    <col min="3" max="3" width="10" style="29" bestFit="1" customWidth="1"/>
    <col min="4" max="4" width="9.140625" style="4"/>
    <col min="5" max="5" width="16" style="4" bestFit="1" customWidth="1"/>
    <col min="6" max="6" width="12.5703125" style="4" bestFit="1" customWidth="1"/>
    <col min="7" max="8" width="7" style="4" bestFit="1" customWidth="1"/>
    <col min="9" max="9" width="6.85546875" style="4" bestFit="1" customWidth="1"/>
    <col min="10" max="10" width="12.7109375" style="4" bestFit="1" customWidth="1"/>
    <col min="11" max="11" width="11.140625" style="4" bestFit="1" customWidth="1"/>
    <col min="12" max="12" width="8.42578125" style="4" bestFit="1" customWidth="1"/>
    <col min="13" max="13" width="10.42578125" style="4" bestFit="1" customWidth="1"/>
    <col min="14" max="14" width="8" style="4" bestFit="1" customWidth="1"/>
    <col min="15" max="15" width="6" style="4" bestFit="1" customWidth="1"/>
    <col min="16" max="16" width="6.140625" style="4" bestFit="1" customWidth="1"/>
    <col min="17" max="17" width="11.42578125" style="4" bestFit="1" customWidth="1"/>
    <col min="18" max="18" width="9.85546875" style="4" bestFit="1" customWidth="1"/>
    <col min="19" max="19" width="8.42578125" style="4" bestFit="1" customWidth="1"/>
    <col min="20" max="20" width="9.5703125" style="4" bestFit="1" customWidth="1"/>
    <col min="21" max="21" width="13.7109375" style="4" bestFit="1" customWidth="1"/>
    <col min="22" max="23" width="12.7109375" style="4" customWidth="1"/>
    <col min="24" max="24" width="9.85546875" style="4" bestFit="1" customWidth="1"/>
    <col min="25" max="25" width="8" style="4" bestFit="1" customWidth="1"/>
    <col min="26" max="27" width="4.7109375" style="4" customWidth="1"/>
    <col min="28" max="16384" width="9.140625" style="4"/>
  </cols>
  <sheetData>
    <row r="1" spans="1:27" ht="15.75" x14ac:dyDescent="0.25">
      <c r="A1" s="41" t="s">
        <v>21</v>
      </c>
      <c r="M1" s="36"/>
    </row>
    <row r="2" spans="1:27" ht="15.75" x14ac:dyDescent="0.25">
      <c r="A2" s="41"/>
      <c r="F2" s="104"/>
      <c r="I2" s="104"/>
      <c r="J2" s="104"/>
      <c r="K2" s="104"/>
      <c r="M2" s="98"/>
      <c r="N2" s="98"/>
      <c r="O2" s="98"/>
      <c r="P2" s="98"/>
      <c r="Q2" s="98"/>
      <c r="R2" s="107"/>
      <c r="S2" s="107"/>
      <c r="T2" s="104"/>
    </row>
    <row r="3" spans="1:27" x14ac:dyDescent="0.25">
      <c r="B3" s="40"/>
      <c r="E3" s="39" t="s">
        <v>164</v>
      </c>
      <c r="F3" s="39"/>
      <c r="G3" s="39"/>
      <c r="H3" s="39"/>
      <c r="I3" s="39"/>
      <c r="J3" s="39"/>
      <c r="K3" s="39"/>
      <c r="L3" s="39"/>
      <c r="M3" s="38"/>
      <c r="N3" s="38"/>
      <c r="O3" s="38"/>
      <c r="P3" s="38"/>
      <c r="Q3" s="38"/>
      <c r="R3" s="38"/>
      <c r="S3" s="38"/>
      <c r="T3" s="38"/>
      <c r="U3" s="39"/>
      <c r="V3" s="39"/>
      <c r="W3" s="38"/>
      <c r="X3" s="38"/>
      <c r="Y3" s="38"/>
    </row>
    <row r="4" spans="1:27" ht="12.75" x14ac:dyDescent="0.2">
      <c r="A4" s="23" t="s">
        <v>20</v>
      </c>
      <c r="B4" s="37"/>
      <c r="C4" s="37" t="s">
        <v>19</v>
      </c>
      <c r="E4" s="23" t="s">
        <v>164</v>
      </c>
      <c r="F4" s="23" t="s">
        <v>127</v>
      </c>
      <c r="G4" s="23" t="s">
        <v>140</v>
      </c>
      <c r="H4" s="23" t="s">
        <v>141</v>
      </c>
      <c r="I4" s="23" t="s">
        <v>142</v>
      </c>
      <c r="J4" s="23" t="s">
        <v>158</v>
      </c>
      <c r="K4" s="23" t="s">
        <v>159</v>
      </c>
      <c r="L4" s="23" t="s">
        <v>146</v>
      </c>
      <c r="M4" s="23" t="s">
        <v>126</v>
      </c>
      <c r="N4" s="23" t="s">
        <v>143</v>
      </c>
      <c r="O4" s="23" t="s">
        <v>144</v>
      </c>
      <c r="P4" s="23" t="s">
        <v>145</v>
      </c>
      <c r="Q4" s="23" t="s">
        <v>162</v>
      </c>
      <c r="R4" s="23" t="s">
        <v>161</v>
      </c>
      <c r="S4" s="23" t="s">
        <v>160</v>
      </c>
      <c r="T4" s="23" t="s">
        <v>50</v>
      </c>
      <c r="U4" s="23" t="s">
        <v>51</v>
      </c>
      <c r="V4" s="23" t="s">
        <v>18</v>
      </c>
      <c r="W4" s="23" t="s">
        <v>11</v>
      </c>
      <c r="X4" s="23" t="s">
        <v>17</v>
      </c>
      <c r="Y4" s="23" t="s">
        <v>10</v>
      </c>
    </row>
    <row r="5" spans="1:27" ht="12.75" x14ac:dyDescent="0.2">
      <c r="B5" s="4"/>
      <c r="C5" s="36"/>
    </row>
    <row r="6" spans="1:27" x14ac:dyDescent="0.25">
      <c r="A6" s="4">
        <v>0</v>
      </c>
      <c r="E6" s="34">
        <v>1000</v>
      </c>
      <c r="F6" s="34"/>
      <c r="G6" s="34"/>
      <c r="H6" s="34"/>
      <c r="I6" s="34"/>
      <c r="J6" s="34"/>
      <c r="K6" s="34"/>
      <c r="L6" s="34"/>
      <c r="M6" s="34"/>
      <c r="N6" s="34"/>
      <c r="O6" s="34"/>
      <c r="P6" s="34"/>
      <c r="Q6" s="34"/>
      <c r="R6" s="34"/>
      <c r="S6" s="34"/>
      <c r="T6" s="34">
        <f>S6+J6</f>
        <v>0</v>
      </c>
      <c r="U6" s="34">
        <f>K6+R6</f>
        <v>0</v>
      </c>
      <c r="V6" s="33">
        <f>SUM(F6,M6)</f>
        <v>0</v>
      </c>
      <c r="W6" s="101">
        <f>(cNES)*E6</f>
        <v>92438.280187714918</v>
      </c>
      <c r="X6" s="30"/>
      <c r="Y6" s="35"/>
      <c r="Z6" s="30"/>
      <c r="AA6" s="30"/>
    </row>
    <row r="7" spans="1:27" x14ac:dyDescent="0.25">
      <c r="A7" s="4">
        <v>1</v>
      </c>
      <c r="C7" s="106">
        <f>IF(male=0,VLOOKUP((($A$5:$A$1570/'Life tables'!$I$2)*2)+age,lifetable,13,1),IF(male=1,VLOOKUP((($A$5:$A$1570/'Life tables'!$I$2)*2)+age,lifetable,10,1),"error"))</f>
        <v>8.0321853324738512E-5</v>
      </c>
      <c r="E7" s="96"/>
      <c r="F7" s="97">
        <f t="shared" ref="F7:F70" si="0">E6*(1-pCAPH)+(L6+G6+H6+I6)*(1-pCAPH)+(S6+N6+O6+P6)*(pUAPH)</f>
        <v>962.58233628111759</v>
      </c>
      <c r="G7" s="97">
        <f t="shared" ref="G7:G70" si="1">F7*(rrOSEX)</f>
        <v>96.693410253274479</v>
      </c>
      <c r="H7" s="97">
        <f t="shared" ref="H7:H70" si="2">F7*rrEREX</f>
        <v>2.2127099008928899</v>
      </c>
      <c r="I7" s="97">
        <f t="shared" ref="I7:I70" si="3">F7*rrHOEX</f>
        <v>2.2127099008928899</v>
      </c>
      <c r="J7" s="97">
        <f t="shared" ref="J7:J70" si="4">F7*mr + G7*mr + H7*mr+I7*mr</f>
        <v>8.543844906380775E-2</v>
      </c>
      <c r="K7" s="97">
        <f t="shared" ref="K7:K70" si="5">F7*amr + I7*amrHOEX</f>
        <v>5.3346225043356146</v>
      </c>
      <c r="L7" s="97">
        <f>F7-SUM(G7:K7)</f>
        <v>856.04344527265789</v>
      </c>
      <c r="M7" s="97">
        <f t="shared" ref="M7:M70" si="6">E6*pCAPH+(L6+G6+H6+I6)*pCAPH+(S6+N6+O6+P6)*(1-pUAPH)</f>
        <v>37.417663718882444</v>
      </c>
      <c r="N7" s="97">
        <f t="shared" ref="N7:N70" si="7">M7*rrOSEXc</f>
        <v>3.6034020862671263</v>
      </c>
      <c r="O7" s="97">
        <f t="shared" ref="O7:O70" si="8">M7*rrEREXc</f>
        <v>8.6012834287946177E-2</v>
      </c>
      <c r="P7" s="97">
        <f t="shared" ref="P7:P70" si="9">M7*rrHOEXc</f>
        <v>8.6012834287946177E-2</v>
      </c>
      <c r="Q7" s="97">
        <f t="shared" ref="Q7:Q70" si="10">M7*mr + N7*mr + O7*mr+P7*mr</f>
        <v>3.3087054513451135E-3</v>
      </c>
      <c r="R7" s="97">
        <f t="shared" ref="R7:R70" si="11">M7*amrc + P7*amrHOEX</f>
        <v>6.7424704170514025E-3</v>
      </c>
      <c r="S7" s="97">
        <f>M7-SUM(N7:R7)</f>
        <v>33.632184788171031</v>
      </c>
      <c r="T7" s="97">
        <f>J7+Q7+T6</f>
        <v>8.874715451515286E-2</v>
      </c>
      <c r="U7" s="97">
        <f>K7+R7+U6</f>
        <v>5.3413649747526657</v>
      </c>
      <c r="V7" s="33">
        <f>SUM(G7:I7,L7,N7,O7,P7,S7,T7,U7)</f>
        <v>1000.0000000000001</v>
      </c>
      <c r="W7" s="101">
        <f t="shared" ref="W7:W70" si="12">IF(A7=1,((cPH1_+cPHr+(cNES*L7+(cNES+cOSEX)*G7+(cNES+cEREX)*H7+(cNES+cHOEX)*I7 + (cNES+cNES)*S7 +(cNES+ cOSEX)*N7 + (cNES+cEREX)*O7 + (cNES+cHOEX)*P7)))/(1+cDR)^A$5:A$65536,(cPHr+(cNES*L7+(cNES+cOSEX)*G7+(cNES+cEREX)*H7+(cNES+cHOEX)*I7 + (cNES+cNES)*S7 +(cNES+ cOSEX)*N7 + (cNES+cEREX)*O7 + (cNES+cHOEX)*P7))/(1+cDR)^A$5:A$65536)</f>
        <v>129308.69139891879</v>
      </c>
      <c r="X7" s="108">
        <f>(L7+G7+H7+I7+N7+O7+P7+S7)</f>
        <v>994.56988787073237</v>
      </c>
      <c r="Y7" s="32">
        <f>(uNES*L7+ uOCEX*G7+uEREX*'PH + UC'!H7+uHOEX*I7+uNES*S7+ uOCEX*N7+uEREX*O7+uHOEX*P7)/(1+oDR)^A$5:A$65536</f>
        <v>655.04552132090987</v>
      </c>
      <c r="Z7" s="30"/>
      <c r="AA7" s="30"/>
    </row>
    <row r="8" spans="1:27" x14ac:dyDescent="0.25">
      <c r="A8" s="4">
        <v>2</v>
      </c>
      <c r="C8" s="106">
        <f>IF(male=0,VLOOKUP((($A$5:$A$1570/'Life tables'!$I$2)*2)+age,lifetable,13,1),IF(male=1,VLOOKUP((($A$5:$A$1570/'Life tables'!$I$2)*2)+age,lifetable,10,1),"error"))</f>
        <v>8.0321853324738512E-5</v>
      </c>
      <c r="E8" s="96"/>
      <c r="F8" s="97">
        <f t="shared" si="0"/>
        <v>921.61389390025363</v>
      </c>
      <c r="G8" s="97">
        <f t="shared" si="1"/>
        <v>92.578044473890785</v>
      </c>
      <c r="H8" s="97">
        <f t="shared" si="2"/>
        <v>2.1185348109670517</v>
      </c>
      <c r="I8" s="97">
        <f t="shared" si="3"/>
        <v>2.1185348109670517</v>
      </c>
      <c r="J8" s="97">
        <f t="shared" si="4"/>
        <v>8.1802105401919969E-2</v>
      </c>
      <c r="K8" s="97">
        <f t="shared" si="5"/>
        <v>5.1075757713393557</v>
      </c>
      <c r="L8" s="97">
        <f t="shared" ref="L8:L71" si="13">F8-SUM(G8:K8)</f>
        <v>819.60940192768749</v>
      </c>
      <c r="M8" s="97">
        <f t="shared" si="6"/>
        <v>72.955993970478687</v>
      </c>
      <c r="N8" s="97">
        <f t="shared" si="7"/>
        <v>7.0258202878190428</v>
      </c>
      <c r="O8" s="97">
        <f t="shared" si="8"/>
        <v>0.16770560200765533</v>
      </c>
      <c r="P8" s="97">
        <f t="shared" si="9"/>
        <v>0.16770560200765533</v>
      </c>
      <c r="Q8" s="97">
        <f t="shared" si="10"/>
        <v>6.4512284030338613E-3</v>
      </c>
      <c r="R8" s="97">
        <f t="shared" si="11"/>
        <v>1.3146294616045173E-2</v>
      </c>
      <c r="S8" s="97">
        <f t="shared" ref="S8:S71" si="14">M8-SUM(N8:R8)</f>
        <v>65.575164955625254</v>
      </c>
      <c r="T8" s="97">
        <f t="shared" ref="T8:T71" si="15">J8+Q8+T7</f>
        <v>0.17700048832010667</v>
      </c>
      <c r="U8" s="97">
        <f t="shared" ref="U8:U71" si="16">K8+R8+U7</f>
        <v>10.462087040708067</v>
      </c>
      <c r="V8" s="33">
        <f t="shared" ref="V8:V71" si="17">SUM(G8:I8,L8,N8,O8,P8,S8,T8,U8)</f>
        <v>1000.0000000000002</v>
      </c>
      <c r="W8" s="101">
        <f t="shared" si="12"/>
        <v>131322.35273729535</v>
      </c>
      <c r="X8" s="108">
        <f t="shared" ref="X8:X71" si="18">(L8+G8+H8+I8+N8+O8+P8+S8)</f>
        <v>989.36091247097204</v>
      </c>
      <c r="Y8" s="32">
        <f>(uNES*L8+ uOCEX*G8+uEREX*'PH + UC'!H8+uHOEX*I8+uNES*S8+ uOCEX*N8+uEREX*O8+uHOEX*P8)/(1+oDR)^A$5:A$65536</f>
        <v>651.44404974775478</v>
      </c>
      <c r="Z8" s="30"/>
      <c r="AA8" s="30"/>
    </row>
    <row r="9" spans="1:27" x14ac:dyDescent="0.25">
      <c r="A9" s="4">
        <v>3</v>
      </c>
      <c r="C9" s="106">
        <f>IF(male=0,VLOOKUP((($A$5:$A$1570/'Life tables'!$I$2)*2)+age,lifetable,13,1),IF(male=1,VLOOKUP((($A$5:$A$1570/'Life tables'!$I$2)*2)+age,lifetable,10,1),"error"))</f>
        <v>8.0321853324738512E-5</v>
      </c>
      <c r="E9" s="96"/>
      <c r="F9" s="97">
        <f t="shared" si="0"/>
        <v>882.65346119204332</v>
      </c>
      <c r="G9" s="97">
        <f t="shared" si="1"/>
        <v>88.66438746865785</v>
      </c>
      <c r="H9" s="97">
        <f t="shared" si="2"/>
        <v>2.0289755785282058</v>
      </c>
      <c r="I9" s="97">
        <f t="shared" si="3"/>
        <v>2.0289755785282058</v>
      </c>
      <c r="J9" s="97">
        <f t="shared" si="4"/>
        <v>7.834399192946144E-2</v>
      </c>
      <c r="K9" s="97">
        <f t="shared" si="5"/>
        <v>4.8916574095846128</v>
      </c>
      <c r="L9" s="97">
        <f t="shared" si="13"/>
        <v>784.96112116481504</v>
      </c>
      <c r="M9" s="97">
        <f t="shared" si="6"/>
        <v>106.70745127892869</v>
      </c>
      <c r="N9" s="97">
        <f t="shared" si="7"/>
        <v>10.276158753457938</v>
      </c>
      <c r="O9" s="97">
        <f t="shared" si="8"/>
        <v>0.24529084426807474</v>
      </c>
      <c r="P9" s="97">
        <f t="shared" si="9"/>
        <v>0.24529084426807474</v>
      </c>
      <c r="Q9" s="97">
        <f t="shared" si="10"/>
        <v>9.4357447968501686E-3</v>
      </c>
      <c r="R9" s="97">
        <f t="shared" si="11"/>
        <v>1.9228133507545965E-2</v>
      </c>
      <c r="S9" s="97">
        <f t="shared" si="14"/>
        <v>95.912046958630199</v>
      </c>
      <c r="T9" s="97">
        <f t="shared" si="15"/>
        <v>0.26478022504641829</v>
      </c>
      <c r="U9" s="97">
        <f t="shared" si="16"/>
        <v>15.372972583800227</v>
      </c>
      <c r="V9" s="33">
        <f t="shared" si="17"/>
        <v>1000.0000000000001</v>
      </c>
      <c r="W9" s="101">
        <f t="shared" si="12"/>
        <v>133310.73706790456</v>
      </c>
      <c r="X9" s="108">
        <f t="shared" si="18"/>
        <v>984.36224719115353</v>
      </c>
      <c r="Y9" s="32">
        <f>(uNES*L9+ uOCEX*G9+uEREX*'PH + UC'!H9+uHOEX*I9+uNES*S9+ uOCEX*N9+uEREX*O9+uHOEX*P9)/(1+oDR)^A$5:A$65536</f>
        <v>647.98219362353871</v>
      </c>
      <c r="Z9" s="30"/>
      <c r="AA9" s="30"/>
    </row>
    <row r="10" spans="1:27" x14ac:dyDescent="0.25">
      <c r="A10" s="4">
        <v>4</v>
      </c>
      <c r="C10" s="106">
        <f>IF(male=0,VLOOKUP((($A$5:$A$1570/'Life tables'!$I$2)*2)+age,lifetable,13,1),IF(male=1,VLOOKUP((($A$5:$A$1570/'Life tables'!$I$2)*2)+age,lifetable,10,1),"error"))</f>
        <v>8.0321853324738512E-5</v>
      </c>
      <c r="E10" s="96"/>
      <c r="F10" s="97">
        <f t="shared" si="0"/>
        <v>845.60229796538931</v>
      </c>
      <c r="G10" s="97">
        <f t="shared" si="1"/>
        <v>84.942520578728136</v>
      </c>
      <c r="H10" s="97">
        <f t="shared" si="2"/>
        <v>1.9438052272541999</v>
      </c>
      <c r="I10" s="97">
        <f t="shared" si="3"/>
        <v>1.9438052272541999</v>
      </c>
      <c r="J10" s="97">
        <f t="shared" si="4"/>
        <v>7.5055344503906773E-2</v>
      </c>
      <c r="K10" s="97">
        <f t="shared" si="5"/>
        <v>4.6863202018353567</v>
      </c>
      <c r="L10" s="97">
        <f t="shared" si="13"/>
        <v>752.01079138581349</v>
      </c>
      <c r="M10" s="97">
        <f t="shared" si="6"/>
        <v>138.75994922576425</v>
      </c>
      <c r="N10" s="97">
        <f t="shared" si="7"/>
        <v>13.362883751561311</v>
      </c>
      <c r="O10" s="97">
        <f t="shared" si="8"/>
        <v>0.31897065001780273</v>
      </c>
      <c r="P10" s="97">
        <f t="shared" si="9"/>
        <v>0.31897065001780273</v>
      </c>
      <c r="Q10" s="97">
        <f t="shared" si="10"/>
        <v>1.2270028505279692E-2</v>
      </c>
      <c r="R10" s="97">
        <f t="shared" si="11"/>
        <v>2.5003828666463127E-2</v>
      </c>
      <c r="S10" s="97">
        <f t="shared" si="14"/>
        <v>124.72185031699559</v>
      </c>
      <c r="T10" s="97">
        <f t="shared" si="15"/>
        <v>0.35210559805560476</v>
      </c>
      <c r="U10" s="97">
        <f t="shared" si="16"/>
        <v>20.084296614302048</v>
      </c>
      <c r="V10" s="33">
        <f t="shared" si="17"/>
        <v>1000.0000000000001</v>
      </c>
      <c r="W10" s="101">
        <f t="shared" si="12"/>
        <v>135180.29272260293</v>
      </c>
      <c r="X10" s="108">
        <f t="shared" si="18"/>
        <v>979.56359778764249</v>
      </c>
      <c r="Y10" s="32">
        <f>(uNES*L10+ uOCEX*G10+uEREX*'PH + UC'!H10+uHOEX*I10+uNES*S10+ uOCEX*N10+uEREX*O10+uHOEX*P10)/(1+oDR)^A$5:A$65536</f>
        <v>644.65310037427912</v>
      </c>
      <c r="Z10" s="30"/>
      <c r="AA10" s="30"/>
    </row>
    <row r="11" spans="1:27" x14ac:dyDescent="0.25">
      <c r="A11" s="4">
        <v>5</v>
      </c>
      <c r="C11" s="106">
        <f>IF(male=0,VLOOKUP((($A$5:$A$1570/'Life tables'!$I$2)*2)+age,lifetable,13,1),IF(male=1,VLOOKUP((($A$5:$A$1570/'Life tables'!$I$2)*2)+age,lifetable,10,1),"error"))</f>
        <v>8.0321853324738512E-5</v>
      </c>
      <c r="E11" s="96"/>
      <c r="F11" s="97">
        <f t="shared" si="0"/>
        <v>810.36651973425535</v>
      </c>
      <c r="G11" s="97">
        <f t="shared" si="1"/>
        <v>81.403012910989858</v>
      </c>
      <c r="H11" s="97">
        <f t="shared" si="2"/>
        <v>1.8628079427425024</v>
      </c>
      <c r="I11" s="97">
        <f t="shared" si="3"/>
        <v>1.8628079427425024</v>
      </c>
      <c r="J11" s="97">
        <f t="shared" si="4"/>
        <v>7.1927829973300245E-2</v>
      </c>
      <c r="K11" s="97">
        <f t="shared" si="5"/>
        <v>4.4910438411285973</v>
      </c>
      <c r="L11" s="97">
        <f t="shared" si="13"/>
        <v>720.67491926667856</v>
      </c>
      <c r="M11" s="97">
        <f t="shared" si="6"/>
        <v>169.19707805338717</v>
      </c>
      <c r="N11" s="97">
        <f t="shared" si="7"/>
        <v>16.294045203581369</v>
      </c>
      <c r="O11" s="97">
        <f t="shared" si="8"/>
        <v>0.38893717004748757</v>
      </c>
      <c r="P11" s="97">
        <f t="shared" si="9"/>
        <v>0.38893717004748757</v>
      </c>
      <c r="Q11" s="97">
        <f t="shared" si="10"/>
        <v>1.4961471103937404E-2</v>
      </c>
      <c r="R11" s="97">
        <f t="shared" si="11"/>
        <v>3.0488442624246579E-2</v>
      </c>
      <c r="S11" s="97">
        <f t="shared" si="14"/>
        <v>152.07970859598265</v>
      </c>
      <c r="T11" s="97">
        <f t="shared" si="15"/>
        <v>0.4389948991328424</v>
      </c>
      <c r="U11" s="97">
        <f t="shared" si="16"/>
        <v>24.605828898054892</v>
      </c>
      <c r="V11" s="33">
        <f t="shared" si="17"/>
        <v>1000.0000000000002</v>
      </c>
      <c r="W11" s="101">
        <f t="shared" si="12"/>
        <v>136937.03462917151</v>
      </c>
      <c r="X11" s="108">
        <f t="shared" si="18"/>
        <v>974.95517620281248</v>
      </c>
      <c r="Y11" s="32">
        <f>(uNES*L11+ uOCEX*G11+uEREX*'PH + UC'!H11+uHOEX*I11+uNES*S11+ uOCEX*N11+uEREX*O11+uHOEX*P11)/(1+oDR)^A$5:A$65536</f>
        <v>641.45025621774823</v>
      </c>
      <c r="Z11" s="30"/>
      <c r="AA11" s="30"/>
    </row>
    <row r="12" spans="1:27" x14ac:dyDescent="0.25">
      <c r="A12" s="4">
        <v>6</v>
      </c>
      <c r="C12" s="106">
        <f>IF(male=0,VLOOKUP((($A$5:$A$1570/'Life tables'!$I$2)*2)+age,lifetable,13,1),IF(male=1,VLOOKUP((($A$5:$A$1570/'Life tables'!$I$2)*2)+age,lifetable,10,1),"error"))</f>
        <v>8.0321853324738512E-5</v>
      </c>
      <c r="E12" s="96"/>
      <c r="F12" s="97">
        <f t="shared" si="0"/>
        <v>776.85685893033656</v>
      </c>
      <c r="G12" s="97">
        <f t="shared" si="1"/>
        <v>78.036897351380091</v>
      </c>
      <c r="H12" s="97">
        <f t="shared" si="2"/>
        <v>1.785778523604336</v>
      </c>
      <c r="I12" s="97">
        <f t="shared" si="3"/>
        <v>1.785778523604336</v>
      </c>
      <c r="J12" s="97">
        <f t="shared" si="4"/>
        <v>6.8953524981581624E-2</v>
      </c>
      <c r="K12" s="97">
        <f t="shared" si="5"/>
        <v>4.3053336074171904</v>
      </c>
      <c r="L12" s="97">
        <f t="shared" si="13"/>
        <v>690.87411739934896</v>
      </c>
      <c r="M12" s="97">
        <f t="shared" si="6"/>
        <v>198.09831727247587</v>
      </c>
      <c r="N12" s="97">
        <f t="shared" si="7"/>
        <v>19.077297158598938</v>
      </c>
      <c r="O12" s="97">
        <f t="shared" si="8"/>
        <v>0.45537310571530676</v>
      </c>
      <c r="P12" s="97">
        <f t="shared" si="9"/>
        <v>0.45537310571530676</v>
      </c>
      <c r="Q12" s="97">
        <f t="shared" si="10"/>
        <v>1.7517100671653345E-2</v>
      </c>
      <c r="R12" s="97">
        <f t="shared" si="11"/>
        <v>3.5696297179647223E-2</v>
      </c>
      <c r="S12" s="97">
        <f t="shared" si="14"/>
        <v>178.05706050459503</v>
      </c>
      <c r="T12" s="97">
        <f t="shared" si="15"/>
        <v>0.52546552478607733</v>
      </c>
      <c r="U12" s="97">
        <f t="shared" si="16"/>
        <v>28.946858802651729</v>
      </c>
      <c r="V12" s="33">
        <f t="shared" si="17"/>
        <v>1000.0000000000002</v>
      </c>
      <c r="W12" s="101">
        <f t="shared" si="12"/>
        <v>138586.67525688317</v>
      </c>
      <c r="X12" s="108">
        <f t="shared" si="18"/>
        <v>970.5276756725624</v>
      </c>
      <c r="Y12" s="32">
        <f>(uNES*L12+ uOCEX*G12+uEREX*'PH + UC'!H12+uHOEX*I12+uNES*S12+ uOCEX*N12+uEREX*O12+uHOEX*P12)/(1+oDR)^A$5:A$65536</f>
        <v>638.36746941027616</v>
      </c>
      <c r="Z12" s="30"/>
      <c r="AA12" s="30"/>
    </row>
    <row r="13" spans="1:27" x14ac:dyDescent="0.25">
      <c r="A13" s="4">
        <v>7</v>
      </c>
      <c r="C13" s="106">
        <f>IF(male=0,VLOOKUP((($A$5:$A$1570/'Life tables'!$I$2)*2)+age,lifetable,13,1),IF(male=1,VLOOKUP((($A$5:$A$1570/'Life tables'!$I$2)*2)+age,lifetable,10,1),"error"))</f>
        <v>8.0321853324738512E-5</v>
      </c>
      <c r="E13" s="96"/>
      <c r="F13" s="97">
        <f t="shared" si="0"/>
        <v>744.98843785849158</v>
      </c>
      <c r="G13" s="97">
        <f t="shared" si="1"/>
        <v>74.835647757782652</v>
      </c>
      <c r="H13" s="97">
        <f t="shared" si="2"/>
        <v>1.7125218595521701</v>
      </c>
      <c r="I13" s="97">
        <f t="shared" si="3"/>
        <v>1.7125218595521701</v>
      </c>
      <c r="J13" s="97">
        <f t="shared" si="4"/>
        <v>6.6124895816194962E-2</v>
      </c>
      <c r="K13" s="97">
        <f t="shared" si="5"/>
        <v>4.1287191092909152</v>
      </c>
      <c r="L13" s="97">
        <f t="shared" si="13"/>
        <v>662.53290237649753</v>
      </c>
      <c r="M13" s="97">
        <f t="shared" si="6"/>
        <v>225.53923781407067</v>
      </c>
      <c r="N13" s="97">
        <f t="shared" si="7"/>
        <v>21.719917261007257</v>
      </c>
      <c r="O13" s="97">
        <f t="shared" si="8"/>
        <v>0.51845217363856155</v>
      </c>
      <c r="P13" s="97">
        <f t="shared" si="9"/>
        <v>0.51845217363856155</v>
      </c>
      <c r="Q13" s="97">
        <f t="shared" si="10"/>
        <v>1.9943599666032957E-2</v>
      </c>
      <c r="R13" s="97">
        <f t="shared" si="11"/>
        <v>4.0641009825482272E-2</v>
      </c>
      <c r="S13" s="97">
        <f t="shared" si="14"/>
        <v>202.72183159629478</v>
      </c>
      <c r="T13" s="97">
        <f t="shared" si="15"/>
        <v>0.61153402026830528</v>
      </c>
      <c r="U13" s="97">
        <f t="shared" si="16"/>
        <v>33.116218921768123</v>
      </c>
      <c r="V13" s="33">
        <f t="shared" si="17"/>
        <v>1000.0000000000002</v>
      </c>
      <c r="W13" s="101">
        <f t="shared" si="12"/>
        <v>140134.6398211387</v>
      </c>
      <c r="X13" s="108">
        <f t="shared" si="18"/>
        <v>966.27224705796391</v>
      </c>
      <c r="Y13" s="32">
        <f>(uNES*L13+ uOCEX*G13+uEREX*'PH + UC'!H13+uHOEX*I13+uNES*S13+ uOCEX*N13+uEREX*O13+uHOEX*P13)/(1+oDR)^A$5:A$65536</f>
        <v>635.39885432200401</v>
      </c>
      <c r="Z13" s="30"/>
      <c r="AA13" s="30"/>
    </row>
    <row r="14" spans="1:27" x14ac:dyDescent="0.25">
      <c r="A14" s="4">
        <v>8</v>
      </c>
      <c r="C14" s="106">
        <f>IF(male=0,VLOOKUP((($A$5:$A$1570/'Life tables'!$I$2)*2)+age,lifetable,13,1),IF(male=1,VLOOKUP((($A$5:$A$1570/'Life tables'!$I$2)*2)+age,lifetable,10,1),"error"))</f>
        <v>8.0321853324738512E-5</v>
      </c>
      <c r="E14" s="96"/>
      <c r="F14" s="97">
        <f t="shared" si="0"/>
        <v>714.68055281746808</v>
      </c>
      <c r="G14" s="97">
        <f t="shared" si="1"/>
        <v>71.791157274503192</v>
      </c>
      <c r="H14" s="97">
        <f t="shared" si="2"/>
        <v>1.6428524351531222</v>
      </c>
      <c r="I14" s="97">
        <f t="shared" si="3"/>
        <v>1.6428524351531222</v>
      </c>
      <c r="J14" s="97">
        <f t="shared" si="4"/>
        <v>6.3434779246724721E-2</v>
      </c>
      <c r="K14" s="97">
        <f t="shared" si="5"/>
        <v>3.9607530875755086</v>
      </c>
      <c r="L14" s="97">
        <f t="shared" si="13"/>
        <v>635.57950280583646</v>
      </c>
      <c r="M14" s="97">
        <f t="shared" si="6"/>
        <v>251.59169424049568</v>
      </c>
      <c r="N14" s="97">
        <f t="shared" si="7"/>
        <v>24.228825260840207</v>
      </c>
      <c r="O14" s="97">
        <f t="shared" si="8"/>
        <v>0.57833954753329275</v>
      </c>
      <c r="P14" s="97">
        <f t="shared" si="9"/>
        <v>0.57833954753329275</v>
      </c>
      <c r="Q14" s="97">
        <f t="shared" si="10"/>
        <v>2.2247321919957208E-2</v>
      </c>
      <c r="R14" s="97">
        <f t="shared" si="11"/>
        <v>4.5335528384054039E-2</v>
      </c>
      <c r="S14" s="97">
        <f t="shared" si="14"/>
        <v>226.13860703428489</v>
      </c>
      <c r="T14" s="97">
        <f t="shared" si="15"/>
        <v>0.69721612143498723</v>
      </c>
      <c r="U14" s="97">
        <f t="shared" si="16"/>
        <v>37.122307537727686</v>
      </c>
      <c r="V14" s="33">
        <f t="shared" si="17"/>
        <v>1000.0000000000002</v>
      </c>
      <c r="W14" s="101">
        <f t="shared" si="12"/>
        <v>141586.0807237745</v>
      </c>
      <c r="X14" s="108">
        <f t="shared" si="18"/>
        <v>962.18047634083769</v>
      </c>
      <c r="Y14" s="32">
        <f>(uNES*L14+ uOCEX*G14+uEREX*'PH + UC'!H14+uHOEX*I14+uNES*S14+ uOCEX*N14+uEREX*O14+uHOEX*P14)/(1+oDR)^A$5:A$65536</f>
        <v>632.53881629961654</v>
      </c>
      <c r="Z14" s="30"/>
      <c r="AA14" s="30"/>
    </row>
    <row r="15" spans="1:27" x14ac:dyDescent="0.25">
      <c r="A15" s="4">
        <v>9</v>
      </c>
      <c r="C15" s="106">
        <f>IF(male=0,VLOOKUP((($A$5:$A$1570/'Life tables'!$I$2)*2)+age,lifetable,13,1),IF(male=1,VLOOKUP((($A$5:$A$1570/'Life tables'!$I$2)*2)+age,lifetable,10,1),"error"))</f>
        <v>8.0321853324738512E-5</v>
      </c>
      <c r="E15" s="96"/>
      <c r="F15" s="97">
        <f t="shared" si="0"/>
        <v>685.85646883684797</v>
      </c>
      <c r="G15" s="97">
        <f t="shared" si="1"/>
        <v>68.895717713165794</v>
      </c>
      <c r="H15" s="97">
        <f t="shared" si="2"/>
        <v>1.576593857986109</v>
      </c>
      <c r="I15" s="97">
        <f t="shared" si="3"/>
        <v>1.576593857986109</v>
      </c>
      <c r="J15" s="97">
        <f t="shared" si="4"/>
        <v>6.087636430582357E-2</v>
      </c>
      <c r="K15" s="97">
        <f t="shared" si="5"/>
        <v>3.8010102777666974</v>
      </c>
      <c r="L15" s="97">
        <f t="shared" si="13"/>
        <v>609.94567676563747</v>
      </c>
      <c r="M15" s="97">
        <f t="shared" si="6"/>
        <v>276.32400750398978</v>
      </c>
      <c r="N15" s="97">
        <f t="shared" si="7"/>
        <v>26.610600613824445</v>
      </c>
      <c r="O15" s="97">
        <f t="shared" si="8"/>
        <v>0.63519227832570124</v>
      </c>
      <c r="P15" s="97">
        <f t="shared" si="9"/>
        <v>0.63519227832570124</v>
      </c>
      <c r="Q15" s="97">
        <f t="shared" si="10"/>
        <v>2.4434308802251583E-2</v>
      </c>
      <c r="R15" s="97">
        <f t="shared" si="11"/>
        <v>4.9792163939314661E-2</v>
      </c>
      <c r="S15" s="97">
        <f t="shared" si="14"/>
        <v>248.36879586077237</v>
      </c>
      <c r="T15" s="97">
        <f t="shared" si="15"/>
        <v>0.7825267945430624</v>
      </c>
      <c r="U15" s="97">
        <f t="shared" si="16"/>
        <v>40.973109979433701</v>
      </c>
      <c r="V15" s="33">
        <f t="shared" si="17"/>
        <v>1000.0000000000005</v>
      </c>
      <c r="W15" s="101">
        <f t="shared" si="12"/>
        <v>142945.89126746202</v>
      </c>
      <c r="X15" s="108">
        <f t="shared" si="18"/>
        <v>958.24436322602378</v>
      </c>
      <c r="Y15" s="32">
        <f>(uNES*L15+ uOCEX*G15+uEREX*'PH + UC'!H15+uHOEX*I15+uNES*S15+ uOCEX*N15+uEREX*O15+uHOEX*P15)/(1+oDR)^A$5:A$65536</f>
        <v>629.78203727761377</v>
      </c>
      <c r="Z15" s="30"/>
      <c r="AA15" s="30"/>
    </row>
    <row r="16" spans="1:27" x14ac:dyDescent="0.25">
      <c r="A16" s="4">
        <v>10</v>
      </c>
      <c r="C16" s="106">
        <f>IF(male=0,VLOOKUP((($A$5:$A$1570/'Life tables'!$I$2)*2)+age,lifetable,13,1),IF(male=1,VLOOKUP((($A$5:$A$1570/'Life tables'!$I$2)*2)+age,lifetable,10,1),"error"))</f>
        <v>8.0321853324738512E-5</v>
      </c>
      <c r="E16" s="96"/>
      <c r="F16" s="97">
        <f t="shared" si="0"/>
        <v>658.44322450814423</v>
      </c>
      <c r="G16" s="97">
        <f t="shared" si="1"/>
        <v>66.14199994758809</v>
      </c>
      <c r="H16" s="97">
        <f t="shared" si="2"/>
        <v>1.5135784100026506</v>
      </c>
      <c r="I16" s="97">
        <f t="shared" si="3"/>
        <v>1.5135784100026506</v>
      </c>
      <c r="J16" s="97">
        <f t="shared" si="4"/>
        <v>5.8443174966093511E-2</v>
      </c>
      <c r="K16" s="97">
        <f t="shared" si="5"/>
        <v>3.6490863284059176</v>
      </c>
      <c r="L16" s="97">
        <f t="shared" si="13"/>
        <v>585.56653823717886</v>
      </c>
      <c r="M16" s="97">
        <f t="shared" si="6"/>
        <v>299.80113871787961</v>
      </c>
      <c r="N16" s="97">
        <f t="shared" si="7"/>
        <v>28.871499215919862</v>
      </c>
      <c r="O16" s="97">
        <f t="shared" si="8"/>
        <v>0.6891596936038934</v>
      </c>
      <c r="P16" s="97">
        <f t="shared" si="9"/>
        <v>0.6891596936038934</v>
      </c>
      <c r="Q16" s="97">
        <f t="shared" si="10"/>
        <v>2.6510304583627475E-2</v>
      </c>
      <c r="R16" s="97">
        <f t="shared" si="11"/>
        <v>5.4022622149537042E-2</v>
      </c>
      <c r="S16" s="97">
        <f t="shared" si="14"/>
        <v>269.47078718801879</v>
      </c>
      <c r="T16" s="97">
        <f t="shared" si="15"/>
        <v>0.86748027409278339</v>
      </c>
      <c r="U16" s="97">
        <f t="shared" si="16"/>
        <v>44.676218929989155</v>
      </c>
      <c r="V16" s="33">
        <f t="shared" si="17"/>
        <v>1000.0000000000006</v>
      </c>
      <c r="W16" s="101">
        <f t="shared" si="12"/>
        <v>144218.71868069077</v>
      </c>
      <c r="X16" s="108">
        <f t="shared" si="18"/>
        <v>954.45630079591854</v>
      </c>
      <c r="Y16" s="32">
        <f>(uNES*L16+ uOCEX*G16+uEREX*'PH + UC'!H16+uHOEX*I16+uNES*S16+ uOCEX*N16+uEREX*O16+uHOEX*P16)/(1+oDR)^A$5:A$65536</f>
        <v>627.12346210110684</v>
      </c>
      <c r="Z16" s="30"/>
      <c r="AA16" s="30"/>
    </row>
    <row r="17" spans="1:27" x14ac:dyDescent="0.25">
      <c r="A17" s="4">
        <v>11</v>
      </c>
      <c r="C17" s="106">
        <f>IF(male=0,VLOOKUP((($A$5:$A$1570/'Life tables'!$I$2)*2)+age,lifetable,13,1),IF(male=1,VLOOKUP((($A$5:$A$1570/'Life tables'!$I$2)*2)+age,lifetable,10,1),"error"))</f>
        <v>8.0321853324738512E-5</v>
      </c>
      <c r="E17" s="96"/>
      <c r="F17" s="97">
        <f t="shared" si="0"/>
        <v>632.37144641365126</v>
      </c>
      <c r="G17" s="97">
        <f t="shared" si="1"/>
        <v>63.523035272771004</v>
      </c>
      <c r="H17" s="97">
        <f t="shared" si="2"/>
        <v>1.4536466209502499</v>
      </c>
      <c r="I17" s="97">
        <f t="shared" si="3"/>
        <v>1.4536466209502499</v>
      </c>
      <c r="J17" s="97">
        <f t="shared" si="4"/>
        <v>5.6129053668859674E-2</v>
      </c>
      <c r="K17" s="97">
        <f t="shared" si="5"/>
        <v>3.5045967726467024</v>
      </c>
      <c r="L17" s="97">
        <f t="shared" si="13"/>
        <v>562.38039207266422</v>
      </c>
      <c r="M17" s="97">
        <f t="shared" si="6"/>
        <v>322.08485438226734</v>
      </c>
      <c r="N17" s="97">
        <f t="shared" si="7"/>
        <v>31.017469314911292</v>
      </c>
      <c r="O17" s="97">
        <f t="shared" si="8"/>
        <v>0.74038377742592687</v>
      </c>
      <c r="P17" s="97">
        <f t="shared" si="9"/>
        <v>0.74038377742592687</v>
      </c>
      <c r="Q17" s="97">
        <f t="shared" si="10"/>
        <v>2.8480771046977962E-2</v>
      </c>
      <c r="R17" s="97">
        <f t="shared" si="11"/>
        <v>5.8038033020133391E-2</v>
      </c>
      <c r="S17" s="97">
        <f t="shared" si="14"/>
        <v>289.50009870843706</v>
      </c>
      <c r="T17" s="97">
        <f t="shared" si="15"/>
        <v>0.95209009880862105</v>
      </c>
      <c r="U17" s="97">
        <f t="shared" si="16"/>
        <v>48.238853735655994</v>
      </c>
      <c r="V17" s="33">
        <f t="shared" si="17"/>
        <v>1000.0000000000005</v>
      </c>
      <c r="W17" s="101">
        <f t="shared" si="12"/>
        <v>145408.97648799227</v>
      </c>
      <c r="X17" s="108">
        <f t="shared" si="18"/>
        <v>950.80905616553605</v>
      </c>
      <c r="Y17" s="32">
        <f>(uNES*L17+ uOCEX*G17+uEREX*'PH + UC'!H17+uHOEX*I17+uNES*S17+ uOCEX*N17+uEREX*O17+uHOEX*P17)/(1+oDR)^A$5:A$65536</f>
        <v>624.55828552495268</v>
      </c>
      <c r="Z17" s="30"/>
      <c r="AA17" s="30"/>
    </row>
    <row r="18" spans="1:27" x14ac:dyDescent="0.25">
      <c r="A18" s="4">
        <v>12</v>
      </c>
      <c r="C18" s="106">
        <f>IF(male=0,VLOOKUP((($A$5:$A$1570/'Life tables'!$I$2)*2)+age,lifetable,13,1),IF(male=1,VLOOKUP((($A$5:$A$1570/'Life tables'!$I$2)*2)+age,lifetable,10,1),"error"))</f>
        <v>8.0321853324738512E-5</v>
      </c>
      <c r="E18" s="96"/>
      <c r="F18" s="97">
        <f t="shared" si="0"/>
        <v>607.57517268106483</v>
      </c>
      <c r="G18" s="97">
        <f t="shared" si="1"/>
        <v>61.03219768059099</v>
      </c>
      <c r="H18" s="97">
        <f t="shared" si="2"/>
        <v>1.3966468627733861</v>
      </c>
      <c r="I18" s="97">
        <f t="shared" si="3"/>
        <v>1.3966468627733861</v>
      </c>
      <c r="J18" s="97">
        <f t="shared" si="4"/>
        <v>5.3928145662944314E-2</v>
      </c>
      <c r="K18" s="97">
        <f t="shared" si="5"/>
        <v>3.3671760503959978</v>
      </c>
      <c r="L18" s="97">
        <f t="shared" si="13"/>
        <v>540.32857707886808</v>
      </c>
      <c r="M18" s="97">
        <f t="shared" si="6"/>
        <v>343.23388348447128</v>
      </c>
      <c r="N18" s="97">
        <f t="shared" si="7"/>
        <v>33.054166639521327</v>
      </c>
      <c r="O18" s="97">
        <f t="shared" si="8"/>
        <v>0.78899953145016422</v>
      </c>
      <c r="P18" s="97">
        <f t="shared" si="9"/>
        <v>0.78899953145016422</v>
      </c>
      <c r="Q18" s="97">
        <f t="shared" si="10"/>
        <v>3.0350901379188045E-2</v>
      </c>
      <c r="R18" s="97">
        <f t="shared" si="11"/>
        <v>6.1848979212346063E-2</v>
      </c>
      <c r="S18" s="97">
        <f t="shared" si="14"/>
        <v>308.50951790145808</v>
      </c>
      <c r="T18" s="97">
        <f t="shared" si="15"/>
        <v>1.0363691458507533</v>
      </c>
      <c r="U18" s="97">
        <f t="shared" si="16"/>
        <v>51.667878765264341</v>
      </c>
      <c r="V18" s="33">
        <f t="shared" si="17"/>
        <v>1000.0000000000007</v>
      </c>
      <c r="W18" s="101">
        <f t="shared" si="12"/>
        <v>146520.85625831812</v>
      </c>
      <c r="X18" s="108">
        <f t="shared" si="18"/>
        <v>947.29575208888559</v>
      </c>
      <c r="Y18" s="32">
        <f>(uNES*L18+ uOCEX*G18+uEREX*'PH + UC'!H18+uHOEX*I18+uNES*S18+ uOCEX*N18+uEREX*O18+uHOEX*P18)/(1+oDR)^A$5:A$65536</f>
        <v>622.08193985578271</v>
      </c>
      <c r="Z18" s="30"/>
      <c r="AA18" s="30"/>
    </row>
    <row r="19" spans="1:27" x14ac:dyDescent="0.25">
      <c r="A19" s="4">
        <v>13</v>
      </c>
      <c r="C19" s="106">
        <f>IF(male=0,VLOOKUP((($A$5:$A$1570/'Life tables'!$I$2)*2)+age,lifetable,13,1),IF(male=1,VLOOKUP((($A$5:$A$1570/'Life tables'!$I$2)*2)+age,lifetable,10,1),"error"))</f>
        <v>8.0321853324738512E-5</v>
      </c>
      <c r="E19" s="96"/>
      <c r="F19" s="97">
        <f t="shared" si="0"/>
        <v>583.99168521509341</v>
      </c>
      <c r="G19" s="97">
        <f t="shared" si="1"/>
        <v>58.663187007114267</v>
      </c>
      <c r="H19" s="97">
        <f t="shared" si="2"/>
        <v>1.3424349639605053</v>
      </c>
      <c r="I19" s="97">
        <f t="shared" si="3"/>
        <v>1.3424349639605053</v>
      </c>
      <c r="J19" s="97">
        <f t="shared" si="4"/>
        <v>5.1834884113607205E-2</v>
      </c>
      <c r="K19" s="97">
        <f t="shared" si="5"/>
        <v>3.2364765785432894</v>
      </c>
      <c r="L19" s="97">
        <f t="shared" si="13"/>
        <v>519.35531681740122</v>
      </c>
      <c r="M19" s="97">
        <f t="shared" si="6"/>
        <v>363.30406687379218</v>
      </c>
      <c r="N19" s="97">
        <f t="shared" si="7"/>
        <v>34.986968784523945</v>
      </c>
      <c r="O19" s="97">
        <f t="shared" si="8"/>
        <v>0.83513531830644494</v>
      </c>
      <c r="P19" s="97">
        <f t="shared" si="9"/>
        <v>0.83513531830644494</v>
      </c>
      <c r="Q19" s="97">
        <f t="shared" si="10"/>
        <v>3.2125633379792108E-2</v>
      </c>
      <c r="R19" s="97">
        <f t="shared" si="11"/>
        <v>6.5465522959811617E-2</v>
      </c>
      <c r="S19" s="97">
        <f t="shared" si="14"/>
        <v>326.54923629631577</v>
      </c>
      <c r="T19" s="97">
        <f t="shared" si="15"/>
        <v>1.1203296633441526</v>
      </c>
      <c r="U19" s="97">
        <f t="shared" si="16"/>
        <v>54.969820866767442</v>
      </c>
      <c r="V19" s="33">
        <f t="shared" si="17"/>
        <v>1000.0000000000008</v>
      </c>
      <c r="W19" s="101">
        <f t="shared" si="12"/>
        <v>147558.33876283231</v>
      </c>
      <c r="X19" s="108">
        <f t="shared" si="18"/>
        <v>943.9098494698892</v>
      </c>
      <c r="Y19" s="32">
        <f>(uNES*L19+ uOCEX*G19+uEREX*'PH + UC'!H19+uHOEX*I19+uNES*S19+ uOCEX*N19+uEREX*O19+uHOEX*P19)/(1+oDR)^A$5:A$65536</f>
        <v>619.6900832051349</v>
      </c>
      <c r="Z19" s="30"/>
      <c r="AA19" s="30"/>
    </row>
    <row r="20" spans="1:27" x14ac:dyDescent="0.25">
      <c r="A20" s="4">
        <v>14</v>
      </c>
      <c r="C20" s="106">
        <f>IF(male=0,VLOOKUP((($A$5:$A$1570/'Life tables'!$I$2)*2)+age,lifetable,13,1),IF(male=1,VLOOKUP((($A$5:$A$1570/'Life tables'!$I$2)*2)+age,lifetable,10,1),"error"))</f>
        <v>8.0321853324738512E-5</v>
      </c>
      <c r="E20" s="96"/>
      <c r="F20" s="97">
        <f t="shared" si="0"/>
        <v>561.56135017936072</v>
      </c>
      <c r="G20" s="97">
        <f t="shared" si="1"/>
        <v>56.41001290867009</v>
      </c>
      <c r="H20" s="97">
        <f t="shared" si="2"/>
        <v>1.2908738428561433</v>
      </c>
      <c r="I20" s="97">
        <f t="shared" si="3"/>
        <v>1.2908738428561433</v>
      </c>
      <c r="J20" s="97">
        <f t="shared" si="4"/>
        <v>4.9843975943778797E-2</v>
      </c>
      <c r="K20" s="97">
        <f t="shared" si="5"/>
        <v>3.1121678669127637</v>
      </c>
      <c r="L20" s="97">
        <f t="shared" si="13"/>
        <v>499.40757774212182</v>
      </c>
      <c r="M20" s="97">
        <f t="shared" si="6"/>
        <v>382.34849929052848</v>
      </c>
      <c r="N20" s="97">
        <f t="shared" si="7"/>
        <v>36.820988888446422</v>
      </c>
      <c r="O20" s="97">
        <f t="shared" si="8"/>
        <v>0.8789131880814115</v>
      </c>
      <c r="P20" s="97">
        <f t="shared" si="9"/>
        <v>0.8789131880814115</v>
      </c>
      <c r="Q20" s="97">
        <f t="shared" si="10"/>
        <v>3.3809662020073843E-2</v>
      </c>
      <c r="R20" s="97">
        <f t="shared" si="11"/>
        <v>6.8897231661458322E-2</v>
      </c>
      <c r="S20" s="97">
        <f t="shared" si="14"/>
        <v>343.66697713223772</v>
      </c>
      <c r="T20" s="97">
        <f t="shared" si="15"/>
        <v>1.2039833013080052</v>
      </c>
      <c r="U20" s="97">
        <f t="shared" si="16"/>
        <v>58.150885965341665</v>
      </c>
      <c r="V20" s="33">
        <f t="shared" si="17"/>
        <v>1000.0000000000008</v>
      </c>
      <c r="W20" s="101">
        <f t="shared" si="12"/>
        <v>148525.20457180735</v>
      </c>
      <c r="X20" s="108">
        <f t="shared" si="18"/>
        <v>940.64513073335115</v>
      </c>
      <c r="Y20" s="32">
        <f>(uNES*L20+ uOCEX*G20+uEREX*'PH + UC'!H20+uHOEX*I20+uNES*S20+ uOCEX*N20+uEREX*O20+uHOEX*P20)/(1+oDR)^A$5:A$65536</f>
        <v>617.37858832346865</v>
      </c>
      <c r="Z20" s="30"/>
      <c r="AA20" s="30"/>
    </row>
    <row r="21" spans="1:27" x14ac:dyDescent="0.25">
      <c r="A21" s="4">
        <v>15</v>
      </c>
      <c r="C21" s="106">
        <f>IF(male=0,VLOOKUP((($A$5:$A$1570/'Life tables'!$I$2)*2)+age,lifetable,13,1),IF(male=1,VLOOKUP((($A$5:$A$1570/'Life tables'!$I$2)*2)+age,lifetable,10,1),"error"))</f>
        <v>8.0321853324738512E-5</v>
      </c>
      <c r="E21" s="96"/>
      <c r="F21" s="97">
        <f t="shared" si="0"/>
        <v>540.22746632287294</v>
      </c>
      <c r="G21" s="97">
        <f t="shared" si="1"/>
        <v>54.26697962592695</v>
      </c>
      <c r="H21" s="97">
        <f t="shared" si="2"/>
        <v>1.2418331590055274</v>
      </c>
      <c r="I21" s="97">
        <f t="shared" si="3"/>
        <v>1.2418331590055274</v>
      </c>
      <c r="J21" s="97">
        <f t="shared" si="4"/>
        <v>4.7950388371574081E-2</v>
      </c>
      <c r="K21" s="97">
        <f t="shared" si="5"/>
        <v>2.9939356776899761</v>
      </c>
      <c r="L21" s="97">
        <f t="shared" si="13"/>
        <v>480.43493431287339</v>
      </c>
      <c r="M21" s="97">
        <f t="shared" si="6"/>
        <v>400.41766441047832</v>
      </c>
      <c r="N21" s="97">
        <f t="shared" si="7"/>
        <v>38.561088638647419</v>
      </c>
      <c r="O21" s="97">
        <f t="shared" si="8"/>
        <v>0.92044918874837678</v>
      </c>
      <c r="P21" s="97">
        <f t="shared" si="9"/>
        <v>0.92044918874837678</v>
      </c>
      <c r="Q21" s="97">
        <f t="shared" si="10"/>
        <v>3.5407451384551529E-2</v>
      </c>
      <c r="R21" s="97">
        <f t="shared" si="11"/>
        <v>7.2153202215830423E-2</v>
      </c>
      <c r="S21" s="97">
        <f t="shared" si="14"/>
        <v>359.90811674073376</v>
      </c>
      <c r="T21" s="97">
        <f t="shared" si="15"/>
        <v>1.2873411410641309</v>
      </c>
      <c r="U21" s="97">
        <f t="shared" si="16"/>
        <v>61.216974845247471</v>
      </c>
      <c r="V21" s="33">
        <f t="shared" si="17"/>
        <v>1000.000000000001</v>
      </c>
      <c r="W21" s="101">
        <f t="shared" si="12"/>
        <v>149425.04411881836</v>
      </c>
      <c r="X21" s="108">
        <f t="shared" si="18"/>
        <v>937.49568401368947</v>
      </c>
      <c r="Y21" s="32">
        <f>(uNES*L21+ uOCEX*G21+uEREX*'PH + UC'!H21+uHOEX*I21+uNES*S21+ uOCEX*N21+uEREX*O21+uHOEX*P21)/(1+oDR)^A$5:A$65536</f>
        <v>615.14353198633864</v>
      </c>
      <c r="Z21" s="30"/>
      <c r="AA21" s="30"/>
    </row>
    <row r="22" spans="1:27" x14ac:dyDescent="0.25">
      <c r="A22" s="4">
        <v>16</v>
      </c>
      <c r="C22" s="106">
        <f>IF(male=0,VLOOKUP((($A$5:$A$1570/'Life tables'!$I$2)*2)+age,lifetable,13,1),IF(male=1,VLOOKUP((($A$5:$A$1570/'Life tables'!$I$2)*2)+age,lifetable,10,1),"error"))</f>
        <v>8.0321853324738512E-5</v>
      </c>
      <c r="E22" s="96"/>
      <c r="F22" s="97">
        <f t="shared" si="0"/>
        <v>519.93612076528348</v>
      </c>
      <c r="G22" s="97">
        <f t="shared" si="1"/>
        <v>52.228671497220596</v>
      </c>
      <c r="H22" s="97">
        <f t="shared" si="2"/>
        <v>1.195188981644886</v>
      </c>
      <c r="I22" s="97">
        <f t="shared" si="3"/>
        <v>1.195188981644886</v>
      </c>
      <c r="J22" s="97">
        <f t="shared" si="4"/>
        <v>4.6149336109846381E-2</v>
      </c>
      <c r="K22" s="97">
        <f t="shared" si="5"/>
        <v>2.8814812261851084</v>
      </c>
      <c r="L22" s="97">
        <f t="shared" si="13"/>
        <v>462.38944074247814</v>
      </c>
      <c r="M22" s="97">
        <f t="shared" si="6"/>
        <v>417.55956324840577</v>
      </c>
      <c r="N22" s="97">
        <f t="shared" si="7"/>
        <v>40.211890636849049</v>
      </c>
      <c r="O22" s="97">
        <f t="shared" si="8"/>
        <v>0.95985366133129058</v>
      </c>
      <c r="P22" s="97">
        <f t="shared" si="9"/>
        <v>0.95985366133129058</v>
      </c>
      <c r="Q22" s="97">
        <f t="shared" si="10"/>
        <v>3.6923246025221068E-2</v>
      </c>
      <c r="R22" s="97">
        <f t="shared" si="11"/>
        <v>7.5242084158731848E-2</v>
      </c>
      <c r="S22" s="97">
        <f t="shared" si="14"/>
        <v>375.31579995871022</v>
      </c>
      <c r="T22" s="97">
        <f t="shared" si="15"/>
        <v>1.3704137231991984</v>
      </c>
      <c r="U22" s="97">
        <f t="shared" si="16"/>
        <v>64.17369815559131</v>
      </c>
      <c r="V22" s="33">
        <f t="shared" si="17"/>
        <v>1000.0000000000009</v>
      </c>
      <c r="W22" s="101">
        <f t="shared" si="12"/>
        <v>150261.26725901576</v>
      </c>
      <c r="X22" s="108">
        <f t="shared" si="18"/>
        <v>934.45588812121014</v>
      </c>
      <c r="Y22" s="32">
        <f>(uNES*L22+ uOCEX*G22+uEREX*'PH + UC'!H22+uHOEX*I22+uNES*S22+ uOCEX*N22+uEREX*O22+uHOEX*P22)/(1+oDR)^A$5:A$65536</f>
        <v>612.98118490542458</v>
      </c>
      <c r="Z22" s="30"/>
      <c r="AA22" s="30"/>
    </row>
    <row r="23" spans="1:27" x14ac:dyDescent="0.25">
      <c r="A23" s="4">
        <v>17</v>
      </c>
      <c r="C23" s="106">
        <f>IF(male=0,VLOOKUP((($A$5:$A$1570/'Life tables'!$I$2)*2)+age,lifetable,13,1),IF(male=1,VLOOKUP((($A$5:$A$1570/'Life tables'!$I$2)*2)+age,lifetable,10,1),"error"))</f>
        <v>8.0321853324738512E-5</v>
      </c>
      <c r="E23" s="96"/>
      <c r="F23" s="97">
        <f t="shared" si="0"/>
        <v>500.63605187415675</v>
      </c>
      <c r="G23" s="97">
        <f t="shared" si="1"/>
        <v>50.28993918428818</v>
      </c>
      <c r="H23" s="97">
        <f t="shared" si="2"/>
        <v>1.1508234744942965</v>
      </c>
      <c r="I23" s="97">
        <f t="shared" si="3"/>
        <v>1.1508234744942965</v>
      </c>
      <c r="J23" s="97">
        <f t="shared" si="4"/>
        <v>4.4436269195224608E-2</v>
      </c>
      <c r="K23" s="97">
        <f t="shared" si="5"/>
        <v>2.7745204209000178</v>
      </c>
      <c r="L23" s="97">
        <f t="shared" si="13"/>
        <v>445.22550905078475</v>
      </c>
      <c r="M23" s="97">
        <f t="shared" si="6"/>
        <v>433.81983624705344</v>
      </c>
      <c r="N23" s="97">
        <f t="shared" si="7"/>
        <v>41.777790156573261</v>
      </c>
      <c r="O23" s="97">
        <f t="shared" si="8"/>
        <v>0.99723152055352904</v>
      </c>
      <c r="P23" s="97">
        <f t="shared" si="9"/>
        <v>0.99723152055352904</v>
      </c>
      <c r="Q23" s="97">
        <f t="shared" si="10"/>
        <v>3.83610817574353E-2</v>
      </c>
      <c r="R23" s="97">
        <f t="shared" si="11"/>
        <v>7.8172101663037868E-2</v>
      </c>
      <c r="S23" s="97">
        <f t="shared" si="14"/>
        <v>389.93104986595267</v>
      </c>
      <c r="T23" s="97">
        <f t="shared" si="15"/>
        <v>1.4532110741518582</v>
      </c>
      <c r="U23" s="97">
        <f t="shared" si="16"/>
        <v>67.026390678154371</v>
      </c>
      <c r="V23" s="33">
        <f t="shared" si="17"/>
        <v>1000.0000000000009</v>
      </c>
      <c r="W23" s="101">
        <f t="shared" si="12"/>
        <v>151037.11234690723</v>
      </c>
      <c r="X23" s="108">
        <f t="shared" si="18"/>
        <v>931.52039824769463</v>
      </c>
      <c r="Y23" s="32">
        <f>(uNES*L23+ uOCEX*G23+uEREX*'PH + UC'!H23+uHOEX*I23+uNES*S23+ uOCEX*N23+uEREX*O23+uHOEX*P23)/(1+oDR)^A$5:A$65536</f>
        <v>610.88800213846059</v>
      </c>
      <c r="Z23" s="30"/>
      <c r="AA23" s="30"/>
    </row>
    <row r="24" spans="1:27" x14ac:dyDescent="0.25">
      <c r="A24" s="4">
        <v>18</v>
      </c>
      <c r="C24" s="106">
        <f>IF(male=0,VLOOKUP((($A$5:$A$1570/'Life tables'!$I$2)*2)+age,lifetable,13,1),IF(male=1,VLOOKUP((($A$5:$A$1570/'Life tables'!$I$2)*2)+age,lifetable,10,1),"error"))</f>
        <v>8.0321853324738512E-5</v>
      </c>
      <c r="E24" s="96"/>
      <c r="F24" s="97">
        <f t="shared" si="0"/>
        <v>482.2785188854694</v>
      </c>
      <c r="G24" s="97">
        <f t="shared" si="1"/>
        <v>48.445886575374765</v>
      </c>
      <c r="H24" s="97">
        <f t="shared" si="2"/>
        <v>1.1086245960513685</v>
      </c>
      <c r="I24" s="97">
        <f t="shared" si="3"/>
        <v>1.1086245960513685</v>
      </c>
      <c r="J24" s="97">
        <f t="shared" si="4"/>
        <v>4.2806861415677445E-2</v>
      </c>
      <c r="K24" s="97">
        <f t="shared" si="5"/>
        <v>2.672783140966247</v>
      </c>
      <c r="L24" s="97">
        <f t="shared" si="13"/>
        <v>428.89979311560995</v>
      </c>
      <c r="M24" s="97">
        <f t="shared" si="6"/>
        <v>449.24187936222518</v>
      </c>
      <c r="N24" s="97">
        <f t="shared" si="7"/>
        <v>43.262966322386838</v>
      </c>
      <c r="O24" s="97">
        <f t="shared" si="8"/>
        <v>1.0326825216853135</v>
      </c>
      <c r="P24" s="97">
        <f t="shared" si="9"/>
        <v>1.0326825216853135</v>
      </c>
      <c r="Q24" s="97">
        <f t="shared" si="10"/>
        <v>3.9724795924878042E-2</v>
      </c>
      <c r="R24" s="97">
        <f t="shared" si="11"/>
        <v>8.0951074456629538E-2</v>
      </c>
      <c r="S24" s="97">
        <f t="shared" si="14"/>
        <v>403.79287212608619</v>
      </c>
      <c r="T24" s="97">
        <f t="shared" si="15"/>
        <v>1.5357427314924137</v>
      </c>
      <c r="U24" s="97">
        <f t="shared" si="16"/>
        <v>69.780124893577252</v>
      </c>
      <c r="V24" s="33">
        <f t="shared" si="17"/>
        <v>1000.0000000000008</v>
      </c>
      <c r="W24" s="101">
        <f t="shared" si="12"/>
        <v>151755.65485780401</v>
      </c>
      <c r="X24" s="108">
        <f t="shared" si="18"/>
        <v>928.68413237493098</v>
      </c>
      <c r="Y24" s="32">
        <f>(uNES*L24+ uOCEX*G24+uEREX*'PH + UC'!H24+uHOEX*I24+uNES*S24+ uOCEX*N24+uEREX*O24+uHOEX*P24)/(1+oDR)^A$5:A$65536</f>
        <v>608.8606139733937</v>
      </c>
      <c r="Z24" s="30"/>
      <c r="AA24" s="30"/>
    </row>
    <row r="25" spans="1:27" x14ac:dyDescent="0.25">
      <c r="A25" s="4">
        <v>19</v>
      </c>
      <c r="C25" s="106">
        <f>IF(male=0,VLOOKUP((($A$5:$A$1570/'Life tables'!$I$2)*2)+age,lifetable,13,1),IF(male=1,VLOOKUP((($A$5:$A$1570/'Life tables'!$I$2)*2)+age,lifetable,10,1),"error"))</f>
        <v>8.0321853324738512E-5</v>
      </c>
      <c r="E25" s="96"/>
      <c r="F25" s="97">
        <f t="shared" si="0"/>
        <v>464.81717793573796</v>
      </c>
      <c r="G25" s="97">
        <f t="shared" si="1"/>
        <v>46.691858332401068</v>
      </c>
      <c r="H25" s="97">
        <f t="shared" si="2"/>
        <v>1.0684858146234768</v>
      </c>
      <c r="I25" s="97">
        <f t="shared" si="3"/>
        <v>1.0684858146234768</v>
      </c>
      <c r="J25" s="97">
        <f t="shared" si="4"/>
        <v>4.1256999307171319E-2</v>
      </c>
      <c r="K25" s="97">
        <f t="shared" si="5"/>
        <v>2.5760125491162107</v>
      </c>
      <c r="L25" s="97">
        <f t="shared" si="13"/>
        <v>413.37107842566655</v>
      </c>
      <c r="M25" s="97">
        <f t="shared" si="6"/>
        <v>463.86695443919314</v>
      </c>
      <c r="N25" s="97">
        <f t="shared" si="7"/>
        <v>44.671392739388523</v>
      </c>
      <c r="O25" s="97">
        <f t="shared" si="8"/>
        <v>1.0663015142684662</v>
      </c>
      <c r="P25" s="97">
        <f t="shared" si="9"/>
        <v>1.0663015142684662</v>
      </c>
      <c r="Q25" s="97">
        <f t="shared" si="10"/>
        <v>4.1018037159741026E-2</v>
      </c>
      <c r="R25" s="97">
        <f t="shared" si="11"/>
        <v>8.3586437711654207E-2</v>
      </c>
      <c r="S25" s="97">
        <f t="shared" si="14"/>
        <v>416.93835419639629</v>
      </c>
      <c r="T25" s="97">
        <f t="shared" si="15"/>
        <v>1.6180177679593259</v>
      </c>
      <c r="U25" s="97">
        <f t="shared" si="16"/>
        <v>72.439723880405111</v>
      </c>
      <c r="V25" s="33">
        <f t="shared" si="17"/>
        <v>1000.0000000000008</v>
      </c>
      <c r="W25" s="101">
        <f t="shared" si="12"/>
        <v>152419.81557587092</v>
      </c>
      <c r="X25" s="108">
        <f t="shared" si="18"/>
        <v>925.94225835163638</v>
      </c>
      <c r="Y25" s="32">
        <f>(uNES*L25+ uOCEX*G25+uEREX*'PH + UC'!H25+uHOEX*I25+uNES*S25+ uOCEX*N25+uEREX*O25+uHOEX*P25)/(1+oDR)^A$5:A$65536</f>
        <v>606.89581726332324</v>
      </c>
      <c r="Z25" s="30"/>
      <c r="AA25" s="30"/>
    </row>
    <row r="26" spans="1:27" x14ac:dyDescent="0.25">
      <c r="A26" s="4">
        <v>20</v>
      </c>
      <c r="C26" s="106">
        <f>IF(male=0,VLOOKUP((($A$5:$A$1570/'Life tables'!$I$2)*2)+age,lifetable,13,1),IF(male=1,VLOOKUP((($A$5:$A$1570/'Life tables'!$I$2)*2)+age,lifetable,10,1),"error"))</f>
        <v>8.0321853324738512E-5</v>
      </c>
      <c r="E26" s="96"/>
      <c r="F26" s="97">
        <f t="shared" si="0"/>
        <v>448.20796419047423</v>
      </c>
      <c r="G26" s="97">
        <f t="shared" si="1"/>
        <v>45.023428050520138</v>
      </c>
      <c r="H26" s="97">
        <f t="shared" si="2"/>
        <v>1.030305837373761</v>
      </c>
      <c r="I26" s="97">
        <f t="shared" si="3"/>
        <v>1.030305837373761</v>
      </c>
      <c r="J26" s="97">
        <f t="shared" si="4"/>
        <v>3.9782771691436035E-2</v>
      </c>
      <c r="K26" s="97">
        <f t="shared" si="5"/>
        <v>2.483964438440172</v>
      </c>
      <c r="L26" s="97">
        <f t="shared" si="13"/>
        <v>398.60017725507498</v>
      </c>
      <c r="M26" s="97">
        <f t="shared" si="6"/>
        <v>477.7342941611621</v>
      </c>
      <c r="N26" s="97">
        <f t="shared" si="7"/>
        <v>46.006847599973561</v>
      </c>
      <c r="O26" s="97">
        <f t="shared" si="8"/>
        <v>1.0981786833638325</v>
      </c>
      <c r="P26" s="97">
        <f t="shared" si="9"/>
        <v>1.0981786833638325</v>
      </c>
      <c r="Q26" s="97">
        <f t="shared" si="10"/>
        <v>4.2244274662928023E-2</v>
      </c>
      <c r="R26" s="97">
        <f t="shared" si="11"/>
        <v>8.6085260955698517E-2</v>
      </c>
      <c r="S26" s="97">
        <f t="shared" si="14"/>
        <v>429.40275965884223</v>
      </c>
      <c r="T26" s="97">
        <f t="shared" si="15"/>
        <v>1.7000448143136899</v>
      </c>
      <c r="U26" s="97">
        <f t="shared" si="16"/>
        <v>75.009773579800978</v>
      </c>
      <c r="V26" s="33">
        <f t="shared" si="17"/>
        <v>1000.0000000000008</v>
      </c>
      <c r="W26" s="101">
        <f t="shared" si="12"/>
        <v>153032.3683705671</v>
      </c>
      <c r="X26" s="108">
        <f t="shared" si="18"/>
        <v>923.29018160588612</v>
      </c>
      <c r="Y26" s="32">
        <f>(uNES*L26+ uOCEX*G26+uEREX*'PH + UC'!H26+uHOEX*I26+uNES*S26+ uOCEX*N26+uEREX*O26+uHOEX*P26)/(1+oDR)^A$5:A$65536</f>
        <v>604.99056718992586</v>
      </c>
      <c r="Z26" s="30"/>
      <c r="AA26" s="30"/>
    </row>
    <row r="27" spans="1:27" x14ac:dyDescent="0.25">
      <c r="A27" s="4">
        <v>21</v>
      </c>
      <c r="C27" s="106">
        <f>IF(male=0,VLOOKUP((($A$5:$A$1570/'Life tables'!$I$2)*2)+age,lifetable,13,1),IF(male=1,VLOOKUP((($A$5:$A$1570/'Life tables'!$I$2)*2)+age,lifetable,10,1),"error"))</f>
        <v>8.0321853324738512E-5</v>
      </c>
      <c r="E27" s="96"/>
      <c r="F27" s="97">
        <f t="shared" si="0"/>
        <v>432.4089797691671</v>
      </c>
      <c r="G27" s="97">
        <f t="shared" si="1"/>
        <v>43.436386999947196</v>
      </c>
      <c r="H27" s="97">
        <f t="shared" si="2"/>
        <v>0.99398835269173458</v>
      </c>
      <c r="I27" s="97">
        <f t="shared" si="3"/>
        <v>0.99398835269173458</v>
      </c>
      <c r="J27" s="97">
        <f t="shared" si="4"/>
        <v>3.8380459728228004E-2</v>
      </c>
      <c r="K27" s="97">
        <f t="shared" si="5"/>
        <v>2.3964066112675169</v>
      </c>
      <c r="L27" s="97">
        <f t="shared" si="13"/>
        <v>384.54982899284067</v>
      </c>
      <c r="M27" s="97">
        <f t="shared" si="6"/>
        <v>490.88120183671896</v>
      </c>
      <c r="N27" s="97">
        <f t="shared" si="7"/>
        <v>47.272923293581236</v>
      </c>
      <c r="O27" s="97">
        <f t="shared" si="8"/>
        <v>1.1283997789349587</v>
      </c>
      <c r="P27" s="97">
        <f t="shared" si="9"/>
        <v>1.1283997789349587</v>
      </c>
      <c r="Q27" s="97">
        <f t="shared" si="10"/>
        <v>4.3406807027889516E-2</v>
      </c>
      <c r="R27" s="97">
        <f t="shared" si="11"/>
        <v>8.8454266052973352E-2</v>
      </c>
      <c r="S27" s="97">
        <f t="shared" si="14"/>
        <v>441.21961791218695</v>
      </c>
      <c r="T27" s="97">
        <f t="shared" si="15"/>
        <v>1.7818320810698074</v>
      </c>
      <c r="U27" s="97">
        <f t="shared" si="16"/>
        <v>77.494634457121464</v>
      </c>
      <c r="V27" s="33">
        <f t="shared" si="17"/>
        <v>1000.0000000000007</v>
      </c>
      <c r="W27" s="101">
        <f t="shared" si="12"/>
        <v>153595.94758216792</v>
      </c>
      <c r="X27" s="108">
        <f t="shared" si="18"/>
        <v>920.72353346180955</v>
      </c>
      <c r="Y27" s="32">
        <f>(uNES*L27+ uOCEX*G27+uEREX*'PH + UC'!H27+uHOEX*I27+uNES*S27+ uOCEX*N27+uEREX*O27+uHOEX*P27)/(1+oDR)^A$5:A$65536</f>
        <v>603.14196943418244</v>
      </c>
      <c r="Z27" s="30"/>
      <c r="AA27" s="30"/>
    </row>
    <row r="28" spans="1:27" x14ac:dyDescent="0.25">
      <c r="A28" s="4">
        <v>22</v>
      </c>
      <c r="C28" s="106">
        <f>IF(male=0,VLOOKUP((($A$5:$A$1570/'Life tables'!$I$2)*2)+age,lifetable,13,1),IF(male=1,VLOOKUP((($A$5:$A$1570/'Life tables'!$I$2)*2)+age,lifetable,10,1),"error"))</f>
        <v>8.0321853324738512E-5</v>
      </c>
      <c r="E28" s="96"/>
      <c r="F28" s="97">
        <f t="shared" si="0"/>
        <v>417.3803871817401</v>
      </c>
      <c r="G28" s="97">
        <f t="shared" si="1"/>
        <v>41.926733421428786</v>
      </c>
      <c r="H28" s="97">
        <f t="shared" si="2"/>
        <v>0.95944178523324597</v>
      </c>
      <c r="I28" s="97">
        <f t="shared" si="3"/>
        <v>0.95944178523324597</v>
      </c>
      <c r="J28" s="97">
        <f t="shared" si="4"/>
        <v>3.704652745678997E-2</v>
      </c>
      <c r="K28" s="97">
        <f t="shared" si="5"/>
        <v>2.3131182885925767</v>
      </c>
      <c r="L28" s="97">
        <f t="shared" si="13"/>
        <v>371.18460537379548</v>
      </c>
      <c r="M28" s="97">
        <f t="shared" si="6"/>
        <v>503.34314628006945</v>
      </c>
      <c r="N28" s="97">
        <f t="shared" si="7"/>
        <v>48.473035543867276</v>
      </c>
      <c r="O28" s="97">
        <f t="shared" si="8"/>
        <v>1.1570463339514487</v>
      </c>
      <c r="P28" s="97">
        <f t="shared" si="9"/>
        <v>1.1570463339514487</v>
      </c>
      <c r="Q28" s="97">
        <f t="shared" si="10"/>
        <v>4.4508770630530638E-2</v>
      </c>
      <c r="R28" s="97">
        <f t="shared" si="11"/>
        <v>9.0699844301244031E-2</v>
      </c>
      <c r="S28" s="97">
        <f t="shared" si="14"/>
        <v>452.4208094533675</v>
      </c>
      <c r="T28" s="97">
        <f t="shared" si="15"/>
        <v>1.863387379157128</v>
      </c>
      <c r="U28" s="97">
        <f t="shared" si="16"/>
        <v>79.898452590015282</v>
      </c>
      <c r="V28" s="33">
        <f t="shared" si="17"/>
        <v>1000.0000000000007</v>
      </c>
      <c r="W28" s="101">
        <f t="shared" si="12"/>
        <v>154113.05503602079</v>
      </c>
      <c r="X28" s="108">
        <f t="shared" si="18"/>
        <v>918.23816003082834</v>
      </c>
      <c r="Y28" s="32">
        <f>(uNES*L28+ uOCEX*G28+uEREX*'PH + UC'!H28+uHOEX*I28+uNES*S28+ uOCEX*N28+uEREX*O28+uHOEX*P28)/(1+oDR)^A$5:A$65536</f>
        <v>601.34727273426302</v>
      </c>
      <c r="Z28" s="30"/>
      <c r="AA28" s="30"/>
    </row>
    <row r="29" spans="1:27" x14ac:dyDescent="0.25">
      <c r="A29" s="4">
        <v>23</v>
      </c>
      <c r="C29" s="106">
        <f>IF(male=0,VLOOKUP((($A$5:$A$1570/'Life tables'!$I$2)*2)+age,lifetable,13,1),IF(male=1,VLOOKUP((($A$5:$A$1570/'Life tables'!$I$2)*2)+age,lifetable,10,1),"error"))</f>
        <v>8.0321853324738512E-5</v>
      </c>
      <c r="E29" s="96"/>
      <c r="F29" s="97">
        <f t="shared" si="0"/>
        <v>403.08430800544704</v>
      </c>
      <c r="G29" s="97">
        <f t="shared" si="1"/>
        <v>40.490662348124893</v>
      </c>
      <c r="H29" s="97">
        <f t="shared" si="2"/>
        <v>0.92657906300675574</v>
      </c>
      <c r="I29" s="97">
        <f t="shared" si="3"/>
        <v>0.92657906300675574</v>
      </c>
      <c r="J29" s="97">
        <f t="shared" si="4"/>
        <v>3.5777612802450037E-2</v>
      </c>
      <c r="K29" s="97">
        <f t="shared" si="5"/>
        <v>2.2338895485429111</v>
      </c>
      <c r="L29" s="97">
        <f t="shared" si="13"/>
        <v>358.47082036996329</v>
      </c>
      <c r="M29" s="97">
        <f t="shared" si="6"/>
        <v>515.1538520253813</v>
      </c>
      <c r="N29" s="97">
        <f t="shared" si="7"/>
        <v>49.610432096540521</v>
      </c>
      <c r="O29" s="97">
        <f t="shared" si="8"/>
        <v>1.184195871766728</v>
      </c>
      <c r="P29" s="97">
        <f t="shared" si="9"/>
        <v>1.184195871766728</v>
      </c>
      <c r="Q29" s="97">
        <f t="shared" si="10"/>
        <v>4.5553147606531563E-2</v>
      </c>
      <c r="R29" s="97">
        <f t="shared" si="11"/>
        <v>9.282807268799062E-2</v>
      </c>
      <c r="S29" s="97">
        <f t="shared" si="14"/>
        <v>463.03664696501278</v>
      </c>
      <c r="T29" s="97">
        <f t="shared" si="15"/>
        <v>1.9447181395661097</v>
      </c>
      <c r="U29" s="97">
        <f t="shared" si="16"/>
        <v>82.22517021124618</v>
      </c>
      <c r="V29" s="33">
        <f t="shared" si="17"/>
        <v>1000.0000000000008</v>
      </c>
      <c r="W29" s="101">
        <f t="shared" si="12"/>
        <v>154586.06670419691</v>
      </c>
      <c r="X29" s="108">
        <f t="shared" si="18"/>
        <v>915.83011164918855</v>
      </c>
      <c r="Y29" s="32">
        <f>(uNES*L29+ uOCEX*G29+uEREX*'PH + UC'!H29+uHOEX*I29+uNES*S29+ uOCEX*N29+uEREX*O29+uHOEX*P29)/(1+oDR)^A$5:A$65536</f>
        <v>599.60386181142087</v>
      </c>
      <c r="Z29" s="30"/>
      <c r="AA29" s="30"/>
    </row>
    <row r="30" spans="1:27" x14ac:dyDescent="0.25">
      <c r="A30" s="4">
        <v>24</v>
      </c>
      <c r="C30" s="106">
        <f>IF(male=0,VLOOKUP((($A$5:$A$1570/'Life tables'!$I$2)*2)+age,lifetable,13,1),IF(male=1,VLOOKUP((($A$5:$A$1570/'Life tables'!$I$2)*2)+age,lifetable,10,1),"error"))</f>
        <v>8.0321853324738512E-5</v>
      </c>
      <c r="E30" s="96"/>
      <c r="F30" s="97">
        <f t="shared" si="0"/>
        <v>389.48472654449955</v>
      </c>
      <c r="G30" s="97">
        <f t="shared" si="1"/>
        <v>39.124555928016861</v>
      </c>
      <c r="H30" s="97">
        <f t="shared" si="2"/>
        <v>0.89531739591353199</v>
      </c>
      <c r="I30" s="97">
        <f t="shared" si="3"/>
        <v>0.89531739591353199</v>
      </c>
      <c r="J30" s="97">
        <f t="shared" si="4"/>
        <v>3.457051902548619E-2</v>
      </c>
      <c r="K30" s="97">
        <f t="shared" si="5"/>
        <v>2.158520792461843</v>
      </c>
      <c r="L30" s="97">
        <f t="shared" si="13"/>
        <v>346.37644451316828</v>
      </c>
      <c r="M30" s="97">
        <f t="shared" si="6"/>
        <v>526.34538510468894</v>
      </c>
      <c r="N30" s="97">
        <f t="shared" si="7"/>
        <v>50.688200979961053</v>
      </c>
      <c r="O30" s="97">
        <f t="shared" si="8"/>
        <v>1.209922103297661</v>
      </c>
      <c r="P30" s="97">
        <f t="shared" si="9"/>
        <v>1.209922103297661</v>
      </c>
      <c r="Q30" s="97">
        <f t="shared" si="10"/>
        <v>4.6542773436370005E-2</v>
      </c>
      <c r="R30" s="97">
        <f t="shared" si="11"/>
        <v>9.4844729347145024E-2</v>
      </c>
      <c r="S30" s="97">
        <f t="shared" si="14"/>
        <v>473.09595241534907</v>
      </c>
      <c r="T30" s="97">
        <f t="shared" si="15"/>
        <v>2.025831432027966</v>
      </c>
      <c r="U30" s="97">
        <f t="shared" si="16"/>
        <v>84.478535733055168</v>
      </c>
      <c r="V30" s="33">
        <f t="shared" si="17"/>
        <v>1000.0000000000008</v>
      </c>
      <c r="W30" s="101">
        <f t="shared" si="12"/>
        <v>155017.23903226503</v>
      </c>
      <c r="X30" s="108">
        <f t="shared" si="18"/>
        <v>913.49563283491773</v>
      </c>
      <c r="Y30" s="32">
        <f>(uNES*L30+ uOCEX*G30+uEREX*'PH + UC'!H30+uHOEX*I30+uNES*S30+ uOCEX*N30+uEREX*O30+uHOEX*P30)/(1+oDR)^A$5:A$65536</f>
        <v>597.90925064570854</v>
      </c>
      <c r="Z30" s="30"/>
      <c r="AA30" s="30"/>
    </row>
    <row r="31" spans="1:27" x14ac:dyDescent="0.25">
      <c r="A31" s="4">
        <v>25</v>
      </c>
      <c r="C31" s="106">
        <f>IF(male=0,VLOOKUP((($A$5:$A$1570/'Life tables'!$I$2)*2)+age,lifetable,13,1),IF(male=1,VLOOKUP((($A$5:$A$1570/'Life tables'!$I$2)*2)+age,lifetable,10,1),"error"))</f>
        <v>8.0321853324738512E-5</v>
      </c>
      <c r="E31" s="96"/>
      <c r="F31" s="97">
        <f t="shared" si="0"/>
        <v>376.5473982273914</v>
      </c>
      <c r="G31" s="97">
        <f t="shared" si="1"/>
        <v>37.824974222226956</v>
      </c>
      <c r="H31" s="97">
        <f t="shared" si="2"/>
        <v>0.86557806517849656</v>
      </c>
      <c r="I31" s="97">
        <f t="shared" si="3"/>
        <v>0.86557806517849656</v>
      </c>
      <c r="J31" s="97">
        <f t="shared" si="4"/>
        <v>3.3422206590506917E-2</v>
      </c>
      <c r="K31" s="97">
        <f t="shared" si="5"/>
        <v>2.0868222372472709</v>
      </c>
      <c r="L31" s="97">
        <f t="shared" si="13"/>
        <v>334.87102343096967</v>
      </c>
      <c r="M31" s="97">
        <f t="shared" si="6"/>
        <v>536.94823460752627</v>
      </c>
      <c r="N31" s="97">
        <f t="shared" si="7"/>
        <v>51.709278359509469</v>
      </c>
      <c r="O31" s="97">
        <f t="shared" si="8"/>
        <v>1.234295114507534</v>
      </c>
      <c r="P31" s="97">
        <f t="shared" si="9"/>
        <v>1.234295114507534</v>
      </c>
      <c r="Q31" s="97">
        <f t="shared" si="10"/>
        <v>4.7480344157337435E-2</v>
      </c>
      <c r="R31" s="97">
        <f t="shared" si="11"/>
        <v>9.6755308255716821E-2</v>
      </c>
      <c r="S31" s="97">
        <f t="shared" si="14"/>
        <v>482.62613036658871</v>
      </c>
      <c r="T31" s="97">
        <f t="shared" si="15"/>
        <v>2.1067339827758103</v>
      </c>
      <c r="U31" s="97">
        <f t="shared" si="16"/>
        <v>86.662113278558152</v>
      </c>
      <c r="V31" s="33">
        <f t="shared" si="17"/>
        <v>1000.0000000000009</v>
      </c>
      <c r="W31" s="101">
        <f t="shared" si="12"/>
        <v>155408.71494802044</v>
      </c>
      <c r="X31" s="108">
        <f t="shared" si="18"/>
        <v>911.23115273866688</v>
      </c>
      <c r="Y31" s="32">
        <f>(uNES*L31+ uOCEX*G31+uEREX*'PH + UC'!H31+uHOEX*I31+uNES*S31+ uOCEX*N31+uEREX*O31+uHOEX*P31)/(1+oDR)^A$5:A$65536</f>
        <v>596.26107608420409</v>
      </c>
      <c r="Z31" s="30"/>
      <c r="AA31" s="30"/>
    </row>
    <row r="32" spans="1:27" x14ac:dyDescent="0.25">
      <c r="A32" s="4">
        <v>26</v>
      </c>
      <c r="C32" s="106">
        <f>IF(male=0,VLOOKUP((($A$5:$A$1570/'Life tables'!$I$2)*2)+age,lifetable,13,1),IF(male=1,VLOOKUP((($A$5:$A$1570/'Life tables'!$I$2)*2)+age,lifetable,10,1),"error"))</f>
        <v>8.0321853324738512E-5</v>
      </c>
      <c r="E32" s="96"/>
      <c r="F32" s="97">
        <f t="shared" si="0"/>
        <v>364.23976250893662</v>
      </c>
      <c r="G32" s="97">
        <f t="shared" si="1"/>
        <v>36.58864645584579</v>
      </c>
      <c r="H32" s="97">
        <f t="shared" si="2"/>
        <v>0.83728622313616086</v>
      </c>
      <c r="I32" s="97">
        <f t="shared" si="3"/>
        <v>0.83728622313616086</v>
      </c>
      <c r="J32" s="97">
        <f t="shared" si="4"/>
        <v>3.2329785435668681E-2</v>
      </c>
      <c r="K32" s="97">
        <f t="shared" si="5"/>
        <v>2.0186134326555574</v>
      </c>
      <c r="L32" s="97">
        <f t="shared" si="13"/>
        <v>323.92560038872728</v>
      </c>
      <c r="M32" s="97">
        <f t="shared" si="6"/>
        <v>546.9913902297302</v>
      </c>
      <c r="N32" s="97">
        <f t="shared" si="7"/>
        <v>52.676456005704743</v>
      </c>
      <c r="O32" s="97">
        <f t="shared" si="8"/>
        <v>1.2573815446692533</v>
      </c>
      <c r="P32" s="97">
        <f t="shared" si="9"/>
        <v>1.2573815446692533</v>
      </c>
      <c r="Q32" s="97">
        <f t="shared" si="10"/>
        <v>4.836842322089277E-2</v>
      </c>
      <c r="R32" s="97">
        <f t="shared" si="11"/>
        <v>9.8565033207688668E-2</v>
      </c>
      <c r="S32" s="97">
        <f t="shared" si="14"/>
        <v>491.65323767825839</v>
      </c>
      <c r="T32" s="97">
        <f t="shared" si="15"/>
        <v>2.1874321914323716</v>
      </c>
      <c r="U32" s="97">
        <f t="shared" si="16"/>
        <v>88.7792917444214</v>
      </c>
      <c r="V32" s="33">
        <f t="shared" si="17"/>
        <v>1000.0000000000007</v>
      </c>
      <c r="W32" s="101">
        <f t="shared" si="12"/>
        <v>155762.52956815882</v>
      </c>
      <c r="X32" s="108">
        <f t="shared" si="18"/>
        <v>909.033276064147</v>
      </c>
      <c r="Y32" s="32">
        <f>(uNES*L32+ uOCEX*G32+uEREX*'PH + UC'!H32+uHOEX*I32+uNES*S32+ uOCEX*N32+uEREX*O32+uHOEX*P32)/(1+oDR)^A$5:A$65536</f>
        <v>594.6570917653147</v>
      </c>
      <c r="Z32" s="30"/>
      <c r="AA32" s="30"/>
    </row>
    <row r="33" spans="1:27" x14ac:dyDescent="0.25">
      <c r="A33" s="4">
        <v>27</v>
      </c>
      <c r="C33" s="106">
        <f>IF(male=0,VLOOKUP((($A$5:$A$1570/'Life tables'!$I$2)*2)+age,lifetable,13,1),IF(male=1,VLOOKUP((($A$5:$A$1570/'Life tables'!$I$2)*2)+age,lifetable,10,1),"error"))</f>
        <v>8.6010410302650442E-5</v>
      </c>
      <c r="E33" s="96"/>
      <c r="F33" s="97">
        <f t="shared" si="0"/>
        <v>352.53086005549386</v>
      </c>
      <c r="G33" s="97">
        <f t="shared" si="1"/>
        <v>35.41246269901476</v>
      </c>
      <c r="H33" s="97">
        <f t="shared" si="2"/>
        <v>0.8103707028624173</v>
      </c>
      <c r="I33" s="97">
        <f t="shared" si="3"/>
        <v>0.8103707028624173</v>
      </c>
      <c r="J33" s="97">
        <f t="shared" si="4"/>
        <v>3.3506564997589715E-2</v>
      </c>
      <c r="K33" s="97">
        <f t="shared" si="5"/>
        <v>1.9537228023428022</v>
      </c>
      <c r="L33" s="97">
        <f t="shared" si="13"/>
        <v>313.5104265834139</v>
      </c>
      <c r="M33" s="97">
        <f t="shared" si="6"/>
        <v>556.5024160086532</v>
      </c>
      <c r="N33" s="97">
        <f t="shared" si="7"/>
        <v>53.592388395064923</v>
      </c>
      <c r="O33" s="97">
        <f t="shared" si="8"/>
        <v>1.2792447558621547</v>
      </c>
      <c r="P33" s="97">
        <f t="shared" si="9"/>
        <v>1.2792447558621547</v>
      </c>
      <c r="Q33" s="97">
        <f t="shared" si="10"/>
        <v>5.2694561182937499E-2</v>
      </c>
      <c r="R33" s="97">
        <f t="shared" si="11"/>
        <v>0.10027887110072208</v>
      </c>
      <c r="S33" s="97">
        <f t="shared" si="14"/>
        <v>500.19856466958032</v>
      </c>
      <c r="T33" s="97">
        <f t="shared" si="15"/>
        <v>2.2736333176128989</v>
      </c>
      <c r="U33" s="97">
        <f t="shared" si="16"/>
        <v>90.833293417864923</v>
      </c>
      <c r="V33" s="33">
        <f t="shared" si="17"/>
        <v>1000.0000000000009</v>
      </c>
      <c r="W33" s="101">
        <f t="shared" si="12"/>
        <v>156079.79241572198</v>
      </c>
      <c r="X33" s="108">
        <f t="shared" si="18"/>
        <v>906.89307326452308</v>
      </c>
      <c r="Y33" s="32">
        <f>(uNES*L33+ uOCEX*G33+uEREX*'PH + UC'!H33+uHOEX*I33+uNES*S33+ uOCEX*N33+uEREX*O33+uHOEX*P33)/(1+oDR)^A$5:A$65536</f>
        <v>593.09137210881204</v>
      </c>
      <c r="Z33" s="30"/>
      <c r="AA33" s="30"/>
    </row>
    <row r="34" spans="1:27" x14ac:dyDescent="0.25">
      <c r="A34" s="4">
        <v>28</v>
      </c>
      <c r="C34" s="106">
        <f>IF(male=0,VLOOKUP((($A$5:$A$1570/'Life tables'!$I$2)*2)+age,lifetable,13,1),IF(male=1,VLOOKUP((($A$5:$A$1570/'Life tables'!$I$2)*2)+age,lifetable,10,1),"error"))</f>
        <v>8.6010410302650442E-5</v>
      </c>
      <c r="E34" s="96"/>
      <c r="F34" s="97">
        <f t="shared" si="0"/>
        <v>341.38909604616049</v>
      </c>
      <c r="G34" s="97">
        <f t="shared" si="1"/>
        <v>34.293249185849888</v>
      </c>
      <c r="H34" s="97">
        <f t="shared" si="2"/>
        <v>0.78475887662414312</v>
      </c>
      <c r="I34" s="97">
        <f t="shared" si="3"/>
        <v>0.78475887662414312</v>
      </c>
      <c r="J34" s="97">
        <f t="shared" si="4"/>
        <v>3.2447587522801372E-2</v>
      </c>
      <c r="K34" s="97">
        <f t="shared" si="5"/>
        <v>1.8919752481005145</v>
      </c>
      <c r="L34" s="97">
        <f t="shared" si="13"/>
        <v>303.60190627143902</v>
      </c>
      <c r="M34" s="97">
        <f t="shared" si="6"/>
        <v>565.50397721836259</v>
      </c>
      <c r="N34" s="97">
        <f t="shared" si="7"/>
        <v>54.459258242589883</v>
      </c>
      <c r="O34" s="97">
        <f t="shared" si="8"/>
        <v>1.2999368492670356</v>
      </c>
      <c r="P34" s="97">
        <f t="shared" si="9"/>
        <v>1.2999368492670356</v>
      </c>
      <c r="Q34" s="97">
        <f t="shared" si="10"/>
        <v>5.3546908458101193E-2</v>
      </c>
      <c r="R34" s="97">
        <f t="shared" si="11"/>
        <v>0.10190090610054796</v>
      </c>
      <c r="S34" s="97">
        <f t="shared" si="14"/>
        <v>508.28939746267997</v>
      </c>
      <c r="T34" s="97">
        <f t="shared" si="15"/>
        <v>2.3596278135938014</v>
      </c>
      <c r="U34" s="97">
        <f t="shared" si="16"/>
        <v>92.827169572065984</v>
      </c>
      <c r="V34" s="33">
        <f t="shared" si="17"/>
        <v>1000.0000000000009</v>
      </c>
      <c r="W34" s="101">
        <f t="shared" si="12"/>
        <v>156363.00062443691</v>
      </c>
      <c r="X34" s="108">
        <f t="shared" si="18"/>
        <v>904.81320261434121</v>
      </c>
      <c r="Y34" s="32">
        <f>(uNES*L34+ uOCEX*G34+uEREX*'PH + UC'!H34+uHOEX*I34+uNES*S34+ uOCEX*N34+uEREX*O34+uHOEX*P34)/(1+oDR)^A$5:A$65536</f>
        <v>591.5657590911859</v>
      </c>
      <c r="Z34" s="30"/>
      <c r="AA34" s="30"/>
    </row>
    <row r="35" spans="1:27" x14ac:dyDescent="0.25">
      <c r="A35" s="4">
        <v>29</v>
      </c>
      <c r="C35" s="106">
        <f>IF(male=0,VLOOKUP((($A$5:$A$1570/'Life tables'!$I$2)*2)+age,lifetable,13,1),IF(male=1,VLOOKUP((($A$5:$A$1570/'Life tables'!$I$2)*2)+age,lifetable,10,1),"error"))</f>
        <v>8.6010410302650442E-5</v>
      </c>
      <c r="E35" s="96"/>
      <c r="F35" s="97">
        <f t="shared" si="0"/>
        <v>330.78877340517602</v>
      </c>
      <c r="G35" s="97">
        <f t="shared" si="1"/>
        <v>33.228424591310016</v>
      </c>
      <c r="H35" s="97">
        <f t="shared" si="2"/>
        <v>0.76039167396905993</v>
      </c>
      <c r="I35" s="97">
        <f t="shared" si="3"/>
        <v>0.76039167396905993</v>
      </c>
      <c r="J35" s="97">
        <f t="shared" si="4"/>
        <v>3.144007175663651E-2</v>
      </c>
      <c r="K35" s="97">
        <f t="shared" si="5"/>
        <v>1.8332283569698431</v>
      </c>
      <c r="L35" s="97">
        <f t="shared" si="13"/>
        <v>294.17489703720139</v>
      </c>
      <c r="M35" s="97">
        <f t="shared" si="6"/>
        <v>574.02442920916519</v>
      </c>
      <c r="N35" s="97">
        <f t="shared" si="7"/>
        <v>55.279796229949667</v>
      </c>
      <c r="O35" s="97">
        <f t="shared" si="8"/>
        <v>1.3195230059723104</v>
      </c>
      <c r="P35" s="97">
        <f t="shared" si="9"/>
        <v>1.3195230059723104</v>
      </c>
      <c r="Q35" s="97">
        <f t="shared" si="10"/>
        <v>5.4353700065504829E-2</v>
      </c>
      <c r="R35" s="97">
        <f t="shared" si="11"/>
        <v>0.10343624769534943</v>
      </c>
      <c r="S35" s="97">
        <f t="shared" si="14"/>
        <v>515.94779701951006</v>
      </c>
      <c r="T35" s="97">
        <f t="shared" si="15"/>
        <v>2.4454215854159429</v>
      </c>
      <c r="U35" s="97">
        <f t="shared" si="16"/>
        <v>94.76383417673118</v>
      </c>
      <c r="V35" s="33">
        <f t="shared" si="17"/>
        <v>1000.000000000001</v>
      </c>
      <c r="W35" s="101">
        <f t="shared" si="12"/>
        <v>156614.05600204377</v>
      </c>
      <c r="X35" s="108">
        <f t="shared" si="18"/>
        <v>902.79074423785391</v>
      </c>
      <c r="Y35" s="32">
        <f>(uNES*L35+ uOCEX*G35+uEREX*'PH + UC'!H35+uHOEX*I35+uNES*S35+ uOCEX*N35+uEREX*O35+uHOEX*P35)/(1+oDR)^A$5:A$65536</f>
        <v>590.07826047851222</v>
      </c>
      <c r="Z35" s="30"/>
      <c r="AA35" s="30"/>
    </row>
    <row r="36" spans="1:27" x14ac:dyDescent="0.25">
      <c r="A36" s="4">
        <v>30</v>
      </c>
      <c r="C36" s="106">
        <f>IF(male=0,VLOOKUP((($A$5:$A$1570/'Life tables'!$I$2)*2)+age,lifetable,13,1),IF(male=1,VLOOKUP((($A$5:$A$1570/'Life tables'!$I$2)*2)+age,lifetable,10,1),"error"))</f>
        <v>8.6010410302650442E-5</v>
      </c>
      <c r="E36" s="96"/>
      <c r="F36" s="97">
        <f t="shared" si="0"/>
        <v>320.7032695088219</v>
      </c>
      <c r="G36" s="97">
        <f t="shared" si="1"/>
        <v>32.215314617124527</v>
      </c>
      <c r="H36" s="97">
        <f t="shared" si="2"/>
        <v>0.73720789686675592</v>
      </c>
      <c r="I36" s="97">
        <f t="shared" si="3"/>
        <v>0.73720789686675592</v>
      </c>
      <c r="J36" s="97">
        <f t="shared" si="4"/>
        <v>3.0481487331478839E-2</v>
      </c>
      <c r="K36" s="97">
        <f t="shared" si="5"/>
        <v>1.7773345866136183</v>
      </c>
      <c r="L36" s="97">
        <f t="shared" si="13"/>
        <v>285.20572302401877</v>
      </c>
      <c r="M36" s="97">
        <f t="shared" si="6"/>
        <v>582.08747472903201</v>
      </c>
      <c r="N36" s="97">
        <f t="shared" si="7"/>
        <v>56.056284983128904</v>
      </c>
      <c r="O36" s="97">
        <f t="shared" si="8"/>
        <v>1.3380577120236261</v>
      </c>
      <c r="P36" s="97">
        <f t="shared" si="9"/>
        <v>1.3380577120236261</v>
      </c>
      <c r="Q36" s="97">
        <f t="shared" si="10"/>
        <v>5.5117180390558483E-2</v>
      </c>
      <c r="R36" s="97">
        <f t="shared" si="11"/>
        <v>0.10488916699831503</v>
      </c>
      <c r="S36" s="97">
        <f t="shared" si="14"/>
        <v>523.19506797446695</v>
      </c>
      <c r="T36" s="97">
        <f t="shared" si="15"/>
        <v>2.5310202531379802</v>
      </c>
      <c r="U36" s="97">
        <f t="shared" si="16"/>
        <v>96.646057930343119</v>
      </c>
      <c r="V36" s="33">
        <f t="shared" si="17"/>
        <v>1000.0000000000009</v>
      </c>
      <c r="W36" s="101">
        <f t="shared" si="12"/>
        <v>156834.61452258404</v>
      </c>
      <c r="X36" s="108">
        <f t="shared" si="18"/>
        <v>900.82292181651997</v>
      </c>
      <c r="Y36" s="32">
        <f>(uNES*L36+ uOCEX*G36+uEREX*'PH + UC'!H36+uHOEX*I36+uNES*S36+ uOCEX*N36+uEREX*O36+uHOEX*P36)/(1+oDR)^A$5:A$65536</f>
        <v>588.62704141365168</v>
      </c>
      <c r="Z36" s="30"/>
      <c r="AA36" s="30"/>
    </row>
    <row r="37" spans="1:27" x14ac:dyDescent="0.25">
      <c r="A37" s="4">
        <v>31</v>
      </c>
      <c r="C37" s="106">
        <f>IF(male=0,VLOOKUP((($A$5:$A$1570/'Life tables'!$I$2)*2)+age,lifetable,13,1),IF(male=1,VLOOKUP((($A$5:$A$1570/'Life tables'!$I$2)*2)+age,lifetable,10,1),"error"))</f>
        <v>8.6010410302650442E-5</v>
      </c>
      <c r="E37" s="96"/>
      <c r="F37" s="97">
        <f t="shared" si="0"/>
        <v>311.10727109753674</v>
      </c>
      <c r="G37" s="97">
        <f t="shared" si="1"/>
        <v>31.251376493392758</v>
      </c>
      <c r="H37" s="97">
        <f t="shared" si="2"/>
        <v>0.71514935715197547</v>
      </c>
      <c r="I37" s="97">
        <f t="shared" si="3"/>
        <v>0.71514935715197547</v>
      </c>
      <c r="J37" s="97">
        <f t="shared" si="4"/>
        <v>2.9569428329228993E-2</v>
      </c>
      <c r="K37" s="97">
        <f t="shared" si="5"/>
        <v>1.7241536511788542</v>
      </c>
      <c r="L37" s="97">
        <f t="shared" si="13"/>
        <v>276.67187281033193</v>
      </c>
      <c r="M37" s="97">
        <f t="shared" si="6"/>
        <v>589.71565071898328</v>
      </c>
      <c r="N37" s="97">
        <f t="shared" si="7"/>
        <v>56.790894858376994</v>
      </c>
      <c r="O37" s="97">
        <f t="shared" si="8"/>
        <v>1.3555927735996878</v>
      </c>
      <c r="P37" s="97">
        <f t="shared" si="9"/>
        <v>1.3555927735996878</v>
      </c>
      <c r="Q37" s="97">
        <f t="shared" si="10"/>
        <v>5.5839483429779166E-2</v>
      </c>
      <c r="R37" s="97">
        <f t="shared" si="11"/>
        <v>0.10626372505022125</v>
      </c>
      <c r="S37" s="97">
        <f t="shared" si="14"/>
        <v>530.05146710492693</v>
      </c>
      <c r="T37" s="97">
        <f t="shared" si="15"/>
        <v>2.6164291648969882</v>
      </c>
      <c r="U37" s="97">
        <f t="shared" si="16"/>
        <v>98.476475306572198</v>
      </c>
      <c r="V37" s="33">
        <f t="shared" si="17"/>
        <v>1000.0000000000011</v>
      </c>
      <c r="W37" s="101">
        <f t="shared" si="12"/>
        <v>157026.24881820416</v>
      </c>
      <c r="X37" s="108">
        <f t="shared" si="18"/>
        <v>898.90709552853195</v>
      </c>
      <c r="Y37" s="32">
        <f>(uNES*L37+ uOCEX*G37+uEREX*'PH + UC'!H37+uHOEX*I37+uNES*S37+ uOCEX*N37+uEREX*O37+uHOEX*P37)/(1+oDR)^A$5:A$65536</f>
        <v>587.21035771703464</v>
      </c>
      <c r="Z37" s="30"/>
      <c r="AA37" s="30"/>
    </row>
    <row r="38" spans="1:27" x14ac:dyDescent="0.25">
      <c r="A38" s="4">
        <v>32</v>
      </c>
      <c r="C38" s="106">
        <f>IF(male=0,VLOOKUP((($A$5:$A$1570/'Life tables'!$I$2)*2)+age,lifetable,13,1),IF(male=1,VLOOKUP((($A$5:$A$1570/'Life tables'!$I$2)*2)+age,lifetable,10,1),"error"))</f>
        <v>8.6010410302650442E-5</v>
      </c>
      <c r="E38" s="96"/>
      <c r="F38" s="97">
        <f t="shared" si="0"/>
        <v>301.97670987791201</v>
      </c>
      <c r="G38" s="97">
        <f t="shared" si="1"/>
        <v>30.334192509669649</v>
      </c>
      <c r="H38" s="97">
        <f t="shared" si="2"/>
        <v>0.69416072849146371</v>
      </c>
      <c r="I38" s="97">
        <f t="shared" si="3"/>
        <v>0.69416072849146371</v>
      </c>
      <c r="J38" s="97">
        <f t="shared" si="4"/>
        <v>2.8701607160546993E-2</v>
      </c>
      <c r="K38" s="97">
        <f t="shared" si="5"/>
        <v>1.673552164403598</v>
      </c>
      <c r="L38" s="97">
        <f t="shared" si="13"/>
        <v>268.55194213969531</v>
      </c>
      <c r="M38" s="97">
        <f t="shared" si="6"/>
        <v>596.93038565061988</v>
      </c>
      <c r="N38" s="97">
        <f t="shared" si="7"/>
        <v>57.485689463936616</v>
      </c>
      <c r="O38" s="97">
        <f t="shared" si="8"/>
        <v>1.3721774488153442</v>
      </c>
      <c r="P38" s="97">
        <f t="shared" si="9"/>
        <v>1.3721774488153442</v>
      </c>
      <c r="Q38" s="97">
        <f t="shared" si="10"/>
        <v>5.6522638220014423E-2</v>
      </c>
      <c r="R38" s="97">
        <f t="shared" si="11"/>
        <v>0.10756378315136023</v>
      </c>
      <c r="S38" s="97">
        <f t="shared" si="14"/>
        <v>536.53625486768124</v>
      </c>
      <c r="T38" s="97">
        <f t="shared" si="15"/>
        <v>2.7016534102775496</v>
      </c>
      <c r="U38" s="97">
        <f t="shared" si="16"/>
        <v>100.25759125412715</v>
      </c>
      <c r="V38" s="33">
        <f t="shared" si="17"/>
        <v>1000.0000000000013</v>
      </c>
      <c r="W38" s="101">
        <f t="shared" si="12"/>
        <v>157190.45236940254</v>
      </c>
      <c r="X38" s="108">
        <f t="shared" si="18"/>
        <v>897.04075533559649</v>
      </c>
      <c r="Y38" s="32">
        <f>(uNES*L38+ uOCEX*G38+uEREX*'PH + UC'!H38+uHOEX*I38+uNES*S38+ uOCEX*N38+uEREX*O38+uHOEX*P38)/(1+oDR)^A$5:A$65536</f>
        <v>585.82655140219231</v>
      </c>
      <c r="Z38" s="30"/>
      <c r="AA38" s="30"/>
    </row>
    <row r="39" spans="1:27" x14ac:dyDescent="0.25">
      <c r="A39" s="4">
        <v>33</v>
      </c>
      <c r="C39" s="106">
        <f>IF(male=0,VLOOKUP((($A$5:$A$1570/'Life tables'!$I$2)*2)+age,lifetable,13,1),IF(male=1,VLOOKUP((($A$5:$A$1570/'Life tables'!$I$2)*2)+age,lifetable,10,1),"error"))</f>
        <v>8.6010410302650442E-5</v>
      </c>
      <c r="E39" s="96"/>
      <c r="F39" s="97">
        <f t="shared" si="0"/>
        <v>293.28870129195332</v>
      </c>
      <c r="G39" s="97">
        <f t="shared" si="1"/>
        <v>29.461463864209925</v>
      </c>
      <c r="H39" s="97">
        <f t="shared" si="2"/>
        <v>0.67418940563147411</v>
      </c>
      <c r="I39" s="97">
        <f t="shared" si="3"/>
        <v>0.67418940563147411</v>
      </c>
      <c r="J39" s="97">
        <f t="shared" si="4"/>
        <v>2.7875848745129921E-2</v>
      </c>
      <c r="K39" s="97">
        <f t="shared" si="5"/>
        <v>1.6254033002767365</v>
      </c>
      <c r="L39" s="97">
        <f t="shared" si="13"/>
        <v>260.82557946745857</v>
      </c>
      <c r="M39" s="97">
        <f t="shared" si="6"/>
        <v>603.75205404364317</v>
      </c>
      <c r="N39" s="97">
        <f t="shared" si="7"/>
        <v>58.142630910199017</v>
      </c>
      <c r="O39" s="97">
        <f t="shared" si="8"/>
        <v>1.3878585730422512</v>
      </c>
      <c r="P39" s="97">
        <f t="shared" si="9"/>
        <v>1.3878585730422512</v>
      </c>
      <c r="Q39" s="97">
        <f t="shared" si="10"/>
        <v>5.7168574000642347E-2</v>
      </c>
      <c r="R39" s="97">
        <f t="shared" si="11"/>
        <v>0.10879301268531649</v>
      </c>
      <c r="S39" s="97">
        <f t="shared" si="14"/>
        <v>542.66774440067366</v>
      </c>
      <c r="T39" s="97">
        <f t="shared" si="15"/>
        <v>2.7866978330233216</v>
      </c>
      <c r="U39" s="97">
        <f t="shared" si="16"/>
        <v>101.9917875670892</v>
      </c>
      <c r="V39" s="33">
        <f t="shared" si="17"/>
        <v>1000.0000000000011</v>
      </c>
      <c r="W39" s="101">
        <f t="shared" si="12"/>
        <v>157328.64348460812</v>
      </c>
      <c r="X39" s="108">
        <f t="shared" si="18"/>
        <v>895.22151459988856</v>
      </c>
      <c r="Y39" s="32">
        <f>(uNES*L39+ uOCEX*G39+uEREX*'PH + UC'!H39+uHOEX*I39+uNES*S39+ uOCEX*N39+uEREX*O39+uHOEX*P39)/(1+oDR)^A$5:A$65536</f>
        <v>584.47404641307287</v>
      </c>
      <c r="Z39" s="30"/>
      <c r="AA39" s="30"/>
    </row>
    <row r="40" spans="1:27" x14ac:dyDescent="0.25">
      <c r="A40" s="4">
        <v>34</v>
      </c>
      <c r="C40" s="106">
        <f>IF(male=0,VLOOKUP((($A$5:$A$1570/'Life tables'!$I$2)*2)+age,lifetable,13,1),IF(male=1,VLOOKUP((($A$5:$A$1570/'Life tables'!$I$2)*2)+age,lifetable,10,1),"error"))</f>
        <v>8.6010410302650442E-5</v>
      </c>
      <c r="E40" s="96"/>
      <c r="F40" s="97">
        <f t="shared" si="0"/>
        <v>285.02148629783181</v>
      </c>
      <c r="G40" s="97">
        <f t="shared" si="1"/>
        <v>28.631004815722715</v>
      </c>
      <c r="H40" s="97">
        <f t="shared" si="2"/>
        <v>0.65518537056785908</v>
      </c>
      <c r="I40" s="97">
        <f t="shared" si="3"/>
        <v>0.65518537056785908</v>
      </c>
      <c r="J40" s="97">
        <f t="shared" si="4"/>
        <v>2.7090084978218923E-2</v>
      </c>
      <c r="K40" s="97">
        <f t="shared" si="5"/>
        <v>1.5795864703874527</v>
      </c>
      <c r="L40" s="97">
        <f t="shared" si="13"/>
        <v>253.47343418560772</v>
      </c>
      <c r="M40" s="97">
        <f t="shared" si="6"/>
        <v>610.20002830205669</v>
      </c>
      <c r="N40" s="97">
        <f t="shared" si="7"/>
        <v>58.763584801642509</v>
      </c>
      <c r="O40" s="97">
        <f t="shared" si="8"/>
        <v>1.4026806780659273</v>
      </c>
      <c r="P40" s="97">
        <f t="shared" si="9"/>
        <v>1.4026806780659273</v>
      </c>
      <c r="Q40" s="97">
        <f t="shared" si="10"/>
        <v>5.777912512188077E-2</v>
      </c>
      <c r="R40" s="97">
        <f t="shared" si="11"/>
        <v>0.10995490445958359</v>
      </c>
      <c r="S40" s="97">
        <f t="shared" si="14"/>
        <v>548.46334811470092</v>
      </c>
      <c r="T40" s="97">
        <f t="shared" si="15"/>
        <v>2.8715670431234215</v>
      </c>
      <c r="U40" s="97">
        <f t="shared" si="16"/>
        <v>103.68132894193624</v>
      </c>
      <c r="V40" s="33">
        <f t="shared" si="17"/>
        <v>1000.000000000001</v>
      </c>
      <c r="W40" s="101">
        <f t="shared" si="12"/>
        <v>157442.16907968486</v>
      </c>
      <c r="X40" s="108">
        <f t="shared" si="18"/>
        <v>893.44710401494137</v>
      </c>
      <c r="Y40" s="32">
        <f>(uNES*L40+ uOCEX*G40+uEREX*'PH + UC'!H40+uHOEX*I40+uNES*S40+ uOCEX*N40+uEREX*O40+uHOEX*P40)/(1+oDR)^A$5:A$65536</f>
        <v>583.15134457217107</v>
      </c>
      <c r="Z40" s="30"/>
      <c r="AA40" s="30"/>
    </row>
    <row r="41" spans="1:27" x14ac:dyDescent="0.25">
      <c r="A41" s="4">
        <v>35</v>
      </c>
      <c r="C41" s="106">
        <f>IF(male=0,VLOOKUP((($A$5:$A$1570/'Life tables'!$I$2)*2)+age,lifetable,13,1),IF(male=1,VLOOKUP((($A$5:$A$1570/'Life tables'!$I$2)*2)+age,lifetable,10,1),"error"))</f>
        <v>8.6010410302650442E-5</v>
      </c>
      <c r="E41" s="96"/>
      <c r="F41" s="97">
        <f t="shared" si="0"/>
        <v>277.15437601401345</v>
      </c>
      <c r="G41" s="97">
        <f t="shared" si="1"/>
        <v>27.84073712275848</v>
      </c>
      <c r="H41" s="97">
        <f t="shared" si="2"/>
        <v>0.63710106529827082</v>
      </c>
      <c r="I41" s="97">
        <f t="shared" si="3"/>
        <v>0.63710106529827082</v>
      </c>
      <c r="J41" s="97">
        <f t="shared" si="4"/>
        <v>2.6342349469258168E-2</v>
      </c>
      <c r="K41" s="97">
        <f t="shared" si="5"/>
        <v>1.5359870171434957</v>
      </c>
      <c r="L41" s="97">
        <f t="shared" si="13"/>
        <v>246.47710739404567</v>
      </c>
      <c r="M41" s="97">
        <f t="shared" si="6"/>
        <v>616.29272800092804</v>
      </c>
      <c r="N41" s="97">
        <f t="shared" si="7"/>
        <v>59.35032498325446</v>
      </c>
      <c r="O41" s="97">
        <f t="shared" si="8"/>
        <v>1.4166861053823523</v>
      </c>
      <c r="P41" s="97">
        <f t="shared" si="9"/>
        <v>1.4166861053823523</v>
      </c>
      <c r="Q41" s="97">
        <f t="shared" si="10"/>
        <v>5.8356035711692934E-2</v>
      </c>
      <c r="R41" s="97">
        <f t="shared" si="11"/>
        <v>0.11105277758678495</v>
      </c>
      <c r="S41" s="97">
        <f t="shared" si="14"/>
        <v>553.93962199361044</v>
      </c>
      <c r="T41" s="97">
        <f t="shared" si="15"/>
        <v>2.9562654283043726</v>
      </c>
      <c r="U41" s="97">
        <f t="shared" si="16"/>
        <v>105.32836873666652</v>
      </c>
      <c r="V41" s="33">
        <f t="shared" si="17"/>
        <v>1000.0000000000013</v>
      </c>
      <c r="W41" s="101">
        <f t="shared" si="12"/>
        <v>157532.30826741786</v>
      </c>
      <c r="X41" s="108">
        <f t="shared" si="18"/>
        <v>891.7153658350303</v>
      </c>
      <c r="Y41" s="32">
        <f>(uNES*L41+ uOCEX*G41+uEREX*'PH + UC'!H41+uHOEX*I41+uNES*S41+ uOCEX*N41+uEREX*O41+uHOEX*P41)/(1+oDR)^A$5:A$65536</f>
        <v>581.8570217290503</v>
      </c>
      <c r="Z41" s="30"/>
      <c r="AA41" s="30"/>
    </row>
    <row r="42" spans="1:27" x14ac:dyDescent="0.25">
      <c r="A42" s="4">
        <v>36</v>
      </c>
      <c r="C42" s="106">
        <f>IF(male=0,VLOOKUP((($A$5:$A$1570/'Life tables'!$I$2)*2)+age,lifetable,13,1),IF(male=1,VLOOKUP((($A$5:$A$1570/'Life tables'!$I$2)*2)+age,lifetable,10,1),"error"))</f>
        <v>8.6010410302650442E-5</v>
      </c>
      <c r="E42" s="96"/>
      <c r="F42" s="97">
        <f t="shared" si="0"/>
        <v>269.66769908593699</v>
      </c>
      <c r="G42" s="97">
        <f t="shared" si="1"/>
        <v>27.088684756581664</v>
      </c>
      <c r="H42" s="97">
        <f t="shared" si="2"/>
        <v>0.61989127083274764</v>
      </c>
      <c r="I42" s="97">
        <f t="shared" si="3"/>
        <v>0.61989127083274764</v>
      </c>
      <c r="J42" s="97">
        <f t="shared" si="4"/>
        <v>2.563077253932057E-2</v>
      </c>
      <c r="K42" s="97">
        <f t="shared" si="5"/>
        <v>1.494495922077792</v>
      </c>
      <c r="L42" s="97">
        <f t="shared" si="13"/>
        <v>239.81910509307272</v>
      </c>
      <c r="M42" s="97">
        <f t="shared" si="6"/>
        <v>622.04766674909354</v>
      </c>
      <c r="N42" s="97">
        <f t="shared" si="7"/>
        <v>59.904538053511281</v>
      </c>
      <c r="O42" s="97">
        <f t="shared" si="8"/>
        <v>1.4299151139223334</v>
      </c>
      <c r="P42" s="97">
        <f t="shared" si="9"/>
        <v>1.4299151139223334</v>
      </c>
      <c r="Q42" s="97">
        <f t="shared" si="10"/>
        <v>5.890096411316198E-2</v>
      </c>
      <c r="R42" s="97">
        <f t="shared" si="11"/>
        <v>0.11208978792909199</v>
      </c>
      <c r="S42" s="97">
        <f t="shared" si="14"/>
        <v>559.11230771569535</v>
      </c>
      <c r="T42" s="97">
        <f t="shared" si="15"/>
        <v>3.0407971649568553</v>
      </c>
      <c r="U42" s="97">
        <f t="shared" si="16"/>
        <v>106.9349544466734</v>
      </c>
      <c r="V42" s="33">
        <f t="shared" si="17"/>
        <v>1000.0000000000015</v>
      </c>
      <c r="W42" s="101">
        <f t="shared" si="12"/>
        <v>157600.275766537</v>
      </c>
      <c r="X42" s="108">
        <f t="shared" si="18"/>
        <v>890.02424838837112</v>
      </c>
      <c r="Y42" s="32">
        <f>(uNES*L42+ uOCEX*G42+uEREX*'PH + UC'!H42+uHOEX*I42+uNES*S42+ uOCEX*N42+uEREX*O42+uHOEX*P42)/(1+oDR)^A$5:A$65536</f>
        <v>580.58972409934029</v>
      </c>
      <c r="Z42" s="30"/>
      <c r="AA42" s="30"/>
    </row>
    <row r="43" spans="1:27" x14ac:dyDescent="0.25">
      <c r="A43" s="4">
        <v>37</v>
      </c>
      <c r="C43" s="106">
        <f>IF(male=0,VLOOKUP((($A$5:$A$1570/'Life tables'!$I$2)*2)+age,lifetable,13,1),IF(male=1,VLOOKUP((($A$5:$A$1570/'Life tables'!$I$2)*2)+age,lifetable,10,1),"error"))</f>
        <v>8.6010410302650442E-5</v>
      </c>
      <c r="E43" s="96"/>
      <c r="F43" s="97">
        <f t="shared" si="0"/>
        <v>262.54275164133861</v>
      </c>
      <c r="G43" s="97">
        <f t="shared" si="1"/>
        <v>26.372968874078321</v>
      </c>
      <c r="H43" s="97">
        <f t="shared" si="2"/>
        <v>0.60351299215488075</v>
      </c>
      <c r="I43" s="97">
        <f t="shared" si="3"/>
        <v>0.60351299215488075</v>
      </c>
      <c r="J43" s="97">
        <f t="shared" si="4"/>
        <v>2.4953576464573333E-2</v>
      </c>
      <c r="K43" s="97">
        <f t="shared" si="5"/>
        <v>1.4550095285013129</v>
      </c>
      <c r="L43" s="97">
        <f t="shared" si="13"/>
        <v>233.48279367798466</v>
      </c>
      <c r="M43" s="97">
        <f t="shared" si="6"/>
        <v>627.48149674703245</v>
      </c>
      <c r="N43" s="97">
        <f t="shared" si="7"/>
        <v>60.427827655398239</v>
      </c>
      <c r="O43" s="97">
        <f t="shared" si="8"/>
        <v>1.4424059824777031</v>
      </c>
      <c r="P43" s="97">
        <f t="shared" si="9"/>
        <v>1.4424059824777031</v>
      </c>
      <c r="Q43" s="97">
        <f t="shared" si="10"/>
        <v>5.9415487103623939E-2</v>
      </c>
      <c r="R43" s="97">
        <f t="shared" si="11"/>
        <v>0.11306893612732385</v>
      </c>
      <c r="S43" s="97">
        <f t="shared" si="14"/>
        <v>563.99637270344783</v>
      </c>
      <c r="T43" s="97">
        <f t="shared" si="15"/>
        <v>3.1251662285250523</v>
      </c>
      <c r="U43" s="97">
        <f t="shared" si="16"/>
        <v>108.50303291130204</v>
      </c>
      <c r="V43" s="33">
        <f t="shared" si="17"/>
        <v>1000.0000000000013</v>
      </c>
      <c r="W43" s="101">
        <f t="shared" si="12"/>
        <v>157647.22513934883</v>
      </c>
      <c r="X43" s="108">
        <f t="shared" si="18"/>
        <v>888.37180086017418</v>
      </c>
      <c r="Y43" s="32">
        <f>(uNES*L43+ uOCEX*G43+uEREX*'PH + UC'!H43+uHOEX*I43+uNES*S43+ uOCEX*N43+uEREX*O43+uHOEX*P43)/(1+oDR)^A$5:A$65536</f>
        <v>579.34816478479729</v>
      </c>
      <c r="Z43" s="30"/>
      <c r="AA43" s="30"/>
    </row>
    <row r="44" spans="1:27" x14ac:dyDescent="0.25">
      <c r="A44" s="4">
        <v>38</v>
      </c>
      <c r="C44" s="106">
        <f>IF(male=0,VLOOKUP((($A$5:$A$1570/'Life tables'!$I$2)*2)+age,lifetable,13,1),IF(male=1,VLOOKUP((($A$5:$A$1570/'Life tables'!$I$2)*2)+age,lifetable,10,1),"error"))</f>
        <v>8.6010410302650442E-5</v>
      </c>
      <c r="E44" s="96"/>
      <c r="F44" s="97">
        <f t="shared" si="0"/>
        <v>255.76174970690752</v>
      </c>
      <c r="G44" s="97">
        <f t="shared" si="1"/>
        <v>25.691803037909573</v>
      </c>
      <c r="H44" s="97">
        <f t="shared" si="2"/>
        <v>0.58792534884089886</v>
      </c>
      <c r="I44" s="97">
        <f t="shared" si="3"/>
        <v>0.58792534884089886</v>
      </c>
      <c r="J44" s="97">
        <f t="shared" si="4"/>
        <v>2.4309070953682659E-2</v>
      </c>
      <c r="K44" s="97">
        <f t="shared" si="5"/>
        <v>1.4174292777966138</v>
      </c>
      <c r="L44" s="97">
        <f t="shared" si="13"/>
        <v>227.45235762256584</v>
      </c>
      <c r="M44" s="97">
        <f t="shared" si="6"/>
        <v>632.61005115326657</v>
      </c>
      <c r="N44" s="97">
        <f t="shared" si="7"/>
        <v>60.921718556385535</v>
      </c>
      <c r="O44" s="97">
        <f t="shared" si="8"/>
        <v>1.4541951070899255</v>
      </c>
      <c r="P44" s="97">
        <f t="shared" si="9"/>
        <v>1.4541951070899255</v>
      </c>
      <c r="Q44" s="97">
        <f t="shared" si="10"/>
        <v>5.9901103906292281E-2</v>
      </c>
      <c r="R44" s="97">
        <f t="shared" si="11"/>
        <v>0.11399307523515444</v>
      </c>
      <c r="S44" s="97">
        <f t="shared" si="14"/>
        <v>568.60604820355979</v>
      </c>
      <c r="T44" s="97">
        <f t="shared" si="15"/>
        <v>3.2093764033850274</v>
      </c>
      <c r="U44" s="97">
        <f t="shared" si="16"/>
        <v>110.03445526433381</v>
      </c>
      <c r="V44" s="33">
        <f t="shared" si="17"/>
        <v>1000.0000000000013</v>
      </c>
      <c r="W44" s="101">
        <f t="shared" si="12"/>
        <v>157674.25186659564</v>
      </c>
      <c r="X44" s="108">
        <f t="shared" si="18"/>
        <v>886.75616833228241</v>
      </c>
      <c r="Y44" s="32">
        <f>(uNES*L44+ uOCEX*G44+uEREX*'PH + UC'!H44+uHOEX*I44+uNES*S44+ uOCEX*N44+uEREX*O44+uHOEX*P44)/(1+oDR)^A$5:A$65536</f>
        <v>578.13112046546564</v>
      </c>
      <c r="Z44" s="30"/>
      <c r="AA44" s="30"/>
    </row>
    <row r="45" spans="1:27" x14ac:dyDescent="0.25">
      <c r="A45" s="4">
        <v>39</v>
      </c>
      <c r="C45" s="106">
        <f>IF(male=0,VLOOKUP((($A$5:$A$1570/'Life tables'!$I$2)*2)+age,lifetable,13,1),IF(male=1,VLOOKUP((($A$5:$A$1570/'Life tables'!$I$2)*2)+age,lifetable,10,1),"error"))</f>
        <v>8.6010410302650442E-5</v>
      </c>
      <c r="E45" s="96"/>
      <c r="F45" s="97">
        <f t="shared" si="0"/>
        <v>249.30778396521572</v>
      </c>
      <c r="G45" s="97">
        <f t="shared" si="1"/>
        <v>25.043488671750531</v>
      </c>
      <c r="H45" s="97">
        <f t="shared" si="2"/>
        <v>0.57308947105839358</v>
      </c>
      <c r="I45" s="97">
        <f t="shared" si="3"/>
        <v>0.57308947105839358</v>
      </c>
      <c r="J45" s="97">
        <f t="shared" si="4"/>
        <v>2.3695648847651504E-2</v>
      </c>
      <c r="K45" s="97">
        <f t="shared" si="5"/>
        <v>1.3816614586811533</v>
      </c>
      <c r="L45" s="97">
        <f t="shared" si="13"/>
        <v>221.71275924381959</v>
      </c>
      <c r="M45" s="97">
        <f t="shared" si="6"/>
        <v>637.44838436706675</v>
      </c>
      <c r="N45" s="97">
        <f t="shared" si="7"/>
        <v>61.387660527740223</v>
      </c>
      <c r="O45" s="97">
        <f t="shared" si="8"/>
        <v>1.4653170936488684</v>
      </c>
      <c r="P45" s="97">
        <f t="shared" si="9"/>
        <v>1.4653170936488684</v>
      </c>
      <c r="Q45" s="97">
        <f t="shared" si="10"/>
        <v>6.035924000458024E-2</v>
      </c>
      <c r="R45" s="97">
        <f t="shared" si="11"/>
        <v>0.11486491797784876</v>
      </c>
      <c r="S45" s="97">
        <f t="shared" si="14"/>
        <v>572.95486549404632</v>
      </c>
      <c r="T45" s="97">
        <f t="shared" si="15"/>
        <v>3.2934312922372593</v>
      </c>
      <c r="U45" s="97">
        <f t="shared" si="16"/>
        <v>111.53098164099282</v>
      </c>
      <c r="V45" s="33">
        <f t="shared" si="17"/>
        <v>1000.0000000000014</v>
      </c>
      <c r="W45" s="101">
        <f t="shared" si="12"/>
        <v>157682.396267723</v>
      </c>
      <c r="X45" s="108">
        <f t="shared" si="18"/>
        <v>885.17558706677119</v>
      </c>
      <c r="Y45" s="32">
        <f>(uNES*L45+ uOCEX*G45+uEREX*'PH + UC'!H45+uHOEX*I45+uNES*S45+ uOCEX*N45+uEREX*O45+uHOEX*P45)/(1+oDR)^A$5:A$65536</f>
        <v>576.93742825543313</v>
      </c>
      <c r="Z45" s="30"/>
      <c r="AA45" s="30"/>
    </row>
    <row r="46" spans="1:27" x14ac:dyDescent="0.25">
      <c r="A46" s="4">
        <v>40</v>
      </c>
      <c r="C46" s="106">
        <f>IF(male=0,VLOOKUP((($A$5:$A$1570/'Life tables'!$I$2)*2)+age,lifetable,13,1),IF(male=1,VLOOKUP((($A$5:$A$1570/'Life tables'!$I$2)*2)+age,lifetable,10,1),"error"))</f>
        <v>8.6010410302650442E-5</v>
      </c>
      <c r="E46" s="96"/>
      <c r="F46" s="97">
        <f t="shared" si="0"/>
        <v>243.16477673682346</v>
      </c>
      <c r="G46" s="97">
        <f t="shared" si="1"/>
        <v>24.426410739052738</v>
      </c>
      <c r="H46" s="97">
        <f t="shared" si="2"/>
        <v>0.55896840068010811</v>
      </c>
      <c r="I46" s="97">
        <f t="shared" si="3"/>
        <v>0.55896840068010811</v>
      </c>
      <c r="J46" s="97">
        <f t="shared" si="4"/>
        <v>2.3111782031150992E-2</v>
      </c>
      <c r="K46" s="97">
        <f t="shared" si="5"/>
        <v>1.3476169688025159</v>
      </c>
      <c r="L46" s="97">
        <f t="shared" si="13"/>
        <v>216.24970044557682</v>
      </c>
      <c r="M46" s="97">
        <f t="shared" si="6"/>
        <v>642.01081032994762</v>
      </c>
      <c r="N46" s="97">
        <f t="shared" si="7"/>
        <v>61.827032033043153</v>
      </c>
      <c r="O46" s="97">
        <f t="shared" si="8"/>
        <v>1.4758048459373221</v>
      </c>
      <c r="P46" s="97">
        <f t="shared" si="9"/>
        <v>1.4758048459373221</v>
      </c>
      <c r="Q46" s="97">
        <f t="shared" si="10"/>
        <v>6.0791250768824454E-2</v>
      </c>
      <c r="R46" s="97">
        <f t="shared" si="11"/>
        <v>0.11568704365399535</v>
      </c>
      <c r="S46" s="97">
        <f t="shared" si="14"/>
        <v>577.05569031060702</v>
      </c>
      <c r="T46" s="97">
        <f t="shared" si="15"/>
        <v>3.3773343250372347</v>
      </c>
      <c r="U46" s="97">
        <f t="shared" si="16"/>
        <v>112.99428565344934</v>
      </c>
      <c r="V46" s="33">
        <f t="shared" si="17"/>
        <v>1000.0000000000013</v>
      </c>
      <c r="W46" s="101">
        <f t="shared" si="12"/>
        <v>157672.64627432963</v>
      </c>
      <c r="X46" s="108">
        <f t="shared" si="18"/>
        <v>883.62838002151454</v>
      </c>
      <c r="Y46" s="32">
        <f>(uNES*L46+ uOCEX*G46+uEREX*'PH + UC'!H46+uHOEX*I46+uNES*S46+ uOCEX*N46+uEREX*O46+uHOEX*P46)/(1+oDR)^A$5:A$65536</f>
        <v>575.76598271408693</v>
      </c>
      <c r="Z46" s="30"/>
      <c r="AA46" s="30"/>
    </row>
    <row r="47" spans="1:27" x14ac:dyDescent="0.25">
      <c r="A47" s="4">
        <v>41</v>
      </c>
      <c r="C47" s="106">
        <f>IF(male=0,VLOOKUP((($A$5:$A$1570/'Life tables'!$I$2)*2)+age,lifetable,13,1),IF(male=1,VLOOKUP((($A$5:$A$1570/'Life tables'!$I$2)*2)+age,lifetable,10,1),"error"))</f>
        <v>8.6010410302650442E-5</v>
      </c>
      <c r="E47" s="96"/>
      <c r="F47" s="97">
        <f t="shared" si="0"/>
        <v>237.31744107811852</v>
      </c>
      <c r="G47" s="97">
        <f t="shared" si="1"/>
        <v>23.839033634336538</v>
      </c>
      <c r="H47" s="97">
        <f t="shared" si="2"/>
        <v>0.54552699726120946</v>
      </c>
      <c r="I47" s="97">
        <f t="shared" si="3"/>
        <v>0.54552699726120946</v>
      </c>
      <c r="J47" s="97">
        <f t="shared" si="4"/>
        <v>2.2556017544943231E-2</v>
      </c>
      <c r="K47" s="97">
        <f t="shared" si="5"/>
        <v>1.3152110880590098</v>
      </c>
      <c r="L47" s="97">
        <f t="shared" si="13"/>
        <v>211.04958634365562</v>
      </c>
      <c r="M47" s="97">
        <f t="shared" si="6"/>
        <v>646.31093894339597</v>
      </c>
      <c r="N47" s="97">
        <f t="shared" si="7"/>
        <v>62.24114373529509</v>
      </c>
      <c r="O47" s="97">
        <f t="shared" si="8"/>
        <v>1.4856896493452574</v>
      </c>
      <c r="P47" s="97">
        <f t="shared" si="9"/>
        <v>1.4856896493452574</v>
      </c>
      <c r="Q47" s="97">
        <f t="shared" si="10"/>
        <v>6.1198424904636894E-2</v>
      </c>
      <c r="R47" s="97">
        <f t="shared" si="11"/>
        <v>0.11646190469779323</v>
      </c>
      <c r="S47" s="97">
        <f t="shared" si="14"/>
        <v>580.92075557980797</v>
      </c>
      <c r="T47" s="97">
        <f t="shared" si="15"/>
        <v>3.4610887674868147</v>
      </c>
      <c r="U47" s="97">
        <f t="shared" si="16"/>
        <v>114.42595864620614</v>
      </c>
      <c r="V47" s="33">
        <f t="shared" si="17"/>
        <v>1000.0000000000011</v>
      </c>
      <c r="W47" s="101">
        <f t="shared" si="12"/>
        <v>157645.94006418</v>
      </c>
      <c r="X47" s="108">
        <f t="shared" si="18"/>
        <v>882.11295258630821</v>
      </c>
      <c r="Y47" s="32">
        <f>(uNES*L47+ uOCEX*G47+uEREX*'PH + UC'!H47+uHOEX*I47+uNES*S47+ uOCEX*N47+uEREX*O47+uHOEX*P47)/(1+oDR)^A$5:A$65536</f>
        <v>574.61573300518467</v>
      </c>
      <c r="Z47" s="30"/>
      <c r="AA47" s="30"/>
    </row>
    <row r="48" spans="1:27" x14ac:dyDescent="0.25">
      <c r="A48" s="4">
        <v>42</v>
      </c>
      <c r="C48" s="106">
        <f>IF(male=0,VLOOKUP((($A$5:$A$1570/'Life tables'!$I$2)*2)+age,lifetable,13,1),IF(male=1,VLOOKUP((($A$5:$A$1570/'Life tables'!$I$2)*2)+age,lifetable,10,1),"error"))</f>
        <v>8.6010410302650442E-5</v>
      </c>
      <c r="E48" s="96"/>
      <c r="F48" s="97">
        <f t="shared" si="0"/>
        <v>231.75124189083289</v>
      </c>
      <c r="G48" s="97">
        <f t="shared" si="1"/>
        <v>23.279897276560625</v>
      </c>
      <c r="H48" s="97">
        <f t="shared" si="2"/>
        <v>0.53273184864085088</v>
      </c>
      <c r="I48" s="97">
        <f t="shared" si="3"/>
        <v>0.53273184864085088</v>
      </c>
      <c r="J48" s="97">
        <f t="shared" si="4"/>
        <v>2.2026973889505638E-2</v>
      </c>
      <c r="K48" s="97">
        <f t="shared" si="5"/>
        <v>1.2843632630689648</v>
      </c>
      <c r="L48" s="97">
        <f t="shared" si="13"/>
        <v>206.09949068003209</v>
      </c>
      <c r="M48" s="97">
        <f t="shared" si="6"/>
        <v>650.36171069547515</v>
      </c>
      <c r="N48" s="97">
        <f t="shared" si="7"/>
        <v>62.631241831533742</v>
      </c>
      <c r="O48" s="97">
        <f t="shared" si="8"/>
        <v>1.4950012504667902</v>
      </c>
      <c r="P48" s="97">
        <f t="shared" si="9"/>
        <v>1.4950012504667902</v>
      </c>
      <c r="Q48" s="97">
        <f t="shared" si="10"/>
        <v>6.1581987731657448E-2</v>
      </c>
      <c r="R48" s="97">
        <f t="shared" si="11"/>
        <v>0.11719183291858803</v>
      </c>
      <c r="S48" s="97">
        <f t="shared" si="14"/>
        <v>584.5616925423576</v>
      </c>
      <c r="T48" s="97">
        <f t="shared" si="15"/>
        <v>3.5446977291079778</v>
      </c>
      <c r="U48" s="97">
        <f t="shared" si="16"/>
        <v>115.82751374219369</v>
      </c>
      <c r="V48" s="33">
        <f t="shared" si="17"/>
        <v>1000.0000000000009</v>
      </c>
      <c r="W48" s="101">
        <f t="shared" si="12"/>
        <v>157603.16856279055</v>
      </c>
      <c r="X48" s="108">
        <f t="shared" si="18"/>
        <v>880.62778852869928</v>
      </c>
      <c r="Y48" s="32">
        <f>(uNES*L48+ uOCEX*G48+uEREX*'PH + UC'!H48+uHOEX*I48+uNES*S48+ uOCEX*N48+uEREX*O48+uHOEX*P48)/(1+oDR)^A$5:A$65536</f>
        <v>573.48568019642164</v>
      </c>
      <c r="Z48" s="30"/>
      <c r="AA48" s="30"/>
    </row>
    <row r="49" spans="1:27" x14ac:dyDescent="0.25">
      <c r="A49" s="4">
        <v>43</v>
      </c>
      <c r="C49" s="106">
        <f>IF(male=0,VLOOKUP((($A$5:$A$1570/'Life tables'!$I$2)*2)+age,lifetable,13,1),IF(male=1,VLOOKUP((($A$5:$A$1570/'Life tables'!$I$2)*2)+age,lifetable,10,1),"error"))</f>
        <v>8.6010410302650442E-5</v>
      </c>
      <c r="E49" s="96"/>
      <c r="F49" s="97">
        <f t="shared" si="0"/>
        <v>226.45235894429626</v>
      </c>
      <c r="G49" s="97">
        <f t="shared" si="1"/>
        <v>22.747613394630019</v>
      </c>
      <c r="H49" s="97">
        <f t="shared" si="2"/>
        <v>0.52055118594058514</v>
      </c>
      <c r="I49" s="97">
        <f t="shared" si="3"/>
        <v>0.52055118594058514</v>
      </c>
      <c r="J49" s="97">
        <f t="shared" si="4"/>
        <v>2.1523337510452753E-2</v>
      </c>
      <c r="K49" s="97">
        <f t="shared" si="5"/>
        <v>1.2549969022403995</v>
      </c>
      <c r="L49" s="97">
        <f t="shared" si="13"/>
        <v>201.38712293803422</v>
      </c>
      <c r="M49" s="97">
        <f t="shared" si="6"/>
        <v>654.17542958440299</v>
      </c>
      <c r="N49" s="97">
        <f t="shared" si="7"/>
        <v>62.998511223445668</v>
      </c>
      <c r="O49" s="97">
        <f t="shared" si="8"/>
        <v>1.5037679327823572</v>
      </c>
      <c r="P49" s="97">
        <f t="shared" si="9"/>
        <v>1.5037679327823572</v>
      </c>
      <c r="Q49" s="97">
        <f t="shared" si="10"/>
        <v>6.1943104301048962E-2</v>
      </c>
      <c r="R49" s="97">
        <f t="shared" si="11"/>
        <v>0.11787904543353106</v>
      </c>
      <c r="S49" s="97">
        <f t="shared" si="14"/>
        <v>587.98956034565799</v>
      </c>
      <c r="T49" s="97">
        <f t="shared" si="15"/>
        <v>3.6281641709194794</v>
      </c>
      <c r="U49" s="97">
        <f t="shared" si="16"/>
        <v>117.20038968986762</v>
      </c>
      <c r="V49" s="33">
        <f t="shared" si="17"/>
        <v>1000.0000000000009</v>
      </c>
      <c r="W49" s="101">
        <f t="shared" si="12"/>
        <v>157545.17781924643</v>
      </c>
      <c r="X49" s="108">
        <f t="shared" si="18"/>
        <v>879.17144613921369</v>
      </c>
      <c r="Y49" s="32">
        <f>(uNES*L49+ uOCEX*G49+uEREX*'PH + UC'!H49+uHOEX*I49+uNES*S49+ uOCEX*N49+uEREX*O49+uHOEX*P49)/(1+oDR)^A$5:A$65536</f>
        <v>572.37487469255518</v>
      </c>
      <c r="Z49" s="30"/>
      <c r="AA49" s="30"/>
    </row>
    <row r="50" spans="1:27" x14ac:dyDescent="0.25">
      <c r="A50" s="4">
        <v>44</v>
      </c>
      <c r="C50" s="106">
        <f>IF(male=0,VLOOKUP((($A$5:$A$1570/'Life tables'!$I$2)*2)+age,lifetable,13,1),IF(male=1,VLOOKUP((($A$5:$A$1570/'Life tables'!$I$2)*2)+age,lifetable,10,1),"error"))</f>
        <v>8.6010410302650442E-5</v>
      </c>
      <c r="E50" s="96"/>
      <c r="F50" s="97">
        <f t="shared" si="0"/>
        <v>221.4076517163542</v>
      </c>
      <c r="G50" s="97">
        <f t="shared" si="1"/>
        <v>22.240861995592706</v>
      </c>
      <c r="H50" s="97">
        <f t="shared" si="2"/>
        <v>0.50895480274338356</v>
      </c>
      <c r="I50" s="97">
        <f t="shared" si="3"/>
        <v>0.50895480274338356</v>
      </c>
      <c r="J50" s="97">
        <f t="shared" si="4"/>
        <v>2.1043859456814428E-2</v>
      </c>
      <c r="K50" s="97">
        <f t="shared" si="5"/>
        <v>1.2270391809197116</v>
      </c>
      <c r="L50" s="97">
        <f t="shared" si="13"/>
        <v>196.90079707489821</v>
      </c>
      <c r="M50" s="97">
        <f t="shared" si="6"/>
        <v>657.76379442285952</v>
      </c>
      <c r="N50" s="97">
        <f t="shared" si="7"/>
        <v>63.344078532038928</v>
      </c>
      <c r="O50" s="97">
        <f t="shared" si="8"/>
        <v>1.5120165886186407</v>
      </c>
      <c r="P50" s="97">
        <f t="shared" si="9"/>
        <v>1.5120165886186407</v>
      </c>
      <c r="Q50" s="97">
        <f t="shared" si="10"/>
        <v>6.2282882359665358E-2</v>
      </c>
      <c r="R50" s="97">
        <f t="shared" si="11"/>
        <v>0.11852565030845463</v>
      </c>
      <c r="S50" s="97">
        <f t="shared" si="14"/>
        <v>591.21487418091522</v>
      </c>
      <c r="T50" s="97">
        <f t="shared" si="15"/>
        <v>3.7114909127359592</v>
      </c>
      <c r="U50" s="97">
        <f t="shared" si="16"/>
        <v>118.54595452109578</v>
      </c>
      <c r="V50" s="33">
        <f t="shared" si="17"/>
        <v>1000.0000000000007</v>
      </c>
      <c r="W50" s="101">
        <f t="shared" si="12"/>
        <v>157472.77126257349</v>
      </c>
      <c r="X50" s="108">
        <f t="shared" si="18"/>
        <v>877.74255456616902</v>
      </c>
      <c r="Y50" s="32">
        <f>(uNES*L50+ uOCEX*G50+uEREX*'PH + UC'!H50+uHOEX*I50+uNES*S50+ uOCEX*N50+uEREX*O50+uHOEX*P50)/(1+oDR)^A$5:A$65536</f>
        <v>571.28241379547387</v>
      </c>
      <c r="Z50" s="30"/>
      <c r="AA50" s="30"/>
    </row>
    <row r="51" spans="1:27" x14ac:dyDescent="0.25">
      <c r="A51" s="4">
        <v>45</v>
      </c>
      <c r="C51" s="106">
        <f>IF(male=0,VLOOKUP((($A$5:$A$1570/'Life tables'!$I$2)*2)+age,lifetable,13,1),IF(male=1,VLOOKUP((($A$5:$A$1570/'Life tables'!$I$2)*2)+age,lifetable,10,1),"error"))</f>
        <v>8.6010410302650442E-5</v>
      </c>
      <c r="E51" s="96"/>
      <c r="F51" s="97">
        <f t="shared" si="0"/>
        <v>216.60462596350305</v>
      </c>
      <c r="G51" s="97">
        <f t="shared" si="1"/>
        <v>21.758388006539736</v>
      </c>
      <c r="H51" s="97">
        <f t="shared" si="2"/>
        <v>0.49791397824764566</v>
      </c>
      <c r="I51" s="97">
        <f t="shared" si="3"/>
        <v>0.49791397824764566</v>
      </c>
      <c r="J51" s="97">
        <f t="shared" si="4"/>
        <v>2.058735220366879E-2</v>
      </c>
      <c r="K51" s="97">
        <f t="shared" si="5"/>
        <v>1.2004208561236702</v>
      </c>
      <c r="L51" s="97">
        <f t="shared" si="13"/>
        <v>192.6294017921407</v>
      </c>
      <c r="M51" s="97">
        <f t="shared" si="6"/>
        <v>661.13792860266597</v>
      </c>
      <c r="N51" s="97">
        <f t="shared" si="7"/>
        <v>63.669014964046148</v>
      </c>
      <c r="O51" s="97">
        <f t="shared" si="8"/>
        <v>1.5197727875693126</v>
      </c>
      <c r="P51" s="97">
        <f t="shared" si="9"/>
        <v>1.5197727875693126</v>
      </c>
      <c r="Q51" s="97">
        <f t="shared" si="10"/>
        <v>6.2602375168434185E-2</v>
      </c>
      <c r="R51" s="97">
        <f t="shared" si="11"/>
        <v>0.11913365192131392</v>
      </c>
      <c r="S51" s="97">
        <f t="shared" si="14"/>
        <v>594.24763203639145</v>
      </c>
      <c r="T51" s="97">
        <f t="shared" si="15"/>
        <v>3.7946806401080622</v>
      </c>
      <c r="U51" s="97">
        <f t="shared" si="16"/>
        <v>119.86550902914077</v>
      </c>
      <c r="V51" s="33">
        <f t="shared" si="17"/>
        <v>1000.0000000000008</v>
      </c>
      <c r="W51" s="101">
        <f t="shared" si="12"/>
        <v>157386.71184466808</v>
      </c>
      <c r="X51" s="108">
        <f t="shared" si="18"/>
        <v>876.33981033075202</v>
      </c>
      <c r="Y51" s="32">
        <f>(uNES*L51+ uOCEX*G51+uEREX*'PH + UC'!H51+uHOEX*I51+uNES*S51+ uOCEX*N51+uEREX*O51+uHOEX*P51)/(1+oDR)^A$5:A$65536</f>
        <v>570.20743938493683</v>
      </c>
      <c r="Z51" s="30"/>
      <c r="AA51" s="30"/>
    </row>
    <row r="52" spans="1:27" x14ac:dyDescent="0.25">
      <c r="A52" s="4">
        <v>46</v>
      </c>
      <c r="C52" s="106">
        <f>IF(male=0,VLOOKUP((($A$5:$A$1570/'Life tables'!$I$2)*2)+age,lifetable,13,1),IF(male=1,VLOOKUP((($A$5:$A$1570/'Life tables'!$I$2)*2)+age,lifetable,10,1),"error"))</f>
        <v>8.6010410302650442E-5</v>
      </c>
      <c r="E52" s="96"/>
      <c r="F52" s="97">
        <f t="shared" si="0"/>
        <v>212.03140193519445</v>
      </c>
      <c r="G52" s="97">
        <f t="shared" si="1"/>
        <v>21.298998081665577</v>
      </c>
      <c r="H52" s="97">
        <f t="shared" si="2"/>
        <v>0.48740140420069739</v>
      </c>
      <c r="I52" s="97">
        <f t="shared" si="3"/>
        <v>0.48740140420069739</v>
      </c>
      <c r="J52" s="97">
        <f t="shared" si="4"/>
        <v>2.0152686631046468E-2</v>
      </c>
      <c r="K52" s="97">
        <f t="shared" si="5"/>
        <v>1.1750760903833828</v>
      </c>
      <c r="L52" s="97">
        <f t="shared" si="13"/>
        <v>188.56237226811305</v>
      </c>
      <c r="M52" s="97">
        <f t="shared" si="6"/>
        <v>664.30840839555754</v>
      </c>
      <c r="N52" s="97">
        <f t="shared" si="7"/>
        <v>63.974339037350276</v>
      </c>
      <c r="O52" s="97">
        <f t="shared" si="8"/>
        <v>1.5270608415506639</v>
      </c>
      <c r="P52" s="97">
        <f t="shared" si="9"/>
        <v>1.5270608415506639</v>
      </c>
      <c r="Q52" s="97">
        <f t="shared" si="10"/>
        <v>6.2902584182123716E-2</v>
      </c>
      <c r="R52" s="97">
        <f t="shared" si="11"/>
        <v>0.11970495606184056</v>
      </c>
      <c r="S52" s="97">
        <f t="shared" si="14"/>
        <v>597.09734013486195</v>
      </c>
      <c r="T52" s="97">
        <f t="shared" si="15"/>
        <v>3.8777359109212322</v>
      </c>
      <c r="U52" s="97">
        <f t="shared" si="16"/>
        <v>121.16029007558599</v>
      </c>
      <c r="V52" s="33">
        <f t="shared" si="17"/>
        <v>1000.0000000000008</v>
      </c>
      <c r="W52" s="101">
        <f t="shared" si="12"/>
        <v>157287.72407549154</v>
      </c>
      <c r="X52" s="108">
        <f t="shared" si="18"/>
        <v>874.96197401349366</v>
      </c>
      <c r="Y52" s="32">
        <f>(uNES*L52+ uOCEX*G52+uEREX*'PH + UC'!H52+uHOEX*I52+uNES*S52+ uOCEX*N52+uEREX*O52+uHOEX*P52)/(1+oDR)^A$5:A$65536</f>
        <v>569.14913571401542</v>
      </c>
      <c r="Z52" s="30"/>
      <c r="AA52" s="30"/>
    </row>
    <row r="53" spans="1:27" x14ac:dyDescent="0.25">
      <c r="A53" s="4">
        <v>47</v>
      </c>
      <c r="C53" s="106">
        <f>IF(male=0,VLOOKUP((($A$5:$A$1570/'Life tables'!$I$2)*2)+age,lifetable,13,1),IF(male=1,VLOOKUP((($A$5:$A$1570/'Life tables'!$I$2)*2)+age,lifetable,10,1),"error"))</f>
        <v>8.6010410302650442E-5</v>
      </c>
      <c r="E53" s="96"/>
      <c r="F53" s="97">
        <f t="shared" si="0"/>
        <v>207.67668415144499</v>
      </c>
      <c r="G53" s="97">
        <f t="shared" si="1"/>
        <v>20.861557566365757</v>
      </c>
      <c r="H53" s="97">
        <f t="shared" si="2"/>
        <v>0.47739111542589618</v>
      </c>
      <c r="I53" s="97">
        <f t="shared" si="3"/>
        <v>0.47739111542589618</v>
      </c>
      <c r="J53" s="97">
        <f t="shared" si="4"/>
        <v>1.9738789151420449E-2</v>
      </c>
      <c r="K53" s="97">
        <f t="shared" si="5"/>
        <v>1.1509422842520847</v>
      </c>
      <c r="L53" s="97">
        <f t="shared" si="13"/>
        <v>184.68966328082394</v>
      </c>
      <c r="M53" s="97">
        <f t="shared" si="6"/>
        <v>667.28528986204867</v>
      </c>
      <c r="N53" s="97">
        <f t="shared" si="7"/>
        <v>64.261019172366588</v>
      </c>
      <c r="O53" s="97">
        <f t="shared" si="8"/>
        <v>1.5339038666576255</v>
      </c>
      <c r="P53" s="97">
        <f t="shared" si="9"/>
        <v>1.5339038666576255</v>
      </c>
      <c r="Q53" s="97">
        <f t="shared" si="10"/>
        <v>6.318446159731167E-2</v>
      </c>
      <c r="R53" s="97">
        <f t="shared" si="11"/>
        <v>0.12024137478038167</v>
      </c>
      <c r="S53" s="97">
        <f t="shared" si="14"/>
        <v>599.77303711998911</v>
      </c>
      <c r="T53" s="97">
        <f t="shared" si="15"/>
        <v>3.9606591616699642</v>
      </c>
      <c r="U53" s="97">
        <f t="shared" si="16"/>
        <v>122.43147373461845</v>
      </c>
      <c r="V53" s="33">
        <f t="shared" si="17"/>
        <v>1000.0000000000008</v>
      </c>
      <c r="W53" s="101">
        <f t="shared" si="12"/>
        <v>157176.49595594205</v>
      </c>
      <c r="X53" s="108">
        <f t="shared" si="18"/>
        <v>873.60786710371235</v>
      </c>
      <c r="Y53" s="32">
        <f>(uNES*L53+ uOCEX*G53+uEREX*'PH + UC'!H53+uHOEX*I53+uNES*S53+ uOCEX*N53+uEREX*O53+uHOEX*P53)/(1+oDR)^A$5:A$65536</f>
        <v>568.10672731356249</v>
      </c>
      <c r="Z53" s="30"/>
      <c r="AA53" s="30"/>
    </row>
    <row r="54" spans="1:27" x14ac:dyDescent="0.25">
      <c r="A54" s="4">
        <v>48</v>
      </c>
      <c r="C54" s="106">
        <f>IF(male=0,VLOOKUP((($A$5:$A$1570/'Life tables'!$I$2)*2)+age,lifetable,13,1),IF(male=1,VLOOKUP((($A$5:$A$1570/'Life tables'!$I$2)*2)+age,lifetable,10,1),"error"))</f>
        <v>8.6010410302650442E-5</v>
      </c>
      <c r="E54" s="96"/>
      <c r="F54" s="97">
        <f t="shared" si="0"/>
        <v>203.5297326668634</v>
      </c>
      <c r="G54" s="97">
        <f t="shared" si="1"/>
        <v>20.444987610648255</v>
      </c>
      <c r="H54" s="97">
        <f t="shared" si="2"/>
        <v>0.46785842376659653</v>
      </c>
      <c r="I54" s="97">
        <f t="shared" si="3"/>
        <v>0.46785842376659653</v>
      </c>
      <c r="J54" s="97">
        <f t="shared" si="4"/>
        <v>1.934463897847357E-2</v>
      </c>
      <c r="K54" s="97">
        <f t="shared" si="5"/>
        <v>1.1279599170506402</v>
      </c>
      <c r="L54" s="97">
        <f t="shared" si="13"/>
        <v>181.00172365265283</v>
      </c>
      <c r="M54" s="97">
        <f t="shared" si="6"/>
        <v>670.07813443684904</v>
      </c>
      <c r="N54" s="97">
        <f t="shared" si="7"/>
        <v>64.529976155973685</v>
      </c>
      <c r="O54" s="97">
        <f t="shared" si="8"/>
        <v>1.5403238419775456</v>
      </c>
      <c r="P54" s="97">
        <f t="shared" si="9"/>
        <v>1.5403238419775456</v>
      </c>
      <c r="Q54" s="97">
        <f t="shared" si="10"/>
        <v>6.3448912775038391E-2</v>
      </c>
      <c r="R54" s="97">
        <f t="shared" si="11"/>
        <v>0.12074463099826016</v>
      </c>
      <c r="S54" s="97">
        <f t="shared" si="14"/>
        <v>602.28331705314702</v>
      </c>
      <c r="T54" s="97">
        <f t="shared" si="15"/>
        <v>4.0434527134234761</v>
      </c>
      <c r="U54" s="97">
        <f t="shared" si="16"/>
        <v>123.68017828266736</v>
      </c>
      <c r="V54" s="33">
        <f t="shared" si="17"/>
        <v>1000.0000000000009</v>
      </c>
      <c r="W54" s="101">
        <f t="shared" si="12"/>
        <v>157053.6808135513</v>
      </c>
      <c r="X54" s="108">
        <f t="shared" si="18"/>
        <v>872.27636900391008</v>
      </c>
      <c r="Y54" s="32">
        <f>(uNES*L54+ uOCEX*G54+uEREX*'PH + UC'!H54+uHOEX*I54+uNES*S54+ uOCEX*N54+uEREX*O54+uHOEX*P54)/(1+oDR)^A$5:A$65536</f>
        <v>567.07947700031764</v>
      </c>
      <c r="Z54" s="30"/>
      <c r="AA54" s="30"/>
    </row>
    <row r="55" spans="1:27" x14ac:dyDescent="0.25">
      <c r="A55" s="4">
        <v>49</v>
      </c>
      <c r="C55" s="106">
        <f>IF(male=0,VLOOKUP((($A$5:$A$1570/'Life tables'!$I$2)*2)+age,lifetable,13,1),IF(male=1,VLOOKUP((($A$5:$A$1570/'Life tables'!$I$2)*2)+age,lifetable,10,1),"error"))</f>
        <v>8.6010410302650442E-5</v>
      </c>
      <c r="E55" s="96"/>
      <c r="F55" s="97">
        <f t="shared" si="0"/>
        <v>199.58033574798947</v>
      </c>
      <c r="G55" s="97">
        <f t="shared" si="1"/>
        <v>20.048262424515016</v>
      </c>
      <c r="H55" s="97">
        <f t="shared" si="2"/>
        <v>0.45877985527892789</v>
      </c>
      <c r="I55" s="97">
        <f t="shared" si="3"/>
        <v>0.45877985527892789</v>
      </c>
      <c r="J55" s="97">
        <f t="shared" si="4"/>
        <v>1.8969265530195314E-2</v>
      </c>
      <c r="K55" s="97">
        <f t="shared" si="5"/>
        <v>1.1060723954456047</v>
      </c>
      <c r="L55" s="97">
        <f t="shared" si="13"/>
        <v>177.4894719519408</v>
      </c>
      <c r="M55" s="97">
        <f t="shared" si="6"/>
        <v>672.6960332559205</v>
      </c>
      <c r="N55" s="97">
        <f t="shared" si="7"/>
        <v>64.782085484261813</v>
      </c>
      <c r="O55" s="97">
        <f t="shared" si="8"/>
        <v>1.5463416655113482</v>
      </c>
      <c r="P55" s="97">
        <f t="shared" si="9"/>
        <v>1.5463416655113482</v>
      </c>
      <c r="Q55" s="97">
        <f t="shared" si="10"/>
        <v>6.3696798544307251E-2</v>
      </c>
      <c r="R55" s="97">
        <f t="shared" si="11"/>
        <v>0.12121636289138515</v>
      </c>
      <c r="S55" s="97">
        <f t="shared" si="14"/>
        <v>604.63635127920031</v>
      </c>
      <c r="T55" s="97">
        <f t="shared" si="15"/>
        <v>4.1261187774979788</v>
      </c>
      <c r="U55" s="97">
        <f t="shared" si="16"/>
        <v>124.90746704100435</v>
      </c>
      <c r="V55" s="33">
        <f t="shared" si="17"/>
        <v>1000.0000000000008</v>
      </c>
      <c r="W55" s="101">
        <f t="shared" si="12"/>
        <v>156919.89904588924</v>
      </c>
      <c r="X55" s="108">
        <f t="shared" si="18"/>
        <v>870.96641418149852</v>
      </c>
      <c r="Y55" s="32">
        <f>(uNES*L55+ uOCEX*G55+uEREX*'PH + UC'!H55+uHOEX*I55+uNES*S55+ uOCEX*N55+uEREX*O55+uHOEX*P55)/(1+oDR)^A$5:A$65536</f>
        <v>566.06668398352713</v>
      </c>
      <c r="Z55" s="30"/>
      <c r="AA55" s="30"/>
    </row>
    <row r="56" spans="1:27" x14ac:dyDescent="0.25">
      <c r="A56" s="4">
        <v>50</v>
      </c>
      <c r="C56" s="106">
        <f>IF(male=0,VLOOKUP((($A$5:$A$1570/'Life tables'!$I$2)*2)+age,lifetable,13,1),IF(male=1,VLOOKUP((($A$5:$A$1570/'Life tables'!$I$2)*2)+age,lifetable,10,1),"error"))</f>
        <v>8.6010410302650442E-5</v>
      </c>
      <c r="E56" s="96"/>
      <c r="F56" s="97">
        <f t="shared" si="0"/>
        <v>195.81878389443381</v>
      </c>
      <c r="G56" s="97">
        <f t="shared" si="1"/>
        <v>19.670406668331058</v>
      </c>
      <c r="H56" s="97">
        <f t="shared" si="2"/>
        <v>0.4501330905135979</v>
      </c>
      <c r="I56" s="97">
        <f t="shared" si="3"/>
        <v>0.4501330905135979</v>
      </c>
      <c r="J56" s="97">
        <f t="shared" si="4"/>
        <v>1.8611745959701186E-2</v>
      </c>
      <c r="K56" s="97">
        <f t="shared" si="5"/>
        <v>1.0852259094746186</v>
      </c>
      <c r="L56" s="97">
        <f t="shared" si="13"/>
        <v>174.14427338964123</v>
      </c>
      <c r="M56" s="97">
        <f t="shared" si="6"/>
        <v>675.14763028706466</v>
      </c>
      <c r="N56" s="97">
        <f t="shared" si="7"/>
        <v>65.018179590058509</v>
      </c>
      <c r="O56" s="97">
        <f t="shared" si="8"/>
        <v>1.551977207344341</v>
      </c>
      <c r="P56" s="97">
        <f t="shared" si="9"/>
        <v>1.551977207344341</v>
      </c>
      <c r="Q56" s="97">
        <f t="shared" si="10"/>
        <v>6.3928937392293023E-2</v>
      </c>
      <c r="R56" s="97">
        <f t="shared" si="11"/>
        <v>0.12165812805826486</v>
      </c>
      <c r="S56" s="97">
        <f t="shared" si="14"/>
        <v>606.83990921686689</v>
      </c>
      <c r="T56" s="97">
        <f t="shared" si="15"/>
        <v>4.2086594608499732</v>
      </c>
      <c r="U56" s="97">
        <f t="shared" si="16"/>
        <v>126.11435107853724</v>
      </c>
      <c r="V56" s="33">
        <f t="shared" si="17"/>
        <v>1000.0000000000008</v>
      </c>
      <c r="W56" s="101">
        <f t="shared" si="12"/>
        <v>156775.73977631883</v>
      </c>
      <c r="X56" s="108">
        <f t="shared" si="18"/>
        <v>869.67698946061353</v>
      </c>
      <c r="Y56" s="32">
        <f>(uNES*L56+ uOCEX*G56+uEREX*'PH + UC'!H56+uHOEX*I56+uNES*S56+ uOCEX*N56+uEREX*O56+uHOEX*P56)/(1+oDR)^A$5:A$65536</f>
        <v>565.06768206519882</v>
      </c>
      <c r="Z56" s="30"/>
      <c r="AA56" s="30"/>
    </row>
    <row r="57" spans="1:27" x14ac:dyDescent="0.25">
      <c r="A57" s="4">
        <v>51</v>
      </c>
      <c r="C57" s="106">
        <f>IF(male=0,VLOOKUP((($A$5:$A$1570/'Life tables'!$I$2)*2)+age,lifetable,13,1),IF(male=1,VLOOKUP((($A$5:$A$1570/'Life tables'!$I$2)*2)+age,lifetable,10,1),"error"))</f>
        <v>8.6010410302650442E-5</v>
      </c>
      <c r="E57" s="96"/>
      <c r="F57" s="97">
        <f t="shared" si="0"/>
        <v>192.23584513772713</v>
      </c>
      <c r="G57" s="97">
        <f t="shared" si="1"/>
        <v>19.310492971542196</v>
      </c>
      <c r="H57" s="97">
        <f t="shared" si="2"/>
        <v>0.44189690773479567</v>
      </c>
      <c r="I57" s="97">
        <f t="shared" si="3"/>
        <v>0.44189690773479567</v>
      </c>
      <c r="J57" s="97">
        <f t="shared" si="4"/>
        <v>1.8271202807492962E-2</v>
      </c>
      <c r="K57" s="97">
        <f t="shared" si="5"/>
        <v>1.0653692956528564</v>
      </c>
      <c r="L57" s="97">
        <f t="shared" si="13"/>
        <v>170.95791785225498</v>
      </c>
      <c r="M57" s="97">
        <f t="shared" si="6"/>
        <v>677.4411443228862</v>
      </c>
      <c r="N57" s="97">
        <f t="shared" si="7"/>
        <v>65.239049960898683</v>
      </c>
      <c r="O57" s="97">
        <f t="shared" si="8"/>
        <v>1.5572493602019404</v>
      </c>
      <c r="P57" s="97">
        <f t="shared" si="9"/>
        <v>1.5572493602019404</v>
      </c>
      <c r="Q57" s="97">
        <f t="shared" si="10"/>
        <v>6.4146107546829492E-2</v>
      </c>
      <c r="R57" s="97">
        <f t="shared" si="11"/>
        <v>0.12207140748302528</v>
      </c>
      <c r="S57" s="97">
        <f t="shared" si="14"/>
        <v>608.90137812655382</v>
      </c>
      <c r="T57" s="97">
        <f t="shared" si="15"/>
        <v>4.2910767712042954</v>
      </c>
      <c r="U57" s="97">
        <f t="shared" si="16"/>
        <v>127.30179178167312</v>
      </c>
      <c r="V57" s="33">
        <f t="shared" si="17"/>
        <v>1000.0000000000006</v>
      </c>
      <c r="W57" s="101">
        <f t="shared" si="12"/>
        <v>156621.76242650565</v>
      </c>
      <c r="X57" s="108">
        <f t="shared" si="18"/>
        <v>868.40713144712311</v>
      </c>
      <c r="Y57" s="32">
        <f>(uNES*L57+ uOCEX*G57+uEREX*'PH + UC'!H57+uHOEX*I57+uNES*S57+ uOCEX*N57+uEREX*O57+uHOEX*P57)/(1+oDR)^A$5:A$65536</f>
        <v>564.08183792936711</v>
      </c>
      <c r="Z57" s="30"/>
      <c r="AA57" s="30"/>
    </row>
    <row r="58" spans="1:27" x14ac:dyDescent="0.25">
      <c r="A58" s="4">
        <v>52</v>
      </c>
      <c r="C58" s="106">
        <f>IF(male=0,VLOOKUP((($A$5:$A$1570/'Life tables'!$I$2)*2)+age,lifetable,13,1),IF(male=1,VLOOKUP((($A$5:$A$1570/'Life tables'!$I$2)*2)+age,lifetable,10,1),"error"))</f>
        <v>8.6010410302650442E-5</v>
      </c>
      <c r="E58" s="96"/>
      <c r="F58" s="97">
        <f t="shared" si="0"/>
        <v>188.82274155503802</v>
      </c>
      <c r="G58" s="97">
        <f t="shared" si="1"/>
        <v>18.967639573428837</v>
      </c>
      <c r="H58" s="97">
        <f t="shared" si="2"/>
        <v>0.43405112893174108</v>
      </c>
      <c r="I58" s="97">
        <f t="shared" si="3"/>
        <v>0.43405112893174108</v>
      </c>
      <c r="J58" s="97">
        <f t="shared" si="4"/>
        <v>1.7946801769187046E-2</v>
      </c>
      <c r="K58" s="97">
        <f t="shared" si="5"/>
        <v>1.0464539068122656</v>
      </c>
      <c r="L58" s="97">
        <f t="shared" si="13"/>
        <v>167.92259901516425</v>
      </c>
      <c r="M58" s="97">
        <f t="shared" si="6"/>
        <v>679.58438989208503</v>
      </c>
      <c r="N58" s="97">
        <f t="shared" si="7"/>
        <v>65.445449152827294</v>
      </c>
      <c r="O58" s="97">
        <f t="shared" si="8"/>
        <v>1.5621760875189332</v>
      </c>
      <c r="P58" s="97">
        <f t="shared" si="9"/>
        <v>1.5621760875189332</v>
      </c>
      <c r="Q58" s="97">
        <f t="shared" si="10"/>
        <v>6.4349048956475502E-2</v>
      </c>
      <c r="R58" s="97">
        <f t="shared" si="11"/>
        <v>0.12245760930351755</v>
      </c>
      <c r="S58" s="97">
        <f t="shared" si="14"/>
        <v>610.82778190595991</v>
      </c>
      <c r="T58" s="97">
        <f t="shared" si="15"/>
        <v>4.373372621929958</v>
      </c>
      <c r="U58" s="97">
        <f t="shared" si="16"/>
        <v>128.4707032977889</v>
      </c>
      <c r="V58" s="33">
        <f t="shared" si="17"/>
        <v>1000.0000000000006</v>
      </c>
      <c r="W58" s="101">
        <f t="shared" si="12"/>
        <v>156458.49820986888</v>
      </c>
      <c r="X58" s="108">
        <f t="shared" si="18"/>
        <v>867.15592408028169</v>
      </c>
      <c r="Y58" s="32">
        <f>(uNES*L58+ uOCEX*G58+uEREX*'PH + UC'!H58+uHOEX*I58+uNES*S58+ uOCEX*N58+uEREX*O58+uHOEX*P58)/(1+oDR)^A$5:A$65536</f>
        <v>563.10854951596446</v>
      </c>
      <c r="Z58" s="30"/>
      <c r="AA58" s="30"/>
    </row>
    <row r="59" spans="1:27" x14ac:dyDescent="0.25">
      <c r="A59" s="4">
        <v>53</v>
      </c>
      <c r="C59" s="106">
        <f>IF(male=0,VLOOKUP((($A$5:$A$1570/'Life tables'!$I$2)*2)+age,lifetable,13,1),IF(male=1,VLOOKUP((($A$5:$A$1570/'Life tables'!$I$2)*2)+age,lifetable,10,1),"error"))</f>
        <v>9.285312807338908E-5</v>
      </c>
      <c r="E59" s="96"/>
      <c r="F59" s="97">
        <f t="shared" si="0"/>
        <v>185.57112693800818</v>
      </c>
      <c r="G59" s="97">
        <f t="shared" si="1"/>
        <v>18.641008079893734</v>
      </c>
      <c r="H59" s="97">
        <f t="shared" si="2"/>
        <v>0.42657656848552827</v>
      </c>
      <c r="I59" s="97">
        <f t="shared" si="3"/>
        <v>0.42657656848552827</v>
      </c>
      <c r="J59" s="97">
        <f t="shared" si="4"/>
        <v>1.9040953464450859E-2</v>
      </c>
      <c r="K59" s="97">
        <f t="shared" si="5"/>
        <v>1.0284334883424546</v>
      </c>
      <c r="L59" s="97">
        <f t="shared" si="13"/>
        <v>165.02949127933647</v>
      </c>
      <c r="M59" s="97">
        <f t="shared" si="6"/>
        <v>681.58479714227337</v>
      </c>
      <c r="N59" s="97">
        <f t="shared" si="7"/>
        <v>65.63809270515776</v>
      </c>
      <c r="O59" s="97">
        <f t="shared" si="8"/>
        <v>1.5667744691445618</v>
      </c>
      <c r="P59" s="97">
        <f t="shared" si="9"/>
        <v>1.5667744691445618</v>
      </c>
      <c r="Q59" s="97">
        <f t="shared" si="10"/>
        <v>6.9672942511262617E-2</v>
      </c>
      <c r="R59" s="97">
        <f t="shared" si="11"/>
        <v>0.12281807239409911</v>
      </c>
      <c r="S59" s="97">
        <f t="shared" si="14"/>
        <v>612.62066448392113</v>
      </c>
      <c r="T59" s="97">
        <f t="shared" si="15"/>
        <v>4.4620865179056715</v>
      </c>
      <c r="U59" s="97">
        <f t="shared" si="16"/>
        <v>129.62195485852544</v>
      </c>
      <c r="V59" s="33">
        <f t="shared" si="17"/>
        <v>1000.0000000000003</v>
      </c>
      <c r="W59" s="101">
        <f t="shared" si="12"/>
        <v>156285.43639515326</v>
      </c>
      <c r="X59" s="108">
        <f t="shared" si="18"/>
        <v>865.91595862356928</v>
      </c>
      <c r="Y59" s="32">
        <f>(uNES*L59+ uOCEX*G59+uEREX*'PH + UC'!H59+uHOEX*I59+uNES*S59+ uOCEX*N59+uEREX*O59+uHOEX*P59)/(1+oDR)^A$5:A$65536</f>
        <v>562.14293049640071</v>
      </c>
      <c r="Z59" s="30"/>
      <c r="AA59" s="30"/>
    </row>
    <row r="60" spans="1:27" x14ac:dyDescent="0.25">
      <c r="A60" s="4">
        <v>54</v>
      </c>
      <c r="C60" s="106">
        <f>IF(male=0,VLOOKUP((($A$5:$A$1570/'Life tables'!$I$2)*2)+age,lifetable,13,1),IF(male=1,VLOOKUP((($A$5:$A$1570/'Life tables'!$I$2)*2)+age,lifetable,10,1),"error"))</f>
        <v>9.285312807338908E-5</v>
      </c>
      <c r="E60" s="96"/>
      <c r="F60" s="97">
        <f t="shared" si="0"/>
        <v>182.47167829592735</v>
      </c>
      <c r="G60" s="97">
        <f t="shared" si="1"/>
        <v>18.329661977008097</v>
      </c>
      <c r="H60" s="97">
        <f t="shared" si="2"/>
        <v>0.41945179542545169</v>
      </c>
      <c r="I60" s="97">
        <f t="shared" si="3"/>
        <v>0.41945179542545169</v>
      </c>
      <c r="J60" s="97">
        <f t="shared" si="4"/>
        <v>1.872292738823356E-2</v>
      </c>
      <c r="K60" s="97">
        <f t="shared" si="5"/>
        <v>1.0112563723141712</v>
      </c>
      <c r="L60" s="97">
        <f t="shared" si="13"/>
        <v>162.27313342836595</v>
      </c>
      <c r="M60" s="97">
        <f t="shared" si="6"/>
        <v>683.44428032764188</v>
      </c>
      <c r="N60" s="97">
        <f t="shared" si="7"/>
        <v>65.817164964716127</v>
      </c>
      <c r="O60" s="97">
        <f t="shared" si="8"/>
        <v>1.5710489054184549</v>
      </c>
      <c r="P60" s="97">
        <f t="shared" si="9"/>
        <v>1.5710489054184549</v>
      </c>
      <c r="Q60" s="97">
        <f t="shared" si="10"/>
        <v>6.9863022550632675E-2</v>
      </c>
      <c r="R60" s="97">
        <f t="shared" si="11"/>
        <v>0.12315314169352266</v>
      </c>
      <c r="S60" s="97">
        <f t="shared" si="14"/>
        <v>614.29200138784472</v>
      </c>
      <c r="T60" s="97">
        <f t="shared" si="15"/>
        <v>4.5506724678445378</v>
      </c>
      <c r="U60" s="97">
        <f t="shared" si="16"/>
        <v>130.75636437253314</v>
      </c>
      <c r="V60" s="33">
        <f t="shared" si="17"/>
        <v>1000.0000000000002</v>
      </c>
      <c r="W60" s="101">
        <f t="shared" si="12"/>
        <v>156103.90937357303</v>
      </c>
      <c r="X60" s="108">
        <f t="shared" si="18"/>
        <v>864.69296315962265</v>
      </c>
      <c r="Y60" s="32">
        <f>(uNES*L60+ uOCEX*G60+uEREX*'PH + UC'!H60+uHOEX*I60+uNES*S60+ uOCEX*N60+uEREX*O60+uHOEX*P60)/(1+oDR)^A$5:A$65536</f>
        <v>561.18883519915255</v>
      </c>
      <c r="Z60" s="30"/>
      <c r="AA60" s="30"/>
    </row>
    <row r="61" spans="1:27" x14ac:dyDescent="0.25">
      <c r="A61" s="4">
        <v>55</v>
      </c>
      <c r="C61" s="106">
        <f>IF(male=0,VLOOKUP((($A$5:$A$1570/'Life tables'!$I$2)*2)+age,lifetable,13,1),IF(male=1,VLOOKUP((($A$5:$A$1570/'Life tables'!$I$2)*2)+age,lifetable,10,1),"error"))</f>
        <v>9.285312807338908E-5</v>
      </c>
      <c r="E61" s="96"/>
      <c r="F61" s="97">
        <f t="shared" si="0"/>
        <v>179.5182826864837</v>
      </c>
      <c r="G61" s="97">
        <f t="shared" si="1"/>
        <v>18.032987206923021</v>
      </c>
      <c r="H61" s="97">
        <f t="shared" si="2"/>
        <v>0.41266275779204031</v>
      </c>
      <c r="I61" s="97">
        <f t="shared" si="3"/>
        <v>0.41266275779204031</v>
      </c>
      <c r="J61" s="97">
        <f t="shared" si="4"/>
        <v>1.8419887420273916E-2</v>
      </c>
      <c r="K61" s="97">
        <f t="shared" si="5"/>
        <v>0.99488868085702931</v>
      </c>
      <c r="L61" s="97">
        <f t="shared" si="13"/>
        <v>159.64666139569928</v>
      </c>
      <c r="M61" s="97">
        <f t="shared" si="6"/>
        <v>685.17468047313901</v>
      </c>
      <c r="N61" s="97">
        <f t="shared" si="7"/>
        <v>65.983806247860031</v>
      </c>
      <c r="O61" s="97">
        <f t="shared" si="8"/>
        <v>1.5750266155738695</v>
      </c>
      <c r="P61" s="97">
        <f t="shared" si="9"/>
        <v>1.5750266155738695</v>
      </c>
      <c r="Q61" s="97">
        <f t="shared" si="10"/>
        <v>7.0039907467027804E-2</v>
      </c>
      <c r="R61" s="97">
        <f t="shared" si="11"/>
        <v>0.12346495089353929</v>
      </c>
      <c r="S61" s="97">
        <f t="shared" si="14"/>
        <v>615.8473161357706</v>
      </c>
      <c r="T61" s="97">
        <f t="shared" si="15"/>
        <v>4.6391322627318399</v>
      </c>
      <c r="U61" s="97">
        <f t="shared" si="16"/>
        <v>131.87471800428372</v>
      </c>
      <c r="V61" s="33">
        <f t="shared" si="17"/>
        <v>1000.0000000000005</v>
      </c>
      <c r="W61" s="101">
        <f t="shared" si="12"/>
        <v>155914.53662613619</v>
      </c>
      <c r="X61" s="108">
        <f t="shared" si="18"/>
        <v>863.48614973298481</v>
      </c>
      <c r="Y61" s="32">
        <f>(uNES*L61+ uOCEX*G61+uEREX*'PH + UC'!H61+uHOEX*I61+uNES*S61+ uOCEX*N61+uEREX*O61+uHOEX*P61)/(1+oDR)^A$5:A$65536</f>
        <v>560.24567617731634</v>
      </c>
      <c r="Z61" s="30"/>
      <c r="AA61" s="30"/>
    </row>
    <row r="62" spans="1:27" x14ac:dyDescent="0.25">
      <c r="A62" s="4">
        <v>56</v>
      </c>
      <c r="C62" s="106">
        <f>IF(male=0,VLOOKUP((($A$5:$A$1570/'Life tables'!$I$2)*2)+age,lifetable,13,1),IF(male=1,VLOOKUP((($A$5:$A$1570/'Life tables'!$I$2)*2)+age,lifetable,10,1),"error"))</f>
        <v>9.285312807338908E-5</v>
      </c>
      <c r="E62" s="96"/>
      <c r="F62" s="97">
        <f t="shared" si="0"/>
        <v>176.70376259041711</v>
      </c>
      <c r="G62" s="97">
        <f t="shared" si="1"/>
        <v>17.750262772807112</v>
      </c>
      <c r="H62" s="97">
        <f t="shared" si="2"/>
        <v>0.40619295645858872</v>
      </c>
      <c r="I62" s="97">
        <f t="shared" si="3"/>
        <v>0.40619295645858872</v>
      </c>
      <c r="J62" s="97">
        <f t="shared" si="4"/>
        <v>1.813109709465462E-2</v>
      </c>
      <c r="K62" s="97">
        <f t="shared" si="5"/>
        <v>0.97929063622493173</v>
      </c>
      <c r="L62" s="97">
        <f t="shared" si="13"/>
        <v>157.14369217137323</v>
      </c>
      <c r="M62" s="97">
        <f t="shared" si="6"/>
        <v>686.78238714256759</v>
      </c>
      <c r="N62" s="97">
        <f t="shared" si="7"/>
        <v>66.138631883427465</v>
      </c>
      <c r="O62" s="97">
        <f t="shared" si="8"/>
        <v>1.5787222874463867</v>
      </c>
      <c r="P62" s="97">
        <f t="shared" si="9"/>
        <v>1.5787222874463867</v>
      </c>
      <c r="Q62" s="97">
        <f t="shared" si="10"/>
        <v>7.0204250414264494E-2</v>
      </c>
      <c r="R62" s="97">
        <f t="shared" si="11"/>
        <v>0.12375465136065979</v>
      </c>
      <c r="S62" s="97">
        <f t="shared" si="14"/>
        <v>617.29235178247245</v>
      </c>
      <c r="T62" s="97">
        <f t="shared" si="15"/>
        <v>4.7274676102407591</v>
      </c>
      <c r="U62" s="97">
        <f t="shared" si="16"/>
        <v>132.97776329186931</v>
      </c>
      <c r="V62" s="33">
        <f t="shared" si="17"/>
        <v>1000.0000000000003</v>
      </c>
      <c r="W62" s="101">
        <f t="shared" si="12"/>
        <v>155717.75018600546</v>
      </c>
      <c r="X62" s="108">
        <f t="shared" si="18"/>
        <v>862.29476909789025</v>
      </c>
      <c r="Y62" s="32">
        <f>(uNES*L62+ uOCEX*G62+uEREX*'PH + UC'!H62+uHOEX*I62+uNES*S62+ uOCEX*N62+uEREX*O62+uHOEX*P62)/(1+oDR)^A$5:A$65536</f>
        <v>559.31296144217185</v>
      </c>
      <c r="Z62" s="30"/>
      <c r="AA62" s="30"/>
    </row>
    <row r="63" spans="1:27" x14ac:dyDescent="0.25">
      <c r="A63" s="4">
        <v>57</v>
      </c>
      <c r="C63" s="106">
        <f>IF(male=0,VLOOKUP((($A$5:$A$1570/'Life tables'!$I$2)*2)+age,lifetable,13,1),IF(male=1,VLOOKUP((($A$5:$A$1570/'Life tables'!$I$2)*2)+age,lifetable,10,1),"error"))</f>
        <v>9.285312807338908E-5</v>
      </c>
      <c r="E63" s="96"/>
      <c r="F63" s="97">
        <f t="shared" si="0"/>
        <v>174.02129354254785</v>
      </c>
      <c r="G63" s="97">
        <f t="shared" si="1"/>
        <v>17.480803142850235</v>
      </c>
      <c r="H63" s="97">
        <f t="shared" si="2"/>
        <v>0.40002670387183276</v>
      </c>
      <c r="I63" s="97">
        <f t="shared" si="3"/>
        <v>0.40002670387183276</v>
      </c>
      <c r="J63" s="97">
        <f t="shared" si="4"/>
        <v>1.7855856171386582E-2</v>
      </c>
      <c r="K63" s="97">
        <f t="shared" si="5"/>
        <v>0.96442441729426576</v>
      </c>
      <c r="L63" s="97">
        <f t="shared" si="13"/>
        <v>154.75815671848829</v>
      </c>
      <c r="M63" s="97">
        <f t="shared" si="6"/>
        <v>688.27347555534232</v>
      </c>
      <c r="N63" s="97">
        <f t="shared" si="7"/>
        <v>66.282226928210804</v>
      </c>
      <c r="O63" s="97">
        <f t="shared" si="8"/>
        <v>1.5821498862809966</v>
      </c>
      <c r="P63" s="97">
        <f t="shared" si="9"/>
        <v>1.5821498862809966</v>
      </c>
      <c r="Q63" s="97">
        <f t="shared" si="10"/>
        <v>7.0356672413255716E-2</v>
      </c>
      <c r="R63" s="97">
        <f t="shared" si="11"/>
        <v>0.12402333781815414</v>
      </c>
      <c r="S63" s="97">
        <f t="shared" si="14"/>
        <v>618.63256884433804</v>
      </c>
      <c r="T63" s="97">
        <f t="shared" si="15"/>
        <v>4.8156801388254014</v>
      </c>
      <c r="U63" s="97">
        <f t="shared" si="16"/>
        <v>134.06621104698172</v>
      </c>
      <c r="V63" s="33">
        <f t="shared" si="17"/>
        <v>1000.0000000000002</v>
      </c>
      <c r="W63" s="101">
        <f t="shared" si="12"/>
        <v>155513.96027956749</v>
      </c>
      <c r="X63" s="108">
        <f t="shared" si="18"/>
        <v>861.11810881419308</v>
      </c>
      <c r="Y63" s="32">
        <f>(uNES*L63+ uOCEX*G63+uEREX*'PH + UC'!H63+uHOEX*I63+uNES*S63+ uOCEX*N63+uEREX*O63+uHOEX*P63)/(1+oDR)^A$5:A$65536</f>
        <v>558.39022327429313</v>
      </c>
      <c r="Z63" s="30"/>
      <c r="AA63" s="30"/>
    </row>
    <row r="64" spans="1:27" x14ac:dyDescent="0.25">
      <c r="A64" s="4">
        <v>58</v>
      </c>
      <c r="C64" s="106">
        <f>IF(male=0,VLOOKUP((($A$5:$A$1570/'Life tables'!$I$2)*2)+age,lifetable,13,1),IF(male=1,VLOOKUP((($A$5:$A$1570/'Life tables'!$I$2)*2)+age,lifetable,10,1),"error"))</f>
        <v>9.285312807338908E-5</v>
      </c>
      <c r="E64" s="96"/>
      <c r="F64" s="97">
        <f t="shared" si="0"/>
        <v>171.46438676509575</v>
      </c>
      <c r="G64" s="97">
        <f t="shared" si="1"/>
        <v>17.22395650574412</v>
      </c>
      <c r="H64" s="97">
        <f t="shared" si="2"/>
        <v>0.39414908413076566</v>
      </c>
      <c r="I64" s="97">
        <f t="shared" si="3"/>
        <v>0.39414908413076566</v>
      </c>
      <c r="J64" s="97">
        <f t="shared" si="4"/>
        <v>1.7593498854460505E-2</v>
      </c>
      <c r="K64" s="97">
        <f t="shared" si="5"/>
        <v>0.95025406331791695</v>
      </c>
      <c r="L64" s="97">
        <f t="shared" si="13"/>
        <v>152.48428452891773</v>
      </c>
      <c r="M64" s="97">
        <f t="shared" si="6"/>
        <v>689.65372204909715</v>
      </c>
      <c r="N64" s="97">
        <f t="shared" si="7"/>
        <v>66.415147656039395</v>
      </c>
      <c r="O64" s="97">
        <f t="shared" si="8"/>
        <v>1.5853226902763446</v>
      </c>
      <c r="P64" s="97">
        <f t="shared" si="9"/>
        <v>1.5853226902763446</v>
      </c>
      <c r="Q64" s="97">
        <f t="shared" si="10"/>
        <v>7.0497763932629312E-2</v>
      </c>
      <c r="R64" s="97">
        <f t="shared" si="11"/>
        <v>0.12427205113233375</v>
      </c>
      <c r="S64" s="97">
        <f t="shared" si="14"/>
        <v>619.87315919744015</v>
      </c>
      <c r="T64" s="97">
        <f t="shared" si="15"/>
        <v>4.9037714016124916</v>
      </c>
      <c r="U64" s="97">
        <f t="shared" si="16"/>
        <v>135.14073716143196</v>
      </c>
      <c r="V64" s="33">
        <f t="shared" si="17"/>
        <v>1000</v>
      </c>
      <c r="W64" s="101">
        <f t="shared" si="12"/>
        <v>155303.55642312078</v>
      </c>
      <c r="X64" s="108">
        <f t="shared" si="18"/>
        <v>859.95549143695553</v>
      </c>
      <c r="Y64" s="32">
        <f>(uNES*L64+ uOCEX*G64+uEREX*'PH + UC'!H64+uHOEX*I64+uNES*S64+ uOCEX*N64+uEREX*O64+uHOEX*P64)/(1+oDR)^A$5:A$65536</f>
        <v>557.47701702319625</v>
      </c>
      <c r="Z64" s="30"/>
      <c r="AA64" s="30"/>
    </row>
    <row r="65" spans="1:27" x14ac:dyDescent="0.25">
      <c r="A65" s="4">
        <v>59</v>
      </c>
      <c r="C65" s="106">
        <f>IF(male=0,VLOOKUP((($A$5:$A$1570/'Life tables'!$I$2)*2)+age,lifetable,13,1),IF(male=1,VLOOKUP((($A$5:$A$1570/'Life tables'!$I$2)*2)+age,lifetable,10,1),"error"))</f>
        <v>9.285312807338908E-5</v>
      </c>
      <c r="E65" s="96"/>
      <c r="F65" s="97">
        <f t="shared" si="0"/>
        <v>169.02687265526458</v>
      </c>
      <c r="G65" s="97">
        <f t="shared" si="1"/>
        <v>16.979103111975611</v>
      </c>
      <c r="H65" s="97">
        <f t="shared" si="2"/>
        <v>0.38854591502917263</v>
      </c>
      <c r="I65" s="97">
        <f t="shared" si="3"/>
        <v>0.38854591502917263</v>
      </c>
      <c r="J65" s="97">
        <f t="shared" si="4"/>
        <v>1.7343392097552451E-2</v>
      </c>
      <c r="K65" s="97">
        <f t="shared" si="5"/>
        <v>0.93674538241361305</v>
      </c>
      <c r="L65" s="97">
        <f t="shared" si="13"/>
        <v>150.31658893871946</v>
      </c>
      <c r="M65" s="97">
        <f t="shared" si="6"/>
        <v>690.92861878169117</v>
      </c>
      <c r="N65" s="97">
        <f t="shared" si="7"/>
        <v>66.537922973614499</v>
      </c>
      <c r="O65" s="97">
        <f t="shared" si="8"/>
        <v>1.5882533243805661</v>
      </c>
      <c r="P65" s="97">
        <f t="shared" si="9"/>
        <v>1.5882533243805661</v>
      </c>
      <c r="Q65" s="97">
        <f t="shared" si="10"/>
        <v>7.0628086391595915E-2</v>
      </c>
      <c r="R65" s="97">
        <f t="shared" si="11"/>
        <v>0.12450178096177718</v>
      </c>
      <c r="S65" s="97">
        <f t="shared" si="14"/>
        <v>621.01905929196221</v>
      </c>
      <c r="T65" s="97">
        <f t="shared" si="15"/>
        <v>4.9917428801016399</v>
      </c>
      <c r="U65" s="97">
        <f t="shared" si="16"/>
        <v>136.20198432480734</v>
      </c>
      <c r="V65" s="33">
        <f t="shared" si="17"/>
        <v>1000.0000000000001</v>
      </c>
      <c r="W65" s="101">
        <f t="shared" si="12"/>
        <v>155086.90846441747</v>
      </c>
      <c r="X65" s="108">
        <f t="shared" si="18"/>
        <v>858.80627279509122</v>
      </c>
      <c r="Y65" s="32">
        <f>(uNES*L65+ uOCEX*G65+uEREX*'PH + UC'!H65+uHOEX*I65+uNES*S65+ uOCEX*N65+uEREX*O65+uHOEX*P65)/(1+oDR)^A$5:A$65536</f>
        <v>556.57291996636411</v>
      </c>
      <c r="Z65" s="30"/>
      <c r="AA65" s="30"/>
    </row>
    <row r="66" spans="1:27" x14ac:dyDescent="0.25">
      <c r="A66" s="4">
        <v>60</v>
      </c>
      <c r="C66" s="106">
        <f>IF(male=0,VLOOKUP((($A$5:$A$1570/'Life tables'!$I$2)*2)+age,lifetable,13,1),IF(male=1,VLOOKUP((($A$5:$A$1570/'Life tables'!$I$2)*2)+age,lifetable,10,1),"error"))</f>
        <v>9.285312807338908E-5</v>
      </c>
      <c r="E66" s="96"/>
      <c r="F66" s="97">
        <f t="shared" si="0"/>
        <v>166.70288508507008</v>
      </c>
      <c r="G66" s="97">
        <f t="shared" si="1"/>
        <v>16.745653696711564</v>
      </c>
      <c r="H66" s="97">
        <f t="shared" si="2"/>
        <v>0.38320371196528885</v>
      </c>
      <c r="I66" s="97">
        <f t="shared" si="3"/>
        <v>0.38320371196528885</v>
      </c>
      <c r="J66" s="97">
        <f t="shared" si="4"/>
        <v>1.7104933993071478E-2</v>
      </c>
      <c r="K66" s="97">
        <f t="shared" si="5"/>
        <v>0.92386586455371411</v>
      </c>
      <c r="L66" s="97">
        <f t="shared" si="13"/>
        <v>148.24985316588115</v>
      </c>
      <c r="M66" s="97">
        <f t="shared" si="6"/>
        <v>692.10338771002137</v>
      </c>
      <c r="N66" s="97">
        <f t="shared" si="7"/>
        <v>66.651055766699358</v>
      </c>
      <c r="O66" s="97">
        <f t="shared" si="8"/>
        <v>1.5909537924247028</v>
      </c>
      <c r="P66" s="97">
        <f t="shared" si="9"/>
        <v>1.5909537924247028</v>
      </c>
      <c r="Q66" s="97">
        <f t="shared" si="10"/>
        <v>7.0748173588890712E-2</v>
      </c>
      <c r="R66" s="97">
        <f t="shared" si="11"/>
        <v>0.12471346827624039</v>
      </c>
      <c r="S66" s="97">
        <f t="shared" si="14"/>
        <v>622.0749627166075</v>
      </c>
      <c r="T66" s="97">
        <f t="shared" si="15"/>
        <v>5.0795959876836019</v>
      </c>
      <c r="U66" s="97">
        <f t="shared" si="16"/>
        <v>137.25056365763729</v>
      </c>
      <c r="V66" s="33">
        <f t="shared" si="17"/>
        <v>1000.0000000000003</v>
      </c>
      <c r="W66" s="101">
        <f t="shared" si="12"/>
        <v>154864.36757183421</v>
      </c>
      <c r="X66" s="108">
        <f t="shared" si="18"/>
        <v>857.66984035467954</v>
      </c>
      <c r="Y66" s="32">
        <f>(uNES*L66+ uOCEX*G66+uEREX*'PH + UC'!H66+uHOEX*I66+uNES*S66+ uOCEX*N66+uEREX*O66+uHOEX*P66)/(1+oDR)^A$5:A$65536</f>
        <v>555.67753022470356</v>
      </c>
      <c r="Z66" s="30"/>
      <c r="AA66" s="30"/>
    </row>
    <row r="67" spans="1:27" x14ac:dyDescent="0.25">
      <c r="A67" s="4">
        <v>61</v>
      </c>
      <c r="C67" s="106">
        <f>IF(male=0,VLOOKUP((($A$5:$A$1570/'Life tables'!$I$2)*2)+age,lifetable,13,1),IF(male=1,VLOOKUP((($A$5:$A$1570/'Life tables'!$I$2)*2)+age,lifetable,10,1),"error"))</f>
        <v>9.285312807338908E-5</v>
      </c>
      <c r="F67" s="97">
        <f t="shared" si="0"/>
        <v>164.4868464734576</v>
      </c>
      <c r="G67" s="97">
        <f t="shared" si="1"/>
        <v>16.523047980261804</v>
      </c>
      <c r="H67" s="97">
        <f t="shared" si="2"/>
        <v>0.37810965362673671</v>
      </c>
      <c r="I67" s="97">
        <f t="shared" si="3"/>
        <v>0.37810965362673671</v>
      </c>
      <c r="J67" s="97">
        <f t="shared" si="4"/>
        <v>1.687755224044982E-2</v>
      </c>
      <c r="K67" s="97">
        <f t="shared" si="5"/>
        <v>0.91158459883502552</v>
      </c>
      <c r="L67" s="97">
        <f t="shared" si="13"/>
        <v>146.27911703486686</v>
      </c>
      <c r="M67" s="97">
        <f t="shared" si="6"/>
        <v>693.18299388122193</v>
      </c>
      <c r="N67" s="97">
        <f t="shared" si="7"/>
        <v>66.755024180090373</v>
      </c>
      <c r="O67" s="97">
        <f t="shared" si="8"/>
        <v>1.5934355076754831</v>
      </c>
      <c r="P67" s="97">
        <f t="shared" si="9"/>
        <v>1.5934355076754831</v>
      </c>
      <c r="Q67" s="97">
        <f t="shared" si="10"/>
        <v>7.085853306142624E-2</v>
      </c>
      <c r="R67" s="97">
        <f t="shared" si="11"/>
        <v>0.12490800775166233</v>
      </c>
      <c r="S67" s="97">
        <f t="shared" si="14"/>
        <v>623.04533214496746</v>
      </c>
      <c r="T67" s="97">
        <f t="shared" si="15"/>
        <v>5.1673320729854781</v>
      </c>
      <c r="U67" s="97">
        <f t="shared" si="16"/>
        <v>138.28705626422396</v>
      </c>
      <c r="V67" s="33">
        <f t="shared" si="17"/>
        <v>1000.0000000000002</v>
      </c>
      <c r="W67" s="101">
        <f t="shared" si="12"/>
        <v>154636.26717380321</v>
      </c>
      <c r="X67" s="108">
        <f t="shared" si="18"/>
        <v>856.54561166279086</v>
      </c>
      <c r="Y67" s="32">
        <f>(uNES*L67+ uOCEX*G67+uEREX*'PH + UC'!H67+uHOEX*I67+uNES*S67+ uOCEX*N67+uEREX*O67+uHOEX*P67)/(1+oDR)^A$5:A$65536</f>
        <v>554.79046573164965</v>
      </c>
    </row>
    <row r="68" spans="1:27" x14ac:dyDescent="0.25">
      <c r="A68" s="4">
        <v>62</v>
      </c>
      <c r="C68" s="106">
        <f>IF(male=0,VLOOKUP((($A$5:$A$1570/'Life tables'!$I$2)*2)+age,lifetable,13,1),IF(male=1,VLOOKUP((($A$5:$A$1570/'Life tables'!$I$2)*2)+age,lifetable,10,1),"error"))</f>
        <v>9.285312807338908E-5</v>
      </c>
      <c r="F68" s="97">
        <f t="shared" si="0"/>
        <v>162.37345359272058</v>
      </c>
      <c r="G68" s="97">
        <f t="shared" si="1"/>
        <v>16.310753242304163</v>
      </c>
      <c r="H68" s="97">
        <f t="shared" si="2"/>
        <v>0.3732515493634172</v>
      </c>
      <c r="I68" s="97">
        <f t="shared" si="3"/>
        <v>0.3732515493634172</v>
      </c>
      <c r="J68" s="97">
        <f t="shared" si="4"/>
        <v>1.6660702689777766E-2</v>
      </c>
      <c r="K68" s="97">
        <f t="shared" si="5"/>
        <v>0.89987219481809799</v>
      </c>
      <c r="L68" s="97">
        <f t="shared" si="13"/>
        <v>144.39966435418171</v>
      </c>
      <c r="M68" s="97">
        <f t="shared" si="6"/>
        <v>694.17215807007028</v>
      </c>
      <c r="N68" s="97">
        <f t="shared" si="7"/>
        <v>66.850282834626796</v>
      </c>
      <c r="O68" s="97">
        <f t="shared" si="8"/>
        <v>1.5957093218852156</v>
      </c>
      <c r="P68" s="97">
        <f t="shared" si="9"/>
        <v>1.5957093218852156</v>
      </c>
      <c r="Q68" s="97">
        <f t="shared" si="10"/>
        <v>7.0959647376112836E-2</v>
      </c>
      <c r="R68" s="97">
        <f t="shared" si="11"/>
        <v>0.12508625004736051</v>
      </c>
      <c r="S68" s="97">
        <f t="shared" si="14"/>
        <v>623.93441069424955</v>
      </c>
      <c r="T68" s="97">
        <f t="shared" si="15"/>
        <v>5.2549524230513684</v>
      </c>
      <c r="U68" s="97">
        <f t="shared" si="16"/>
        <v>139.31201470908942</v>
      </c>
      <c r="V68" s="33">
        <f t="shared" si="17"/>
        <v>1000.0000000000003</v>
      </c>
      <c r="W68" s="101">
        <f t="shared" si="12"/>
        <v>154402.92385100751</v>
      </c>
      <c r="X68" s="108">
        <f t="shared" si="18"/>
        <v>855.43303286785954</v>
      </c>
      <c r="Y68" s="32">
        <f>(uNES*L68+ uOCEX*G68+uEREX*'PH + UC'!H68+uHOEX*I68+uNES*S68+ uOCEX*N68+uEREX*O68+uHOEX*P68)/(1+oDR)^A$5:A$65536</f>
        <v>553.91136325326192</v>
      </c>
    </row>
    <row r="69" spans="1:27" x14ac:dyDescent="0.25">
      <c r="A69" s="4">
        <v>63</v>
      </c>
      <c r="C69" s="106">
        <f>IF(male=0,VLOOKUP((($A$5:$A$1570/'Life tables'!$I$2)*2)+age,lifetable,13,1),IF(male=1,VLOOKUP((($A$5:$A$1570/'Life tables'!$I$2)*2)+age,lifetable,10,1),"error"))</f>
        <v>9.285312807338908E-5</v>
      </c>
      <c r="F69" s="97">
        <f t="shared" si="0"/>
        <v>160.35766407309956</v>
      </c>
      <c r="G69" s="97">
        <f t="shared" si="1"/>
        <v>16.108262966243203</v>
      </c>
      <c r="H69" s="97">
        <f t="shared" si="2"/>
        <v>0.36861780816532508</v>
      </c>
      <c r="I69" s="97">
        <f t="shared" si="3"/>
        <v>0.36861780816532508</v>
      </c>
      <c r="J69" s="97">
        <f t="shared" si="4"/>
        <v>1.6453867957076838E-2</v>
      </c>
      <c r="K69" s="97">
        <f t="shared" si="5"/>
        <v>0.88870070773583998</v>
      </c>
      <c r="L69" s="97">
        <f t="shared" si="13"/>
        <v>142.60701091483278</v>
      </c>
      <c r="M69" s="97">
        <f t="shared" si="6"/>
        <v>695.07536879476004</v>
      </c>
      <c r="N69" s="97">
        <f t="shared" si="7"/>
        <v>66.937263984335601</v>
      </c>
      <c r="O69" s="97">
        <f t="shared" si="8"/>
        <v>1.597785552912719</v>
      </c>
      <c r="P69" s="97">
        <f t="shared" si="9"/>
        <v>1.597785552912719</v>
      </c>
      <c r="Q69" s="97">
        <f t="shared" si="10"/>
        <v>7.1051975358134595E-2</v>
      </c>
      <c r="R69" s="97">
        <f t="shared" si="11"/>
        <v>0.1252490039712115</v>
      </c>
      <c r="S69" s="97">
        <f t="shared" si="14"/>
        <v>624.74623272526969</v>
      </c>
      <c r="T69" s="97">
        <f t="shared" si="15"/>
        <v>5.3424582663665801</v>
      </c>
      <c r="U69" s="97">
        <f t="shared" si="16"/>
        <v>140.32596442079648</v>
      </c>
      <c r="V69" s="33">
        <f t="shared" si="17"/>
        <v>1000.0000000000005</v>
      </c>
      <c r="W69" s="101">
        <f t="shared" si="12"/>
        <v>154164.63818371197</v>
      </c>
      <c r="X69" s="108">
        <f t="shared" si="18"/>
        <v>854.33157731283734</v>
      </c>
      <c r="Y69" s="32">
        <f>(uNES*L69+ uOCEX*G69+uEREX*'PH + UC'!H69+uHOEX*I69+uNES*S69+ uOCEX*N69+uEREX*O69+uHOEX*P69)/(1+oDR)^A$5:A$65536</f>
        <v>553.03987745678853</v>
      </c>
    </row>
    <row r="70" spans="1:27" x14ac:dyDescent="0.25">
      <c r="A70" s="4">
        <v>64</v>
      </c>
      <c r="C70" s="106">
        <f>IF(male=0,VLOOKUP((($A$5:$A$1570/'Life tables'!$I$2)*2)+age,lifetable,13,1),IF(male=1,VLOOKUP((($A$5:$A$1570/'Life tables'!$I$2)*2)+age,lifetable,10,1),"error"))</f>
        <v>9.285312807338908E-5</v>
      </c>
      <c r="F70" s="97">
        <f t="shared" si="0"/>
        <v>158.43468357121802</v>
      </c>
      <c r="G70" s="97">
        <f t="shared" si="1"/>
        <v>15.915095550252747</v>
      </c>
      <c r="H70" s="97">
        <f t="shared" si="2"/>
        <v>0.36419740916634052</v>
      </c>
      <c r="I70" s="97">
        <f t="shared" si="3"/>
        <v>0.36419740916634052</v>
      </c>
      <c r="J70" s="97">
        <f t="shared" si="4"/>
        <v>1.6256556107687663E-2</v>
      </c>
      <c r="K70" s="97">
        <f t="shared" si="5"/>
        <v>0.87804356738110578</v>
      </c>
      <c r="L70" s="97">
        <f t="shared" si="13"/>
        <v>140.89689307914381</v>
      </c>
      <c r="M70" s="97">
        <f t="shared" si="6"/>
        <v>695.89689374161912</v>
      </c>
      <c r="N70" s="97">
        <f t="shared" si="7"/>
        <v>67.016378616656652</v>
      </c>
      <c r="O70" s="97">
        <f t="shared" si="8"/>
        <v>1.5996740109855823</v>
      </c>
      <c r="P70" s="97">
        <f t="shared" si="9"/>
        <v>1.5996740109855823</v>
      </c>
      <c r="Q70" s="97">
        <f t="shared" si="10"/>
        <v>7.1135953258806783E-2</v>
      </c>
      <c r="R70" s="97">
        <f t="shared" si="11"/>
        <v>0.12539703853832618</v>
      </c>
      <c r="S70" s="97">
        <f t="shared" si="14"/>
        <v>625.48463411119417</v>
      </c>
      <c r="T70" s="97">
        <f t="shared" si="15"/>
        <v>5.4298507757330743</v>
      </c>
      <c r="U70" s="97">
        <f t="shared" si="16"/>
        <v>141.3294050267159</v>
      </c>
      <c r="V70" s="33">
        <f t="shared" si="17"/>
        <v>1000.0000000000001</v>
      </c>
      <c r="W70" s="101">
        <f t="shared" si="12"/>
        <v>153921.69555648937</v>
      </c>
      <c r="X70" s="108">
        <f t="shared" si="18"/>
        <v>853.24074419755118</v>
      </c>
      <c r="Y70" s="32">
        <f>(uNES*L70+ uOCEX*G70+uEREX*'PH + UC'!H70+uHOEX*I70+uNES*S70+ uOCEX*N70+uEREX*O70+uHOEX*P70)/(1+oDR)^A$5:A$65536</f>
        <v>552.17568002530049</v>
      </c>
    </row>
    <row r="71" spans="1:27" x14ac:dyDescent="0.25">
      <c r="A71" s="4">
        <v>65</v>
      </c>
      <c r="C71" s="106">
        <f>IF(male=0,VLOOKUP((($A$5:$A$1570/'Life tables'!$I$2)*2)+age,lifetable,13,1),IF(male=1,VLOOKUP((($A$5:$A$1570/'Life tables'!$I$2)*2)+age,lifetable,10,1),"error"))</f>
        <v>9.285312807338908E-5</v>
      </c>
      <c r="F71" s="97">
        <f t="shared" ref="F71:F134" si="19">E70*(1-pCAPH)+(L70+G70+H70+I70)*(1-pCAPH)+(S70+N70+O70+P70)*(pUAPH)</f>
        <v>156.59995356970222</v>
      </c>
      <c r="G71" s="97">
        <f t="shared" ref="G71:G134" si="20">F71*(rrOSEX)</f>
        <v>15.730793081722153</v>
      </c>
      <c r="H71" s="97">
        <f t="shared" ref="H71:H134" si="21">F71*rrEREX</f>
        <v>0.35997987359893779</v>
      </c>
      <c r="I71" s="97">
        <f t="shared" ref="I71:I134" si="22">F71*rrHOEX</f>
        <v>0.35997987359893779</v>
      </c>
      <c r="J71" s="97">
        <f t="shared" ref="J71:J134" si="23">F71*mr + G71*mr + H71*mr+I71*mr</f>
        <v>1.606829940442172E-2</v>
      </c>
      <c r="K71" s="97">
        <f t="shared" ref="K71:K134" si="24">F71*amr + I71*amrHOEX</f>
        <v>0.86787551049230005</v>
      </c>
      <c r="L71" s="97">
        <f t="shared" si="13"/>
        <v>139.26525693088547</v>
      </c>
      <c r="M71" s="97">
        <f t="shared" ref="M71:M134" si="25">E70*pCAPH+(L70+G70+H70+I70)*pCAPH+(S70+N70+O70+P70)*(1-pUAPH)</f>
        <v>696.64079062784901</v>
      </c>
      <c r="N71" s="97">
        <f t="shared" ref="N71:N134" si="26">M71*rrOSEXc</f>
        <v>67.088017498548041</v>
      </c>
      <c r="O71" s="97">
        <f t="shared" ref="O71:O134" si="27">M71*rrEREXc</f>
        <v>1.6013840236705892</v>
      </c>
      <c r="P71" s="97">
        <f t="shared" ref="P71:P134" si="28">M71*rrHOEXc</f>
        <v>1.6013840236705892</v>
      </c>
      <c r="Q71" s="97">
        <f t="shared" ref="Q71:Q134" si="29">M71*mr + N71*mr + O71*mr+P71*mr</f>
        <v>7.1211995865986269E-2</v>
      </c>
      <c r="R71" s="97">
        <f t="shared" ref="R71:R134" si="30">M71*amrc + P71*amrHOEX</f>
        <v>0.12553108492845957</v>
      </c>
      <c r="S71" s="97">
        <f t="shared" si="14"/>
        <v>626.15326200116533</v>
      </c>
      <c r="T71" s="97">
        <f t="shared" si="15"/>
        <v>5.5171310710034822</v>
      </c>
      <c r="U71" s="97">
        <f t="shared" si="16"/>
        <v>142.32281162213667</v>
      </c>
      <c r="V71" s="33">
        <f t="shared" si="17"/>
        <v>1000.0000000000002</v>
      </c>
      <c r="W71" s="101">
        <f t="shared" ref="W71:W134" si="31">IF(A71=1,((cPH1_+cPHr+(cNES*L71+(cNES+cOSEX)*G71+(cNES+cEREX)*H71+(cNES+cHOEX)*I71 + (cNES+cNES)*S71 +(cNES+ cOSEX)*N71 + (cNES+cEREX)*O71 + (cNES+cHOEX)*P71)))/(1+cDR)^A$5:A$65536,(cPHr+(cNES*L71+(cNES+cOSEX)*G71+(cNES+cEREX)*H71+(cNES+cHOEX)*I71 + (cNES+cNES)*S71 +(cNES+ cOSEX)*N71 + (cNES+cEREX)*O71 + (cNES+cHOEX)*P71))/(1+cDR)^A$5:A$65536)</f>
        <v>153674.36692248096</v>
      </c>
      <c r="X71" s="108">
        <f t="shared" si="18"/>
        <v>852.16005730686004</v>
      </c>
      <c r="Y71" s="32">
        <f>(uNES*L71+ uOCEX*G71+uEREX*'PH + UC'!H71+uHOEX*I71+uNES*S71+ uOCEX*N71+uEREX*O71+uHOEX*P71)/(1+oDR)^A$5:A$65536</f>
        <v>551.31845881612458</v>
      </c>
    </row>
    <row r="72" spans="1:27" x14ac:dyDescent="0.25">
      <c r="A72" s="4">
        <v>66</v>
      </c>
      <c r="C72" s="106">
        <f>IF(male=0,VLOOKUP((($A$5:$A$1570/'Life tables'!$I$2)*2)+age,lifetable,13,1),IF(male=1,VLOOKUP((($A$5:$A$1570/'Life tables'!$I$2)*2)+age,lifetable,10,1),"error"))</f>
        <v>9.285312807338908E-5</v>
      </c>
      <c r="F72" s="97">
        <f t="shared" si="19"/>
        <v>154.8491397769352</v>
      </c>
      <c r="G72" s="97">
        <f t="shared" si="20"/>
        <v>15.554920171987321</v>
      </c>
      <c r="H72" s="97">
        <f t="shared" si="21"/>
        <v>0.35595523812843605</v>
      </c>
      <c r="I72" s="97">
        <f t="shared" si="22"/>
        <v>0.35595523812843605</v>
      </c>
      <c r="J72" s="97">
        <f t="shared" si="23"/>
        <v>1.588865311729144E-2</v>
      </c>
      <c r="K72" s="97">
        <f t="shared" si="24"/>
        <v>0.85817251646492121</v>
      </c>
      <c r="L72" s="97">
        <f t="shared" ref="L72:L135" si="32">F72-SUM(G72:K72)</f>
        <v>137.7082479591088</v>
      </c>
      <c r="M72" s="97">
        <f t="shared" si="25"/>
        <v>697.31091752992484</v>
      </c>
      <c r="N72" s="97">
        <f t="shared" si="26"/>
        <v>67.152552171133308</v>
      </c>
      <c r="O72" s="97">
        <f t="shared" si="27"/>
        <v>1.6029244596158472</v>
      </c>
      <c r="P72" s="97">
        <f t="shared" si="28"/>
        <v>1.6029244596158472</v>
      </c>
      <c r="Q72" s="97">
        <f t="shared" si="29"/>
        <v>7.1280497559861114E-2</v>
      </c>
      <c r="R72" s="97">
        <f t="shared" si="30"/>
        <v>0.12565183834713536</v>
      </c>
      <c r="S72" s="97">
        <f t="shared" ref="S72:S135" si="33">M72-SUM(N72:R72)</f>
        <v>626.75558410365284</v>
      </c>
      <c r="T72" s="97">
        <f t="shared" ref="T72:T135" si="34">J72+Q72+T71</f>
        <v>5.604300221680635</v>
      </c>
      <c r="U72" s="97">
        <f t="shared" ref="U72:U135" si="35">K72+R72+U71</f>
        <v>143.30663597694871</v>
      </c>
      <c r="V72" s="33">
        <f t="shared" ref="V72:V135" si="36">SUM(G72:I72,L72,N72,O72,P72,S72,T72,U72)</f>
        <v>1000.0000000000002</v>
      </c>
      <c r="W72" s="101">
        <f t="shared" si="31"/>
        <v>153422.90952922835</v>
      </c>
      <c r="X72" s="108">
        <f t="shared" ref="X72:X135" si="37">(L72+G72+H72+I72+N72+O72+P72+S72)</f>
        <v>851.08906380137091</v>
      </c>
      <c r="Y72" s="32">
        <f>(uNES*L72+ uOCEX*G72+uEREX*'PH + UC'!H72+uHOEX*I72+uNES*S72+ uOCEX*N72+uEREX*O72+uHOEX*P72)/(1+oDR)^A$5:A$65536</f>
        <v>550.46791706089584</v>
      </c>
    </row>
    <row r="73" spans="1:27" x14ac:dyDescent="0.25">
      <c r="A73" s="4">
        <v>67</v>
      </c>
      <c r="C73" s="106">
        <f>IF(male=0,VLOOKUP((($A$5:$A$1570/'Life tables'!$I$2)*2)+age,lifetable,13,1),IF(male=1,VLOOKUP((($A$5:$A$1570/'Life tables'!$I$2)*2)+age,lifetable,10,1),"error"))</f>
        <v>9.285312807338908E-5</v>
      </c>
      <c r="F73" s="97">
        <f t="shared" si="19"/>
        <v>153.17812109742633</v>
      </c>
      <c r="G73" s="97">
        <f t="shared" si="20"/>
        <v>15.387062848381239</v>
      </c>
      <c r="H73" s="97">
        <f t="shared" si="21"/>
        <v>0.35211402949893716</v>
      </c>
      <c r="I73" s="97">
        <f t="shared" si="22"/>
        <v>0.35211402949893716</v>
      </c>
      <c r="J73" s="97">
        <f t="shared" si="23"/>
        <v>1.5717194391789462E-2</v>
      </c>
      <c r="K73" s="97">
        <f t="shared" si="24"/>
        <v>0.84891174622544963</v>
      </c>
      <c r="L73" s="97">
        <f t="shared" si="32"/>
        <v>136.22220124942999</v>
      </c>
      <c r="M73" s="97">
        <f t="shared" si="25"/>
        <v>697.91094270394444</v>
      </c>
      <c r="N73" s="97">
        <f t="shared" si="26"/>
        <v>67.210335895422432</v>
      </c>
      <c r="O73" s="97">
        <f t="shared" si="27"/>
        <v>1.6043037511250469</v>
      </c>
      <c r="P73" s="97">
        <f t="shared" si="28"/>
        <v>1.6043037511250469</v>
      </c>
      <c r="Q73" s="97">
        <f t="shared" si="29"/>
        <v>7.1341833316805867E-2</v>
      </c>
      <c r="R73" s="97">
        <f t="shared" si="30"/>
        <v>0.12575995979522223</v>
      </c>
      <c r="S73" s="97">
        <f t="shared" si="33"/>
        <v>627.29489751315987</v>
      </c>
      <c r="T73" s="97">
        <f t="shared" si="34"/>
        <v>5.6913592493892304</v>
      </c>
      <c r="U73" s="97">
        <f t="shared" si="35"/>
        <v>144.28130768296938</v>
      </c>
      <c r="V73" s="33">
        <f t="shared" si="36"/>
        <v>1000.0000000000002</v>
      </c>
      <c r="W73" s="101">
        <f t="shared" si="31"/>
        <v>153167.56760800828</v>
      </c>
      <c r="X73" s="108">
        <f t="shared" si="37"/>
        <v>850.02733306764162</v>
      </c>
      <c r="Y73" s="32">
        <f>(uNES*L73+ uOCEX*G73+uEREX*'PH + UC'!H73+uHOEX*I73+uNES*S73+ uOCEX*N73+uEREX*O73+uHOEX*P73)/(1+oDR)^A$5:A$65536</f>
        <v>549.62377260518315</v>
      </c>
    </row>
    <row r="74" spans="1:27" x14ac:dyDescent="0.25">
      <c r="A74" s="4">
        <v>68</v>
      </c>
      <c r="C74" s="106">
        <f>IF(male=0,VLOOKUP((($A$5:$A$1570/'Life tables'!$I$2)*2)+age,lifetable,13,1),IF(male=1,VLOOKUP((($A$5:$A$1570/'Life tables'!$I$2)*2)+age,lifetable,10,1),"error"))</f>
        <v>9.285312807338908E-5</v>
      </c>
      <c r="F74" s="97">
        <f t="shared" si="19"/>
        <v>151.58297914472652</v>
      </c>
      <c r="G74" s="97">
        <f t="shared" si="20"/>
        <v>15.226827500784371</v>
      </c>
      <c r="H74" s="97">
        <f t="shared" si="21"/>
        <v>0.34844724042642539</v>
      </c>
      <c r="I74" s="97">
        <f t="shared" si="22"/>
        <v>0.34844724042642539</v>
      </c>
      <c r="J74" s="97">
        <f t="shared" si="23"/>
        <v>1.5553521172837162E-2</v>
      </c>
      <c r="K74" s="97">
        <f t="shared" si="24"/>
        <v>0.84007148411202026</v>
      </c>
      <c r="L74" s="97">
        <f t="shared" si="32"/>
        <v>134.80363215780443</v>
      </c>
      <c r="M74" s="97">
        <f t="shared" si="25"/>
        <v>698.44435392291496</v>
      </c>
      <c r="N74" s="97">
        <f t="shared" si="26"/>
        <v>67.261704551512707</v>
      </c>
      <c r="O74" s="97">
        <f t="shared" si="27"/>
        <v>1.6055299156212948</v>
      </c>
      <c r="P74" s="97">
        <f t="shared" si="28"/>
        <v>1.6055299156212948</v>
      </c>
      <c r="Q74" s="97">
        <f t="shared" si="29"/>
        <v>7.1396359663857656E-2</v>
      </c>
      <c r="R74" s="97">
        <f t="shared" si="30"/>
        <v>0.12585607775146485</v>
      </c>
      <c r="S74" s="97">
        <f t="shared" si="33"/>
        <v>627.77433710274431</v>
      </c>
      <c r="T74" s="97">
        <f t="shared" si="34"/>
        <v>5.7783091302259253</v>
      </c>
      <c r="U74" s="97">
        <f t="shared" si="35"/>
        <v>145.24723524483286</v>
      </c>
      <c r="V74" s="33">
        <f t="shared" si="36"/>
        <v>1000</v>
      </c>
      <c r="W74" s="101">
        <f t="shared" si="31"/>
        <v>152908.57302850482</v>
      </c>
      <c r="X74" s="108">
        <f t="shared" si="37"/>
        <v>848.97445562494124</v>
      </c>
      <c r="Y74" s="32">
        <f>(uNES*L74+ uOCEX*G74+uEREX*'PH + UC'!H74+uHOEX*I74+uNES*S74+ uOCEX*N74+uEREX*O74+uHOEX*P74)/(1+oDR)^A$5:A$65536</f>
        <v>548.78575718572324</v>
      </c>
    </row>
    <row r="75" spans="1:27" x14ac:dyDescent="0.25">
      <c r="A75" s="4">
        <v>69</v>
      </c>
      <c r="C75" s="106">
        <f>IF(male=0,VLOOKUP((($A$5:$A$1570/'Life tables'!$I$2)*2)+age,lifetable,13,1),IF(male=1,VLOOKUP((($A$5:$A$1570/'Life tables'!$I$2)*2)+age,lifetable,10,1),"error"))</f>
        <v>9.285312807338908E-5</v>
      </c>
      <c r="F75" s="97">
        <f t="shared" si="19"/>
        <v>150.05998827020221</v>
      </c>
      <c r="G75" s="97">
        <f t="shared" si="20"/>
        <v>15.073839879994116</v>
      </c>
      <c r="H75" s="97">
        <f t="shared" si="21"/>
        <v>0.34494630667768339</v>
      </c>
      <c r="I75" s="97">
        <f t="shared" si="22"/>
        <v>0.34494630667768339</v>
      </c>
      <c r="J75" s="97">
        <f t="shared" si="23"/>
        <v>1.5397251181663971E-2</v>
      </c>
      <c r="K75" s="97">
        <f t="shared" si="24"/>
        <v>0.83163108261397911</v>
      </c>
      <c r="L75" s="97">
        <f t="shared" si="32"/>
        <v>133.44922744305708</v>
      </c>
      <c r="M75" s="97">
        <f t="shared" si="25"/>
        <v>698.91446735473914</v>
      </c>
      <c r="N75" s="97">
        <f t="shared" si="26"/>
        <v>67.306977493558051</v>
      </c>
      <c r="O75" s="97">
        <f t="shared" si="27"/>
        <v>1.606610576055143</v>
      </c>
      <c r="P75" s="97">
        <f t="shared" si="28"/>
        <v>1.606610576055143</v>
      </c>
      <c r="Q75" s="97">
        <f t="shared" si="29"/>
        <v>7.1444415586241192E-2</v>
      </c>
      <c r="R75" s="97">
        <f t="shared" si="30"/>
        <v>0.12594078977225126</v>
      </c>
      <c r="S75" s="97">
        <f t="shared" si="33"/>
        <v>628.19688350371234</v>
      </c>
      <c r="T75" s="97">
        <f t="shared" si="34"/>
        <v>5.8651507969938308</v>
      </c>
      <c r="U75" s="97">
        <f t="shared" si="35"/>
        <v>146.2048071172191</v>
      </c>
      <c r="V75" s="33">
        <f t="shared" si="36"/>
        <v>1000.0000000000002</v>
      </c>
      <c r="W75" s="101">
        <f t="shared" si="31"/>
        <v>152646.14592056276</v>
      </c>
      <c r="X75" s="108">
        <f t="shared" si="37"/>
        <v>847.93004208578725</v>
      </c>
      <c r="Y75" s="32">
        <f>(uNES*L75+ uOCEX*G75+uEREX*'PH + UC'!H75+uHOEX*I75+uNES*S75+ uOCEX*N75+uEREX*O75+uHOEX*P75)/(1+oDR)^A$5:A$65536</f>
        <v>547.95361574340552</v>
      </c>
    </row>
    <row r="76" spans="1:27" x14ac:dyDescent="0.25">
      <c r="A76" s="4">
        <v>70</v>
      </c>
      <c r="C76" s="106">
        <f>IF(male=0,VLOOKUP((($A$5:$A$1570/'Life tables'!$I$2)*2)+age,lifetable,13,1),IF(male=1,VLOOKUP((($A$5:$A$1570/'Life tables'!$I$2)*2)+age,lifetable,10,1),"error"))</f>
        <v>9.285312807338908E-5</v>
      </c>
      <c r="F76" s="97">
        <f t="shared" si="19"/>
        <v>148.60560608229284</v>
      </c>
      <c r="G76" s="97">
        <f t="shared" si="20"/>
        <v>14.927744145364402</v>
      </c>
      <c r="H76" s="97">
        <f t="shared" si="21"/>
        <v>0.34160308527669409</v>
      </c>
      <c r="I76" s="97">
        <f t="shared" si="22"/>
        <v>0.34160308527669409</v>
      </c>
      <c r="J76" s="97">
        <f t="shared" si="23"/>
        <v>1.5248020943013972E-2</v>
      </c>
      <c r="K76" s="97">
        <f t="shared" si="24"/>
        <v>0.82357090982969439</v>
      </c>
      <c r="L76" s="97">
        <f t="shared" si="32"/>
        <v>132.15583683560234</v>
      </c>
      <c r="M76" s="97">
        <f t="shared" si="25"/>
        <v>699.32443600349438</v>
      </c>
      <c r="N76" s="97">
        <f t="shared" si="26"/>
        <v>67.346458362682526</v>
      </c>
      <c r="O76" s="97">
        <f t="shared" si="27"/>
        <v>1.607552980308748</v>
      </c>
      <c r="P76" s="97">
        <f t="shared" si="28"/>
        <v>1.607552980308748</v>
      </c>
      <c r="Q76" s="97">
        <f t="shared" si="29"/>
        <v>7.1486323390253098E-2</v>
      </c>
      <c r="R76" s="97">
        <f t="shared" si="30"/>
        <v>0.12601466401268804</v>
      </c>
      <c r="S76" s="97">
        <f t="shared" si="33"/>
        <v>628.56537069279148</v>
      </c>
      <c r="T76" s="97">
        <f t="shared" si="34"/>
        <v>5.9518851413270975</v>
      </c>
      <c r="U76" s="97">
        <f t="shared" si="35"/>
        <v>147.15439269106147</v>
      </c>
      <c r="V76" s="33">
        <f t="shared" si="36"/>
        <v>1000.0000000000003</v>
      </c>
      <c r="W76" s="101">
        <f t="shared" si="31"/>
        <v>152380.49526467716</v>
      </c>
      <c r="X76" s="108">
        <f t="shared" si="37"/>
        <v>846.89372216761171</v>
      </c>
      <c r="Y76" s="32">
        <f>(uNES*L76+ uOCEX*G76+uEREX*'PH + UC'!H76+uHOEX*I76+uNES*S76+ uOCEX*N76+uEREX*O76+uHOEX*P76)/(1+oDR)^A$5:A$65536</f>
        <v>547.12710577023768</v>
      </c>
    </row>
    <row r="77" spans="1:27" x14ac:dyDescent="0.25">
      <c r="A77" s="4">
        <v>71</v>
      </c>
      <c r="C77" s="106">
        <f>IF(male=0,VLOOKUP((($A$5:$A$1570/'Life tables'!$I$2)*2)+age,lifetable,13,1),IF(male=1,VLOOKUP((($A$5:$A$1570/'Life tables'!$I$2)*2)+age,lifetable,10,1),"error"))</f>
        <v>9.285312807338908E-5</v>
      </c>
      <c r="F77" s="97">
        <f t="shared" si="19"/>
        <v>147.21646443212444</v>
      </c>
      <c r="G77" s="97">
        <f t="shared" si="20"/>
        <v>14.788201959291692</v>
      </c>
      <c r="H77" s="97">
        <f t="shared" si="21"/>
        <v>0.33840983378306533</v>
      </c>
      <c r="I77" s="97">
        <f t="shared" si="22"/>
        <v>0.33840983378306533</v>
      </c>
      <c r="J77" s="97">
        <f t="shared" si="23"/>
        <v>1.510548486020394E-2</v>
      </c>
      <c r="K77" s="97">
        <f t="shared" si="24"/>
        <v>0.81587229950891038</v>
      </c>
      <c r="L77" s="97">
        <f t="shared" si="32"/>
        <v>130.9204650208975</v>
      </c>
      <c r="M77" s="97">
        <f t="shared" si="25"/>
        <v>699.67725773548705</v>
      </c>
      <c r="N77" s="97">
        <f t="shared" si="26"/>
        <v>67.380435859906683</v>
      </c>
      <c r="O77" s="97">
        <f t="shared" si="27"/>
        <v>1.6083640196455455</v>
      </c>
      <c r="P77" s="97">
        <f t="shared" si="28"/>
        <v>1.6083640196455455</v>
      </c>
      <c r="Q77" s="97">
        <f t="shared" si="29"/>
        <v>7.1522389523701088E-2</v>
      </c>
      <c r="R77" s="97">
        <f t="shared" si="30"/>
        <v>0.12607824067285381</v>
      </c>
      <c r="S77" s="97">
        <f t="shared" si="33"/>
        <v>628.8824932060927</v>
      </c>
      <c r="T77" s="97">
        <f t="shared" si="34"/>
        <v>6.0385130157110023</v>
      </c>
      <c r="U77" s="97">
        <f t="shared" si="35"/>
        <v>148.09634323124322</v>
      </c>
      <c r="V77" s="33">
        <f t="shared" si="36"/>
        <v>1000</v>
      </c>
      <c r="W77" s="101">
        <f t="shared" si="31"/>
        <v>152111.81945279127</v>
      </c>
      <c r="X77" s="108">
        <f t="shared" si="37"/>
        <v>845.86514375304569</v>
      </c>
      <c r="Y77" s="32">
        <f>(uNES*L77+ uOCEX*G77+uEREX*'PH + UC'!H77+uHOEX*I77+uNES*S77+ uOCEX*N77+uEREX*O77+uHOEX*P77)/(1+oDR)^A$5:A$65536</f>
        <v>546.30599668861441</v>
      </c>
    </row>
    <row r="78" spans="1:27" x14ac:dyDescent="0.25">
      <c r="A78" s="4">
        <v>72</v>
      </c>
      <c r="C78" s="106">
        <f>IF(male=0,VLOOKUP((($A$5:$A$1570/'Life tables'!$I$2)*2)+age,lifetable,13,1),IF(male=1,VLOOKUP((($A$5:$A$1570/'Life tables'!$I$2)*2)+age,lifetable,10,1),"error"))</f>
        <v>9.285312807338908E-5</v>
      </c>
      <c r="F78" s="97">
        <f t="shared" si="19"/>
        <v>145.88936084254036</v>
      </c>
      <c r="G78" s="97">
        <f t="shared" si="20"/>
        <v>14.654891626243185</v>
      </c>
      <c r="H78" s="97">
        <f t="shared" si="21"/>
        <v>0.33535919058974833</v>
      </c>
      <c r="I78" s="97">
        <f t="shared" si="22"/>
        <v>0.33535919058974833</v>
      </c>
      <c r="J78" s="97">
        <f t="shared" si="23"/>
        <v>1.4969314335679305E-2</v>
      </c>
      <c r="K78" s="97">
        <f t="shared" si="24"/>
        <v>0.80851750355251295</v>
      </c>
      <c r="L78" s="97">
        <f t="shared" si="32"/>
        <v>129.74026401722949</v>
      </c>
      <c r="M78" s="97">
        <f t="shared" si="25"/>
        <v>699.97578291050559</v>
      </c>
      <c r="N78" s="97">
        <f t="shared" si="26"/>
        <v>67.409184481053813</v>
      </c>
      <c r="O78" s="97">
        <f t="shared" si="27"/>
        <v>1.6090502462523844</v>
      </c>
      <c r="P78" s="97">
        <f t="shared" si="28"/>
        <v>1.6090502462523844</v>
      </c>
      <c r="Q78" s="97">
        <f t="shared" si="29"/>
        <v>7.1552905355985547E-2</v>
      </c>
      <c r="R78" s="97">
        <f t="shared" si="30"/>
        <v>0.12613203337291201</v>
      </c>
      <c r="S78" s="97">
        <f t="shared" si="33"/>
        <v>629.15081299821816</v>
      </c>
      <c r="T78" s="97">
        <f t="shared" si="34"/>
        <v>6.1250352354026667</v>
      </c>
      <c r="U78" s="97">
        <f t="shared" si="35"/>
        <v>149.03099276816866</v>
      </c>
      <c r="V78" s="33">
        <f t="shared" si="36"/>
        <v>1000.0000000000003</v>
      </c>
      <c r="W78" s="101">
        <f t="shared" si="31"/>
        <v>151840.30682089541</v>
      </c>
      <c r="X78" s="108">
        <f t="shared" si="37"/>
        <v>844.84397199642888</v>
      </c>
      <c r="Y78" s="32">
        <f>(uNES*L78+ uOCEX*G78+uEREX*'PH + UC'!H78+uHOEX*I78+uNES*S78+ uOCEX*N78+uEREX*O78+uHOEX*P78)/(1+oDR)^A$5:A$65536</f>
        <v>545.49006926128789</v>
      </c>
    </row>
    <row r="79" spans="1:27" x14ac:dyDescent="0.25">
      <c r="A79" s="4">
        <v>73</v>
      </c>
      <c r="C79" s="106">
        <f>IF(male=0,VLOOKUP((($A$5:$A$1570/'Life tables'!$I$2)*2)+age,lifetable,13,1),IF(male=1,VLOOKUP((($A$5:$A$1570/'Life tables'!$I$2)*2)+age,lifetable,10,1),"error"))</f>
        <v>9.285312807338908E-5</v>
      </c>
      <c r="F79" s="97">
        <f t="shared" si="19"/>
        <v>144.62125035873657</v>
      </c>
      <c r="G79" s="97">
        <f t="shared" si="20"/>
        <v>14.527507274136076</v>
      </c>
      <c r="H79" s="97">
        <f t="shared" si="21"/>
        <v>0.33244415618990741</v>
      </c>
      <c r="I79" s="97">
        <f t="shared" si="22"/>
        <v>0.33244415618990741</v>
      </c>
      <c r="J79" s="97">
        <f t="shared" si="23"/>
        <v>1.4839196934829782E-2</v>
      </c>
      <c r="K79" s="97">
        <f t="shared" si="24"/>
        <v>0.8014896468488264</v>
      </c>
      <c r="L79" s="97">
        <f t="shared" si="32"/>
        <v>128.61252592843704</v>
      </c>
      <c r="M79" s="97">
        <f t="shared" si="25"/>
        <v>700.2227216376923</v>
      </c>
      <c r="N79" s="97">
        <f t="shared" si="26"/>
        <v>67.43296521550613</v>
      </c>
      <c r="O79" s="97">
        <f t="shared" si="27"/>
        <v>1.6096178899187652</v>
      </c>
      <c r="P79" s="97">
        <f t="shared" si="28"/>
        <v>1.6096178899187652</v>
      </c>
      <c r="Q79" s="97">
        <f t="shared" si="29"/>
        <v>7.1578147919809168E-2</v>
      </c>
      <c r="R79" s="97">
        <f t="shared" si="30"/>
        <v>0.12617653046058133</v>
      </c>
      <c r="S79" s="97">
        <f t="shared" si="33"/>
        <v>629.37276596396828</v>
      </c>
      <c r="T79" s="97">
        <f t="shared" si="34"/>
        <v>6.2114525802573057</v>
      </c>
      <c r="U79" s="97">
        <f t="shared" si="35"/>
        <v>149.95865894547808</v>
      </c>
      <c r="V79" s="33">
        <f t="shared" si="36"/>
        <v>1000.0000000000002</v>
      </c>
      <c r="W79" s="101">
        <f t="shared" si="31"/>
        <v>151566.13615484463</v>
      </c>
      <c r="X79" s="108">
        <f t="shared" si="37"/>
        <v>843.82988847426486</v>
      </c>
      <c r="Y79" s="32">
        <f>(uNES*L79+ uOCEX*G79+uEREX*'PH + UC'!H79+uHOEX*I79+uNES*S79+ uOCEX*N79+uEREX*O79+uHOEX*P79)/(1+oDR)^A$5:A$65536</f>
        <v>544.67911503052346</v>
      </c>
    </row>
    <row r="80" spans="1:27" x14ac:dyDescent="0.25">
      <c r="A80" s="4">
        <v>74</v>
      </c>
      <c r="C80" s="106">
        <f>IF(male=0,VLOOKUP((($A$5:$A$1570/'Life tables'!$I$2)*2)+age,lifetable,13,1),IF(male=1,VLOOKUP((($A$5:$A$1570/'Life tables'!$I$2)*2)+age,lifetable,10,1),"error"))</f>
        <v>9.285312807338908E-5</v>
      </c>
      <c r="F80" s="97">
        <f t="shared" si="19"/>
        <v>143.4092377997635</v>
      </c>
      <c r="G80" s="97">
        <f t="shared" si="20"/>
        <v>14.4057580759847</v>
      </c>
      <c r="H80" s="97">
        <f t="shared" si="21"/>
        <v>0.32965807536527131</v>
      </c>
      <c r="I80" s="97">
        <f t="shared" si="22"/>
        <v>0.32965807536527131</v>
      </c>
      <c r="J80" s="97">
        <f t="shared" si="23"/>
        <v>1.4714835590936854E-2</v>
      </c>
      <c r="K80" s="97">
        <f t="shared" si="24"/>
        <v>0.79477268433150583</v>
      </c>
      <c r="L80" s="97">
        <f t="shared" si="32"/>
        <v>127.53467605312582</v>
      </c>
      <c r="M80" s="97">
        <f t="shared" si="25"/>
        <v>700.42065067450142</v>
      </c>
      <c r="N80" s="97">
        <f t="shared" si="26"/>
        <v>67.452026210589338</v>
      </c>
      <c r="O80" s="97">
        <f t="shared" si="27"/>
        <v>1.6100728738956307</v>
      </c>
      <c r="P80" s="97">
        <f t="shared" si="28"/>
        <v>1.6100728738956307</v>
      </c>
      <c r="Q80" s="97">
        <f t="shared" si="29"/>
        <v>7.1598380616402085E-2</v>
      </c>
      <c r="R80" s="97">
        <f t="shared" si="30"/>
        <v>0.12621219625429275</v>
      </c>
      <c r="S80" s="97">
        <f t="shared" si="33"/>
        <v>629.55066813925009</v>
      </c>
      <c r="T80" s="97">
        <f t="shared" si="34"/>
        <v>6.2977657964646445</v>
      </c>
      <c r="U80" s="97">
        <f t="shared" si="35"/>
        <v>150.87964382606387</v>
      </c>
      <c r="V80" s="33">
        <f t="shared" si="36"/>
        <v>1000.0000000000003</v>
      </c>
      <c r="W80" s="101">
        <f t="shared" si="31"/>
        <v>151289.47717074287</v>
      </c>
      <c r="X80" s="108">
        <f t="shared" si="37"/>
        <v>842.82259037747178</v>
      </c>
      <c r="Y80" s="32">
        <f>(uNES*L80+ uOCEX*G80+uEREX*'PH + UC'!H80+uHOEX*I80+uNES*S80+ uOCEX*N80+uEREX*O80+uHOEX*P80)/(1+oDR)^A$5:A$65536</f>
        <v>543.87293578499714</v>
      </c>
    </row>
    <row r="81" spans="1:25" x14ac:dyDescent="0.25">
      <c r="A81" s="4">
        <v>75</v>
      </c>
      <c r="C81" s="106">
        <f>IF(male=0,VLOOKUP((($A$5:$A$1570/'Life tables'!$I$2)*2)+age,lifetable,13,1),IF(male=1,VLOOKUP((($A$5:$A$1570/'Life tables'!$I$2)*2)+age,lifetable,10,1),"error"))</f>
        <v>9.285312807338908E-5</v>
      </c>
      <c r="F81" s="97">
        <f t="shared" si="19"/>
        <v>142.25057039117536</v>
      </c>
      <c r="G81" s="97">
        <f t="shared" si="20"/>
        <v>14.289367509834738</v>
      </c>
      <c r="H81" s="97">
        <f t="shared" si="21"/>
        <v>0.32699462025063664</v>
      </c>
      <c r="I81" s="97">
        <f t="shared" si="22"/>
        <v>0.32699462025063664</v>
      </c>
      <c r="J81" s="97">
        <f t="shared" si="23"/>
        <v>1.4595947849229749E-2</v>
      </c>
      <c r="K81" s="97">
        <f t="shared" si="24"/>
        <v>0.78835136014974838</v>
      </c>
      <c r="L81" s="97">
        <f t="shared" si="32"/>
        <v>126.50426633284037</v>
      </c>
      <c r="M81" s="97">
        <f t="shared" si="25"/>
        <v>700.57201998629637</v>
      </c>
      <c r="N81" s="97">
        <f t="shared" si="26"/>
        <v>67.46660340327611</v>
      </c>
      <c r="O81" s="97">
        <f t="shared" si="27"/>
        <v>1.6104208299740623</v>
      </c>
      <c r="P81" s="97">
        <f t="shared" si="28"/>
        <v>1.6104208299740623</v>
      </c>
      <c r="Q81" s="97">
        <f t="shared" si="29"/>
        <v>7.1613853886056664E-2</v>
      </c>
      <c r="R81" s="97">
        <f t="shared" si="30"/>
        <v>0.12623947222519502</v>
      </c>
      <c r="S81" s="97">
        <f t="shared" si="33"/>
        <v>629.68672159696087</v>
      </c>
      <c r="T81" s="97">
        <f t="shared" si="34"/>
        <v>6.3839755981999309</v>
      </c>
      <c r="U81" s="97">
        <f t="shared" si="35"/>
        <v>151.79423465843882</v>
      </c>
      <c r="V81" s="33">
        <f t="shared" si="36"/>
        <v>1000.0000000000002</v>
      </c>
      <c r="W81" s="101">
        <f t="shared" si="31"/>
        <v>151010.49097117109</v>
      </c>
      <c r="X81" s="108">
        <f t="shared" si="37"/>
        <v>841.82178974336148</v>
      </c>
      <c r="Y81" s="32">
        <f>(uNES*L81+ uOCEX*G81+uEREX*'PH + UC'!H81+uHOEX*I81+uNES*S81+ uOCEX*N81+uEREX*O81+uHOEX*P81)/(1+oDR)^A$5:A$65536</f>
        <v>543.07134305305988</v>
      </c>
    </row>
    <row r="82" spans="1:25" x14ac:dyDescent="0.25">
      <c r="A82" s="4">
        <v>76</v>
      </c>
      <c r="C82" s="106">
        <f>IF(male=0,VLOOKUP((($A$5:$A$1570/'Life tables'!$I$2)*2)+age,lifetable,13,1),IF(male=1,VLOOKUP((($A$5:$A$1570/'Life tables'!$I$2)*2)+age,lifetable,10,1),"error"))</f>
        <v>9.285312807338908E-5</v>
      </c>
      <c r="F82" s="97">
        <f t="shared" si="19"/>
        <v>141.1426307600787</v>
      </c>
      <c r="G82" s="97">
        <f t="shared" si="20"/>
        <v>14.178072655101186</v>
      </c>
      <c r="H82" s="97">
        <f t="shared" si="21"/>
        <v>0.3244477742314269</v>
      </c>
      <c r="I82" s="97">
        <f t="shared" si="22"/>
        <v>0.3244477742314269</v>
      </c>
      <c r="J82" s="97">
        <f t="shared" si="23"/>
        <v>1.4482265148126252E-2</v>
      </c>
      <c r="K82" s="97">
        <f t="shared" si="24"/>
        <v>0.78221116884691588</v>
      </c>
      <c r="L82" s="97">
        <f t="shared" si="32"/>
        <v>125.51896912251962</v>
      </c>
      <c r="M82" s="97">
        <f t="shared" si="25"/>
        <v>700.67915898328272</v>
      </c>
      <c r="N82" s="97">
        <f t="shared" si="26"/>
        <v>67.476921120816186</v>
      </c>
      <c r="O82" s="97">
        <f t="shared" si="27"/>
        <v>1.6106671128222594</v>
      </c>
      <c r="P82" s="97">
        <f t="shared" si="28"/>
        <v>1.6106671128222594</v>
      </c>
      <c r="Q82" s="97">
        <f t="shared" si="29"/>
        <v>7.162480584567936E-2</v>
      </c>
      <c r="R82" s="97">
        <f t="shared" si="30"/>
        <v>0.12625877812101791</v>
      </c>
      <c r="S82" s="97">
        <f t="shared" si="33"/>
        <v>629.78302005285536</v>
      </c>
      <c r="T82" s="97">
        <f t="shared" si="34"/>
        <v>6.4700826691937365</v>
      </c>
      <c r="U82" s="97">
        <f t="shared" si="35"/>
        <v>152.70270460540675</v>
      </c>
      <c r="V82" s="33">
        <f t="shared" si="36"/>
        <v>1000.0000000000002</v>
      </c>
      <c r="W82" s="101">
        <f t="shared" si="31"/>
        <v>150729.33047847502</v>
      </c>
      <c r="X82" s="108">
        <f t="shared" si="37"/>
        <v>840.8272127253997</v>
      </c>
      <c r="Y82" s="32">
        <f>(uNES*L82+ uOCEX*G82+uEREX*'PH + UC'!H82+uHOEX*I82+uNES*S82+ uOCEX*N82+uEREX*O82+uHOEX*P82)/(1+oDR)^A$5:A$65536</f>
        <v>542.27415762106966</v>
      </c>
    </row>
    <row r="83" spans="1:25" x14ac:dyDescent="0.25">
      <c r="A83" s="4">
        <v>77</v>
      </c>
      <c r="C83" s="106">
        <f>IF(male=0,VLOOKUP((($A$5:$A$1570/'Life tables'!$I$2)*2)+age,lifetable,13,1),IF(male=1,VLOOKUP((($A$5:$A$1570/'Life tables'!$I$2)*2)+age,lifetable,10,1),"error"))</f>
        <v>9.285312807338908E-5</v>
      </c>
      <c r="F83" s="97">
        <f t="shared" si="19"/>
        <v>140.08293027475358</v>
      </c>
      <c r="G83" s="97">
        <f t="shared" si="20"/>
        <v>14.071623523519353</v>
      </c>
      <c r="H83" s="97">
        <f t="shared" si="21"/>
        <v>0.3220118166333279</v>
      </c>
      <c r="I83" s="97">
        <f t="shared" si="22"/>
        <v>0.3220118166333279</v>
      </c>
      <c r="J83" s="97">
        <f t="shared" si="23"/>
        <v>1.4373532135829181E-2</v>
      </c>
      <c r="K83" s="97">
        <f t="shared" si="24"/>
        <v>0.77633831844877621</v>
      </c>
      <c r="L83" s="97">
        <f t="shared" si="32"/>
        <v>124.57657126738296</v>
      </c>
      <c r="M83" s="97">
        <f t="shared" si="25"/>
        <v>700.74428245064621</v>
      </c>
      <c r="N83" s="97">
        <f t="shared" si="26"/>
        <v>67.483192651821582</v>
      </c>
      <c r="O83" s="97">
        <f t="shared" si="27"/>
        <v>1.6108168136172818</v>
      </c>
      <c r="P83" s="97">
        <f t="shared" si="28"/>
        <v>1.6108168136172818</v>
      </c>
      <c r="Q83" s="97">
        <f t="shared" si="29"/>
        <v>7.1631462894980916E-2</v>
      </c>
      <c r="R83" s="97">
        <f t="shared" si="30"/>
        <v>0.12627051303465264</v>
      </c>
      <c r="S83" s="97">
        <f t="shared" si="33"/>
        <v>629.84155419566048</v>
      </c>
      <c r="T83" s="97">
        <f t="shared" si="34"/>
        <v>6.5560876642245463</v>
      </c>
      <c r="U83" s="97">
        <f t="shared" si="35"/>
        <v>153.60531343689019</v>
      </c>
      <c r="V83" s="33">
        <f t="shared" si="36"/>
        <v>1000.0000000000002</v>
      </c>
      <c r="W83" s="101">
        <f t="shared" si="31"/>
        <v>150446.14084626499</v>
      </c>
      <c r="X83" s="108">
        <f t="shared" si="37"/>
        <v>839.83859889888561</v>
      </c>
      <c r="Y83" s="32">
        <f>(uNES*L83+ uOCEX*G83+uEREX*'PH + UC'!H83+uHOEX*I83+uNES*S83+ uOCEX*N83+uEREX*O83+uHOEX*P83)/(1+oDR)^A$5:A$65536</f>
        <v>541.48120907554494</v>
      </c>
    </row>
    <row r="84" spans="1:25" x14ac:dyDescent="0.25">
      <c r="A84" s="4">
        <v>78</v>
      </c>
      <c r="C84" s="106">
        <f>IF(male=0,VLOOKUP((($A$5:$A$1570/'Life tables'!$I$2)*2)+age,lifetable,13,1),IF(male=1,VLOOKUP((($A$5:$A$1570/'Life tables'!$I$2)*2)+age,lifetable,10,1),"error"))</f>
        <v>9.285312807338908E-5</v>
      </c>
      <c r="F84" s="97">
        <f t="shared" si="19"/>
        <v>139.06910271189813</v>
      </c>
      <c r="G84" s="97">
        <f t="shared" si="20"/>
        <v>13.969782423006336</v>
      </c>
      <c r="H84" s="97">
        <f t="shared" si="21"/>
        <v>0.31968130816503909</v>
      </c>
      <c r="I84" s="97">
        <f t="shared" si="22"/>
        <v>0.31968130816503909</v>
      </c>
      <c r="J84" s="97">
        <f t="shared" si="23"/>
        <v>1.4269506020539396E-2</v>
      </c>
      <c r="K84" s="97">
        <f t="shared" si="24"/>
        <v>0.77071969536743079</v>
      </c>
      <c r="L84" s="97">
        <f t="shared" si="32"/>
        <v>123.67496847117374</v>
      </c>
      <c r="M84" s="97">
        <f t="shared" si="25"/>
        <v>700.76949618698745</v>
      </c>
      <c r="N84" s="97">
        <f t="shared" si="26"/>
        <v>67.485620789260025</v>
      </c>
      <c r="O84" s="97">
        <f t="shared" si="27"/>
        <v>1.6108747730062483</v>
      </c>
      <c r="P84" s="97">
        <f t="shared" si="28"/>
        <v>1.6108747730062483</v>
      </c>
      <c r="Q84" s="97">
        <f t="shared" si="29"/>
        <v>7.1634040292848297E-2</v>
      </c>
      <c r="R84" s="97">
        <f t="shared" si="30"/>
        <v>0.12627505642016867</v>
      </c>
      <c r="S84" s="97">
        <f t="shared" si="33"/>
        <v>629.86421675500196</v>
      </c>
      <c r="T84" s="97">
        <f t="shared" si="34"/>
        <v>6.6419912105379337</v>
      </c>
      <c r="U84" s="97">
        <f t="shared" si="35"/>
        <v>154.50230818867777</v>
      </c>
      <c r="V84" s="33">
        <f t="shared" si="36"/>
        <v>1000.0000000000005</v>
      </c>
      <c r="W84" s="101">
        <f t="shared" si="31"/>
        <v>150161.05985022508</v>
      </c>
      <c r="X84" s="108">
        <f t="shared" si="37"/>
        <v>838.85570060078464</v>
      </c>
      <c r="Y84" s="32">
        <f>(uNES*L84+ uOCEX*G84+uEREX*'PH + UC'!H84+uHOEX*I84+uNES*S84+ uOCEX*N84+uEREX*O84+uHOEX*P84)/(1+oDR)^A$5:A$65536</f>
        <v>540.69233536796924</v>
      </c>
    </row>
    <row r="85" spans="1:25" x14ac:dyDescent="0.25">
      <c r="A85" s="4">
        <v>79</v>
      </c>
      <c r="C85" s="106">
        <f>IF(male=0,VLOOKUP((($A$5:$A$1570/'Life tables'!$I$2)*2)+age,lifetable,13,1),IF(male=1,VLOOKUP((($A$5:$A$1570/'Life tables'!$I$2)*2)+age,lifetable,10,1),"error"))</f>
        <v>1.0096596056652363E-4</v>
      </c>
      <c r="F85" s="97">
        <f t="shared" si="19"/>
        <v>138.09889823538043</v>
      </c>
      <c r="G85" s="97">
        <f t="shared" si="20"/>
        <v>13.872323352814037</v>
      </c>
      <c r="H85" s="97">
        <f t="shared" si="21"/>
        <v>0.31745107707709364</v>
      </c>
      <c r="I85" s="97">
        <f t="shared" si="22"/>
        <v>0.31745107707709364</v>
      </c>
      <c r="J85" s="97">
        <f t="shared" si="23"/>
        <v>1.540802387198E-2</v>
      </c>
      <c r="K85" s="97">
        <f t="shared" si="24"/>
        <v>0.76534283103161271</v>
      </c>
      <c r="L85" s="97">
        <f t="shared" si="32"/>
        <v>122.81092187350862</v>
      </c>
      <c r="M85" s="97">
        <f t="shared" si="25"/>
        <v>700.75680236540416</v>
      </c>
      <c r="N85" s="97">
        <f t="shared" si="26"/>
        <v>67.484398346738772</v>
      </c>
      <c r="O85" s="97">
        <f t="shared" si="27"/>
        <v>1.6108455934299784</v>
      </c>
      <c r="P85" s="97">
        <f t="shared" si="28"/>
        <v>1.6108455934299784</v>
      </c>
      <c r="Q85" s="97">
        <f t="shared" si="29"/>
        <v>7.7891491922010989E-2</v>
      </c>
      <c r="R85" s="97">
        <f t="shared" si="30"/>
        <v>0.12627276905885323</v>
      </c>
      <c r="S85" s="97">
        <f t="shared" si="33"/>
        <v>629.84654857082455</v>
      </c>
      <c r="T85" s="97">
        <f t="shared" si="34"/>
        <v>6.7352907263319244</v>
      </c>
      <c r="U85" s="97">
        <f t="shared" si="35"/>
        <v>155.39392378876823</v>
      </c>
      <c r="V85" s="33">
        <f t="shared" si="36"/>
        <v>1000.0000000000002</v>
      </c>
      <c r="W85" s="101">
        <f t="shared" si="31"/>
        <v>149873.05714781684</v>
      </c>
      <c r="X85" s="108">
        <f t="shared" si="37"/>
        <v>837.87078548490013</v>
      </c>
      <c r="Y85" s="32">
        <f>(uNES*L85+ uOCEX*G85+uEREX*'PH + UC'!H85+uHOEX*I85+uNES*S85+ uOCEX*N85+uEREX*O85+uHOEX*P85)/(1+oDR)^A$5:A$65536</f>
        <v>539.90247238000313</v>
      </c>
    </row>
    <row r="86" spans="1:25" x14ac:dyDescent="0.25">
      <c r="A86" s="4">
        <v>80</v>
      </c>
      <c r="C86" s="106">
        <f>IF(male=0,VLOOKUP((($A$5:$A$1570/'Life tables'!$I$2)*2)+age,lifetable,13,1),IF(male=1,VLOOKUP((($A$5:$A$1570/'Life tables'!$I$2)*2)+age,lifetable,10,1),"error"))</f>
        <v>1.0096596056652363E-4</v>
      </c>
      <c r="F86" s="97">
        <f t="shared" si="19"/>
        <v>137.16894135778421</v>
      </c>
      <c r="G86" s="97">
        <f t="shared" si="20"/>
        <v>13.778907238166983</v>
      </c>
      <c r="H86" s="97">
        <f t="shared" si="21"/>
        <v>0.31531336405982541</v>
      </c>
      <c r="I86" s="97">
        <f t="shared" si="22"/>
        <v>0.31531336405982541</v>
      </c>
      <c r="J86" s="97">
        <f t="shared" si="23"/>
        <v>1.5304266362303911E-2</v>
      </c>
      <c r="K86" s="97">
        <f t="shared" si="24"/>
        <v>0.76018901852093135</v>
      </c>
      <c r="L86" s="97">
        <f t="shared" si="32"/>
        <v>121.98391410661434</v>
      </c>
      <c r="M86" s="97">
        <f t="shared" si="25"/>
        <v>700.70184412711592</v>
      </c>
      <c r="N86" s="97">
        <f t="shared" si="26"/>
        <v>67.479105749317583</v>
      </c>
      <c r="O86" s="97">
        <f t="shared" si="27"/>
        <v>1.6107192596781397</v>
      </c>
      <c r="P86" s="97">
        <f t="shared" si="28"/>
        <v>1.6107192596781397</v>
      </c>
      <c r="Q86" s="97">
        <f t="shared" si="29"/>
        <v>7.7885383127691443E-2</v>
      </c>
      <c r="R86" s="97">
        <f t="shared" si="30"/>
        <v>0.12626286586717841</v>
      </c>
      <c r="S86" s="97">
        <f t="shared" si="33"/>
        <v>629.79715160944716</v>
      </c>
      <c r="T86" s="97">
        <f t="shared" si="34"/>
        <v>6.8284803758219201</v>
      </c>
      <c r="U86" s="97">
        <f t="shared" si="35"/>
        <v>156.28037567315636</v>
      </c>
      <c r="V86" s="33">
        <f t="shared" si="36"/>
        <v>1000.0000000000002</v>
      </c>
      <c r="W86" s="101">
        <f t="shared" si="31"/>
        <v>149583.24368205207</v>
      </c>
      <c r="X86" s="108">
        <f t="shared" si="37"/>
        <v>836.89114395102206</v>
      </c>
      <c r="Y86" s="32">
        <f>(uNES*L86+ uOCEX*G86+uEREX*'PH + UC'!H86+uHOEX*I86+uNES*S86+ uOCEX*N86+uEREX*O86+uHOEX*P86)/(1+oDR)^A$5:A$65536</f>
        <v>539.11647707403165</v>
      </c>
    </row>
    <row r="87" spans="1:25" x14ac:dyDescent="0.25">
      <c r="A87" s="4">
        <v>81</v>
      </c>
      <c r="C87" s="106">
        <f>IF(male=0,VLOOKUP((($A$5:$A$1570/'Life tables'!$I$2)*2)+age,lifetable,13,1),IF(male=1,VLOOKUP((($A$5:$A$1570/'Life tables'!$I$2)*2)+age,lifetable,10,1),"error"))</f>
        <v>1.0096596056652363E-4</v>
      </c>
      <c r="F87" s="97">
        <f t="shared" si="19"/>
        <v>136.27845087215954</v>
      </c>
      <c r="G87" s="97">
        <f t="shared" si="20"/>
        <v>13.68945560519208</v>
      </c>
      <c r="H87" s="97">
        <f t="shared" si="21"/>
        <v>0.31326637333505775</v>
      </c>
      <c r="I87" s="97">
        <f t="shared" si="22"/>
        <v>0.31326637333505775</v>
      </c>
      <c r="J87" s="97">
        <f t="shared" si="23"/>
        <v>1.5204912212230318E-2</v>
      </c>
      <c r="K87" s="97">
        <f t="shared" si="24"/>
        <v>0.75525392839361494</v>
      </c>
      <c r="L87" s="97">
        <f t="shared" si="32"/>
        <v>121.1920036796915</v>
      </c>
      <c r="M87" s="97">
        <f t="shared" si="25"/>
        <v>700.61269307886243</v>
      </c>
      <c r="N87" s="97">
        <f t="shared" si="26"/>
        <v>67.470520310213658</v>
      </c>
      <c r="O87" s="97">
        <f t="shared" si="27"/>
        <v>1.6105143261366541</v>
      </c>
      <c r="P87" s="97">
        <f t="shared" si="28"/>
        <v>1.6105143261366541</v>
      </c>
      <c r="Q87" s="97">
        <f t="shared" si="29"/>
        <v>7.7875473686739291E-2</v>
      </c>
      <c r="R87" s="97">
        <f t="shared" si="30"/>
        <v>0.12624680130713495</v>
      </c>
      <c r="S87" s="97">
        <f t="shared" si="33"/>
        <v>629.71702184138155</v>
      </c>
      <c r="T87" s="97">
        <f t="shared" si="34"/>
        <v>6.9215607617208894</v>
      </c>
      <c r="U87" s="97">
        <f t="shared" si="35"/>
        <v>157.1618764028571</v>
      </c>
      <c r="V87" s="33">
        <f t="shared" si="36"/>
        <v>1000.0000000000002</v>
      </c>
      <c r="W87" s="101">
        <f t="shared" si="31"/>
        <v>149291.91673127186</v>
      </c>
      <c r="X87" s="108">
        <f t="shared" si="37"/>
        <v>835.91656283542227</v>
      </c>
      <c r="Y87" s="32">
        <f>(uNES*L87+ uOCEX*G87+uEREX*'PH + UC'!H87+uHOEX*I87+uNES*S87+ uOCEX*N87+uEREX*O87+uHOEX*P87)/(1+oDR)^A$5:A$65536</f>
        <v>538.33413060586031</v>
      </c>
    </row>
    <row r="88" spans="1:25" x14ac:dyDescent="0.25">
      <c r="A88" s="4">
        <v>82</v>
      </c>
      <c r="C88" s="106">
        <f>IF(male=0,VLOOKUP((($A$5:$A$1570/'Life tables'!$I$2)*2)+age,lifetable,13,1),IF(male=1,VLOOKUP((($A$5:$A$1570/'Life tables'!$I$2)*2)+age,lifetable,10,1),"error"))</f>
        <v>1.0096596056652363E-4</v>
      </c>
      <c r="F88" s="97">
        <f t="shared" si="19"/>
        <v>135.42549183156038</v>
      </c>
      <c r="G88" s="97">
        <f t="shared" si="20"/>
        <v>13.603774084418976</v>
      </c>
      <c r="H88" s="97">
        <f t="shared" si="21"/>
        <v>0.31130565699625445</v>
      </c>
      <c r="I88" s="97">
        <f t="shared" si="22"/>
        <v>0.31130565699625445</v>
      </c>
      <c r="J88" s="97">
        <f t="shared" si="23"/>
        <v>1.5109745535107575E-2</v>
      </c>
      <c r="K88" s="97">
        <f t="shared" si="24"/>
        <v>0.75052683719138458</v>
      </c>
      <c r="L88" s="97">
        <f t="shared" si="32"/>
        <v>120.4334698504224</v>
      </c>
      <c r="M88" s="97">
        <f t="shared" si="25"/>
        <v>700.49107100386186</v>
      </c>
      <c r="N88" s="97">
        <f t="shared" si="26"/>
        <v>67.458807840881377</v>
      </c>
      <c r="O88" s="97">
        <f t="shared" si="27"/>
        <v>1.6102347507077506</v>
      </c>
      <c r="P88" s="97">
        <f t="shared" si="28"/>
        <v>1.6102347507077506</v>
      </c>
      <c r="Q88" s="97">
        <f t="shared" si="29"/>
        <v>7.7861954981190543E-2</v>
      </c>
      <c r="R88" s="97">
        <f t="shared" si="30"/>
        <v>0.1262248856351969</v>
      </c>
      <c r="S88" s="97">
        <f t="shared" si="33"/>
        <v>629.60770682094858</v>
      </c>
      <c r="T88" s="97">
        <f t="shared" si="34"/>
        <v>7.0145324622371872</v>
      </c>
      <c r="U88" s="97">
        <f t="shared" si="35"/>
        <v>158.03862812568369</v>
      </c>
      <c r="V88" s="33">
        <f t="shared" si="36"/>
        <v>1000.0000000000001</v>
      </c>
      <c r="W88" s="101">
        <f t="shared" si="31"/>
        <v>148999.1881265383</v>
      </c>
      <c r="X88" s="108">
        <f t="shared" si="37"/>
        <v>834.94683941207938</v>
      </c>
      <c r="Y88" s="32">
        <f>(uNES*L88+ uOCEX*G88+uEREX*'PH + UC'!H88+uHOEX*I88+uNES*S88+ uOCEX*N88+uEREX*O88+uHOEX*P88)/(1+oDR)^A$5:A$65536</f>
        <v>537.55530035306185</v>
      </c>
    </row>
    <row r="89" spans="1:25" x14ac:dyDescent="0.25">
      <c r="A89" s="4">
        <v>83</v>
      </c>
      <c r="C89" s="106">
        <f>IF(male=0,VLOOKUP((($A$5:$A$1570/'Life tables'!$I$2)*2)+age,lifetable,13,1),IF(male=1,VLOOKUP((($A$5:$A$1570/'Life tables'!$I$2)*2)+age,lifetable,10,1),"error"))</f>
        <v>1.0096596056652363E-4</v>
      </c>
      <c r="F89" s="97">
        <f t="shared" si="19"/>
        <v>134.60822447819606</v>
      </c>
      <c r="G89" s="97">
        <f t="shared" si="20"/>
        <v>13.521677868327197</v>
      </c>
      <c r="H89" s="97">
        <f t="shared" si="21"/>
        <v>0.30942698595035478</v>
      </c>
      <c r="I89" s="97">
        <f t="shared" si="22"/>
        <v>0.30942698595035478</v>
      </c>
      <c r="J89" s="97">
        <f t="shared" si="23"/>
        <v>1.5018561064765425E-2</v>
      </c>
      <c r="K89" s="97">
        <f t="shared" si="24"/>
        <v>0.7459975489933901</v>
      </c>
      <c r="L89" s="97">
        <f t="shared" si="32"/>
        <v>119.70667652791001</v>
      </c>
      <c r="M89" s="97">
        <f t="shared" si="25"/>
        <v>700.33861493388326</v>
      </c>
      <c r="N89" s="97">
        <f t="shared" si="26"/>
        <v>67.444125991026922</v>
      </c>
      <c r="O89" s="97">
        <f t="shared" si="27"/>
        <v>1.6098842964735744</v>
      </c>
      <c r="P89" s="97">
        <f t="shared" si="28"/>
        <v>1.6098842964735744</v>
      </c>
      <c r="Q89" s="97">
        <f t="shared" si="29"/>
        <v>7.7845008972670743E-2</v>
      </c>
      <c r="R89" s="97">
        <f t="shared" si="30"/>
        <v>0.12619741383606337</v>
      </c>
      <c r="S89" s="97">
        <f t="shared" si="33"/>
        <v>629.4706779271005</v>
      </c>
      <c r="T89" s="97">
        <f t="shared" si="34"/>
        <v>7.1073960322746235</v>
      </c>
      <c r="U89" s="97">
        <f t="shared" si="35"/>
        <v>158.91082308851313</v>
      </c>
      <c r="V89" s="33">
        <f t="shared" si="36"/>
        <v>1000.0000000000002</v>
      </c>
      <c r="W89" s="101">
        <f t="shared" si="31"/>
        <v>148705.16399549914</v>
      </c>
      <c r="X89" s="108">
        <f t="shared" si="37"/>
        <v>833.98178087921247</v>
      </c>
      <c r="Y89" s="32">
        <f>(uNES*L89+ uOCEX*G89+uEREX*'PH + UC'!H89+uHOEX*I89+uNES*S89+ uOCEX*N89+uEREX*O89+uHOEX*P89)/(1+oDR)^A$5:A$65536</f>
        <v>536.77986018919614</v>
      </c>
    </row>
    <row r="90" spans="1:25" x14ac:dyDescent="0.25">
      <c r="A90" s="4">
        <v>84</v>
      </c>
      <c r="C90" s="106">
        <f>IF(male=0,VLOOKUP((($A$5:$A$1570/'Life tables'!$I$2)*2)+age,lifetable,13,1),IF(male=1,VLOOKUP((($A$5:$A$1570/'Life tables'!$I$2)*2)+age,lifetable,10,1),"error"))</f>
        <v>1.0096596056652363E-4</v>
      </c>
      <c r="F90" s="97">
        <f t="shared" si="19"/>
        <v>133.82489956028098</v>
      </c>
      <c r="G90" s="97">
        <f t="shared" si="20"/>
        <v>13.442991240913898</v>
      </c>
      <c r="H90" s="97">
        <f t="shared" si="21"/>
        <v>0.30762633915250975</v>
      </c>
      <c r="I90" s="97">
        <f t="shared" si="22"/>
        <v>0.30762633915250975</v>
      </c>
      <c r="J90" s="97">
        <f t="shared" si="23"/>
        <v>1.4931163633004743E-2</v>
      </c>
      <c r="K90" s="97">
        <f t="shared" si="24"/>
        <v>0.74165636946223334</v>
      </c>
      <c r="L90" s="97">
        <f t="shared" si="32"/>
        <v>119.01006810796683</v>
      </c>
      <c r="M90" s="97">
        <f t="shared" si="25"/>
        <v>700.15688131893137</v>
      </c>
      <c r="N90" s="97">
        <f t="shared" si="26"/>
        <v>67.426624650158004</v>
      </c>
      <c r="O90" s="97">
        <f t="shared" si="27"/>
        <v>1.6094665412811378</v>
      </c>
      <c r="P90" s="97">
        <f t="shared" si="28"/>
        <v>1.6094665412811378</v>
      </c>
      <c r="Q90" s="97">
        <f t="shared" si="29"/>
        <v>7.7824808665869286E-2</v>
      </c>
      <c r="R90" s="97">
        <f t="shared" si="30"/>
        <v>0.12616466637401436</v>
      </c>
      <c r="S90" s="97">
        <f t="shared" si="33"/>
        <v>629.30733411117126</v>
      </c>
      <c r="T90" s="97">
        <f t="shared" si="34"/>
        <v>7.2001520045734972</v>
      </c>
      <c r="U90" s="97">
        <f t="shared" si="35"/>
        <v>159.77864412434937</v>
      </c>
      <c r="V90" s="33">
        <f t="shared" si="36"/>
        <v>1000.0000000000002</v>
      </c>
      <c r="W90" s="101">
        <f t="shared" si="31"/>
        <v>148409.94504939561</v>
      </c>
      <c r="X90" s="108">
        <f t="shared" si="37"/>
        <v>833.02120387107732</v>
      </c>
      <c r="Y90" s="32">
        <f>(uNES*L90+ uOCEX*G90+uEREX*'PH + UC'!H90+uHOEX*I90+uNES*S90+ uOCEX*N90+uEREX*O90+uHOEX*P90)/(1+oDR)^A$5:A$65536</f>
        <v>536.00769016252752</v>
      </c>
    </row>
    <row r="91" spans="1:25" x14ac:dyDescent="0.25">
      <c r="A91" s="4">
        <v>85</v>
      </c>
      <c r="C91" s="106">
        <f>IF(male=0,VLOOKUP((($A$5:$A$1570/'Life tables'!$I$2)*2)+age,lifetable,13,1),IF(male=1,VLOOKUP((($A$5:$A$1570/'Life tables'!$I$2)*2)+age,lifetable,10,1),"error"))</f>
        <v>1.0096596056652363E-4</v>
      </c>
      <c r="F91" s="97">
        <f t="shared" si="19"/>
        <v>133.07385387928778</v>
      </c>
      <c r="G91" s="97">
        <f t="shared" si="20"/>
        <v>13.367547130406122</v>
      </c>
      <c r="H91" s="97">
        <f t="shared" si="21"/>
        <v>0.30589989337045131</v>
      </c>
      <c r="I91" s="97">
        <f t="shared" si="22"/>
        <v>0.30589989337045131</v>
      </c>
      <c r="J91" s="97">
        <f t="shared" si="23"/>
        <v>1.4847367672793918E-2</v>
      </c>
      <c r="K91" s="97">
        <f t="shared" si="24"/>
        <v>0.73749408116688664</v>
      </c>
      <c r="L91" s="97">
        <f t="shared" si="32"/>
        <v>118.34216551330108</v>
      </c>
      <c r="M91" s="97">
        <f t="shared" si="25"/>
        <v>699.94734999178957</v>
      </c>
      <c r="N91" s="97">
        <f t="shared" si="26"/>
        <v>67.406446329377928</v>
      </c>
      <c r="O91" s="97">
        <f t="shared" si="27"/>
        <v>1.6089848868557044</v>
      </c>
      <c r="P91" s="97">
        <f t="shared" si="28"/>
        <v>1.6089848868557044</v>
      </c>
      <c r="Q91" s="97">
        <f t="shared" si="29"/>
        <v>7.7801518549212023E-2</v>
      </c>
      <c r="R91" s="97">
        <f t="shared" si="30"/>
        <v>0.12612690990730085</v>
      </c>
      <c r="S91" s="97">
        <f t="shared" si="33"/>
        <v>629.11900546024367</v>
      </c>
      <c r="T91" s="97">
        <f t="shared" si="34"/>
        <v>7.2928008907955029</v>
      </c>
      <c r="U91" s="97">
        <f t="shared" si="35"/>
        <v>160.64226511542356</v>
      </c>
      <c r="V91" s="33">
        <f t="shared" si="36"/>
        <v>1000.0000000000002</v>
      </c>
      <c r="W91" s="101">
        <f t="shared" si="31"/>
        <v>148113.6268556359</v>
      </c>
      <c r="X91" s="108">
        <f t="shared" si="37"/>
        <v>832.0649339937811</v>
      </c>
      <c r="Y91" s="32">
        <f>(uNES*L91+ uOCEX*G91+uEREX*'PH + UC'!H91+uHOEX*I91+uNES*S91+ uOCEX*N91+uEREX*O91+uHOEX*P91)/(1+oDR)^A$5:A$65536</f>
        <v>535.23867619064117</v>
      </c>
    </row>
    <row r="92" spans="1:25" x14ac:dyDescent="0.25">
      <c r="A92" s="4">
        <v>86</v>
      </c>
      <c r="C92" s="106">
        <f>IF(male=0,VLOOKUP((($A$5:$A$1570/'Life tables'!$I$2)*2)+age,lifetable,13,1),IF(male=1,VLOOKUP((($A$5:$A$1570/'Life tables'!$I$2)*2)+age,lifetable,10,1),"error"))</f>
        <v>1.0096596056652363E-4</v>
      </c>
      <c r="F92" s="97">
        <f t="shared" si="19"/>
        <v>132.35350605626849</v>
      </c>
      <c r="G92" s="97">
        <f t="shared" si="20"/>
        <v>13.295186683978903</v>
      </c>
      <c r="H92" s="97">
        <f t="shared" si="21"/>
        <v>0.30424401345243884</v>
      </c>
      <c r="I92" s="97">
        <f t="shared" si="22"/>
        <v>0.30424401345243884</v>
      </c>
      <c r="J92" s="97">
        <f t="shared" si="23"/>
        <v>1.4766996745907215E-2</v>
      </c>
      <c r="K92" s="97">
        <f t="shared" si="24"/>
        <v>0.73350192011968274</v>
      </c>
      <c r="L92" s="97">
        <f t="shared" si="32"/>
        <v>117.70156242851911</v>
      </c>
      <c r="M92" s="97">
        <f t="shared" si="25"/>
        <v>699.71142793751267</v>
      </c>
      <c r="N92" s="97">
        <f t="shared" si="26"/>
        <v>67.383726524395854</v>
      </c>
      <c r="O92" s="97">
        <f t="shared" si="27"/>
        <v>1.6084425674658074</v>
      </c>
      <c r="P92" s="97">
        <f t="shared" si="28"/>
        <v>1.6084425674658074</v>
      </c>
      <c r="Q92" s="97">
        <f t="shared" si="29"/>
        <v>7.7775295013852941E-2</v>
      </c>
      <c r="R92" s="97">
        <f t="shared" si="30"/>
        <v>0.12608439796738813</v>
      </c>
      <c r="S92" s="97">
        <f t="shared" si="33"/>
        <v>628.90695658520394</v>
      </c>
      <c r="T92" s="97">
        <f t="shared" si="34"/>
        <v>7.3853431825552631</v>
      </c>
      <c r="U92" s="97">
        <f t="shared" si="35"/>
        <v>161.50185143351064</v>
      </c>
      <c r="V92" s="33">
        <f t="shared" si="36"/>
        <v>1000.0000000000002</v>
      </c>
      <c r="W92" s="101">
        <f t="shared" si="31"/>
        <v>147816.30009666036</v>
      </c>
      <c r="X92" s="108">
        <f t="shared" si="37"/>
        <v>831.1128053839343</v>
      </c>
      <c r="Y92" s="32">
        <f>(uNES*L92+ uOCEX*G92+uEREX*'PH + UC'!H92+uHOEX*I92+uNES*S92+ uOCEX*N92+uEREX*O92+uHOEX*P92)/(1+oDR)^A$5:A$65536</f>
        <v>534.47270977016342</v>
      </c>
    </row>
    <row r="93" spans="1:25" x14ac:dyDescent="0.25">
      <c r="A93" s="4">
        <v>87</v>
      </c>
      <c r="C93" s="106">
        <f>IF(male=0,VLOOKUP((($A$5:$A$1570/'Life tables'!$I$2)*2)+age,lifetable,13,1),IF(male=1,VLOOKUP((($A$5:$A$1570/'Life tables'!$I$2)*2)+age,lifetable,10,1),"error"))</f>
        <v>1.0096596056652363E-4</v>
      </c>
      <c r="F93" s="97">
        <f t="shared" si="19"/>
        <v>131.66235250646645</v>
      </c>
      <c r="G93" s="97">
        <f t="shared" si="20"/>
        <v>13.225758863396603</v>
      </c>
      <c r="H93" s="97">
        <f t="shared" si="21"/>
        <v>0.30265524307400793</v>
      </c>
      <c r="I93" s="97">
        <f t="shared" si="22"/>
        <v>0.30265524307400793</v>
      </c>
      <c r="J93" s="97">
        <f t="shared" si="23"/>
        <v>1.46898830938026E-2</v>
      </c>
      <c r="K93" s="97">
        <f t="shared" si="24"/>
        <v>0.72967155346765167</v>
      </c>
      <c r="L93" s="97">
        <f t="shared" si="32"/>
        <v>117.08692172036038</v>
      </c>
      <c r="M93" s="97">
        <f t="shared" si="25"/>
        <v>699.45045287746768</v>
      </c>
      <c r="N93" s="97">
        <f t="shared" si="26"/>
        <v>67.358594060677774</v>
      </c>
      <c r="O93" s="97">
        <f t="shared" si="27"/>
        <v>1.6078426581619669</v>
      </c>
      <c r="P93" s="97">
        <f t="shared" si="28"/>
        <v>1.6078426581619669</v>
      </c>
      <c r="Q93" s="97">
        <f t="shared" si="29"/>
        <v>7.7746286752052668E-2</v>
      </c>
      <c r="R93" s="97">
        <f t="shared" si="30"/>
        <v>0.12603737160478137</v>
      </c>
      <c r="S93" s="97">
        <f t="shared" si="33"/>
        <v>628.67238984210917</v>
      </c>
      <c r="T93" s="97">
        <f t="shared" si="34"/>
        <v>7.477779352401118</v>
      </c>
      <c r="U93" s="97">
        <f t="shared" si="35"/>
        <v>162.35756035858307</v>
      </c>
      <c r="V93" s="33">
        <f t="shared" si="36"/>
        <v>1000.0000000000001</v>
      </c>
      <c r="W93" s="101">
        <f t="shared" si="31"/>
        <v>147518.05081578728</v>
      </c>
      <c r="X93" s="108">
        <f t="shared" si="37"/>
        <v>830.16466028901584</v>
      </c>
      <c r="Y93" s="32">
        <f>(uNES*L93+ uOCEX*G93+uEREX*'PH + UC'!H93+uHOEX*I93+uNES*S93+ uOCEX*N93+uEREX*O93+uHOEX*P93)/(1+oDR)^A$5:A$65536</f>
        <v>533.70968770084482</v>
      </c>
    </row>
    <row r="94" spans="1:25" x14ac:dyDescent="0.25">
      <c r="A94" s="4">
        <v>88</v>
      </c>
      <c r="C94" s="106">
        <f>IF(male=0,VLOOKUP((($A$5:$A$1570/'Life tables'!$I$2)*2)+age,lifetable,13,1),IF(male=1,VLOOKUP((($A$5:$A$1570/'Life tables'!$I$2)*2)+age,lifetable,10,1),"error"))</f>
        <v>1.0096596056652363E-4</v>
      </c>
      <c r="F94" s="97">
        <f t="shared" si="19"/>
        <v>130.99896361197091</v>
      </c>
      <c r="G94" s="97">
        <f t="shared" si="20"/>
        <v>13.159120060548064</v>
      </c>
      <c r="H94" s="97">
        <f t="shared" si="21"/>
        <v>0.30113029593996454</v>
      </c>
      <c r="I94" s="97">
        <f t="shared" si="22"/>
        <v>0.30113029593996454</v>
      </c>
      <c r="J94" s="97">
        <f t="shared" si="23"/>
        <v>1.4615867210595683E-2</v>
      </c>
      <c r="K94" s="97">
        <f t="shared" si="24"/>
        <v>0.72599505828140642</v>
      </c>
      <c r="L94" s="97">
        <f t="shared" si="32"/>
        <v>116.49697203405091</v>
      </c>
      <c r="M94" s="97">
        <f t="shared" si="25"/>
        <v>699.16569667704505</v>
      </c>
      <c r="N94" s="97">
        <f t="shared" si="26"/>
        <v>67.331171421616475</v>
      </c>
      <c r="O94" s="97">
        <f t="shared" si="27"/>
        <v>1.6071880826100717</v>
      </c>
      <c r="P94" s="97">
        <f t="shared" si="28"/>
        <v>1.6071880826100717</v>
      </c>
      <c r="Q94" s="97">
        <f t="shared" si="29"/>
        <v>7.7714635135956917E-2</v>
      </c>
      <c r="R94" s="97">
        <f t="shared" si="30"/>
        <v>0.1259860600030778</v>
      </c>
      <c r="S94" s="97">
        <f t="shared" si="33"/>
        <v>628.41644839506944</v>
      </c>
      <c r="T94" s="97">
        <f t="shared" si="34"/>
        <v>7.5701098547476704</v>
      </c>
      <c r="U94" s="97">
        <f t="shared" si="35"/>
        <v>163.20954147686754</v>
      </c>
      <c r="V94" s="33">
        <f t="shared" si="36"/>
        <v>1000.0000000000002</v>
      </c>
      <c r="W94" s="101">
        <f t="shared" si="31"/>
        <v>147218.96065069528</v>
      </c>
      <c r="X94" s="108">
        <f t="shared" si="37"/>
        <v>829.22034866838499</v>
      </c>
      <c r="Y94" s="32">
        <f>(uNES*L94+ uOCEX*G94+uEREX*'PH + UC'!H94+uHOEX*I94+uNES*S94+ uOCEX*N94+uEREX*O94+uHOEX*P94)/(1+oDR)^A$5:A$65536</f>
        <v>532.94951182329203</v>
      </c>
    </row>
    <row r="95" spans="1:25" x14ac:dyDescent="0.25">
      <c r="A95" s="4">
        <v>89</v>
      </c>
      <c r="C95" s="106">
        <f>IF(male=0,VLOOKUP((($A$5:$A$1570/'Life tables'!$I$2)*2)+age,lifetable,13,1),IF(male=1,VLOOKUP((($A$5:$A$1570/'Life tables'!$I$2)*2)+age,lifetable,10,1),"error"))</f>
        <v>1.0096596056652363E-4</v>
      </c>
      <c r="F95" s="97">
        <f t="shared" si="19"/>
        <v>130.36198008267087</v>
      </c>
      <c r="G95" s="97">
        <f t="shared" si="20"/>
        <v>13.095133731896798</v>
      </c>
      <c r="H95" s="97">
        <f t="shared" si="21"/>
        <v>0.29966604741922681</v>
      </c>
      <c r="I95" s="97">
        <f t="shared" si="22"/>
        <v>0.29966604741922681</v>
      </c>
      <c r="J95" s="97">
        <f t="shared" si="23"/>
        <v>1.454479743704264E-2</v>
      </c>
      <c r="K95" s="97">
        <f t="shared" si="24"/>
        <v>0.72246490138758335</v>
      </c>
      <c r="L95" s="97">
        <f t="shared" si="32"/>
        <v>115.93050455711099</v>
      </c>
      <c r="M95" s="97">
        <f t="shared" si="25"/>
        <v>698.85836858571395</v>
      </c>
      <c r="N95" s="97">
        <f t="shared" si="26"/>
        <v>67.301575060555791</v>
      </c>
      <c r="O95" s="97">
        <f t="shared" si="27"/>
        <v>1.606481620539369</v>
      </c>
      <c r="P95" s="97">
        <f t="shared" si="28"/>
        <v>1.606481620539369</v>
      </c>
      <c r="Q95" s="97">
        <f t="shared" si="29"/>
        <v>7.7680474577739675E-2</v>
      </c>
      <c r="R95" s="97">
        <f t="shared" si="30"/>
        <v>0.12593068106280786</v>
      </c>
      <c r="S95" s="97">
        <f t="shared" si="33"/>
        <v>628.14021912843884</v>
      </c>
      <c r="T95" s="97">
        <f t="shared" si="34"/>
        <v>7.6623351267624527</v>
      </c>
      <c r="U95" s="97">
        <f t="shared" si="35"/>
        <v>164.05793705931794</v>
      </c>
      <c r="V95" s="33">
        <f t="shared" si="36"/>
        <v>1000</v>
      </c>
      <c r="W95" s="101">
        <f t="shared" si="31"/>
        <v>146919.10705516153</v>
      </c>
      <c r="X95" s="108">
        <f t="shared" si="37"/>
        <v>828.27972781391964</v>
      </c>
      <c r="Y95" s="32">
        <f>(uNES*L95+ uOCEX*G95+uEREX*'PH + UC'!H95+uHOEX*I95+uNES*S95+ uOCEX*N95+uEREX*O95+uHOEX*P95)/(1+oDR)^A$5:A$65536</f>
        <v>532.1920887696765</v>
      </c>
    </row>
    <row r="96" spans="1:25" x14ac:dyDescent="0.25">
      <c r="A96" s="4">
        <v>90</v>
      </c>
      <c r="C96" s="106">
        <f>IF(male=0,VLOOKUP((($A$5:$A$1570/'Life tables'!$I$2)*2)+age,lifetable,13,1),IF(male=1,VLOOKUP((($A$5:$A$1570/'Life tables'!$I$2)*2)+age,lifetable,10,1),"error"))</f>
        <v>1.0096596056652363E-4</v>
      </c>
      <c r="F96" s="97">
        <f t="shared" si="19"/>
        <v>129.75010949624456</v>
      </c>
      <c r="G96" s="97">
        <f t="shared" si="20"/>
        <v>13.033670050915692</v>
      </c>
      <c r="H96" s="97">
        <f t="shared" si="21"/>
        <v>0.29825952659122024</v>
      </c>
      <c r="I96" s="97">
        <f t="shared" si="22"/>
        <v>0.29825952659122024</v>
      </c>
      <c r="J96" s="97">
        <f t="shared" si="23"/>
        <v>1.4476529574498583E-2</v>
      </c>
      <c r="K96" s="97">
        <f t="shared" si="24"/>
        <v>0.71907392019349503</v>
      </c>
      <c r="L96" s="97">
        <f t="shared" si="32"/>
        <v>115.38636994237844</v>
      </c>
      <c r="M96" s="97">
        <f t="shared" si="25"/>
        <v>698.52961831767516</v>
      </c>
      <c r="N96" s="97">
        <f t="shared" si="26"/>
        <v>67.269915697464285</v>
      </c>
      <c r="O96" s="97">
        <f t="shared" si="27"/>
        <v>1.6057259148240315</v>
      </c>
      <c r="P96" s="97">
        <f t="shared" si="28"/>
        <v>1.6057259148240315</v>
      </c>
      <c r="Q96" s="97">
        <f t="shared" si="29"/>
        <v>7.7643932872028282E-2</v>
      </c>
      <c r="R96" s="97">
        <f t="shared" si="30"/>
        <v>0.12587144195655306</v>
      </c>
      <c r="S96" s="97">
        <f t="shared" si="33"/>
        <v>627.84473541573425</v>
      </c>
      <c r="T96" s="97">
        <f t="shared" si="34"/>
        <v>7.7544555892089795</v>
      </c>
      <c r="U96" s="97">
        <f t="shared" si="35"/>
        <v>164.90288242146798</v>
      </c>
      <c r="V96" s="33">
        <f t="shared" si="36"/>
        <v>1000.0000000000002</v>
      </c>
      <c r="W96" s="101">
        <f t="shared" si="31"/>
        <v>146618.56350965012</v>
      </c>
      <c r="X96" s="108">
        <f t="shared" si="37"/>
        <v>827.34266198932312</v>
      </c>
      <c r="Y96" s="32">
        <f>(uNES*L96+ uOCEX*G96+uEREX*'PH + UC'!H96+uHOEX*I96+uNES*S96+ uOCEX*N96+uEREX*O96+uHOEX*P96)/(1+oDR)^A$5:A$65536</f>
        <v>531.43732972677242</v>
      </c>
    </row>
    <row r="97" spans="1:25" x14ac:dyDescent="0.25">
      <c r="A97" s="4">
        <v>91</v>
      </c>
      <c r="C97" s="106">
        <f>IF(male=0,VLOOKUP((($A$5:$A$1570/'Life tables'!$I$2)*2)+age,lifetable,13,1),IF(male=1,VLOOKUP((($A$5:$A$1570/'Life tables'!$I$2)*2)+age,lifetable,10,1),"error"))</f>
        <v>1.0096596056652363E-4</v>
      </c>
      <c r="F97" s="97">
        <f t="shared" si="19"/>
        <v>129.16212300837597</v>
      </c>
      <c r="G97" s="97">
        <f t="shared" si="20"/>
        <v>12.974605577621373</v>
      </c>
      <c r="H97" s="97">
        <f t="shared" si="21"/>
        <v>0.29690790868357758</v>
      </c>
      <c r="I97" s="97">
        <f t="shared" si="22"/>
        <v>0.29690790868357758</v>
      </c>
      <c r="J97" s="97">
        <f t="shared" si="23"/>
        <v>1.4410926517868548E-2</v>
      </c>
      <c r="K97" s="97">
        <f t="shared" si="24"/>
        <v>0.71581530445518082</v>
      </c>
      <c r="L97" s="97">
        <f t="shared" si="32"/>
        <v>114.86347538241439</v>
      </c>
      <c r="M97" s="97">
        <f t="shared" si="25"/>
        <v>698.18053898094706</v>
      </c>
      <c r="N97" s="97">
        <f t="shared" si="26"/>
        <v>67.236298601012493</v>
      </c>
      <c r="O97" s="97">
        <f t="shared" si="27"/>
        <v>1.6049234782163129</v>
      </c>
      <c r="P97" s="97">
        <f t="shared" si="28"/>
        <v>1.6049234782163129</v>
      </c>
      <c r="Q97" s="97">
        <f t="shared" si="29"/>
        <v>7.7605131521481116E-2</v>
      </c>
      <c r="R97" s="97">
        <f t="shared" si="30"/>
        <v>0.12580853965675218</v>
      </c>
      <c r="S97" s="97">
        <f t="shared" si="33"/>
        <v>627.53097975232367</v>
      </c>
      <c r="T97" s="97">
        <f t="shared" si="34"/>
        <v>7.8464716472483289</v>
      </c>
      <c r="U97" s="97">
        <f t="shared" si="35"/>
        <v>165.7445062655799</v>
      </c>
      <c r="V97" s="33">
        <f t="shared" si="36"/>
        <v>1000</v>
      </c>
      <c r="W97" s="101">
        <f t="shared" si="31"/>
        <v>146317.39972130756</v>
      </c>
      <c r="X97" s="108">
        <f t="shared" si="37"/>
        <v>826.40902208717171</v>
      </c>
      <c r="Y97" s="32">
        <f>(uNES*L97+ uOCEX*G97+uEREX*'PH + UC'!H97+uHOEX*I97+uNES*S97+ uOCEX*N97+uEREX*O97+uHOEX*P97)/(1+oDR)^A$5:A$65536</f>
        <v>530.6851502107213</v>
      </c>
    </row>
    <row r="98" spans="1:25" x14ac:dyDescent="0.25">
      <c r="A98" s="4">
        <v>92</v>
      </c>
      <c r="C98" s="106">
        <f>IF(male=0,VLOOKUP((($A$5:$A$1570/'Life tables'!$I$2)*2)+age,lifetable,13,1),IF(male=1,VLOOKUP((($A$5:$A$1570/'Life tables'!$I$2)*2)+age,lifetable,10,1),"error"))</f>
        <v>1.0096596056652363E-4</v>
      </c>
      <c r="F98" s="97">
        <f t="shared" si="19"/>
        <v>128.59685222482369</v>
      </c>
      <c r="G98" s="97">
        <f t="shared" si="20"/>
        <v>12.917822944366977</v>
      </c>
      <c r="H98" s="97">
        <f t="shared" si="21"/>
        <v>0.29560850788189247</v>
      </c>
      <c r="I98" s="97">
        <f t="shared" si="22"/>
        <v>0.29560850788189247</v>
      </c>
      <c r="J98" s="97">
        <f t="shared" si="23"/>
        <v>1.4347857906616768E-2</v>
      </c>
      <c r="K98" s="97">
        <f t="shared" si="24"/>
        <v>0.71268257894244003</v>
      </c>
      <c r="L98" s="97">
        <f t="shared" si="32"/>
        <v>114.36078182784388</v>
      </c>
      <c r="M98" s="97">
        <f t="shared" si="25"/>
        <v>697.81216986234801</v>
      </c>
      <c r="N98" s="97">
        <f t="shared" si="26"/>
        <v>67.200823856772743</v>
      </c>
      <c r="O98" s="97">
        <f t="shared" si="27"/>
        <v>1.6040766997484508</v>
      </c>
      <c r="P98" s="97">
        <f t="shared" si="28"/>
        <v>1.6040766997484508</v>
      </c>
      <c r="Q98" s="97">
        <f t="shared" si="29"/>
        <v>7.7564186046347905E-2</v>
      </c>
      <c r="R98" s="97">
        <f t="shared" si="30"/>
        <v>0.1257421614375408</v>
      </c>
      <c r="S98" s="97">
        <f t="shared" si="33"/>
        <v>627.19988625859446</v>
      </c>
      <c r="T98" s="97">
        <f t="shared" si="34"/>
        <v>7.9383836912012935</v>
      </c>
      <c r="U98" s="97">
        <f t="shared" si="35"/>
        <v>166.58293100595989</v>
      </c>
      <c r="V98" s="33">
        <f t="shared" si="36"/>
        <v>1000</v>
      </c>
      <c r="W98" s="101">
        <f t="shared" si="31"/>
        <v>146015.68181390123</v>
      </c>
      <c r="X98" s="108">
        <f t="shared" si="37"/>
        <v>825.47868530283881</v>
      </c>
      <c r="Y98" s="32">
        <f>(uNES*L98+ uOCEX*G98+uEREX*'PH + UC'!H98+uHOEX*I98+uNES*S98+ uOCEX*N98+uEREX*O98+uHOEX*P98)/(1+oDR)^A$5:A$65536</f>
        <v>529.93546985293676</v>
      </c>
    </row>
    <row r="99" spans="1:25" x14ac:dyDescent="0.25">
      <c r="A99" s="4">
        <v>93</v>
      </c>
      <c r="C99" s="106">
        <f>IF(male=0,VLOOKUP((($A$5:$A$1570/'Life tables'!$I$2)*2)+age,lifetable,13,1),IF(male=1,VLOOKUP((($A$5:$A$1570/'Life tables'!$I$2)*2)+age,lifetable,10,1),"error"))</f>
        <v>1.0096596056652363E-4</v>
      </c>
      <c r="F99" s="97">
        <f t="shared" si="19"/>
        <v>128.05318622737883</v>
      </c>
      <c r="G99" s="97">
        <f t="shared" si="20"/>
        <v>12.863210557093396</v>
      </c>
      <c r="H99" s="97">
        <f t="shared" si="21"/>
        <v>0.29435877049322123</v>
      </c>
      <c r="I99" s="97">
        <f t="shared" si="22"/>
        <v>0.29435877049322123</v>
      </c>
      <c r="J99" s="97">
        <f t="shared" si="23"/>
        <v>1.4287199792945677E-2</v>
      </c>
      <c r="K99" s="97">
        <f t="shared" si="24"/>
        <v>0.70966958695671922</v>
      </c>
      <c r="L99" s="97">
        <f t="shared" si="32"/>
        <v>113.87730134254933</v>
      </c>
      <c r="M99" s="97">
        <f t="shared" si="25"/>
        <v>697.42549907546004</v>
      </c>
      <c r="N99" s="97">
        <f t="shared" si="26"/>
        <v>67.163586622223875</v>
      </c>
      <c r="O99" s="97">
        <f t="shared" si="27"/>
        <v>1.6031878508196011</v>
      </c>
      <c r="P99" s="97">
        <f t="shared" si="28"/>
        <v>1.6031878508196011</v>
      </c>
      <c r="Q99" s="97">
        <f t="shared" si="29"/>
        <v>7.7521206278799867E-2</v>
      </c>
      <c r="R99" s="97">
        <f t="shared" si="30"/>
        <v>0.1256724853519007</v>
      </c>
      <c r="S99" s="97">
        <f t="shared" si="33"/>
        <v>626.8523430599663</v>
      </c>
      <c r="T99" s="97">
        <f t="shared" si="34"/>
        <v>8.030192097273039</v>
      </c>
      <c r="U99" s="97">
        <f t="shared" si="35"/>
        <v>167.4182730782685</v>
      </c>
      <c r="V99" s="33">
        <f t="shared" si="36"/>
        <v>1000.0000000000001</v>
      </c>
      <c r="W99" s="101">
        <f t="shared" si="31"/>
        <v>145713.47250820379</v>
      </c>
      <c r="X99" s="108">
        <f t="shared" si="37"/>
        <v>824.55153482445849</v>
      </c>
      <c r="Y99" s="32">
        <f>(uNES*L99+ uOCEX*G99+uEREX*'PH + UC'!H99+uHOEX*I99+uNES*S99+ uOCEX*N99+uEREX*O99+uHOEX*P99)/(1+oDR)^A$5:A$65536</f>
        <v>529.18821219660208</v>
      </c>
    </row>
    <row r="100" spans="1:25" x14ac:dyDescent="0.25">
      <c r="A100" s="4">
        <v>94</v>
      </c>
      <c r="C100" s="106">
        <f>IF(male=0,VLOOKUP((($A$5:$A$1570/'Life tables'!$I$2)*2)+age,lifetable,13,1),IF(male=1,VLOOKUP((($A$5:$A$1570/'Life tables'!$I$2)*2)+age,lifetable,10,1),"error"))</f>
        <v>1.0096596056652363E-4</v>
      </c>
      <c r="F100" s="97">
        <f t="shared" si="19"/>
        <v>127.53006874614134</v>
      </c>
      <c r="G100" s="97">
        <f t="shared" si="20"/>
        <v>12.810662311278522</v>
      </c>
      <c r="H100" s="97">
        <f t="shared" si="21"/>
        <v>0.29315626844593007</v>
      </c>
      <c r="I100" s="97">
        <f t="shared" si="22"/>
        <v>0.29315626844593007</v>
      </c>
      <c r="J100" s="97">
        <f t="shared" si="23"/>
        <v>1.4228834326300033E-2</v>
      </c>
      <c r="K100" s="97">
        <f t="shared" si="24"/>
        <v>0.7067704746598924</v>
      </c>
      <c r="L100" s="97">
        <f t="shared" si="32"/>
        <v>113.41209458898476</v>
      </c>
      <c r="M100" s="97">
        <f t="shared" si="25"/>
        <v>697.02146607831719</v>
      </c>
      <c r="N100" s="97">
        <f t="shared" si="26"/>
        <v>67.124677369210019</v>
      </c>
      <c r="O100" s="97">
        <f t="shared" si="27"/>
        <v>1.6022590909833054</v>
      </c>
      <c r="P100" s="97">
        <f t="shared" si="28"/>
        <v>1.6022590909833054</v>
      </c>
      <c r="Q100" s="97">
        <f t="shared" si="29"/>
        <v>7.7476296642779302E-2</v>
      </c>
      <c r="R100" s="97">
        <f t="shared" si="30"/>
        <v>0.12559968068533425</v>
      </c>
      <c r="S100" s="97">
        <f t="shared" si="33"/>
        <v>626.4891945498124</v>
      </c>
      <c r="T100" s="97">
        <f t="shared" si="34"/>
        <v>8.1218972282421191</v>
      </c>
      <c r="U100" s="97">
        <f t="shared" si="35"/>
        <v>168.25064323361372</v>
      </c>
      <c r="V100" s="33">
        <f t="shared" si="36"/>
        <v>1000</v>
      </c>
      <c r="W100" s="101">
        <f t="shared" si="31"/>
        <v>145410.83129330695</v>
      </c>
      <c r="X100" s="108">
        <f t="shared" si="37"/>
        <v>823.62745953814419</v>
      </c>
      <c r="Y100" s="32">
        <f>(uNES*L100+ uOCEX*G100+uEREX*'PH + UC'!H100+uHOEX*I100+uNES*S100+ uOCEX*N100+uEREX*O100+uHOEX*P100)/(1+oDR)^A$5:A$65536</f>
        <v>528.44330450323378</v>
      </c>
    </row>
    <row r="101" spans="1:25" x14ac:dyDescent="0.25">
      <c r="A101" s="4">
        <v>95</v>
      </c>
      <c r="C101" s="106">
        <f>IF(male=0,VLOOKUP((($A$5:$A$1570/'Life tables'!$I$2)*2)+age,lifetable,13,1),IF(male=1,VLOOKUP((($A$5:$A$1570/'Life tables'!$I$2)*2)+age,lifetable,10,1),"error"))</f>
        <v>1.0096596056652363E-4</v>
      </c>
      <c r="F101" s="97">
        <f t="shared" si="19"/>
        <v>127.02649547091603</v>
      </c>
      <c r="G101" s="97">
        <f t="shared" si="20"/>
        <v>12.760077321861342</v>
      </c>
      <c r="H101" s="97">
        <f t="shared" si="21"/>
        <v>0.29199869310934018</v>
      </c>
      <c r="I101" s="97">
        <f t="shared" si="22"/>
        <v>0.29199869310934018</v>
      </c>
      <c r="J101" s="97">
        <f t="shared" si="23"/>
        <v>1.4172649453392952E-2</v>
      </c>
      <c r="K101" s="97">
        <f t="shared" si="24"/>
        <v>0.70397967617404278</v>
      </c>
      <c r="L101" s="97">
        <f t="shared" si="32"/>
        <v>112.96426843720857</v>
      </c>
      <c r="M101" s="97">
        <f t="shared" si="25"/>
        <v>696.60096406722812</v>
      </c>
      <c r="N101" s="97">
        <f t="shared" si="26"/>
        <v>67.08418211447092</v>
      </c>
      <c r="O101" s="97">
        <f t="shared" si="27"/>
        <v>1.6012924734502259</v>
      </c>
      <c r="P101" s="97">
        <f t="shared" si="28"/>
        <v>1.6012924734502259</v>
      </c>
      <c r="Q101" s="97">
        <f t="shared" si="29"/>
        <v>7.7429556420080939E-2</v>
      </c>
      <c r="R101" s="97">
        <f t="shared" si="30"/>
        <v>0.12552390838721914</v>
      </c>
      <c r="S101" s="97">
        <f t="shared" si="33"/>
        <v>626.11124354104948</v>
      </c>
      <c r="T101" s="97">
        <f t="shared" si="34"/>
        <v>8.2134994341155938</v>
      </c>
      <c r="U101" s="97">
        <f t="shared" si="35"/>
        <v>169.08014681817497</v>
      </c>
      <c r="V101" s="33">
        <f t="shared" si="36"/>
        <v>1000.0000000000001</v>
      </c>
      <c r="W101" s="101">
        <f t="shared" si="31"/>
        <v>145107.81458931806</v>
      </c>
      <c r="X101" s="108">
        <f t="shared" si="37"/>
        <v>822.7063537477095</v>
      </c>
      <c r="Y101" s="32">
        <f>(uNES*L101+ uOCEX*G101+uEREX*'PH + UC'!H101+uHOEX*I101+uNES*S101+ uOCEX*N101+uEREX*O101+uHOEX*P101)/(1+oDR)^A$5:A$65536</f>
        <v>527.7006775688177</v>
      </c>
    </row>
    <row r="102" spans="1:25" x14ac:dyDescent="0.25">
      <c r="A102" s="4">
        <v>96</v>
      </c>
      <c r="C102" s="106">
        <f>IF(male=0,VLOOKUP((($A$5:$A$1570/'Life tables'!$I$2)*2)+age,lifetable,13,1),IF(male=1,VLOOKUP((($A$5:$A$1570/'Life tables'!$I$2)*2)+age,lifetable,10,1),"error"))</f>
        <v>1.0096596056652363E-4</v>
      </c>
      <c r="F102" s="97">
        <f t="shared" si="19"/>
        <v>126.54151149488357</v>
      </c>
      <c r="G102" s="97">
        <f t="shared" si="20"/>
        <v>12.71135966645334</v>
      </c>
      <c r="H102" s="97">
        <f t="shared" si="21"/>
        <v>0.29088384941743595</v>
      </c>
      <c r="I102" s="97">
        <f t="shared" si="22"/>
        <v>0.29088384941743595</v>
      </c>
      <c r="J102" s="97">
        <f t="shared" si="23"/>
        <v>1.4118538632990176E-2</v>
      </c>
      <c r="K102" s="97">
        <f t="shared" si="24"/>
        <v>0.70129189941431069</v>
      </c>
      <c r="L102" s="97">
        <f t="shared" si="32"/>
        <v>112.53297369154805</v>
      </c>
      <c r="M102" s="97">
        <f t="shared" si="25"/>
        <v>696.16484225282591</v>
      </c>
      <c r="N102" s="97">
        <f t="shared" si="26"/>
        <v>67.042182638830482</v>
      </c>
      <c r="O102" s="97">
        <f t="shared" si="27"/>
        <v>1.6002899503201511</v>
      </c>
      <c r="P102" s="97">
        <f t="shared" si="28"/>
        <v>1.6002899503201511</v>
      </c>
      <c r="Q102" s="97">
        <f t="shared" si="29"/>
        <v>7.7381080003342859E-2</v>
      </c>
      <c r="R102" s="97">
        <f t="shared" si="30"/>
        <v>0.12544532148094059</v>
      </c>
      <c r="S102" s="97">
        <f t="shared" si="33"/>
        <v>625.71925331187083</v>
      </c>
      <c r="T102" s="97">
        <f t="shared" si="34"/>
        <v>8.304999052751926</v>
      </c>
      <c r="U102" s="97">
        <f t="shared" si="35"/>
        <v>169.90688403907021</v>
      </c>
      <c r="V102" s="33">
        <f t="shared" si="36"/>
        <v>1000</v>
      </c>
      <c r="W102" s="101">
        <f t="shared" si="31"/>
        <v>144804.475901875</v>
      </c>
      <c r="X102" s="108">
        <f t="shared" si="37"/>
        <v>821.78811690817793</v>
      </c>
      <c r="Y102" s="32">
        <f>(uNES*L102+ uOCEX*G102+uEREX*'PH + UC'!H102+uHOEX*I102+uNES*S102+ uOCEX*N102+uEREX*O102+uHOEX*P102)/(1+oDR)^A$5:A$65536</f>
        <v>526.96026554903699</v>
      </c>
    </row>
    <row r="103" spans="1:25" x14ac:dyDescent="0.25">
      <c r="A103" s="4">
        <v>97</v>
      </c>
      <c r="C103" s="106">
        <f>IF(male=0,VLOOKUP((($A$5:$A$1570/'Life tables'!$I$2)*2)+age,lifetable,13,1),IF(male=1,VLOOKUP((($A$5:$A$1570/'Life tables'!$I$2)*2)+age,lifetable,10,1),"error"))</f>
        <v>1.0096596056652363E-4</v>
      </c>
      <c r="F103" s="97">
        <f t="shared" si="19"/>
        <v>126.07420888403887</v>
      </c>
      <c r="G103" s="97">
        <f t="shared" si="20"/>
        <v>12.664418141183511</v>
      </c>
      <c r="H103" s="97">
        <f t="shared" si="21"/>
        <v>0.28980965028167788</v>
      </c>
      <c r="I103" s="97">
        <f t="shared" si="22"/>
        <v>0.28980965028167788</v>
      </c>
      <c r="J103" s="97">
        <f t="shared" si="23"/>
        <v>1.4066400564726508E-2</v>
      </c>
      <c r="K103" s="97">
        <f t="shared" si="24"/>
        <v>0.69870211261874371</v>
      </c>
      <c r="L103" s="97">
        <f t="shared" si="32"/>
        <v>112.11740292910854</v>
      </c>
      <c r="M103" s="97">
        <f t="shared" si="25"/>
        <v>695.71390802413907</v>
      </c>
      <c r="N103" s="97">
        <f t="shared" si="26"/>
        <v>66.998756695601443</v>
      </c>
      <c r="O103" s="97">
        <f t="shared" si="27"/>
        <v>1.5992533775565976</v>
      </c>
      <c r="P103" s="97">
        <f t="shared" si="28"/>
        <v>1.5992533775565976</v>
      </c>
      <c r="Q103" s="97">
        <f t="shared" si="29"/>
        <v>7.7330957136589995E-2</v>
      </c>
      <c r="R103" s="97">
        <f t="shared" si="30"/>
        <v>0.12536406545384604</v>
      </c>
      <c r="S103" s="97">
        <f t="shared" si="33"/>
        <v>625.31394955083397</v>
      </c>
      <c r="T103" s="97">
        <f t="shared" si="34"/>
        <v>8.3963964104532423</v>
      </c>
      <c r="U103" s="97">
        <f t="shared" si="35"/>
        <v>170.73095021714281</v>
      </c>
      <c r="V103" s="33">
        <f t="shared" si="36"/>
        <v>1000.0000000000001</v>
      </c>
      <c r="W103" s="101">
        <f t="shared" si="31"/>
        <v>144500.86596888897</v>
      </c>
      <c r="X103" s="108">
        <f t="shared" si="37"/>
        <v>820.8726533724041</v>
      </c>
      <c r="Y103" s="32">
        <f>(uNES*L103+ uOCEX*G103+uEREX*'PH + UC'!H103+uHOEX*I103+uNES*S103+ uOCEX*N103+uEREX*O103+uHOEX*P103)/(1+oDR)^A$5:A$65536</f>
        <v>526.22200579315097</v>
      </c>
    </row>
    <row r="104" spans="1:25" x14ac:dyDescent="0.25">
      <c r="A104" s="4">
        <v>98</v>
      </c>
      <c r="C104" s="106">
        <f>IF(male=0,VLOOKUP((($A$5:$A$1570/'Life tables'!$I$2)*2)+age,lifetable,13,1),IF(male=1,VLOOKUP((($A$5:$A$1570/'Life tables'!$I$2)*2)+age,lifetable,10,1),"error"))</f>
        <v>1.0096596056652363E-4</v>
      </c>
      <c r="F104" s="97">
        <f t="shared" si="19"/>
        <v>125.62372436620937</v>
      </c>
      <c r="G104" s="97">
        <f t="shared" si="20"/>
        <v>12.619166028555385</v>
      </c>
      <c r="H104" s="97">
        <f t="shared" si="21"/>
        <v>0.28877411127869623</v>
      </c>
      <c r="I104" s="97">
        <f t="shared" si="22"/>
        <v>0.28877411127869623</v>
      </c>
      <c r="J104" s="97">
        <f t="shared" si="23"/>
        <v>1.4016138931264063E-2</v>
      </c>
      <c r="K104" s="97">
        <f t="shared" si="24"/>
        <v>0.69620553154085629</v>
      </c>
      <c r="L104" s="97">
        <f t="shared" si="32"/>
        <v>111.71678844462447</v>
      </c>
      <c r="M104" s="97">
        <f t="shared" si="25"/>
        <v>695.24892900619454</v>
      </c>
      <c r="N104" s="97">
        <f t="shared" si="26"/>
        <v>66.95397820873707</v>
      </c>
      <c r="O104" s="97">
        <f t="shared" si="27"/>
        <v>1.5981845197166664</v>
      </c>
      <c r="P104" s="97">
        <f t="shared" si="28"/>
        <v>1.5981845197166664</v>
      </c>
      <c r="Q104" s="97">
        <f t="shared" si="29"/>
        <v>7.7279273143943922E-2</v>
      </c>
      <c r="R104" s="97">
        <f t="shared" si="30"/>
        <v>0.12528027862801439</v>
      </c>
      <c r="S104" s="97">
        <f t="shared" si="33"/>
        <v>624.89602220625216</v>
      </c>
      <c r="T104" s="97">
        <f t="shared" si="34"/>
        <v>8.4876918225284506</v>
      </c>
      <c r="U104" s="97">
        <f t="shared" si="35"/>
        <v>171.55243602731167</v>
      </c>
      <c r="V104" s="33">
        <f t="shared" si="36"/>
        <v>999.99999999999977</v>
      </c>
      <c r="W104" s="101">
        <f t="shared" si="31"/>
        <v>144197.03289990828</v>
      </c>
      <c r="X104" s="108">
        <f t="shared" si="37"/>
        <v>819.95987215015975</v>
      </c>
      <c r="Y104" s="32">
        <f>(uNES*L104+ uOCEX*G104+uEREX*'PH + UC'!H104+uHOEX*I104+uNES*S104+ uOCEX*N104+uEREX*O104+uHOEX*P104)/(1+oDR)^A$5:A$65536</f>
        <v>525.48583868608716</v>
      </c>
    </row>
    <row r="105" spans="1:25" x14ac:dyDescent="0.25">
      <c r="A105" s="4">
        <v>99</v>
      </c>
      <c r="C105" s="106">
        <f>IF(male=0,VLOOKUP((($A$5:$A$1570/'Life tables'!$I$2)*2)+age,lifetable,13,1),IF(male=1,VLOOKUP((($A$5:$A$1570/'Life tables'!$I$2)*2)+age,lifetable,10,1),"error"))</f>
        <v>1.0096596056652363E-4</v>
      </c>
      <c r="F105" s="97">
        <f t="shared" si="19"/>
        <v>125.18923713377002</v>
      </c>
      <c r="G105" s="97">
        <f t="shared" si="20"/>
        <v>12.575520876725175</v>
      </c>
      <c r="H105" s="97">
        <f t="shared" si="21"/>
        <v>0.28777534559934209</v>
      </c>
      <c r="I105" s="97">
        <f t="shared" si="22"/>
        <v>0.28777534559934209</v>
      </c>
      <c r="J105" s="97">
        <f t="shared" si="23"/>
        <v>1.396766215313593E-2</v>
      </c>
      <c r="K105" s="97">
        <f t="shared" si="24"/>
        <v>0.69379760727229733</v>
      </c>
      <c r="L105" s="97">
        <f t="shared" si="32"/>
        <v>111.33040029642072</v>
      </c>
      <c r="M105" s="97">
        <f t="shared" si="25"/>
        <v>694.77063501638986</v>
      </c>
      <c r="N105" s="97">
        <f t="shared" si="26"/>
        <v>66.907917461233964</v>
      </c>
      <c r="O105" s="97">
        <f t="shared" si="27"/>
        <v>1.597085054448202</v>
      </c>
      <c r="P105" s="97">
        <f t="shared" si="28"/>
        <v>1.597085054448202</v>
      </c>
      <c r="Q105" s="97">
        <f t="shared" si="29"/>
        <v>7.7226109147080169E-2</v>
      </c>
      <c r="R105" s="97">
        <f t="shared" si="30"/>
        <v>0.12519409251278443</v>
      </c>
      <c r="S105" s="97">
        <f t="shared" si="33"/>
        <v>624.46612724459965</v>
      </c>
      <c r="T105" s="97">
        <f t="shared" si="34"/>
        <v>8.5788855938286659</v>
      </c>
      <c r="U105" s="97">
        <f t="shared" si="35"/>
        <v>172.37142772709674</v>
      </c>
      <c r="V105" s="33">
        <f t="shared" si="36"/>
        <v>1000</v>
      </c>
      <c r="W105" s="101">
        <f t="shared" si="31"/>
        <v>143893.02230847155</v>
      </c>
      <c r="X105" s="108">
        <f t="shared" si="37"/>
        <v>819.04968667907463</v>
      </c>
      <c r="Y105" s="32">
        <f>(uNES*L105+ uOCEX*G105+uEREX*'PH + UC'!H105+uHOEX*I105+uNES*S105+ uOCEX*N105+uEREX*O105+uHOEX*P105)/(1+oDR)^A$5:A$65536</f>
        <v>524.75170749835002</v>
      </c>
    </row>
    <row r="106" spans="1:25" x14ac:dyDescent="0.25">
      <c r="A106" s="4">
        <v>100</v>
      </c>
      <c r="C106" s="106">
        <f>IF(male=0,VLOOKUP((($A$5:$A$1570/'Life tables'!$I$2)*2)+age,lifetable,13,1),IF(male=1,VLOOKUP((($A$5:$A$1570/'Life tables'!$I$2)*2)+age,lifetable,10,1),"error"))</f>
        <v>1.0096596056652363E-4</v>
      </c>
      <c r="F106" s="97">
        <f t="shared" si="19"/>
        <v>124.76996675446127</v>
      </c>
      <c r="G106" s="97">
        <f t="shared" si="20"/>
        <v>12.533404289639053</v>
      </c>
      <c r="H106" s="97">
        <f t="shared" si="21"/>
        <v>0.28681155924623719</v>
      </c>
      <c r="I106" s="97">
        <f t="shared" si="22"/>
        <v>0.28681155924623719</v>
      </c>
      <c r="J106" s="97">
        <f t="shared" si="23"/>
        <v>1.3920883155651152E-2</v>
      </c>
      <c r="K106" s="97">
        <f t="shared" si="24"/>
        <v>0.69147401466462188</v>
      </c>
      <c r="L106" s="97">
        <f t="shared" si="32"/>
        <v>110.95754444850947</v>
      </c>
      <c r="M106" s="97">
        <f t="shared" si="25"/>
        <v>694.27971992461346</v>
      </c>
      <c r="N106" s="97">
        <f t="shared" si="26"/>
        <v>66.860641274265774</v>
      </c>
      <c r="O106" s="97">
        <f t="shared" si="27"/>
        <v>1.5959565767656922</v>
      </c>
      <c r="P106" s="97">
        <f t="shared" si="28"/>
        <v>1.5959565767656922</v>
      </c>
      <c r="Q106" s="97">
        <f t="shared" si="29"/>
        <v>7.7171542271986804E-2</v>
      </c>
      <c r="R106" s="97">
        <f t="shared" si="30"/>
        <v>0.12510563213993875</v>
      </c>
      <c r="S106" s="97">
        <f t="shared" si="33"/>
        <v>624.02488832240442</v>
      </c>
      <c r="T106" s="97">
        <f t="shared" si="34"/>
        <v>8.6699780192563036</v>
      </c>
      <c r="U106" s="97">
        <f t="shared" si="35"/>
        <v>173.18800737390131</v>
      </c>
      <c r="V106" s="33">
        <f t="shared" si="36"/>
        <v>1000.0000000000002</v>
      </c>
      <c r="W106" s="101">
        <f t="shared" si="31"/>
        <v>143588.8774378057</v>
      </c>
      <c r="X106" s="108">
        <f t="shared" si="37"/>
        <v>818.14201460684262</v>
      </c>
      <c r="Y106" s="32">
        <f>(uNES*L106+ uOCEX*G106+uEREX*'PH + UC'!H106+uHOEX*I106+uNES*S106+ uOCEX*N106+uEREX*O106+uHOEX*P106)/(1+oDR)^A$5:A$65536</f>
        <v>524.01955824335084</v>
      </c>
    </row>
    <row r="107" spans="1:25" x14ac:dyDescent="0.25">
      <c r="A107" s="4">
        <v>101</v>
      </c>
      <c r="C107" s="106">
        <f>IF(male=0,VLOOKUP((($A$5:$A$1570/'Life tables'!$I$2)*2)+age,lifetable,13,1),IF(male=1,VLOOKUP((($A$5:$A$1570/'Life tables'!$I$2)*2)+age,lifetable,10,1),"error"))</f>
        <v>1.0096596056652363E-4</v>
      </c>
      <c r="F107" s="97">
        <f t="shared" si="19"/>
        <v>124.36517118499147</v>
      </c>
      <c r="G107" s="97">
        <f t="shared" si="20"/>
        <v>12.49274172749536</v>
      </c>
      <c r="H107" s="97">
        <f t="shared" si="21"/>
        <v>0.28588104646759649</v>
      </c>
      <c r="I107" s="97">
        <f t="shared" si="22"/>
        <v>0.28588104646759649</v>
      </c>
      <c r="J107" s="97">
        <f t="shared" si="23"/>
        <v>1.3875719147267599E-2</v>
      </c>
      <c r="K107" s="97">
        <f t="shared" si="24"/>
        <v>0.689230641320694</v>
      </c>
      <c r="L107" s="97">
        <f t="shared" si="32"/>
        <v>110.59756100409295</v>
      </c>
      <c r="M107" s="97">
        <f t="shared" si="25"/>
        <v>693.77684342185114</v>
      </c>
      <c r="N107" s="97">
        <f t="shared" si="26"/>
        <v>66.812213177503708</v>
      </c>
      <c r="O107" s="97">
        <f t="shared" si="27"/>
        <v>1.5948006031158042</v>
      </c>
      <c r="P107" s="97">
        <f t="shared" si="28"/>
        <v>1.5948006031158042</v>
      </c>
      <c r="Q107" s="97">
        <f t="shared" si="29"/>
        <v>7.7115645845551195E-2</v>
      </c>
      <c r="R107" s="97">
        <f t="shared" si="30"/>
        <v>0.12501501638239765</v>
      </c>
      <c r="S107" s="97">
        <f t="shared" si="33"/>
        <v>623.57289837588792</v>
      </c>
      <c r="T107" s="97">
        <f t="shared" si="34"/>
        <v>8.7609693842491225</v>
      </c>
      <c r="U107" s="97">
        <f t="shared" si="35"/>
        <v>174.0022530316044</v>
      </c>
      <c r="V107" s="33">
        <f t="shared" si="36"/>
        <v>1000.0000000000002</v>
      </c>
      <c r="W107" s="101">
        <f t="shared" si="31"/>
        <v>143284.63928020085</v>
      </c>
      <c r="X107" s="108">
        <f t="shared" si="37"/>
        <v>817.23677758414669</v>
      </c>
      <c r="Y107" s="32">
        <f>(uNES*L107+ uOCEX*G107+uEREX*'PH + UC'!H107+uHOEX*I107+uNES*S107+ uOCEX*N107+uEREX*O107+uHOEX*P107)/(1+oDR)^A$5:A$65536</f>
        <v>523.28933954179809</v>
      </c>
    </row>
    <row r="108" spans="1:25" x14ac:dyDescent="0.25">
      <c r="A108" s="4">
        <v>102</v>
      </c>
      <c r="C108" s="106">
        <f>IF(male=0,VLOOKUP((($A$5:$A$1570/'Life tables'!$I$2)*2)+age,lifetable,13,1),IF(male=1,VLOOKUP((($A$5:$A$1570/'Life tables'!$I$2)*2)+age,lifetable,10,1),"error"))</f>
        <v>1.0096596056652363E-4</v>
      </c>
      <c r="F108" s="97">
        <f t="shared" si="19"/>
        <v>123.97414488236704</v>
      </c>
      <c r="G108" s="97">
        <f t="shared" si="20"/>
        <v>12.453462317023774</v>
      </c>
      <c r="H108" s="97">
        <f t="shared" si="21"/>
        <v>0.28498218541569997</v>
      </c>
      <c r="I108" s="97">
        <f t="shared" si="22"/>
        <v>0.28498218541569997</v>
      </c>
      <c r="J108" s="97">
        <f t="shared" si="23"/>
        <v>1.3832091408868555E-2</v>
      </c>
      <c r="K108" s="97">
        <f t="shared" si="24"/>
        <v>0.68706357712769572</v>
      </c>
      <c r="L108" s="97">
        <f t="shared" si="32"/>
        <v>110.2498225259753</v>
      </c>
      <c r="M108" s="97">
        <f t="shared" si="25"/>
        <v>693.26263270177969</v>
      </c>
      <c r="N108" s="97">
        <f t="shared" si="26"/>
        <v>66.762693571057738</v>
      </c>
      <c r="O108" s="97">
        <f t="shared" si="27"/>
        <v>1.5936185752429022</v>
      </c>
      <c r="P108" s="97">
        <f t="shared" si="28"/>
        <v>1.5936185752429022</v>
      </c>
      <c r="Q108" s="97">
        <f t="shared" si="29"/>
        <v>7.705848958247466E-2</v>
      </c>
      <c r="R108" s="97">
        <f t="shared" si="30"/>
        <v>0.12492235825723355</v>
      </c>
      <c r="S108" s="97">
        <f t="shared" si="33"/>
        <v>623.11072113239641</v>
      </c>
      <c r="T108" s="97">
        <f t="shared" si="34"/>
        <v>8.8518599652404664</v>
      </c>
      <c r="U108" s="97">
        <f t="shared" si="35"/>
        <v>174.81423896698934</v>
      </c>
      <c r="V108" s="33">
        <f t="shared" si="36"/>
        <v>1000.0000000000003</v>
      </c>
      <c r="W108" s="101">
        <f t="shared" si="31"/>
        <v>142980.3466903824</v>
      </c>
      <c r="X108" s="108">
        <f t="shared" si="37"/>
        <v>816.33390106777051</v>
      </c>
      <c r="Y108" s="32">
        <f>(uNES*L108+ uOCEX*G108+uEREX*'PH + UC'!H108+uHOEX*I108+uNES*S108+ uOCEX*N108+uEREX*O108+uHOEX*P108)/(1+oDR)^A$5:A$65536</f>
        <v>522.56100249279632</v>
      </c>
    </row>
    <row r="109" spans="1:25" x14ac:dyDescent="0.25">
      <c r="A109" s="4">
        <v>103</v>
      </c>
      <c r="C109" s="106">
        <f>IF(male=0,VLOOKUP((($A$5:$A$1570/'Life tables'!$I$2)*2)+age,lifetable,13,1),IF(male=1,VLOOKUP((($A$5:$A$1570/'Life tables'!$I$2)*2)+age,lifetable,10,1),"error"))</f>
        <v>1.0096596056652363E-4</v>
      </c>
      <c r="F109" s="97">
        <f t="shared" si="19"/>
        <v>123.5962170081422</v>
      </c>
      <c r="G109" s="97">
        <f t="shared" si="20"/>
        <v>12.415498671098426</v>
      </c>
      <c r="H109" s="97">
        <f t="shared" si="21"/>
        <v>0.28411343401896078</v>
      </c>
      <c r="I109" s="97">
        <f t="shared" si="22"/>
        <v>0.28411343401896078</v>
      </c>
      <c r="J109" s="97">
        <f t="shared" si="23"/>
        <v>1.3789925093406591E-2</v>
      </c>
      <c r="K109" s="97">
        <f t="shared" si="24"/>
        <v>0.68496910430509572</v>
      </c>
      <c r="L109" s="97">
        <f t="shared" si="32"/>
        <v>109.91373243960736</v>
      </c>
      <c r="M109" s="97">
        <f t="shared" si="25"/>
        <v>692.73768405962824</v>
      </c>
      <c r="N109" s="97">
        <f t="shared" si="26"/>
        <v>66.712139879450405</v>
      </c>
      <c r="O109" s="97">
        <f t="shared" si="27"/>
        <v>1.5924118638643863</v>
      </c>
      <c r="P109" s="97">
        <f t="shared" si="28"/>
        <v>1.5924118638643863</v>
      </c>
      <c r="Q109" s="97">
        <f t="shared" si="29"/>
        <v>7.7000139762991512E-2</v>
      </c>
      <c r="R109" s="97">
        <f t="shared" si="30"/>
        <v>0.12482776521377766</v>
      </c>
      <c r="S109" s="97">
        <f t="shared" si="33"/>
        <v>622.63889254747232</v>
      </c>
      <c r="T109" s="97">
        <f t="shared" si="34"/>
        <v>8.9426500300968641</v>
      </c>
      <c r="U109" s="97">
        <f t="shared" si="35"/>
        <v>175.6240358365082</v>
      </c>
      <c r="V109" s="33">
        <f t="shared" si="36"/>
        <v>1000.0000000000002</v>
      </c>
      <c r="W109" s="101">
        <f t="shared" si="31"/>
        <v>142676.03649318015</v>
      </c>
      <c r="X109" s="108">
        <f t="shared" si="37"/>
        <v>815.43331413339524</v>
      </c>
      <c r="Y109" s="32">
        <f>(uNES*L109+ uOCEX*G109+uEREX*'PH + UC'!H109+uHOEX*I109+uNES*S109+ uOCEX*N109+uEREX*O109+uHOEX*P109)/(1+oDR)^A$5:A$65536</f>
        <v>521.83450055132118</v>
      </c>
    </row>
    <row r="110" spans="1:25" x14ac:dyDescent="0.25">
      <c r="A110" s="4">
        <v>104</v>
      </c>
      <c r="C110" s="106">
        <f>IF(male=0,VLOOKUP((($A$5:$A$1570/'Life tables'!$I$2)*2)+age,lifetable,13,1),IF(male=1,VLOOKUP((($A$5:$A$1570/'Life tables'!$I$2)*2)+age,lifetable,10,1),"error"))</f>
        <v>1.0096596056652363E-4</v>
      </c>
      <c r="F110" s="97">
        <f t="shared" si="19"/>
        <v>123.23074972101675</v>
      </c>
      <c r="G110" s="97">
        <f t="shared" si="20"/>
        <v>12.378786717225784</v>
      </c>
      <c r="H110" s="97">
        <f t="shared" si="21"/>
        <v>0.28327332605708067</v>
      </c>
      <c r="I110" s="97">
        <f t="shared" si="22"/>
        <v>0.28327332605708067</v>
      </c>
      <c r="J110" s="97">
        <f t="shared" si="23"/>
        <v>1.37491490354046E-2</v>
      </c>
      <c r="K110" s="97">
        <f t="shared" si="24"/>
        <v>0.68294368794224192</v>
      </c>
      <c r="L110" s="97">
        <f t="shared" si="32"/>
        <v>109.58872351469915</v>
      </c>
      <c r="M110" s="97">
        <f t="shared" si="25"/>
        <v>692.20256441237848</v>
      </c>
      <c r="N110" s="97">
        <f t="shared" si="26"/>
        <v>66.660606698015314</v>
      </c>
      <c r="O110" s="97">
        <f t="shared" si="27"/>
        <v>1.5911817721652115</v>
      </c>
      <c r="P110" s="97">
        <f t="shared" si="28"/>
        <v>1.5911817721652115</v>
      </c>
      <c r="Q110" s="97">
        <f t="shared" si="29"/>
        <v>7.6940659401844302E-2</v>
      </c>
      <c r="R110" s="97">
        <f t="shared" si="30"/>
        <v>0.12473133940755225</v>
      </c>
      <c r="S110" s="97">
        <f t="shared" si="33"/>
        <v>622.15792217122339</v>
      </c>
      <c r="T110" s="97">
        <f t="shared" si="34"/>
        <v>9.033339838534113</v>
      </c>
      <c r="U110" s="97">
        <f t="shared" si="35"/>
        <v>176.431710863858</v>
      </c>
      <c r="V110" s="33">
        <f t="shared" si="36"/>
        <v>1000.0000000000003</v>
      </c>
      <c r="W110" s="101">
        <f t="shared" si="31"/>
        <v>142371.74358578306</v>
      </c>
      <c r="X110" s="108">
        <f t="shared" si="37"/>
        <v>814.53494929760825</v>
      </c>
      <c r="Y110" s="32">
        <f>(uNES*L110+ uOCEX*G110+uEREX*'PH + UC'!H110+uHOEX*I110+uNES*S110+ uOCEX*N110+uEREX*O110+uHOEX*P110)/(1+oDR)^A$5:A$65536</f>
        <v>521.10978941175517</v>
      </c>
    </row>
    <row r="111" spans="1:25" x14ac:dyDescent="0.25">
      <c r="A111" s="4">
        <v>105</v>
      </c>
      <c r="C111" s="106">
        <f>IF(male=0,VLOOKUP((($A$5:$A$1570/'Life tables'!$I$2)*2)+age,lifetable,13,1),IF(male=1,VLOOKUP((($A$5:$A$1570/'Life tables'!$I$2)*2)+age,lifetable,10,1),"error"))</f>
        <v>1.1034968280976276E-4</v>
      </c>
      <c r="F111" s="97">
        <f t="shared" si="19"/>
        <v>122.87713655343545</v>
      </c>
      <c r="G111" s="97">
        <f t="shared" si="20"/>
        <v>12.343265534470657</v>
      </c>
      <c r="H111" s="97">
        <f t="shared" si="21"/>
        <v>0.2824604674293022</v>
      </c>
      <c r="I111" s="97">
        <f t="shared" si="22"/>
        <v>0.2824604674293022</v>
      </c>
      <c r="J111" s="97">
        <f t="shared" si="23"/>
        <v>1.4983867325783261E-2</v>
      </c>
      <c r="K111" s="97">
        <f t="shared" si="24"/>
        <v>0.68098396700148933</v>
      </c>
      <c r="L111" s="97">
        <f t="shared" si="32"/>
        <v>109.27298224977892</v>
      </c>
      <c r="M111" s="97">
        <f t="shared" si="25"/>
        <v>691.6578127441727</v>
      </c>
      <c r="N111" s="97">
        <f t="shared" si="26"/>
        <v>66.608145932093151</v>
      </c>
      <c r="O111" s="97">
        <f t="shared" si="27"/>
        <v>1.5899295391204791</v>
      </c>
      <c r="P111" s="97">
        <f t="shared" si="28"/>
        <v>1.5899295391204791</v>
      </c>
      <c r="Q111" s="97">
        <f t="shared" si="29"/>
        <v>8.4025304466030251E-2</v>
      </c>
      <c r="R111" s="97">
        <f t="shared" si="30"/>
        <v>0.12463317796072565</v>
      </c>
      <c r="S111" s="97">
        <f t="shared" si="33"/>
        <v>621.66114925141187</v>
      </c>
      <c r="T111" s="97">
        <f t="shared" si="34"/>
        <v>9.1323490103259264</v>
      </c>
      <c r="U111" s="97">
        <f t="shared" si="35"/>
        <v>177.23732800882021</v>
      </c>
      <c r="V111" s="33">
        <f t="shared" si="36"/>
        <v>1000.0000000000002</v>
      </c>
      <c r="W111" s="101">
        <f t="shared" si="31"/>
        <v>142066.22592755625</v>
      </c>
      <c r="X111" s="108">
        <f t="shared" si="37"/>
        <v>813.63032298085409</v>
      </c>
      <c r="Y111" s="32">
        <f>(uNES*L111+ uOCEX*G111+uEREX*'PH + UC'!H111+uHOEX*I111+uNES*S111+ uOCEX*N111+uEREX*O111+uHOEX*P111)/(1+oDR)^A$5:A$65536</f>
        <v>520.38135373762429</v>
      </c>
    </row>
    <row r="112" spans="1:25" x14ac:dyDescent="0.25">
      <c r="A112" s="4">
        <v>106</v>
      </c>
      <c r="C112" s="106">
        <f>IF(male=0,VLOOKUP((($A$5:$A$1570/'Life tables'!$I$2)*2)+age,lifetable,13,1),IF(male=1,VLOOKUP((($A$5:$A$1570/'Life tables'!$I$2)*2)+age,lifetable,10,1),"error"))</f>
        <v>1.1034968280976276E-4</v>
      </c>
      <c r="F112" s="97">
        <f t="shared" si="19"/>
        <v>122.53352348900403</v>
      </c>
      <c r="G112" s="97">
        <f t="shared" si="20"/>
        <v>12.308748883005999</v>
      </c>
      <c r="H112" s="97">
        <f t="shared" si="21"/>
        <v>0.28167059626598856</v>
      </c>
      <c r="I112" s="97">
        <f t="shared" si="22"/>
        <v>0.28167059626598856</v>
      </c>
      <c r="J112" s="97">
        <f t="shared" si="23"/>
        <v>1.4941966507508521E-2</v>
      </c>
      <c r="K112" s="97">
        <f t="shared" si="24"/>
        <v>0.6790796665409371</v>
      </c>
      <c r="L112" s="97">
        <f t="shared" si="32"/>
        <v>108.96741178041761</v>
      </c>
      <c r="M112" s="97">
        <f t="shared" si="25"/>
        <v>691.09679949185022</v>
      </c>
      <c r="N112" s="97">
        <f t="shared" si="26"/>
        <v>66.554119140387769</v>
      </c>
      <c r="O112" s="97">
        <f t="shared" si="27"/>
        <v>1.5886399252026278</v>
      </c>
      <c r="P112" s="97">
        <f t="shared" si="28"/>
        <v>1.5886399252026278</v>
      </c>
      <c r="Q112" s="97">
        <f t="shared" si="29"/>
        <v>8.3957150375282896E-2</v>
      </c>
      <c r="R112" s="97">
        <f t="shared" si="30"/>
        <v>0.12453208626013802</v>
      </c>
      <c r="S112" s="97">
        <f t="shared" si="33"/>
        <v>621.15691126442175</v>
      </c>
      <c r="T112" s="97">
        <f t="shared" si="34"/>
        <v>9.2312481272087172</v>
      </c>
      <c r="U112" s="97">
        <f t="shared" si="35"/>
        <v>178.0409397616213</v>
      </c>
      <c r="V112" s="33">
        <f t="shared" si="36"/>
        <v>1000.0000000000003</v>
      </c>
      <c r="W112" s="101">
        <f t="shared" si="31"/>
        <v>141760.60175030015</v>
      </c>
      <c r="X112" s="108">
        <f t="shared" si="37"/>
        <v>812.72781211117035</v>
      </c>
      <c r="Y112" s="32">
        <f>(uNES*L112+ uOCEX*G112+uEREX*'PH + UC'!H112+uHOEX*I112+uNES*S112+ uOCEX*N112+uEREX*O112+uHOEX*P112)/(1+oDR)^A$5:A$65536</f>
        <v>519.65472999377846</v>
      </c>
    </row>
    <row r="113" spans="1:25" x14ac:dyDescent="0.25">
      <c r="A113" s="4">
        <v>107</v>
      </c>
      <c r="C113" s="106">
        <f>IF(male=0,VLOOKUP((($A$5:$A$1570/'Life tables'!$I$2)*2)+age,lifetable,13,1),IF(male=1,VLOOKUP((($A$5:$A$1570/'Life tables'!$I$2)*2)+age,lifetable,10,1),"error"))</f>
        <v>1.1034968280976276E-4</v>
      </c>
      <c r="F113" s="97">
        <f t="shared" si="19"/>
        <v>122.2006470049859</v>
      </c>
      <c r="G113" s="97">
        <f t="shared" si="20"/>
        <v>12.275310743514279</v>
      </c>
      <c r="H113" s="97">
        <f t="shared" si="21"/>
        <v>0.28090540552416898</v>
      </c>
      <c r="I113" s="97">
        <f t="shared" si="22"/>
        <v>0.28090540552416898</v>
      </c>
      <c r="J113" s="97">
        <f t="shared" si="23"/>
        <v>1.4901374927884332E-2</v>
      </c>
      <c r="K113" s="97">
        <f t="shared" si="24"/>
        <v>0.67723486811084355</v>
      </c>
      <c r="L113" s="97">
        <f t="shared" si="32"/>
        <v>108.67138920738455</v>
      </c>
      <c r="M113" s="97">
        <f t="shared" si="25"/>
        <v>690.5271651061845</v>
      </c>
      <c r="N113" s="97">
        <f t="shared" si="26"/>
        <v>66.499262114862645</v>
      </c>
      <c r="O113" s="97">
        <f t="shared" si="27"/>
        <v>1.5873304936895571</v>
      </c>
      <c r="P113" s="97">
        <f t="shared" si="28"/>
        <v>1.5873304936895571</v>
      </c>
      <c r="Q113" s="97">
        <f t="shared" si="29"/>
        <v>8.3887948955436303E-2</v>
      </c>
      <c r="R113" s="97">
        <f t="shared" si="30"/>
        <v>0.12442944107569406</v>
      </c>
      <c r="S113" s="97">
        <f t="shared" si="33"/>
        <v>620.6449246139116</v>
      </c>
      <c r="T113" s="97">
        <f t="shared" si="34"/>
        <v>9.3300374510920374</v>
      </c>
      <c r="U113" s="97">
        <f t="shared" si="35"/>
        <v>178.84260407080785</v>
      </c>
      <c r="V113" s="33">
        <f t="shared" si="36"/>
        <v>1000.0000000000005</v>
      </c>
      <c r="W113" s="101">
        <f t="shared" si="31"/>
        <v>141455.09521839136</v>
      </c>
      <c r="X113" s="108">
        <f t="shared" si="37"/>
        <v>811.82735847810056</v>
      </c>
      <c r="Y113" s="32">
        <f>(uNES*L113+ uOCEX*G113+uEREX*'PH + UC'!H113+uHOEX*I113+uNES*S113+ uOCEX*N113+uEREX*O113+uHOEX*P113)/(1+oDR)^A$5:A$65536</f>
        <v>518.92979146370385</v>
      </c>
    </row>
    <row r="114" spans="1:25" x14ac:dyDescent="0.25">
      <c r="A114" s="4">
        <v>108</v>
      </c>
      <c r="C114" s="106">
        <f>IF(male=0,VLOOKUP((($A$5:$A$1570/'Life tables'!$I$2)*2)+age,lifetable,13,1),IF(male=1,VLOOKUP((($A$5:$A$1570/'Life tables'!$I$2)*2)+age,lifetable,10,1),"error"))</f>
        <v>1.1034968280976276E-4</v>
      </c>
      <c r="F114" s="97">
        <f t="shared" si="19"/>
        <v>121.87798545172164</v>
      </c>
      <c r="G114" s="97">
        <f t="shared" si="20"/>
        <v>12.24289871519546</v>
      </c>
      <c r="H114" s="97">
        <f t="shared" si="21"/>
        <v>0.28016369607591168</v>
      </c>
      <c r="I114" s="97">
        <f t="shared" si="22"/>
        <v>0.28016369607591168</v>
      </c>
      <c r="J114" s="97">
        <f t="shared" si="23"/>
        <v>1.4862028975977808E-2</v>
      </c>
      <c r="K114" s="97">
        <f t="shared" si="24"/>
        <v>0.67544668073356684</v>
      </c>
      <c r="L114" s="97">
        <f t="shared" si="32"/>
        <v>108.38445063466482</v>
      </c>
      <c r="M114" s="97">
        <f t="shared" si="25"/>
        <v>689.94937302637891</v>
      </c>
      <c r="N114" s="97">
        <f t="shared" si="26"/>
        <v>66.443619485717164</v>
      </c>
      <c r="O114" s="97">
        <f t="shared" si="27"/>
        <v>1.5860023098995006</v>
      </c>
      <c r="P114" s="97">
        <f t="shared" si="28"/>
        <v>1.5860023098995006</v>
      </c>
      <c r="Q114" s="97">
        <f t="shared" si="29"/>
        <v>8.3817756506902999E-2</v>
      </c>
      <c r="R114" s="97">
        <f t="shared" si="30"/>
        <v>0.12432532591675298</v>
      </c>
      <c r="S114" s="97">
        <f t="shared" si="33"/>
        <v>620.12560583843913</v>
      </c>
      <c r="T114" s="97">
        <f t="shared" si="34"/>
        <v>9.4287172365749186</v>
      </c>
      <c r="U114" s="97">
        <f t="shared" si="35"/>
        <v>179.64237607745818</v>
      </c>
      <c r="V114" s="33">
        <f t="shared" si="36"/>
        <v>1000.0000000000005</v>
      </c>
      <c r="W114" s="101">
        <f t="shared" si="31"/>
        <v>141149.73443841751</v>
      </c>
      <c r="X114" s="108">
        <f t="shared" si="37"/>
        <v>810.92890668596738</v>
      </c>
      <c r="Y114" s="32">
        <f>(uNES*L114+ uOCEX*G114+uEREX*'PH + UC'!H114+uHOEX*I114+uNES*S114+ uOCEX*N114+uEREX*O114+uHOEX*P114)/(1+oDR)^A$5:A$65536</f>
        <v>518.20650169300382</v>
      </c>
    </row>
    <row r="115" spans="1:25" x14ac:dyDescent="0.25">
      <c r="A115" s="4">
        <v>109</v>
      </c>
      <c r="C115" s="106">
        <f>IF(male=0,VLOOKUP((($A$5:$A$1570/'Life tables'!$I$2)*2)+age,lifetable,13,1),IF(male=1,VLOOKUP((($A$5:$A$1570/'Life tables'!$I$2)*2)+age,lifetable,10,1),"error"))</f>
        <v>1.1034968280976276E-4</v>
      </c>
      <c r="F115" s="97">
        <f t="shared" si="19"/>
        <v>121.56504284184024</v>
      </c>
      <c r="G115" s="97">
        <f t="shared" si="20"/>
        <v>12.211462975080075</v>
      </c>
      <c r="H115" s="97">
        <f t="shared" si="21"/>
        <v>0.27944432778377049</v>
      </c>
      <c r="I115" s="97">
        <f t="shared" si="22"/>
        <v>0.27944432778377049</v>
      </c>
      <c r="J115" s="97">
        <f t="shared" si="23"/>
        <v>1.4823868170163394E-2</v>
      </c>
      <c r="K115" s="97">
        <f t="shared" si="24"/>
        <v>0.67371235565163301</v>
      </c>
      <c r="L115" s="97">
        <f t="shared" si="32"/>
        <v>108.10615498737083</v>
      </c>
      <c r="M115" s="97">
        <f t="shared" si="25"/>
        <v>689.3638638441272</v>
      </c>
      <c r="N115" s="97">
        <f t="shared" si="26"/>
        <v>66.387233682886034</v>
      </c>
      <c r="O115" s="97">
        <f t="shared" si="27"/>
        <v>1.5846563866306014</v>
      </c>
      <c r="P115" s="97">
        <f t="shared" si="28"/>
        <v>1.5846563866306014</v>
      </c>
      <c r="Q115" s="97">
        <f t="shared" si="29"/>
        <v>8.3746626554490305E-2</v>
      </c>
      <c r="R115" s="97">
        <f t="shared" si="30"/>
        <v>0.12421982017567026</v>
      </c>
      <c r="S115" s="97">
        <f t="shared" si="33"/>
        <v>619.59935094124978</v>
      </c>
      <c r="T115" s="97">
        <f t="shared" si="34"/>
        <v>9.5272877312995714</v>
      </c>
      <c r="U115" s="97">
        <f t="shared" si="35"/>
        <v>180.44030825328548</v>
      </c>
      <c r="V115" s="33">
        <f t="shared" si="36"/>
        <v>1000.0000000000006</v>
      </c>
      <c r="W115" s="101">
        <f t="shared" si="31"/>
        <v>140844.54602728711</v>
      </c>
      <c r="X115" s="108">
        <f t="shared" si="37"/>
        <v>810.03240401541541</v>
      </c>
      <c r="Y115" s="32">
        <f>(uNES*L115+ uOCEX*G115+uEREX*'PH + UC'!H115+uHOEX*I115+uNES*S115+ uOCEX*N115+uEREX*O115+uHOEX*P115)/(1+oDR)^A$5:A$65536</f>
        <v>517.48482596683368</v>
      </c>
    </row>
    <row r="116" spans="1:25" x14ac:dyDescent="0.25">
      <c r="A116" s="4">
        <v>110</v>
      </c>
      <c r="C116" s="106">
        <f>IF(male=0,VLOOKUP((($A$5:$A$1570/'Life tables'!$I$2)*2)+age,lifetable,13,1),IF(male=1,VLOOKUP((($A$5:$A$1570/'Life tables'!$I$2)*2)+age,lifetable,10,1),"error"))</f>
        <v>1.1034968280976276E-4</v>
      </c>
      <c r="F116" s="97">
        <f t="shared" si="19"/>
        <v>121.26134758746798</v>
      </c>
      <c r="G116" s="97">
        <f t="shared" si="20"/>
        <v>12.180956151179233</v>
      </c>
      <c r="H116" s="97">
        <f t="shared" si="21"/>
        <v>0.27874621659797844</v>
      </c>
      <c r="I116" s="97">
        <f t="shared" si="22"/>
        <v>0.27874621659797844</v>
      </c>
      <c r="J116" s="97">
        <f t="shared" si="23"/>
        <v>1.4786835004135756E-2</v>
      </c>
      <c r="K116" s="97">
        <f t="shared" si="24"/>
        <v>0.67202927932935874</v>
      </c>
      <c r="L116" s="97">
        <f t="shared" si="32"/>
        <v>107.83608288875929</v>
      </c>
      <c r="M116" s="97">
        <f t="shared" si="25"/>
        <v>688.77105642794754</v>
      </c>
      <c r="N116" s="97">
        <f t="shared" si="26"/>
        <v>66.330145044315088</v>
      </c>
      <c r="O116" s="97">
        <f t="shared" si="27"/>
        <v>1.5832936867454455</v>
      </c>
      <c r="P116" s="97">
        <f t="shared" si="28"/>
        <v>1.5832936867454455</v>
      </c>
      <c r="Q116" s="97">
        <f t="shared" si="29"/>
        <v>8.3674609983989068E-2</v>
      </c>
      <c r="R116" s="97">
        <f t="shared" si="30"/>
        <v>0.12411299933039706</v>
      </c>
      <c r="S116" s="97">
        <f t="shared" si="33"/>
        <v>619.0665364008272</v>
      </c>
      <c r="T116" s="97">
        <f t="shared" si="34"/>
        <v>9.6257491762876963</v>
      </c>
      <c r="U116" s="97">
        <f t="shared" si="35"/>
        <v>181.23645053194522</v>
      </c>
      <c r="V116" s="33">
        <f t="shared" si="36"/>
        <v>1000.0000000000007</v>
      </c>
      <c r="W116" s="101">
        <f t="shared" si="31"/>
        <v>140539.55518733189</v>
      </c>
      <c r="X116" s="108">
        <f t="shared" si="37"/>
        <v>809.13780029176769</v>
      </c>
      <c r="Y116" s="32">
        <f>(uNES*L116+ uOCEX*G116+uEREX*'PH + UC'!H116+uHOEX*I116+uNES*S116+ uOCEX*N116+uEREX*O116+uHOEX*P116)/(1+oDR)^A$5:A$65536</f>
        <v>516.76473122391326</v>
      </c>
    </row>
    <row r="117" spans="1:25" x14ac:dyDescent="0.25">
      <c r="A117" s="4">
        <v>111</v>
      </c>
      <c r="C117" s="106">
        <f>IF(male=0,VLOOKUP((($A$5:$A$1570/'Life tables'!$I$2)*2)+age,lifetable,13,1),IF(male=1,VLOOKUP((($A$5:$A$1570/'Life tables'!$I$2)*2)+age,lifetable,10,1),"error"))</f>
        <v>1.1034968280976276E-4</v>
      </c>
      <c r="F117" s="97">
        <f t="shared" si="19"/>
        <v>120.96645129957756</v>
      </c>
      <c r="G117" s="97">
        <f t="shared" si="20"/>
        <v>12.151333201876714</v>
      </c>
      <c r="H117" s="97">
        <f t="shared" si="21"/>
        <v>0.27806833179648432</v>
      </c>
      <c r="I117" s="97">
        <f t="shared" si="22"/>
        <v>0.27806833179648432</v>
      </c>
      <c r="J117" s="97">
        <f t="shared" si="23"/>
        <v>1.4750874800500195E-2</v>
      </c>
      <c r="K117" s="97">
        <f t="shared" si="24"/>
        <v>0.67039496679885546</v>
      </c>
      <c r="L117" s="97">
        <f t="shared" si="32"/>
        <v>107.57383559250852</v>
      </c>
      <c r="M117" s="97">
        <f t="shared" si="25"/>
        <v>688.17134899219025</v>
      </c>
      <c r="N117" s="97">
        <f t="shared" si="26"/>
        <v>66.272391918909051</v>
      </c>
      <c r="O117" s="97">
        <f t="shared" si="27"/>
        <v>1.5819151256284132</v>
      </c>
      <c r="P117" s="97">
        <f t="shared" si="28"/>
        <v>1.5819151256284132</v>
      </c>
      <c r="Q117" s="97">
        <f t="shared" si="29"/>
        <v>8.360175517204077E-2</v>
      </c>
      <c r="R117" s="97">
        <f t="shared" si="30"/>
        <v>0.12400493513710967</v>
      </c>
      <c r="S117" s="97">
        <f t="shared" si="33"/>
        <v>618.52752013171516</v>
      </c>
      <c r="T117" s="97">
        <f t="shared" si="34"/>
        <v>9.7241018062602365</v>
      </c>
      <c r="U117" s="97">
        <f t="shared" si="35"/>
        <v>182.0308504338812</v>
      </c>
      <c r="V117" s="33">
        <f t="shared" si="36"/>
        <v>1000.0000000000007</v>
      </c>
      <c r="W117" s="101">
        <f t="shared" si="31"/>
        <v>140234.78577763008</v>
      </c>
      <c r="X117" s="108">
        <f t="shared" si="37"/>
        <v>808.24504775985929</v>
      </c>
      <c r="Y117" s="32">
        <f>(uNES*L117+ uOCEX*G117+uEREX*'PH + UC'!H117+uHOEX*I117+uNES*S117+ uOCEX*N117+uEREX*O117+uHOEX*P117)/(1+oDR)^A$5:A$65536</f>
        <v>516.04618597479327</v>
      </c>
    </row>
    <row r="118" spans="1:25" x14ac:dyDescent="0.25">
      <c r="A118" s="4">
        <v>112</v>
      </c>
      <c r="C118" s="106">
        <f>IF(male=0,VLOOKUP((($A$5:$A$1570/'Life tables'!$I$2)*2)+age,lifetable,13,1),IF(male=1,VLOOKUP((($A$5:$A$1570/'Life tables'!$I$2)*2)+age,lifetable,10,1),"error"))</f>
        <v>1.1034968280976276E-4</v>
      </c>
      <c r="F118" s="97">
        <f t="shared" si="19"/>
        <v>120.67992764641883</v>
      </c>
      <c r="G118" s="97">
        <f t="shared" si="20"/>
        <v>12.122551301255951</v>
      </c>
      <c r="H118" s="97">
        <f t="shared" si="21"/>
        <v>0.27740969336080129</v>
      </c>
      <c r="I118" s="97">
        <f t="shared" si="22"/>
        <v>0.27740969336080129</v>
      </c>
      <c r="J118" s="97">
        <f t="shared" si="23"/>
        <v>1.4715935571567543E-2</v>
      </c>
      <c r="K118" s="97">
        <f t="shared" si="24"/>
        <v>0.66880705533346307</v>
      </c>
      <c r="L118" s="97">
        <f t="shared" si="32"/>
        <v>107.31903396753624</v>
      </c>
      <c r="M118" s="97">
        <f t="shared" si="25"/>
        <v>687.56512011344034</v>
      </c>
      <c r="N118" s="97">
        <f t="shared" si="26"/>
        <v>66.214010764413274</v>
      </c>
      <c r="O118" s="97">
        <f t="shared" si="27"/>
        <v>1.5805215735221076</v>
      </c>
      <c r="P118" s="97">
        <f t="shared" si="28"/>
        <v>1.5805215735221076</v>
      </c>
      <c r="Q118" s="97">
        <f t="shared" si="29"/>
        <v>8.3528108109614099E-2</v>
      </c>
      <c r="R118" s="97">
        <f t="shared" si="30"/>
        <v>0.12389569581336028</v>
      </c>
      <c r="S118" s="97">
        <f t="shared" si="33"/>
        <v>617.98264239805985</v>
      </c>
      <c r="T118" s="97">
        <f t="shared" si="34"/>
        <v>9.8223458499414189</v>
      </c>
      <c r="U118" s="97">
        <f t="shared" si="35"/>
        <v>182.82355318502803</v>
      </c>
      <c r="V118" s="33">
        <f t="shared" si="36"/>
        <v>1000.0000000000006</v>
      </c>
      <c r="W118" s="101">
        <f t="shared" si="31"/>
        <v>139930.26038174229</v>
      </c>
      <c r="X118" s="108">
        <f t="shared" si="37"/>
        <v>807.35410096503119</v>
      </c>
      <c r="Y118" s="32">
        <f>(uNES*L118+ uOCEX*G118+uEREX*'PH + UC'!H118+uHOEX*I118+uNES*S118+ uOCEX*N118+uEREX*O118+uHOEX*P118)/(1+oDR)^A$5:A$65536</f>
        <v>515.32916022416566</v>
      </c>
    </row>
    <row r="119" spans="1:25" x14ac:dyDescent="0.25">
      <c r="A119" s="4">
        <v>113</v>
      </c>
      <c r="C119" s="106">
        <f>IF(male=0,VLOOKUP((($A$5:$A$1570/'Life tables'!$I$2)*2)+age,lifetable,13,1),IF(male=1,VLOOKUP((($A$5:$A$1570/'Life tables'!$I$2)*2)+age,lifetable,10,1),"error"))</f>
        <v>1.1034968280976276E-4</v>
      </c>
      <c r="F119" s="97">
        <f t="shared" si="19"/>
        <v>120.40137126812451</v>
      </c>
      <c r="G119" s="97">
        <f t="shared" si="20"/>
        <v>12.094569730069907</v>
      </c>
      <c r="H119" s="97">
        <f t="shared" si="21"/>
        <v>0.27676936948098646</v>
      </c>
      <c r="I119" s="97">
        <f t="shared" si="22"/>
        <v>0.27676936948098646</v>
      </c>
      <c r="J119" s="97">
        <f t="shared" si="23"/>
        <v>1.4681967886999166E-2</v>
      </c>
      <c r="K119" s="97">
        <f t="shared" si="24"/>
        <v>0.6672632984325042</v>
      </c>
      <c r="L119" s="97">
        <f t="shared" si="32"/>
        <v>107.07131753277312</v>
      </c>
      <c r="M119" s="97">
        <f t="shared" si="25"/>
        <v>686.95272969690666</v>
      </c>
      <c r="N119" s="97">
        <f t="shared" si="26"/>
        <v>66.155036240479177</v>
      </c>
      <c r="O119" s="97">
        <f t="shared" si="27"/>
        <v>1.5791138577488146</v>
      </c>
      <c r="P119" s="97">
        <f t="shared" si="28"/>
        <v>1.5791138577488146</v>
      </c>
      <c r="Q119" s="97">
        <f t="shared" si="29"/>
        <v>8.345371251940574E-2</v>
      </c>
      <c r="R119" s="97">
        <f t="shared" si="30"/>
        <v>0.12378534621221507</v>
      </c>
      <c r="S119" s="97">
        <f t="shared" si="33"/>
        <v>617.43222668219823</v>
      </c>
      <c r="T119" s="97">
        <f t="shared" si="34"/>
        <v>9.9204815303478231</v>
      </c>
      <c r="U119" s="97">
        <f t="shared" si="35"/>
        <v>183.61460182967275</v>
      </c>
      <c r="V119" s="33">
        <f t="shared" si="36"/>
        <v>1000.0000000000007</v>
      </c>
      <c r="W119" s="101">
        <f t="shared" si="31"/>
        <v>139626.00037203953</v>
      </c>
      <c r="X119" s="108">
        <f t="shared" si="37"/>
        <v>806.46491663998006</v>
      </c>
      <c r="Y119" s="32">
        <f>(uNES*L119+ uOCEX*G119+uEREX*'PH + UC'!H119+uHOEX*I119+uNES*S119+ uOCEX*N119+uEREX*O119+uHOEX*P119)/(1+oDR)^A$5:A$65536</f>
        <v>514.61362539702009</v>
      </c>
    </row>
    <row r="120" spans="1:25" x14ac:dyDescent="0.25">
      <c r="A120" s="4">
        <v>114</v>
      </c>
      <c r="C120" s="106">
        <f>IF(male=0,VLOOKUP((($A$5:$A$1570/'Life tables'!$I$2)*2)+age,lifetable,13,1),IF(male=1,VLOOKUP((($A$5:$A$1570/'Life tables'!$I$2)*2)+age,lifetable,10,1),"error"))</f>
        <v>1.1034968280976276E-4</v>
      </c>
      <c r="F120" s="97">
        <f t="shared" si="19"/>
        <v>120.13039674472627</v>
      </c>
      <c r="G120" s="97">
        <f t="shared" si="20"/>
        <v>12.067349772076122</v>
      </c>
      <c r="H120" s="97">
        <f t="shared" si="21"/>
        <v>0.27614647418339616</v>
      </c>
      <c r="I120" s="97">
        <f t="shared" si="22"/>
        <v>0.27614647418339616</v>
      </c>
      <c r="J120" s="97">
        <f t="shared" si="23"/>
        <v>1.4648924747964909E-2</v>
      </c>
      <c r="K120" s="97">
        <f t="shared" si="24"/>
        <v>0.66576156010203924</v>
      </c>
      <c r="L120" s="97">
        <f t="shared" si="32"/>
        <v>106.83034353943336</v>
      </c>
      <c r="M120" s="97">
        <f t="shared" si="25"/>
        <v>686.33451989525372</v>
      </c>
      <c r="N120" s="97">
        <f t="shared" si="26"/>
        <v>66.095501297149639</v>
      </c>
      <c r="O120" s="97">
        <f t="shared" si="27"/>
        <v>1.5776927648226435</v>
      </c>
      <c r="P120" s="97">
        <f t="shared" si="28"/>
        <v>1.5776927648226435</v>
      </c>
      <c r="Q120" s="97">
        <f t="shared" si="29"/>
        <v>8.3378609967463671E-2</v>
      </c>
      <c r="R120" s="97">
        <f t="shared" si="30"/>
        <v>0.12367394798782318</v>
      </c>
      <c r="S120" s="97">
        <f t="shared" si="33"/>
        <v>616.87658051050346</v>
      </c>
      <c r="T120" s="97">
        <f t="shared" si="34"/>
        <v>10.018509065063252</v>
      </c>
      <c r="U120" s="97">
        <f t="shared" si="35"/>
        <v>184.40403733776262</v>
      </c>
      <c r="V120" s="33">
        <f t="shared" si="36"/>
        <v>1000.0000000000005</v>
      </c>
      <c r="W120" s="101">
        <f t="shared" si="31"/>
        <v>139322.02597079548</v>
      </c>
      <c r="X120" s="108">
        <f t="shared" si="37"/>
        <v>805.57745359717467</v>
      </c>
      <c r="Y120" s="32">
        <f>(uNES*L120+ uOCEX*G120+uEREX*'PH + UC'!H120+uHOEX*I120+uNES*S120+ uOCEX*N120+uEREX*O120+uHOEX*P120)/(1+oDR)^A$5:A$65536</f>
        <v>513.89955426845063</v>
      </c>
    </row>
    <row r="121" spans="1:25" x14ac:dyDescent="0.25">
      <c r="A121" s="4">
        <v>115</v>
      </c>
      <c r="C121" s="106">
        <f>IF(male=0,VLOOKUP((($A$5:$A$1570/'Life tables'!$I$2)*2)+age,lifetable,13,1),IF(male=1,VLOOKUP((($A$5:$A$1570/'Life tables'!$I$2)*2)+age,lifetable,10,1),"error"))</f>
        <v>1.1034968280976276E-4</v>
      </c>
      <c r="F121" s="97">
        <f t="shared" si="19"/>
        <v>119.86663761495306</v>
      </c>
      <c r="G121" s="97">
        <f t="shared" si="20"/>
        <v>12.040854615472959</v>
      </c>
      <c r="H121" s="97">
        <f t="shared" si="21"/>
        <v>0.27554016507517498</v>
      </c>
      <c r="I121" s="97">
        <f t="shared" si="22"/>
        <v>0.27554016507517498</v>
      </c>
      <c r="J121" s="97">
        <f t="shared" si="23"/>
        <v>1.4616761467493546E-2</v>
      </c>
      <c r="K121" s="97">
        <f t="shared" si="24"/>
        <v>0.66429980941705558</v>
      </c>
      <c r="L121" s="97">
        <f t="shared" si="32"/>
        <v>106.5957860984452</v>
      </c>
      <c r="M121" s="97">
        <f t="shared" si="25"/>
        <v>685.71081598222167</v>
      </c>
      <c r="N121" s="97">
        <f t="shared" si="26"/>
        <v>66.035437258990612</v>
      </c>
      <c r="O121" s="97">
        <f t="shared" si="27"/>
        <v>1.5762590424577354</v>
      </c>
      <c r="P121" s="97">
        <f t="shared" si="28"/>
        <v>1.5762590424577354</v>
      </c>
      <c r="Q121" s="97">
        <f t="shared" si="29"/>
        <v>8.3302839969317852E-2</v>
      </c>
      <c r="R121" s="97">
        <f t="shared" si="30"/>
        <v>0.12356155975283845</v>
      </c>
      <c r="S121" s="97">
        <f t="shared" si="33"/>
        <v>616.31599623859347</v>
      </c>
      <c r="T121" s="97">
        <f t="shared" si="34"/>
        <v>10.116428666500063</v>
      </c>
      <c r="U121" s="97">
        <f t="shared" si="35"/>
        <v>185.19189870693251</v>
      </c>
      <c r="V121" s="33">
        <f t="shared" si="36"/>
        <v>1000.0000000000007</v>
      </c>
      <c r="W121" s="101">
        <f t="shared" si="31"/>
        <v>139018.35630820459</v>
      </c>
      <c r="X121" s="108">
        <f t="shared" si="37"/>
        <v>804.69167262656811</v>
      </c>
      <c r="Y121" s="32">
        <f>(uNES*L121+ uOCEX*G121+uEREX*'PH + UC'!H121+uHOEX*I121+uNES*S121+ uOCEX*N121+uEREX*O121+uHOEX*P121)/(1+oDR)^A$5:A$65536</f>
        <v>513.18692089693945</v>
      </c>
    </row>
    <row r="122" spans="1:25" x14ac:dyDescent="0.25">
      <c r="A122" s="4">
        <v>116</v>
      </c>
      <c r="C122" s="106">
        <f>IF(male=0,VLOOKUP((($A$5:$A$1570/'Life tables'!$I$2)*2)+age,lifetable,13,1),IF(male=1,VLOOKUP((($A$5:$A$1570/'Life tables'!$I$2)*2)+age,lifetable,10,1),"error"))</f>
        <v>1.1034968280976276E-4</v>
      </c>
      <c r="F122" s="97">
        <f t="shared" si="19"/>
        <v>119.6097454433127</v>
      </c>
      <c r="G122" s="97">
        <f t="shared" si="20"/>
        <v>12.015049259185991</v>
      </c>
      <c r="H122" s="97">
        <f t="shared" si="21"/>
        <v>0.27494964119973531</v>
      </c>
      <c r="I122" s="97">
        <f t="shared" si="22"/>
        <v>0.27494964119973531</v>
      </c>
      <c r="J122" s="97">
        <f t="shared" si="23"/>
        <v>1.458543555671097E-2</v>
      </c>
      <c r="K122" s="97">
        <f t="shared" si="24"/>
        <v>0.66287611535124213</v>
      </c>
      <c r="L122" s="97">
        <f t="shared" si="32"/>
        <v>106.36733535081929</v>
      </c>
      <c r="M122" s="97">
        <f t="shared" si="25"/>
        <v>685.08192718325552</v>
      </c>
      <c r="N122" s="97">
        <f t="shared" si="26"/>
        <v>65.974873905082418</v>
      </c>
      <c r="O122" s="97">
        <f t="shared" si="27"/>
        <v>1.5748134014776514</v>
      </c>
      <c r="P122" s="97">
        <f t="shared" si="28"/>
        <v>1.5748134014776514</v>
      </c>
      <c r="Q122" s="97">
        <f t="shared" si="29"/>
        <v>8.3226440090888421E-2</v>
      </c>
      <c r="R122" s="97">
        <f t="shared" si="30"/>
        <v>0.12344823722809448</v>
      </c>
      <c r="S122" s="97">
        <f t="shared" si="33"/>
        <v>615.75075179789883</v>
      </c>
      <c r="T122" s="97">
        <f t="shared" si="34"/>
        <v>10.214240542147662</v>
      </c>
      <c r="U122" s="97">
        <f t="shared" si="35"/>
        <v>185.97822305951183</v>
      </c>
      <c r="V122" s="33">
        <f t="shared" si="36"/>
        <v>1000.0000000000008</v>
      </c>
      <c r="W122" s="101">
        <f t="shared" si="31"/>
        <v>138715.00947748247</v>
      </c>
      <c r="X122" s="108">
        <f t="shared" si="37"/>
        <v>803.80753639834131</v>
      </c>
      <c r="Y122" s="32">
        <f>(uNES*L122+ uOCEX*G122+uEREX*'PH + UC'!H122+uHOEX*I122+uNES*S122+ uOCEX*N122+uEREX*O122+uHOEX*P122)/(1+oDR)^A$5:A$65536</f>
        <v>512.47570056093753</v>
      </c>
    </row>
    <row r="123" spans="1:25" x14ac:dyDescent="0.25">
      <c r="A123" s="4">
        <v>117</v>
      </c>
      <c r="C123" s="106">
        <f>IF(male=0,VLOOKUP((($A$5:$A$1570/'Life tables'!$I$2)*2)+age,lifetable,13,1),IF(male=1,VLOOKUP((($A$5:$A$1570/'Life tables'!$I$2)*2)+age,lifetable,10,1),"error"))</f>
        <v>1.1034968280976276E-4</v>
      </c>
      <c r="F123" s="97">
        <f t="shared" si="19"/>
        <v>119.35938893308094</v>
      </c>
      <c r="G123" s="97">
        <f t="shared" si="20"/>
        <v>11.989900423765903</v>
      </c>
      <c r="H123" s="97">
        <f t="shared" si="21"/>
        <v>0.27437414099776503</v>
      </c>
      <c r="I123" s="97">
        <f t="shared" si="22"/>
        <v>0.27437414099776503</v>
      </c>
      <c r="J123" s="97">
        <f t="shared" si="23"/>
        <v>1.4554906616676406E-2</v>
      </c>
      <c r="K123" s="97">
        <f t="shared" si="24"/>
        <v>0.66148864186118284</v>
      </c>
      <c r="L123" s="97">
        <f t="shared" si="32"/>
        <v>106.14469667884164</v>
      </c>
      <c r="M123" s="97">
        <f t="shared" si="25"/>
        <v>684.44814746526026</v>
      </c>
      <c r="N123" s="97">
        <f t="shared" si="26"/>
        <v>65.913839545074921</v>
      </c>
      <c r="O123" s="97">
        <f t="shared" si="27"/>
        <v>1.5733565176307991</v>
      </c>
      <c r="P123" s="97">
        <f t="shared" si="28"/>
        <v>1.5733565176307991</v>
      </c>
      <c r="Q123" s="97">
        <f t="shared" si="29"/>
        <v>8.3149446044428282E-2</v>
      </c>
      <c r="R123" s="97">
        <f t="shared" si="30"/>
        <v>0.12333403338491455</v>
      </c>
      <c r="S123" s="97">
        <f t="shared" si="33"/>
        <v>615.18111140549445</v>
      </c>
      <c r="T123" s="97">
        <f t="shared" si="34"/>
        <v>10.311944894808766</v>
      </c>
      <c r="U123" s="97">
        <f t="shared" si="35"/>
        <v>186.76304573475792</v>
      </c>
      <c r="V123" s="33">
        <f t="shared" si="36"/>
        <v>1000.0000000000008</v>
      </c>
      <c r="W123" s="101">
        <f t="shared" si="31"/>
        <v>138412.00258719322</v>
      </c>
      <c r="X123" s="108">
        <f t="shared" si="37"/>
        <v>802.92500937043405</v>
      </c>
      <c r="Y123" s="32">
        <f>(uNES*L123+ uOCEX*G123+uEREX*'PH + UC'!H123+uHOEX*I123+uNES*S123+ uOCEX*N123+uEREX*O123+uHOEX*P123)/(1+oDR)^A$5:A$65536</f>
        <v>511.76586969858738</v>
      </c>
    </row>
    <row r="124" spans="1:25" x14ac:dyDescent="0.25">
      <c r="A124" s="4">
        <v>118</v>
      </c>
      <c r="C124" s="106">
        <f>IF(male=0,VLOOKUP((($A$5:$A$1570/'Life tables'!$I$2)*2)+age,lifetable,13,1),IF(male=1,VLOOKUP((($A$5:$A$1570/'Life tables'!$I$2)*2)+age,lifetable,10,1),"error"))</f>
        <v>1.1034968280976276E-4</v>
      </c>
      <c r="F124" s="97">
        <f t="shared" si="19"/>
        <v>119.11525308293859</v>
      </c>
      <c r="G124" s="97">
        <f t="shared" si="20"/>
        <v>11.96537646667092</v>
      </c>
      <c r="H124" s="97">
        <f t="shared" si="21"/>
        <v>0.27381294036857012</v>
      </c>
      <c r="I124" s="97">
        <f t="shared" si="22"/>
        <v>0.27381294036857012</v>
      </c>
      <c r="J124" s="97">
        <f t="shared" si="23"/>
        <v>1.4525136235541185E-2</v>
      </c>
      <c r="K124" s="97">
        <f t="shared" si="24"/>
        <v>0.660135643212448</v>
      </c>
      <c r="L124" s="97">
        <f t="shared" si="32"/>
        <v>105.92758995608254</v>
      </c>
      <c r="M124" s="97">
        <f t="shared" si="25"/>
        <v>683.80975628749547</v>
      </c>
      <c r="N124" s="97">
        <f t="shared" si="26"/>
        <v>65.852361091500299</v>
      </c>
      <c r="O124" s="97">
        <f t="shared" si="27"/>
        <v>1.5718890333165325</v>
      </c>
      <c r="P124" s="97">
        <f t="shared" si="28"/>
        <v>1.5718890333165325</v>
      </c>
      <c r="Q124" s="97">
        <f t="shared" si="29"/>
        <v>8.3071891779744556E-2</v>
      </c>
      <c r="R124" s="97">
        <f t="shared" si="30"/>
        <v>0.1232189985804189</v>
      </c>
      <c r="S124" s="97">
        <f t="shared" si="33"/>
        <v>614.60732623900196</v>
      </c>
      <c r="T124" s="97">
        <f t="shared" si="34"/>
        <v>10.409541922824053</v>
      </c>
      <c r="U124" s="97">
        <f t="shared" si="35"/>
        <v>187.54640037655079</v>
      </c>
      <c r="V124" s="33">
        <f t="shared" si="36"/>
        <v>1000.0000000000007</v>
      </c>
      <c r="W124" s="101">
        <f t="shared" si="31"/>
        <v>138109.35181094514</v>
      </c>
      <c r="X124" s="108">
        <f t="shared" si="37"/>
        <v>802.0440577006259</v>
      </c>
      <c r="Y124" s="32">
        <f>(uNES*L124+ uOCEX*G124+uEREX*'PH + UC'!H124+uHOEX*I124+uNES*S124+ uOCEX*N124+uEREX*O124+uHOEX*P124)/(1+oDR)^A$5:A$65536</f>
        <v>511.05740585042736</v>
      </c>
    </row>
    <row r="125" spans="1:25" x14ac:dyDescent="0.25">
      <c r="A125" s="4">
        <v>119</v>
      </c>
      <c r="C125" s="106">
        <f>IF(male=0,VLOOKUP((($A$5:$A$1570/'Life tables'!$I$2)*2)+age,lifetable,13,1),IF(male=1,VLOOKUP((($A$5:$A$1570/'Life tables'!$I$2)*2)+age,lifetable,10,1),"error"))</f>
        <v>1.1034968280976276E-4</v>
      </c>
      <c r="F125" s="97">
        <f t="shared" si="19"/>
        <v>118.87703838510956</v>
      </c>
      <c r="G125" s="97">
        <f t="shared" si="20"/>
        <v>11.9414473017181</v>
      </c>
      <c r="H125" s="97">
        <f t="shared" si="21"/>
        <v>0.27326535082681624</v>
      </c>
      <c r="I125" s="97">
        <f t="shared" si="22"/>
        <v>0.27326535082681624</v>
      </c>
      <c r="J125" s="97">
        <f t="shared" si="23"/>
        <v>1.4496087890768197E-2</v>
      </c>
      <c r="K125" s="97">
        <f t="shared" si="24"/>
        <v>0.65881545953568121</v>
      </c>
      <c r="L125" s="97">
        <f t="shared" si="32"/>
        <v>105.71574883431137</v>
      </c>
      <c r="M125" s="97">
        <f t="shared" si="25"/>
        <v>683.16701931551631</v>
      </c>
      <c r="N125" s="97">
        <f t="shared" si="26"/>
        <v>65.790464128527105</v>
      </c>
      <c r="O125" s="97">
        <f t="shared" si="27"/>
        <v>1.5704115592263026</v>
      </c>
      <c r="P125" s="97">
        <f t="shared" si="28"/>
        <v>1.5704115592263026</v>
      </c>
      <c r="Q125" s="97">
        <f t="shared" si="29"/>
        <v>8.2993809570931151E-2</v>
      </c>
      <c r="R125" s="97">
        <f t="shared" si="30"/>
        <v>0.12310318068617321</v>
      </c>
      <c r="S125" s="97">
        <f t="shared" si="33"/>
        <v>614.02963507827951</v>
      </c>
      <c r="T125" s="97">
        <f t="shared" si="34"/>
        <v>10.507031820285752</v>
      </c>
      <c r="U125" s="97">
        <f t="shared" si="35"/>
        <v>188.32831901677264</v>
      </c>
      <c r="V125" s="33">
        <f t="shared" si="36"/>
        <v>1000.0000000000008</v>
      </c>
      <c r="W125" s="101">
        <f t="shared" si="31"/>
        <v>137807.07243458572</v>
      </c>
      <c r="X125" s="108">
        <f t="shared" si="37"/>
        <v>801.1646491629424</v>
      </c>
      <c r="Y125" s="32">
        <f>(uNES*L125+ uOCEX*G125+uEREX*'PH + UC'!H125+uHOEX*I125+uNES*S125+ uOCEX*N125+uEREX*O125+uHOEX*P125)/(1+oDR)^A$5:A$65536</f>
        <v>510.35028760492685</v>
      </c>
    </row>
    <row r="126" spans="1:25" x14ac:dyDescent="0.25">
      <c r="A126" s="4">
        <v>120</v>
      </c>
      <c r="C126" s="106">
        <f>IF(male=0,VLOOKUP((($A$5:$A$1570/'Life tables'!$I$2)*2)+age,lifetable,13,1),IF(male=1,VLOOKUP((($A$5:$A$1570/'Life tables'!$I$2)*2)+age,lifetable,10,1),"error"))</f>
        <v>1.1034968280976276E-4</v>
      </c>
      <c r="F126" s="97">
        <f t="shared" si="19"/>
        <v>118.64446006295675</v>
      </c>
      <c r="G126" s="97">
        <f t="shared" si="20"/>
        <v>11.91808432249824</v>
      </c>
      <c r="H126" s="97">
        <f t="shared" si="21"/>
        <v>0.27273071774997337</v>
      </c>
      <c r="I126" s="97">
        <f t="shared" si="22"/>
        <v>0.27273071774997337</v>
      </c>
      <c r="J126" s="97">
        <f t="shared" si="23"/>
        <v>1.4467726856162906E-2</v>
      </c>
      <c r="K126" s="97">
        <f t="shared" si="24"/>
        <v>0.65752651260136452</v>
      </c>
      <c r="L126" s="97">
        <f t="shared" si="32"/>
        <v>105.50892006550104</v>
      </c>
      <c r="M126" s="97">
        <f t="shared" si="25"/>
        <v>682.52018909998549</v>
      </c>
      <c r="N126" s="97">
        <f t="shared" si="26"/>
        <v>65.728172977331369</v>
      </c>
      <c r="O126" s="97">
        <f t="shared" si="27"/>
        <v>1.56892467590406</v>
      </c>
      <c r="P126" s="97">
        <f t="shared" si="28"/>
        <v>1.56892467590406</v>
      </c>
      <c r="Q126" s="97">
        <f t="shared" si="29"/>
        <v>8.2915230098833267E-2</v>
      </c>
      <c r="R126" s="97">
        <f t="shared" si="30"/>
        <v>0.12298662521050702</v>
      </c>
      <c r="S126" s="97">
        <f t="shared" si="33"/>
        <v>613.4482649155367</v>
      </c>
      <c r="T126" s="97">
        <f t="shared" si="34"/>
        <v>10.604414777240748</v>
      </c>
      <c r="U126" s="97">
        <f t="shared" si="35"/>
        <v>189.10883215458452</v>
      </c>
      <c r="V126" s="33">
        <f t="shared" si="36"/>
        <v>1000.0000000000008</v>
      </c>
      <c r="W126" s="101">
        <f t="shared" si="31"/>
        <v>137505.17890102312</v>
      </c>
      <c r="X126" s="108">
        <f t="shared" si="37"/>
        <v>800.28675306817547</v>
      </c>
      <c r="Y126" s="32">
        <f>(uNES*L126+ uOCEX*G126+uEREX*'PH + UC'!H126+uHOEX*I126+uNES*S126+ uOCEX*N126+uEREX*O126+uHOEX*P126)/(1+oDR)^A$5:A$65536</f>
        <v>509.64449454672274</v>
      </c>
    </row>
    <row r="127" spans="1:25" x14ac:dyDescent="0.25">
      <c r="A127" s="4">
        <v>121</v>
      </c>
      <c r="C127" s="106">
        <f>IF(male=0,VLOOKUP((($A$5:$A$1570/'Life tables'!$I$2)*2)+age,lifetable,13,1),IF(male=1,VLOOKUP((($A$5:$A$1570/'Life tables'!$I$2)*2)+age,lifetable,10,1),"error"))</f>
        <v>1.1034968280976276E-4</v>
      </c>
      <c r="F127" s="97">
        <f t="shared" si="19"/>
        <v>118.41724734609494</v>
      </c>
      <c r="G127" s="97">
        <f t="shared" si="20"/>
        <v>11.895260329559454</v>
      </c>
      <c r="H127" s="97">
        <f t="shared" si="21"/>
        <v>0.27220841871200097</v>
      </c>
      <c r="I127" s="97">
        <f t="shared" si="22"/>
        <v>0.27220841871200097</v>
      </c>
      <c r="J127" s="97">
        <f t="shared" si="23"/>
        <v>1.4440020113479269E-2</v>
      </c>
      <c r="K127" s="97">
        <f t="shared" si="24"/>
        <v>0.65626730180249915</v>
      </c>
      <c r="L127" s="97">
        <f t="shared" si="32"/>
        <v>105.30686285719551</v>
      </c>
      <c r="M127" s="97">
        <f t="shared" si="25"/>
        <v>681.86950572208059</v>
      </c>
      <c r="N127" s="97">
        <f t="shared" si="26"/>
        <v>65.665510758250633</v>
      </c>
      <c r="O127" s="97">
        <f t="shared" si="27"/>
        <v>1.5674289352298658</v>
      </c>
      <c r="P127" s="97">
        <f t="shared" si="28"/>
        <v>1.5674289352298658</v>
      </c>
      <c r="Q127" s="97">
        <f t="shared" si="29"/>
        <v>8.2836182529454239E-2</v>
      </c>
      <c r="R127" s="97">
        <f t="shared" si="30"/>
        <v>0.12286937541481288</v>
      </c>
      <c r="S127" s="97">
        <f t="shared" si="33"/>
        <v>612.863431535426</v>
      </c>
      <c r="T127" s="97">
        <f t="shared" si="34"/>
        <v>10.701690979883683</v>
      </c>
      <c r="U127" s="97">
        <f t="shared" si="35"/>
        <v>189.88796883180183</v>
      </c>
      <c r="V127" s="33">
        <f t="shared" si="36"/>
        <v>1000.0000000000008</v>
      </c>
      <c r="W127" s="101">
        <f t="shared" si="31"/>
        <v>137203.68485279116</v>
      </c>
      <c r="X127" s="108">
        <f t="shared" si="37"/>
        <v>799.41034018831533</v>
      </c>
      <c r="Y127" s="32">
        <f>(uNES*L127+ uOCEX*G127+uEREX*'PH + UC'!H127+uHOEX*I127+uNES*S127+ uOCEX*N127+uEREX*O127+uHOEX*P127)/(1+oDR)^A$5:A$65536</f>
        <v>508.94000720741309</v>
      </c>
    </row>
    <row r="128" spans="1:25" x14ac:dyDescent="0.25">
      <c r="A128" s="4">
        <v>122</v>
      </c>
      <c r="C128" s="106">
        <f>IF(male=0,VLOOKUP((($A$5:$A$1570/'Life tables'!$I$2)*2)+age,lifetable,13,1),IF(male=1,VLOOKUP((($A$5:$A$1570/'Life tables'!$I$2)*2)+age,lifetable,10,1),"error"))</f>
        <v>1.1034968280976276E-4</v>
      </c>
      <c r="F128" s="97">
        <f t="shared" si="19"/>
        <v>118.19514278117381</v>
      </c>
      <c r="G128" s="97">
        <f t="shared" si="20"/>
        <v>11.872949461173883</v>
      </c>
      <c r="H128" s="97">
        <f t="shared" si="21"/>
        <v>0.27169786189902928</v>
      </c>
      <c r="I128" s="97">
        <f t="shared" si="22"/>
        <v>0.27169786189902928</v>
      </c>
      <c r="J128" s="97">
        <f t="shared" si="23"/>
        <v>1.441293626837533E-2</v>
      </c>
      <c r="K128" s="97">
        <f t="shared" si="24"/>
        <v>0.65503640033497224</v>
      </c>
      <c r="L128" s="97">
        <f t="shared" si="32"/>
        <v>105.10934825959852</v>
      </c>
      <c r="M128" s="97">
        <f t="shared" si="25"/>
        <v>681.21519740714155</v>
      </c>
      <c r="N128" s="97">
        <f t="shared" si="26"/>
        <v>65.602499449879616</v>
      </c>
      <c r="O128" s="97">
        <f t="shared" si="27"/>
        <v>1.5659248618304975</v>
      </c>
      <c r="P128" s="97">
        <f t="shared" si="28"/>
        <v>1.5659248618304975</v>
      </c>
      <c r="Q128" s="97">
        <f t="shared" si="29"/>
        <v>8.2756694588503668E-2</v>
      </c>
      <c r="R128" s="97">
        <f t="shared" si="30"/>
        <v>0.1227514724241224</v>
      </c>
      <c r="S128" s="97">
        <f t="shared" si="33"/>
        <v>612.27534006658834</v>
      </c>
      <c r="T128" s="97">
        <f t="shared" si="34"/>
        <v>10.798860610740562</v>
      </c>
      <c r="U128" s="97">
        <f t="shared" si="35"/>
        <v>190.66575670456092</v>
      </c>
      <c r="V128" s="33">
        <f t="shared" si="36"/>
        <v>1000.0000000000009</v>
      </c>
      <c r="W128" s="101">
        <f t="shared" si="31"/>
        <v>136902.60317247466</v>
      </c>
      <c r="X128" s="108">
        <f t="shared" si="37"/>
        <v>798.53538268469947</v>
      </c>
      <c r="Y128" s="32">
        <f>(uNES*L128+ uOCEX*G128+uEREX*'PH + UC'!H128+uHOEX*I128+uNES*S128+ uOCEX*N128+uEREX*O128+uHOEX*P128)/(1+oDR)^A$5:A$65536</f>
        <v>508.2368070187851</v>
      </c>
    </row>
    <row r="129" spans="1:25" x14ac:dyDescent="0.25">
      <c r="A129" s="4">
        <v>123</v>
      </c>
      <c r="C129" s="106">
        <f>IF(male=0,VLOOKUP((($A$5:$A$1570/'Life tables'!$I$2)*2)+age,lifetable,13,1),IF(male=1,VLOOKUP((($A$5:$A$1570/'Life tables'!$I$2)*2)+age,lifetable,10,1),"error"))</f>
        <v>1.1034968280976276E-4</v>
      </c>
      <c r="F129" s="97">
        <f t="shared" si="19"/>
        <v>117.97790157657663</v>
      </c>
      <c r="G129" s="97">
        <f t="shared" si="20"/>
        <v>11.851127127511305</v>
      </c>
      <c r="H129" s="97">
        <f t="shared" si="21"/>
        <v>0.27119848460300366</v>
      </c>
      <c r="I129" s="97">
        <f t="shared" si="22"/>
        <v>0.27119848460300366</v>
      </c>
      <c r="J129" s="97">
        <f t="shared" si="23"/>
        <v>1.4386445470504546E-2</v>
      </c>
      <c r="K129" s="97">
        <f t="shared" si="24"/>
        <v>0.65383245156588254</v>
      </c>
      <c r="L129" s="97">
        <f t="shared" si="32"/>
        <v>104.91615858282293</v>
      </c>
      <c r="M129" s="97">
        <f t="shared" si="25"/>
        <v>680.55748110812272</v>
      </c>
      <c r="N129" s="97">
        <f t="shared" si="26"/>
        <v>65.539159945257893</v>
      </c>
      <c r="O129" s="97">
        <f t="shared" si="27"/>
        <v>1.564412954420644</v>
      </c>
      <c r="P129" s="97">
        <f t="shared" si="28"/>
        <v>1.564412954420644</v>
      </c>
      <c r="Q129" s="97">
        <f t="shared" si="29"/>
        <v>8.2676792632277576E-2</v>
      </c>
      <c r="R129" s="97">
        <f t="shared" si="30"/>
        <v>0.12263295533224129</v>
      </c>
      <c r="S129" s="97">
        <f t="shared" si="33"/>
        <v>611.68418550605907</v>
      </c>
      <c r="T129" s="97">
        <f t="shared" si="34"/>
        <v>10.895923848843344</v>
      </c>
      <c r="U129" s="97">
        <f t="shared" si="35"/>
        <v>191.44222211145905</v>
      </c>
      <c r="V129" s="33">
        <f t="shared" si="36"/>
        <v>1000.0000000000009</v>
      </c>
      <c r="W129" s="101">
        <f t="shared" si="31"/>
        <v>136601.94602109972</v>
      </c>
      <c r="X129" s="108">
        <f t="shared" si="37"/>
        <v>797.66185403969848</v>
      </c>
      <c r="Y129" s="32">
        <f>(uNES*L129+ uOCEX*G129+uEREX*'PH + UC'!H129+uHOEX*I129+uNES*S129+ uOCEX*N129+uEREX*O129+uHOEX*P129)/(1+oDR)^A$5:A$65536</f>
        <v>507.53487626836011</v>
      </c>
    </row>
    <row r="130" spans="1:25" x14ac:dyDescent="0.25">
      <c r="A130" s="4">
        <v>124</v>
      </c>
      <c r="C130" s="106">
        <f>IF(male=0,VLOOKUP((($A$5:$A$1570/'Life tables'!$I$2)*2)+age,lifetable,13,1),IF(male=1,VLOOKUP((($A$5:$A$1570/'Life tables'!$I$2)*2)+age,lifetable,10,1),"error"))</f>
        <v>1.1034968280976276E-4</v>
      </c>
      <c r="F130" s="97">
        <f t="shared" si="19"/>
        <v>117.76529097936478</v>
      </c>
      <c r="G130" s="97">
        <f t="shared" si="20"/>
        <v>11.82976994805191</v>
      </c>
      <c r="H130" s="97">
        <f t="shared" si="21"/>
        <v>0.27070975178945245</v>
      </c>
      <c r="I130" s="97">
        <f t="shared" si="22"/>
        <v>0.27070975178945245</v>
      </c>
      <c r="J130" s="97">
        <f t="shared" si="23"/>
        <v>1.4360519337539263E-2</v>
      </c>
      <c r="K130" s="97">
        <f t="shared" si="24"/>
        <v>0.65265416558057299</v>
      </c>
      <c r="L130" s="97">
        <f t="shared" si="32"/>
        <v>104.72708684281585</v>
      </c>
      <c r="M130" s="97">
        <f t="shared" si="25"/>
        <v>679.89656306033362</v>
      </c>
      <c r="N130" s="97">
        <f t="shared" si="26"/>
        <v>65.475512105292594</v>
      </c>
      <c r="O130" s="97">
        <f t="shared" si="27"/>
        <v>1.5628936870780998</v>
      </c>
      <c r="P130" s="97">
        <f t="shared" si="28"/>
        <v>1.5628936870780998</v>
      </c>
      <c r="Q130" s="97">
        <f t="shared" si="29"/>
        <v>8.2596501715050383E-2</v>
      </c>
      <c r="R130" s="97">
        <f t="shared" si="30"/>
        <v>0.12251386130171089</v>
      </c>
      <c r="S130" s="97">
        <f t="shared" si="33"/>
        <v>611.09015321786808</v>
      </c>
      <c r="T130" s="97">
        <f t="shared" si="34"/>
        <v>10.992880869895934</v>
      </c>
      <c r="U130" s="97">
        <f t="shared" si="35"/>
        <v>192.21739013834133</v>
      </c>
      <c r="V130" s="33">
        <f t="shared" si="36"/>
        <v>1000.0000000000007</v>
      </c>
      <c r="W130" s="101">
        <f t="shared" si="31"/>
        <v>136301.72487459343</v>
      </c>
      <c r="X130" s="108">
        <f t="shared" si="37"/>
        <v>796.78972899176347</v>
      </c>
      <c r="Y130" s="32">
        <f>(uNES*L130+ uOCEX*G130+uEREX*'PH + UC'!H130+uHOEX*I130+uNES*S130+ uOCEX*N130+uEREX*O130+uHOEX*P130)/(1+oDR)^A$5:A$65536</f>
        <v>506.8341980571364</v>
      </c>
    </row>
    <row r="131" spans="1:25" x14ac:dyDescent="0.25">
      <c r="A131" s="4">
        <v>125</v>
      </c>
      <c r="C131" s="106">
        <f>IF(male=0,VLOOKUP((($A$5:$A$1570/'Life tables'!$I$2)*2)+age,lifetable,13,1),IF(male=1,VLOOKUP((($A$5:$A$1570/'Life tables'!$I$2)*2)+age,lifetable,10,1),"error"))</f>
        <v>1.1034968280976276E-4</v>
      </c>
      <c r="F131" s="97">
        <f t="shared" si="19"/>
        <v>117.55708968288207</v>
      </c>
      <c r="G131" s="97">
        <f t="shared" si="20"/>
        <v>11.808855692078915</v>
      </c>
      <c r="H131" s="97">
        <f t="shared" si="21"/>
        <v>0.2702311547357335</v>
      </c>
      <c r="I131" s="97">
        <f t="shared" si="22"/>
        <v>0.2702311547357335</v>
      </c>
      <c r="J131" s="97">
        <f t="shared" si="23"/>
        <v>1.4335130882932848E-2</v>
      </c>
      <c r="K131" s="97">
        <f t="shared" si="24"/>
        <v>0.65150031589957891</v>
      </c>
      <c r="L131" s="97">
        <f t="shared" si="32"/>
        <v>104.54193623454917</v>
      </c>
      <c r="M131" s="97">
        <f t="shared" si="25"/>
        <v>679.23263930888163</v>
      </c>
      <c r="N131" s="97">
        <f t="shared" si="26"/>
        <v>65.41157480955232</v>
      </c>
      <c r="O131" s="97">
        <f t="shared" si="27"/>
        <v>1.5613675104562106</v>
      </c>
      <c r="P131" s="97">
        <f t="shared" si="28"/>
        <v>1.5613675104562106</v>
      </c>
      <c r="Q131" s="97">
        <f t="shared" si="29"/>
        <v>8.2515845653150885E-2</v>
      </c>
      <c r="R131" s="97">
        <f t="shared" si="30"/>
        <v>0.12239422565885048</v>
      </c>
      <c r="S131" s="97">
        <f t="shared" si="33"/>
        <v>610.49341940710485</v>
      </c>
      <c r="T131" s="97">
        <f t="shared" si="34"/>
        <v>11.089731846432018</v>
      </c>
      <c r="U131" s="97">
        <f t="shared" si="35"/>
        <v>192.99128467989976</v>
      </c>
      <c r="V131" s="33">
        <f t="shared" si="36"/>
        <v>1000.000000000001</v>
      </c>
      <c r="W131" s="101">
        <f t="shared" si="31"/>
        <v>136001.95055840825</v>
      </c>
      <c r="X131" s="108">
        <f t="shared" si="37"/>
        <v>795.91898347366919</v>
      </c>
      <c r="Y131" s="32">
        <f>(uNES*L131+ uOCEX*G131+uEREX*'PH + UC'!H131+uHOEX*I131+uNES*S131+ uOCEX*N131+uEREX*O131+uHOEX*P131)/(1+oDR)^A$5:A$65536</f>
        <v>506.13475625942255</v>
      </c>
    </row>
    <row r="132" spans="1:25" x14ac:dyDescent="0.25">
      <c r="A132" s="4">
        <v>126</v>
      </c>
      <c r="C132" s="106">
        <f>IF(male=0,VLOOKUP((($A$5:$A$1570/'Life tables'!$I$2)*2)+age,lifetable,13,1),IF(male=1,VLOOKUP((($A$5:$A$1570/'Life tables'!$I$2)*2)+age,lifetable,10,1),"error"))</f>
        <v>1.1034968280976276E-4</v>
      </c>
      <c r="F132" s="97">
        <f t="shared" si="19"/>
        <v>117.35308726350983</v>
      </c>
      <c r="G132" s="97">
        <f t="shared" si="20"/>
        <v>11.788363222099434</v>
      </c>
      <c r="H132" s="97">
        <f t="shared" si="21"/>
        <v>0.26976220973629067</v>
      </c>
      <c r="I132" s="97">
        <f t="shared" si="22"/>
        <v>0.26976220973629067</v>
      </c>
      <c r="J132" s="97">
        <f t="shared" si="23"/>
        <v>1.4310254447236588E-2</v>
      </c>
      <c r="K132" s="97">
        <f t="shared" si="24"/>
        <v>0.65036973635713002</v>
      </c>
      <c r="L132" s="97">
        <f t="shared" si="32"/>
        <v>104.36051963113346</v>
      </c>
      <c r="M132" s="97">
        <f t="shared" si="25"/>
        <v>678.56589621015928</v>
      </c>
      <c r="N132" s="97">
        <f t="shared" si="26"/>
        <v>65.347366004561437</v>
      </c>
      <c r="O132" s="97">
        <f t="shared" si="27"/>
        <v>1.5598348529366526</v>
      </c>
      <c r="P132" s="97">
        <f t="shared" si="28"/>
        <v>1.5598348529366526</v>
      </c>
      <c r="Q132" s="97">
        <f t="shared" si="29"/>
        <v>8.2434847085884666E-2</v>
      </c>
      <c r="R132" s="97">
        <f t="shared" si="30"/>
        <v>0.12227408198412287</v>
      </c>
      <c r="S132" s="97">
        <f t="shared" si="33"/>
        <v>609.89415157065457</v>
      </c>
      <c r="T132" s="97">
        <f t="shared" si="34"/>
        <v>11.18647694796514</v>
      </c>
      <c r="U132" s="97">
        <f t="shared" si="35"/>
        <v>193.76392849824103</v>
      </c>
      <c r="V132" s="33">
        <f t="shared" si="36"/>
        <v>1000.000000000001</v>
      </c>
      <c r="W132" s="101">
        <f t="shared" si="31"/>
        <v>135702.63328040534</v>
      </c>
      <c r="X132" s="108">
        <f t="shared" si="37"/>
        <v>795.0495945537948</v>
      </c>
      <c r="Y132" s="32">
        <f>(uNES*L132+ uOCEX*G132+uEREX*'PH + UC'!H132+uHOEX*I132+uNES*S132+ uOCEX*N132+uEREX*O132+uHOEX*P132)/(1+oDR)^A$5:A$65536</f>
        <v>505.43653548465971</v>
      </c>
    </row>
    <row r="133" spans="1:25" x14ac:dyDescent="0.25">
      <c r="A133" s="4">
        <v>127</v>
      </c>
      <c r="C133" s="106">
        <f>IF(male=0,VLOOKUP((($A$5:$A$1570/'Life tables'!$I$2)*2)+age,lifetable,13,1),IF(male=1,VLOOKUP((($A$5:$A$1570/'Life tables'!$I$2)*2)+age,lifetable,10,1),"error"))</f>
        <v>1.1034968280976276E-4</v>
      </c>
      <c r="F133" s="97">
        <f t="shared" si="19"/>
        <v>117.15308364513821</v>
      </c>
      <c r="G133" s="97">
        <f t="shared" si="20"/>
        <v>11.768272440049493</v>
      </c>
      <c r="H133" s="97">
        <f t="shared" si="21"/>
        <v>0.26930245687162135</v>
      </c>
      <c r="I133" s="97">
        <f t="shared" si="22"/>
        <v>0.26930245687162135</v>
      </c>
      <c r="J133" s="97">
        <f t="shared" si="23"/>
        <v>1.4285865632796286E-2</v>
      </c>
      <c r="K133" s="97">
        <f t="shared" si="24"/>
        <v>0.64926131813325538</v>
      </c>
      <c r="L133" s="97">
        <f t="shared" si="32"/>
        <v>104.18265910757943</v>
      </c>
      <c r="M133" s="97">
        <f t="shared" si="25"/>
        <v>677.89651090865652</v>
      </c>
      <c r="N133" s="97">
        <f t="shared" si="26"/>
        <v>65.282902749718119</v>
      </c>
      <c r="O133" s="97">
        <f t="shared" si="27"/>
        <v>1.5582961217254923</v>
      </c>
      <c r="P133" s="97">
        <f t="shared" si="28"/>
        <v>1.5582961217254923</v>
      </c>
      <c r="Q133" s="97">
        <f t="shared" si="29"/>
        <v>8.2353527533459286E-2</v>
      </c>
      <c r="R133" s="97">
        <f t="shared" si="30"/>
        <v>0.1221534621980534</v>
      </c>
      <c r="S133" s="97">
        <f t="shared" si="33"/>
        <v>609.2925089257559</v>
      </c>
      <c r="T133" s="97">
        <f t="shared" si="34"/>
        <v>11.283116341131395</v>
      </c>
      <c r="U133" s="97">
        <f t="shared" si="35"/>
        <v>194.53534327857233</v>
      </c>
      <c r="V133" s="33">
        <f t="shared" si="36"/>
        <v>1000.0000000000009</v>
      </c>
      <c r="W133" s="101">
        <f t="shared" si="31"/>
        <v>135403.78266208284</v>
      </c>
      <c r="X133" s="108">
        <f t="shared" si="37"/>
        <v>794.18154038029718</v>
      </c>
      <c r="Y133" s="32">
        <f>(uNES*L133+ uOCEX*G133+uEREX*'PH + UC'!H133+uHOEX*I133+uNES*S133+ uOCEX*N133+uEREX*O133+uHOEX*P133)/(1+oDR)^A$5:A$65536</f>
        <v>504.73952104113147</v>
      </c>
    </row>
    <row r="134" spans="1:25" x14ac:dyDescent="0.25">
      <c r="A134" s="4">
        <v>128</v>
      </c>
      <c r="C134" s="106">
        <f>IF(male=0,VLOOKUP((($A$5:$A$1570/'Life tables'!$I$2)*2)+age,lifetable,13,1),IF(male=1,VLOOKUP((($A$5:$A$1570/'Life tables'!$I$2)*2)+age,lifetable,10,1),"error"))</f>
        <v>1.1034968280976276E-4</v>
      </c>
      <c r="F134" s="97">
        <f t="shared" si="19"/>
        <v>116.95688858999017</v>
      </c>
      <c r="G134" s="97">
        <f t="shared" si="20"/>
        <v>11.748564236146244</v>
      </c>
      <c r="H134" s="97">
        <f t="shared" si="21"/>
        <v>0.26885145883782252</v>
      </c>
      <c r="I134" s="97">
        <f t="shared" si="22"/>
        <v>0.26885145883782252</v>
      </c>
      <c r="J134" s="97">
        <f t="shared" si="23"/>
        <v>1.4261941241662428E-2</v>
      </c>
      <c r="K134" s="97">
        <f t="shared" si="24"/>
        <v>0.64817400693193461</v>
      </c>
      <c r="L134" s="97">
        <f t="shared" si="32"/>
        <v>104.00818548799468</v>
      </c>
      <c r="M134" s="97">
        <f t="shared" si="25"/>
        <v>677.22465179030689</v>
      </c>
      <c r="N134" s="97">
        <f t="shared" si="26"/>
        <v>65.218201260952611</v>
      </c>
      <c r="O134" s="97">
        <f t="shared" si="27"/>
        <v>1.5567517038953034</v>
      </c>
      <c r="P134" s="97">
        <f t="shared" si="28"/>
        <v>1.5567517038953034</v>
      </c>
      <c r="Q134" s="97">
        <f t="shared" si="29"/>
        <v>8.227190745205859E-2</v>
      </c>
      <c r="R134" s="97">
        <f t="shared" si="30"/>
        <v>0.12203239664292059</v>
      </c>
      <c r="S134" s="97">
        <f t="shared" si="33"/>
        <v>608.68864281746869</v>
      </c>
      <c r="T134" s="97">
        <f t="shared" si="34"/>
        <v>11.379650189825115</v>
      </c>
      <c r="U134" s="97">
        <f t="shared" si="35"/>
        <v>195.30554968214719</v>
      </c>
      <c r="V134" s="33">
        <f t="shared" si="36"/>
        <v>1000.0000000000009</v>
      </c>
      <c r="W134" s="101">
        <f t="shared" si="31"/>
        <v>135105.40776823359</v>
      </c>
      <c r="X134" s="108">
        <f t="shared" si="37"/>
        <v>793.31480012802854</v>
      </c>
      <c r="Y134" s="32">
        <f>(uNES*L134+ uOCEX*G134+uEREX*'PH + UC'!H134+uHOEX*I134+uNES*S134+ uOCEX*N134+uEREX*O134+uHOEX*P134)/(1+oDR)^A$5:A$65536</f>
        <v>504.0436989014687</v>
      </c>
    </row>
    <row r="135" spans="1:25" x14ac:dyDescent="0.25">
      <c r="A135" s="4">
        <v>129</v>
      </c>
      <c r="C135" s="106">
        <f>IF(male=0,VLOOKUP((($A$5:$A$1570/'Life tables'!$I$2)*2)+age,lifetable,13,1),IF(male=1,VLOOKUP((($A$5:$A$1570/'Life tables'!$I$2)*2)+age,lifetable,10,1),"error"))</f>
        <v>1.1034968280976276E-4</v>
      </c>
      <c r="F135" s="97">
        <f t="shared" ref="F135:F198" si="38">E134*(1-pCAPH)+(L134+G134+H134+I134)*(1-pCAPH)+(S134+N134+O134+P134)*(pUAPH)</f>
        <v>116.76432121450084</v>
      </c>
      <c r="G135" s="97">
        <f t="shared" ref="G135:G198" si="39">F135*(rrOSEX)</f>
        <v>11.729220440257029</v>
      </c>
      <c r="H135" s="97">
        <f t="shared" ref="H135:H198" si="40">F135*rrEREX</f>
        <v>0.26840879983373106</v>
      </c>
      <c r="I135" s="97">
        <f t="shared" ref="I135:I198" si="41">F135*rrHOEX</f>
        <v>0.26840879983373106</v>
      </c>
      <c r="J135" s="97">
        <f t="shared" ref="J135:J198" si="42">F135*mr + G135*mr + H135*mr+I135*mr</f>
        <v>1.4238459216555571E-2</v>
      </c>
      <c r="K135" s="97">
        <f t="shared" ref="K135:K198" si="43">F135*amr + I135*amrHOEX</f>
        <v>0.64710680029810519</v>
      </c>
      <c r="L135" s="97">
        <f t="shared" si="32"/>
        <v>103.83693791506168</v>
      </c>
      <c r="M135" s="97">
        <f t="shared" ref="M135:M198" si="44">E134*pCAPH+(L134+G134+H134+I134)*pCAPH+(S134+N134+O134+P134)*(1-pUAPH)</f>
        <v>676.55047891352751</v>
      </c>
      <c r="N135" s="97">
        <f t="shared" ref="N135:N198" si="45">M135*rrOSEXc</f>
        <v>65.153276952237277</v>
      </c>
      <c r="O135" s="97">
        <f t="shared" ref="O135:O198" si="46">M135*rrEREXc</f>
        <v>1.5552019673760085</v>
      </c>
      <c r="P135" s="97">
        <f t="shared" ref="P135:P198" si="47">M135*rrHOEXc</f>
        <v>1.5552019673760085</v>
      </c>
      <c r="Q135" s="97">
        <f t="shared" ref="Q135:Q198" si="48">M135*mr + N135*mr + O135*mr+P135*mr</f>
        <v>8.2190006286206985E-2</v>
      </c>
      <c r="R135" s="97">
        <f t="shared" ref="R135:R198" si="49">M135*amrc + P135*amrHOEX</f>
        <v>0.12191091416042746</v>
      </c>
      <c r="S135" s="97">
        <f t="shared" si="33"/>
        <v>608.08269710609159</v>
      </c>
      <c r="T135" s="97">
        <f t="shared" si="34"/>
        <v>11.476078655327878</v>
      </c>
      <c r="U135" s="97">
        <f t="shared" si="35"/>
        <v>196.07456739660572</v>
      </c>
      <c r="V135" s="33">
        <f t="shared" si="36"/>
        <v>1000.0000000000007</v>
      </c>
      <c r="W135" s="101">
        <f t="shared" ref="W135:W198" si="50">IF(A135=1,((cPH1_+cPHr+(cNES*L135+(cNES+cOSEX)*G135+(cNES+cEREX)*H135+(cNES+cHOEX)*I135 + (cNES+cNES)*S135 +(cNES+ cOSEX)*N135 + (cNES+cEREX)*O135 + (cNES+cHOEX)*P135)))/(1+cDR)^A$5:A$65536,(cPHr+(cNES*L135+(cNES+cOSEX)*G135+(cNES+cEREX)*H135+(cNES+cHOEX)*I135 + (cNES+cNES)*S135 +(cNES+ cOSEX)*N135 + (cNES+cEREX)*O135 + (cNES+cHOEX)*P135))/(1+cDR)^A$5:A$65536)</f>
        <v>134807.51713510958</v>
      </c>
      <c r="X135" s="108">
        <f t="shared" si="37"/>
        <v>792.44935394806703</v>
      </c>
      <c r="Y135" s="32">
        <f>(uNES*L135+ uOCEX*G135+uEREX*'PH + UC'!H135+uHOEX*I135+uNES*S135+ uOCEX*N135+uEREX*O135+uHOEX*P135)/(1+oDR)^A$5:A$65536</f>
        <v>503.3490556698643</v>
      </c>
    </row>
    <row r="136" spans="1:25" x14ac:dyDescent="0.25">
      <c r="A136" s="4">
        <v>130</v>
      </c>
      <c r="C136" s="106">
        <f>IF(male=0,VLOOKUP((($A$5:$A$1570/'Life tables'!$I$2)*2)+age,lifetable,13,1),IF(male=1,VLOOKUP((($A$5:$A$1570/'Life tables'!$I$2)*2)+age,lifetable,10,1),"error"))</f>
        <v>1.1034968280976276E-4</v>
      </c>
      <c r="F136" s="97">
        <f t="shared" si="38"/>
        <v>116.57520952902017</v>
      </c>
      <c r="G136" s="97">
        <f t="shared" si="39"/>
        <v>11.710223775661545</v>
      </c>
      <c r="H136" s="97">
        <f t="shared" si="40"/>
        <v>0.26797408450282828</v>
      </c>
      <c r="I136" s="97">
        <f t="shared" si="41"/>
        <v>0.26797408450282828</v>
      </c>
      <c r="J136" s="97">
        <f t="shared" si="42"/>
        <v>1.4215398584736852E-2</v>
      </c>
      <c r="K136" s="97">
        <f t="shared" si="43"/>
        <v>0.64605874506669947</v>
      </c>
      <c r="L136" s="97">
        <f t="shared" ref="L136:L199" si="51">F136-SUM(G136:K136)</f>
        <v>103.66876344070153</v>
      </c>
      <c r="M136" s="97">
        <f t="shared" si="44"/>
        <v>675.87414441904684</v>
      </c>
      <c r="N136" s="97">
        <f t="shared" si="45"/>
        <v>65.08814447505388</v>
      </c>
      <c r="O136" s="97">
        <f t="shared" si="46"/>
        <v>1.5536472618969586</v>
      </c>
      <c r="P136" s="97">
        <f t="shared" si="47"/>
        <v>1.5536472618969586</v>
      </c>
      <c r="Q136" s="97">
        <f t="shared" si="48"/>
        <v>8.2107842518557003E-2</v>
      </c>
      <c r="R136" s="97">
        <f t="shared" si="49"/>
        <v>0.12178904216555017</v>
      </c>
      <c r="S136" s="97">
        <f t="shared" ref="S136:S199" si="52">M136-SUM(N136:R136)</f>
        <v>607.47480853551497</v>
      </c>
      <c r="T136" s="97">
        <f t="shared" ref="T136:T199" si="53">J136+Q136+T135</f>
        <v>11.572401896431172</v>
      </c>
      <c r="U136" s="97">
        <f t="shared" ref="U136:U199" si="54">K136+R136+U135</f>
        <v>196.84241518383797</v>
      </c>
      <c r="V136" s="33">
        <f t="shared" ref="V136:V199" si="55">SUM(G136:I136,L136,N136,O136,P136,S136,T136,U136)</f>
        <v>1000.0000000000007</v>
      </c>
      <c r="W136" s="101">
        <f t="shared" si="50"/>
        <v>134510.1187971707</v>
      </c>
      <c r="X136" s="108">
        <f t="shared" ref="X136:X199" si="56">(L136+G136+H136+I136+N136+O136+P136+S136)</f>
        <v>791.58518291973155</v>
      </c>
      <c r="Y136" s="32">
        <f>(uNES*L136+ uOCEX*G136+uEREX*'PH + UC'!H136+uHOEX*I136+uNES*S136+ uOCEX*N136+uEREX*O136+uHOEX*P136)/(1+oDR)^A$5:A$65536</f>
        <v>502.6555785509068</v>
      </c>
    </row>
    <row r="137" spans="1:25" x14ac:dyDescent="0.25">
      <c r="A137" s="4">
        <v>131</v>
      </c>
      <c r="C137" s="106">
        <f>IF(male=0,VLOOKUP((($A$5:$A$1570/'Life tables'!$I$2)*2)+age,lifetable,13,1),IF(male=1,VLOOKUP((($A$5:$A$1570/'Life tables'!$I$2)*2)+age,lifetable,10,1),"error"))</f>
        <v>1.2085130128736132E-4</v>
      </c>
      <c r="F137" s="97">
        <f t="shared" si="38"/>
        <v>116.38939000016545</v>
      </c>
      <c r="G137" s="97">
        <f t="shared" si="39"/>
        <v>11.69155781508924</v>
      </c>
      <c r="H137" s="97">
        <f t="shared" si="40"/>
        <v>0.26754693692720938</v>
      </c>
      <c r="I137" s="97">
        <f t="shared" si="41"/>
        <v>0.26754693692720938</v>
      </c>
      <c r="J137" s="97">
        <f t="shared" si="42"/>
        <v>1.5543416004558348E-2</v>
      </c>
      <c r="K137" s="97">
        <f t="shared" si="43"/>
        <v>0.64502893493720648</v>
      </c>
      <c r="L137" s="97">
        <f t="shared" si="51"/>
        <v>103.50216596028002</v>
      </c>
      <c r="M137" s="97">
        <f t="shared" si="44"/>
        <v>675.19579291956597</v>
      </c>
      <c r="N137" s="97">
        <f t="shared" si="45"/>
        <v>65.022817755918865</v>
      </c>
      <c r="O137" s="97">
        <f t="shared" si="46"/>
        <v>1.552087919882658</v>
      </c>
      <c r="P137" s="97">
        <f t="shared" si="47"/>
        <v>1.552087919882658</v>
      </c>
      <c r="Q137" s="97">
        <f t="shared" si="48"/>
        <v>8.9831526026915465E-2</v>
      </c>
      <c r="R137" s="97">
        <f t="shared" si="49"/>
        <v>0.12166680671675319</v>
      </c>
      <c r="S137" s="97">
        <f t="shared" si="52"/>
        <v>606.85730099113812</v>
      </c>
      <c r="T137" s="97">
        <f t="shared" si="53"/>
        <v>11.677776838462647</v>
      </c>
      <c r="U137" s="97">
        <f t="shared" si="54"/>
        <v>197.60911092549193</v>
      </c>
      <c r="V137" s="33">
        <f t="shared" si="55"/>
        <v>1000.0000000000006</v>
      </c>
      <c r="W137" s="101">
        <f t="shared" si="50"/>
        <v>134211.87158805539</v>
      </c>
      <c r="X137" s="108">
        <f t="shared" si="56"/>
        <v>790.71311223604596</v>
      </c>
      <c r="Y137" s="32">
        <f>(uNES*L137+ uOCEX*G137+uEREX*'PH + UC'!H137+uHOEX*I137+uNES*S137+ uOCEX*N137+uEREX*O137+uHOEX*P137)/(1+oDR)^A$5:A$65536</f>
        <v>501.95734714882991</v>
      </c>
    </row>
    <row r="138" spans="1:25" x14ac:dyDescent="0.25">
      <c r="A138" s="4">
        <v>132</v>
      </c>
      <c r="C138" s="106">
        <f>IF(male=0,VLOOKUP((($A$5:$A$1570/'Life tables'!$I$2)*2)+age,lifetable,13,1),IF(male=1,VLOOKUP((($A$5:$A$1570/'Life tables'!$I$2)*2)+age,lifetable,10,1),"error"))</f>
        <v>1.2085130128736132E-4</v>
      </c>
      <c r="F138" s="97">
        <f t="shared" si="38"/>
        <v>116.20535140693737</v>
      </c>
      <c r="G138" s="97">
        <f t="shared" si="39"/>
        <v>11.673070753227925</v>
      </c>
      <c r="H138" s="97">
        <f t="shared" si="40"/>
        <v>0.26712388322880526</v>
      </c>
      <c r="I138" s="97">
        <f t="shared" si="41"/>
        <v>0.26712388322880526</v>
      </c>
      <c r="J138" s="97">
        <f t="shared" si="42"/>
        <v>1.5518838262416788E-2</v>
      </c>
      <c r="K138" s="97">
        <f t="shared" si="43"/>
        <v>0.64400899473666851</v>
      </c>
      <c r="L138" s="97">
        <f t="shared" si="51"/>
        <v>103.33850505425275</v>
      </c>
      <c r="M138" s="97">
        <f t="shared" si="44"/>
        <v>674.50776082910852</v>
      </c>
      <c r="N138" s="97">
        <f t="shared" si="45"/>
        <v>64.956558774898582</v>
      </c>
      <c r="O138" s="97">
        <f t="shared" si="46"/>
        <v>1.5505063248737894</v>
      </c>
      <c r="P138" s="97">
        <f t="shared" si="47"/>
        <v>1.5505063248737894</v>
      </c>
      <c r="Q138" s="97">
        <f t="shared" si="48"/>
        <v>8.9739986693748067E-2</v>
      </c>
      <c r="R138" s="97">
        <f t="shared" si="49"/>
        <v>0.12154282687528729</v>
      </c>
      <c r="S138" s="97">
        <f t="shared" si="52"/>
        <v>606.23890659089329</v>
      </c>
      <c r="T138" s="97">
        <f t="shared" si="53"/>
        <v>11.783035663418811</v>
      </c>
      <c r="U138" s="97">
        <f t="shared" si="54"/>
        <v>198.37466274710388</v>
      </c>
      <c r="V138" s="33">
        <f t="shared" si="55"/>
        <v>1000.0000000000005</v>
      </c>
      <c r="W138" s="101">
        <f t="shared" si="50"/>
        <v>133913.93321833439</v>
      </c>
      <c r="X138" s="108">
        <f t="shared" si="56"/>
        <v>789.84230158947776</v>
      </c>
      <c r="Y138" s="32">
        <f>(uNES*L138+ uOCEX*G138+uEREX*'PH + UC'!H138+uHOEX*I138+uNES*S138+ uOCEX*N138+uEREX*O138+uHOEX*P138)/(1+oDR)^A$5:A$65536</f>
        <v>501.26036950957075</v>
      </c>
    </row>
    <row r="139" spans="1:25" x14ac:dyDescent="0.25">
      <c r="A139" s="4">
        <v>133</v>
      </c>
      <c r="C139" s="106">
        <f>IF(male=0,VLOOKUP((($A$5:$A$1570/'Life tables'!$I$2)*2)+age,lifetable,13,1),IF(male=1,VLOOKUP((($A$5:$A$1570/'Life tables'!$I$2)*2)+age,lifetable,10,1),"error"))</f>
        <v>1.2085130128736132E-4</v>
      </c>
      <c r="F139" s="97">
        <f t="shared" si="38"/>
        <v>116.02430632286008</v>
      </c>
      <c r="G139" s="97">
        <f t="shared" si="39"/>
        <v>11.654884395625876</v>
      </c>
      <c r="H139" s="97">
        <f t="shared" si="40"/>
        <v>0.26670771077794408</v>
      </c>
      <c r="I139" s="97">
        <f t="shared" si="41"/>
        <v>0.26670771077794408</v>
      </c>
      <c r="J139" s="97">
        <f t="shared" si="42"/>
        <v>1.549466029346799E-2</v>
      </c>
      <c r="K139" s="97">
        <f t="shared" si="43"/>
        <v>0.64300564453646714</v>
      </c>
      <c r="L139" s="97">
        <f t="shared" si="51"/>
        <v>103.17750620084838</v>
      </c>
      <c r="M139" s="97">
        <f t="shared" si="44"/>
        <v>673.81799526661769</v>
      </c>
      <c r="N139" s="97">
        <f t="shared" si="45"/>
        <v>64.890132856765675</v>
      </c>
      <c r="O139" s="97">
        <f t="shared" si="46"/>
        <v>1.5489207450933469</v>
      </c>
      <c r="P139" s="97">
        <f t="shared" si="47"/>
        <v>1.5489207450933469</v>
      </c>
      <c r="Q139" s="97">
        <f t="shared" si="48"/>
        <v>8.9648216730532748E-2</v>
      </c>
      <c r="R139" s="97">
        <f t="shared" si="49"/>
        <v>0.12141853467108299</v>
      </c>
      <c r="S139" s="97">
        <f t="shared" si="52"/>
        <v>605.61895416826371</v>
      </c>
      <c r="T139" s="97">
        <f t="shared" si="53"/>
        <v>11.888178540442812</v>
      </c>
      <c r="U139" s="97">
        <f t="shared" si="54"/>
        <v>199.13908692631142</v>
      </c>
      <c r="V139" s="33">
        <f t="shared" si="55"/>
        <v>1000.0000000000005</v>
      </c>
      <c r="W139" s="101">
        <f t="shared" si="50"/>
        <v>133616.51532169871</v>
      </c>
      <c r="X139" s="108">
        <f t="shared" si="56"/>
        <v>788.97273453324624</v>
      </c>
      <c r="Y139" s="32">
        <f>(uNES*L139+ uOCEX*G139+uEREX*'PH + UC'!H139+uHOEX*I139+uNES*S139+ uOCEX*N139+uEREX*O139+uHOEX*P139)/(1+oDR)^A$5:A$65536</f>
        <v>500.56453898128177</v>
      </c>
    </row>
    <row r="140" spans="1:25" x14ac:dyDescent="0.25">
      <c r="A140" s="4">
        <v>134</v>
      </c>
      <c r="C140" s="106">
        <f>IF(male=0,VLOOKUP((($A$5:$A$1570/'Life tables'!$I$2)*2)+age,lifetable,13,1),IF(male=1,VLOOKUP((($A$5:$A$1570/'Life tables'!$I$2)*2)+age,lifetable,10,1),"error"))</f>
        <v>1.2085130128736132E-4</v>
      </c>
      <c r="F140" s="97">
        <f t="shared" si="38"/>
        <v>115.84611404287142</v>
      </c>
      <c r="G140" s="97">
        <f t="shared" si="39"/>
        <v>11.63698460816512</v>
      </c>
      <c r="H140" s="97">
        <f t="shared" si="40"/>
        <v>0.26629809613270045</v>
      </c>
      <c r="I140" s="97">
        <f t="shared" si="41"/>
        <v>0.26629809613270045</v>
      </c>
      <c r="J140" s="97">
        <f t="shared" si="42"/>
        <v>1.5470863307018788E-2</v>
      </c>
      <c r="K140" s="97">
        <f t="shared" si="43"/>
        <v>0.6420181045504344</v>
      </c>
      <c r="L140" s="97">
        <f t="shared" si="51"/>
        <v>103.01904427458345</v>
      </c>
      <c r="M140" s="97">
        <f t="shared" si="44"/>
        <v>673.12662049037488</v>
      </c>
      <c r="N140" s="97">
        <f t="shared" si="45"/>
        <v>64.823551967861903</v>
      </c>
      <c r="O140" s="97">
        <f t="shared" si="46"/>
        <v>1.5473314661766671</v>
      </c>
      <c r="P140" s="97">
        <f t="shared" si="47"/>
        <v>1.5473314661766671</v>
      </c>
      <c r="Q140" s="97">
        <f t="shared" si="48"/>
        <v>8.9556232669231295E-2</v>
      </c>
      <c r="R140" s="97">
        <f t="shared" si="49"/>
        <v>0.12129395249484305</v>
      </c>
      <c r="S140" s="97">
        <f t="shared" si="52"/>
        <v>604.99755540499552</v>
      </c>
      <c r="T140" s="97">
        <f t="shared" si="53"/>
        <v>11.993205636419063</v>
      </c>
      <c r="U140" s="97">
        <f t="shared" si="54"/>
        <v>199.9023989833567</v>
      </c>
      <c r="V140" s="33">
        <f t="shared" si="55"/>
        <v>1000.0000000000005</v>
      </c>
      <c r="W140" s="101">
        <f t="shared" si="50"/>
        <v>133319.62415009458</v>
      </c>
      <c r="X140" s="108">
        <f t="shared" si="56"/>
        <v>788.10439538022479</v>
      </c>
      <c r="Y140" s="32">
        <f>(uNES*L140+ uOCEX*G140+uEREX*'PH + UC'!H140+uHOEX*I140+uNES*S140+ uOCEX*N140+uEREX*O140+uHOEX*P140)/(1+oDR)^A$5:A$65536</f>
        <v>499.86984484724724</v>
      </c>
    </row>
    <row r="141" spans="1:25" x14ac:dyDescent="0.25">
      <c r="A141" s="4">
        <v>135</v>
      </c>
      <c r="C141" s="106">
        <f>IF(male=0,VLOOKUP((($A$5:$A$1570/'Life tables'!$I$2)*2)+age,lifetable,13,1),IF(male=1,VLOOKUP((($A$5:$A$1570/'Life tables'!$I$2)*2)+age,lifetable,10,1),"error"))</f>
        <v>1.2085130128736132E-4</v>
      </c>
      <c r="F141" s="97">
        <f t="shared" si="38"/>
        <v>115.67064078007616</v>
      </c>
      <c r="G141" s="97">
        <f t="shared" si="39"/>
        <v>11.619357951672031</v>
      </c>
      <c r="H141" s="97">
        <f t="shared" si="40"/>
        <v>0.26589473175409661</v>
      </c>
      <c r="I141" s="97">
        <f t="shared" si="41"/>
        <v>0.26589473175409661</v>
      </c>
      <c r="J141" s="97">
        <f t="shared" si="42"/>
        <v>1.5447429436274215E-2</v>
      </c>
      <c r="K141" s="97">
        <f t="shared" si="43"/>
        <v>0.64104563333282061</v>
      </c>
      <c r="L141" s="97">
        <f t="shared" si="51"/>
        <v>102.86300030212684</v>
      </c>
      <c r="M141" s="97">
        <f t="shared" si="44"/>
        <v>672.43375460014852</v>
      </c>
      <c r="N141" s="97">
        <f t="shared" si="45"/>
        <v>64.756827481450827</v>
      </c>
      <c r="O141" s="97">
        <f t="shared" si="46"/>
        <v>1.5457387596023724</v>
      </c>
      <c r="P141" s="97">
        <f t="shared" si="47"/>
        <v>1.5457387596023724</v>
      </c>
      <c r="Q141" s="97">
        <f t="shared" si="48"/>
        <v>8.9464050222445149E-2</v>
      </c>
      <c r="R141" s="97">
        <f t="shared" si="49"/>
        <v>0.12116910162753788</v>
      </c>
      <c r="S141" s="97">
        <f t="shared" si="52"/>
        <v>604.37481644764296</v>
      </c>
      <c r="T141" s="97">
        <f t="shared" si="53"/>
        <v>12.098117116077782</v>
      </c>
      <c r="U141" s="97">
        <f t="shared" si="54"/>
        <v>200.66461371831707</v>
      </c>
      <c r="V141" s="33">
        <f t="shared" si="55"/>
        <v>1000.0000000000005</v>
      </c>
      <c r="W141" s="101">
        <f t="shared" si="50"/>
        <v>133023.26556819637</v>
      </c>
      <c r="X141" s="108">
        <f t="shared" si="56"/>
        <v>787.23726916560565</v>
      </c>
      <c r="Y141" s="32">
        <f>(uNES*L141+ uOCEX*G141+uEREX*'PH + UC'!H141+uHOEX*I141+uNES*S141+ uOCEX*N141+uEREX*O141+uHOEX*P141)/(1+oDR)^A$5:A$65536</f>
        <v>499.17627685754269</v>
      </c>
    </row>
    <row r="142" spans="1:25" x14ac:dyDescent="0.25">
      <c r="A142" s="4">
        <v>136</v>
      </c>
      <c r="C142" s="106">
        <f>IF(male=0,VLOOKUP((($A$5:$A$1570/'Life tables'!$I$2)*2)+age,lifetable,13,1),IF(male=1,VLOOKUP((($A$5:$A$1570/'Life tables'!$I$2)*2)+age,lifetable,10,1),"error"))</f>
        <v>1.2085130128736132E-4</v>
      </c>
      <c r="F142" s="97">
        <f t="shared" si="38"/>
        <v>115.49775932524562</v>
      </c>
      <c r="G142" s="97">
        <f t="shared" si="39"/>
        <v>11.601991647713353</v>
      </c>
      <c r="H142" s="97">
        <f t="shared" si="40"/>
        <v>0.26549732522338654</v>
      </c>
      <c r="I142" s="97">
        <f t="shared" si="41"/>
        <v>0.26549732522338654</v>
      </c>
      <c r="J142" s="97">
        <f t="shared" si="42"/>
        <v>1.5424341692864782E-2</v>
      </c>
      <c r="K142" s="97">
        <f t="shared" si="43"/>
        <v>0.64008752589124396</v>
      </c>
      <c r="L142" s="97">
        <f t="shared" si="51"/>
        <v>102.70926115950139</v>
      </c>
      <c r="M142" s="97">
        <f t="shared" si="44"/>
        <v>671.73950984036003</v>
      </c>
      <c r="N142" s="97">
        <f t="shared" si="45"/>
        <v>64.689970206913415</v>
      </c>
      <c r="O142" s="97">
        <f t="shared" si="46"/>
        <v>1.5441428833892665</v>
      </c>
      <c r="P142" s="97">
        <f t="shared" si="47"/>
        <v>1.5441428833892665</v>
      </c>
      <c r="Q142" s="97">
        <f t="shared" si="48"/>
        <v>8.9371684323750297E-2</v>
      </c>
      <c r="R142" s="97">
        <f t="shared" si="49"/>
        <v>0.12104400229503454</v>
      </c>
      <c r="S142" s="97">
        <f t="shared" si="52"/>
        <v>603.7508381800493</v>
      </c>
      <c r="T142" s="97">
        <f t="shared" si="53"/>
        <v>12.202913142094397</v>
      </c>
      <c r="U142" s="97">
        <f t="shared" si="54"/>
        <v>201.42574524650334</v>
      </c>
      <c r="V142" s="33">
        <f t="shared" si="55"/>
        <v>1000.0000000000006</v>
      </c>
      <c r="W142" s="101">
        <f t="shared" si="50"/>
        <v>132727.44507305493</v>
      </c>
      <c r="X142" s="108">
        <f t="shared" si="56"/>
        <v>786.37134161140284</v>
      </c>
      <c r="Y142" s="32">
        <f>(uNES*L142+ uOCEX*G142+uEREX*'PH + UC'!H142+uHOEX*I142+uNES*S142+ uOCEX*N142+uEREX*O142+uHOEX*P142)/(1+oDR)^A$5:A$65536</f>
        <v>498.48382520602132</v>
      </c>
    </row>
    <row r="143" spans="1:25" x14ac:dyDescent="0.25">
      <c r="A143" s="4">
        <v>137</v>
      </c>
      <c r="C143" s="106">
        <f>IF(male=0,VLOOKUP((($A$5:$A$1570/'Life tables'!$I$2)*2)+age,lifetable,13,1),IF(male=1,VLOOKUP((($A$5:$A$1570/'Life tables'!$I$2)*2)+age,lifetable,10,1),"error"))</f>
        <v>1.2085130128736132E-4</v>
      </c>
      <c r="F143" s="97">
        <f t="shared" si="38"/>
        <v>115.32734872307672</v>
      </c>
      <c r="G143" s="97">
        <f t="shared" si="39"/>
        <v>11.584873546075746</v>
      </c>
      <c r="H143" s="97">
        <f t="shared" si="40"/>
        <v>0.26510559849786502</v>
      </c>
      <c r="I143" s="97">
        <f t="shared" si="41"/>
        <v>0.26510559849786502</v>
      </c>
      <c r="J143" s="97">
        <f t="shared" si="42"/>
        <v>1.5401583923611977E-2</v>
      </c>
      <c r="K143" s="97">
        <f t="shared" si="43"/>
        <v>0.63914311189252071</v>
      </c>
      <c r="L143" s="97">
        <f t="shared" si="51"/>
        <v>102.55771928418912</v>
      </c>
      <c r="M143" s="97">
        <f t="shared" si="44"/>
        <v>671.0439928883261</v>
      </c>
      <c r="N143" s="97">
        <f t="shared" si="45"/>
        <v>64.622990417506401</v>
      </c>
      <c r="O143" s="97">
        <f t="shared" si="46"/>
        <v>1.5425440827589223</v>
      </c>
      <c r="P143" s="97">
        <f t="shared" si="47"/>
        <v>1.5425440827589223</v>
      </c>
      <c r="Q143" s="97">
        <f t="shared" si="48"/>
        <v>8.9279149166046456E-2</v>
      </c>
      <c r="R143" s="97">
        <f t="shared" si="49"/>
        <v>0.12091867372003642</v>
      </c>
      <c r="S143" s="97">
        <f t="shared" si="52"/>
        <v>603.12571648241578</v>
      </c>
      <c r="T143" s="97">
        <f t="shared" si="53"/>
        <v>12.307593875184056</v>
      </c>
      <c r="U143" s="97">
        <f t="shared" si="54"/>
        <v>202.18580703211589</v>
      </c>
      <c r="V143" s="33">
        <f t="shared" si="55"/>
        <v>1000.0000000000006</v>
      </c>
      <c r="W143" s="101">
        <f t="shared" si="50"/>
        <v>132432.16781275539</v>
      </c>
      <c r="X143" s="108">
        <f t="shared" si="56"/>
        <v>785.50659909270064</v>
      </c>
      <c r="Y143" s="32">
        <f>(uNES*L143+ uOCEX*G143+uEREX*'PH + UC'!H143+uHOEX*I143+uNES*S143+ uOCEX*N143+uEREX*O143+uHOEX*P143)/(1+oDR)^A$5:A$65536</f>
        <v>497.7924805084366</v>
      </c>
    </row>
    <row r="144" spans="1:25" x14ac:dyDescent="0.25">
      <c r="A144" s="4">
        <v>138</v>
      </c>
      <c r="C144" s="106">
        <f>IF(male=0,VLOOKUP((($A$5:$A$1570/'Life tables'!$I$2)*2)+age,lifetable,13,1),IF(male=1,VLOOKUP((($A$5:$A$1570/'Life tables'!$I$2)*2)+age,lifetable,10,1),"error"))</f>
        <v>1.2085130128736132E-4</v>
      </c>
      <c r="F144" s="97">
        <f t="shared" si="38"/>
        <v>115.1592939643851</v>
      </c>
      <c r="G144" s="97">
        <f t="shared" si="39"/>
        <v>11.567992093845941</v>
      </c>
      <c r="H144" s="97">
        <f t="shared" si="40"/>
        <v>0.26471928720330523</v>
      </c>
      <c r="I144" s="97">
        <f t="shared" si="41"/>
        <v>0.26471928720330523</v>
      </c>
      <c r="J144" s="97">
        <f t="shared" si="42"/>
        <v>1.5379140769421668E-2</v>
      </c>
      <c r="K144" s="97">
        <f t="shared" si="43"/>
        <v>0.63821175395680296</v>
      </c>
      <c r="L144" s="97">
        <f t="shared" si="51"/>
        <v>102.40827240140632</v>
      </c>
      <c r="M144" s="97">
        <f t="shared" si="44"/>
        <v>670.3473051283155</v>
      </c>
      <c r="N144" s="97">
        <f t="shared" si="45"/>
        <v>64.555897876754528</v>
      </c>
      <c r="O144" s="97">
        <f t="shared" si="46"/>
        <v>1.5409425907656638</v>
      </c>
      <c r="P144" s="97">
        <f t="shared" si="47"/>
        <v>1.5409425907656638</v>
      </c>
      <c r="Q144" s="97">
        <f t="shared" si="48"/>
        <v>8.9186458238018879E-2</v>
      </c>
      <c r="R144" s="97">
        <f t="shared" si="49"/>
        <v>0.12079313417146693</v>
      </c>
      <c r="S144" s="97">
        <f t="shared" si="52"/>
        <v>602.49954247762014</v>
      </c>
      <c r="T144" s="97">
        <f t="shared" si="53"/>
        <v>12.412159474191496</v>
      </c>
      <c r="U144" s="97">
        <f t="shared" si="54"/>
        <v>202.94481192024415</v>
      </c>
      <c r="V144" s="33">
        <f t="shared" si="55"/>
        <v>1000.0000000000007</v>
      </c>
      <c r="W144" s="101">
        <f t="shared" si="50"/>
        <v>132137.43860413725</v>
      </c>
      <c r="X144" s="108">
        <f t="shared" si="56"/>
        <v>784.64302860556495</v>
      </c>
      <c r="Y144" s="32">
        <f>(uNES*L144+ uOCEX*G144+uEREX*'PH + UC'!H144+uHOEX*I144+uNES*S144+ uOCEX*N144+uEREX*O144+uHOEX*P144)/(1+oDR)^A$5:A$65536</f>
        <v>497.10223378164926</v>
      </c>
    </row>
    <row r="145" spans="1:25" x14ac:dyDescent="0.25">
      <c r="A145" s="4">
        <v>139</v>
      </c>
      <c r="C145" s="106">
        <f>IF(male=0,VLOOKUP((($A$5:$A$1570/'Life tables'!$I$2)*2)+age,lifetable,13,1),IF(male=1,VLOOKUP((($A$5:$A$1570/'Life tables'!$I$2)*2)+age,lifetable,10,1),"error"))</f>
        <v>1.2085130128736132E-4</v>
      </c>
      <c r="F145" s="97">
        <f t="shared" si="38"/>
        <v>114.99348569344852</v>
      </c>
      <c r="G145" s="97">
        <f t="shared" si="39"/>
        <v>11.55133630601277</v>
      </c>
      <c r="H145" s="97">
        <f t="shared" si="40"/>
        <v>0.2643381399612223</v>
      </c>
      <c r="I145" s="97">
        <f t="shared" si="41"/>
        <v>0.2643381399612223</v>
      </c>
      <c r="J145" s="97">
        <f t="shared" si="42"/>
        <v>1.5356997626200797E-2</v>
      </c>
      <c r="K145" s="97">
        <f t="shared" si="43"/>
        <v>0.6372928460356786</v>
      </c>
      <c r="L145" s="97">
        <f t="shared" si="51"/>
        <v>102.26082326385142</v>
      </c>
      <c r="M145" s="97">
        <f t="shared" si="44"/>
        <v>669.64954291211643</v>
      </c>
      <c r="N145" s="97">
        <f t="shared" si="45"/>
        <v>64.488701863543753</v>
      </c>
      <c r="O145" s="97">
        <f t="shared" si="46"/>
        <v>1.5393386288955369</v>
      </c>
      <c r="P145" s="97">
        <f t="shared" si="47"/>
        <v>1.5393386288955369</v>
      </c>
      <c r="Q145" s="97">
        <f t="shared" si="48"/>
        <v>8.9093624358805773E-2</v>
      </c>
      <c r="R145" s="97">
        <f t="shared" si="49"/>
        <v>0.12066740101142241</v>
      </c>
      <c r="S145" s="97">
        <f t="shared" si="52"/>
        <v>601.87240276541138</v>
      </c>
      <c r="T145" s="97">
        <f t="shared" si="53"/>
        <v>12.516610096176503</v>
      </c>
      <c r="U145" s="97">
        <f t="shared" si="54"/>
        <v>203.70277216729124</v>
      </c>
      <c r="V145" s="33">
        <f t="shared" si="55"/>
        <v>1000.0000000000005</v>
      </c>
      <c r="W145" s="101">
        <f t="shared" si="50"/>
        <v>131843.26194962196</v>
      </c>
      <c r="X145" s="108">
        <f t="shared" si="56"/>
        <v>783.7806177365328</v>
      </c>
      <c r="Y145" s="32">
        <f>(uNES*L145+ uOCEX*G145+uEREX*'PH + UC'!H145+uHOEX*I145+uNES*S145+ uOCEX*N145+uEREX*O145+uHOEX*P145)/(1+oDR)^A$5:A$65536</f>
        <v>496.41307642386363</v>
      </c>
    </row>
    <row r="146" spans="1:25" x14ac:dyDescent="0.25">
      <c r="A146" s="4">
        <v>140</v>
      </c>
      <c r="C146" s="106">
        <f>IF(male=0,VLOOKUP((($A$5:$A$1570/'Life tables'!$I$2)*2)+age,lifetable,13,1),IF(male=1,VLOOKUP((($A$5:$A$1570/'Life tables'!$I$2)*2)+age,lifetable,10,1),"error"))</f>
        <v>1.2085130128736132E-4</v>
      </c>
      <c r="F146" s="97">
        <f t="shared" si="38"/>
        <v>114.82981992975463</v>
      </c>
      <c r="G146" s="97">
        <f t="shared" si="39"/>
        <v>11.534895737516148</v>
      </c>
      <c r="H146" s="97">
        <f t="shared" si="40"/>
        <v>0.26396191774924843</v>
      </c>
      <c r="I146" s="97">
        <f t="shared" si="41"/>
        <v>0.26396191774924843</v>
      </c>
      <c r="J146" s="97">
        <f t="shared" si="42"/>
        <v>1.5335140607697698E-2</v>
      </c>
      <c r="K146" s="97">
        <f t="shared" si="43"/>
        <v>0.63638581187009868</v>
      </c>
      <c r="L146" s="97">
        <f t="shared" si="51"/>
        <v>102.1152794042622</v>
      </c>
      <c r="M146" s="97">
        <f t="shared" si="44"/>
        <v>668.95079780677816</v>
      </c>
      <c r="N146" s="97">
        <f t="shared" si="45"/>
        <v>64.421411195979331</v>
      </c>
      <c r="O146" s="97">
        <f t="shared" si="46"/>
        <v>1.5377324076357994</v>
      </c>
      <c r="P146" s="97">
        <f t="shared" si="47"/>
        <v>1.5377324076357994</v>
      </c>
      <c r="Q146" s="97">
        <f t="shared" si="48"/>
        <v>8.9000659710959037E-2</v>
      </c>
      <c r="R146" s="97">
        <f t="shared" si="49"/>
        <v>0.12054149073981384</v>
      </c>
      <c r="S146" s="97">
        <f t="shared" si="52"/>
        <v>601.24437964507649</v>
      </c>
      <c r="T146" s="97">
        <f t="shared" si="53"/>
        <v>12.62094589649516</v>
      </c>
      <c r="U146" s="97">
        <f t="shared" si="54"/>
        <v>204.45969946990115</v>
      </c>
      <c r="V146" s="33">
        <f t="shared" si="55"/>
        <v>1000.0000000000006</v>
      </c>
      <c r="W146" s="101">
        <f t="shared" si="50"/>
        <v>131549.64205319347</v>
      </c>
      <c r="X146" s="108">
        <f t="shared" si="56"/>
        <v>782.91935463360426</v>
      </c>
      <c r="Y146" s="32">
        <f>(uNES*L146+ uOCEX*G146+uEREX*'PH + UC'!H146+uHOEX*I146+uNES*S146+ uOCEX*N146+uEREX*O146+uHOEX*P146)/(1+oDR)^A$5:A$65536</f>
        <v>495.72500019583919</v>
      </c>
    </row>
    <row r="147" spans="1:25" x14ac:dyDescent="0.25">
      <c r="A147" s="4">
        <v>141</v>
      </c>
      <c r="C147" s="106">
        <f>IF(male=0,VLOOKUP((($A$5:$A$1570/'Life tables'!$I$2)*2)+age,lifetable,13,1),IF(male=1,VLOOKUP((($A$5:$A$1570/'Life tables'!$I$2)*2)+age,lifetable,10,1),"error"))</f>
        <v>1.2085130128736132E-4</v>
      </c>
      <c r="F147" s="97">
        <f t="shared" si="38"/>
        <v>114.66819780344402</v>
      </c>
      <c r="G147" s="97">
        <f t="shared" si="39"/>
        <v>11.518660456671771</v>
      </c>
      <c r="H147" s="97">
        <f t="shared" si="40"/>
        <v>0.26359039329298994</v>
      </c>
      <c r="I147" s="97">
        <f t="shared" si="41"/>
        <v>0.26359039329298994</v>
      </c>
      <c r="J147" s="97">
        <f t="shared" si="42"/>
        <v>1.5313556510171421E-2</v>
      </c>
      <c r="K147" s="97">
        <f t="shared" si="43"/>
        <v>0.63549010352420665</v>
      </c>
      <c r="L147" s="97">
        <f t="shared" si="51"/>
        <v>101.97155290015189</v>
      </c>
      <c r="M147" s="97">
        <f t="shared" si="44"/>
        <v>668.25115683016008</v>
      </c>
      <c r="N147" s="97">
        <f t="shared" si="45"/>
        <v>64.354034254069632</v>
      </c>
      <c r="O147" s="97">
        <f t="shared" si="46"/>
        <v>1.5361241270163832</v>
      </c>
      <c r="P147" s="97">
        <f t="shared" si="47"/>
        <v>1.5361241270163832</v>
      </c>
      <c r="Q147" s="97">
        <f t="shared" si="48"/>
        <v>8.8907575871782843E-2</v>
      </c>
      <c r="R147" s="97">
        <f t="shared" si="49"/>
        <v>0.12041541903681161</v>
      </c>
      <c r="S147" s="97">
        <f t="shared" si="52"/>
        <v>600.61555132714909</v>
      </c>
      <c r="T147" s="97">
        <f t="shared" si="53"/>
        <v>12.725167028877115</v>
      </c>
      <c r="U147" s="97">
        <f t="shared" si="54"/>
        <v>205.21560499246218</v>
      </c>
      <c r="V147" s="33">
        <f t="shared" si="55"/>
        <v>1000.0000000000005</v>
      </c>
      <c r="W147" s="101">
        <f t="shared" si="50"/>
        <v>131256.58283557426</v>
      </c>
      <c r="X147" s="108">
        <f t="shared" si="56"/>
        <v>782.05922797866117</v>
      </c>
      <c r="Y147" s="32">
        <f>(uNES*L147+ uOCEX*G147+uEREX*'PH + UC'!H147+uHOEX*I147+uNES*S147+ uOCEX*N147+uEREX*O147+uHOEX*P147)/(1+oDR)^A$5:A$65536</f>
        <v>495.03799720303607</v>
      </c>
    </row>
    <row r="148" spans="1:25" x14ac:dyDescent="0.25">
      <c r="A148" s="4">
        <v>142</v>
      </c>
      <c r="C148" s="106">
        <f>IF(male=0,VLOOKUP((($A$5:$A$1570/'Life tables'!$I$2)*2)+age,lifetable,13,1),IF(male=1,VLOOKUP((($A$5:$A$1570/'Life tables'!$I$2)*2)+age,lifetable,10,1),"error"))</f>
        <v>1.2085130128736132E-4</v>
      </c>
      <c r="F148" s="97">
        <f t="shared" si="38"/>
        <v>114.50852530377469</v>
      </c>
      <c r="G148" s="97">
        <f t="shared" si="39"/>
        <v>11.502621019903858</v>
      </c>
      <c r="H148" s="97">
        <f t="shared" si="40"/>
        <v>0.26322335048781692</v>
      </c>
      <c r="I148" s="97">
        <f t="shared" si="41"/>
        <v>0.26322335048781692</v>
      </c>
      <c r="J148" s="97">
        <f t="shared" si="42"/>
        <v>1.5292232778799994E-2</v>
      </c>
      <c r="K148" s="97">
        <f t="shared" si="43"/>
        <v>0.63460519999133036</v>
      </c>
      <c r="L148" s="97">
        <f t="shared" si="51"/>
        <v>101.82956015012508</v>
      </c>
      <c r="M148" s="97">
        <f t="shared" si="44"/>
        <v>667.55070267488645</v>
      </c>
      <c r="N148" s="97">
        <f t="shared" si="45"/>
        <v>64.286579001293561</v>
      </c>
      <c r="O148" s="97">
        <f t="shared" si="46"/>
        <v>1.5345139771247041</v>
      </c>
      <c r="P148" s="97">
        <f t="shared" si="47"/>
        <v>1.5345139771247041</v>
      </c>
      <c r="Q148" s="97">
        <f t="shared" si="48"/>
        <v>8.8814383843129882E-2</v>
      </c>
      <c r="R148" s="97">
        <f t="shared" si="49"/>
        <v>0.12028920080320099</v>
      </c>
      <c r="S148" s="97">
        <f t="shared" si="52"/>
        <v>599.9859921346972</v>
      </c>
      <c r="T148" s="97">
        <f t="shared" si="53"/>
        <v>12.829273645499045</v>
      </c>
      <c r="U148" s="97">
        <f t="shared" si="54"/>
        <v>205.97049939325672</v>
      </c>
      <c r="V148" s="33">
        <f t="shared" si="55"/>
        <v>1000.0000000000005</v>
      </c>
      <c r="W148" s="101">
        <f t="shared" si="50"/>
        <v>130964.08794863831</v>
      </c>
      <c r="X148" s="108">
        <f t="shared" si="56"/>
        <v>781.20022696124477</v>
      </c>
      <c r="Y148" s="32">
        <f>(uNES*L148+ uOCEX*G148+uEREX*'PH + UC'!H148+uHOEX*I148+uNES*S148+ uOCEX*N148+uEREX*O148+uHOEX*P148)/(1+oDR)^A$5:A$65536</f>
        <v>494.35205987864214</v>
      </c>
    </row>
    <row r="149" spans="1:25" x14ac:dyDescent="0.25">
      <c r="A149" s="4">
        <v>143</v>
      </c>
      <c r="C149" s="106">
        <f>IF(male=0,VLOOKUP((($A$5:$A$1570/'Life tables'!$I$2)*2)+age,lifetable,13,1),IF(male=1,VLOOKUP((($A$5:$A$1570/'Life tables'!$I$2)*2)+age,lifetable,10,1),"error"))</f>
        <v>1.2085130128736132E-4</v>
      </c>
      <c r="F149" s="97">
        <f t="shared" si="38"/>
        <v>114.35071303996698</v>
      </c>
      <c r="G149" s="97">
        <f t="shared" si="39"/>
        <v>11.486768447721502</v>
      </c>
      <c r="H149" s="97">
        <f t="shared" si="40"/>
        <v>0.26286058384911176</v>
      </c>
      <c r="I149" s="97">
        <f t="shared" si="41"/>
        <v>0.26286058384911176</v>
      </c>
      <c r="J149" s="97">
        <f t="shared" si="42"/>
        <v>1.5271157475742033E-2</v>
      </c>
      <c r="K149" s="97">
        <f t="shared" si="43"/>
        <v>0.63373060586858621</v>
      </c>
      <c r="L149" s="97">
        <f t="shared" si="51"/>
        <v>101.68922166120292</v>
      </c>
      <c r="M149" s="97">
        <f t="shared" si="44"/>
        <v>666.84951392127778</v>
      </c>
      <c r="N149" s="97">
        <f t="shared" si="45"/>
        <v>64.219053005106218</v>
      </c>
      <c r="O149" s="97">
        <f t="shared" si="46"/>
        <v>1.5329021385951305</v>
      </c>
      <c r="P149" s="97">
        <f t="shared" si="47"/>
        <v>1.5329021385951305</v>
      </c>
      <c r="Q149" s="97">
        <f t="shared" si="48"/>
        <v>8.8721094079730708E-2</v>
      </c>
      <c r="R149" s="97">
        <f t="shared" si="49"/>
        <v>0.12016285019875132</v>
      </c>
      <c r="S149" s="97">
        <f t="shared" si="52"/>
        <v>599.35577269470286</v>
      </c>
      <c r="T149" s="97">
        <f t="shared" si="53"/>
        <v>12.933265897054518</v>
      </c>
      <c r="U149" s="97">
        <f t="shared" si="54"/>
        <v>206.72439284932406</v>
      </c>
      <c r="V149" s="33">
        <f t="shared" si="55"/>
        <v>1000.0000000000006</v>
      </c>
      <c r="W149" s="101">
        <f t="shared" si="50"/>
        <v>130672.16078909734</v>
      </c>
      <c r="X149" s="108">
        <f t="shared" si="56"/>
        <v>780.34234125362195</v>
      </c>
      <c r="Y149" s="32">
        <f>(uNES*L149+ uOCEX*G149+uEREX*'PH + UC'!H149+uHOEX*I149+uNES*S149+ uOCEX*N149+uEREX*O149+uHOEX*P149)/(1+oDR)^A$5:A$65536</f>
        <v>493.66718096743642</v>
      </c>
    </row>
    <row r="150" spans="1:25" x14ac:dyDescent="0.25">
      <c r="A150" s="4">
        <v>144</v>
      </c>
      <c r="C150" s="106">
        <f>IF(male=0,VLOOKUP((($A$5:$A$1570/'Life tables'!$I$2)*2)+age,lifetable,13,1),IF(male=1,VLOOKUP((($A$5:$A$1570/'Life tables'!$I$2)*2)+age,lifetable,10,1),"error"))</f>
        <v>1.2085130128736132E-4</v>
      </c>
      <c r="F150" s="97">
        <f t="shared" si="38"/>
        <v>114.19467601381943</v>
      </c>
      <c r="G150" s="97">
        <f t="shared" si="39"/>
        <v>11.471094201877477</v>
      </c>
      <c r="H150" s="97">
        <f t="shared" si="40"/>
        <v>0.2625018979895764</v>
      </c>
      <c r="I150" s="97">
        <f t="shared" si="41"/>
        <v>0.2625018979895764</v>
      </c>
      <c r="J150" s="97">
        <f t="shared" si="42"/>
        <v>1.525031924977039E-2</v>
      </c>
      <c r="K150" s="97">
        <f t="shared" si="43"/>
        <v>0.63286585009671925</v>
      </c>
      <c r="L150" s="97">
        <f t="shared" si="51"/>
        <v>101.55046184661632</v>
      </c>
      <c r="M150" s="97">
        <f t="shared" si="44"/>
        <v>666.14766523980245</v>
      </c>
      <c r="N150" s="97">
        <f t="shared" si="45"/>
        <v>64.151463456435494</v>
      </c>
      <c r="O150" s="97">
        <f t="shared" si="46"/>
        <v>1.5312887830743664</v>
      </c>
      <c r="P150" s="97">
        <f t="shared" si="47"/>
        <v>1.5312887830743664</v>
      </c>
      <c r="Q150" s="97">
        <f t="shared" si="48"/>
        <v>8.8627716516129065E-2</v>
      </c>
      <c r="R150" s="97">
        <f t="shared" si="49"/>
        <v>0.12003638067869665</v>
      </c>
      <c r="S150" s="97">
        <f t="shared" si="52"/>
        <v>598.72496012002341</v>
      </c>
      <c r="T150" s="97">
        <f t="shared" si="53"/>
        <v>13.037143932820417</v>
      </c>
      <c r="U150" s="97">
        <f t="shared" si="54"/>
        <v>207.47729508009948</v>
      </c>
      <c r="V150" s="33">
        <f t="shared" si="55"/>
        <v>1000.0000000000005</v>
      </c>
      <c r="W150" s="101">
        <f t="shared" si="50"/>
        <v>130380.80451149918</v>
      </c>
      <c r="X150" s="108">
        <f t="shared" si="56"/>
        <v>779.48556098708059</v>
      </c>
      <c r="Y150" s="32">
        <f>(uNES*L150+ uOCEX*G150+uEREX*'PH + UC'!H150+uHOEX*I150+uNES*S150+ uOCEX*N150+uEREX*O150+uHOEX*P150)/(1+oDR)^A$5:A$65536</f>
        <v>492.98335351045802</v>
      </c>
    </row>
    <row r="151" spans="1:25" x14ac:dyDescent="0.25">
      <c r="A151" s="4">
        <v>145</v>
      </c>
      <c r="C151" s="106">
        <f>IF(male=0,VLOOKUP((($A$5:$A$1570/'Life tables'!$I$2)*2)+age,lifetable,13,1),IF(male=1,VLOOKUP((($A$5:$A$1570/'Life tables'!$I$2)*2)+age,lifetable,10,1),"error"))</f>
        <v>1.2085130128736132E-4</v>
      </c>
      <c r="F151" s="97">
        <f t="shared" si="38"/>
        <v>114.04033340351657</v>
      </c>
      <c r="G151" s="97">
        <f t="shared" si="39"/>
        <v>11.455590163651269</v>
      </c>
      <c r="H151" s="97">
        <f t="shared" si="40"/>
        <v>0.26214710712226608</v>
      </c>
      <c r="I151" s="97">
        <f t="shared" si="41"/>
        <v>0.26214710712226608</v>
      </c>
      <c r="J151" s="97">
        <f t="shared" si="42"/>
        <v>1.5229707307400355E-2</v>
      </c>
      <c r="K151" s="97">
        <f t="shared" si="43"/>
        <v>0.63201048476196708</v>
      </c>
      <c r="L151" s="97">
        <f t="shared" si="51"/>
        <v>101.41320883355141</v>
      </c>
      <c r="M151" s="97">
        <f t="shared" si="44"/>
        <v>665.44522758356402</v>
      </c>
      <c r="N151" s="97">
        <f t="shared" si="45"/>
        <v>64.083817188219001</v>
      </c>
      <c r="O151" s="97">
        <f t="shared" si="46"/>
        <v>1.529674073663924</v>
      </c>
      <c r="P151" s="97">
        <f t="shared" si="47"/>
        <v>1.529674073663924</v>
      </c>
      <c r="Q151" s="97">
        <f t="shared" si="48"/>
        <v>8.8534260592291303E-2</v>
      </c>
      <c r="R151" s="97">
        <f t="shared" si="49"/>
        <v>0.11990980502842107</v>
      </c>
      <c r="S151" s="97">
        <f t="shared" si="52"/>
        <v>598.09361818239643</v>
      </c>
      <c r="T151" s="97">
        <f t="shared" si="53"/>
        <v>13.140907900720109</v>
      </c>
      <c r="U151" s="97">
        <f t="shared" si="54"/>
        <v>208.22921536988986</v>
      </c>
      <c r="V151" s="33">
        <f t="shared" si="55"/>
        <v>1000.0000000000005</v>
      </c>
      <c r="W151" s="101">
        <f t="shared" si="50"/>
        <v>130090.02204057104</v>
      </c>
      <c r="X151" s="108">
        <f t="shared" si="56"/>
        <v>778.6298767293905</v>
      </c>
      <c r="Y151" s="32">
        <f>(uNES*L151+ uOCEX*G151+uEREX*'PH + UC'!H151+uHOEX*I151+uNES*S151+ uOCEX*N151+uEREX*O151+uHOEX*P151)/(1+oDR)^A$5:A$65536</f>
        <v>492.30057083042971</v>
      </c>
    </row>
    <row r="152" spans="1:25" x14ac:dyDescent="0.25">
      <c r="A152" s="4">
        <v>146</v>
      </c>
      <c r="C152" s="106">
        <f>IF(male=0,VLOOKUP((($A$5:$A$1570/'Life tables'!$I$2)*2)+age,lifetable,13,1),IF(male=1,VLOOKUP((($A$5:$A$1570/'Life tables'!$I$2)*2)+age,lifetable,10,1),"error"))</f>
        <v>1.2085130128736132E-4</v>
      </c>
      <c r="F152" s="97">
        <f t="shared" si="38"/>
        <v>113.88760835807729</v>
      </c>
      <c r="G152" s="97">
        <f t="shared" si="39"/>
        <v>11.440248613200984</v>
      </c>
      <c r="H152" s="97">
        <f t="shared" si="40"/>
        <v>0.26179603458808326</v>
      </c>
      <c r="I152" s="97">
        <f t="shared" si="41"/>
        <v>0.26179603458808326</v>
      </c>
      <c r="J152" s="97">
        <f t="shared" si="42"/>
        <v>1.5209311385438958E-2</v>
      </c>
      <c r="K152" s="97">
        <f t="shared" si="43"/>
        <v>0.63116408395689549</v>
      </c>
      <c r="L152" s="97">
        <f t="shared" si="51"/>
        <v>101.2773942803578</v>
      </c>
      <c r="M152" s="97">
        <f t="shared" si="44"/>
        <v>664.74226837131323</v>
      </c>
      <c r="N152" s="97">
        <f t="shared" si="45"/>
        <v>64.016120693028498</v>
      </c>
      <c r="O152" s="97">
        <f t="shared" si="46"/>
        <v>1.5280581653408185</v>
      </c>
      <c r="P152" s="97">
        <f t="shared" si="47"/>
        <v>1.5280581653408185</v>
      </c>
      <c r="Q152" s="97">
        <f t="shared" si="48"/>
        <v>8.844073527795529E-2</v>
      </c>
      <c r="R152" s="97">
        <f t="shared" si="49"/>
        <v>0.11978313539643645</v>
      </c>
      <c r="S152" s="97">
        <f t="shared" si="52"/>
        <v>597.4618074769287</v>
      </c>
      <c r="T152" s="97">
        <f t="shared" si="53"/>
        <v>13.244557947383504</v>
      </c>
      <c r="U152" s="97">
        <f t="shared" si="54"/>
        <v>208.98016258924318</v>
      </c>
      <c r="V152" s="33">
        <f t="shared" si="55"/>
        <v>1000.0000000000005</v>
      </c>
      <c r="W152" s="101">
        <f t="shared" si="50"/>
        <v>129799.81608294195</v>
      </c>
      <c r="X152" s="108">
        <f t="shared" si="56"/>
        <v>777.77527946337375</v>
      </c>
      <c r="Y152" s="32">
        <f>(uNES*L152+ uOCEX*G152+uEREX*'PH + UC'!H152+uHOEX*I152+uNES*S152+ uOCEX*N152+uEREX*O152+uHOEX*P152)/(1+oDR)^A$5:A$65536</f>
        <v>491.6188265179012</v>
      </c>
    </row>
    <row r="153" spans="1:25" x14ac:dyDescent="0.25">
      <c r="A153" s="4">
        <v>147</v>
      </c>
      <c r="C153" s="106">
        <f>IF(male=0,VLOOKUP((($A$5:$A$1570/'Life tables'!$I$2)*2)+age,lifetable,13,1),IF(male=1,VLOOKUP((($A$5:$A$1570/'Life tables'!$I$2)*2)+age,lifetable,10,1),"error"))</f>
        <v>1.2085130128736132E-4</v>
      </c>
      <c r="F153" s="97">
        <f t="shared" si="38"/>
        <v>113.7364278019206</v>
      </c>
      <c r="G153" s="97">
        <f t="shared" si="39"/>
        <v>11.425062209931573</v>
      </c>
      <c r="H153" s="97">
        <f t="shared" si="40"/>
        <v>0.26144851240652861</v>
      </c>
      <c r="I153" s="97">
        <f t="shared" si="41"/>
        <v>0.26144851240652861</v>
      </c>
      <c r="J153" s="97">
        <f t="shared" si="42"/>
        <v>1.518912172488536E-2</v>
      </c>
      <c r="K153" s="97">
        <f t="shared" si="43"/>
        <v>0.63032624269730275</v>
      </c>
      <c r="L153" s="97">
        <f t="shared" si="51"/>
        <v>101.14295320275377</v>
      </c>
      <c r="M153" s="97">
        <f t="shared" si="44"/>
        <v>664.03885166145312</v>
      </c>
      <c r="N153" s="97">
        <f t="shared" si="45"/>
        <v>63.948380139826988</v>
      </c>
      <c r="O153" s="97">
        <f t="shared" si="46"/>
        <v>1.5264412053575569</v>
      </c>
      <c r="P153" s="97">
        <f t="shared" si="47"/>
        <v>1.5264412053575569</v>
      </c>
      <c r="Q153" s="97">
        <f t="shared" si="48"/>
        <v>8.8347149095780855E-2</v>
      </c>
      <c r="R153" s="97">
        <f t="shared" si="49"/>
        <v>0.11965638332573734</v>
      </c>
      <c r="S153" s="97">
        <f t="shared" si="52"/>
        <v>596.82958557848951</v>
      </c>
      <c r="T153" s="97">
        <f t="shared" si="53"/>
        <v>13.348094218204169</v>
      </c>
      <c r="U153" s="97">
        <f t="shared" si="54"/>
        <v>209.73014521526622</v>
      </c>
      <c r="V153" s="33">
        <f t="shared" si="55"/>
        <v>1000.0000000000006</v>
      </c>
      <c r="W153" s="101">
        <f t="shared" si="50"/>
        <v>129510.18913827447</v>
      </c>
      <c r="X153" s="108">
        <f t="shared" si="56"/>
        <v>776.92176056653011</v>
      </c>
      <c r="Y153" s="32">
        <f>(uNES*L153+ uOCEX*G153+uEREX*'PH + UC'!H153+uHOEX*I153+uNES*S153+ uOCEX*N153+uEREX*O153+uHOEX*P153)/(1+oDR)^A$5:A$65536</f>
        <v>490.93811441808225</v>
      </c>
    </row>
    <row r="154" spans="1:25" x14ac:dyDescent="0.25">
      <c r="A154" s="4">
        <v>148</v>
      </c>
      <c r="C154" s="106">
        <f>IF(male=0,VLOOKUP((($A$5:$A$1570/'Life tables'!$I$2)*2)+age,lifetable,13,1),IF(male=1,VLOOKUP((($A$5:$A$1570/'Life tables'!$I$2)*2)+age,lifetable,10,1),"error"))</f>
        <v>1.2085130128736132E-4</v>
      </c>
      <c r="F154" s="97">
        <f t="shared" si="38"/>
        <v>113.58672224905035</v>
      </c>
      <c r="G154" s="97">
        <f t="shared" si="39"/>
        <v>11.410023973829297</v>
      </c>
      <c r="H154" s="97">
        <f t="shared" si="40"/>
        <v>0.26110438084856297</v>
      </c>
      <c r="I154" s="97">
        <f t="shared" si="41"/>
        <v>0.26110438084856297</v>
      </c>
      <c r="J154" s="97">
        <f t="shared" si="42"/>
        <v>1.5169129046115833E-2</v>
      </c>
      <c r="K154" s="97">
        <f t="shared" si="43"/>
        <v>0.62949657589243391</v>
      </c>
      <c r="L154" s="97">
        <f t="shared" si="51"/>
        <v>101.00982380858538</v>
      </c>
      <c r="M154" s="97">
        <f t="shared" si="44"/>
        <v>663.33503831747964</v>
      </c>
      <c r="N154" s="97">
        <f t="shared" si="45"/>
        <v>63.88060138990101</v>
      </c>
      <c r="O154" s="97">
        <f t="shared" si="46"/>
        <v>1.5248233336224415</v>
      </c>
      <c r="P154" s="97">
        <f t="shared" si="47"/>
        <v>1.5248233336224415</v>
      </c>
      <c r="Q154" s="97">
        <f t="shared" si="48"/>
        <v>8.825351014336108E-2</v>
      </c>
      <c r="R154" s="97">
        <f t="shared" si="49"/>
        <v>0.11952955978361245</v>
      </c>
      <c r="S154" s="97">
        <f t="shared" si="52"/>
        <v>596.19700719040679</v>
      </c>
      <c r="T154" s="97">
        <f t="shared" si="53"/>
        <v>13.451516857393646</v>
      </c>
      <c r="U154" s="97">
        <f t="shared" si="54"/>
        <v>210.47917135094227</v>
      </c>
      <c r="V154" s="33">
        <f t="shared" si="55"/>
        <v>1000.0000000000005</v>
      </c>
      <c r="W154" s="101">
        <f t="shared" si="50"/>
        <v>129221.14350983695</v>
      </c>
      <c r="X154" s="108">
        <f t="shared" si="56"/>
        <v>776.06931179166452</v>
      </c>
      <c r="Y154" s="32">
        <f>(uNES*L154+ uOCEX*G154+uEREX*'PH + UC'!H154+uHOEX*I154+uNES*S154+ uOCEX*N154+uEREX*O154+uHOEX*P154)/(1+oDR)^A$5:A$65536</f>
        <v>490.25842861832359</v>
      </c>
    </row>
    <row r="155" spans="1:25" x14ac:dyDescent="0.25">
      <c r="A155" s="4">
        <v>149</v>
      </c>
      <c r="C155" s="106">
        <f>IF(male=0,VLOOKUP((($A$5:$A$1570/'Life tables'!$I$2)*2)+age,lifetable,13,1),IF(male=1,VLOOKUP((($A$5:$A$1570/'Life tables'!$I$2)*2)+age,lifetable,10,1),"error"))</f>
        <v>1.2085130128736132E-4</v>
      </c>
      <c r="F155" s="97">
        <f t="shared" si="38"/>
        <v>113.43842562638578</v>
      </c>
      <c r="G155" s="97">
        <f t="shared" si="39"/>
        <v>11.395127267714908</v>
      </c>
      <c r="H155" s="97">
        <f t="shared" si="40"/>
        <v>0.26076348803049337</v>
      </c>
      <c r="I155" s="97">
        <f t="shared" si="41"/>
        <v>0.26076348803049337</v>
      </c>
      <c r="J155" s="97">
        <f t="shared" si="42"/>
        <v>1.514932452529015E-2</v>
      </c>
      <c r="K155" s="97">
        <f t="shared" si="43"/>
        <v>0.62867471736587932</v>
      </c>
      <c r="L155" s="97">
        <f t="shared" si="51"/>
        <v>100.87794734071872</v>
      </c>
      <c r="M155" s="97">
        <f t="shared" si="44"/>
        <v>662.63088616527875</v>
      </c>
      <c r="N155" s="97">
        <f t="shared" si="45"/>
        <v>63.812790012008655</v>
      </c>
      <c r="O155" s="97">
        <f t="shared" si="46"/>
        <v>1.5232046830611508</v>
      </c>
      <c r="P155" s="97">
        <f t="shared" si="47"/>
        <v>1.5232046830611508</v>
      </c>
      <c r="Q155" s="97">
        <f t="shared" si="48"/>
        <v>8.8159826114149575E-2</v>
      </c>
      <c r="R155" s="97">
        <f t="shared" si="49"/>
        <v>0.11940267518998877</v>
      </c>
      <c r="S155" s="97">
        <f t="shared" si="52"/>
        <v>595.56412428584372</v>
      </c>
      <c r="T155" s="97">
        <f t="shared" si="53"/>
        <v>13.554826008033086</v>
      </c>
      <c r="U155" s="97">
        <f t="shared" si="54"/>
        <v>211.22724874349814</v>
      </c>
      <c r="V155" s="33">
        <f t="shared" si="55"/>
        <v>1000.0000000000005</v>
      </c>
      <c r="W155" s="101">
        <f t="shared" si="50"/>
        <v>128932.68131454226</v>
      </c>
      <c r="X155" s="108">
        <f t="shared" si="56"/>
        <v>775.21792524846933</v>
      </c>
      <c r="Y155" s="32">
        <f>(uNES*L155+ uOCEX*G155+uEREX*'PH + UC'!H155+uHOEX*I155+uNES*S155+ uOCEX*N155+uEREX*O155+uHOEX*P155)/(1+oDR)^A$5:A$65536</f>
        <v>489.57976343621999</v>
      </c>
    </row>
    <row r="156" spans="1:25" x14ac:dyDescent="0.25">
      <c r="A156" s="4">
        <v>150</v>
      </c>
      <c r="C156" s="106">
        <f>IF(male=0,VLOOKUP((($A$5:$A$1570/'Life tables'!$I$2)*2)+age,lifetable,13,1),IF(male=1,VLOOKUP((($A$5:$A$1570/'Life tables'!$I$2)*2)+age,lifetable,10,1),"error"))</f>
        <v>1.2085130128736132E-4</v>
      </c>
      <c r="F156" s="97">
        <f t="shared" si="38"/>
        <v>113.2914751057875</v>
      </c>
      <c r="G156" s="97">
        <f t="shared" si="39"/>
        <v>11.380365780370315</v>
      </c>
      <c r="H156" s="97">
        <f t="shared" si="40"/>
        <v>0.26042568952784739</v>
      </c>
      <c r="I156" s="97">
        <f t="shared" si="41"/>
        <v>0.26042568952784739</v>
      </c>
      <c r="J156" s="97">
        <f t="shared" si="42"/>
        <v>1.5129699771919228E-2</v>
      </c>
      <c r="K156" s="97">
        <f t="shared" si="43"/>
        <v>0.62786031892466543</v>
      </c>
      <c r="L156" s="97">
        <f t="shared" si="51"/>
        <v>100.74726792766491</v>
      </c>
      <c r="M156" s="97">
        <f t="shared" si="44"/>
        <v>661.92645014268192</v>
      </c>
      <c r="N156" s="97">
        <f t="shared" si="45"/>
        <v>63.744951296782126</v>
      </c>
      <c r="O156" s="97">
        <f t="shared" si="46"/>
        <v>1.521585379960527</v>
      </c>
      <c r="P156" s="97">
        <f t="shared" si="47"/>
        <v>1.521585379960527</v>
      </c>
      <c r="Q156" s="97">
        <f t="shared" si="48"/>
        <v>8.8066104317358493E-2</v>
      </c>
      <c r="R156" s="97">
        <f t="shared" si="49"/>
        <v>0.1192757394443808</v>
      </c>
      <c r="S156" s="97">
        <f t="shared" si="52"/>
        <v>594.93098624221705</v>
      </c>
      <c r="T156" s="97">
        <f t="shared" si="53"/>
        <v>13.658021812122364</v>
      </c>
      <c r="U156" s="97">
        <f t="shared" si="54"/>
        <v>211.97438480186719</v>
      </c>
      <c r="V156" s="33">
        <f t="shared" si="55"/>
        <v>1000.0000000000007</v>
      </c>
      <c r="W156" s="101">
        <f t="shared" si="50"/>
        <v>128644.80449248212</v>
      </c>
      <c r="X156" s="108">
        <f t="shared" si="56"/>
        <v>774.36759338601109</v>
      </c>
      <c r="Y156" s="32">
        <f>(uNES*L156+ uOCEX*G156+uEREX*'PH + UC'!H156+uHOEX*I156+uNES*S156+ uOCEX*N156+uEREX*O156+uHOEX*P156)/(1+oDR)^A$5:A$65536</f>
        <v>488.90211340830132</v>
      </c>
    </row>
    <row r="157" spans="1:25" x14ac:dyDescent="0.25">
      <c r="A157" s="4">
        <v>151</v>
      </c>
      <c r="C157" s="106">
        <f>IF(male=0,VLOOKUP((($A$5:$A$1570/'Life tables'!$I$2)*2)+age,lifetable,13,1),IF(male=1,VLOOKUP((($A$5:$A$1570/'Life tables'!$I$2)*2)+age,lifetable,10,1),"error"))</f>
        <v>1.2085130128736132E-4</v>
      </c>
      <c r="F157" s="97">
        <f t="shared" si="38"/>
        <v>113.14581094435123</v>
      </c>
      <c r="G157" s="97">
        <f t="shared" si="39"/>
        <v>11.365733510495749</v>
      </c>
      <c r="H157" s="97">
        <f t="shared" si="40"/>
        <v>0.26009084800825283</v>
      </c>
      <c r="I157" s="97">
        <f t="shared" si="41"/>
        <v>0.26009084800825283</v>
      </c>
      <c r="J157" s="97">
        <f t="shared" si="42"/>
        <v>1.5110246807536856E-2</v>
      </c>
      <c r="K157" s="97">
        <f t="shared" si="43"/>
        <v>0.62705304947416285</v>
      </c>
      <c r="L157" s="97">
        <f t="shared" si="51"/>
        <v>100.61773244155728</v>
      </c>
      <c r="M157" s="97">
        <f t="shared" si="44"/>
        <v>661.22178244165991</v>
      </c>
      <c r="N157" s="97">
        <f t="shared" si="45"/>
        <v>63.677090270421296</v>
      </c>
      <c r="O157" s="97">
        <f t="shared" si="46"/>
        <v>1.5199655442954401</v>
      </c>
      <c r="P157" s="97">
        <f t="shared" si="47"/>
        <v>1.5199655442954401</v>
      </c>
      <c r="Q157" s="97">
        <f t="shared" si="48"/>
        <v>8.7972351696876422E-2</v>
      </c>
      <c r="R157" s="97">
        <f t="shared" si="49"/>
        <v>0.11914876195151305</v>
      </c>
      <c r="S157" s="97">
        <f t="shared" si="52"/>
        <v>594.29763996899931</v>
      </c>
      <c r="T157" s="97">
        <f t="shared" si="53"/>
        <v>13.761104410626777</v>
      </c>
      <c r="U157" s="97">
        <f t="shared" si="54"/>
        <v>212.72058661329285</v>
      </c>
      <c r="V157" s="33">
        <f t="shared" si="55"/>
        <v>1000.0000000000007</v>
      </c>
      <c r="W157" s="101">
        <f t="shared" si="50"/>
        <v>128357.51481598066</v>
      </c>
      <c r="X157" s="108">
        <f t="shared" si="56"/>
        <v>773.51830897608102</v>
      </c>
      <c r="Y157" s="32">
        <f>(uNES*L157+ uOCEX*G157+uEREX*'PH + UC'!H157+uHOEX*I157+uNES*S157+ uOCEX*N157+uEREX*O157+uHOEX*P157)/(1+oDR)^A$5:A$65536</f>
        <v>488.2254732792814</v>
      </c>
    </row>
    <row r="158" spans="1:25" x14ac:dyDescent="0.25">
      <c r="A158" s="4">
        <v>152</v>
      </c>
      <c r="C158" s="106">
        <f>IF(male=0,VLOOKUP((($A$5:$A$1570/'Life tables'!$I$2)*2)+age,lifetable,13,1),IF(male=1,VLOOKUP((($A$5:$A$1570/'Life tables'!$I$2)*2)+age,lifetable,10,1),"error"))</f>
        <v>1.2085130128736132E-4</v>
      </c>
      <c r="F158" s="97">
        <f t="shared" si="38"/>
        <v>113.00137633256202</v>
      </c>
      <c r="G158" s="97">
        <f t="shared" si="39"/>
        <v>11.351224751456535</v>
      </c>
      <c r="H158" s="97">
        <f t="shared" si="40"/>
        <v>0.25975883288238594</v>
      </c>
      <c r="I158" s="97">
        <f t="shared" si="41"/>
        <v>0.25975883288238594</v>
      </c>
      <c r="J158" s="97">
        <f t="shared" si="42"/>
        <v>1.5090958045421227E-2</v>
      </c>
      <c r="K158" s="97">
        <f t="shared" si="43"/>
        <v>0.62625259417655943</v>
      </c>
      <c r="L158" s="97">
        <f t="shared" si="51"/>
        <v>100.48929036311873</v>
      </c>
      <c r="M158" s="97">
        <f t="shared" si="44"/>
        <v>660.51693264351911</v>
      </c>
      <c r="N158" s="97">
        <f t="shared" si="45"/>
        <v>63.609211707713392</v>
      </c>
      <c r="O158" s="97">
        <f t="shared" si="46"/>
        <v>1.5183452900395662</v>
      </c>
      <c r="P158" s="97">
        <f t="shared" si="47"/>
        <v>1.5183452900395662</v>
      </c>
      <c r="Q158" s="97">
        <f t="shared" si="48"/>
        <v>8.7878574849255736E-2</v>
      </c>
      <c r="R158" s="97">
        <f t="shared" si="49"/>
        <v>0.11902175164568173</v>
      </c>
      <c r="S158" s="97">
        <f t="shared" si="52"/>
        <v>593.66413002923161</v>
      </c>
      <c r="T158" s="97">
        <f t="shared" si="53"/>
        <v>13.864073943521454</v>
      </c>
      <c r="U158" s="97">
        <f t="shared" si="54"/>
        <v>213.4658609591151</v>
      </c>
      <c r="V158" s="33">
        <f t="shared" si="55"/>
        <v>1000.0000000000007</v>
      </c>
      <c r="W158" s="101">
        <f t="shared" si="50"/>
        <v>128070.81389819317</v>
      </c>
      <c r="X158" s="108">
        <f t="shared" si="56"/>
        <v>772.67006509736416</v>
      </c>
      <c r="Y158" s="32">
        <f>(uNES*L158+ uOCEX*G158+uEREX*'PH + UC'!H158+uHOEX*I158+uNES*S158+ uOCEX*N158+uEREX*O158+uHOEX*P158)/(1+oDR)^A$5:A$65536</f>
        <v>487.54983799184157</v>
      </c>
    </row>
    <row r="159" spans="1:25" x14ac:dyDescent="0.25">
      <c r="A159" s="4">
        <v>153</v>
      </c>
      <c r="C159" s="106">
        <f>IF(male=0,VLOOKUP((($A$5:$A$1570/'Life tables'!$I$2)*2)+age,lifetable,13,1),IF(male=1,VLOOKUP((($A$5:$A$1570/'Life tables'!$I$2)*2)+age,lifetable,10,1),"error"))</f>
        <v>1.2085130128736132E-4</v>
      </c>
      <c r="F159" s="97">
        <f t="shared" si="38"/>
        <v>112.8581172499223</v>
      </c>
      <c r="G159" s="97">
        <f t="shared" si="39"/>
        <v>11.336834076780635</v>
      </c>
      <c r="H159" s="97">
        <f t="shared" si="40"/>
        <v>0.2594295199721009</v>
      </c>
      <c r="I159" s="97">
        <f t="shared" si="41"/>
        <v>0.2594295199721009</v>
      </c>
      <c r="J159" s="97">
        <f t="shared" si="42"/>
        <v>1.5071826271314518E-2</v>
      </c>
      <c r="K159" s="97">
        <f t="shared" si="43"/>
        <v>0.62545865365075171</v>
      </c>
      <c r="L159" s="97">
        <f t="shared" si="51"/>
        <v>100.3618936532754</v>
      </c>
      <c r="M159" s="97">
        <f t="shared" si="44"/>
        <v>659.81194784744184</v>
      </c>
      <c r="N159" s="97">
        <f t="shared" si="45"/>
        <v>63.541320144411713</v>
      </c>
      <c r="O159" s="97">
        <f t="shared" si="46"/>
        <v>1.5167247254608667</v>
      </c>
      <c r="P159" s="97">
        <f t="shared" si="47"/>
        <v>1.5167247254608667</v>
      </c>
      <c r="Q159" s="97">
        <f t="shared" si="48"/>
        <v>8.7784780040814248E-2</v>
      </c>
      <c r="R159" s="97">
        <f t="shared" si="49"/>
        <v>0.11889471701391707</v>
      </c>
      <c r="S159" s="97">
        <f t="shared" si="52"/>
        <v>593.03049875505371</v>
      </c>
      <c r="T159" s="97">
        <f t="shared" si="53"/>
        <v>13.966930549833583</v>
      </c>
      <c r="U159" s="97">
        <f t="shared" si="54"/>
        <v>214.21021432977977</v>
      </c>
      <c r="V159" s="33">
        <f t="shared" si="55"/>
        <v>1000.0000000000008</v>
      </c>
      <c r="W159" s="101">
        <f t="shared" si="50"/>
        <v>127784.70320127028</v>
      </c>
      <c r="X159" s="108">
        <f t="shared" si="56"/>
        <v>771.82285512038743</v>
      </c>
      <c r="Y159" s="32">
        <f>(uNES*L159+ uOCEX*G159+uEREX*'PH + UC'!H159+uHOEX*I159+uNES*S159+ uOCEX*N159+uEREX*O159+uHOEX*P159)/(1+oDR)^A$5:A$65536</f>
        <v>486.87520267691832</v>
      </c>
    </row>
    <row r="160" spans="1:25" x14ac:dyDescent="0.25">
      <c r="A160" s="4">
        <v>154</v>
      </c>
      <c r="C160" s="106">
        <f>IF(male=0,VLOOKUP((($A$5:$A$1570/'Life tables'!$I$2)*2)+age,lifetable,13,1),IF(male=1,VLOOKUP((($A$5:$A$1570/'Life tables'!$I$2)*2)+age,lifetable,10,1),"error"))</f>
        <v>1.2085130128736132E-4</v>
      </c>
      <c r="F160" s="97">
        <f t="shared" si="38"/>
        <v>112.71598232768589</v>
      </c>
      <c r="G160" s="97">
        <f t="shared" si="39"/>
        <v>11.322556326369984</v>
      </c>
      <c r="H160" s="97">
        <f t="shared" si="40"/>
        <v>0.25910279119489288</v>
      </c>
      <c r="I160" s="97">
        <f t="shared" si="41"/>
        <v>0.25910279119489288</v>
      </c>
      <c r="J160" s="97">
        <f t="shared" si="42"/>
        <v>1.5052844625091499E-2</v>
      </c>
      <c r="K160" s="97">
        <f t="shared" si="43"/>
        <v>0.62467094321161798</v>
      </c>
      <c r="L160" s="97">
        <f t="shared" si="51"/>
        <v>100.23549663108942</v>
      </c>
      <c r="M160" s="97">
        <f t="shared" si="44"/>
        <v>659.10687279270155</v>
      </c>
      <c r="N160" s="97">
        <f t="shared" si="45"/>
        <v>63.473419889005228</v>
      </c>
      <c r="O160" s="97">
        <f t="shared" si="46"/>
        <v>1.5151039534025261</v>
      </c>
      <c r="P160" s="97">
        <f t="shared" si="47"/>
        <v>1.5151039534025261</v>
      </c>
      <c r="Q160" s="97">
        <f t="shared" si="48"/>
        <v>8.769097322389531E-2</v>
      </c>
      <c r="R160" s="97">
        <f t="shared" si="49"/>
        <v>0.11876766611800588</v>
      </c>
      <c r="S160" s="97">
        <f t="shared" si="52"/>
        <v>592.39678635754933</v>
      </c>
      <c r="T160" s="97">
        <f t="shared" si="53"/>
        <v>14.06967436768257</v>
      </c>
      <c r="U160" s="97">
        <f t="shared" si="54"/>
        <v>214.95365293910939</v>
      </c>
      <c r="V160" s="33">
        <f t="shared" si="55"/>
        <v>1000.0000000000007</v>
      </c>
      <c r="W160" s="101">
        <f t="shared" si="50"/>
        <v>127499.1840441125</v>
      </c>
      <c r="X160" s="108">
        <f t="shared" si="56"/>
        <v>770.9766726932088</v>
      </c>
      <c r="Y160" s="32">
        <f>(uNES*L160+ uOCEX*G160+uEREX*'PH + UC'!H160+uHOEX*I160+uNES*S160+ uOCEX*N160+uEREX*O160+uHOEX*P160)/(1+oDR)^A$5:A$65536</f>
        <v>486.20156264447121</v>
      </c>
    </row>
    <row r="161" spans="1:25" x14ac:dyDescent="0.25">
      <c r="A161" s="4">
        <v>155</v>
      </c>
      <c r="C161" s="106">
        <f>IF(male=0,VLOOKUP((($A$5:$A$1570/'Life tables'!$I$2)*2)+age,lifetable,13,1),IF(male=1,VLOOKUP((($A$5:$A$1570/'Life tables'!$I$2)*2)+age,lifetable,10,1),"error"))</f>
        <v>1.2085130128736132E-4</v>
      </c>
      <c r="F161" s="97">
        <f t="shared" si="38"/>
        <v>112.57492271834795</v>
      </c>
      <c r="G161" s="97">
        <f t="shared" si="39"/>
        <v>11.308386593390491</v>
      </c>
      <c r="H161" s="97">
        <f t="shared" si="40"/>
        <v>0.25877853426389202</v>
      </c>
      <c r="I161" s="97">
        <f t="shared" si="41"/>
        <v>0.25877853426389202</v>
      </c>
      <c r="J161" s="97">
        <f t="shared" si="42"/>
        <v>1.5034006583330331E-2</v>
      </c>
      <c r="K161" s="97">
        <f t="shared" si="43"/>
        <v>0.62388919214673333</v>
      </c>
      <c r="L161" s="97">
        <f t="shared" si="51"/>
        <v>100.11005585769961</v>
      </c>
      <c r="M161" s="97">
        <f t="shared" si="44"/>
        <v>658.40174997486088</v>
      </c>
      <c r="N161" s="97">
        <f t="shared" si="45"/>
        <v>63.405515033908692</v>
      </c>
      <c r="O161" s="97">
        <f t="shared" si="46"/>
        <v>1.5134830715500611</v>
      </c>
      <c r="P161" s="97">
        <f t="shared" si="47"/>
        <v>1.5134830715500611</v>
      </c>
      <c r="Q161" s="97">
        <f t="shared" si="48"/>
        <v>8.7597160052327511E-2</v>
      </c>
      <c r="R161" s="97">
        <f t="shared" si="49"/>
        <v>0.11864060661542986</v>
      </c>
      <c r="S161" s="97">
        <f t="shared" si="52"/>
        <v>591.76303103118425</v>
      </c>
      <c r="T161" s="97">
        <f t="shared" si="53"/>
        <v>14.172305534318227</v>
      </c>
      <c r="U161" s="97">
        <f t="shared" si="54"/>
        <v>215.69618273787154</v>
      </c>
      <c r="V161" s="33">
        <f t="shared" si="55"/>
        <v>1000.0000000000007</v>
      </c>
      <c r="W161" s="101">
        <f t="shared" si="50"/>
        <v>127214.2576097335</v>
      </c>
      <c r="X161" s="108">
        <f t="shared" si="56"/>
        <v>770.13151172781102</v>
      </c>
      <c r="Y161" s="32">
        <f>(uNES*L161+ uOCEX*G161+uEREX*'PH + UC'!H161+uHOEX*I161+uNES*S161+ uOCEX*N161+uEREX*O161+uHOEX*P161)/(1+oDR)^A$5:A$65536</f>
        <v>485.52891337470845</v>
      </c>
    </row>
    <row r="162" spans="1:25" x14ac:dyDescent="0.25">
      <c r="A162" s="4">
        <v>156</v>
      </c>
      <c r="C162" s="106">
        <f>IF(male=0,VLOOKUP((($A$5:$A$1570/'Life tables'!$I$2)*2)+age,lifetable,13,1),IF(male=1,VLOOKUP((($A$5:$A$1570/'Life tables'!$I$2)*2)+age,lifetable,10,1),"error"))</f>
        <v>1.2085130128736132E-4</v>
      </c>
      <c r="F162" s="97">
        <f t="shared" si="38"/>
        <v>112.43489197155876</v>
      </c>
      <c r="G162" s="97">
        <f t="shared" si="39"/>
        <v>11.29432021180731</v>
      </c>
      <c r="H162" s="97">
        <f t="shared" si="40"/>
        <v>0.25845664240262334</v>
      </c>
      <c r="I162" s="97">
        <f t="shared" si="41"/>
        <v>0.25845664240262334</v>
      </c>
      <c r="J162" s="97">
        <f t="shared" si="42"/>
        <v>1.5015305942741267E-2</v>
      </c>
      <c r="K162" s="97">
        <f t="shared" si="43"/>
        <v>0.62311314302868426</v>
      </c>
      <c r="L162" s="97">
        <f t="shared" si="51"/>
        <v>99.985530025974768</v>
      </c>
      <c r="M162" s="97">
        <f t="shared" si="44"/>
        <v>657.69661975625218</v>
      </c>
      <c r="N162" s="97">
        <f t="shared" si="45"/>
        <v>63.337609466102158</v>
      </c>
      <c r="O162" s="97">
        <f t="shared" si="46"/>
        <v>1.5118621726852821</v>
      </c>
      <c r="P162" s="97">
        <f t="shared" si="47"/>
        <v>1.5118621726852821</v>
      </c>
      <c r="Q162" s="97">
        <f t="shared" si="48"/>
        <v>8.7503345896123408E-2</v>
      </c>
      <c r="R162" s="97">
        <f t="shared" si="49"/>
        <v>0.1185135457792735</v>
      </c>
      <c r="S162" s="97">
        <f t="shared" si="52"/>
        <v>591.12926905310405</v>
      </c>
      <c r="T162" s="97">
        <f t="shared" si="53"/>
        <v>14.274824186157092</v>
      </c>
      <c r="U162" s="97">
        <f t="shared" si="54"/>
        <v>216.43780942667951</v>
      </c>
      <c r="V162" s="33">
        <f t="shared" si="55"/>
        <v>1000.0000000000007</v>
      </c>
      <c r="W162" s="101">
        <f t="shared" si="50"/>
        <v>126929.92495225297</v>
      </c>
      <c r="X162" s="108">
        <f t="shared" si="56"/>
        <v>769.28736638716407</v>
      </c>
      <c r="Y162" s="32">
        <f>(uNES*L162+ uOCEX*G162+uEREX*'PH + UC'!H162+uHOEX*I162+uNES*S162+ uOCEX*N162+uEREX*O162+uHOEX*P162)/(1+oDR)^A$5:A$65536</f>
        <v>484.85725050974651</v>
      </c>
    </row>
    <row r="163" spans="1:25" x14ac:dyDescent="0.25">
      <c r="A163" s="4">
        <v>157</v>
      </c>
      <c r="C163" s="106">
        <f>IF(male=0,VLOOKUP((($A$5:$A$1570/'Life tables'!$I$2)*2)+age,lifetable,13,1),IF(male=1,VLOOKUP((($A$5:$A$1570/'Life tables'!$I$2)*2)+age,lifetable,10,1),"error"))</f>
        <v>1.3243321503420002E-4</v>
      </c>
      <c r="F163" s="97">
        <f t="shared" si="38"/>
        <v>112.29584591614484</v>
      </c>
      <c r="G163" s="97">
        <f t="shared" si="39"/>
        <v>11.280352744533621</v>
      </c>
      <c r="H163" s="97">
        <f t="shared" si="40"/>
        <v>0.25813701407380618</v>
      </c>
      <c r="I163" s="97">
        <f t="shared" si="41"/>
        <v>0.25813701407380618</v>
      </c>
      <c r="J163" s="97">
        <f t="shared" si="42"/>
        <v>1.6433965119724895E-2</v>
      </c>
      <c r="K163" s="97">
        <f t="shared" si="43"/>
        <v>0.62234255106123149</v>
      </c>
      <c r="L163" s="97">
        <f t="shared" si="51"/>
        <v>99.860442627282652</v>
      </c>
      <c r="M163" s="97">
        <f t="shared" si="44"/>
        <v>656.99152047101927</v>
      </c>
      <c r="N163" s="97">
        <f t="shared" si="45"/>
        <v>63.26970687724674</v>
      </c>
      <c r="O163" s="97">
        <f t="shared" si="46"/>
        <v>1.5102413449277576</v>
      </c>
      <c r="P163" s="97">
        <f t="shared" si="47"/>
        <v>1.5102413449277576</v>
      </c>
      <c r="Q163" s="97">
        <f t="shared" si="48"/>
        <v>9.5786522235782462E-2</v>
      </c>
      <c r="R163" s="97">
        <f t="shared" si="49"/>
        <v>0.11838649051715226</v>
      </c>
      <c r="S163" s="97">
        <f t="shared" si="52"/>
        <v>590.48715789116409</v>
      </c>
      <c r="T163" s="97">
        <f t="shared" si="53"/>
        <v>14.3870446735126</v>
      </c>
      <c r="U163" s="97">
        <f t="shared" si="54"/>
        <v>217.1785384682579</v>
      </c>
      <c r="V163" s="33">
        <f t="shared" si="55"/>
        <v>1000.0000000000007</v>
      </c>
      <c r="W163" s="101">
        <f t="shared" si="50"/>
        <v>126644.78322101301</v>
      </c>
      <c r="X163" s="108">
        <f t="shared" si="56"/>
        <v>768.43441685823018</v>
      </c>
      <c r="Y163" s="32">
        <f>(uNES*L163+ uOCEX*G163+uEREX*'PH + UC'!H163+uHOEX*I163+uNES*S163+ uOCEX*N163+uEREX*O163+uHOEX*P163)/(1+oDR)^A$5:A$65536</f>
        <v>484.18028465364745</v>
      </c>
    </row>
    <row r="164" spans="1:25" x14ac:dyDescent="0.25">
      <c r="A164" s="4">
        <v>158</v>
      </c>
      <c r="C164" s="106">
        <f>IF(male=0,VLOOKUP((($A$5:$A$1570/'Life tables'!$I$2)*2)+age,lifetable,13,1),IF(male=1,VLOOKUP((($A$5:$A$1570/'Life tables'!$I$2)*2)+age,lifetable,10,1),"error"))</f>
        <v>1.3243321503420002E-4</v>
      </c>
      <c r="F164" s="97">
        <f t="shared" si="38"/>
        <v>112.15629944144462</v>
      </c>
      <c r="G164" s="97">
        <f t="shared" si="39"/>
        <v>11.266335009095304</v>
      </c>
      <c r="H164" s="97">
        <f t="shared" si="40"/>
        <v>0.25781623541979842</v>
      </c>
      <c r="I164" s="97">
        <f t="shared" si="41"/>
        <v>0.25781623541979842</v>
      </c>
      <c r="J164" s="97">
        <f t="shared" si="42"/>
        <v>1.6413543154165138E-2</v>
      </c>
      <c r="K164" s="97">
        <f t="shared" si="43"/>
        <v>0.62156918577467057</v>
      </c>
      <c r="L164" s="97">
        <f t="shared" si="51"/>
        <v>99.736349232580878</v>
      </c>
      <c r="M164" s="97">
        <f t="shared" si="44"/>
        <v>656.27811741678568</v>
      </c>
      <c r="N164" s="97">
        <f t="shared" si="45"/>
        <v>63.201004617445378</v>
      </c>
      <c r="O164" s="97">
        <f t="shared" si="46"/>
        <v>1.5086014291076433</v>
      </c>
      <c r="P164" s="97">
        <f t="shared" si="47"/>
        <v>1.5086014291076433</v>
      </c>
      <c r="Q164" s="97">
        <f t="shared" si="48"/>
        <v>9.5682511155900596E-2</v>
      </c>
      <c r="R164" s="97">
        <f t="shared" si="49"/>
        <v>0.11825793895859579</v>
      </c>
      <c r="S164" s="97">
        <f t="shared" si="52"/>
        <v>589.84596949101046</v>
      </c>
      <c r="T164" s="97">
        <f t="shared" si="53"/>
        <v>14.499140727822665</v>
      </c>
      <c r="U164" s="97">
        <f t="shared" si="54"/>
        <v>217.91836559299117</v>
      </c>
      <c r="V164" s="33">
        <f t="shared" si="55"/>
        <v>1000.0000000000007</v>
      </c>
      <c r="W164" s="101">
        <f t="shared" si="50"/>
        <v>126360.03110602361</v>
      </c>
      <c r="X164" s="108">
        <f t="shared" si="56"/>
        <v>767.58249367918688</v>
      </c>
      <c r="Y164" s="32">
        <f>(uNES*L164+ uOCEX*G164+uEREX*'PH + UC'!H164+uHOEX*I164+uNES*S164+ uOCEX*N164+uEREX*O164+uHOEX*P164)/(1+oDR)^A$5:A$65536</f>
        <v>483.50441569452153</v>
      </c>
    </row>
    <row r="165" spans="1:25" x14ac:dyDescent="0.25">
      <c r="A165" s="4">
        <v>159</v>
      </c>
      <c r="C165" s="106">
        <f>IF(male=0,VLOOKUP((($A$5:$A$1570/'Life tables'!$I$2)*2)+age,lifetable,13,1),IF(male=1,VLOOKUP((($A$5:$A$1570/'Life tables'!$I$2)*2)+age,lifetable,10,1),"error"))</f>
        <v>1.3243321503420002E-4</v>
      </c>
      <c r="F165" s="97">
        <f t="shared" si="38"/>
        <v>112.01765978032689</v>
      </c>
      <c r="G165" s="97">
        <f t="shared" si="39"/>
        <v>11.252408364979203</v>
      </c>
      <c r="H165" s="97">
        <f t="shared" si="40"/>
        <v>0.25749754127878938</v>
      </c>
      <c r="I165" s="97">
        <f t="shared" si="41"/>
        <v>0.25749754127878938</v>
      </c>
      <c r="J165" s="97">
        <f t="shared" si="42"/>
        <v>1.6393253896477718E-2</v>
      </c>
      <c r="K165" s="97">
        <f t="shared" si="43"/>
        <v>0.62080084604069052</v>
      </c>
      <c r="L165" s="97">
        <f t="shared" si="51"/>
        <v>99.61306223285294</v>
      </c>
      <c r="M165" s="97">
        <f t="shared" si="44"/>
        <v>655.56483389886012</v>
      </c>
      <c r="N165" s="97">
        <f t="shared" si="45"/>
        <v>63.132313869249465</v>
      </c>
      <c r="O165" s="97">
        <f t="shared" si="46"/>
        <v>1.5069617880683581</v>
      </c>
      <c r="P165" s="97">
        <f t="shared" si="47"/>
        <v>1.5069617880683581</v>
      </c>
      <c r="Q165" s="97">
        <f t="shared" si="48"/>
        <v>9.5578517503895455E-2</v>
      </c>
      <c r="R165" s="97">
        <f t="shared" si="49"/>
        <v>0.1181294089398668</v>
      </c>
      <c r="S165" s="97">
        <f t="shared" si="52"/>
        <v>589.20488852703022</v>
      </c>
      <c r="T165" s="97">
        <f t="shared" si="53"/>
        <v>14.611112499223038</v>
      </c>
      <c r="U165" s="97">
        <f t="shared" si="54"/>
        <v>218.65729584797171</v>
      </c>
      <c r="V165" s="33">
        <f t="shared" si="55"/>
        <v>1000.0000000000009</v>
      </c>
      <c r="W165" s="101">
        <f t="shared" si="50"/>
        <v>126075.88242291156</v>
      </c>
      <c r="X165" s="108">
        <f t="shared" si="56"/>
        <v>766.73159165280617</v>
      </c>
      <c r="Y165" s="32">
        <f>(uNES*L165+ uOCEX*G165+uEREX*'PH + UC'!H165+uHOEX*I165+uNES*S165+ uOCEX*N165+uEREX*O165+uHOEX*P165)/(1+oDR)^A$5:A$65536</f>
        <v>482.82953814290295</v>
      </c>
    </row>
    <row r="166" spans="1:25" x14ac:dyDescent="0.25">
      <c r="A166" s="4">
        <v>160</v>
      </c>
      <c r="C166" s="106">
        <f>IF(male=0,VLOOKUP((($A$5:$A$1570/'Life tables'!$I$2)*2)+age,lifetable,13,1),IF(male=1,VLOOKUP((($A$5:$A$1570/'Life tables'!$I$2)*2)+age,lifetable,10,1),"error"))</f>
        <v>1.3243321503420002E-4</v>
      </c>
      <c r="F166" s="97">
        <f t="shared" si="38"/>
        <v>111.87988888768442</v>
      </c>
      <c r="G166" s="97">
        <f t="shared" si="39"/>
        <v>11.238568990474674</v>
      </c>
      <c r="H166" s="97">
        <f t="shared" si="40"/>
        <v>0.25718084419562592</v>
      </c>
      <c r="I166" s="97">
        <f t="shared" si="41"/>
        <v>0.25718084419562592</v>
      </c>
      <c r="J166" s="97">
        <f t="shared" si="42"/>
        <v>1.6373091778941414E-2</v>
      </c>
      <c r="K166" s="97">
        <f t="shared" si="43"/>
        <v>0.62003732101365505</v>
      </c>
      <c r="L166" s="97">
        <f t="shared" si="51"/>
        <v>99.490547796025893</v>
      </c>
      <c r="M166" s="97">
        <f t="shared" si="44"/>
        <v>654.85170276512167</v>
      </c>
      <c r="N166" s="97">
        <f t="shared" si="45"/>
        <v>63.063637795980938</v>
      </c>
      <c r="O166" s="97">
        <f t="shared" si="46"/>
        <v>1.5053224973180683</v>
      </c>
      <c r="P166" s="97">
        <f t="shared" si="47"/>
        <v>1.5053224973180683</v>
      </c>
      <c r="Q166" s="97">
        <f t="shared" si="48"/>
        <v>9.5474546068845728E-2</v>
      </c>
      <c r="R166" s="97">
        <f t="shared" si="49"/>
        <v>0.11800090637998401</v>
      </c>
      <c r="S166" s="97">
        <f t="shared" si="52"/>
        <v>588.56394452205575</v>
      </c>
      <c r="T166" s="97">
        <f t="shared" si="53"/>
        <v>14.722960137070826</v>
      </c>
      <c r="U166" s="97">
        <f t="shared" si="54"/>
        <v>219.39533407536535</v>
      </c>
      <c r="V166" s="33">
        <f t="shared" si="55"/>
        <v>1000.0000000000008</v>
      </c>
      <c r="W166" s="101">
        <f t="shared" si="50"/>
        <v>125792.33775178145</v>
      </c>
      <c r="X166" s="108">
        <f t="shared" si="56"/>
        <v>765.88170578756467</v>
      </c>
      <c r="Y166" s="32">
        <f>(uNES*L166+ uOCEX*G166+uEREX*'PH + UC'!H166+uHOEX*I166+uNES*S166+ uOCEX*N166+uEREX*O166+uHOEX*P166)/(1+oDR)^A$5:A$65536</f>
        <v>482.15564817378731</v>
      </c>
    </row>
    <row r="167" spans="1:25" x14ac:dyDescent="0.25">
      <c r="A167" s="4">
        <v>161</v>
      </c>
      <c r="C167" s="106">
        <f>IF(male=0,VLOOKUP((($A$5:$A$1570/'Life tables'!$I$2)*2)+age,lifetable,13,1),IF(male=1,VLOOKUP((($A$5:$A$1570/'Life tables'!$I$2)*2)+age,lifetable,10,1),"error"))</f>
        <v>1.3243321503420002E-4</v>
      </c>
      <c r="F167" s="97">
        <f t="shared" si="38"/>
        <v>111.74295058413139</v>
      </c>
      <c r="G167" s="97">
        <f t="shared" si="39"/>
        <v>11.224813251286694</v>
      </c>
      <c r="H167" s="97">
        <f t="shared" si="40"/>
        <v>0.2568660610039315</v>
      </c>
      <c r="I167" s="97">
        <f t="shared" si="41"/>
        <v>0.2568660610039315</v>
      </c>
      <c r="J167" s="97">
        <f t="shared" si="42"/>
        <v>1.6353051506874487E-2</v>
      </c>
      <c r="K167" s="97">
        <f t="shared" si="43"/>
        <v>0.61927841018773888</v>
      </c>
      <c r="L167" s="97">
        <f t="shared" si="51"/>
        <v>99.368773749142221</v>
      </c>
      <c r="M167" s="97">
        <f t="shared" si="44"/>
        <v>654.13875520343322</v>
      </c>
      <c r="N167" s="97">
        <f t="shared" si="45"/>
        <v>62.994979401098554</v>
      </c>
      <c r="O167" s="97">
        <f t="shared" si="46"/>
        <v>1.5036836285490234</v>
      </c>
      <c r="P167" s="97">
        <f t="shared" si="47"/>
        <v>1.5036836285490234</v>
      </c>
      <c r="Q167" s="97">
        <f t="shared" si="48"/>
        <v>9.5370601397806981E-2</v>
      </c>
      <c r="R167" s="97">
        <f t="shared" si="49"/>
        <v>0.11787243689883979</v>
      </c>
      <c r="S167" s="97">
        <f t="shared" si="52"/>
        <v>587.92316550693999</v>
      </c>
      <c r="T167" s="97">
        <f t="shared" si="53"/>
        <v>14.834683789975507</v>
      </c>
      <c r="U167" s="97">
        <f t="shared" si="54"/>
        <v>220.13248492245194</v>
      </c>
      <c r="V167" s="33">
        <f t="shared" si="55"/>
        <v>1000.0000000000008</v>
      </c>
      <c r="W167" s="101">
        <f t="shared" si="50"/>
        <v>125509.39757376956</v>
      </c>
      <c r="X167" s="108">
        <f t="shared" si="56"/>
        <v>765.03283128757334</v>
      </c>
      <c r="Y167" s="32">
        <f>(uNES*L167+ uOCEX*G167+uEREX*'PH + UC'!H167+uHOEX*I167+uNES*S167+ uOCEX*N167+uEREX*O167+uHOEX*P167)/(1+oDR)^A$5:A$65536</f>
        <v>481.4827420884497</v>
      </c>
    </row>
    <row r="168" spans="1:25" x14ac:dyDescent="0.25">
      <c r="A168" s="4">
        <v>162</v>
      </c>
      <c r="C168" s="106">
        <f>IF(male=0,VLOOKUP((($A$5:$A$1570/'Life tables'!$I$2)*2)+age,lifetable,13,1),IF(male=1,VLOOKUP((($A$5:$A$1570/'Life tables'!$I$2)*2)+age,lifetable,10,1),"error"))</f>
        <v>1.3243321503420002E-4</v>
      </c>
      <c r="F168" s="97">
        <f t="shared" si="38"/>
        <v>111.60681046415895</v>
      </c>
      <c r="G168" s="97">
        <f t="shared" si="39"/>
        <v>11.21113769130989</v>
      </c>
      <c r="H168" s="97">
        <f t="shared" si="40"/>
        <v>0.25655311261498059</v>
      </c>
      <c r="I168" s="97">
        <f t="shared" si="41"/>
        <v>0.25655311261498059</v>
      </c>
      <c r="J168" s="97">
        <f t="shared" si="42"/>
        <v>1.6333128045193705E-2</v>
      </c>
      <c r="K168" s="97">
        <f t="shared" si="43"/>
        <v>0.61852392288792635</v>
      </c>
      <c r="L168" s="97">
        <f t="shared" si="51"/>
        <v>99.247709496685985</v>
      </c>
      <c r="M168" s="97">
        <f t="shared" si="44"/>
        <v>653.42602082341432</v>
      </c>
      <c r="N168" s="97">
        <f t="shared" si="45"/>
        <v>62.926341536072833</v>
      </c>
      <c r="O168" s="97">
        <f t="shared" si="46"/>
        <v>1.5020452498255288</v>
      </c>
      <c r="P168" s="97">
        <f t="shared" si="47"/>
        <v>1.5020452498255288</v>
      </c>
      <c r="Q168" s="97">
        <f t="shared" si="48"/>
        <v>9.5266687807733619E-2</v>
      </c>
      <c r="R168" s="97">
        <f t="shared" si="49"/>
        <v>0.11774400583193521</v>
      </c>
      <c r="S168" s="97">
        <f t="shared" si="52"/>
        <v>587.28257809405079</v>
      </c>
      <c r="T168" s="97">
        <f t="shared" si="53"/>
        <v>14.946283605828434</v>
      </c>
      <c r="U168" s="97">
        <f t="shared" si="54"/>
        <v>220.86875285117179</v>
      </c>
      <c r="V168" s="33">
        <f t="shared" si="55"/>
        <v>1000.0000000000007</v>
      </c>
      <c r="W168" s="101">
        <f t="shared" si="50"/>
        <v>125227.06227618204</v>
      </c>
      <c r="X168" s="108">
        <f t="shared" si="56"/>
        <v>764.18496354300055</v>
      </c>
      <c r="Y168" s="32">
        <f>(uNES*L168+ uOCEX*G168+uEREX*'PH + UC'!H168+uHOEX*I168+uNES*S168+ uOCEX*N168+uEREX*O168+uHOEX*P168)/(1+oDR)^A$5:A$65536</f>
        <v>480.81081630828061</v>
      </c>
    </row>
    <row r="169" spans="1:25" x14ac:dyDescent="0.25">
      <c r="A169" s="4">
        <v>163</v>
      </c>
      <c r="C169" s="106">
        <f>IF(male=0,VLOOKUP((($A$5:$A$1570/'Life tables'!$I$2)*2)+age,lifetable,13,1),IF(male=1,VLOOKUP((($A$5:$A$1570/'Life tables'!$I$2)*2)+age,lifetable,10,1),"error"))</f>
        <v>1.3243321503420002E-4</v>
      </c>
      <c r="F169" s="97">
        <f t="shared" si="38"/>
        <v>111.47143580881249</v>
      </c>
      <c r="G169" s="97">
        <f t="shared" si="39"/>
        <v>11.197539023856793</v>
      </c>
      <c r="H169" s="97">
        <f t="shared" si="40"/>
        <v>0.25624192381696842</v>
      </c>
      <c r="I169" s="97">
        <f t="shared" si="41"/>
        <v>0.25624192381696842</v>
      </c>
      <c r="J169" s="97">
        <f t="shared" si="42"/>
        <v>1.6313316605635019E-2</v>
      </c>
      <c r="K169" s="97">
        <f t="shared" si="43"/>
        <v>0.6177736777860704</v>
      </c>
      <c r="L169" s="97">
        <f t="shared" si="51"/>
        <v>99.127325942930057</v>
      </c>
      <c r="M169" s="97">
        <f t="shared" si="44"/>
        <v>652.71352773418812</v>
      </c>
      <c r="N169" s="97">
        <f t="shared" si="45"/>
        <v>62.857726907873243</v>
      </c>
      <c r="O169" s="97">
        <f t="shared" si="46"/>
        <v>1.5004074257626654</v>
      </c>
      <c r="P169" s="97">
        <f t="shared" si="47"/>
        <v>1.5004074257626654</v>
      </c>
      <c r="Q169" s="97">
        <f t="shared" si="48"/>
        <v>9.5162809396814277E-2</v>
      </c>
      <c r="R169" s="97">
        <f t="shared" si="49"/>
        <v>0.11761561824438957</v>
      </c>
      <c r="S169" s="97">
        <f t="shared" si="52"/>
        <v>586.64220754714836</v>
      </c>
      <c r="T169" s="97">
        <f t="shared" si="53"/>
        <v>15.057759731830883</v>
      </c>
      <c r="U169" s="97">
        <f t="shared" si="54"/>
        <v>221.60414214720225</v>
      </c>
      <c r="V169" s="33">
        <f t="shared" si="55"/>
        <v>1000.0000000000009</v>
      </c>
      <c r="W169" s="101">
        <f t="shared" si="50"/>
        <v>124945.33215737372</v>
      </c>
      <c r="X169" s="108">
        <f t="shared" si="56"/>
        <v>763.33809812096774</v>
      </c>
      <c r="Y169" s="32">
        <f>(uNES*L169+ uOCEX*G169+uEREX*'PH + UC'!H169+uHOEX*I169+uNES*S169+ uOCEX*N169+uEREX*O169+uHOEX*P169)/(1+oDR)^A$5:A$65536</f>
        <v>480.13986736892758</v>
      </c>
    </row>
    <row r="170" spans="1:25" x14ac:dyDescent="0.25">
      <c r="A170" s="4">
        <v>164</v>
      </c>
      <c r="C170" s="106">
        <f>IF(male=0,VLOOKUP((($A$5:$A$1570/'Life tables'!$I$2)*2)+age,lifetable,13,1),IF(male=1,VLOOKUP((($A$5:$A$1570/'Life tables'!$I$2)*2)+age,lifetable,10,1),"error"))</f>
        <v>1.3243321503420002E-4</v>
      </c>
      <c r="F170" s="97">
        <f t="shared" si="38"/>
        <v>111.3367955026677</v>
      </c>
      <c r="G170" s="97">
        <f t="shared" si="39"/>
        <v>11.184014123317914</v>
      </c>
      <c r="H170" s="97">
        <f t="shared" si="40"/>
        <v>0.2559324230841617</v>
      </c>
      <c r="I170" s="97">
        <f t="shared" si="41"/>
        <v>0.2559324230841617</v>
      </c>
      <c r="J170" s="97">
        <f t="shared" si="42"/>
        <v>1.6293612634603497E-2</v>
      </c>
      <c r="K170" s="97">
        <f t="shared" si="43"/>
        <v>0.61702750244077409</v>
      </c>
      <c r="L170" s="97">
        <f t="shared" si="51"/>
        <v>99.007595418106092</v>
      </c>
      <c r="M170" s="97">
        <f t="shared" si="44"/>
        <v>652.00130261829997</v>
      </c>
      <c r="N170" s="97">
        <f t="shared" si="45"/>
        <v>62.789138086086702</v>
      </c>
      <c r="O170" s="97">
        <f t="shared" si="46"/>
        <v>1.4987702176962063</v>
      </c>
      <c r="P170" s="97">
        <f t="shared" si="47"/>
        <v>1.4987702176962063</v>
      </c>
      <c r="Q170" s="97">
        <f t="shared" si="48"/>
        <v>9.5058970055248673E-2</v>
      </c>
      <c r="R170" s="97">
        <f t="shared" si="49"/>
        <v>0.11748727894426023</v>
      </c>
      <c r="S170" s="97">
        <f t="shared" si="52"/>
        <v>586.0020778478214</v>
      </c>
      <c r="T170" s="97">
        <f t="shared" si="53"/>
        <v>15.169112314520735</v>
      </c>
      <c r="U170" s="97">
        <f t="shared" si="54"/>
        <v>222.33865692858728</v>
      </c>
      <c r="V170" s="33">
        <f t="shared" si="55"/>
        <v>1000.0000000000008</v>
      </c>
      <c r="W170" s="101">
        <f t="shared" si="50"/>
        <v>124664.20743138112</v>
      </c>
      <c r="X170" s="108">
        <f t="shared" si="56"/>
        <v>762.49223075689281</v>
      </c>
      <c r="Y170" s="32">
        <f>(uNES*L170+ uOCEX*G170+uEREX*'PH + UC'!H170+uHOEX*I170+uNES*S170+ uOCEX*N170+uEREX*O170+uHOEX*P170)/(1+oDR)^A$5:A$65536</f>
        <v>479.4698919147263</v>
      </c>
    </row>
    <row r="171" spans="1:25" x14ac:dyDescent="0.25">
      <c r="A171" s="4">
        <v>165</v>
      </c>
      <c r="C171" s="106">
        <f>IF(male=0,VLOOKUP((($A$5:$A$1570/'Life tables'!$I$2)*2)+age,lifetable,13,1),IF(male=1,VLOOKUP((($A$5:$A$1570/'Life tables'!$I$2)*2)+age,lifetable,10,1),"error"))</f>
        <v>1.3243321503420002E-4</v>
      </c>
      <c r="F171" s="97">
        <f t="shared" si="38"/>
        <v>111.20285995489428</v>
      </c>
      <c r="G171" s="97">
        <f t="shared" si="39"/>
        <v>11.170560017232416</v>
      </c>
      <c r="H171" s="97">
        <f t="shared" si="40"/>
        <v>0.25562454239544602</v>
      </c>
      <c r="I171" s="97">
        <f t="shared" si="41"/>
        <v>0.25562454239544602</v>
      </c>
      <c r="J171" s="97">
        <f t="shared" si="42"/>
        <v>1.6274011801621274E-2</v>
      </c>
      <c r="K171" s="97">
        <f t="shared" si="43"/>
        <v>0.61628523285992665</v>
      </c>
      <c r="L171" s="97">
        <f t="shared" si="51"/>
        <v>98.888491608209421</v>
      </c>
      <c r="M171" s="97">
        <f t="shared" si="44"/>
        <v>651.28937080199864</v>
      </c>
      <c r="N171" s="97">
        <f t="shared" si="45"/>
        <v>62.720577509685839</v>
      </c>
      <c r="O171" s="97">
        <f t="shared" si="46"/>
        <v>1.497133683844176</v>
      </c>
      <c r="P171" s="97">
        <f t="shared" si="47"/>
        <v>1.497133683844176</v>
      </c>
      <c r="Q171" s="97">
        <f t="shared" si="48"/>
        <v>9.4955173475494314E-2</v>
      </c>
      <c r="R171" s="97">
        <f t="shared" si="49"/>
        <v>0.11735899249520684</v>
      </c>
      <c r="S171" s="97">
        <f t="shared" si="52"/>
        <v>585.36221175865376</v>
      </c>
      <c r="T171" s="97">
        <f t="shared" si="53"/>
        <v>15.280341499797851</v>
      </c>
      <c r="U171" s="97">
        <f t="shared" si="54"/>
        <v>223.07230115394242</v>
      </c>
      <c r="V171" s="33">
        <f t="shared" si="55"/>
        <v>1000.0000000000009</v>
      </c>
      <c r="W171" s="101">
        <f t="shared" si="50"/>
        <v>124383.68823232189</v>
      </c>
      <c r="X171" s="108">
        <f t="shared" si="56"/>
        <v>761.64735734626061</v>
      </c>
      <c r="Y171" s="32">
        <f>(uNES*L171+ uOCEX*G171+uEREX*'PH + UC'!H171+uHOEX*I171+uNES*S171+ uOCEX*N171+uEREX*O171+uHOEX*P171)/(1+oDR)^A$5:A$65536</f>
        <v>478.80088669340847</v>
      </c>
    </row>
    <row r="172" spans="1:25" x14ac:dyDescent="0.25">
      <c r="A172" s="4">
        <v>166</v>
      </c>
      <c r="C172" s="106">
        <f>IF(male=0,VLOOKUP((($A$5:$A$1570/'Life tables'!$I$2)*2)+age,lifetable,13,1),IF(male=1,VLOOKUP((($A$5:$A$1570/'Life tables'!$I$2)*2)+age,lifetable,10,1),"error"))</f>
        <v>1.3243321503420002E-4</v>
      </c>
      <c r="F172" s="97">
        <f t="shared" si="38"/>
        <v>111.06960102420564</v>
      </c>
      <c r="G172" s="97">
        <f t="shared" si="39"/>
        <v>11.157173878749166</v>
      </c>
      <c r="H172" s="97">
        <f t="shared" si="40"/>
        <v>0.25531821706180619</v>
      </c>
      <c r="I172" s="97">
        <f t="shared" si="41"/>
        <v>0.25531821706180619</v>
      </c>
      <c r="J172" s="97">
        <f t="shared" si="42"/>
        <v>1.6254509988344368E-2</v>
      </c>
      <c r="K172" s="97">
        <f t="shared" si="43"/>
        <v>0.61554671308477493</v>
      </c>
      <c r="L172" s="97">
        <f t="shared" si="51"/>
        <v>98.769989488259739</v>
      </c>
      <c r="M172" s="97">
        <f t="shared" si="44"/>
        <v>650.57775632205505</v>
      </c>
      <c r="N172" s="97">
        <f t="shared" si="45"/>
        <v>62.652047493463776</v>
      </c>
      <c r="O172" s="97">
        <f t="shared" si="46"/>
        <v>1.4954978794604457</v>
      </c>
      <c r="P172" s="97">
        <f t="shared" si="47"/>
        <v>1.4954978794604457</v>
      </c>
      <c r="Q172" s="97">
        <f t="shared" si="48"/>
        <v>9.4851423162008452E-2</v>
      </c>
      <c r="R172" s="97">
        <f t="shared" si="49"/>
        <v>0.11723076322853179</v>
      </c>
      <c r="S172" s="97">
        <f t="shared" si="52"/>
        <v>584.72263088327986</v>
      </c>
      <c r="T172" s="97">
        <f t="shared" si="53"/>
        <v>15.391447432948205</v>
      </c>
      <c r="U172" s="97">
        <f t="shared" si="54"/>
        <v>223.80507863025574</v>
      </c>
      <c r="V172" s="33">
        <f t="shared" si="55"/>
        <v>1000.000000000001</v>
      </c>
      <c r="W172" s="101">
        <f t="shared" si="50"/>
        <v>124103.7746185729</v>
      </c>
      <c r="X172" s="108">
        <f t="shared" si="56"/>
        <v>760.8034739367971</v>
      </c>
      <c r="Y172" s="32">
        <f>(uNES*L172+ uOCEX*G172+uEREX*'PH + UC'!H172+uHOEX*I172+uNES*S172+ uOCEX*N172+uEREX*O172+uHOEX*P172)/(1+oDR)^A$5:A$65536</f>
        <v>478.13284855106912</v>
      </c>
    </row>
    <row r="173" spans="1:25" x14ac:dyDescent="0.25">
      <c r="A173" s="4">
        <v>167</v>
      </c>
      <c r="C173" s="106">
        <f>IF(male=0,VLOOKUP((($A$5:$A$1570/'Life tables'!$I$2)*2)+age,lifetable,13,1),IF(male=1,VLOOKUP((($A$5:$A$1570/'Life tables'!$I$2)*2)+age,lifetable,10,1),"error"))</f>
        <v>1.3243321503420002E-4</v>
      </c>
      <c r="F173" s="97">
        <f t="shared" si="38"/>
        <v>110.93699194750356</v>
      </c>
      <c r="G173" s="97">
        <f t="shared" si="39"/>
        <v>11.143853019458936</v>
      </c>
      <c r="H173" s="97">
        <f t="shared" si="40"/>
        <v>0.25501338556229974</v>
      </c>
      <c r="I173" s="97">
        <f t="shared" si="41"/>
        <v>0.25501338556229974</v>
      </c>
      <c r="J173" s="97">
        <f t="shared" si="42"/>
        <v>1.6235103278120121E-2</v>
      </c>
      <c r="K173" s="97">
        <f t="shared" si="43"/>
        <v>0.61481179479447345</v>
      </c>
      <c r="L173" s="97">
        <f t="shared" si="51"/>
        <v>98.652065258847429</v>
      </c>
      <c r="M173" s="97">
        <f t="shared" si="44"/>
        <v>649.86648198929356</v>
      </c>
      <c r="N173" s="97">
        <f t="shared" si="45"/>
        <v>62.583550234152327</v>
      </c>
      <c r="O173" s="97">
        <f t="shared" si="46"/>
        <v>1.4938628569807764</v>
      </c>
      <c r="P173" s="97">
        <f t="shared" si="47"/>
        <v>1.4938628569807764</v>
      </c>
      <c r="Q173" s="97">
        <f t="shared" si="48"/>
        <v>9.4747722440510634E-2</v>
      </c>
      <c r="R173" s="97">
        <f t="shared" si="49"/>
        <v>0.11710259525462829</v>
      </c>
      <c r="S173" s="97">
        <f t="shared" si="52"/>
        <v>584.08335572348449</v>
      </c>
      <c r="T173" s="97">
        <f t="shared" si="53"/>
        <v>15.502430258666836</v>
      </c>
      <c r="U173" s="97">
        <f t="shared" si="54"/>
        <v>224.53699302030483</v>
      </c>
      <c r="V173" s="33">
        <f t="shared" si="55"/>
        <v>1000.0000000000011</v>
      </c>
      <c r="W173" s="101">
        <f t="shared" si="50"/>
        <v>123824.46657673678</v>
      </c>
      <c r="X173" s="108">
        <f t="shared" si="56"/>
        <v>759.96057672102927</v>
      </c>
      <c r="Y173" s="32">
        <f>(uNES*L173+ uOCEX*G173+uEREX*'PH + UC'!H173+uHOEX*I173+uNES*S173+ uOCEX*N173+uEREX*O173+uHOEX*P173)/(1+oDR)^A$5:A$65536</f>
        <v>477.46577442738635</v>
      </c>
    </row>
    <row r="174" spans="1:25" x14ac:dyDescent="0.25">
      <c r="A174" s="4">
        <v>168</v>
      </c>
      <c r="C174" s="106">
        <f>IF(male=0,VLOOKUP((($A$5:$A$1570/'Life tables'!$I$2)*2)+age,lifetable,13,1),IF(male=1,VLOOKUP((($A$5:$A$1570/'Life tables'!$I$2)*2)+age,lifetable,10,1),"error"))</f>
        <v>1.3243321503420002E-4</v>
      </c>
      <c r="F174" s="97">
        <f t="shared" si="38"/>
        <v>110.80500727203562</v>
      </c>
      <c r="G174" s="97">
        <f t="shared" si="39"/>
        <v>11.130594882579475</v>
      </c>
      <c r="H174" s="97">
        <f t="shared" si="40"/>
        <v>0.25470998938810613</v>
      </c>
      <c r="I174" s="97">
        <f t="shared" si="41"/>
        <v>0.25470998938810613</v>
      </c>
      <c r="J174" s="97">
        <f t="shared" si="42"/>
        <v>1.6215787946058789E-2</v>
      </c>
      <c r="K174" s="97">
        <f t="shared" si="43"/>
        <v>0.61408033693010122</v>
      </c>
      <c r="L174" s="97">
        <f t="shared" si="51"/>
        <v>98.534696285803776</v>
      </c>
      <c r="M174" s="97">
        <f t="shared" si="44"/>
        <v>649.15556944899356</v>
      </c>
      <c r="N174" s="97">
        <f t="shared" si="45"/>
        <v>62.515087816238783</v>
      </c>
      <c r="O174" s="97">
        <f t="shared" si="46"/>
        <v>1.4922286661616635</v>
      </c>
      <c r="P174" s="97">
        <f t="shared" si="47"/>
        <v>1.4922286661616635</v>
      </c>
      <c r="Q174" s="97">
        <f t="shared" si="48"/>
        <v>9.4644074466788936E-2</v>
      </c>
      <c r="R174" s="97">
        <f t="shared" si="49"/>
        <v>0.11697449247386421</v>
      </c>
      <c r="S174" s="97">
        <f t="shared" si="52"/>
        <v>583.44440573349084</v>
      </c>
      <c r="T174" s="97">
        <f t="shared" si="53"/>
        <v>15.613290121079684</v>
      </c>
      <c r="U174" s="97">
        <f t="shared" si="54"/>
        <v>225.26804784970881</v>
      </c>
      <c r="V174" s="33">
        <f t="shared" si="55"/>
        <v>1000.0000000000009</v>
      </c>
      <c r="W174" s="101">
        <f t="shared" si="50"/>
        <v>123545.76402540998</v>
      </c>
      <c r="X174" s="108">
        <f t="shared" si="56"/>
        <v>759.11866202921237</v>
      </c>
      <c r="Y174" s="32">
        <f>(uNES*L174+ uOCEX*G174+uEREX*'PH + UC'!H174+uHOEX*I174+uNES*S174+ uOCEX*N174+uEREX*O174+uHOEX*P174)/(1+oDR)^A$5:A$65536</f>
        <v>476.79966135107321</v>
      </c>
    </row>
    <row r="175" spans="1:25" x14ac:dyDescent="0.25">
      <c r="A175" s="4">
        <v>169</v>
      </c>
      <c r="C175" s="106">
        <f>IF(male=0,VLOOKUP((($A$5:$A$1570/'Life tables'!$I$2)*2)+age,lifetable,13,1),IF(male=1,VLOOKUP((($A$5:$A$1570/'Life tables'!$I$2)*2)+age,lifetable,10,1),"error"))</f>
        <v>1.3243321503420002E-4</v>
      </c>
      <c r="F175" s="97">
        <f t="shared" si="38"/>
        <v>110.67362279089292</v>
      </c>
      <c r="G175" s="97">
        <f t="shared" si="39"/>
        <v>11.11739703647612</v>
      </c>
      <c r="H175" s="97">
        <f t="shared" si="40"/>
        <v>0.25440797289425349</v>
      </c>
      <c r="I175" s="97">
        <f t="shared" si="41"/>
        <v>0.25440797289425349</v>
      </c>
      <c r="J175" s="97">
        <f t="shared" si="42"/>
        <v>1.6196560449593923E-2</v>
      </c>
      <c r="K175" s="97">
        <f t="shared" si="43"/>
        <v>0.61335220533719026</v>
      </c>
      <c r="L175" s="97">
        <f t="shared" si="51"/>
        <v>98.417861042841508</v>
      </c>
      <c r="M175" s="97">
        <f t="shared" si="44"/>
        <v>648.4450392383194</v>
      </c>
      <c r="N175" s="97">
        <f t="shared" si="45"/>
        <v>62.446662217496574</v>
      </c>
      <c r="O175" s="97">
        <f t="shared" si="46"/>
        <v>1.490595354212354</v>
      </c>
      <c r="P175" s="97">
        <f t="shared" si="47"/>
        <v>1.490595354212354</v>
      </c>
      <c r="Q175" s="97">
        <f t="shared" si="48"/>
        <v>9.4540482235073178E-2</v>
      </c>
      <c r="R175" s="97">
        <f t="shared" si="49"/>
        <v>0.11684645858693091</v>
      </c>
      <c r="S175" s="97">
        <f t="shared" si="52"/>
        <v>582.80579937157609</v>
      </c>
      <c r="T175" s="97">
        <f t="shared" si="53"/>
        <v>15.724027163764351</v>
      </c>
      <c r="U175" s="97">
        <f t="shared" si="54"/>
        <v>225.99824651363292</v>
      </c>
      <c r="V175" s="33">
        <f t="shared" si="55"/>
        <v>1000.0000000000008</v>
      </c>
      <c r="W175" s="101">
        <f t="shared" si="50"/>
        <v>123267.66681875926</v>
      </c>
      <c r="X175" s="108">
        <f t="shared" si="56"/>
        <v>758.27772632260348</v>
      </c>
      <c r="Y175" s="32">
        <f>(uNES*L175+ uOCEX*G175+uEREX*'PH + UC'!H175+uHOEX*I175+uNES*S175+ uOCEX*N175+uEREX*O175+uHOEX*P175)/(1+oDR)^A$5:A$65536</f>
        <v>476.13450643555984</v>
      </c>
    </row>
    <row r="176" spans="1:25" x14ac:dyDescent="0.25">
      <c r="A176" s="4">
        <v>170</v>
      </c>
      <c r="C176" s="106">
        <f>IF(male=0,VLOOKUP((($A$5:$A$1570/'Life tables'!$I$2)*2)+age,lifetable,13,1),IF(male=1,VLOOKUP((($A$5:$A$1570/'Life tables'!$I$2)*2)+age,lifetable,10,1),"error"))</f>
        <v>1.3243321503420002E-4</v>
      </c>
      <c r="F176" s="97">
        <f t="shared" si="38"/>
        <v>110.54281548168295</v>
      </c>
      <c r="G176" s="97">
        <f t="shared" si="39"/>
        <v>11.104257168501364</v>
      </c>
      <c r="H176" s="97">
        <f t="shared" si="40"/>
        <v>0.25410728315864467</v>
      </c>
      <c r="I176" s="97">
        <f t="shared" si="41"/>
        <v>0.25410728315864467</v>
      </c>
      <c r="J176" s="97">
        <f t="shared" si="42"/>
        <v>1.6177417419507425E-2</v>
      </c>
      <c r="K176" s="97">
        <f t="shared" si="43"/>
        <v>0.61262727242585202</v>
      </c>
      <c r="L176" s="97">
        <f t="shared" si="51"/>
        <v>98.301539057018942</v>
      </c>
      <c r="M176" s="97">
        <f t="shared" si="44"/>
        <v>647.73491084092063</v>
      </c>
      <c r="N176" s="97">
        <f t="shared" si="45"/>
        <v>62.378275314243368</v>
      </c>
      <c r="O176" s="97">
        <f t="shared" si="46"/>
        <v>1.488962965920356</v>
      </c>
      <c r="P176" s="97">
        <f t="shared" si="47"/>
        <v>1.488962965920356</v>
      </c>
      <c r="Q176" s="97">
        <f t="shared" si="48"/>
        <v>9.443694858599512E-2</v>
      </c>
      <c r="R176" s="97">
        <f t="shared" si="49"/>
        <v>0.11671849710468174</v>
      </c>
      <c r="S176" s="97">
        <f t="shared" si="52"/>
        <v>582.16755414914587</v>
      </c>
      <c r="T176" s="97">
        <f t="shared" si="53"/>
        <v>15.834641529769854</v>
      </c>
      <c r="U176" s="97">
        <f t="shared" si="54"/>
        <v>226.72759228316346</v>
      </c>
      <c r="V176" s="33">
        <f t="shared" si="55"/>
        <v>1000.0000000000009</v>
      </c>
      <c r="W176" s="101">
        <f t="shared" si="50"/>
        <v>122990.17474991892</v>
      </c>
      <c r="X176" s="108">
        <f t="shared" si="56"/>
        <v>757.43776618706761</v>
      </c>
      <c r="Y176" s="32">
        <f>(uNES*L176+ uOCEX*G176+uEREX*'PH + UC'!H176+uHOEX*I176+uNES*S176+ uOCEX*N176+uEREX*O176+uHOEX*P176)/(1+oDR)^A$5:A$65536</f>
        <v>475.47030687488444</v>
      </c>
    </row>
    <row r="177" spans="1:25" x14ac:dyDescent="0.25">
      <c r="A177" s="4">
        <v>171</v>
      </c>
      <c r="C177" s="106">
        <f>IF(male=0,VLOOKUP((($A$5:$A$1570/'Life tables'!$I$2)*2)+age,lifetable,13,1),IF(male=1,VLOOKUP((($A$5:$A$1570/'Life tables'!$I$2)*2)+age,lifetable,10,1),"error"))</f>
        <v>1.3243321503420002E-4</v>
      </c>
      <c r="F177" s="97">
        <f t="shared" si="38"/>
        <v>110.41256344822197</v>
      </c>
      <c r="G177" s="97">
        <f t="shared" si="39"/>
        <v>11.091173079137722</v>
      </c>
      <c r="H177" s="97">
        <f t="shared" si="40"/>
        <v>0.25380786984802439</v>
      </c>
      <c r="I177" s="97">
        <f t="shared" si="41"/>
        <v>0.25380786984802439</v>
      </c>
      <c r="J177" s="97">
        <f t="shared" si="42"/>
        <v>1.6158355651396519E-2</v>
      </c>
      <c r="K177" s="97">
        <f t="shared" si="43"/>
        <v>0.61190541684763622</v>
      </c>
      <c r="L177" s="97">
        <f t="shared" si="51"/>
        <v>98.185710856889173</v>
      </c>
      <c r="M177" s="97">
        <f t="shared" si="44"/>
        <v>647.02520273884556</v>
      </c>
      <c r="N177" s="97">
        <f t="shared" si="45"/>
        <v>62.309928886340458</v>
      </c>
      <c r="O177" s="97">
        <f t="shared" si="46"/>
        <v>1.4873315437707739</v>
      </c>
      <c r="P177" s="97">
        <f t="shared" si="47"/>
        <v>1.4873315437707739</v>
      </c>
      <c r="Q177" s="97">
        <f t="shared" si="48"/>
        <v>9.4333476214157524E-2</v>
      </c>
      <c r="R177" s="97">
        <f t="shared" si="49"/>
        <v>0.11659061135748668</v>
      </c>
      <c r="S177" s="97">
        <f t="shared" si="52"/>
        <v>581.52968667739196</v>
      </c>
      <c r="T177" s="97">
        <f t="shared" si="53"/>
        <v>15.945133361635408</v>
      </c>
      <c r="U177" s="97">
        <f t="shared" si="54"/>
        <v>227.45608831136857</v>
      </c>
      <c r="V177" s="33">
        <f t="shared" si="55"/>
        <v>1000.0000000000009</v>
      </c>
      <c r="W177" s="101">
        <f t="shared" si="50"/>
        <v>122713.28755421629</v>
      </c>
      <c r="X177" s="108">
        <f t="shared" si="56"/>
        <v>756.59877832699692</v>
      </c>
      <c r="Y177" s="32">
        <f>(uNES*L177+ uOCEX*G177+uEREX*'PH + UC'!H177+uHOEX*I177+uNES*S177+ uOCEX*N177+uEREX*O177+uHOEX*P177)/(1+oDR)^A$5:A$65536</f>
        <v>474.80705993979007</v>
      </c>
    </row>
    <row r="178" spans="1:25" x14ac:dyDescent="0.25">
      <c r="A178" s="4">
        <v>172</v>
      </c>
      <c r="C178" s="106">
        <f>IF(male=0,VLOOKUP((($A$5:$A$1570/'Life tables'!$I$2)*2)+age,lifetable,13,1),IF(male=1,VLOOKUP((($A$5:$A$1570/'Life tables'!$I$2)*2)+age,lifetable,10,1),"error"))</f>
        <v>1.3243321503420002E-4</v>
      </c>
      <c r="F178" s="97">
        <f t="shared" si="38"/>
        <v>110.28284586509788</v>
      </c>
      <c r="G178" s="97">
        <f t="shared" si="39"/>
        <v>11.078142676428962</v>
      </c>
      <c r="H178" s="97">
        <f t="shared" si="40"/>
        <v>0.25350968509054433</v>
      </c>
      <c r="I178" s="97">
        <f t="shared" si="41"/>
        <v>0.25350968509054433</v>
      </c>
      <c r="J178" s="97">
        <f t="shared" si="42"/>
        <v>1.6139372097560806E-2</v>
      </c>
      <c r="K178" s="97">
        <f t="shared" si="43"/>
        <v>0.6111865231882998</v>
      </c>
      <c r="L178" s="97">
        <f t="shared" si="51"/>
        <v>98.070357923201968</v>
      </c>
      <c r="M178" s="97">
        <f t="shared" si="44"/>
        <v>646.31593246189902</v>
      </c>
      <c r="N178" s="97">
        <f t="shared" si="45"/>
        <v>62.241624621946023</v>
      </c>
      <c r="O178" s="97">
        <f t="shared" si="46"/>
        <v>1.4857011280597689</v>
      </c>
      <c r="P178" s="97">
        <f t="shared" si="47"/>
        <v>1.4857011280597689</v>
      </c>
      <c r="Q178" s="97">
        <f t="shared" si="48"/>
        <v>9.4230067675330098E-2</v>
      </c>
      <c r="R178" s="97">
        <f t="shared" si="49"/>
        <v>0.11646280450412634</v>
      </c>
      <c r="S178" s="97">
        <f t="shared" si="52"/>
        <v>580.892212711654</v>
      </c>
      <c r="T178" s="97">
        <f t="shared" si="53"/>
        <v>16.055502801408299</v>
      </c>
      <c r="U178" s="97">
        <f t="shared" si="54"/>
        <v>228.18373763906101</v>
      </c>
      <c r="V178" s="33">
        <f t="shared" si="55"/>
        <v>1000.0000000000009</v>
      </c>
      <c r="W178" s="101">
        <f t="shared" si="50"/>
        <v>122437.00491223468</v>
      </c>
      <c r="X178" s="108">
        <f t="shared" si="56"/>
        <v>755.76075955953161</v>
      </c>
      <c r="Y178" s="32">
        <f>(uNES*L178+ uOCEX*G178+uEREX*'PH + UC'!H178+uHOEX*I178+uNES*S178+ uOCEX*N178+uEREX*O178+uHOEX*P178)/(1+oDR)^A$5:A$65536</f>
        <v>474.14476297401501</v>
      </c>
    </row>
    <row r="179" spans="1:25" x14ac:dyDescent="0.25">
      <c r="A179" s="4">
        <v>173</v>
      </c>
      <c r="C179" s="106">
        <f>IF(male=0,VLOOKUP((($A$5:$A$1570/'Life tables'!$I$2)*2)+age,lifetable,13,1),IF(male=1,VLOOKUP((($A$5:$A$1570/'Life tables'!$I$2)*2)+age,lifetable,10,1),"error"))</f>
        <v>1.3243321503420002E-4</v>
      </c>
      <c r="F179" s="97">
        <f t="shared" si="38"/>
        <v>110.1536429249624</v>
      </c>
      <c r="G179" s="97">
        <f t="shared" si="39"/>
        <v>11.065163970685498</v>
      </c>
      <c r="H179" s="97">
        <f t="shared" si="40"/>
        <v>0.25321268335460267</v>
      </c>
      <c r="I179" s="97">
        <f t="shared" si="41"/>
        <v>0.25321268335460267</v>
      </c>
      <c r="J179" s="97">
        <f t="shared" si="42"/>
        <v>1.612046385928868E-2</v>
      </c>
      <c r="K179" s="97">
        <f t="shared" si="43"/>
        <v>0.61047048167569939</v>
      </c>
      <c r="L179" s="97">
        <f t="shared" si="51"/>
        <v>97.9554626420327</v>
      </c>
      <c r="M179" s="97">
        <f t="shared" si="44"/>
        <v>645.60711663456914</v>
      </c>
      <c r="N179" s="97">
        <f t="shared" si="45"/>
        <v>62.1733641220343</v>
      </c>
      <c r="O179" s="97">
        <f t="shared" si="46"/>
        <v>1.4840717570024298</v>
      </c>
      <c r="P179" s="97">
        <f t="shared" si="47"/>
        <v>1.4840717570024298</v>
      </c>
      <c r="Q179" s="97">
        <f t="shared" si="48"/>
        <v>9.4126725393291311E-2</v>
      </c>
      <c r="R179" s="97">
        <f t="shared" si="49"/>
        <v>0.1163350795402479</v>
      </c>
      <c r="S179" s="97">
        <f t="shared" si="52"/>
        <v>580.25514719359649</v>
      </c>
      <c r="T179" s="97">
        <f t="shared" si="53"/>
        <v>16.165749990660878</v>
      </c>
      <c r="U179" s="97">
        <f t="shared" si="54"/>
        <v>228.91054320027695</v>
      </c>
      <c r="V179" s="33">
        <f t="shared" si="55"/>
        <v>1000.0000000000009</v>
      </c>
      <c r="W179" s="101">
        <f t="shared" si="50"/>
        <v>122161.32645272171</v>
      </c>
      <c r="X179" s="108">
        <f t="shared" si="56"/>
        <v>754.92370680906311</v>
      </c>
      <c r="Y179" s="32">
        <f>(uNES*L179+ uOCEX*G179+uEREX*'PH + UC'!H179+uHOEX*I179+uNES*S179+ uOCEX*N179+uEREX*O179+uHOEX*P179)/(1+oDR)^A$5:A$65536</f>
        <v>473.48341339076393</v>
      </c>
    </row>
    <row r="180" spans="1:25" x14ac:dyDescent="0.25">
      <c r="A180" s="4">
        <v>174</v>
      </c>
      <c r="C180" s="106">
        <f>IF(male=0,VLOOKUP((($A$5:$A$1570/'Life tables'!$I$2)*2)+age,lifetable,13,1),IF(male=1,VLOOKUP((($A$5:$A$1570/'Life tables'!$I$2)*2)+age,lifetable,10,1),"error"))</f>
        <v>1.3243321503420002E-4</v>
      </c>
      <c r="F180" s="97">
        <f t="shared" si="38"/>
        <v>110.02493578841792</v>
      </c>
      <c r="G180" s="97">
        <f t="shared" si="39"/>
        <v>11.052235069450409</v>
      </c>
      <c r="H180" s="97">
        <f t="shared" si="40"/>
        <v>0.2529168213336479</v>
      </c>
      <c r="I180" s="97">
        <f t="shared" si="41"/>
        <v>0.2529168213336479</v>
      </c>
      <c r="J180" s="97">
        <f t="shared" si="42"/>
        <v>1.6101628179523542E-2</v>
      </c>
      <c r="K180" s="97">
        <f t="shared" si="43"/>
        <v>0.60975718790206612</v>
      </c>
      <c r="L180" s="97">
        <f t="shared" si="51"/>
        <v>97.841008260218629</v>
      </c>
      <c r="M180" s="97">
        <f t="shared" si="44"/>
        <v>644.89877102064509</v>
      </c>
      <c r="N180" s="97">
        <f t="shared" si="45"/>
        <v>62.105148904692342</v>
      </c>
      <c r="O180" s="97">
        <f t="shared" si="46"/>
        <v>1.4824434668353368</v>
      </c>
      <c r="P180" s="97">
        <f t="shared" si="47"/>
        <v>1.4824434668353368</v>
      </c>
      <c r="Q180" s="97">
        <f t="shared" si="48"/>
        <v>9.4023451666333455E-2</v>
      </c>
      <c r="R180" s="97">
        <f t="shared" si="49"/>
        <v>0.11620743930640505</v>
      </c>
      <c r="S180" s="97">
        <f t="shared" si="52"/>
        <v>579.61850429130936</v>
      </c>
      <c r="T180" s="97">
        <f t="shared" si="53"/>
        <v>16.275875070506736</v>
      </c>
      <c r="U180" s="97">
        <f t="shared" si="54"/>
        <v>229.63650782748542</v>
      </c>
      <c r="V180" s="33">
        <f t="shared" si="55"/>
        <v>1000.0000000000008</v>
      </c>
      <c r="W180" s="101">
        <f t="shared" si="50"/>
        <v>121886.25175535123</v>
      </c>
      <c r="X180" s="108">
        <f t="shared" si="56"/>
        <v>754.08761710200872</v>
      </c>
      <c r="Y180" s="32">
        <f>(uNES*L180+ uOCEX*G180+uEREX*'PH + UC'!H180+uHOEX*I180+uNES*S180+ uOCEX*N180+uEREX*O180+uHOEX*P180)/(1+oDR)^A$5:A$65536</f>
        <v>472.82300866935771</v>
      </c>
    </row>
    <row r="181" spans="1:25" x14ac:dyDescent="0.25">
      <c r="A181" s="4">
        <v>175</v>
      </c>
      <c r="C181" s="106">
        <f>IF(male=0,VLOOKUP((($A$5:$A$1570/'Life tables'!$I$2)*2)+age,lifetable,13,1),IF(male=1,VLOOKUP((($A$5:$A$1570/'Life tables'!$I$2)*2)+age,lifetable,10,1),"error"))</f>
        <v>1.3243321503420002E-4</v>
      </c>
      <c r="F181" s="97">
        <f t="shared" si="38"/>
        <v>109.89670653637182</v>
      </c>
      <c r="G181" s="97">
        <f t="shared" si="39"/>
        <v>11.03935417271334</v>
      </c>
      <c r="H181" s="97">
        <f t="shared" si="40"/>
        <v>0.25262205783665431</v>
      </c>
      <c r="I181" s="97">
        <f t="shared" si="41"/>
        <v>0.25262205783665431</v>
      </c>
      <c r="J181" s="97">
        <f t="shared" si="42"/>
        <v>1.608286243589107E-2</v>
      </c>
      <c r="K181" s="97">
        <f t="shared" si="43"/>
        <v>0.60904654255995228</v>
      </c>
      <c r="L181" s="97">
        <f t="shared" si="51"/>
        <v>97.726978842989325</v>
      </c>
      <c r="M181" s="97">
        <f t="shared" si="44"/>
        <v>644.19091056563684</v>
      </c>
      <c r="N181" s="97">
        <f t="shared" si="45"/>
        <v>62.036980409205128</v>
      </c>
      <c r="O181" s="97">
        <f t="shared" si="46"/>
        <v>1.4808162919140739</v>
      </c>
      <c r="P181" s="97">
        <f t="shared" si="47"/>
        <v>1.4808162919140739</v>
      </c>
      <c r="Q181" s="97">
        <f t="shared" si="48"/>
        <v>9.3920248673447226E-2</v>
      </c>
      <c r="R181" s="97">
        <f t="shared" si="49"/>
        <v>0.11607988649570178</v>
      </c>
      <c r="S181" s="97">
        <f t="shared" si="52"/>
        <v>578.98229743743445</v>
      </c>
      <c r="T181" s="97">
        <f t="shared" si="53"/>
        <v>16.385878181616075</v>
      </c>
      <c r="U181" s="97">
        <f t="shared" si="54"/>
        <v>230.36163425654107</v>
      </c>
      <c r="V181" s="33">
        <f t="shared" si="55"/>
        <v>1000.0000000000008</v>
      </c>
      <c r="W181" s="101">
        <f t="shared" si="50"/>
        <v>121611.78035334543</v>
      </c>
      <c r="X181" s="108">
        <f t="shared" si="56"/>
        <v>753.25248756184374</v>
      </c>
      <c r="Y181" s="32">
        <f>(uNES*L181+ uOCEX*G181+uEREX*'PH + UC'!H181+uHOEX*I181+uNES*S181+ uOCEX*N181+uEREX*O181+uHOEX*P181)/(1+oDR)^A$5:A$65536</f>
        <v>472.16354635204442</v>
      </c>
    </row>
    <row r="182" spans="1:25" x14ac:dyDescent="0.25">
      <c r="A182" s="4">
        <v>176</v>
      </c>
      <c r="C182" s="106">
        <f>IF(male=0,VLOOKUP((($A$5:$A$1570/'Life tables'!$I$2)*2)+age,lifetable,13,1),IF(male=1,VLOOKUP((($A$5:$A$1570/'Life tables'!$I$2)*2)+age,lifetable,10,1),"error"))</f>
        <v>1.3243321503420002E-4</v>
      </c>
      <c r="F182" s="97">
        <f t="shared" si="38"/>
        <v>109.76893812473627</v>
      </c>
      <c r="G182" s="97">
        <f t="shared" si="39"/>
        <v>11.026519568359996</v>
      </c>
      <c r="H182" s="97">
        <f t="shared" si="40"/>
        <v>0.2523283536839897</v>
      </c>
      <c r="I182" s="97">
        <f t="shared" si="41"/>
        <v>0.2523283536839897</v>
      </c>
      <c r="J182" s="97">
        <f t="shared" si="42"/>
        <v>1.6064164134069747E-2</v>
      </c>
      <c r="K182" s="97">
        <f t="shared" si="43"/>
        <v>0.60833845119117902</v>
      </c>
      <c r="L182" s="97">
        <f t="shared" si="51"/>
        <v>97.613359233683042</v>
      </c>
      <c r="M182" s="97">
        <f t="shared" si="44"/>
        <v>643.4835494371074</v>
      </c>
      <c r="N182" s="97">
        <f t="shared" si="45"/>
        <v>61.968859999939674</v>
      </c>
      <c r="O182" s="97">
        <f t="shared" si="46"/>
        <v>1.4791902648059401</v>
      </c>
      <c r="P182" s="97">
        <f t="shared" si="47"/>
        <v>1.4791902648059401</v>
      </c>
      <c r="Q182" s="97">
        <f t="shared" si="48"/>
        <v>9.381711848020205E-2</v>
      </c>
      <c r="R182" s="97">
        <f t="shared" si="49"/>
        <v>0.11595242366105998</v>
      </c>
      <c r="S182" s="97">
        <f t="shared" si="52"/>
        <v>578.34653936541463</v>
      </c>
      <c r="T182" s="97">
        <f t="shared" si="53"/>
        <v>16.495759464230346</v>
      </c>
      <c r="U182" s="97">
        <f t="shared" si="54"/>
        <v>231.08592513139331</v>
      </c>
      <c r="V182" s="33">
        <f t="shared" si="55"/>
        <v>1000.0000000000008</v>
      </c>
      <c r="W182" s="101">
        <f t="shared" si="50"/>
        <v>121337.91173596508</v>
      </c>
      <c r="X182" s="108">
        <f t="shared" si="56"/>
        <v>752.41831540437715</v>
      </c>
      <c r="Y182" s="32">
        <f>(uNES*L182+ uOCEX*G182+uEREX*'PH + UC'!H182+uHOEX*I182+uNES*S182+ uOCEX*N182+uEREX*O182+uHOEX*P182)/(1+oDR)^A$5:A$65536</f>
        <v>471.50502404097131</v>
      </c>
    </row>
    <row r="183" spans="1:25" x14ac:dyDescent="0.25">
      <c r="A183" s="4">
        <v>177</v>
      </c>
      <c r="C183" s="106">
        <f>IF(male=0,VLOOKUP((($A$5:$A$1570/'Life tables'!$I$2)*2)+age,lifetable,13,1),IF(male=1,VLOOKUP((($A$5:$A$1570/'Life tables'!$I$2)*2)+age,lifetable,10,1),"error"))</f>
        <v>1.3243321503420002E-4</v>
      </c>
      <c r="F183" s="97">
        <f t="shared" si="38"/>
        <v>109.64161434135811</v>
      </c>
      <c r="G183" s="97">
        <f t="shared" si="39"/>
        <v>11.013729627845663</v>
      </c>
      <c r="H183" s="97">
        <f t="shared" si="40"/>
        <v>0.25203567160840906</v>
      </c>
      <c r="I183" s="97">
        <f t="shared" si="41"/>
        <v>0.25203567160840906</v>
      </c>
      <c r="J183" s="97">
        <f t="shared" si="42"/>
        <v>1.6045530901487748E-2</v>
      </c>
      <c r="K183" s="97">
        <f t="shared" si="43"/>
        <v>0.60763282394814189</v>
      </c>
      <c r="L183" s="97">
        <f t="shared" si="51"/>
        <v>97.500135015445991</v>
      </c>
      <c r="M183" s="97">
        <f t="shared" si="44"/>
        <v>642.77670106301923</v>
      </c>
      <c r="N183" s="97">
        <f t="shared" si="45"/>
        <v>61.900788970037866</v>
      </c>
      <c r="O183" s="97">
        <f t="shared" si="46"/>
        <v>1.477565416378098</v>
      </c>
      <c r="P183" s="97">
        <f t="shared" si="47"/>
        <v>1.477565416378098</v>
      </c>
      <c r="Q183" s="97">
        <f t="shared" si="48"/>
        <v>9.3714063044336784E-2</v>
      </c>
      <c r="R183" s="97">
        <f t="shared" si="49"/>
        <v>0.11582505322212942</v>
      </c>
      <c r="S183" s="97">
        <f t="shared" si="52"/>
        <v>577.71124214395877</v>
      </c>
      <c r="T183" s="97">
        <f t="shared" si="53"/>
        <v>16.605519058176171</v>
      </c>
      <c r="U183" s="97">
        <f t="shared" si="54"/>
        <v>231.80938300856357</v>
      </c>
      <c r="V183" s="33">
        <f t="shared" si="55"/>
        <v>1000.000000000001</v>
      </c>
      <c r="W183" s="101">
        <f t="shared" si="50"/>
        <v>121064.64535087395</v>
      </c>
      <c r="X183" s="108">
        <f t="shared" si="56"/>
        <v>751.5850979332613</v>
      </c>
      <c r="Y183" s="32">
        <f>(uNES*L183+ uOCEX*G183+uEREX*'PH + UC'!H183+uHOEX*I183+uNES*S183+ uOCEX*N183+uEREX*O183+uHOEX*P183)/(1+oDR)^A$5:A$65536</f>
        <v>470.84743939530688</v>
      </c>
    </row>
    <row r="184" spans="1:25" x14ac:dyDescent="0.25">
      <c r="A184" s="4">
        <v>178</v>
      </c>
      <c r="C184" s="106">
        <f>IF(male=0,VLOOKUP((($A$5:$A$1570/'Life tables'!$I$2)*2)+age,lifetable,13,1),IF(male=1,VLOOKUP((($A$5:$A$1570/'Life tables'!$I$2)*2)+age,lifetable,10,1),"error"))</f>
        <v>1.3243321503420002E-4</v>
      </c>
      <c r="F184" s="97">
        <f t="shared" si="38"/>
        <v>109.51471976506937</v>
      </c>
      <c r="G184" s="97">
        <f t="shared" si="39"/>
        <v>11.000982802081744</v>
      </c>
      <c r="H184" s="97">
        <f t="shared" si="40"/>
        <v>0.25174397616092303</v>
      </c>
      <c r="I184" s="97">
        <f t="shared" si="41"/>
        <v>0.25174397616092303</v>
      </c>
      <c r="J184" s="97">
        <f t="shared" si="42"/>
        <v>1.6026960481330184E-2</v>
      </c>
      <c r="K184" s="97">
        <f t="shared" si="43"/>
        <v>0.60692957536686898</v>
      </c>
      <c r="L184" s="97">
        <f t="shared" si="51"/>
        <v>97.387292474817585</v>
      </c>
      <c r="M184" s="97">
        <f t="shared" si="44"/>
        <v>642.07037816819195</v>
      </c>
      <c r="N184" s="97">
        <f t="shared" si="45"/>
        <v>61.832768544927404</v>
      </c>
      <c r="O184" s="97">
        <f t="shared" si="46"/>
        <v>1.47594177588138</v>
      </c>
      <c r="P184" s="97">
        <f t="shared" si="47"/>
        <v>1.47594177588138</v>
      </c>
      <c r="Q184" s="97">
        <f t="shared" si="48"/>
        <v>9.36110842210751E-2</v>
      </c>
      <c r="R184" s="97">
        <f t="shared" si="49"/>
        <v>0.11569777747185708</v>
      </c>
      <c r="S184" s="97">
        <f t="shared" si="52"/>
        <v>577.07641720980882</v>
      </c>
      <c r="T184" s="97">
        <f t="shared" si="53"/>
        <v>16.715157102878575</v>
      </c>
      <c r="U184" s="97">
        <f t="shared" si="54"/>
        <v>232.53201036140229</v>
      </c>
      <c r="V184" s="33">
        <f t="shared" si="55"/>
        <v>1000.000000000001</v>
      </c>
      <c r="W184" s="101">
        <f t="shared" si="50"/>
        <v>120791.98060638375</v>
      </c>
      <c r="X184" s="108">
        <f t="shared" si="56"/>
        <v>750.75283253572013</v>
      </c>
      <c r="Y184" s="32">
        <f>(uNES*L184+ uOCEX*G184+uEREX*'PH + UC'!H184+uHOEX*I184+uNES*S184+ uOCEX*N184+uEREX*O184+uHOEX*P184)/(1+oDR)^A$5:A$65536</f>
        <v>470.19079012850119</v>
      </c>
    </row>
    <row r="185" spans="1:25" x14ac:dyDescent="0.25">
      <c r="A185" s="4">
        <v>179</v>
      </c>
      <c r="C185" s="106">
        <f>IF(male=0,VLOOKUP((($A$5:$A$1570/'Life tables'!$I$2)*2)+age,lifetable,13,1),IF(male=1,VLOOKUP((($A$5:$A$1570/'Life tables'!$I$2)*2)+age,lifetable,10,1),"error"))</f>
        <v>1.3243321503420002E-4</v>
      </c>
      <c r="F185" s="97">
        <f t="shared" si="38"/>
        <v>109.38823972675372</v>
      </c>
      <c r="G185" s="97">
        <f t="shared" si="39"/>
        <v>10.988277617524799</v>
      </c>
      <c r="H185" s="97">
        <f t="shared" si="40"/>
        <v>0.25145323362130029</v>
      </c>
      <c r="I185" s="97">
        <f t="shared" si="41"/>
        <v>0.25145323362130029</v>
      </c>
      <c r="J185" s="97">
        <f t="shared" si="42"/>
        <v>1.6008450726841372E-2</v>
      </c>
      <c r="K185" s="97">
        <f t="shared" si="43"/>
        <v>0.60622862415125189</v>
      </c>
      <c r="L185" s="97">
        <f t="shared" si="51"/>
        <v>97.274818567108227</v>
      </c>
      <c r="M185" s="97">
        <f t="shared" si="44"/>
        <v>641.36459280896622</v>
      </c>
      <c r="N185" s="97">
        <f t="shared" si="45"/>
        <v>61.764799885660004</v>
      </c>
      <c r="O185" s="97">
        <f t="shared" si="46"/>
        <v>1.47431937102997</v>
      </c>
      <c r="P185" s="97">
        <f t="shared" si="47"/>
        <v>1.47431937102997</v>
      </c>
      <c r="Q185" s="97">
        <f t="shared" si="48"/>
        <v>9.3508183768179307E-2</v>
      </c>
      <c r="R185" s="97">
        <f t="shared" si="49"/>
        <v>0.1155705985827335</v>
      </c>
      <c r="S185" s="97">
        <f t="shared" si="52"/>
        <v>576.44207539889533</v>
      </c>
      <c r="T185" s="97">
        <f t="shared" si="53"/>
        <v>16.824673737373594</v>
      </c>
      <c r="U185" s="97">
        <f t="shared" si="54"/>
        <v>233.25380958413626</v>
      </c>
      <c r="V185" s="33">
        <f t="shared" si="55"/>
        <v>1000.0000000000007</v>
      </c>
      <c r="W185" s="101">
        <f t="shared" si="50"/>
        <v>120519.916873586</v>
      </c>
      <c r="X185" s="108">
        <f t="shared" si="56"/>
        <v>749.92151667849089</v>
      </c>
      <c r="Y185" s="32">
        <f>(uNES*L185+ uOCEX*G185+uEREX*'PH + UC'!H185+uHOEX*I185+uNES*S185+ uOCEX*N185+uEREX*O185+uHOEX*P185)/(1+oDR)^A$5:A$65536</f>
        <v>469.53507400568708</v>
      </c>
    </row>
    <row r="186" spans="1:25" x14ac:dyDescent="0.25">
      <c r="A186" s="4">
        <v>180</v>
      </c>
      <c r="C186" s="106">
        <f>IF(male=0,VLOOKUP((($A$5:$A$1570/'Life tables'!$I$2)*2)+age,lifetable,13,1),IF(male=1,VLOOKUP((($A$5:$A$1570/'Life tables'!$I$2)*2)+age,lifetable,10,1),"error"))</f>
        <v>1.3243321503420002E-4</v>
      </c>
      <c r="F186" s="97">
        <f t="shared" si="38"/>
        <v>109.2621602723296</v>
      </c>
      <c r="G186" s="97">
        <f t="shared" si="39"/>
        <v>10.975612672458135</v>
      </c>
      <c r="H186" s="97">
        <f t="shared" si="40"/>
        <v>0.25116341191297636</v>
      </c>
      <c r="I186" s="97">
        <f t="shared" si="41"/>
        <v>0.25116341191297636</v>
      </c>
      <c r="J186" s="97">
        <f t="shared" si="42"/>
        <v>1.5989999595907585E-2</v>
      </c>
      <c r="K186" s="97">
        <f t="shared" si="43"/>
        <v>0.60552989296789783</v>
      </c>
      <c r="L186" s="97">
        <f t="shared" si="51"/>
        <v>97.162700883481705</v>
      </c>
      <c r="M186" s="97">
        <f t="shared" si="44"/>
        <v>640.65935640616124</v>
      </c>
      <c r="N186" s="97">
        <f t="shared" si="45"/>
        <v>61.696884092085305</v>
      </c>
      <c r="O186" s="97">
        <f t="shared" si="46"/>
        <v>1.472698228077165</v>
      </c>
      <c r="P186" s="97">
        <f t="shared" si="47"/>
        <v>1.472698228077165</v>
      </c>
      <c r="Q186" s="97">
        <f t="shared" si="48"/>
        <v>9.3405363350755458E-2</v>
      </c>
      <c r="R186" s="97">
        <f t="shared" si="49"/>
        <v>0.1154435186127315</v>
      </c>
      <c r="S186" s="97">
        <f t="shared" si="52"/>
        <v>575.80822697595806</v>
      </c>
      <c r="T186" s="97">
        <f t="shared" si="53"/>
        <v>16.934069100320258</v>
      </c>
      <c r="U186" s="97">
        <f t="shared" si="54"/>
        <v>233.97478299571688</v>
      </c>
      <c r="V186" s="33">
        <f t="shared" si="55"/>
        <v>1000.0000000000006</v>
      </c>
      <c r="W186" s="101">
        <f t="shared" si="50"/>
        <v>120248.45348837636</v>
      </c>
      <c r="X186" s="108">
        <f t="shared" si="56"/>
        <v>749.09114790396347</v>
      </c>
      <c r="Y186" s="32">
        <f>(uNES*L186+ uOCEX*G186+uEREX*'PH + UC'!H186+uHOEX*I186+uNES*S186+ uOCEX*N186+uEREX*O186+uHOEX*P186)/(1+oDR)^A$5:A$65536</f>
        <v>468.88028884120587</v>
      </c>
    </row>
    <row r="187" spans="1:25" x14ac:dyDescent="0.25">
      <c r="A187" s="4">
        <v>181</v>
      </c>
      <c r="C187" s="106">
        <f>IF(male=0,VLOOKUP((($A$5:$A$1570/'Life tables'!$I$2)*2)+age,lifetable,13,1),IF(male=1,VLOOKUP((($A$5:$A$1570/'Life tables'!$I$2)*2)+age,lifetable,10,1),"error"))</f>
        <v>1.3243321503420002E-4</v>
      </c>
      <c r="F187" s="97">
        <f t="shared" si="38"/>
        <v>109.13646812755573</v>
      </c>
      <c r="G187" s="97">
        <f t="shared" si="39"/>
        <v>10.962986633456437</v>
      </c>
      <c r="H187" s="97">
        <f t="shared" si="40"/>
        <v>0.25087448052215106</v>
      </c>
      <c r="I187" s="97">
        <f t="shared" si="41"/>
        <v>0.25087448052215106</v>
      </c>
      <c r="J187" s="97">
        <f t="shared" si="42"/>
        <v>1.5971605145906467E-2</v>
      </c>
      <c r="K187" s="97">
        <f t="shared" si="43"/>
        <v>0.6048333082510835</v>
      </c>
      <c r="L187" s="97">
        <f t="shared" si="51"/>
        <v>97.050927619657998</v>
      </c>
      <c r="M187" s="97">
        <f t="shared" si="44"/>
        <v>639.95467977640783</v>
      </c>
      <c r="N187" s="97">
        <f t="shared" si="45"/>
        <v>61.629022205868296</v>
      </c>
      <c r="O187" s="97">
        <f t="shared" si="46"/>
        <v>1.4710783718874001</v>
      </c>
      <c r="P187" s="97">
        <f t="shared" si="47"/>
        <v>1.4710783718874001</v>
      </c>
      <c r="Q187" s="97">
        <f t="shared" si="48"/>
        <v>9.3302624545821528E-2</v>
      </c>
      <c r="R187" s="97">
        <f t="shared" si="49"/>
        <v>0.11531653951095229</v>
      </c>
      <c r="S187" s="97">
        <f t="shared" si="52"/>
        <v>575.174881662708</v>
      </c>
      <c r="T187" s="97">
        <f t="shared" si="53"/>
        <v>17.043343330011986</v>
      </c>
      <c r="U187" s="97">
        <f t="shared" si="54"/>
        <v>234.69493284347891</v>
      </c>
      <c r="V187" s="33">
        <f t="shared" si="55"/>
        <v>1000.0000000000007</v>
      </c>
      <c r="W187" s="101">
        <f t="shared" si="50"/>
        <v>119977.58975337617</v>
      </c>
      <c r="X187" s="108">
        <f t="shared" si="56"/>
        <v>748.26172382650975</v>
      </c>
      <c r="Y187" s="32">
        <f>(uNES*L187+ uOCEX*G187+uEREX*'PH + UC'!H187+uHOEX*I187+uNES*S187+ uOCEX*N187+uEREX*O187+uHOEX*P187)/(1+oDR)^A$5:A$65536</f>
        <v>468.22643249625781</v>
      </c>
    </row>
    <row r="188" spans="1:25" x14ac:dyDescent="0.25">
      <c r="A188" s="4">
        <v>182</v>
      </c>
      <c r="C188" s="106">
        <f>IF(male=0,VLOOKUP((($A$5:$A$1570/'Life tables'!$I$2)*2)+age,lifetable,13,1),IF(male=1,VLOOKUP((($A$5:$A$1570/'Life tables'!$I$2)*2)+age,lifetable,10,1),"error"))</f>
        <v>1.3243321503420002E-4</v>
      </c>
      <c r="F188" s="97">
        <f t="shared" si="38"/>
        <v>109.01115066456948</v>
      </c>
      <c r="G188" s="97">
        <f t="shared" si="39"/>
        <v>10.950398232024467</v>
      </c>
      <c r="H188" s="97">
        <f t="shared" si="40"/>
        <v>0.25058641042086938</v>
      </c>
      <c r="I188" s="97">
        <f t="shared" si="41"/>
        <v>0.25058641042086938</v>
      </c>
      <c r="J188" s="97">
        <f t="shared" si="42"/>
        <v>1.5953265528810157E-2</v>
      </c>
      <c r="K188" s="97">
        <f t="shared" si="43"/>
        <v>0.60413880001730946</v>
      </c>
      <c r="L188" s="97">
        <f t="shared" si="51"/>
        <v>96.939487546157153</v>
      </c>
      <c r="M188" s="97">
        <f t="shared" si="44"/>
        <v>639.25057316194034</v>
      </c>
      <c r="N188" s="97">
        <f t="shared" si="45"/>
        <v>61.561215213358331</v>
      </c>
      <c r="O188" s="97">
        <f t="shared" si="46"/>
        <v>1.4694598260047325</v>
      </c>
      <c r="P188" s="97">
        <f t="shared" si="47"/>
        <v>1.4694598260047325</v>
      </c>
      <c r="Q188" s="97">
        <f t="shared" si="48"/>
        <v>9.3199968846651021E-2</v>
      </c>
      <c r="R188" s="97">
        <f t="shared" si="49"/>
        <v>0.11518966312299381</v>
      </c>
      <c r="S188" s="97">
        <f t="shared" si="52"/>
        <v>574.54204866460293</v>
      </c>
      <c r="T188" s="97">
        <f t="shared" si="53"/>
        <v>17.152496564387448</v>
      </c>
      <c r="U188" s="97">
        <f t="shared" si="54"/>
        <v>235.41426130661921</v>
      </c>
      <c r="V188" s="33">
        <f t="shared" si="55"/>
        <v>1000.0000000000008</v>
      </c>
      <c r="W188" s="101">
        <f t="shared" si="50"/>
        <v>119707.32493975756</v>
      </c>
      <c r="X188" s="108">
        <f t="shared" si="56"/>
        <v>747.43324212899415</v>
      </c>
      <c r="Y188" s="32">
        <f>(uNES*L188+ uOCEX*G188+uEREX*'PH + UC'!H188+uHOEX*I188+uNES*S188+ uOCEX*N188+uEREX*O188+uHOEX*P188)/(1+oDR)^A$5:A$65536</f>
        <v>467.57350287666725</v>
      </c>
    </row>
    <row r="189" spans="1:25" x14ac:dyDescent="0.25">
      <c r="A189" s="4">
        <v>183</v>
      </c>
      <c r="C189" s="106">
        <f>IF(male=0,VLOOKUP((($A$5:$A$1570/'Life tables'!$I$2)*2)+age,lifetable,13,1),IF(male=1,VLOOKUP((($A$5:$A$1570/'Life tables'!$I$2)*2)+age,lifetable,10,1),"error"))</f>
        <v>1.4551982218569126E-4</v>
      </c>
      <c r="F189" s="97">
        <f t="shared" si="38"/>
        <v>108.88619587007236</v>
      </c>
      <c r="G189" s="97">
        <f t="shared" si="39"/>
        <v>10.937846261401255</v>
      </c>
      <c r="H189" s="97">
        <f t="shared" si="40"/>
        <v>0.25029917399388896</v>
      </c>
      <c r="I189" s="97">
        <f t="shared" si="41"/>
        <v>0.25029917399388896</v>
      </c>
      <c r="J189" s="97">
        <f t="shared" si="42"/>
        <v>1.7509620287128453E-2</v>
      </c>
      <c r="K189" s="97">
        <f t="shared" si="43"/>
        <v>0.60344630168898539</v>
      </c>
      <c r="L189" s="97">
        <f t="shared" si="51"/>
        <v>96.826795338707214</v>
      </c>
      <c r="M189" s="97">
        <f t="shared" si="44"/>
        <v>638.54704625892168</v>
      </c>
      <c r="N189" s="97">
        <f t="shared" si="45"/>
        <v>61.493464048316909</v>
      </c>
      <c r="O189" s="97">
        <f t="shared" si="46"/>
        <v>1.4678426127179522</v>
      </c>
      <c r="P189" s="97">
        <f t="shared" si="47"/>
        <v>1.4678426127179522</v>
      </c>
      <c r="Q189" s="97">
        <f t="shared" si="48"/>
        <v>0.10229697097468851</v>
      </c>
      <c r="R189" s="97">
        <f t="shared" si="49"/>
        <v>0.11506289119605467</v>
      </c>
      <c r="S189" s="97">
        <f t="shared" si="52"/>
        <v>573.90053712299812</v>
      </c>
      <c r="T189" s="97">
        <f t="shared" si="53"/>
        <v>17.272303155649265</v>
      </c>
      <c r="U189" s="97">
        <f t="shared" si="54"/>
        <v>236.13277049950426</v>
      </c>
      <c r="V189" s="33">
        <f t="shared" si="55"/>
        <v>1000.0000000000007</v>
      </c>
      <c r="W189" s="101">
        <f t="shared" si="50"/>
        <v>119436.16235222208</v>
      </c>
      <c r="X189" s="108">
        <f t="shared" si="56"/>
        <v>746.59492634484718</v>
      </c>
      <c r="Y189" s="32">
        <f>(uNES*L189+ uOCEX*G189+uEREX*'PH + UC'!H189+uHOEX*I189+uNES*S189+ uOCEX*N189+uEREX*O189+uHOEX*P189)/(1+oDR)^A$5:A$65536</f>
        <v>466.91464934649019</v>
      </c>
    </row>
    <row r="190" spans="1:25" x14ac:dyDescent="0.25">
      <c r="A190" s="4">
        <v>184</v>
      </c>
      <c r="C190" s="106">
        <f>IF(male=0,VLOOKUP((($A$5:$A$1570/'Life tables'!$I$2)*2)+age,lifetable,13,1),IF(male=1,VLOOKUP((($A$5:$A$1570/'Life tables'!$I$2)*2)+age,lifetable,10,1),"error"))</f>
        <v>1.4551982218569126E-4</v>
      </c>
      <c r="F190" s="97">
        <f t="shared" si="38"/>
        <v>108.7600110793035</v>
      </c>
      <c r="G190" s="97">
        <f t="shared" si="39"/>
        <v>10.925170735078305</v>
      </c>
      <c r="H190" s="97">
        <f t="shared" si="40"/>
        <v>0.25000911014651456</v>
      </c>
      <c r="I190" s="97">
        <f t="shared" si="41"/>
        <v>0.25000911014651456</v>
      </c>
      <c r="J190" s="97">
        <f t="shared" si="42"/>
        <v>1.7489328938397618E-2</v>
      </c>
      <c r="K190" s="97">
        <f t="shared" si="43"/>
        <v>0.60274698673257221</v>
      </c>
      <c r="L190" s="97">
        <f t="shared" si="51"/>
        <v>96.714585808261191</v>
      </c>
      <c r="M190" s="97">
        <f t="shared" si="44"/>
        <v>637.83491526554371</v>
      </c>
      <c r="N190" s="97">
        <f t="shared" si="45"/>
        <v>61.424884290732031</v>
      </c>
      <c r="O190" s="97">
        <f t="shared" si="46"/>
        <v>1.4662056210130474</v>
      </c>
      <c r="P190" s="97">
        <f t="shared" si="47"/>
        <v>1.4662056210130474</v>
      </c>
      <c r="Q190" s="97">
        <f t="shared" si="48"/>
        <v>0.1021828856555463</v>
      </c>
      <c r="R190" s="97">
        <f t="shared" si="49"/>
        <v>0.11493456885631721</v>
      </c>
      <c r="S190" s="97">
        <f t="shared" si="52"/>
        <v>573.26050227827375</v>
      </c>
      <c r="T190" s="97">
        <f t="shared" si="53"/>
        <v>17.391975370243209</v>
      </c>
      <c r="U190" s="97">
        <f t="shared" si="54"/>
        <v>236.85045205509314</v>
      </c>
      <c r="V190" s="33">
        <f t="shared" si="55"/>
        <v>1000.0000000000008</v>
      </c>
      <c r="W190" s="101">
        <f t="shared" si="50"/>
        <v>119165.37783395023</v>
      </c>
      <c r="X190" s="108">
        <f t="shared" si="56"/>
        <v>745.75757257466444</v>
      </c>
      <c r="Y190" s="32">
        <f>(uNES*L190+ uOCEX*G190+uEREX*'PH + UC'!H190+uHOEX*I190+uNES*S190+ uOCEX*N190+uEREX*O190+uHOEX*P190)/(1+oDR)^A$5:A$65536</f>
        <v>466.25684804056408</v>
      </c>
    </row>
    <row r="191" spans="1:25" x14ac:dyDescent="0.25">
      <c r="A191" s="4">
        <v>185</v>
      </c>
      <c r="C191" s="106">
        <f>IF(male=0,VLOOKUP((($A$5:$A$1570/'Life tables'!$I$2)*2)+age,lifetable,13,1),IF(male=1,VLOOKUP((($A$5:$A$1570/'Life tables'!$I$2)*2)+age,lifetable,10,1),"error"))</f>
        <v>1.4551982218569126E-4</v>
      </c>
      <c r="F191" s="97">
        <f t="shared" si="38"/>
        <v>108.63417086282125</v>
      </c>
      <c r="G191" s="97">
        <f t="shared" si="39"/>
        <v>10.9125298219636</v>
      </c>
      <c r="H191" s="97">
        <f t="shared" si="40"/>
        <v>0.24971983837988673</v>
      </c>
      <c r="I191" s="97">
        <f t="shared" si="41"/>
        <v>0.24971983837988673</v>
      </c>
      <c r="J191" s="97">
        <f t="shared" si="42"/>
        <v>1.746909299949051E-2</v>
      </c>
      <c r="K191" s="97">
        <f t="shared" si="43"/>
        <v>0.60204958140370435</v>
      </c>
      <c r="L191" s="97">
        <f t="shared" si="51"/>
        <v>96.602682689694674</v>
      </c>
      <c r="M191" s="97">
        <f t="shared" si="44"/>
        <v>637.12340171184314</v>
      </c>
      <c r="N191" s="97">
        <f t="shared" si="45"/>
        <v>61.356363993925839</v>
      </c>
      <c r="O191" s="97">
        <f t="shared" si="46"/>
        <v>1.4645700486307665</v>
      </c>
      <c r="P191" s="97">
        <f t="shared" si="47"/>
        <v>1.4645700486307665</v>
      </c>
      <c r="Q191" s="97">
        <f t="shared" si="48"/>
        <v>0.10206889925191728</v>
      </c>
      <c r="R191" s="97">
        <f t="shared" si="49"/>
        <v>0.11480635777603172</v>
      </c>
      <c r="S191" s="97">
        <f t="shared" si="52"/>
        <v>572.62102236362784</v>
      </c>
      <c r="T191" s="97">
        <f t="shared" si="53"/>
        <v>17.511513362494618</v>
      </c>
      <c r="U191" s="97">
        <f t="shared" si="54"/>
        <v>237.56730799427288</v>
      </c>
      <c r="V191" s="33">
        <f t="shared" si="55"/>
        <v>1000.0000000000009</v>
      </c>
      <c r="W191" s="101">
        <f t="shared" si="50"/>
        <v>118895.19761262723</v>
      </c>
      <c r="X191" s="108">
        <f t="shared" si="56"/>
        <v>744.92117864323336</v>
      </c>
      <c r="Y191" s="32">
        <f>(uNES*L191+ uOCEX*G191+uEREX*'PH + UC'!H191+uHOEX*I191+uNES*S191+ uOCEX*N191+uEREX*O191+uHOEX*P191)/(1+oDR)^A$5:A$65536</f>
        <v>465.59998630979322</v>
      </c>
    </row>
    <row r="192" spans="1:25" x14ac:dyDescent="0.25">
      <c r="A192" s="4">
        <v>186</v>
      </c>
      <c r="C192" s="106">
        <f>IF(male=0,VLOOKUP((($A$5:$A$1570/'Life tables'!$I$2)*2)+age,lifetable,13,1),IF(male=1,VLOOKUP((($A$5:$A$1570/'Life tables'!$I$2)*2)+age,lifetable,10,1),"error"))</f>
        <v>1.4551982218569126E-4</v>
      </c>
      <c r="F192" s="97">
        <f t="shared" si="38"/>
        <v>108.5086648314911</v>
      </c>
      <c r="G192" s="97">
        <f t="shared" si="39"/>
        <v>10.899922478446836</v>
      </c>
      <c r="H192" s="97">
        <f t="shared" si="40"/>
        <v>0.24943133481226581</v>
      </c>
      <c r="I192" s="97">
        <f t="shared" si="41"/>
        <v>0.24943133481226581</v>
      </c>
      <c r="J192" s="97">
        <f t="shared" si="42"/>
        <v>1.7448910799765599E-2</v>
      </c>
      <c r="K192" s="97">
        <f t="shared" si="43"/>
        <v>0.60135402812589289</v>
      </c>
      <c r="L192" s="97">
        <f t="shared" si="51"/>
        <v>96.49107674449408</v>
      </c>
      <c r="M192" s="97">
        <f t="shared" si="44"/>
        <v>636.41251381174209</v>
      </c>
      <c r="N192" s="97">
        <f t="shared" si="45"/>
        <v>61.287903948916842</v>
      </c>
      <c r="O192" s="97">
        <f t="shared" si="46"/>
        <v>1.4629359144526393</v>
      </c>
      <c r="P192" s="97">
        <f t="shared" si="47"/>
        <v>1.4629359144526393</v>
      </c>
      <c r="Q192" s="97">
        <f t="shared" si="48"/>
        <v>0.10195501307969403</v>
      </c>
      <c r="R192" s="97">
        <f t="shared" si="49"/>
        <v>0.11467825943530469</v>
      </c>
      <c r="S192" s="97">
        <f t="shared" si="52"/>
        <v>571.98210476140503</v>
      </c>
      <c r="T192" s="97">
        <f t="shared" si="53"/>
        <v>17.630917286374078</v>
      </c>
      <c r="U192" s="97">
        <f t="shared" si="54"/>
        <v>238.28334028183409</v>
      </c>
      <c r="V192" s="33">
        <f t="shared" si="55"/>
        <v>1000.0000000000007</v>
      </c>
      <c r="W192" s="101">
        <f t="shared" si="50"/>
        <v>118625.62082568942</v>
      </c>
      <c r="X192" s="108">
        <f t="shared" si="56"/>
        <v>744.0857424317926</v>
      </c>
      <c r="Y192" s="32">
        <f>(uNES*L192+ uOCEX*G192+uEREX*'PH + UC'!H192+uHOEX*I192+uNES*S192+ uOCEX*N192+uEREX*O192+uHOEX*P192)/(1+oDR)^A$5:A$65536</f>
        <v>464.94406217617563</v>
      </c>
    </row>
    <row r="193" spans="1:25" x14ac:dyDescent="0.25">
      <c r="A193" s="4">
        <v>187</v>
      </c>
      <c r="C193" s="106">
        <f>IF(male=0,VLOOKUP((($A$5:$A$1570/'Life tables'!$I$2)*2)+age,lifetable,13,1),IF(male=1,VLOOKUP((($A$5:$A$1570/'Life tables'!$I$2)*2)+age,lifetable,10,1),"error"))</f>
        <v>1.4551982218569126E-4</v>
      </c>
      <c r="F193" s="97">
        <f t="shared" si="38"/>
        <v>108.3834831004207</v>
      </c>
      <c r="G193" s="97">
        <f t="shared" si="39"/>
        <v>10.887347711569886</v>
      </c>
      <c r="H193" s="97">
        <f t="shared" si="40"/>
        <v>0.249143576721025</v>
      </c>
      <c r="I193" s="97">
        <f t="shared" si="41"/>
        <v>0.249143576721025</v>
      </c>
      <c r="J193" s="97">
        <f t="shared" si="42"/>
        <v>1.7428780749666844E-2</v>
      </c>
      <c r="K193" s="97">
        <f t="shared" si="43"/>
        <v>0.60066027211715511</v>
      </c>
      <c r="L193" s="97">
        <f t="shared" si="51"/>
        <v>96.379759182541946</v>
      </c>
      <c r="M193" s="97">
        <f t="shared" si="44"/>
        <v>635.70225933137181</v>
      </c>
      <c r="N193" s="97">
        <f t="shared" si="45"/>
        <v>61.219504903600303</v>
      </c>
      <c r="O193" s="97">
        <f t="shared" si="46"/>
        <v>1.461303236330848</v>
      </c>
      <c r="P193" s="97">
        <f t="shared" si="47"/>
        <v>1.461303236330848</v>
      </c>
      <c r="Q193" s="97">
        <f t="shared" si="48"/>
        <v>0.10184122838303188</v>
      </c>
      <c r="R193" s="97">
        <f t="shared" si="49"/>
        <v>0.11455027523355299</v>
      </c>
      <c r="S193" s="97">
        <f t="shared" si="52"/>
        <v>571.34375645149316</v>
      </c>
      <c r="T193" s="97">
        <f t="shared" si="53"/>
        <v>17.750187295506777</v>
      </c>
      <c r="U193" s="97">
        <f t="shared" si="54"/>
        <v>238.99855082918481</v>
      </c>
      <c r="V193" s="33">
        <f t="shared" si="55"/>
        <v>1000.0000000000007</v>
      </c>
      <c r="W193" s="101">
        <f t="shared" si="50"/>
        <v>118356.6465869286</v>
      </c>
      <c r="X193" s="108">
        <f t="shared" si="56"/>
        <v>743.25126187530907</v>
      </c>
      <c r="Y193" s="32">
        <f>(uNES*L193+ uOCEX*G193+uEREX*'PH + UC'!H193+uHOEX*I193+uNES*S193+ uOCEX*N193+uEREX*O193+uHOEX*P193)/(1+oDR)^A$5:A$65536</f>
        <v>464.2890736969228</v>
      </c>
    </row>
    <row r="194" spans="1:25" x14ac:dyDescent="0.25">
      <c r="A194" s="4">
        <v>188</v>
      </c>
      <c r="C194" s="106">
        <f>IF(male=0,VLOOKUP((($A$5:$A$1570/'Life tables'!$I$2)*2)+age,lifetable,13,1),IF(male=1,VLOOKUP((($A$5:$A$1570/'Life tables'!$I$2)*2)+age,lifetable,10,1),"error"))</f>
        <v>1.4551982218569126E-4</v>
      </c>
      <c r="F194" s="97">
        <f t="shared" si="38"/>
        <v>108.25861626413641</v>
      </c>
      <c r="G194" s="97">
        <f t="shared" si="39"/>
        <v>10.874804576533238</v>
      </c>
      <c r="H194" s="97">
        <f t="shared" si="40"/>
        <v>0.24885654248558817</v>
      </c>
      <c r="I194" s="97">
        <f t="shared" si="41"/>
        <v>0.24885654248558817</v>
      </c>
      <c r="J194" s="97">
        <f t="shared" si="42"/>
        <v>1.740870133673187E-2</v>
      </c>
      <c r="K194" s="97">
        <f t="shared" si="43"/>
        <v>0.59996826125244207</v>
      </c>
      <c r="L194" s="97">
        <f t="shared" si="51"/>
        <v>96.268721640042813</v>
      </c>
      <c r="M194" s="97">
        <f t="shared" si="44"/>
        <v>634.99264561117275</v>
      </c>
      <c r="N194" s="97">
        <f t="shared" si="45"/>
        <v>61.151167564876545</v>
      </c>
      <c r="O194" s="97">
        <f t="shared" si="46"/>
        <v>1.4596720311390303</v>
      </c>
      <c r="P194" s="97">
        <f t="shared" si="47"/>
        <v>1.4596720311390303</v>
      </c>
      <c r="Q194" s="97">
        <f t="shared" si="48"/>
        <v>0.10172754633788933</v>
      </c>
      <c r="R194" s="97">
        <f t="shared" si="49"/>
        <v>0.1144224064934862</v>
      </c>
      <c r="S194" s="97">
        <f t="shared" si="52"/>
        <v>570.70598403118674</v>
      </c>
      <c r="T194" s="97">
        <f t="shared" si="53"/>
        <v>17.869323543181398</v>
      </c>
      <c r="U194" s="97">
        <f t="shared" si="54"/>
        <v>239.71294149693074</v>
      </c>
      <c r="V194" s="33">
        <f t="shared" si="55"/>
        <v>1000.0000000000007</v>
      </c>
      <c r="W194" s="101">
        <f t="shared" si="50"/>
        <v>118088.27398783471</v>
      </c>
      <c r="X194" s="108">
        <f t="shared" si="56"/>
        <v>742.41773495988855</v>
      </c>
      <c r="Y194" s="32">
        <f>(uNES*L194+ uOCEX*G194+uEREX*'PH + UC'!H194+uHOEX*I194+uNES*S194+ uOCEX*N194+uEREX*O194+uHOEX*P194)/(1+oDR)^A$5:A$65536</f>
        <v>463.63501896280303</v>
      </c>
    </row>
    <row r="195" spans="1:25" x14ac:dyDescent="0.25">
      <c r="A195" s="4">
        <v>189</v>
      </c>
      <c r="C195" s="106">
        <f>IF(male=0,VLOOKUP((($A$5:$A$1570/'Life tables'!$I$2)*2)+age,lifetable,13,1),IF(male=1,VLOOKUP((($A$5:$A$1570/'Life tables'!$I$2)*2)+age,lifetable,10,1),"error"))</f>
        <v>1.4551982218569126E-4</v>
      </c>
      <c r="F195" s="97">
        <f t="shared" si="38"/>
        <v>108.1340553729824</v>
      </c>
      <c r="G195" s="97">
        <f t="shared" si="39"/>
        <v>10.862292174325235</v>
      </c>
      <c r="H195" s="97">
        <f t="shared" si="40"/>
        <v>0.24857021153317807</v>
      </c>
      <c r="I195" s="97">
        <f t="shared" si="41"/>
        <v>0.24857021153317807</v>
      </c>
      <c r="J195" s="97">
        <f t="shared" si="42"/>
        <v>1.7388671121796862E-2</v>
      </c>
      <c r="K195" s="97">
        <f t="shared" si="43"/>
        <v>0.59927794593284323</v>
      </c>
      <c r="L195" s="97">
        <f t="shared" si="51"/>
        <v>96.157956158536166</v>
      </c>
      <c r="M195" s="97">
        <f t="shared" si="44"/>
        <v>634.28367958690615</v>
      </c>
      <c r="N195" s="97">
        <f t="shared" si="45"/>
        <v>61.082892600674391</v>
      </c>
      <c r="O195" s="97">
        <f t="shared" si="46"/>
        <v>1.4580423148205779</v>
      </c>
      <c r="P195" s="97">
        <f t="shared" si="47"/>
        <v>1.4580423148205779</v>
      </c>
      <c r="Q195" s="97">
        <f t="shared" si="48"/>
        <v>0.10161396805539416</v>
      </c>
      <c r="R195" s="97">
        <f t="shared" si="49"/>
        <v>0.11429465446489281</v>
      </c>
      <c r="S195" s="97">
        <f t="shared" si="52"/>
        <v>570.06879373407025</v>
      </c>
      <c r="T195" s="97">
        <f t="shared" si="53"/>
        <v>17.988326182358588</v>
      </c>
      <c r="U195" s="97">
        <f t="shared" si="54"/>
        <v>240.42651409732846</v>
      </c>
      <c r="V195" s="33">
        <f t="shared" si="55"/>
        <v>1000.0000000000006</v>
      </c>
      <c r="W195" s="101">
        <f t="shared" si="50"/>
        <v>117820.50209886956</v>
      </c>
      <c r="X195" s="108">
        <f t="shared" si="56"/>
        <v>741.58515972031353</v>
      </c>
      <c r="Y195" s="32">
        <f>(uNES*L195+ uOCEX*G195+uEREX*'PH + UC'!H195+uHOEX*I195+uNES*S195+ uOCEX*N195+uEREX*O195+uHOEX*P195)/(1+oDR)^A$5:A$65536</f>
        <v>462.98189609656794</v>
      </c>
    </row>
    <row r="196" spans="1:25" x14ac:dyDescent="0.25">
      <c r="A196" s="4">
        <v>190</v>
      </c>
      <c r="C196" s="106">
        <f>IF(male=0,VLOOKUP((($A$5:$A$1570/'Life tables'!$I$2)*2)+age,lifetable,13,1),IF(male=1,VLOOKUP((($A$5:$A$1570/'Life tables'!$I$2)*2)+age,lifetable,10,1),"error"))</f>
        <v>1.4551982218569126E-4</v>
      </c>
      <c r="F196" s="97">
        <f t="shared" si="38"/>
        <v>108.00979191068203</v>
      </c>
      <c r="G196" s="97">
        <f t="shared" si="39"/>
        <v>10.849809649468066</v>
      </c>
      <c r="H196" s="97">
        <f t="shared" si="40"/>
        <v>0.24828456428723591</v>
      </c>
      <c r="I196" s="97">
        <f t="shared" si="41"/>
        <v>0.24828456428723591</v>
      </c>
      <c r="J196" s="97">
        <f t="shared" si="42"/>
        <v>1.7368688735388212E-2</v>
      </c>
      <c r="K196" s="97">
        <f t="shared" si="43"/>
        <v>0.59858927896123082</v>
      </c>
      <c r="L196" s="97">
        <f t="shared" si="51"/>
        <v>96.047455164942875</v>
      </c>
      <c r="M196" s="97">
        <f t="shared" si="44"/>
        <v>633.57536780963153</v>
      </c>
      <c r="N196" s="97">
        <f t="shared" si="45"/>
        <v>61.014680641875081</v>
      </c>
      <c r="O196" s="97">
        <f t="shared" si="46"/>
        <v>1.4564141024345603</v>
      </c>
      <c r="P196" s="97">
        <f t="shared" si="47"/>
        <v>1.4564141024345603</v>
      </c>
      <c r="Q196" s="97">
        <f t="shared" si="48"/>
        <v>0.10150049458504393</v>
      </c>
      <c r="R196" s="97">
        <f t="shared" si="49"/>
        <v>0.11416702032824005</v>
      </c>
      <c r="S196" s="97">
        <f t="shared" si="52"/>
        <v>569.43219144797399</v>
      </c>
      <c r="T196" s="97">
        <f t="shared" si="53"/>
        <v>18.107195365679019</v>
      </c>
      <c r="U196" s="97">
        <f t="shared" si="54"/>
        <v>241.13927039661795</v>
      </c>
      <c r="V196" s="33">
        <f t="shared" si="55"/>
        <v>1000.0000000000006</v>
      </c>
      <c r="W196" s="101">
        <f t="shared" si="50"/>
        <v>117553.32997067785</v>
      </c>
      <c r="X196" s="108">
        <f t="shared" si="56"/>
        <v>740.75353423770366</v>
      </c>
      <c r="Y196" s="32">
        <f>(uNES*L196+ uOCEX*G196+uEREX*'PH + UC'!H196+uHOEX*I196+uNES*S196+ uOCEX*N196+uEREX*O196+uHOEX*P196)/(1+oDR)^A$5:A$65536</f>
        <v>462.32970325145794</v>
      </c>
    </row>
    <row r="197" spans="1:25" x14ac:dyDescent="0.25">
      <c r="A197" s="4">
        <v>191</v>
      </c>
      <c r="C197" s="106">
        <f>IF(male=0,VLOOKUP((($A$5:$A$1570/'Life tables'!$I$2)*2)+age,lifetable,13,1),IF(male=1,VLOOKUP((($A$5:$A$1570/'Life tables'!$I$2)*2)+age,lifetable,10,1),"error"))</f>
        <v>1.4551982218569126E-4</v>
      </c>
      <c r="F197" s="97">
        <f t="shared" si="38"/>
        <v>107.88581777300396</v>
      </c>
      <c r="G197" s="97">
        <f t="shared" si="39"/>
        <v>10.837356187874729</v>
      </c>
      <c r="H197" s="97">
        <f t="shared" si="40"/>
        <v>0.24799958211838091</v>
      </c>
      <c r="I197" s="97">
        <f t="shared" si="41"/>
        <v>0.24799958211838091</v>
      </c>
      <c r="J197" s="97">
        <f t="shared" si="42"/>
        <v>1.7348752874291946E-2</v>
      </c>
      <c r="K197" s="97">
        <f t="shared" si="43"/>
        <v>0.59790221542402933</v>
      </c>
      <c r="L197" s="97">
        <f t="shared" si="51"/>
        <v>95.937211452594156</v>
      </c>
      <c r="M197" s="97">
        <f t="shared" si="44"/>
        <v>632.86771646469958</v>
      </c>
      <c r="N197" s="97">
        <f t="shared" si="45"/>
        <v>60.946532284141277</v>
      </c>
      <c r="O197" s="97">
        <f t="shared" si="46"/>
        <v>1.4547874081993839</v>
      </c>
      <c r="P197" s="97">
        <f t="shared" si="47"/>
        <v>1.4547874081993839</v>
      </c>
      <c r="Q197" s="97">
        <f t="shared" si="48"/>
        <v>0.10138712691774861</v>
      </c>
      <c r="R197" s="97">
        <f t="shared" si="49"/>
        <v>0.11403950519809626</v>
      </c>
      <c r="S197" s="97">
        <f t="shared" si="52"/>
        <v>568.79618273204369</v>
      </c>
      <c r="T197" s="97">
        <f t="shared" si="53"/>
        <v>18.22593124547106</v>
      </c>
      <c r="U197" s="97">
        <f t="shared" si="54"/>
        <v>241.85121211724007</v>
      </c>
      <c r="V197" s="33">
        <f t="shared" si="55"/>
        <v>1000.0000000000006</v>
      </c>
      <c r="W197" s="101">
        <f t="shared" si="50"/>
        <v>117286.75663523495</v>
      </c>
      <c r="X197" s="108">
        <f t="shared" si="56"/>
        <v>739.92285663728944</v>
      </c>
      <c r="Y197" s="32">
        <f>(uNES*L197+ uOCEX*G197+uEREX*'PH + UC'!H197+uHOEX*I197+uNES*S197+ uOCEX*N197+uEREX*O197+uHOEX*P197)/(1+oDR)^A$5:A$65536</f>
        <v>461.67843860977922</v>
      </c>
    </row>
    <row r="198" spans="1:25" x14ac:dyDescent="0.25">
      <c r="A198" s="4">
        <v>192</v>
      </c>
      <c r="C198" s="106">
        <f>IF(male=0,VLOOKUP((($A$5:$A$1570/'Life tables'!$I$2)*2)+age,lifetable,13,1),IF(male=1,VLOOKUP((($A$5:$A$1570/'Life tables'!$I$2)*2)+age,lifetable,10,1),"error"))</f>
        <v>1.4551982218569126E-4</v>
      </c>
      <c r="F198" s="97">
        <f t="shared" si="38"/>
        <v>107.76212524747916</v>
      </c>
      <c r="G198" s="97">
        <f t="shared" si="39"/>
        <v>10.82493101481157</v>
      </c>
      <c r="H198" s="97">
        <f t="shared" si="40"/>
        <v>0.2477152472977851</v>
      </c>
      <c r="I198" s="97">
        <f t="shared" si="41"/>
        <v>0.2477152472977851</v>
      </c>
      <c r="J198" s="97">
        <f t="shared" si="42"/>
        <v>1.732886229829203E-2</v>
      </c>
      <c r="K198" s="97">
        <f t="shared" si="43"/>
        <v>0.5972167125788056</v>
      </c>
      <c r="L198" s="97">
        <f t="shared" si="51"/>
        <v>95.827218163194928</v>
      </c>
      <c r="M198" s="97">
        <f t="shared" si="44"/>
        <v>632.16073138981039</v>
      </c>
      <c r="N198" s="97">
        <f t="shared" si="45"/>
        <v>60.878448089656153</v>
      </c>
      <c r="O198" s="97">
        <f t="shared" si="46"/>
        <v>1.4531622455343027</v>
      </c>
      <c r="P198" s="97">
        <f t="shared" si="47"/>
        <v>1.4531622455343027</v>
      </c>
      <c r="Q198" s="97">
        <f t="shared" si="48"/>
        <v>0.10127386598872357</v>
      </c>
      <c r="R198" s="97">
        <f t="shared" si="49"/>
        <v>0.11391211012638493</v>
      </c>
      <c r="S198" s="97">
        <f t="shared" si="52"/>
        <v>568.16077283297057</v>
      </c>
      <c r="T198" s="97">
        <f t="shared" si="53"/>
        <v>18.344533973758075</v>
      </c>
      <c r="U198" s="97">
        <f t="shared" si="54"/>
        <v>242.56234093994524</v>
      </c>
      <c r="V198" s="33">
        <f t="shared" si="55"/>
        <v>1000.0000000000007</v>
      </c>
      <c r="W198" s="101">
        <f t="shared" si="50"/>
        <v>117020.78110693829</v>
      </c>
      <c r="X198" s="108">
        <f t="shared" si="56"/>
        <v>739.09312508629739</v>
      </c>
      <c r="Y198" s="32">
        <f>(uNES*L198+ uOCEX*G198+uEREX*'PH + UC'!H198+uHOEX*I198+uNES*S198+ uOCEX*N198+uEREX*O198+uHOEX*P198)/(1+oDR)^A$5:A$65536</f>
        <v>461.02810038155263</v>
      </c>
    </row>
    <row r="199" spans="1:25" x14ac:dyDescent="0.25">
      <c r="A199" s="4">
        <v>193</v>
      </c>
      <c r="C199" s="106">
        <f>IF(male=0,VLOOKUP((($A$5:$A$1570/'Life tables'!$I$2)*2)+age,lifetable,13,1),IF(male=1,VLOOKUP((($A$5:$A$1570/'Life tables'!$I$2)*2)+age,lifetable,10,1),"error"))</f>
        <v>1.4551982218569126E-4</v>
      </c>
      <c r="F199" s="97">
        <f t="shared" ref="F199:F262" si="57">E198*(1-pCAPH)+(L198+G198+H198+I198)*(1-pCAPH)+(S198+N198+O198+P198)*(pUAPH)</f>
        <v>107.63870699411652</v>
      </c>
      <c r="G199" s="97">
        <f t="shared" ref="G199:G262" si="58">F199*(rrOSEX)</f>
        <v>10.812533392961118</v>
      </c>
      <c r="H199" s="97">
        <f t="shared" ref="H199:H262" si="59">F199*rrEREX</f>
        <v>0.24743154295284409</v>
      </c>
      <c r="I199" s="97">
        <f t="shared" ref="I199:I262" si="60">F199*rrHOEX</f>
        <v>0.24743154295284409</v>
      </c>
      <c r="J199" s="97">
        <f t="shared" ref="J199:J262" si="61">F199*mr + G199*mr + H199*mr+I199*mr</f>
        <v>1.7309015827069365E-2</v>
      </c>
      <c r="K199" s="97">
        <f t="shared" ref="K199:K262" si="62">F199*amr + I199*amrHOEX</f>
        <v>0.59653272974739635</v>
      </c>
      <c r="L199" s="97">
        <f t="shared" si="51"/>
        <v>95.71746876967525</v>
      </c>
      <c r="M199" s="97">
        <f t="shared" ref="M199:M262" si="63">E198*pCAPH+(L198+G198+H198+I198)*pCAPH+(S198+N198+O198+P198)*(1-pUAPH)</f>
        <v>631.45441809218073</v>
      </c>
      <c r="N199" s="97">
        <f t="shared" ref="N199:N262" si="64">M199*rrOSEXc</f>
        <v>60.81042858877661</v>
      </c>
      <c r="O199" s="97">
        <f t="shared" ref="O199:O262" si="65">M199*rrEREXc</f>
        <v>1.4515386270988808</v>
      </c>
      <c r="P199" s="97">
        <f t="shared" ref="P199:P262" si="66">M199*rrHOEXc</f>
        <v>1.4515386270988808</v>
      </c>
      <c r="Q199" s="97">
        <f t="shared" ref="Q199:Q262" si="67">M199*mr + N199*mr + O199*mr+P199*mr</f>
        <v>0.10116071268023993</v>
      </c>
      <c r="R199" s="97">
        <f t="shared" ref="R199:R262" si="68">M199*amrc + P199*amrHOEX</f>
        <v>0.11378483610547821</v>
      </c>
      <c r="S199" s="97">
        <f t="shared" si="52"/>
        <v>567.52596670042067</v>
      </c>
      <c r="T199" s="97">
        <f t="shared" si="53"/>
        <v>18.463003702265386</v>
      </c>
      <c r="U199" s="97">
        <f t="shared" si="54"/>
        <v>243.27265850579812</v>
      </c>
      <c r="V199" s="33">
        <f t="shared" si="55"/>
        <v>1000.0000000000007</v>
      </c>
      <c r="W199" s="101">
        <f t="shared" ref="W199:W262" si="69">IF(A199=1,((cPH1_+cPHr+(cNES*L199+(cNES+cOSEX)*G199+(cNES+cEREX)*H199+(cNES+cHOEX)*I199 + (cNES+cNES)*S199 +(cNES+ cOSEX)*N199 + (cNES+cEREX)*O199 + (cNES+cHOEX)*P199)))/(1+cDR)^A$5:A$65536,(cPHr+(cNES*L199+(cNES+cOSEX)*G199+(cNES+cEREX)*H199+(cNES+cHOEX)*I199 + (cNES+cNES)*S199 +(cNES+ cOSEX)*N199 + (cNES+cEREX)*O199 + (cNES+cHOEX)*P199))/(1+cDR)^A$5:A$65536)</f>
        <v>116755.40238364173</v>
      </c>
      <c r="X199" s="108">
        <f t="shared" si="56"/>
        <v>738.26433779193712</v>
      </c>
      <c r="Y199" s="32">
        <f>(uNES*L199+ uOCEX*G199+uEREX*'PH + UC'!H199+uHOEX*I199+uNES*S199+ uOCEX*N199+uEREX*O199+uHOEX*P199)/(1+oDR)^A$5:A$65536</f>
        <v>460.37868680322958</v>
      </c>
    </row>
    <row r="200" spans="1:25" x14ac:dyDescent="0.25">
      <c r="A200" s="4">
        <v>194</v>
      </c>
      <c r="C200" s="106">
        <f>IF(male=0,VLOOKUP((($A$5:$A$1570/'Life tables'!$I$2)*2)+age,lifetable,13,1),IF(male=1,VLOOKUP((($A$5:$A$1570/'Life tables'!$I$2)*2)+age,lifetable,10,1),"error"))</f>
        <v>1.4551982218569126E-4</v>
      </c>
      <c r="F200" s="97">
        <f t="shared" si="57"/>
        <v>107.51555602706824</v>
      </c>
      <c r="G200" s="97">
        <f t="shared" si="58"/>
        <v>10.800162620580346</v>
      </c>
      <c r="H200" s="97">
        <f t="shared" si="59"/>
        <v>0.24714845302503072</v>
      </c>
      <c r="I200" s="97">
        <f t="shared" si="60"/>
        <v>0.24714845302503072</v>
      </c>
      <c r="J200" s="97">
        <f t="shared" si="61"/>
        <v>1.7289212337253442E-2</v>
      </c>
      <c r="K200" s="97">
        <f t="shared" si="62"/>
        <v>0.59585022821429678</v>
      </c>
      <c r="L200" s="97">
        <f t="shared" ref="L200:L263" si="70">F200-SUM(G200:K200)</f>
        <v>95.607957059886289</v>
      </c>
      <c r="M200" s="97">
        <f t="shared" si="63"/>
        <v>630.74878176486891</v>
      </c>
      <c r="N200" s="97">
        <f t="shared" si="64"/>
        <v>60.742474281605418</v>
      </c>
      <c r="O200" s="97">
        <f t="shared" si="65"/>
        <v>1.4499165648305197</v>
      </c>
      <c r="P200" s="97">
        <f t="shared" si="66"/>
        <v>1.4499165648305197</v>
      </c>
      <c r="Q200" s="97">
        <f t="shared" si="67"/>
        <v>0.1010476678242397</v>
      </c>
      <c r="R200" s="97">
        <f t="shared" si="68"/>
        <v>0.11365768407113845</v>
      </c>
      <c r="S200" s="97">
        <f t="shared" ref="S200:S263" si="71">M200-SUM(N200:R200)</f>
        <v>566.89176900170708</v>
      </c>
      <c r="T200" s="97">
        <f t="shared" ref="T200:T263" si="72">J200+Q200+T199</f>
        <v>18.581340582426879</v>
      </c>
      <c r="U200" s="97">
        <f t="shared" ref="U200:U263" si="73">K200+R200+U199</f>
        <v>243.98216641808355</v>
      </c>
      <c r="V200" s="33">
        <f t="shared" ref="V200:V263" si="74">SUM(G200:I200,L200,N200,O200,P200,S200,T200,U200)</f>
        <v>1000.0000000000006</v>
      </c>
      <c r="W200" s="101">
        <f t="shared" si="69"/>
        <v>116490.61944763936</v>
      </c>
      <c r="X200" s="108">
        <f t="shared" ref="X200:X263" si="75">(L200+G200+H200+I200+N200+O200+P200+S200)</f>
        <v>737.43649299949027</v>
      </c>
      <c r="Y200" s="32">
        <f>(uNES*L200+ uOCEX*G200+uEREX*'PH + UC'!H200+uHOEX*I200+uNES*S200+ uOCEX*N200+uEREX*O200+uHOEX*P200)/(1+oDR)^A$5:A$65536</f>
        <v>459.73019613646994</v>
      </c>
    </row>
    <row r="201" spans="1:25" x14ac:dyDescent="0.25">
      <c r="A201" s="4">
        <v>195</v>
      </c>
      <c r="C201" s="106">
        <f>IF(male=0,VLOOKUP((($A$5:$A$1570/'Life tables'!$I$2)*2)+age,lifetable,13,1),IF(male=1,VLOOKUP((($A$5:$A$1570/'Life tables'!$I$2)*2)+age,lifetable,10,1),"error"))</f>
        <v>1.4551982218569126E-4</v>
      </c>
      <c r="F201" s="97">
        <f t="shared" si="57"/>
        <v>107.39266569719818</v>
      </c>
      <c r="G201" s="97">
        <f t="shared" si="58"/>
        <v>10.787818029749609</v>
      </c>
      <c r="H201" s="97">
        <f t="shared" si="59"/>
        <v>0.24686596222982454</v>
      </c>
      <c r="I201" s="97">
        <f t="shared" si="60"/>
        <v>0.24686596222982454</v>
      </c>
      <c r="J201" s="97">
        <f t="shared" si="61"/>
        <v>1.7269450759619189E-2</v>
      </c>
      <c r="K201" s="97">
        <f t="shared" si="62"/>
        <v>0.59516917113005519</v>
      </c>
      <c r="L201" s="97">
        <f t="shared" si="70"/>
        <v>95.498677121099249</v>
      </c>
      <c r="M201" s="97">
        <f t="shared" si="63"/>
        <v>630.04382730229213</v>
      </c>
      <c r="N201" s="97">
        <f t="shared" si="64"/>
        <v>60.674585639485556</v>
      </c>
      <c r="O201" s="97">
        <f t="shared" si="65"/>
        <v>1.4482960699801273</v>
      </c>
      <c r="P201" s="97">
        <f t="shared" si="66"/>
        <v>1.4482960699801273</v>
      </c>
      <c r="Q201" s="97">
        <f t="shared" si="67"/>
        <v>0.10093473220482185</v>
      </c>
      <c r="R201" s="97">
        <f t="shared" si="68"/>
        <v>0.11353065490531446</v>
      </c>
      <c r="S201" s="97">
        <f t="shared" si="71"/>
        <v>566.2581841357362</v>
      </c>
      <c r="T201" s="97">
        <f t="shared" si="72"/>
        <v>18.69954476539132</v>
      </c>
      <c r="U201" s="97">
        <f t="shared" si="73"/>
        <v>244.69086624411892</v>
      </c>
      <c r="V201" s="33">
        <f t="shared" si="74"/>
        <v>1000.0000000000007</v>
      </c>
      <c r="W201" s="101">
        <f t="shared" si="69"/>
        <v>116226.43126659791</v>
      </c>
      <c r="X201" s="108">
        <f t="shared" si="75"/>
        <v>736.60958899049047</v>
      </c>
      <c r="Y201" s="32">
        <f>(uNES*L201+ uOCEX*G201+uEREX*'PH + UC'!H201+uHOEX*I201+uNES*S201+ uOCEX*N201+uEREX*O201+uHOEX*P201)/(1+oDR)^A$5:A$65536</f>
        <v>459.08262666698209</v>
      </c>
    </row>
    <row r="202" spans="1:25" x14ac:dyDescent="0.25">
      <c r="A202" s="4">
        <v>196</v>
      </c>
      <c r="C202" s="106">
        <f>IF(male=0,VLOOKUP((($A$5:$A$1570/'Life tables'!$I$2)*2)+age,lifetable,13,1),IF(male=1,VLOOKUP((($A$5:$A$1570/'Life tables'!$I$2)*2)+age,lifetable,10,1),"error"))</f>
        <v>1.4551982218569126E-4</v>
      </c>
      <c r="F202" s="97">
        <f t="shared" si="57"/>
        <v>107.27002967550833</v>
      </c>
      <c r="G202" s="97">
        <f t="shared" si="58"/>
        <v>10.775498984707809</v>
      </c>
      <c r="H202" s="97">
        <f t="shared" si="59"/>
        <v>0.24658405601861394</v>
      </c>
      <c r="I202" s="97">
        <f t="shared" si="60"/>
        <v>0.24658405601861394</v>
      </c>
      <c r="J202" s="97">
        <f t="shared" si="61"/>
        <v>1.7249730076421887E-2</v>
      </c>
      <c r="K202" s="97">
        <f t="shared" si="62"/>
        <v>0.59448952341942252</v>
      </c>
      <c r="L202" s="97">
        <f t="shared" si="70"/>
        <v>95.389623325267451</v>
      </c>
      <c r="M202" s="97">
        <f t="shared" si="63"/>
        <v>629.33955931498213</v>
      </c>
      <c r="N202" s="97">
        <f t="shared" si="64"/>
        <v>60.606763106421226</v>
      </c>
      <c r="O202" s="97">
        <f t="shared" si="65"/>
        <v>1.4466771531460376</v>
      </c>
      <c r="P202" s="97">
        <f t="shared" si="66"/>
        <v>1.4466771531460376</v>
      </c>
      <c r="Q202" s="97">
        <f t="shared" si="67"/>
        <v>0.10082190656060605</v>
      </c>
      <c r="R202" s="97">
        <f t="shared" si="68"/>
        <v>0.1134037494388003</v>
      </c>
      <c r="S202" s="97">
        <f t="shared" si="71"/>
        <v>565.62521624626936</v>
      </c>
      <c r="T202" s="97">
        <f t="shared" si="72"/>
        <v>18.817616402028346</v>
      </c>
      <c r="U202" s="97">
        <f t="shared" si="73"/>
        <v>245.39875951697715</v>
      </c>
      <c r="V202" s="33">
        <f t="shared" si="74"/>
        <v>1000.0000000000007</v>
      </c>
      <c r="W202" s="101">
        <f t="shared" si="69"/>
        <v>115962.8367944428</v>
      </c>
      <c r="X202" s="108">
        <f t="shared" si="75"/>
        <v>735.7836240809952</v>
      </c>
      <c r="Y202" s="32">
        <f>(uNES*L202+ uOCEX*G202+uEREX*'PH + UC'!H202+uHOEX*I202+uNES*S202+ uOCEX*N202+uEREX*O202+uHOEX*P202)/(1+oDR)^A$5:A$65536</f>
        <v>458.43597670341836</v>
      </c>
    </row>
    <row r="203" spans="1:25" x14ac:dyDescent="0.25">
      <c r="A203" s="4">
        <v>197</v>
      </c>
      <c r="C203" s="106">
        <f>IF(male=0,VLOOKUP((($A$5:$A$1570/'Life tables'!$I$2)*2)+age,lifetable,13,1),IF(male=1,VLOOKUP((($A$5:$A$1570/'Life tables'!$I$2)*2)+age,lifetable,10,1),"error"))</f>
        <v>1.4551982218569126E-4</v>
      </c>
      <c r="F203" s="97">
        <f t="shared" si="57"/>
        <v>107.14764193738188</v>
      </c>
      <c r="G203" s="97">
        <f t="shared" si="58"/>
        <v>10.763204880269583</v>
      </c>
      <c r="H203" s="97">
        <f t="shared" si="59"/>
        <v>0.24630272054247532</v>
      </c>
      <c r="I203" s="97">
        <f t="shared" si="60"/>
        <v>0.24630272054247532</v>
      </c>
      <c r="J203" s="97">
        <f t="shared" si="61"/>
        <v>1.7230049318863308E-2</v>
      </c>
      <c r="K203" s="97">
        <f t="shared" si="62"/>
        <v>0.5938112516940276</v>
      </c>
      <c r="L203" s="97">
        <f t="shared" si="70"/>
        <v>95.280790315014457</v>
      </c>
      <c r="M203" s="97">
        <f t="shared" si="63"/>
        <v>628.63598214361332</v>
      </c>
      <c r="N203" s="97">
        <f t="shared" si="64"/>
        <v>60.539007100428769</v>
      </c>
      <c r="O203" s="97">
        <f t="shared" si="65"/>
        <v>1.445059824306258</v>
      </c>
      <c r="P203" s="97">
        <f t="shared" si="66"/>
        <v>1.445059824306258</v>
      </c>
      <c r="Q203" s="97">
        <f t="shared" si="67"/>
        <v>0.10070919158698015</v>
      </c>
      <c r="R203" s="97">
        <f t="shared" si="68"/>
        <v>0.11327696845376321</v>
      </c>
      <c r="S203" s="97">
        <f t="shared" si="71"/>
        <v>564.99286923453133</v>
      </c>
      <c r="T203" s="97">
        <f t="shared" si="72"/>
        <v>18.93555564293419</v>
      </c>
      <c r="U203" s="97">
        <f t="shared" si="73"/>
        <v>246.10584773712495</v>
      </c>
      <c r="V203" s="33">
        <f t="shared" si="74"/>
        <v>1000.0000000000008</v>
      </c>
      <c r="W203" s="101">
        <f t="shared" si="69"/>
        <v>115699.83497219881</v>
      </c>
      <c r="X203" s="108">
        <f t="shared" si="75"/>
        <v>734.95859661994166</v>
      </c>
      <c r="Y203" s="32">
        <f>(uNES*L203+ uOCEX*G203+uEREX*'PH + UC'!H203+uHOEX*I203+uNES*S203+ uOCEX*N203+uEREX*O203+uHOEX*P203)/(1+oDR)^A$5:A$65536</f>
        <v>457.7902445763275</v>
      </c>
    </row>
    <row r="204" spans="1:25" x14ac:dyDescent="0.25">
      <c r="A204" s="4">
        <v>198</v>
      </c>
      <c r="C204" s="106">
        <f>IF(male=0,VLOOKUP((($A$5:$A$1570/'Life tables'!$I$2)*2)+age,lifetable,13,1),IF(male=1,VLOOKUP((($A$5:$A$1570/'Life tables'!$I$2)*2)+age,lifetable,10,1),"error"))</f>
        <v>1.4551982218569126E-4</v>
      </c>
      <c r="F204" s="97">
        <f t="shared" si="57"/>
        <v>107.02549674760178</v>
      </c>
      <c r="G204" s="97">
        <f t="shared" si="58"/>
        <v>10.750935140320376</v>
      </c>
      <c r="H204" s="97">
        <f t="shared" si="59"/>
        <v>0.24602194261773483</v>
      </c>
      <c r="I204" s="97">
        <f t="shared" si="60"/>
        <v>0.24602194261773483</v>
      </c>
      <c r="J204" s="97">
        <f t="shared" si="61"/>
        <v>1.7210407564682634E-2</v>
      </c>
      <c r="K204" s="97">
        <f t="shared" si="62"/>
        <v>0.59313432416934997</v>
      </c>
      <c r="L204" s="97">
        <f t="shared" si="70"/>
        <v>95.172172990311893</v>
      </c>
      <c r="M204" s="97">
        <f t="shared" si="63"/>
        <v>627.93309987233977</v>
      </c>
      <c r="N204" s="97">
        <f t="shared" si="64"/>
        <v>60.47131801482108</v>
      </c>
      <c r="O204" s="97">
        <f t="shared" si="65"/>
        <v>1.4434440928491259</v>
      </c>
      <c r="P204" s="97">
        <f t="shared" si="66"/>
        <v>1.4434440928491259</v>
      </c>
      <c r="Q204" s="97">
        <f t="shared" si="67"/>
        <v>0.10059658793823674</v>
      </c>
      <c r="R204" s="97">
        <f t="shared" si="68"/>
        <v>0.1131503126861467</v>
      </c>
      <c r="S204" s="97">
        <f t="shared" si="71"/>
        <v>564.3611467711961</v>
      </c>
      <c r="T204" s="97">
        <f t="shared" si="72"/>
        <v>19.053362638437111</v>
      </c>
      <c r="U204" s="97">
        <f t="shared" si="73"/>
        <v>246.81213237398043</v>
      </c>
      <c r="V204" s="33">
        <f t="shared" si="74"/>
        <v>1000.0000000000007</v>
      </c>
      <c r="W204" s="101">
        <f t="shared" si="69"/>
        <v>115437.4247287882</v>
      </c>
      <c r="X204" s="108">
        <f t="shared" si="75"/>
        <v>734.13450498758311</v>
      </c>
      <c r="Y204" s="32">
        <f>(uNES*L204+ uOCEX*G204+uEREX*'PH + UC'!H204+uHOEX*I204+uNES*S204+ uOCEX*N204+uEREX*O204+uHOEX*P204)/(1+oDR)^A$5:A$65536</f>
        <v>457.14542863715661</v>
      </c>
    </row>
    <row r="205" spans="1:25" x14ac:dyDescent="0.25">
      <c r="A205" s="4">
        <v>199</v>
      </c>
      <c r="C205" s="106">
        <f>IF(male=0,VLOOKUP((($A$5:$A$1570/'Life tables'!$I$2)*2)+age,lifetable,13,1),IF(male=1,VLOOKUP((($A$5:$A$1570/'Life tables'!$I$2)*2)+age,lifetable,10,1),"error"))</f>
        <v>1.4551982218569126E-4</v>
      </c>
      <c r="F205" s="97">
        <f t="shared" si="57"/>
        <v>106.90358864610744</v>
      </c>
      <c r="G205" s="97">
        <f t="shared" si="58"/>
        <v>10.738689216385669</v>
      </c>
      <c r="H205" s="97">
        <f t="shared" si="59"/>
        <v>0.24574170969322703</v>
      </c>
      <c r="I205" s="97">
        <f t="shared" si="60"/>
        <v>0.24574170969322703</v>
      </c>
      <c r="J205" s="97">
        <f t="shared" si="61"/>
        <v>1.7190803935866014E-2</v>
      </c>
      <c r="K205" s="97">
        <f t="shared" si="62"/>
        <v>0.59245871058578348</v>
      </c>
      <c r="L205" s="97">
        <f t="shared" si="70"/>
        <v>95.063766495813667</v>
      </c>
      <c r="M205" s="97">
        <f t="shared" si="63"/>
        <v>627.23091634147579</v>
      </c>
      <c r="N205" s="97">
        <f t="shared" si="64"/>
        <v>60.403696219428738</v>
      </c>
      <c r="O205" s="97">
        <f t="shared" si="65"/>
        <v>1.4418299676024593</v>
      </c>
      <c r="P205" s="97">
        <f t="shared" si="66"/>
        <v>1.4418299676024593</v>
      </c>
      <c r="Q205" s="97">
        <f t="shared" si="67"/>
        <v>0.10048409622960455</v>
      </c>
      <c r="R205" s="97">
        <f t="shared" si="68"/>
        <v>0.11302378282795562</v>
      </c>
      <c r="S205" s="97">
        <f t="shared" si="71"/>
        <v>563.7300523077846</v>
      </c>
      <c r="T205" s="97">
        <f t="shared" si="72"/>
        <v>19.171037538602583</v>
      </c>
      <c r="U205" s="97">
        <f t="shared" si="73"/>
        <v>247.51761486739417</v>
      </c>
      <c r="V205" s="33">
        <f t="shared" si="74"/>
        <v>1000.0000000000008</v>
      </c>
      <c r="W205" s="101">
        <f t="shared" si="69"/>
        <v>115175.60498178855</v>
      </c>
      <c r="X205" s="108">
        <f t="shared" si="75"/>
        <v>733.31134759400402</v>
      </c>
      <c r="Y205" s="32">
        <f>(uNES*L205+ uOCEX*G205+uEREX*'PH + UC'!H205+uHOEX*I205+uNES*S205+ uOCEX*N205+uEREX*O205+uHOEX*P205)/(1+oDR)^A$5:A$65536</f>
        <v>456.50152725730288</v>
      </c>
    </row>
    <row r="206" spans="1:25" x14ac:dyDescent="0.25">
      <c r="A206" s="4">
        <v>200</v>
      </c>
      <c r="C206" s="106">
        <f>IF(male=0,VLOOKUP((($A$5:$A$1570/'Life tables'!$I$2)*2)+age,lifetable,13,1),IF(male=1,VLOOKUP((($A$5:$A$1570/'Life tables'!$I$2)*2)+age,lifetable,10,1),"error"))</f>
        <v>1.4551982218569126E-4</v>
      </c>
      <c r="F206" s="97">
        <f t="shared" si="57"/>
        <v>106.78191243445261</v>
      </c>
      <c r="G206" s="97">
        <f t="shared" si="58"/>
        <v>10.726466586270661</v>
      </c>
      <c r="H206" s="97">
        <f t="shared" si="59"/>
        <v>0.24546200981916541</v>
      </c>
      <c r="I206" s="97">
        <f t="shared" si="60"/>
        <v>0.24546200981916541</v>
      </c>
      <c r="J206" s="97">
        <f t="shared" si="61"/>
        <v>1.7171237596468918E-2</v>
      </c>
      <c r="K206" s="97">
        <f t="shared" si="62"/>
        <v>0.59178438213358697</v>
      </c>
      <c r="L206" s="97">
        <f t="shared" si="70"/>
        <v>94.955566208813565</v>
      </c>
      <c r="M206" s="97">
        <f t="shared" si="63"/>
        <v>626.52943515955133</v>
      </c>
      <c r="N206" s="97">
        <f t="shared" si="64"/>
        <v>60.336142061761002</v>
      </c>
      <c r="O206" s="97">
        <f t="shared" si="65"/>
        <v>1.440217456861268</v>
      </c>
      <c r="P206" s="97">
        <f t="shared" si="66"/>
        <v>1.440217456861268</v>
      </c>
      <c r="Q206" s="97">
        <f t="shared" si="67"/>
        <v>0.10037171703917992</v>
      </c>
      <c r="R206" s="97">
        <f t="shared" si="68"/>
        <v>0.11289737952942855</v>
      </c>
      <c r="S206" s="97">
        <f t="shared" si="71"/>
        <v>563.09958908749923</v>
      </c>
      <c r="T206" s="97">
        <f t="shared" si="72"/>
        <v>19.288580493238232</v>
      </c>
      <c r="U206" s="97">
        <f t="shared" si="73"/>
        <v>248.22229662905718</v>
      </c>
      <c r="V206" s="33">
        <f t="shared" si="74"/>
        <v>1000.0000000000007</v>
      </c>
      <c r="W206" s="101">
        <f t="shared" si="69"/>
        <v>114914.3746381517</v>
      </c>
      <c r="X206" s="108">
        <f t="shared" si="75"/>
        <v>732.48912287770531</v>
      </c>
      <c r="Y206" s="32">
        <f>(uNES*L206+ uOCEX*G206+uEREX*'PH + UC'!H206+uHOEX*I206+uNES*S206+ uOCEX*N206+uEREX*O206+uHOEX*P206)/(1+oDR)^A$5:A$65536</f>
        <v>455.85853882721347</v>
      </c>
    </row>
    <row r="207" spans="1:25" x14ac:dyDescent="0.25">
      <c r="A207" s="4">
        <v>201</v>
      </c>
      <c r="C207" s="106">
        <f>IF(male=0,VLOOKUP((($A$5:$A$1570/'Life tables'!$I$2)*2)+age,lifetable,13,1),IF(male=1,VLOOKUP((($A$5:$A$1570/'Life tables'!$I$2)*2)+age,lifetable,10,1),"error"))</f>
        <v>1.4551982218569126E-4</v>
      </c>
      <c r="F207" s="97">
        <f t="shared" si="57"/>
        <v>106.66046316293023</v>
      </c>
      <c r="G207" s="97">
        <f t="shared" si="58"/>
        <v>10.714266752766918</v>
      </c>
      <c r="H207" s="97">
        <f t="shared" si="59"/>
        <v>0.24518283161754575</v>
      </c>
      <c r="I207" s="97">
        <f t="shared" si="60"/>
        <v>0.24518283161754575</v>
      </c>
      <c r="J207" s="97">
        <f t="shared" si="61"/>
        <v>1.7151707750545728E-2</v>
      </c>
      <c r="K207" s="97">
        <f t="shared" si="62"/>
        <v>0.59111131138152917</v>
      </c>
      <c r="L207" s="97">
        <f t="shared" si="70"/>
        <v>94.847567727796147</v>
      </c>
      <c r="M207" s="97">
        <f t="shared" si="63"/>
        <v>625.82865971477531</v>
      </c>
      <c r="N207" s="97">
        <f t="shared" si="64"/>
        <v>60.268655868109725</v>
      </c>
      <c r="O207" s="97">
        <f t="shared" si="65"/>
        <v>1.4386065684141049</v>
      </c>
      <c r="P207" s="97">
        <f t="shared" si="66"/>
        <v>1.4386065684141049</v>
      </c>
      <c r="Q207" s="97">
        <f t="shared" si="67"/>
        <v>0.1002594509097631</v>
      </c>
      <c r="R207" s="97">
        <f t="shared" si="68"/>
        <v>0.11277110340110325</v>
      </c>
      <c r="S207" s="97">
        <f t="shared" si="71"/>
        <v>562.4697601555265</v>
      </c>
      <c r="T207" s="97">
        <f t="shared" si="72"/>
        <v>19.405991651898542</v>
      </c>
      <c r="U207" s="97">
        <f t="shared" si="73"/>
        <v>248.92617904383982</v>
      </c>
      <c r="V207" s="33">
        <f t="shared" si="74"/>
        <v>1000.0000000000009</v>
      </c>
      <c r="W207" s="101">
        <f t="shared" si="69"/>
        <v>114653.7325948864</v>
      </c>
      <c r="X207" s="108">
        <f t="shared" si="75"/>
        <v>731.66782930426257</v>
      </c>
      <c r="Y207" s="32">
        <f>(uNES*L207+ uOCEX*G207+uEREX*'PH + UC'!H207+uHOEX*I207+uNES*S207+ uOCEX*N207+uEREX*O207+uHOEX*P207)/(1+oDR)^A$5:A$65536</f>
        <v>455.21646175552871</v>
      </c>
    </row>
    <row r="208" spans="1:25" x14ac:dyDescent="0.25">
      <c r="A208" s="4">
        <v>202</v>
      </c>
      <c r="C208" s="106">
        <f>IF(male=0,VLOOKUP((($A$5:$A$1570/'Life tables'!$I$2)*2)+age,lifetable,13,1),IF(male=1,VLOOKUP((($A$5:$A$1570/'Life tables'!$I$2)*2)+age,lifetable,10,1),"error"))</f>
        <v>1.4551982218569126E-4</v>
      </c>
      <c r="F208" s="97">
        <f t="shared" si="57"/>
        <v>106.53923611833125</v>
      </c>
      <c r="G208" s="97">
        <f t="shared" si="58"/>
        <v>10.702089242422723</v>
      </c>
      <c r="H208" s="97">
        <f t="shared" si="59"/>
        <v>0.24490416425400729</v>
      </c>
      <c r="I208" s="97">
        <f t="shared" si="60"/>
        <v>0.24490416425400729</v>
      </c>
      <c r="J208" s="97">
        <f t="shared" si="61"/>
        <v>1.7132213640181249E-2</v>
      </c>
      <c r="K208" s="97">
        <f t="shared" si="62"/>
        <v>0.59043947220904813</v>
      </c>
      <c r="L208" s="97">
        <f t="shared" si="70"/>
        <v>94.739766861551274</v>
      </c>
      <c r="M208" s="97">
        <f t="shared" si="63"/>
        <v>625.12859318593132</v>
      </c>
      <c r="N208" s="97">
        <f t="shared" si="64"/>
        <v>60.201237944598667</v>
      </c>
      <c r="O208" s="97">
        <f t="shared" si="65"/>
        <v>1.4369973095681121</v>
      </c>
      <c r="P208" s="97">
        <f t="shared" si="66"/>
        <v>1.4369973095681121</v>
      </c>
      <c r="Q208" s="97">
        <f t="shared" si="67"/>
        <v>0.10014729835060389</v>
      </c>
      <c r="R208" s="97">
        <f t="shared" si="68"/>
        <v>0.11264495501578019</v>
      </c>
      <c r="S208" s="97">
        <f t="shared" si="71"/>
        <v>561.84056836883008</v>
      </c>
      <c r="T208" s="97">
        <f t="shared" si="72"/>
        <v>19.523271163889326</v>
      </c>
      <c r="U208" s="97">
        <f t="shared" si="73"/>
        <v>249.62926347106466</v>
      </c>
      <c r="V208" s="33">
        <f t="shared" si="74"/>
        <v>1000.000000000001</v>
      </c>
      <c r="W208" s="101">
        <f t="shared" si="69"/>
        <v>114393.67773970634</v>
      </c>
      <c r="X208" s="108">
        <f t="shared" si="75"/>
        <v>730.84746536504701</v>
      </c>
      <c r="Y208" s="32">
        <f>(uNES*L208+ uOCEX*G208+uEREX*'PH + UC'!H208+uHOEX*I208+uNES*S208+ uOCEX*N208+uEREX*O208+uHOEX*P208)/(1+oDR)^A$5:A$65536</f>
        <v>454.5752944682672</v>
      </c>
    </row>
    <row r="209" spans="1:25" x14ac:dyDescent="0.25">
      <c r="A209" s="4">
        <v>203</v>
      </c>
      <c r="C209" s="106">
        <f>IF(male=0,VLOOKUP((($A$5:$A$1570/'Life tables'!$I$2)*2)+age,lifetable,13,1),IF(male=1,VLOOKUP((($A$5:$A$1570/'Life tables'!$I$2)*2)+age,lifetable,10,1),"error"))</f>
        <v>1.4551982218569126E-4</v>
      </c>
      <c r="F209" s="97">
        <f t="shared" si="57"/>
        <v>106.41822681230639</v>
      </c>
      <c r="G209" s="97">
        <f t="shared" si="58"/>
        <v>10.689933604374001</v>
      </c>
      <c r="H209" s="97">
        <f t="shared" si="59"/>
        <v>0.24462599741107952</v>
      </c>
      <c r="I209" s="97">
        <f t="shared" si="60"/>
        <v>0.24462599741107952</v>
      </c>
      <c r="J209" s="97">
        <f t="shared" si="61"/>
        <v>1.7112754543619258E-2</v>
      </c>
      <c r="K209" s="97">
        <f t="shared" si="62"/>
        <v>0.58976883974175376</v>
      </c>
      <c r="L209" s="97">
        <f t="shared" si="70"/>
        <v>94.632159618824858</v>
      </c>
      <c r="M209" s="97">
        <f t="shared" si="63"/>
        <v>624.42923855274069</v>
      </c>
      <c r="N209" s="97">
        <f t="shared" si="64"/>
        <v>60.133888578181434</v>
      </c>
      <c r="O209" s="97">
        <f t="shared" si="65"/>
        <v>1.4353896871728427</v>
      </c>
      <c r="P209" s="97">
        <f t="shared" si="66"/>
        <v>1.4353896871728427</v>
      </c>
      <c r="Q209" s="97">
        <f t="shared" si="67"/>
        <v>0.10003525983906168</v>
      </c>
      <c r="R209" s="97">
        <f t="shared" si="68"/>
        <v>0.11251893491038981</v>
      </c>
      <c r="S209" s="97">
        <f t="shared" si="71"/>
        <v>561.21201640546406</v>
      </c>
      <c r="T209" s="97">
        <f t="shared" si="72"/>
        <v>19.640419178272008</v>
      </c>
      <c r="U209" s="97">
        <f t="shared" si="73"/>
        <v>250.33155124571681</v>
      </c>
      <c r="V209" s="33">
        <f t="shared" si="74"/>
        <v>1000.000000000001</v>
      </c>
      <c r="W209" s="101">
        <f t="shared" si="69"/>
        <v>114134.20895164504</v>
      </c>
      <c r="X209" s="108">
        <f t="shared" si="75"/>
        <v>730.02802957601216</v>
      </c>
      <c r="Y209" s="32">
        <f>(uNES*L209+ uOCEX*G209+uEREX*'PH + UC'!H209+uHOEX*I209+uNES*S209+ uOCEX*N209+uEREX*O209+uHOEX*P209)/(1+oDR)^A$5:A$65536</f>
        <v>453.93503540805256</v>
      </c>
    </row>
    <row r="210" spans="1:25" x14ac:dyDescent="0.25">
      <c r="A210" s="4">
        <v>204</v>
      </c>
      <c r="C210" s="106">
        <f>IF(male=0,VLOOKUP((($A$5:$A$1570/'Life tables'!$I$2)*2)+age,lifetable,13,1),IF(male=1,VLOOKUP((($A$5:$A$1570/'Life tables'!$I$2)*2)+age,lifetable,10,1),"error"))</f>
        <v>1.4551982218569126E-4</v>
      </c>
      <c r="F210" s="97">
        <f t="shared" si="57"/>
        <v>106.29743097030084</v>
      </c>
      <c r="G210" s="97">
        <f t="shared" si="58"/>
        <v>10.677799409232776</v>
      </c>
      <c r="H210" s="97">
        <f t="shared" si="59"/>
        <v>0.24434832126274603</v>
      </c>
      <c r="I210" s="97">
        <f t="shared" si="60"/>
        <v>0.24434832126274603</v>
      </c>
      <c r="J210" s="97">
        <f t="shared" si="61"/>
        <v>1.709332977348306E-2</v>
      </c>
      <c r="K210" s="97">
        <f t="shared" si="62"/>
        <v>0.58909939029010205</v>
      </c>
      <c r="L210" s="97">
        <f t="shared" si="70"/>
        <v>94.52474219847899</v>
      </c>
      <c r="M210" s="97">
        <f t="shared" si="63"/>
        <v>623.73059860571118</v>
      </c>
      <c r="N210" s="97">
        <f t="shared" si="64"/>
        <v>60.06660803758998</v>
      </c>
      <c r="O210" s="97">
        <f t="shared" si="65"/>
        <v>1.4337837076429005</v>
      </c>
      <c r="P210" s="97">
        <f t="shared" si="66"/>
        <v>1.4337837076429005</v>
      </c>
      <c r="Q210" s="97">
        <f t="shared" si="67"/>
        <v>9.9923335822183434E-2</v>
      </c>
      <c r="R210" s="97">
        <f t="shared" si="68"/>
        <v>0.11239304358776722</v>
      </c>
      <c r="S210" s="97">
        <f t="shared" si="71"/>
        <v>560.58410677342545</v>
      </c>
      <c r="T210" s="97">
        <f t="shared" si="72"/>
        <v>19.757435843867675</v>
      </c>
      <c r="U210" s="97">
        <f t="shared" si="73"/>
        <v>251.03304367959467</v>
      </c>
      <c r="V210" s="33">
        <f t="shared" si="74"/>
        <v>1000.0000000000009</v>
      </c>
      <c r="W210" s="101">
        <f t="shared" si="69"/>
        <v>113875.3251016396</v>
      </c>
      <c r="X210" s="108">
        <f t="shared" si="75"/>
        <v>729.2095204765385</v>
      </c>
      <c r="Y210" s="32">
        <f>(uNES*L210+ uOCEX*G210+uEREX*'PH + UC'!H210+uHOEX*I210+uNES*S210+ uOCEX*N210+uEREX*O210+uHOEX*P210)/(1+oDR)^A$5:A$65536</f>
        <v>453.29568303337663</v>
      </c>
    </row>
    <row r="211" spans="1:25" x14ac:dyDescent="0.25">
      <c r="A211" s="4">
        <v>205</v>
      </c>
      <c r="C211" s="106">
        <f>IF(male=0,VLOOKUP((($A$5:$A$1570/'Life tables'!$I$2)*2)+age,lifetable,13,1),IF(male=1,VLOOKUP((($A$5:$A$1570/'Life tables'!$I$2)*2)+age,lifetable,10,1),"error"))</f>
        <v>1.4551982218569126E-4</v>
      </c>
      <c r="F211" s="97">
        <f t="shared" si="57"/>
        <v>106.17684452103404</v>
      </c>
      <c r="G211" s="97">
        <f t="shared" si="58"/>
        <v>10.665686248030392</v>
      </c>
      <c r="H211" s="97">
        <f t="shared" si="59"/>
        <v>0.24407112645026172</v>
      </c>
      <c r="I211" s="97">
        <f t="shared" si="60"/>
        <v>0.24407112645026172</v>
      </c>
      <c r="J211" s="97">
        <f t="shared" si="61"/>
        <v>1.7073938675083822E-2</v>
      </c>
      <c r="K211" s="97">
        <f t="shared" si="62"/>
        <v>0.58843110129109366</v>
      </c>
      <c r="L211" s="97">
        <f t="shared" si="70"/>
        <v>94.417510980136953</v>
      </c>
      <c r="M211" s="97">
        <f t="shared" si="63"/>
        <v>623.03267595550449</v>
      </c>
      <c r="N211" s="97">
        <f t="shared" si="64"/>
        <v>59.999396574236677</v>
      </c>
      <c r="O211" s="97">
        <f t="shared" si="65"/>
        <v>1.4321793769794726</v>
      </c>
      <c r="P211" s="97">
        <f t="shared" si="66"/>
        <v>1.4321793769794726</v>
      </c>
      <c r="Q211" s="97">
        <f t="shared" si="67"/>
        <v>9.9811526718204244E-2</v>
      </c>
      <c r="R211" s="97">
        <f t="shared" si="68"/>
        <v>0.11226728151834026</v>
      </c>
      <c r="S211" s="97">
        <f t="shared" si="71"/>
        <v>559.95684181907234</v>
      </c>
      <c r="T211" s="97">
        <f t="shared" si="72"/>
        <v>19.874321309260964</v>
      </c>
      <c r="U211" s="97">
        <f t="shared" si="73"/>
        <v>251.7337420624041</v>
      </c>
      <c r="V211" s="33">
        <f t="shared" si="74"/>
        <v>1000.0000000000008</v>
      </c>
      <c r="W211" s="101">
        <f t="shared" si="69"/>
        <v>113617.02505308457</v>
      </c>
      <c r="X211" s="108">
        <f t="shared" si="75"/>
        <v>728.39193662833577</v>
      </c>
      <c r="Y211" s="32">
        <f>(uNES*L211+ uOCEX*G211+uEREX*'PH + UC'!H211+uHOEX*I211+uNES*S211+ uOCEX*N211+uEREX*O211+uHOEX*P211)/(1+oDR)^A$5:A$65536</f>
        <v>452.65723581790149</v>
      </c>
    </row>
    <row r="212" spans="1:25" x14ac:dyDescent="0.25">
      <c r="A212" s="4">
        <v>206</v>
      </c>
      <c r="C212" s="106">
        <f>IF(male=0,VLOOKUP((($A$5:$A$1570/'Life tables'!$I$2)*2)+age,lifetable,13,1),IF(male=1,VLOOKUP((($A$5:$A$1570/'Life tables'!$I$2)*2)+age,lifetable,10,1),"error"))</f>
        <v>1.4551982218569126E-4</v>
      </c>
      <c r="F212" s="97">
        <f t="shared" si="57"/>
        <v>106.05646358649739</v>
      </c>
      <c r="G212" s="97">
        <f t="shared" si="58"/>
        <v>10.653593731212771</v>
      </c>
      <c r="H212" s="97">
        <f t="shared" si="59"/>
        <v>0.24379440405916</v>
      </c>
      <c r="I212" s="97">
        <f t="shared" si="60"/>
        <v>0.24379440405916</v>
      </c>
      <c r="J212" s="97">
        <f t="shared" si="61"/>
        <v>1.7054580624812125E-2</v>
      </c>
      <c r="K212" s="97">
        <f t="shared" si="62"/>
        <v>0.58776395125283998</v>
      </c>
      <c r="L212" s="97">
        <f t="shared" si="70"/>
        <v>94.310462515288634</v>
      </c>
      <c r="M212" s="97">
        <f t="shared" si="63"/>
        <v>622.33547304183844</v>
      </c>
      <c r="N212" s="97">
        <f t="shared" si="64"/>
        <v>59.93225442307164</v>
      </c>
      <c r="O212" s="97">
        <f t="shared" si="65"/>
        <v>1.4305767007907941</v>
      </c>
      <c r="P212" s="97">
        <f t="shared" si="66"/>
        <v>1.4305767007907941</v>
      </c>
      <c r="Q212" s="97">
        <f t="shared" si="67"/>
        <v>9.9699832917973505E-2</v>
      </c>
      <c r="R212" s="97">
        <f t="shared" si="68"/>
        <v>0.11214164914173351</v>
      </c>
      <c r="S212" s="97">
        <f t="shared" si="71"/>
        <v>559.33022373512551</v>
      </c>
      <c r="T212" s="97">
        <f t="shared" si="72"/>
        <v>19.99107572280375</v>
      </c>
      <c r="U212" s="97">
        <f t="shared" si="73"/>
        <v>252.43364766279868</v>
      </c>
      <c r="V212" s="33">
        <f t="shared" si="74"/>
        <v>1000.0000000000009</v>
      </c>
      <c r="W212" s="101">
        <f t="shared" si="69"/>
        <v>113359.30766235784</v>
      </c>
      <c r="X212" s="108">
        <f t="shared" si="75"/>
        <v>727.57527661439849</v>
      </c>
      <c r="Y212" s="32">
        <f>(uNES*L212+ uOCEX*G212+uEREX*'PH + UC'!H212+uHOEX*I212+uNES*S212+ uOCEX*N212+uEREX*O212+uHOEX*P212)/(1+oDR)^A$5:A$65536</f>
        <v>452.01969224979257</v>
      </c>
    </row>
    <row r="213" spans="1:25" x14ac:dyDescent="0.25">
      <c r="A213" s="4">
        <v>207</v>
      </c>
      <c r="C213" s="106">
        <f>IF(male=0,VLOOKUP((($A$5:$A$1570/'Life tables'!$I$2)*2)+age,lifetable,13,1),IF(male=1,VLOOKUP((($A$5:$A$1570/'Life tables'!$I$2)*2)+age,lifetable,10,1),"error"))</f>
        <v>1.4551982218569126E-4</v>
      </c>
      <c r="F213" s="97">
        <f t="shared" si="57"/>
        <v>105.93628447244458</v>
      </c>
      <c r="G213" s="97">
        <f t="shared" si="58"/>
        <v>10.641521487685138</v>
      </c>
      <c r="H213" s="97">
        <f t="shared" si="59"/>
        <v>0.24351814559739293</v>
      </c>
      <c r="I213" s="97">
        <f t="shared" si="60"/>
        <v>0.24351814559739293</v>
      </c>
      <c r="J213" s="97">
        <f t="shared" si="61"/>
        <v>1.703525502860874E-2</v>
      </c>
      <c r="K213" s="97">
        <f t="shared" si="62"/>
        <v>0.58709791970186209</v>
      </c>
      <c r="L213" s="97">
        <f t="shared" si="70"/>
        <v>94.203593518834197</v>
      </c>
      <c r="M213" s="97">
        <f t="shared" si="63"/>
        <v>621.63899214195374</v>
      </c>
      <c r="N213" s="97">
        <f t="shared" si="64"/>
        <v>59.86518180339808</v>
      </c>
      <c r="O213" s="97">
        <f t="shared" si="65"/>
        <v>1.4289756843116102</v>
      </c>
      <c r="P213" s="97">
        <f t="shared" si="66"/>
        <v>1.4289756843116102</v>
      </c>
      <c r="Q213" s="97">
        <f t="shared" si="67"/>
        <v>9.9588254786311406E-2</v>
      </c>
      <c r="R213" s="97">
        <f t="shared" si="68"/>
        <v>0.11201614686829403</v>
      </c>
      <c r="S213" s="97">
        <f t="shared" si="71"/>
        <v>558.70425456827786</v>
      </c>
      <c r="T213" s="97">
        <f t="shared" si="72"/>
        <v>20.107699232618671</v>
      </c>
      <c r="U213" s="97">
        <f t="shared" si="73"/>
        <v>253.13276172936884</v>
      </c>
      <c r="V213" s="33">
        <f t="shared" si="74"/>
        <v>1000.0000000000007</v>
      </c>
      <c r="W213" s="101">
        <f t="shared" si="69"/>
        <v>113102.17177931929</v>
      </c>
      <c r="X213" s="108">
        <f t="shared" si="75"/>
        <v>726.75953903801326</v>
      </c>
      <c r="Y213" s="32">
        <f>(uNES*L213+ uOCEX*G213+uEREX*'PH + UC'!H213+uHOEX*I213+uNES*S213+ uOCEX*N213+uEREX*O213+uHOEX*P213)/(1+oDR)^A$5:A$65536</f>
        <v>451.38305083108747</v>
      </c>
    </row>
    <row r="214" spans="1:25" x14ac:dyDescent="0.25">
      <c r="A214" s="4">
        <v>208</v>
      </c>
      <c r="C214" s="106">
        <f>IF(male=0,VLOOKUP((($A$5:$A$1570/'Life tables'!$I$2)*2)+age,lifetable,13,1),IF(male=1,VLOOKUP((($A$5:$A$1570/'Life tables'!$I$2)*2)+age,lifetable,10,1),"error"))</f>
        <v>1.4551982218569126E-4</v>
      </c>
      <c r="F214" s="97">
        <f t="shared" si="57"/>
        <v>105.81630365935035</v>
      </c>
      <c r="G214" s="97">
        <f t="shared" si="58"/>
        <v>10.629469163903815</v>
      </c>
      <c r="H214" s="97">
        <f t="shared" si="59"/>
        <v>0.24324234297454775</v>
      </c>
      <c r="I214" s="97">
        <f t="shared" si="60"/>
        <v>0.24324234297454775</v>
      </c>
      <c r="J214" s="97">
        <f t="shared" si="61"/>
        <v>1.7015961320510718E-2</v>
      </c>
      <c r="K214" s="97">
        <f t="shared" si="62"/>
        <v>0.58643298713298309</v>
      </c>
      <c r="L214" s="97">
        <f t="shared" si="70"/>
        <v>94.096900861043949</v>
      </c>
      <c r="M214" s="97">
        <f t="shared" si="63"/>
        <v>620.94323537866285</v>
      </c>
      <c r="N214" s="97">
        <f t="shared" si="64"/>
        <v>59.798178919647441</v>
      </c>
      <c r="O214" s="97">
        <f t="shared" si="65"/>
        <v>1.4273763324216775</v>
      </c>
      <c r="P214" s="97">
        <f t="shared" si="66"/>
        <v>1.4273763324216775</v>
      </c>
      <c r="Q214" s="97">
        <f t="shared" si="67"/>
        <v>9.9476792663298244E-2</v>
      </c>
      <c r="R214" s="97">
        <f t="shared" si="68"/>
        <v>0.11189077508054168</v>
      </c>
      <c r="S214" s="97">
        <f t="shared" si="71"/>
        <v>558.07893622642825</v>
      </c>
      <c r="T214" s="97">
        <f t="shared" si="72"/>
        <v>20.224191986602481</v>
      </c>
      <c r="U214" s="97">
        <f t="shared" si="73"/>
        <v>253.83108549158237</v>
      </c>
      <c r="V214" s="33">
        <f t="shared" si="74"/>
        <v>1000.0000000000008</v>
      </c>
      <c r="W214" s="101">
        <f t="shared" si="69"/>
        <v>112845.61624778484</v>
      </c>
      <c r="X214" s="108">
        <f t="shared" si="75"/>
        <v>725.94472252181595</v>
      </c>
      <c r="Y214" s="32">
        <f>(uNES*L214+ uOCEX*G214+uEREX*'PH + UC'!H214+uHOEX*I214+uNES*S214+ uOCEX*N214+uEREX*O214+uHOEX*P214)/(1+oDR)^A$5:A$65536</f>
        <v>450.74731007709471</v>
      </c>
    </row>
    <row r="215" spans="1:25" x14ac:dyDescent="0.25">
      <c r="A215" s="4">
        <v>209</v>
      </c>
      <c r="C215" s="106">
        <f>IF(male=0,VLOOKUP((($A$5:$A$1570/'Life tables'!$I$2)*2)+age,lifetable,13,1),IF(male=1,VLOOKUP((($A$5:$A$1570/'Life tables'!$I$2)*2)+age,lifetable,10,1),"error"))</f>
        <v>1.6015111386780134E-4</v>
      </c>
      <c r="F215" s="97">
        <f t="shared" si="57"/>
        <v>105.69651779381412</v>
      </c>
      <c r="G215" s="97">
        <f t="shared" si="58"/>
        <v>10.617436423012697</v>
      </c>
      <c r="H215" s="97">
        <f t="shared" si="59"/>
        <v>0.24296698848208628</v>
      </c>
      <c r="I215" s="97">
        <f t="shared" si="60"/>
        <v>0.24296698848208628</v>
      </c>
      <c r="J215" s="97">
        <f t="shared" si="61"/>
        <v>1.8705632193870291E-2</v>
      </c>
      <c r="K215" s="97">
        <f t="shared" si="62"/>
        <v>0.58576913496168759</v>
      </c>
      <c r="L215" s="97">
        <f t="shared" si="70"/>
        <v>93.988672626681705</v>
      </c>
      <c r="M215" s="97">
        <f t="shared" si="63"/>
        <v>620.24820472800172</v>
      </c>
      <c r="N215" s="97">
        <f t="shared" si="64"/>
        <v>59.731245962116262</v>
      </c>
      <c r="O215" s="97">
        <f t="shared" si="65"/>
        <v>1.4257786496633551</v>
      </c>
      <c r="P215" s="97">
        <f t="shared" si="66"/>
        <v>1.4257786496633551</v>
      </c>
      <c r="Q215" s="97">
        <f t="shared" si="67"/>
        <v>0.10935614651298312</v>
      </c>
      <c r="R215" s="97">
        <f t="shared" si="68"/>
        <v>0.11176553413454798</v>
      </c>
      <c r="S215" s="97">
        <f t="shared" si="71"/>
        <v>557.44427978591125</v>
      </c>
      <c r="T215" s="97">
        <f t="shared" si="72"/>
        <v>20.352253765309335</v>
      </c>
      <c r="U215" s="97">
        <f t="shared" si="73"/>
        <v>254.5286201606786</v>
      </c>
      <c r="V215" s="33">
        <f t="shared" si="74"/>
        <v>1000.0000000000007</v>
      </c>
      <c r="W215" s="101">
        <f t="shared" si="69"/>
        <v>112588.06326303717</v>
      </c>
      <c r="X215" s="108">
        <f t="shared" si="75"/>
        <v>725.1191260740128</v>
      </c>
      <c r="Y215" s="32">
        <f>(uNES*L215+ uOCEX*G215+uEREX*'PH + UC'!H215+uHOEX*I215+uNES*S215+ uOCEX*N215+uEREX*O215+uHOEX*P215)/(1+oDR)^A$5:A$65536</f>
        <v>450.10508710119001</v>
      </c>
    </row>
    <row r="216" spans="1:25" x14ac:dyDescent="0.25">
      <c r="A216" s="4">
        <v>210</v>
      </c>
      <c r="C216" s="106">
        <f>IF(male=0,VLOOKUP((($A$5:$A$1570/'Life tables'!$I$2)*2)+age,lifetable,13,1),IF(male=1,VLOOKUP((($A$5:$A$1570/'Life tables'!$I$2)*2)+age,lifetable,10,1),"error"))</f>
        <v>1.6015111386780134E-4</v>
      </c>
      <c r="F216" s="97">
        <f t="shared" si="57"/>
        <v>105.57520754363701</v>
      </c>
      <c r="G216" s="97">
        <f t="shared" si="58"/>
        <v>10.60525055449404</v>
      </c>
      <c r="H216" s="97">
        <f t="shared" si="59"/>
        <v>0.24268812985199367</v>
      </c>
      <c r="I216" s="97">
        <f t="shared" si="60"/>
        <v>0.24268812985199367</v>
      </c>
      <c r="J216" s="97">
        <f t="shared" si="61"/>
        <v>1.8684163322723692E-2</v>
      </c>
      <c r="K216" s="97">
        <f t="shared" si="62"/>
        <v>0.58509683466465368</v>
      </c>
      <c r="L216" s="97">
        <f t="shared" si="70"/>
        <v>93.880799731451603</v>
      </c>
      <c r="M216" s="97">
        <f t="shared" si="63"/>
        <v>619.54391853037578</v>
      </c>
      <c r="N216" s="97">
        <f t="shared" si="64"/>
        <v>59.663421675359047</v>
      </c>
      <c r="O216" s="97">
        <f t="shared" si="65"/>
        <v>1.4241596909687984</v>
      </c>
      <c r="P216" s="97">
        <f t="shared" si="66"/>
        <v>1.4241596909687984</v>
      </c>
      <c r="Q216" s="97">
        <f t="shared" si="67"/>
        <v>0.10923197360280366</v>
      </c>
      <c r="R216" s="97">
        <f t="shared" si="68"/>
        <v>0.11163862538662865</v>
      </c>
      <c r="S216" s="97">
        <f t="shared" si="71"/>
        <v>556.81130687408972</v>
      </c>
      <c r="T216" s="97">
        <f t="shared" si="72"/>
        <v>20.480169902234863</v>
      </c>
      <c r="U216" s="97">
        <f t="shared" si="73"/>
        <v>255.22535562072989</v>
      </c>
      <c r="V216" s="33">
        <f t="shared" si="74"/>
        <v>1000.0000000000007</v>
      </c>
      <c r="W216" s="101">
        <f t="shared" si="69"/>
        <v>112330.85723337992</v>
      </c>
      <c r="X216" s="108">
        <f t="shared" si="75"/>
        <v>724.29447447703592</v>
      </c>
      <c r="Y216" s="32">
        <f>(uNES*L216+ uOCEX*G216+uEREX*'PH + UC'!H216+uHOEX*I216+uNES*S216+ uOCEX*N216+uEREX*O216+uHOEX*P216)/(1+oDR)^A$5:A$65536</f>
        <v>449.46390171855722</v>
      </c>
    </row>
    <row r="217" spans="1:25" x14ac:dyDescent="0.25">
      <c r="A217" s="4">
        <v>211</v>
      </c>
      <c r="C217" s="106">
        <f>IF(male=0,VLOOKUP((($A$5:$A$1570/'Life tables'!$I$2)*2)+age,lifetable,13,1),IF(male=1,VLOOKUP((($A$5:$A$1570/'Life tables'!$I$2)*2)+age,lifetable,10,1),"error"))</f>
        <v>1.6015111386780134E-4</v>
      </c>
      <c r="F217" s="97">
        <f t="shared" si="57"/>
        <v>105.45409053118375</v>
      </c>
      <c r="G217" s="97">
        <f t="shared" si="58"/>
        <v>10.59308409710917</v>
      </c>
      <c r="H217" s="97">
        <f t="shared" si="59"/>
        <v>0.24240971542185019</v>
      </c>
      <c r="I217" s="97">
        <f t="shared" si="60"/>
        <v>0.24240971542185019</v>
      </c>
      <c r="J217" s="97">
        <f t="shared" si="61"/>
        <v>1.866272864980674E-2</v>
      </c>
      <c r="K217" s="97">
        <f t="shared" si="62"/>
        <v>0.5844256052893182</v>
      </c>
      <c r="L217" s="97">
        <f t="shared" si="70"/>
        <v>93.773098669291755</v>
      </c>
      <c r="M217" s="97">
        <f t="shared" si="63"/>
        <v>618.8403839458523</v>
      </c>
      <c r="N217" s="97">
        <f t="shared" si="64"/>
        <v>59.595669770572066</v>
      </c>
      <c r="O217" s="97">
        <f t="shared" si="65"/>
        <v>1.4225424600243683</v>
      </c>
      <c r="P217" s="97">
        <f t="shared" si="66"/>
        <v>1.4225424600243683</v>
      </c>
      <c r="Q217" s="97">
        <f t="shared" si="67"/>
        <v>0.10910793320975518</v>
      </c>
      <c r="R217" s="97">
        <f t="shared" si="68"/>
        <v>0.11151185207552188</v>
      </c>
      <c r="S217" s="97">
        <f t="shared" si="71"/>
        <v>556.17900946994621</v>
      </c>
      <c r="T217" s="97">
        <f t="shared" si="72"/>
        <v>20.607940564094424</v>
      </c>
      <c r="U217" s="97">
        <f t="shared" si="73"/>
        <v>255.92129307809472</v>
      </c>
      <c r="V217" s="33">
        <f t="shared" si="74"/>
        <v>1000.0000000000007</v>
      </c>
      <c r="W217" s="101">
        <f t="shared" si="69"/>
        <v>112074.23626481276</v>
      </c>
      <c r="X217" s="108">
        <f t="shared" si="75"/>
        <v>723.47076635781173</v>
      </c>
      <c r="Y217" s="32">
        <f>(uNES*L217+ uOCEX*G217+uEREX*'PH + UC'!H217+uHOEX*I217+uNES*S217+ uOCEX*N217+uEREX*O217+uHOEX*P217)/(1+oDR)^A$5:A$65536</f>
        <v>448.8236331901241</v>
      </c>
    </row>
    <row r="218" spans="1:25" x14ac:dyDescent="0.25">
      <c r="A218" s="4">
        <v>212</v>
      </c>
      <c r="C218" s="106">
        <f>IF(male=0,VLOOKUP((($A$5:$A$1570/'Life tables'!$I$2)*2)+age,lifetable,13,1),IF(male=1,VLOOKUP((($A$5:$A$1570/'Life tables'!$I$2)*2)+age,lifetable,10,1),"error"))</f>
        <v>1.6015111386780134E-4</v>
      </c>
      <c r="F218" s="97">
        <f t="shared" si="57"/>
        <v>105.33316381281348</v>
      </c>
      <c r="G218" s="97">
        <f t="shared" si="58"/>
        <v>10.580936755163199</v>
      </c>
      <c r="H218" s="97">
        <f t="shared" si="59"/>
        <v>0.24213173842504165</v>
      </c>
      <c r="I218" s="97">
        <f t="shared" si="60"/>
        <v>0.24213173842504165</v>
      </c>
      <c r="J218" s="97">
        <f t="shared" si="61"/>
        <v>1.8641327654168843E-2</v>
      </c>
      <c r="K218" s="97">
        <f t="shared" si="62"/>
        <v>0.58375543052205014</v>
      </c>
      <c r="L218" s="97">
        <f t="shared" si="70"/>
        <v>93.665566822623987</v>
      </c>
      <c r="M218" s="97">
        <f t="shared" si="63"/>
        <v>618.13760254499812</v>
      </c>
      <c r="N218" s="97">
        <f t="shared" si="64"/>
        <v>59.52799039900431</v>
      </c>
      <c r="O218" s="97">
        <f t="shared" si="65"/>
        <v>1.4209269604403625</v>
      </c>
      <c r="P218" s="97">
        <f t="shared" si="66"/>
        <v>1.4209269604403625</v>
      </c>
      <c r="Q218" s="97">
        <f t="shared" si="67"/>
        <v>0.10898402561074468</v>
      </c>
      <c r="R218" s="97">
        <f t="shared" si="68"/>
        <v>0.11138521448423577</v>
      </c>
      <c r="S218" s="97">
        <f t="shared" si="71"/>
        <v>555.54738898501807</v>
      </c>
      <c r="T218" s="97">
        <f t="shared" si="72"/>
        <v>20.735565917359338</v>
      </c>
      <c r="U218" s="97">
        <f t="shared" si="73"/>
        <v>256.61643372310101</v>
      </c>
      <c r="V218" s="33">
        <f t="shared" si="74"/>
        <v>1000.0000000000007</v>
      </c>
      <c r="W218" s="101">
        <f t="shared" si="69"/>
        <v>111818.19915481967</v>
      </c>
      <c r="X218" s="108">
        <f t="shared" si="75"/>
        <v>722.64800035954045</v>
      </c>
      <c r="Y218" s="32">
        <f>(uNES*L218+ uOCEX*G218+uEREX*'PH + UC'!H218+uHOEX*I218+uNES*S218+ uOCEX*N218+uEREX*O218+uHOEX*P218)/(1+oDR)^A$5:A$65536</f>
        <v>448.18428003296242</v>
      </c>
    </row>
    <row r="219" spans="1:25" x14ac:dyDescent="0.25">
      <c r="A219" s="4">
        <v>213</v>
      </c>
      <c r="C219" s="106">
        <f>IF(male=0,VLOOKUP((($A$5:$A$1570/'Life tables'!$I$2)*2)+age,lifetable,13,1),IF(male=1,VLOOKUP((($A$5:$A$1570/'Life tables'!$I$2)*2)+age,lifetable,10,1),"error"))</f>
        <v>1.6015111386780134E-4</v>
      </c>
      <c r="F219" s="97">
        <f t="shared" si="57"/>
        <v>105.21242458241478</v>
      </c>
      <c r="G219" s="97">
        <f t="shared" si="58"/>
        <v>10.568808246776362</v>
      </c>
      <c r="H219" s="97">
        <f t="shared" si="59"/>
        <v>0.24185419241109593</v>
      </c>
      <c r="I219" s="97">
        <f t="shared" si="60"/>
        <v>0.24185419241109593</v>
      </c>
      <c r="J219" s="97">
        <f t="shared" si="61"/>
        <v>1.8619959839198681E-2</v>
      </c>
      <c r="K219" s="97">
        <f t="shared" si="62"/>
        <v>0.58308629481140584</v>
      </c>
      <c r="L219" s="97">
        <f t="shared" si="70"/>
        <v>93.558201696165625</v>
      </c>
      <c r="M219" s="97">
        <f t="shared" si="63"/>
        <v>617.43557577712579</v>
      </c>
      <c r="N219" s="97">
        <f t="shared" si="64"/>
        <v>59.460383700227709</v>
      </c>
      <c r="O219" s="97">
        <f t="shared" si="65"/>
        <v>1.4193131955483489</v>
      </c>
      <c r="P219" s="97">
        <f t="shared" si="66"/>
        <v>1.4193131955483489</v>
      </c>
      <c r="Q219" s="97">
        <f t="shared" si="67"/>
        <v>0.10886025106130094</v>
      </c>
      <c r="R219" s="97">
        <f t="shared" si="68"/>
        <v>0.11125871287392895</v>
      </c>
      <c r="S219" s="97">
        <f t="shared" si="71"/>
        <v>554.91644672186612</v>
      </c>
      <c r="T219" s="97">
        <f t="shared" si="72"/>
        <v>20.863046128259839</v>
      </c>
      <c r="U219" s="97">
        <f t="shared" si="73"/>
        <v>257.31077873078635</v>
      </c>
      <c r="V219" s="33">
        <f t="shared" si="74"/>
        <v>1000.0000000000009</v>
      </c>
      <c r="W219" s="101">
        <f t="shared" si="69"/>
        <v>111562.74469686444</v>
      </c>
      <c r="X219" s="108">
        <f t="shared" si="75"/>
        <v>721.82617514095466</v>
      </c>
      <c r="Y219" s="32">
        <f>(uNES*L219+ uOCEX*G219+uEREX*'PH + UC'!H219+uHOEX*I219+uNES*S219+ uOCEX*N219+uEREX*O219+uHOEX*P219)/(1+oDR)^A$5:A$65536</f>
        <v>447.545840775025</v>
      </c>
    </row>
    <row r="220" spans="1:25" x14ac:dyDescent="0.25">
      <c r="A220" s="4">
        <v>214</v>
      </c>
      <c r="C220" s="106">
        <f>IF(male=0,VLOOKUP((($A$5:$A$1570/'Life tables'!$I$2)*2)+age,lifetable,13,1),IF(male=1,VLOOKUP((($A$5:$A$1570/'Life tables'!$I$2)*2)+age,lifetable,10,1),"error"))</f>
        <v>1.6015111386780134E-4</v>
      </c>
      <c r="F220" s="97">
        <f t="shared" si="57"/>
        <v>105.09187016463946</v>
      </c>
      <c r="G220" s="97">
        <f t="shared" si="58"/>
        <v>10.556698303204335</v>
      </c>
      <c r="H220" s="97">
        <f t="shared" si="59"/>
        <v>0.24157707123012931</v>
      </c>
      <c r="I220" s="97">
        <f t="shared" si="60"/>
        <v>0.24157707123012931</v>
      </c>
      <c r="J220" s="97">
        <f t="shared" si="61"/>
        <v>1.8598624731426722E-2</v>
      </c>
      <c r="K220" s="97">
        <f t="shared" si="62"/>
        <v>0.58241818333063011</v>
      </c>
      <c r="L220" s="97">
        <f t="shared" si="70"/>
        <v>93.451000910912811</v>
      </c>
      <c r="M220" s="97">
        <f t="shared" si="63"/>
        <v>616.73430497631534</v>
      </c>
      <c r="N220" s="97">
        <f t="shared" si="64"/>
        <v>59.392849802717073</v>
      </c>
      <c r="O220" s="97">
        <f t="shared" si="65"/>
        <v>1.4177011684150074</v>
      </c>
      <c r="P220" s="97">
        <f t="shared" si="66"/>
        <v>1.4177011684150074</v>
      </c>
      <c r="Q220" s="97">
        <f t="shared" si="67"/>
        <v>0.10873660979663606</v>
      </c>
      <c r="R220" s="97">
        <f t="shared" si="68"/>
        <v>0.1111323474849958</v>
      </c>
      <c r="S220" s="97">
        <f t="shared" si="71"/>
        <v>554.28618387948666</v>
      </c>
      <c r="T220" s="97">
        <f t="shared" si="72"/>
        <v>20.9903813627879</v>
      </c>
      <c r="U220" s="97">
        <f t="shared" si="73"/>
        <v>258.00432926160198</v>
      </c>
      <c r="V220" s="33">
        <f t="shared" si="74"/>
        <v>1000.0000000000009</v>
      </c>
      <c r="W220" s="101">
        <f t="shared" si="69"/>
        <v>111307.87168074057</v>
      </c>
      <c r="X220" s="108">
        <f t="shared" si="75"/>
        <v>721.00528937561114</v>
      </c>
      <c r="Y220" s="32">
        <f>(uNES*L220+ uOCEX*G220+uEREX*'PH + UC'!H220+uHOEX*I220+uNES*S220+ uOCEX*N220+uEREX*O220+uHOEX*P220)/(1+oDR)^A$5:A$65536</f>
        <v>446.90831395469303</v>
      </c>
    </row>
    <row r="221" spans="1:25" x14ac:dyDescent="0.25">
      <c r="A221" s="4">
        <v>215</v>
      </c>
      <c r="C221" s="106">
        <f>IF(male=0,VLOOKUP((($A$5:$A$1570/'Life tables'!$I$2)*2)+age,lifetable,13,1),IF(male=1,VLOOKUP((($A$5:$A$1570/'Life tables'!$I$2)*2)+age,lifetable,10,1),"error"))</f>
        <v>1.6015111386780134E-4</v>
      </c>
      <c r="F221" s="97">
        <f t="shared" si="57"/>
        <v>104.97149800846942</v>
      </c>
      <c r="G221" s="97">
        <f t="shared" si="58"/>
        <v>10.544606668192012</v>
      </c>
      <c r="H221" s="97">
        <f t="shared" si="59"/>
        <v>0.24130036901805851</v>
      </c>
      <c r="I221" s="97">
        <f t="shared" si="60"/>
        <v>0.24130036901805851</v>
      </c>
      <c r="J221" s="97">
        <f t="shared" si="61"/>
        <v>1.8577321879386769E-2</v>
      </c>
      <c r="K221" s="97">
        <f t="shared" si="62"/>
        <v>0.58175108194200409</v>
      </c>
      <c r="L221" s="97">
        <f t="shared" si="70"/>
        <v>93.343962198419902</v>
      </c>
      <c r="M221" s="97">
        <f t="shared" si="63"/>
        <v>616.03379136714159</v>
      </c>
      <c r="N221" s="97">
        <f t="shared" si="64"/>
        <v>59.3253888244016</v>
      </c>
      <c r="O221" s="97">
        <f t="shared" si="65"/>
        <v>1.4160908818552962</v>
      </c>
      <c r="P221" s="97">
        <f t="shared" si="66"/>
        <v>1.4160908818552962</v>
      </c>
      <c r="Q221" s="97">
        <f t="shared" si="67"/>
        <v>0.10861310203265512</v>
      </c>
      <c r="R221" s="97">
        <f t="shared" si="68"/>
        <v>0.1110061185380984</v>
      </c>
      <c r="S221" s="97">
        <f t="shared" si="71"/>
        <v>553.65660155845865</v>
      </c>
      <c r="T221" s="97">
        <f t="shared" si="72"/>
        <v>21.117571786699941</v>
      </c>
      <c r="U221" s="97">
        <f t="shared" si="73"/>
        <v>258.6970864620821</v>
      </c>
      <c r="V221" s="33">
        <f t="shared" si="74"/>
        <v>1000.0000000000009</v>
      </c>
      <c r="W221" s="101">
        <f t="shared" si="69"/>
        <v>111053.57889290352</v>
      </c>
      <c r="X221" s="108">
        <f t="shared" si="75"/>
        <v>720.18534175121886</v>
      </c>
      <c r="Y221" s="32">
        <f>(uNES*L221+ uOCEX*G221+uEREX*'PH + UC'!H221+uHOEX*I221+uNES*S221+ uOCEX*N221+uEREX*O221+uHOEX*P221)/(1+oDR)^A$5:A$65536</f>
        <v>446.27169812035021</v>
      </c>
    </row>
    <row r="222" spans="1:25" x14ac:dyDescent="0.25">
      <c r="A222" s="4">
        <v>216</v>
      </c>
      <c r="C222" s="106">
        <f>IF(male=0,VLOOKUP((($A$5:$A$1570/'Life tables'!$I$2)*2)+age,lifetable,13,1),IF(male=1,VLOOKUP((($A$5:$A$1570/'Life tables'!$I$2)*2)+age,lifetable,10,1),"error"))</f>
        <v>1.6015111386780134E-4</v>
      </c>
      <c r="F222" s="97">
        <f t="shared" si="57"/>
        <v>104.85130568110064</v>
      </c>
      <c r="G222" s="97">
        <f t="shared" si="58"/>
        <v>10.532533097359137</v>
      </c>
      <c r="H222" s="97">
        <f t="shared" si="59"/>
        <v>0.24102408018254159</v>
      </c>
      <c r="I222" s="97">
        <f t="shared" si="60"/>
        <v>0.24102408018254159</v>
      </c>
      <c r="J222" s="97">
        <f t="shared" si="61"/>
        <v>1.8556050852533534E-2</v>
      </c>
      <c r="K222" s="97">
        <f t="shared" si="62"/>
        <v>0.58108497716294993</v>
      </c>
      <c r="L222" s="97">
        <f t="shared" si="70"/>
        <v>93.237083395360941</v>
      </c>
      <c r="M222" s="97">
        <f t="shared" si="63"/>
        <v>615.33403607011826</v>
      </c>
      <c r="N222" s="97">
        <f t="shared" si="64"/>
        <v>59.258000873189189</v>
      </c>
      <c r="O222" s="97">
        <f t="shared" si="65"/>
        <v>1.4144823384449654</v>
      </c>
      <c r="P222" s="97">
        <f t="shared" si="66"/>
        <v>1.4144823384449654</v>
      </c>
      <c r="Q222" s="97">
        <f t="shared" si="67"/>
        <v>0.10848972796691625</v>
      </c>
      <c r="R222" s="97">
        <f t="shared" si="68"/>
        <v>0.11088002623514753</v>
      </c>
      <c r="S222" s="97">
        <f t="shared" si="71"/>
        <v>553.02770076583704</v>
      </c>
      <c r="T222" s="97">
        <f t="shared" si="72"/>
        <v>21.244617565519391</v>
      </c>
      <c r="U222" s="97">
        <f t="shared" si="73"/>
        <v>259.38905146548018</v>
      </c>
      <c r="V222" s="33">
        <f t="shared" si="74"/>
        <v>1000.0000000000009</v>
      </c>
      <c r="W222" s="101">
        <f t="shared" si="69"/>
        <v>110799.86511678562</v>
      </c>
      <c r="X222" s="108">
        <f t="shared" si="75"/>
        <v>719.3663309690013</v>
      </c>
      <c r="Y222" s="32">
        <f>(uNES*L222+ uOCEX*G222+uEREX*'PH + UC'!H222+uHOEX*I222+uNES*S222+ uOCEX*N222+uEREX*O222+uHOEX*P222)/(1+oDR)^A$5:A$65536</f>
        <v>445.63599182997575</v>
      </c>
    </row>
    <row r="223" spans="1:25" x14ac:dyDescent="0.25">
      <c r="A223" s="4">
        <v>217</v>
      </c>
      <c r="C223" s="106">
        <f>IF(male=0,VLOOKUP((($A$5:$A$1570/'Life tables'!$I$2)*2)+age,lifetable,13,1),IF(male=1,VLOOKUP((($A$5:$A$1570/'Life tables'!$I$2)*2)+age,lifetable,10,1),"error"))</f>
        <v>1.6015111386780134E-4</v>
      </c>
      <c r="F223" s="97">
        <f t="shared" si="57"/>
        <v>104.73129086212816</v>
      </c>
      <c r="G223" s="97">
        <f t="shared" si="58"/>
        <v>10.520477357616173</v>
      </c>
      <c r="H223" s="97">
        <f t="shared" si="59"/>
        <v>0.24074819938961092</v>
      </c>
      <c r="I223" s="97">
        <f t="shared" si="60"/>
        <v>0.24074819938961092</v>
      </c>
      <c r="J223" s="97">
        <f t="shared" si="61"/>
        <v>1.8534811240213549E-2</v>
      </c>
      <c r="K223" s="97">
        <f t="shared" si="62"/>
        <v>0.58041985613380465</v>
      </c>
      <c r="L223" s="97">
        <f t="shared" si="70"/>
        <v>93.130362438358745</v>
      </c>
      <c r="M223" s="97">
        <f t="shared" si="63"/>
        <v>614.63504010687313</v>
      </c>
      <c r="N223" s="97">
        <f t="shared" si="64"/>
        <v>59.190686047464816</v>
      </c>
      <c r="O223" s="97">
        <f t="shared" si="65"/>
        <v>1.4128755405324542</v>
      </c>
      <c r="P223" s="97">
        <f t="shared" si="66"/>
        <v>1.4128755405324542</v>
      </c>
      <c r="Q223" s="97">
        <f t="shared" si="67"/>
        <v>0.108366487779543</v>
      </c>
      <c r="R223" s="97">
        <f t="shared" si="68"/>
        <v>0.11075407076023529</v>
      </c>
      <c r="S223" s="97">
        <f t="shared" si="71"/>
        <v>552.39948241980369</v>
      </c>
      <c r="T223" s="97">
        <f t="shared" si="72"/>
        <v>21.371518864539148</v>
      </c>
      <c r="U223" s="97">
        <f t="shared" si="73"/>
        <v>260.08022539237425</v>
      </c>
      <c r="V223" s="33">
        <f t="shared" si="74"/>
        <v>1000.0000000000009</v>
      </c>
      <c r="W223" s="101">
        <f t="shared" si="69"/>
        <v>110546.72913309463</v>
      </c>
      <c r="X223" s="108">
        <f t="shared" si="75"/>
        <v>718.54825574308757</v>
      </c>
      <c r="Y223" s="32">
        <f>(uNES*L223+ uOCEX*G223+uEREX*'PH + UC'!H223+uHOEX*I223+uNES*S223+ uOCEX*N223+uEREX*O223+uHOEX*P223)/(1+oDR)^A$5:A$65536</f>
        <v>445.0011936507583</v>
      </c>
    </row>
    <row r="224" spans="1:25" x14ac:dyDescent="0.25">
      <c r="A224" s="4">
        <v>218</v>
      </c>
      <c r="C224" s="106">
        <f>IF(male=0,VLOOKUP((($A$5:$A$1570/'Life tables'!$I$2)*2)+age,lifetable,13,1),IF(male=1,VLOOKUP((($A$5:$A$1570/'Life tables'!$I$2)*2)+age,lifetable,10,1),"error"))</f>
        <v>1.6015111386780134E-4</v>
      </c>
      <c r="F224" s="97">
        <f t="shared" si="57"/>
        <v>104.61145133801783</v>
      </c>
      <c r="G224" s="97">
        <f t="shared" si="58"/>
        <v>10.508439226608985</v>
      </c>
      <c r="H224" s="97">
        <f t="shared" si="59"/>
        <v>0.24047272155096527</v>
      </c>
      <c r="I224" s="97">
        <f t="shared" si="60"/>
        <v>0.24047272155096527</v>
      </c>
      <c r="J224" s="97">
        <f t="shared" si="61"/>
        <v>1.8513602650686797E-2</v>
      </c>
      <c r="K224" s="97">
        <f t="shared" si="62"/>
        <v>0.57975570658718223</v>
      </c>
      <c r="L224" s="97">
        <f t="shared" si="70"/>
        <v>93.02379735906905</v>
      </c>
      <c r="M224" s="97">
        <f t="shared" si="63"/>
        <v>613.93680440506989</v>
      </c>
      <c r="N224" s="97">
        <f t="shared" si="64"/>
        <v>59.123444436564498</v>
      </c>
      <c r="O224" s="97">
        <f t="shared" si="65"/>
        <v>1.4112704902502042</v>
      </c>
      <c r="P224" s="97">
        <f t="shared" si="66"/>
        <v>1.4112704902502042</v>
      </c>
      <c r="Q224" s="97">
        <f t="shared" si="67"/>
        <v>0.10824338163409195</v>
      </c>
      <c r="R224" s="97">
        <f t="shared" si="68"/>
        <v>0.11062825228052187</v>
      </c>
      <c r="S224" s="97">
        <f t="shared" si="71"/>
        <v>551.77194735409034</v>
      </c>
      <c r="T224" s="97">
        <f t="shared" si="72"/>
        <v>21.498275848823926</v>
      </c>
      <c r="U224" s="97">
        <f t="shared" si="73"/>
        <v>260.77060935124194</v>
      </c>
      <c r="V224" s="33">
        <f t="shared" si="74"/>
        <v>1000.0000000000011</v>
      </c>
      <c r="W224" s="101">
        <f t="shared" si="69"/>
        <v>110294.16972009744</v>
      </c>
      <c r="X224" s="108">
        <f t="shared" si="75"/>
        <v>717.73111479993531</v>
      </c>
      <c r="Y224" s="32">
        <f>(uNES*L224+ uOCEX*G224+uEREX*'PH + UC'!H224+uHOEX*I224+uNES*S224+ uOCEX*N224+uEREX*O224+uHOEX*P224)/(1+oDR)^A$5:A$65536</f>
        <v>444.36730215872728</v>
      </c>
    </row>
    <row r="225" spans="1:25" x14ac:dyDescent="0.25">
      <c r="A225" s="4">
        <v>219</v>
      </c>
      <c r="C225" s="106">
        <f>IF(male=0,VLOOKUP((($A$5:$A$1570/'Life tables'!$I$2)*2)+age,lifetable,13,1),IF(male=1,VLOOKUP((($A$5:$A$1570/'Life tables'!$I$2)*2)+age,lifetable,10,1),"error"))</f>
        <v>1.6015111386780134E-4</v>
      </c>
      <c r="F225" s="97">
        <f t="shared" si="57"/>
        <v>104.49178499685011</v>
      </c>
      <c r="G225" s="97">
        <f t="shared" si="58"/>
        <v>10.496418492190834</v>
      </c>
      <c r="H225" s="97">
        <f t="shared" si="59"/>
        <v>0.24019764181188713</v>
      </c>
      <c r="I225" s="97">
        <f t="shared" si="60"/>
        <v>0.24019764181188713</v>
      </c>
      <c r="J225" s="97">
        <f t="shared" si="61"/>
        <v>1.8492424710196492E-2</v>
      </c>
      <c r="K225" s="97">
        <f t="shared" si="62"/>
        <v>0.57909251681884388</v>
      </c>
      <c r="L225" s="97">
        <f t="shared" si="70"/>
        <v>92.917386279506474</v>
      </c>
      <c r="M225" s="97">
        <f t="shared" si="63"/>
        <v>613.23932980308507</v>
      </c>
      <c r="N225" s="97">
        <f t="shared" si="64"/>
        <v>59.056276121225714</v>
      </c>
      <c r="O225" s="97">
        <f t="shared" si="65"/>
        <v>1.4096671895254105</v>
      </c>
      <c r="P225" s="97">
        <f t="shared" si="66"/>
        <v>1.4096671895254105</v>
      </c>
      <c r="Q225" s="97">
        <f t="shared" si="67"/>
        <v>0.10812040967837758</v>
      </c>
      <c r="R225" s="97">
        <f t="shared" si="68"/>
        <v>0.11050257094707842</v>
      </c>
      <c r="S225" s="97">
        <f t="shared" si="71"/>
        <v>551.14509632218312</v>
      </c>
      <c r="T225" s="97">
        <f t="shared" si="72"/>
        <v>21.6248886832125</v>
      </c>
      <c r="U225" s="97">
        <f t="shared" si="73"/>
        <v>261.46020443900784</v>
      </c>
      <c r="V225" s="33">
        <f t="shared" si="74"/>
        <v>1000.000000000001</v>
      </c>
      <c r="W225" s="101">
        <f t="shared" si="69"/>
        <v>110042.18565388842</v>
      </c>
      <c r="X225" s="108">
        <f t="shared" si="75"/>
        <v>716.91490687778071</v>
      </c>
      <c r="Y225" s="32">
        <f>(uNES*L225+ uOCEX*G225+uEREX*'PH + UC'!H225+uHOEX*I225+uNES*S225+ uOCEX*N225+uEREX*O225+uHOEX*P225)/(1+oDR)^A$5:A$65536</f>
        <v>443.73431593840428</v>
      </c>
    </row>
    <row r="226" spans="1:25" x14ac:dyDescent="0.25">
      <c r="A226" s="4">
        <v>220</v>
      </c>
      <c r="C226" s="106">
        <f>IF(male=0,VLOOKUP((($A$5:$A$1570/'Life tables'!$I$2)*2)+age,lifetable,13,1),IF(male=1,VLOOKUP((($A$5:$A$1570/'Life tables'!$I$2)*2)+age,lifetable,10,1),"error"))</f>
        <v>1.6015111386780134E-4</v>
      </c>
      <c r="F226" s="97">
        <f t="shared" si="57"/>
        <v>104.37228982332292</v>
      </c>
      <c r="G226" s="97">
        <f t="shared" si="58"/>
        <v>10.484414951920408</v>
      </c>
      <c r="H226" s="97">
        <f t="shared" si="59"/>
        <v>0.23992295553975579</v>
      </c>
      <c r="I226" s="97">
        <f t="shared" si="60"/>
        <v>0.23992295553975579</v>
      </c>
      <c r="J226" s="97">
        <f t="shared" si="61"/>
        <v>1.8471277062084727E-2</v>
      </c>
      <c r="K226" s="97">
        <f t="shared" si="62"/>
        <v>0.57843027566000393</v>
      </c>
      <c r="L226" s="97">
        <f t="shared" si="70"/>
        <v>92.811127407600907</v>
      </c>
      <c r="M226" s="97">
        <f t="shared" si="63"/>
        <v>612.54261705445776</v>
      </c>
      <c r="N226" s="97">
        <f t="shared" si="64"/>
        <v>58.989181174015911</v>
      </c>
      <c r="O226" s="97">
        <f t="shared" si="65"/>
        <v>1.4080656400902505</v>
      </c>
      <c r="P226" s="97">
        <f t="shared" si="66"/>
        <v>1.4080656400902505</v>
      </c>
      <c r="Q226" s="97">
        <f t="shared" si="67"/>
        <v>0.10799757204525653</v>
      </c>
      <c r="R226" s="97">
        <f t="shared" si="68"/>
        <v>0.11037702689568883</v>
      </c>
      <c r="S226" s="97">
        <f t="shared" si="71"/>
        <v>550.51893000132043</v>
      </c>
      <c r="T226" s="97">
        <f t="shared" si="72"/>
        <v>21.75135753231984</v>
      </c>
      <c r="U226" s="97">
        <f t="shared" si="73"/>
        <v>262.14901174156353</v>
      </c>
      <c r="V226" s="33">
        <f t="shared" si="74"/>
        <v>1000.000000000001</v>
      </c>
      <c r="W226" s="101">
        <f t="shared" si="69"/>
        <v>109790.77570864504</v>
      </c>
      <c r="X226" s="108">
        <f t="shared" si="75"/>
        <v>716.09963072611765</v>
      </c>
      <c r="Y226" s="32">
        <f>(uNES*L226+ uOCEX*G226+uEREX*'PH + UC'!H226+uHOEX*I226+uNES*S226+ uOCEX*N226+uEREX*O226+uHOEX*P226)/(1+oDR)^A$5:A$65536</f>
        <v>443.10223358247066</v>
      </c>
    </row>
    <row r="227" spans="1:25" x14ac:dyDescent="0.25">
      <c r="A227" s="4">
        <v>221</v>
      </c>
      <c r="C227" s="106">
        <f>IF(male=0,VLOOKUP((($A$5:$A$1570/'Life tables'!$I$2)*2)+age,lifetable,13,1),IF(male=1,VLOOKUP((($A$5:$A$1570/'Life tables'!$I$2)*2)+age,lifetable,10,1),"error"))</f>
        <v>1.6015111386780134E-4</v>
      </c>
      <c r="F227" s="97">
        <f t="shared" si="57"/>
        <v>104.25296389400057</v>
      </c>
      <c r="G227" s="97">
        <f t="shared" si="58"/>
        <v>10.472428412584568</v>
      </c>
      <c r="H227" s="97">
        <f t="shared" si="59"/>
        <v>0.23964865831312593</v>
      </c>
      <c r="I227" s="97">
        <f t="shared" si="60"/>
        <v>0.23964865831312593</v>
      </c>
      <c r="J227" s="97">
        <f t="shared" si="61"/>
        <v>1.8450159365951641E-2</v>
      </c>
      <c r="K227" s="97">
        <f t="shared" si="62"/>
        <v>0.57776897245099945</v>
      </c>
      <c r="L227" s="97">
        <f t="shared" si="70"/>
        <v>92.7050190329728</v>
      </c>
      <c r="M227" s="97">
        <f t="shared" si="63"/>
        <v>611.84666683211719</v>
      </c>
      <c r="N227" s="97">
        <f t="shared" si="64"/>
        <v>58.922159659739634</v>
      </c>
      <c r="O227" s="97">
        <f t="shared" si="65"/>
        <v>1.406465843491602</v>
      </c>
      <c r="P227" s="97">
        <f t="shared" si="66"/>
        <v>1.406465843491602</v>
      </c>
      <c r="Q227" s="97">
        <f t="shared" si="67"/>
        <v>0.10787486885337326</v>
      </c>
      <c r="R227" s="97">
        <f t="shared" si="68"/>
        <v>0.11025162024761144</v>
      </c>
      <c r="S227" s="97">
        <f t="shared" si="71"/>
        <v>549.89344899629339</v>
      </c>
      <c r="T227" s="97">
        <f t="shared" si="72"/>
        <v>21.877682560539164</v>
      </c>
      <c r="U227" s="97">
        <f t="shared" si="73"/>
        <v>262.83703233426212</v>
      </c>
      <c r="V227" s="33">
        <f t="shared" si="74"/>
        <v>1000.0000000000011</v>
      </c>
      <c r="W227" s="101">
        <f t="shared" si="69"/>
        <v>109539.93865686888</v>
      </c>
      <c r="X227" s="108">
        <f t="shared" si="75"/>
        <v>715.28528510519982</v>
      </c>
      <c r="Y227" s="32">
        <f>(uNES*L227+ uOCEX*G227+uEREX*'PH + UC'!H227+uHOEX*I227+uNES*S227+ uOCEX*N227+uEREX*O227+uHOEX*P227)/(1+oDR)^A$5:A$65536</f>
        <v>442.47105369145197</v>
      </c>
    </row>
    <row r="228" spans="1:25" x14ac:dyDescent="0.25">
      <c r="A228" s="4">
        <v>222</v>
      </c>
      <c r="C228" s="106">
        <f>IF(male=0,VLOOKUP((($A$5:$A$1570/'Life tables'!$I$2)*2)+age,lifetable,13,1),IF(male=1,VLOOKUP((($A$5:$A$1570/'Life tables'!$I$2)*2)+age,lifetable,10,1),"error"))</f>
        <v>1.6015111386780134E-4</v>
      </c>
      <c r="F228" s="97">
        <f t="shared" si="57"/>
        <v>104.13380537279686</v>
      </c>
      <c r="G228" s="97">
        <f t="shared" si="58"/>
        <v>10.460458689744609</v>
      </c>
      <c r="H228" s="97">
        <f t="shared" si="59"/>
        <v>0.23937474591134442</v>
      </c>
      <c r="I228" s="97">
        <f t="shared" si="60"/>
        <v>0.23937474591134442</v>
      </c>
      <c r="J228" s="97">
        <f t="shared" si="61"/>
        <v>1.8429071296856021E-2</v>
      </c>
      <c r="K228" s="97">
        <f t="shared" si="62"/>
        <v>0.57710859701625739</v>
      </c>
      <c r="L228" s="97">
        <f t="shared" si="70"/>
        <v>92.599059522916448</v>
      </c>
      <c r="M228" s="97">
        <f t="shared" si="63"/>
        <v>611.15147973240289</v>
      </c>
      <c r="N228" s="97">
        <f t="shared" si="64"/>
        <v>58.855211635825668</v>
      </c>
      <c r="O228" s="97">
        <f t="shared" si="65"/>
        <v>1.4048678011002844</v>
      </c>
      <c r="P228" s="97">
        <f t="shared" si="66"/>
        <v>1.4048678011002844</v>
      </c>
      <c r="Q228" s="97">
        <f t="shared" si="67"/>
        <v>0.10775230020786844</v>
      </c>
      <c r="R228" s="97">
        <f t="shared" si="68"/>
        <v>0.11012635111030361</v>
      </c>
      <c r="S228" s="97">
        <f t="shared" si="71"/>
        <v>549.26865384305847</v>
      </c>
      <c r="T228" s="97">
        <f t="shared" si="72"/>
        <v>22.003863932043888</v>
      </c>
      <c r="U228" s="97">
        <f t="shared" si="73"/>
        <v>263.52426728238868</v>
      </c>
      <c r="V228" s="33">
        <f t="shared" si="74"/>
        <v>1000.000000000001</v>
      </c>
      <c r="W228" s="101">
        <f t="shared" si="69"/>
        <v>109289.67326961536</v>
      </c>
      <c r="X228" s="108">
        <f t="shared" si="75"/>
        <v>714.47186878556852</v>
      </c>
      <c r="Y228" s="32">
        <f>(uNES*L228+ uOCEX*G228+uEREX*'PH + UC'!H228+uHOEX*I228+uNES*S228+ uOCEX*N228+uEREX*O228+uHOEX*P228)/(1+oDR)^A$5:A$65536</f>
        <v>441.84077487341631</v>
      </c>
    </row>
    <row r="229" spans="1:25" x14ac:dyDescent="0.25">
      <c r="A229" s="4">
        <v>223</v>
      </c>
      <c r="C229" s="106">
        <f>IF(male=0,VLOOKUP((($A$5:$A$1570/'Life tables'!$I$2)*2)+age,lifetable,13,1),IF(male=1,VLOOKUP((($A$5:$A$1570/'Life tables'!$I$2)*2)+age,lifetable,10,1),"error"))</f>
        <v>1.6015111386780134E-4</v>
      </c>
      <c r="F229" s="97">
        <f t="shared" si="57"/>
        <v>104.01481250668049</v>
      </c>
      <c r="G229" s="97">
        <f t="shared" si="58"/>
        <v>10.448505607304872</v>
      </c>
      <c r="H229" s="97">
        <f t="shared" si="59"/>
        <v>0.23910121430467837</v>
      </c>
      <c r="I229" s="97">
        <f t="shared" si="60"/>
        <v>0.23910121430467837</v>
      </c>
      <c r="J229" s="97">
        <f t="shared" si="61"/>
        <v>1.8408012544555312E-2</v>
      </c>
      <c r="K229" s="97">
        <f t="shared" si="62"/>
        <v>0.57644913964049427</v>
      </c>
      <c r="L229" s="97">
        <f t="shared" si="70"/>
        <v>92.493247318581211</v>
      </c>
      <c r="M229" s="97">
        <f t="shared" si="63"/>
        <v>610.45705627888799</v>
      </c>
      <c r="N229" s="97">
        <f t="shared" si="64"/>
        <v>58.788337152695242</v>
      </c>
      <c r="O229" s="97">
        <f t="shared" si="65"/>
        <v>1.4032715141198469</v>
      </c>
      <c r="P229" s="97">
        <f t="shared" si="66"/>
        <v>1.4032715141198469</v>
      </c>
      <c r="Q229" s="97">
        <f t="shared" si="67"/>
        <v>0.1076298662010535</v>
      </c>
      <c r="R229" s="97">
        <f t="shared" si="68"/>
        <v>0.11000121957811049</v>
      </c>
      <c r="S229" s="97">
        <f t="shared" si="71"/>
        <v>548.64454501217392</v>
      </c>
      <c r="T229" s="97">
        <f t="shared" si="72"/>
        <v>22.129901810789498</v>
      </c>
      <c r="U229" s="97">
        <f t="shared" si="73"/>
        <v>264.21071764160729</v>
      </c>
      <c r="V229" s="33">
        <f t="shared" si="74"/>
        <v>1000.0000000000011</v>
      </c>
      <c r="W229" s="101">
        <f t="shared" si="69"/>
        <v>109039.97831671088</v>
      </c>
      <c r="X229" s="108">
        <f t="shared" si="75"/>
        <v>713.65938054760431</v>
      </c>
      <c r="Y229" s="32">
        <f>(uNES*L229+ uOCEX*G229+uEREX*'PH + UC'!H229+uHOEX*I229+uNES*S229+ uOCEX*N229+uEREX*O229+uHOEX*P229)/(1+oDR)^A$5:A$65536</f>
        <v>441.2113957436901</v>
      </c>
    </row>
    <row r="230" spans="1:25" x14ac:dyDescent="0.25">
      <c r="A230" s="4">
        <v>224</v>
      </c>
      <c r="C230" s="106">
        <f>IF(male=0,VLOOKUP((($A$5:$A$1570/'Life tables'!$I$2)*2)+age,lifetable,13,1),IF(male=1,VLOOKUP((($A$5:$A$1570/'Life tables'!$I$2)*2)+age,lifetable,10,1),"error"))</f>
        <v>1.6015111386780134E-4</v>
      </c>
      <c r="F230" s="97">
        <f t="shared" si="57"/>
        <v>103.89598362159211</v>
      </c>
      <c r="G230" s="97">
        <f t="shared" si="58"/>
        <v>10.43656899710259</v>
      </c>
      <c r="H230" s="97">
        <f t="shared" si="59"/>
        <v>0.23882805964492954</v>
      </c>
      <c r="I230" s="97">
        <f t="shared" si="60"/>
        <v>0.23882805964492954</v>
      </c>
      <c r="J230" s="97">
        <f t="shared" si="61"/>
        <v>1.8386982812783007E-2</v>
      </c>
      <c r="K230" s="97">
        <f t="shared" si="62"/>
        <v>0.57579059104608876</v>
      </c>
      <c r="L230" s="97">
        <f t="shared" si="70"/>
        <v>92.387580931340793</v>
      </c>
      <c r="M230" s="97">
        <f t="shared" si="63"/>
        <v>609.76339692601221</v>
      </c>
      <c r="N230" s="97">
        <f t="shared" si="64"/>
        <v>58.721536254111882</v>
      </c>
      <c r="O230" s="97">
        <f t="shared" si="65"/>
        <v>1.4016769835949205</v>
      </c>
      <c r="P230" s="97">
        <f t="shared" si="66"/>
        <v>1.4016769835949205</v>
      </c>
      <c r="Q230" s="97">
        <f t="shared" si="67"/>
        <v>0.10750756691305079</v>
      </c>
      <c r="R230" s="97">
        <f t="shared" si="68"/>
        <v>0.10987622573291977</v>
      </c>
      <c r="S230" s="97">
        <f t="shared" si="71"/>
        <v>548.02112291206447</v>
      </c>
      <c r="T230" s="97">
        <f t="shared" si="72"/>
        <v>22.255796360515333</v>
      </c>
      <c r="U230" s="97">
        <f t="shared" si="73"/>
        <v>264.89638445838631</v>
      </c>
      <c r="V230" s="33">
        <f t="shared" si="74"/>
        <v>1000.0000000000009</v>
      </c>
      <c r="W230" s="101">
        <f t="shared" si="69"/>
        <v>108790.85256695923</v>
      </c>
      <c r="X230" s="108">
        <f t="shared" si="75"/>
        <v>712.84781918109934</v>
      </c>
      <c r="Y230" s="32">
        <f>(uNES*L230+ uOCEX*G230+uEREX*'PH + UC'!H230+uHOEX*I230+uNES*S230+ uOCEX*N230+uEREX*O230+uHOEX*P230)/(1+oDR)^A$5:A$65536</f>
        <v>440.58291492458528</v>
      </c>
    </row>
    <row r="231" spans="1:25" x14ac:dyDescent="0.25">
      <c r="A231" s="4">
        <v>225</v>
      </c>
      <c r="C231" s="106">
        <f>IF(male=0,VLOOKUP((($A$5:$A$1570/'Life tables'!$I$2)*2)+age,lifetable,13,1),IF(male=1,VLOOKUP((($A$5:$A$1570/'Life tables'!$I$2)*2)+age,lifetable,10,1),"error"))</f>
        <v>1.6015111386780134E-4</v>
      </c>
      <c r="F231" s="97">
        <f t="shared" si="57"/>
        <v>103.77731711856254</v>
      </c>
      <c r="G231" s="97">
        <f t="shared" si="58"/>
        <v>10.424648698517961</v>
      </c>
      <c r="H231" s="97">
        <f t="shared" si="59"/>
        <v>0.23855527825651107</v>
      </c>
      <c r="I231" s="97">
        <f t="shared" si="60"/>
        <v>0.23855527825651107</v>
      </c>
      <c r="J231" s="97">
        <f t="shared" si="61"/>
        <v>1.8365981818561666E-2</v>
      </c>
      <c r="K231" s="97">
        <f t="shared" si="62"/>
        <v>0.57513294237156798</v>
      </c>
      <c r="L231" s="97">
        <f t="shared" si="70"/>
        <v>92.282058939341425</v>
      </c>
      <c r="M231" s="97">
        <f t="shared" si="63"/>
        <v>609.07050206253689</v>
      </c>
      <c r="N231" s="97">
        <f t="shared" si="64"/>
        <v>58.654808977514151</v>
      </c>
      <c r="O231" s="97">
        <f t="shared" si="65"/>
        <v>1.4000842104191598</v>
      </c>
      <c r="P231" s="97">
        <f t="shared" si="66"/>
        <v>1.4000842104191598</v>
      </c>
      <c r="Q231" s="97">
        <f t="shared" si="67"/>
        <v>0.10738540241240299</v>
      </c>
      <c r="R231" s="97">
        <f t="shared" si="68"/>
        <v>0.10975136964478427</v>
      </c>
      <c r="S231" s="97">
        <f t="shared" si="71"/>
        <v>547.39838789212718</v>
      </c>
      <c r="T231" s="97">
        <f t="shared" si="72"/>
        <v>22.3815477447463</v>
      </c>
      <c r="U231" s="97">
        <f t="shared" si="73"/>
        <v>265.58126877040269</v>
      </c>
      <c r="V231" s="33">
        <f t="shared" si="74"/>
        <v>1000.0000000000009</v>
      </c>
      <c r="W231" s="101">
        <f t="shared" si="69"/>
        <v>108542.29478833632</v>
      </c>
      <c r="X231" s="108">
        <f t="shared" si="75"/>
        <v>712.03718348485199</v>
      </c>
      <c r="Y231" s="32">
        <f>(uNES*L231+ uOCEX*G231+uEREX*'PH + UC'!H231+uHOEX*I231+uNES*S231+ uOCEX*N231+uEREX*O231+uHOEX*P231)/(1+oDR)^A$5:A$65536</f>
        <v>439.95533104514237</v>
      </c>
    </row>
    <row r="232" spans="1:25" x14ac:dyDescent="0.25">
      <c r="A232" s="4">
        <v>226</v>
      </c>
      <c r="C232" s="106">
        <f>IF(male=0,VLOOKUP((($A$5:$A$1570/'Life tables'!$I$2)*2)+age,lifetable,13,1),IF(male=1,VLOOKUP((($A$5:$A$1570/'Life tables'!$I$2)*2)+age,lifetable,10,1),"error"))</f>
        <v>1.6015111386780134E-4</v>
      </c>
      <c r="F232" s="97">
        <f t="shared" si="57"/>
        <v>103.65881147002212</v>
      </c>
      <c r="G232" s="97">
        <f t="shared" si="58"/>
        <v>10.412744558103419</v>
      </c>
      <c r="H232" s="97">
        <f t="shared" si="59"/>
        <v>0.23828286662796386</v>
      </c>
      <c r="I232" s="97">
        <f t="shared" si="60"/>
        <v>0.23828286662796386</v>
      </c>
      <c r="J232" s="97">
        <f t="shared" si="61"/>
        <v>1.8345009291549773E-2</v>
      </c>
      <c r="K232" s="97">
        <f t="shared" si="62"/>
        <v>0.57447618515115506</v>
      </c>
      <c r="L232" s="97">
        <f t="shared" si="70"/>
        <v>92.176679984220058</v>
      </c>
      <c r="M232" s="97">
        <f t="shared" si="63"/>
        <v>608.37837201483001</v>
      </c>
      <c r="N232" s="97">
        <f t="shared" si="64"/>
        <v>58.588155354331988</v>
      </c>
      <c r="O232" s="97">
        <f t="shared" si="65"/>
        <v>1.3984931953427941</v>
      </c>
      <c r="P232" s="97">
        <f t="shared" si="66"/>
        <v>1.3984931953427941</v>
      </c>
      <c r="Q232" s="97">
        <f t="shared" si="67"/>
        <v>0.10726337275665208</v>
      </c>
      <c r="R232" s="97">
        <f t="shared" si="68"/>
        <v>0.10962665137251382</v>
      </c>
      <c r="S232" s="97">
        <f t="shared" si="71"/>
        <v>546.77634024568329</v>
      </c>
      <c r="T232" s="97">
        <f t="shared" si="72"/>
        <v>22.507156126794502</v>
      </c>
      <c r="U232" s="97">
        <f t="shared" si="73"/>
        <v>266.26537160692635</v>
      </c>
      <c r="V232" s="33">
        <f t="shared" si="74"/>
        <v>1000.0000000000011</v>
      </c>
      <c r="W232" s="101">
        <f t="shared" si="69"/>
        <v>108294.30374817633</v>
      </c>
      <c r="X232" s="108">
        <f t="shared" si="75"/>
        <v>711.2274722662803</v>
      </c>
      <c r="Y232" s="32">
        <f>(uNES*L232+ uOCEX*G232+uEREX*'PH + UC'!H232+uHOEX*I232+uNES*S232+ uOCEX*N232+uEREX*O232+uHOEX*P232)/(1+oDR)^A$5:A$65536</f>
        <v>439.32864274088331</v>
      </c>
    </row>
    <row r="233" spans="1:25" x14ac:dyDescent="0.25">
      <c r="A233" s="4">
        <v>227</v>
      </c>
      <c r="C233" s="106">
        <f>IF(male=0,VLOOKUP((($A$5:$A$1570/'Life tables'!$I$2)*2)+age,lifetable,13,1),IF(male=1,VLOOKUP((($A$5:$A$1570/'Life tables'!$I$2)*2)+age,lifetable,10,1),"error"))</f>
        <v>1.6015111386780134E-4</v>
      </c>
      <c r="F233" s="97">
        <f t="shared" si="57"/>
        <v>103.54046521629186</v>
      </c>
      <c r="G233" s="97">
        <f t="shared" si="58"/>
        <v>10.400856429231151</v>
      </c>
      <c r="H233" s="97">
        <f t="shared" si="59"/>
        <v>0.23801082140389063</v>
      </c>
      <c r="I233" s="97">
        <f t="shared" si="60"/>
        <v>0.23801082140389063</v>
      </c>
      <c r="J233" s="97">
        <f t="shared" si="61"/>
        <v>1.8324064973420782E-2</v>
      </c>
      <c r="K233" s="97">
        <f t="shared" si="62"/>
        <v>0.57382031129532229</v>
      </c>
      <c r="L233" s="97">
        <f t="shared" si="70"/>
        <v>92.071442767984195</v>
      </c>
      <c r="M233" s="97">
        <f t="shared" si="63"/>
        <v>607.68700704998844</v>
      </c>
      <c r="N233" s="97">
        <f t="shared" si="64"/>
        <v>58.521575410287412</v>
      </c>
      <c r="O233" s="97">
        <f t="shared" si="65"/>
        <v>1.3969039389798052</v>
      </c>
      <c r="P233" s="97">
        <f t="shared" si="66"/>
        <v>1.3969039389798052</v>
      </c>
      <c r="Q233" s="97">
        <f t="shared" si="67"/>
        <v>0.10714147799289001</v>
      </c>
      <c r="R233" s="97">
        <f t="shared" si="68"/>
        <v>0.10950207096423788</v>
      </c>
      <c r="S233" s="97">
        <f t="shared" si="71"/>
        <v>546.15498021278427</v>
      </c>
      <c r="T233" s="97">
        <f t="shared" si="72"/>
        <v>22.632621669760812</v>
      </c>
      <c r="U233" s="97">
        <f t="shared" si="73"/>
        <v>266.94869398918593</v>
      </c>
      <c r="V233" s="33">
        <f t="shared" si="74"/>
        <v>1000.0000000000013</v>
      </c>
      <c r="W233" s="101">
        <f t="shared" si="69"/>
        <v>108046.87821334634</v>
      </c>
      <c r="X233" s="108">
        <f t="shared" si="75"/>
        <v>710.41868434105447</v>
      </c>
      <c r="Y233" s="32">
        <f>(uNES*L233+ uOCEX*G233+uEREX*'PH + UC'!H233+uHOEX*I233+uNES*S233+ uOCEX*N233+uEREX*O233+uHOEX*P233)/(1+oDR)^A$5:A$65536</f>
        <v>438.70284865357871</v>
      </c>
    </row>
    <row r="234" spans="1:25" x14ac:dyDescent="0.25">
      <c r="A234" s="4">
        <v>228</v>
      </c>
      <c r="C234" s="106">
        <f>IF(male=0,VLOOKUP((($A$5:$A$1570/'Life tables'!$I$2)*2)+age,lifetable,13,1),IF(male=1,VLOOKUP((($A$5:$A$1570/'Life tables'!$I$2)*2)+age,lifetable,10,1),"error"))</f>
        <v>1.6015111386780134E-4</v>
      </c>
      <c r="F234" s="97">
        <f t="shared" si="57"/>
        <v>103.42227696224748</v>
      </c>
      <c r="G234" s="97">
        <f t="shared" si="58"/>
        <v>10.388984171758006</v>
      </c>
      <c r="H234" s="97">
        <f t="shared" si="59"/>
        <v>0.2377391393772875</v>
      </c>
      <c r="I234" s="97">
        <f t="shared" si="60"/>
        <v>0.2377391393772875</v>
      </c>
      <c r="J234" s="97">
        <f t="shared" si="61"/>
        <v>1.8303148617272676E-2</v>
      </c>
      <c r="K234" s="97">
        <f t="shared" si="62"/>
        <v>0.57316531307230367</v>
      </c>
      <c r="L234" s="97">
        <f t="shared" si="70"/>
        <v>91.966346050045317</v>
      </c>
      <c r="M234" s="97">
        <f t="shared" si="63"/>
        <v>606.99640737880679</v>
      </c>
      <c r="N234" s="97">
        <f t="shared" si="64"/>
        <v>58.455069165680385</v>
      </c>
      <c r="O234" s="97">
        <f t="shared" si="65"/>
        <v>1.3953164418147517</v>
      </c>
      <c r="P234" s="97">
        <f t="shared" si="66"/>
        <v>1.3953164418147517</v>
      </c>
      <c r="Q234" s="97">
        <f t="shared" si="67"/>
        <v>0.10701971815828208</v>
      </c>
      <c r="R234" s="97">
        <f t="shared" si="68"/>
        <v>0.10937762845794056</v>
      </c>
      <c r="S234" s="97">
        <f t="shared" si="71"/>
        <v>545.5343079828807</v>
      </c>
      <c r="T234" s="97">
        <f t="shared" si="72"/>
        <v>22.757944536536368</v>
      </c>
      <c r="U234" s="97">
        <f t="shared" si="73"/>
        <v>267.63123693071617</v>
      </c>
      <c r="V234" s="33">
        <f t="shared" si="74"/>
        <v>1000.0000000000009</v>
      </c>
      <c r="W234" s="101">
        <f t="shared" si="69"/>
        <v>107800.01695041353</v>
      </c>
      <c r="X234" s="108">
        <f t="shared" si="75"/>
        <v>709.61081853274845</v>
      </c>
      <c r="Y234" s="32">
        <f>(uNES*L234+ uOCEX*G234+uEREX*'PH + UC'!H234+uHOEX*I234+uNES*S234+ uOCEX*N234+uEREX*O234+uHOEX*P234)/(1+oDR)^A$5:A$65536</f>
        <v>438.07794743102568</v>
      </c>
    </row>
    <row r="235" spans="1:25" x14ac:dyDescent="0.25">
      <c r="A235" s="4">
        <v>229</v>
      </c>
      <c r="C235" s="106">
        <f>IF(male=0,VLOOKUP((($A$5:$A$1570/'Life tables'!$I$2)*2)+age,lifetable,13,1),IF(male=1,VLOOKUP((($A$5:$A$1570/'Life tables'!$I$2)*2)+age,lifetable,10,1),"error"))</f>
        <v>1.6015111386780134E-4</v>
      </c>
      <c r="F235" s="97">
        <f t="shared" si="57"/>
        <v>103.30424537414773</v>
      </c>
      <c r="G235" s="97">
        <f t="shared" si="58"/>
        <v>10.377127651706882</v>
      </c>
      <c r="H235" s="97">
        <f t="shared" si="59"/>
        <v>0.23746781748225307</v>
      </c>
      <c r="I235" s="97">
        <f t="shared" si="60"/>
        <v>0.23746781748225307</v>
      </c>
      <c r="J235" s="97">
        <f t="shared" si="61"/>
        <v>1.8282259987066719E-2</v>
      </c>
      <c r="K235" s="97">
        <f t="shared" si="62"/>
        <v>0.57251118309051729</v>
      </c>
      <c r="L235" s="97">
        <f t="shared" si="70"/>
        <v>91.861388644398758</v>
      </c>
      <c r="M235" s="97">
        <f t="shared" si="63"/>
        <v>606.30657315860083</v>
      </c>
      <c r="N235" s="97">
        <f t="shared" si="64"/>
        <v>58.388636635660767</v>
      </c>
      <c r="O235" s="97">
        <f t="shared" si="65"/>
        <v>1.3937307042092586</v>
      </c>
      <c r="P235" s="97">
        <f t="shared" si="66"/>
        <v>1.3937307042092586</v>
      </c>
      <c r="Q235" s="97">
        <f t="shared" si="67"/>
        <v>0.10689809328056461</v>
      </c>
      <c r="R235" s="97">
        <f t="shared" si="68"/>
        <v>0.10925332388196937</v>
      </c>
      <c r="S235" s="97">
        <f t="shared" si="71"/>
        <v>544.91432369735901</v>
      </c>
      <c r="T235" s="97">
        <f t="shared" si="72"/>
        <v>22.883124889803998</v>
      </c>
      <c r="U235" s="97">
        <f t="shared" si="73"/>
        <v>268.31300143768868</v>
      </c>
      <c r="V235" s="33">
        <f t="shared" si="74"/>
        <v>1000.0000000000011</v>
      </c>
      <c r="W235" s="101">
        <f t="shared" si="69"/>
        <v>107553.71872580228</v>
      </c>
      <c r="X235" s="108">
        <f t="shared" si="75"/>
        <v>708.80387367250842</v>
      </c>
      <c r="Y235" s="32">
        <f>(uNES*L235+ uOCEX*G235+uEREX*'PH + UC'!H235+uHOEX*I235+uNES*S235+ uOCEX*N235+uEREX*O235+uHOEX*P235)/(1+oDR)^A$5:A$65536</f>
        <v>437.45393772683639</v>
      </c>
    </row>
    <row r="236" spans="1:25" x14ac:dyDescent="0.25">
      <c r="A236" s="4">
        <v>230</v>
      </c>
      <c r="C236" s="106">
        <f>IF(male=0,VLOOKUP((($A$5:$A$1570/'Life tables'!$I$2)*2)+age,lifetable,13,1),IF(male=1,VLOOKUP((($A$5:$A$1570/'Life tables'!$I$2)*2)+age,lifetable,10,1),"error"))</f>
        <v>1.6015111386780134E-4</v>
      </c>
      <c r="F236" s="97">
        <f t="shared" si="57"/>
        <v>103.186369176619</v>
      </c>
      <c r="G236" s="97">
        <f t="shared" si="58"/>
        <v>10.365286740963832</v>
      </c>
      <c r="H236" s="97">
        <f t="shared" si="59"/>
        <v>0.23719685278705713</v>
      </c>
      <c r="I236" s="97">
        <f t="shared" si="60"/>
        <v>0.23719685278705713</v>
      </c>
      <c r="J236" s="97">
        <f t="shared" si="61"/>
        <v>1.8261398857093773E-2</v>
      </c>
      <c r="K236" s="97">
        <f t="shared" si="62"/>
        <v>0.5718579142818544</v>
      </c>
      <c r="L236" s="97">
        <f t="shared" si="70"/>
        <v>91.756569416942099</v>
      </c>
      <c r="M236" s="97">
        <f t="shared" si="63"/>
        <v>605.61750449588942</v>
      </c>
      <c r="N236" s="97">
        <f t="shared" si="64"/>
        <v>58.322277830486556</v>
      </c>
      <c r="O236" s="97">
        <f t="shared" si="65"/>
        <v>1.392146726408183</v>
      </c>
      <c r="P236" s="97">
        <f t="shared" si="66"/>
        <v>1.392146726408183</v>
      </c>
      <c r="Q236" s="97">
        <f t="shared" si="67"/>
        <v>0.10677660337851805</v>
      </c>
      <c r="R236" s="97">
        <f t="shared" si="68"/>
        <v>0.10912915725551846</v>
      </c>
      <c r="S236" s="97">
        <f t="shared" si="71"/>
        <v>544.29502745195248</v>
      </c>
      <c r="T236" s="97">
        <f t="shared" si="72"/>
        <v>23.008162892039611</v>
      </c>
      <c r="U236" s="97">
        <f t="shared" si="73"/>
        <v>268.99398850922603</v>
      </c>
      <c r="V236" s="33">
        <f t="shared" si="74"/>
        <v>1000.0000000000011</v>
      </c>
      <c r="W236" s="101">
        <f t="shared" si="69"/>
        <v>107307.98230594395</v>
      </c>
      <c r="X236" s="108">
        <f t="shared" si="75"/>
        <v>707.99784859873546</v>
      </c>
      <c r="Y236" s="32">
        <f>(uNES*L236+ uOCEX*G236+uEREX*'PH + UC'!H236+uHOEX*I236+uNES*S236+ uOCEX*N236+uEREX*O236+uHOEX*P236)/(1+oDR)^A$5:A$65536</f>
        <v>436.8308182002371</v>
      </c>
    </row>
    <row r="237" spans="1:25" x14ac:dyDescent="0.25">
      <c r="A237" s="4">
        <v>231</v>
      </c>
      <c r="C237" s="106">
        <f>IF(male=0,VLOOKUP((($A$5:$A$1570/'Life tables'!$I$2)*2)+age,lifetable,13,1),IF(male=1,VLOOKUP((($A$5:$A$1570/'Life tables'!$I$2)*2)+age,lifetable,10,1),"error"))</f>
        <v>1.6015111386780134E-4</v>
      </c>
      <c r="F237" s="97">
        <f t="shared" si="57"/>
        <v>103.06864714978829</v>
      </c>
      <c r="G237" s="97">
        <f t="shared" si="58"/>
        <v>10.35346131699006</v>
      </c>
      <c r="H237" s="97">
        <f t="shared" si="59"/>
        <v>0.23692624248754982</v>
      </c>
      <c r="I237" s="97">
        <f t="shared" si="60"/>
        <v>0.23692624248754982</v>
      </c>
      <c r="J237" s="97">
        <f t="shared" si="61"/>
        <v>1.8240565011466925E-2</v>
      </c>
      <c r="K237" s="97">
        <f t="shared" si="62"/>
        <v>0.57120549988579006</v>
      </c>
      <c r="L237" s="97">
        <f t="shared" si="70"/>
        <v>91.65188728292587</v>
      </c>
      <c r="M237" s="97">
        <f t="shared" si="63"/>
        <v>604.9292014489472</v>
      </c>
      <c r="N237" s="97">
        <f t="shared" si="64"/>
        <v>58.255992755769718</v>
      </c>
      <c r="O237" s="97">
        <f t="shared" si="65"/>
        <v>1.3905645085454827</v>
      </c>
      <c r="P237" s="97">
        <f t="shared" si="66"/>
        <v>1.3905645085454827</v>
      </c>
      <c r="Q237" s="97">
        <f t="shared" si="67"/>
        <v>0.10665524846241672</v>
      </c>
      <c r="R237" s="97">
        <f t="shared" si="68"/>
        <v>0.10900512858908858</v>
      </c>
      <c r="S237" s="97">
        <f t="shared" si="71"/>
        <v>543.67641929903505</v>
      </c>
      <c r="T237" s="97">
        <f t="shared" si="72"/>
        <v>23.133058705513495</v>
      </c>
      <c r="U237" s="97">
        <f t="shared" si="73"/>
        <v>269.6741991377009</v>
      </c>
      <c r="V237" s="33">
        <f t="shared" si="74"/>
        <v>1000.0000000000011</v>
      </c>
      <c r="W237" s="101">
        <f t="shared" si="69"/>
        <v>107062.80645741829</v>
      </c>
      <c r="X237" s="108">
        <f t="shared" si="75"/>
        <v>707.19274215678684</v>
      </c>
      <c r="Y237" s="32">
        <f>(uNES*L237+ uOCEX*G237+uEREX*'PH + UC'!H237+uHOEX*I237+uNES*S237+ uOCEX*N237+uEREX*O237+uHOEX*P237)/(1+oDR)^A$5:A$65536</f>
        <v>436.2085875158777</v>
      </c>
    </row>
    <row r="238" spans="1:25" x14ac:dyDescent="0.25">
      <c r="A238" s="4">
        <v>232</v>
      </c>
      <c r="C238" s="106">
        <f>IF(male=0,VLOOKUP((($A$5:$A$1570/'Life tables'!$I$2)*2)+age,lifetable,13,1),IF(male=1,VLOOKUP((($A$5:$A$1570/'Life tables'!$I$2)*2)+age,lifetable,10,1),"error"))</f>
        <v>1.6015111386780134E-4</v>
      </c>
      <c r="F238" s="97">
        <f t="shared" si="57"/>
        <v>102.95107812655773</v>
      </c>
      <c r="G238" s="97">
        <f t="shared" si="58"/>
        <v>10.34165126254814</v>
      </c>
      <c r="H238" s="97">
        <f t="shared" si="59"/>
        <v>0.23665598390089673</v>
      </c>
      <c r="I238" s="97">
        <f t="shared" si="60"/>
        <v>0.23665598390089673</v>
      </c>
      <c r="J238" s="97">
        <f t="shared" si="61"/>
        <v>1.8219758243639111E-2</v>
      </c>
      <c r="K238" s="97">
        <f t="shared" si="62"/>
        <v>0.5705539334342784</v>
      </c>
      <c r="L238" s="97">
        <f t="shared" si="70"/>
        <v>91.547341204529886</v>
      </c>
      <c r="M238" s="97">
        <f t="shared" si="63"/>
        <v>604.241664030229</v>
      </c>
      <c r="N238" s="97">
        <f t="shared" si="64"/>
        <v>58.189781412709685</v>
      </c>
      <c r="O238" s="97">
        <f t="shared" si="65"/>
        <v>1.3889840506497877</v>
      </c>
      <c r="P238" s="97">
        <f t="shared" si="66"/>
        <v>1.3889840506497877</v>
      </c>
      <c r="Q238" s="97">
        <f t="shared" si="67"/>
        <v>0.10653402853445666</v>
      </c>
      <c r="R238" s="97">
        <f t="shared" si="68"/>
        <v>0.10888123788492407</v>
      </c>
      <c r="S238" s="97">
        <f t="shared" si="71"/>
        <v>543.05849924980032</v>
      </c>
      <c r="T238" s="97">
        <f t="shared" si="72"/>
        <v>23.257812492291592</v>
      </c>
      <c r="U238" s="97">
        <f t="shared" si="73"/>
        <v>270.35363430902009</v>
      </c>
      <c r="V238" s="33">
        <f t="shared" si="74"/>
        <v>1000.000000000001</v>
      </c>
      <c r="W238" s="101">
        <f t="shared" si="69"/>
        <v>106818.18994708773</v>
      </c>
      <c r="X238" s="108">
        <f t="shared" si="75"/>
        <v>706.38855319868935</v>
      </c>
      <c r="Y238" s="32">
        <f>(uNES*L238+ uOCEX*G238+uEREX*'PH + UC'!H238+uHOEX*I238+uNES*S238+ uOCEX*N238+uEREX*O238+uHOEX*P238)/(1+oDR)^A$5:A$65536</f>
        <v>435.58724434364814</v>
      </c>
    </row>
    <row r="239" spans="1:25" x14ac:dyDescent="0.25">
      <c r="A239" s="4">
        <v>233</v>
      </c>
      <c r="C239" s="106">
        <f>IF(male=0,VLOOKUP((($A$5:$A$1570/'Life tables'!$I$2)*2)+age,lifetable,13,1),IF(male=1,VLOOKUP((($A$5:$A$1570/'Life tables'!$I$2)*2)+age,lifetable,10,1),"error"))</f>
        <v>1.6015111386780134E-4</v>
      </c>
      <c r="F239" s="97">
        <f t="shared" si="57"/>
        <v>102.83366099001296</v>
      </c>
      <c r="G239" s="97">
        <f t="shared" si="58"/>
        <v>10.32985646544169</v>
      </c>
      <c r="H239" s="97">
        <f t="shared" si="59"/>
        <v>0.23638607445962143</v>
      </c>
      <c r="I239" s="97">
        <f t="shared" si="60"/>
        <v>0.23638607445962143</v>
      </c>
      <c r="J239" s="97">
        <f t="shared" si="61"/>
        <v>1.8198978355944532E-2</v>
      </c>
      <c r="K239" s="97">
        <f t="shared" si="62"/>
        <v>0.5699032087373902</v>
      </c>
      <c r="L239" s="97">
        <f t="shared" si="70"/>
        <v>91.442930188558691</v>
      </c>
      <c r="M239" s="97">
        <f t="shared" si="63"/>
        <v>603.55489220867639</v>
      </c>
      <c r="N239" s="97">
        <f t="shared" si="64"/>
        <v>58.123643798315463</v>
      </c>
      <c r="O239" s="97">
        <f t="shared" si="65"/>
        <v>1.3874053526497032</v>
      </c>
      <c r="P239" s="97">
        <f t="shared" si="66"/>
        <v>1.3874053526497032</v>
      </c>
      <c r="Q239" s="97">
        <f t="shared" si="67"/>
        <v>0.10641294358916184</v>
      </c>
      <c r="R239" s="97">
        <f t="shared" si="68"/>
        <v>0.10875748513742833</v>
      </c>
      <c r="S239" s="97">
        <f t="shared" si="71"/>
        <v>542.44126727633488</v>
      </c>
      <c r="T239" s="97">
        <f t="shared" si="72"/>
        <v>23.382424414236699</v>
      </c>
      <c r="U239" s="97">
        <f t="shared" si="73"/>
        <v>271.0322950028949</v>
      </c>
      <c r="V239" s="33">
        <f t="shared" si="74"/>
        <v>1000.0000000000009</v>
      </c>
      <c r="W239" s="101">
        <f t="shared" si="69"/>
        <v>106574.13154222412</v>
      </c>
      <c r="X239" s="108">
        <f t="shared" si="75"/>
        <v>705.58528058286936</v>
      </c>
      <c r="Y239" s="32">
        <f>(uNES*L239+ uOCEX*G239+uEREX*'PH + UC'!H239+uHOEX*I239+uNES*S239+ uOCEX*N239+uEREX*O239+uHOEX*P239)/(1+oDR)^A$5:A$65536</f>
        <v>434.9667873585085</v>
      </c>
    </row>
    <row r="240" spans="1:25" x14ac:dyDescent="0.25">
      <c r="A240" s="4">
        <v>234</v>
      </c>
      <c r="C240" s="106">
        <f>IF(male=0,VLOOKUP((($A$5:$A$1570/'Life tables'!$I$2)*2)+age,lifetable,13,1),IF(male=1,VLOOKUP((($A$5:$A$1570/'Life tables'!$I$2)*2)+age,lifetable,10,1),"error"))</f>
        <v>1.6015111386780134E-4</v>
      </c>
      <c r="F240" s="97">
        <f t="shared" si="57"/>
        <v>102.71639467095942</v>
      </c>
      <c r="G240" s="97">
        <f t="shared" si="58"/>
        <v>10.318076818267878</v>
      </c>
      <c r="H240" s="97">
        <f t="shared" si="59"/>
        <v>0.23611651170594208</v>
      </c>
      <c r="I240" s="97">
        <f t="shared" si="60"/>
        <v>0.23611651170594208</v>
      </c>
      <c r="J240" s="97">
        <f t="shared" si="61"/>
        <v>1.8178225159162561E-2</v>
      </c>
      <c r="K240" s="97">
        <f t="shared" si="62"/>
        <v>0.56925331986965921</v>
      </c>
      <c r="L240" s="97">
        <f t="shared" si="70"/>
        <v>91.338653284250825</v>
      </c>
      <c r="M240" s="97">
        <f t="shared" si="63"/>
        <v>602.86888591190984</v>
      </c>
      <c r="N240" s="97">
        <f t="shared" si="64"/>
        <v>58.057579905616741</v>
      </c>
      <c r="O240" s="97">
        <f t="shared" si="65"/>
        <v>1.3858284143788486</v>
      </c>
      <c r="P240" s="97">
        <f t="shared" si="66"/>
        <v>1.3858284143788486</v>
      </c>
      <c r="Q240" s="97">
        <f t="shared" si="67"/>
        <v>0.10629199361377106</v>
      </c>
      <c r="R240" s="97">
        <f t="shared" si="68"/>
        <v>0.10863387033355898</v>
      </c>
      <c r="S240" s="97">
        <f t="shared" si="71"/>
        <v>541.82472331358804</v>
      </c>
      <c r="T240" s="97">
        <f t="shared" si="72"/>
        <v>23.506894633009633</v>
      </c>
      <c r="U240" s="97">
        <f t="shared" si="73"/>
        <v>271.71018219309809</v>
      </c>
      <c r="V240" s="33">
        <f t="shared" si="74"/>
        <v>1000.0000000000009</v>
      </c>
      <c r="W240" s="101">
        <f t="shared" si="69"/>
        <v>106330.63001062949</v>
      </c>
      <c r="X240" s="108">
        <f t="shared" si="75"/>
        <v>704.7829231738931</v>
      </c>
      <c r="Y240" s="32">
        <f>(uNES*L240+ uOCEX*G240+uEREX*'PH + UC'!H240+uHOEX*I240+uNES*S240+ uOCEX*N240+uEREX*O240+uHOEX*P240)/(1+oDR)^A$5:A$65536</f>
        <v>434.34721524032153</v>
      </c>
    </row>
    <row r="241" spans="1:25" x14ac:dyDescent="0.25">
      <c r="A241" s="4">
        <v>235</v>
      </c>
      <c r="C241" s="106">
        <f>IF(male=0,VLOOKUP((($A$5:$A$1570/'Life tables'!$I$2)*2)+age,lifetable,13,1),IF(male=1,VLOOKUP((($A$5:$A$1570/'Life tables'!$I$2)*2)+age,lifetable,10,1),"error"))</f>
        <v>1.7629026324772479E-4</v>
      </c>
      <c r="F241" s="97">
        <f t="shared" si="57"/>
        <v>102.59927814557999</v>
      </c>
      <c r="G241" s="97">
        <f t="shared" si="58"/>
        <v>10.306312218182132</v>
      </c>
      <c r="H241" s="97">
        <f t="shared" si="59"/>
        <v>0.23584729328638698</v>
      </c>
      <c r="I241" s="97">
        <f t="shared" si="60"/>
        <v>0.23584729328638698</v>
      </c>
      <c r="J241" s="97">
        <f t="shared" si="61"/>
        <v>1.9987311410206841E-2</v>
      </c>
      <c r="K241" s="97">
        <f t="shared" si="62"/>
        <v>0.56860426115710017</v>
      </c>
      <c r="L241" s="97">
        <f t="shared" si="70"/>
        <v>91.232679768257782</v>
      </c>
      <c r="M241" s="97">
        <f t="shared" si="63"/>
        <v>602.18364502831298</v>
      </c>
      <c r="N241" s="97">
        <f t="shared" si="64"/>
        <v>57.991589723864635</v>
      </c>
      <c r="O241" s="97">
        <f t="shared" si="65"/>
        <v>1.3842532355806492</v>
      </c>
      <c r="P241" s="97">
        <f t="shared" si="66"/>
        <v>1.3842532355806492</v>
      </c>
      <c r="Q241" s="97">
        <f t="shared" si="67"/>
        <v>0.11687052665869396</v>
      </c>
      <c r="R241" s="97">
        <f t="shared" si="68"/>
        <v>0.10851039345320328</v>
      </c>
      <c r="S241" s="97">
        <f t="shared" si="71"/>
        <v>541.1981679131751</v>
      </c>
      <c r="T241" s="97">
        <f t="shared" si="72"/>
        <v>23.643752471078535</v>
      </c>
      <c r="U241" s="97">
        <f t="shared" si="73"/>
        <v>272.3872968477084</v>
      </c>
      <c r="V241" s="33">
        <f t="shared" si="74"/>
        <v>1000.0000000000007</v>
      </c>
      <c r="W241" s="101">
        <f t="shared" si="69"/>
        <v>106086.04540806002</v>
      </c>
      <c r="X241" s="108">
        <f t="shared" si="75"/>
        <v>703.96895068121376</v>
      </c>
      <c r="Y241" s="32">
        <f>(uNES*L241+ uOCEX*G241+uEREX*'PH + UC'!H241+uHOEX*I241+uNES*S241+ uOCEX*N241+uEREX*O241+uHOEX*P241)/(1+oDR)^A$5:A$65536</f>
        <v>433.72068079584966</v>
      </c>
    </row>
    <row r="242" spans="1:25" x14ac:dyDescent="0.25">
      <c r="A242" s="4">
        <v>236</v>
      </c>
      <c r="C242" s="106">
        <f>IF(male=0,VLOOKUP((($A$5:$A$1570/'Life tables'!$I$2)*2)+age,lifetable,13,1),IF(male=1,VLOOKUP((($A$5:$A$1570/'Life tables'!$I$2)*2)+age,lifetable,10,1),"error"))</f>
        <v>1.7629026324772479E-4</v>
      </c>
      <c r="F242" s="97">
        <f t="shared" si="57"/>
        <v>102.48047289321667</v>
      </c>
      <c r="G242" s="97">
        <f t="shared" si="58"/>
        <v>10.294377981936542</v>
      </c>
      <c r="H242" s="97">
        <f t="shared" si="59"/>
        <v>0.23557419295172055</v>
      </c>
      <c r="I242" s="97">
        <f t="shared" si="60"/>
        <v>0.23557419295172055</v>
      </c>
      <c r="J242" s="97">
        <f t="shared" si="61"/>
        <v>1.9964167021483327E-2</v>
      </c>
      <c r="K242" s="97">
        <f t="shared" si="62"/>
        <v>0.56794584353504074</v>
      </c>
      <c r="L242" s="97">
        <f t="shared" si="70"/>
        <v>91.127036514820162</v>
      </c>
      <c r="M242" s="97">
        <f t="shared" si="63"/>
        <v>601.48847778799711</v>
      </c>
      <c r="N242" s="97">
        <f t="shared" si="64"/>
        <v>57.924643612453764</v>
      </c>
      <c r="O242" s="97">
        <f t="shared" si="65"/>
        <v>1.3826552388405822</v>
      </c>
      <c r="P242" s="97">
        <f t="shared" si="66"/>
        <v>1.3826552388405822</v>
      </c>
      <c r="Q242" s="97">
        <f t="shared" si="67"/>
        <v>0.11673561007276148</v>
      </c>
      <c r="R242" s="97">
        <f t="shared" si="68"/>
        <v>0.10838512789445683</v>
      </c>
      <c r="S242" s="97">
        <f t="shared" si="71"/>
        <v>540.57340295989502</v>
      </c>
      <c r="T242" s="97">
        <f t="shared" si="72"/>
        <v>23.780452248172779</v>
      </c>
      <c r="U242" s="97">
        <f t="shared" si="73"/>
        <v>273.06362781913788</v>
      </c>
      <c r="V242" s="33">
        <f t="shared" si="74"/>
        <v>1000.0000000000007</v>
      </c>
      <c r="W242" s="101">
        <f t="shared" si="69"/>
        <v>105841.77511408512</v>
      </c>
      <c r="X242" s="108">
        <f t="shared" si="75"/>
        <v>703.15591993269004</v>
      </c>
      <c r="Y242" s="32">
        <f>(uNES*L242+ uOCEX*G242+uEREX*'PH + UC'!H242+uHOEX*I242+uNES*S242+ uOCEX*N242+uEREX*O242+uHOEX*P242)/(1+oDR)^A$5:A$65536</f>
        <v>433.09517751685115</v>
      </c>
    </row>
    <row r="243" spans="1:25" x14ac:dyDescent="0.25">
      <c r="A243" s="4">
        <v>237</v>
      </c>
      <c r="C243" s="106">
        <f>IF(male=0,VLOOKUP((($A$5:$A$1570/'Life tables'!$I$2)*2)+age,lifetable,13,1),IF(male=1,VLOOKUP((($A$5:$A$1570/'Life tables'!$I$2)*2)+age,lifetable,10,1),"error"))</f>
        <v>1.7629026324772479E-4</v>
      </c>
      <c r="F243" s="97">
        <f t="shared" si="57"/>
        <v>102.36182040160304</v>
      </c>
      <c r="G243" s="97">
        <f t="shared" si="58"/>
        <v>10.28245909082797</v>
      </c>
      <c r="H243" s="97">
        <f t="shared" si="59"/>
        <v>0.23530144377166243</v>
      </c>
      <c r="I243" s="97">
        <f t="shared" si="60"/>
        <v>0.23530144377166243</v>
      </c>
      <c r="J243" s="97">
        <f t="shared" si="61"/>
        <v>1.9941052392001102E-2</v>
      </c>
      <c r="K243" s="97">
        <f t="shared" si="62"/>
        <v>0.56728827251165892</v>
      </c>
      <c r="L243" s="97">
        <f t="shared" si="70"/>
        <v>91.021529098328088</v>
      </c>
      <c r="M243" s="97">
        <f t="shared" si="63"/>
        <v>600.794099531087</v>
      </c>
      <c r="N243" s="97">
        <f t="shared" si="64"/>
        <v>57.857773481854302</v>
      </c>
      <c r="O243" s="97">
        <f t="shared" si="65"/>
        <v>1.3810590557546076</v>
      </c>
      <c r="P243" s="97">
        <f t="shared" si="66"/>
        <v>1.3810590557546076</v>
      </c>
      <c r="Q243" s="97">
        <f t="shared" si="67"/>
        <v>0.11660084661105767</v>
      </c>
      <c r="R243" s="97">
        <f t="shared" si="68"/>
        <v>0.10826000450645926</v>
      </c>
      <c r="S243" s="97">
        <f t="shared" si="71"/>
        <v>539.94934708660594</v>
      </c>
      <c r="T243" s="97">
        <f t="shared" si="72"/>
        <v>23.916994147175838</v>
      </c>
      <c r="U243" s="97">
        <f t="shared" si="73"/>
        <v>273.73917609615597</v>
      </c>
      <c r="V243" s="33">
        <f t="shared" si="74"/>
        <v>1000.0000000000007</v>
      </c>
      <c r="W243" s="101">
        <f t="shared" si="69"/>
        <v>105598.06659891274</v>
      </c>
      <c r="X243" s="108">
        <f t="shared" si="75"/>
        <v>702.34382975666881</v>
      </c>
      <c r="Y243" s="32">
        <f>(uNES*L243+ uOCEX*G243+uEREX*'PH + UC'!H243+uHOEX*I243+uNES*S243+ uOCEX*N243+uEREX*O243+uHOEX*P243)/(1+oDR)^A$5:A$65536</f>
        <v>432.47057729480247</v>
      </c>
    </row>
    <row r="244" spans="1:25" x14ac:dyDescent="0.25">
      <c r="A244" s="4">
        <v>238</v>
      </c>
      <c r="C244" s="106">
        <f>IF(male=0,VLOOKUP((($A$5:$A$1570/'Life tables'!$I$2)*2)+age,lifetable,13,1),IF(male=1,VLOOKUP((($A$5:$A$1570/'Life tables'!$I$2)*2)+age,lifetable,10,1),"error"))</f>
        <v>1.7629026324772479E-4</v>
      </c>
      <c r="F244" s="97">
        <f t="shared" si="57"/>
        <v>102.2433197277886</v>
      </c>
      <c r="G244" s="97">
        <f t="shared" si="58"/>
        <v>10.270555450135063</v>
      </c>
      <c r="H244" s="97">
        <f t="shared" si="59"/>
        <v>0.23502904357863094</v>
      </c>
      <c r="I244" s="97">
        <f t="shared" si="60"/>
        <v>0.23502904357863094</v>
      </c>
      <c r="J244" s="97">
        <f t="shared" si="61"/>
        <v>1.9917967338064488E-2</v>
      </c>
      <c r="K244" s="97">
        <f t="shared" si="62"/>
        <v>0.56663154286113193</v>
      </c>
      <c r="L244" s="97">
        <f t="shared" si="70"/>
        <v>90.916156680297078</v>
      </c>
      <c r="M244" s="97">
        <f t="shared" si="63"/>
        <v>600.10051002888031</v>
      </c>
      <c r="N244" s="97">
        <f t="shared" si="64"/>
        <v>57.790979310041713</v>
      </c>
      <c r="O244" s="97">
        <f t="shared" si="65"/>
        <v>1.3794646857970023</v>
      </c>
      <c r="P244" s="97">
        <f t="shared" si="66"/>
        <v>1.3794646857970023</v>
      </c>
      <c r="Q244" s="97">
        <f t="shared" si="67"/>
        <v>0.11646623622919648</v>
      </c>
      <c r="R244" s="97">
        <f t="shared" si="68"/>
        <v>0.10813502324799959</v>
      </c>
      <c r="S244" s="97">
        <f t="shared" si="71"/>
        <v>539.3260000877674</v>
      </c>
      <c r="T244" s="97">
        <f t="shared" si="72"/>
        <v>24.053378350743099</v>
      </c>
      <c r="U244" s="97">
        <f t="shared" si="73"/>
        <v>274.41394266226513</v>
      </c>
      <c r="V244" s="33">
        <f t="shared" si="74"/>
        <v>1000.0000000000007</v>
      </c>
      <c r="W244" s="101">
        <f t="shared" si="69"/>
        <v>105354.91860555358</v>
      </c>
      <c r="X244" s="108">
        <f t="shared" si="75"/>
        <v>701.53267898699255</v>
      </c>
      <c r="Y244" s="32">
        <f>(uNES*L244+ uOCEX*G244+uEREX*'PH + UC'!H244+uHOEX*I244+uNES*S244+ uOCEX*N244+uEREX*O244+uHOEX*P244)/(1+oDR)^A$5:A$65536</f>
        <v>431.84687877793874</v>
      </c>
    </row>
    <row r="245" spans="1:25" x14ac:dyDescent="0.25">
      <c r="A245" s="4">
        <v>239</v>
      </c>
      <c r="C245" s="106">
        <f>IF(male=0,VLOOKUP((($A$5:$A$1570/'Life tables'!$I$2)*2)+age,lifetable,13,1),IF(male=1,VLOOKUP((($A$5:$A$1570/'Life tables'!$I$2)*2)+age,lifetable,10,1),"error"))</f>
        <v>1.7629026324772479E-4</v>
      </c>
      <c r="F245" s="97">
        <f t="shared" si="57"/>
        <v>102.12496996768493</v>
      </c>
      <c r="G245" s="97">
        <f t="shared" si="58"/>
        <v>10.258666969040249</v>
      </c>
      <c r="H245" s="97">
        <f t="shared" si="59"/>
        <v>0.23475699029437744</v>
      </c>
      <c r="I245" s="97">
        <f t="shared" si="60"/>
        <v>0.23475699029437744</v>
      </c>
      <c r="J245" s="97">
        <f t="shared" si="61"/>
        <v>1.989491168354849E-2</v>
      </c>
      <c r="K245" s="97">
        <f t="shared" si="62"/>
        <v>0.56597564957300972</v>
      </c>
      <c r="L245" s="97">
        <f t="shared" si="70"/>
        <v>90.810918456799371</v>
      </c>
      <c r="M245" s="97">
        <f t="shared" si="63"/>
        <v>599.40770901930762</v>
      </c>
      <c r="N245" s="97">
        <f t="shared" si="64"/>
        <v>57.724261071778152</v>
      </c>
      <c r="O245" s="97">
        <f t="shared" si="65"/>
        <v>1.3778721283653415</v>
      </c>
      <c r="P245" s="97">
        <f t="shared" si="66"/>
        <v>1.3778721283653415</v>
      </c>
      <c r="Q245" s="97">
        <f t="shared" si="67"/>
        <v>0.11633177887631597</v>
      </c>
      <c r="R245" s="97">
        <f t="shared" si="68"/>
        <v>0.10801018407185431</v>
      </c>
      <c r="S245" s="97">
        <f t="shared" si="71"/>
        <v>538.70336172785062</v>
      </c>
      <c r="T245" s="97">
        <f t="shared" si="72"/>
        <v>24.189605041302965</v>
      </c>
      <c r="U245" s="97">
        <f t="shared" si="73"/>
        <v>275.08792849590998</v>
      </c>
      <c r="V245" s="33">
        <f t="shared" si="74"/>
        <v>1000.0000000000007</v>
      </c>
      <c r="W245" s="101">
        <f t="shared" si="69"/>
        <v>105112.32987806381</v>
      </c>
      <c r="X245" s="108">
        <f t="shared" si="75"/>
        <v>700.72246646278779</v>
      </c>
      <c r="Y245" s="32">
        <f>(uNES*L245+ uOCEX*G245+uEREX*'PH + UC'!H245+uHOEX*I245+uNES*S245+ uOCEX*N245+uEREX*O245+uHOEX*P245)/(1+oDR)^A$5:A$65536</f>
        <v>431.22408061889342</v>
      </c>
    </row>
    <row r="246" spans="1:25" x14ac:dyDescent="0.25">
      <c r="A246" s="4">
        <v>240</v>
      </c>
      <c r="C246" s="106">
        <f>IF(male=0,VLOOKUP((($A$5:$A$1570/'Life tables'!$I$2)*2)+age,lifetable,13,1),IF(male=1,VLOOKUP((($A$5:$A$1570/'Life tables'!$I$2)*2)+age,lifetable,10,1),"error"))</f>
        <v>1.7629026324772479E-4</v>
      </c>
      <c r="F246" s="97">
        <f t="shared" si="57"/>
        <v>102.00677025415933</v>
      </c>
      <c r="G246" s="97">
        <f t="shared" si="58"/>
        <v>10.246793560438231</v>
      </c>
      <c r="H246" s="97">
        <f t="shared" si="59"/>
        <v>0.23448528192560428</v>
      </c>
      <c r="I246" s="97">
        <f t="shared" si="60"/>
        <v>0.23448528192560428</v>
      </c>
      <c r="J246" s="97">
        <f t="shared" si="61"/>
        <v>1.987188525952744E-2</v>
      </c>
      <c r="K246" s="97">
        <f t="shared" si="62"/>
        <v>0.56532058784165096</v>
      </c>
      <c r="L246" s="97">
        <f t="shared" si="70"/>
        <v>90.705813656768711</v>
      </c>
      <c r="M246" s="97">
        <f t="shared" si="63"/>
        <v>598.71569620862851</v>
      </c>
      <c r="N246" s="97">
        <f t="shared" si="64"/>
        <v>57.657618738775781</v>
      </c>
      <c r="O246" s="97">
        <f t="shared" si="65"/>
        <v>1.3762813827843969</v>
      </c>
      <c r="P246" s="97">
        <f t="shared" si="66"/>
        <v>1.3762813827843969</v>
      </c>
      <c r="Q246" s="97">
        <f t="shared" si="67"/>
        <v>0.11619747449540767</v>
      </c>
      <c r="R246" s="97">
        <f t="shared" si="68"/>
        <v>0.10788548692509284</v>
      </c>
      <c r="S246" s="97">
        <f t="shared" si="71"/>
        <v>538.0814317428634</v>
      </c>
      <c r="T246" s="97">
        <f t="shared" si="72"/>
        <v>24.325674401057899</v>
      </c>
      <c r="U246" s="97">
        <f t="shared" si="73"/>
        <v>275.76113457067675</v>
      </c>
      <c r="V246" s="33">
        <f t="shared" si="74"/>
        <v>1000.0000000000007</v>
      </c>
      <c r="W246" s="101">
        <f t="shared" si="69"/>
        <v>104870.29916163602</v>
      </c>
      <c r="X246" s="108">
        <f t="shared" si="75"/>
        <v>699.91319102826606</v>
      </c>
      <c r="Y246" s="32">
        <f>(uNES*L246+ uOCEX*G246+uEREX*'PH + UC'!H246+uHOEX*I246+uNES*S246+ uOCEX*N246+uEREX*O246+uHOEX*P246)/(1+oDR)^A$5:A$65536</f>
        <v>430.60218147457078</v>
      </c>
    </row>
    <row r="247" spans="1:25" x14ac:dyDescent="0.25">
      <c r="A247" s="4">
        <v>241</v>
      </c>
      <c r="C247" s="106">
        <f>IF(male=0,VLOOKUP((($A$5:$A$1570/'Life tables'!$I$2)*2)+age,lifetable,13,1),IF(male=1,VLOOKUP((($A$5:$A$1570/'Life tables'!$I$2)*2)+age,lifetable,10,1),"error"))</f>
        <v>1.7629026324772479E-4</v>
      </c>
      <c r="F247" s="97">
        <f t="shared" si="57"/>
        <v>101.88871975522261</v>
      </c>
      <c r="G247" s="97">
        <f t="shared" si="58"/>
        <v>10.234935140753954</v>
      </c>
      <c r="H247" s="97">
        <f t="shared" si="59"/>
        <v>0.23421391655979898</v>
      </c>
      <c r="I247" s="97">
        <f t="shared" si="60"/>
        <v>0.23421391655979898</v>
      </c>
      <c r="J247" s="97">
        <f t="shared" si="61"/>
        <v>1.9848887903921971E-2</v>
      </c>
      <c r="K247" s="97">
        <f t="shared" si="62"/>
        <v>0.56466635305617907</v>
      </c>
      <c r="L247" s="97">
        <f t="shared" si="70"/>
        <v>90.600841540388956</v>
      </c>
      <c r="M247" s="97">
        <f t="shared" si="63"/>
        <v>598.02447127304356</v>
      </c>
      <c r="N247" s="97">
        <f t="shared" si="64"/>
        <v>57.591052279852001</v>
      </c>
      <c r="O247" s="97">
        <f t="shared" si="65"/>
        <v>1.3746924483098439</v>
      </c>
      <c r="P247" s="97">
        <f t="shared" si="66"/>
        <v>1.3746924483098439</v>
      </c>
      <c r="Q247" s="97">
        <f t="shared" si="67"/>
        <v>0.11606332302362928</v>
      </c>
      <c r="R247" s="97">
        <f t="shared" si="68"/>
        <v>0.10776093174936822</v>
      </c>
      <c r="S247" s="97">
        <f t="shared" si="71"/>
        <v>537.46020984179881</v>
      </c>
      <c r="T247" s="97">
        <f t="shared" si="72"/>
        <v>24.461586611985449</v>
      </c>
      <c r="U247" s="97">
        <f t="shared" si="73"/>
        <v>276.43356185548231</v>
      </c>
      <c r="V247" s="33">
        <f t="shared" si="74"/>
        <v>1000.0000000000009</v>
      </c>
      <c r="W247" s="101">
        <f t="shared" si="69"/>
        <v>104628.82520268504</v>
      </c>
      <c r="X247" s="108">
        <f t="shared" si="75"/>
        <v>699.10485153253296</v>
      </c>
      <c r="Y247" s="32">
        <f>(uNES*L247+ uOCEX*G247+uEREX*'PH + UC'!H247+uHOEX*I247+uNES*S247+ uOCEX*N247+uEREX*O247+uHOEX*P247)/(1+oDR)^A$5:A$65536</f>
        <v>429.98118000602665</v>
      </c>
    </row>
    <row r="248" spans="1:25" x14ac:dyDescent="0.25">
      <c r="A248" s="4">
        <v>242</v>
      </c>
      <c r="C248" s="106">
        <f>IF(male=0,VLOOKUP((($A$5:$A$1570/'Life tables'!$I$2)*2)+age,lifetable,13,1),IF(male=1,VLOOKUP((($A$5:$A$1570/'Life tables'!$I$2)*2)+age,lifetable,10,1),"error"))</f>
        <v>1.7629026324772479E-4</v>
      </c>
      <c r="F248" s="97">
        <f t="shared" si="57"/>
        <v>101.77081767230595</v>
      </c>
      <c r="G248" s="97">
        <f t="shared" si="58"/>
        <v>10.223091629769513</v>
      </c>
      <c r="H248" s="97">
        <f t="shared" si="59"/>
        <v>0.2339428923612733</v>
      </c>
      <c r="I248" s="97">
        <f t="shared" si="60"/>
        <v>0.2339428923612733</v>
      </c>
      <c r="J248" s="97">
        <f t="shared" si="61"/>
        <v>1.9825919461163306E-2</v>
      </c>
      <c r="K248" s="97">
        <f t="shared" si="62"/>
        <v>0.56401294079093311</v>
      </c>
      <c r="L248" s="97">
        <f t="shared" si="70"/>
        <v>90.496001397561798</v>
      </c>
      <c r="M248" s="97">
        <f t="shared" si="63"/>
        <v>597.3340338602269</v>
      </c>
      <c r="N248" s="97">
        <f t="shared" si="64"/>
        <v>57.52456166107708</v>
      </c>
      <c r="O248" s="97">
        <f t="shared" si="65"/>
        <v>1.3731053241317828</v>
      </c>
      <c r="P248" s="97">
        <f t="shared" si="66"/>
        <v>1.3731053241317828</v>
      </c>
      <c r="Q248" s="97">
        <f t="shared" si="67"/>
        <v>0.11592932439260209</v>
      </c>
      <c r="R248" s="97">
        <f t="shared" si="68"/>
        <v>0.10763651848119316</v>
      </c>
      <c r="S248" s="97">
        <f t="shared" si="71"/>
        <v>536.83969570801241</v>
      </c>
      <c r="T248" s="97">
        <f t="shared" si="72"/>
        <v>24.597341855839215</v>
      </c>
      <c r="U248" s="97">
        <f t="shared" si="73"/>
        <v>277.10521131475446</v>
      </c>
      <c r="V248" s="33">
        <f t="shared" si="74"/>
        <v>1000.0000000000006</v>
      </c>
      <c r="W248" s="101">
        <f t="shared" si="69"/>
        <v>104387.90674892918</v>
      </c>
      <c r="X248" s="108">
        <f t="shared" si="75"/>
        <v>698.29744682940691</v>
      </c>
      <c r="Y248" s="32">
        <f>(uNES*L248+ uOCEX*G248+uEREX*'PH + UC'!H248+uHOEX*I248+uNES*S248+ uOCEX*N248+uEREX*O248+uHOEX*P248)/(1+oDR)^A$5:A$65536</f>
        <v>429.36107487834943</v>
      </c>
    </row>
    <row r="249" spans="1:25" x14ac:dyDescent="0.25">
      <c r="A249" s="4">
        <v>243</v>
      </c>
      <c r="C249" s="106">
        <f>IF(male=0,VLOOKUP((($A$5:$A$1570/'Life tables'!$I$2)*2)+age,lifetable,13,1),IF(male=1,VLOOKUP((($A$5:$A$1570/'Life tables'!$I$2)*2)+age,lifetable,10,1),"error"))</f>
        <v>1.7629026324772479E-4</v>
      </c>
      <c r="F249" s="97">
        <f t="shared" si="57"/>
        <v>101.65306323862283</v>
      </c>
      <c r="G249" s="97">
        <f t="shared" si="58"/>
        <v>10.211262950459592</v>
      </c>
      <c r="H249" s="97">
        <f t="shared" si="59"/>
        <v>0.23367220756739757</v>
      </c>
      <c r="I249" s="97">
        <f t="shared" si="60"/>
        <v>0.23367220756739757</v>
      </c>
      <c r="J249" s="97">
        <f t="shared" si="61"/>
        <v>1.9802979781874161E-2</v>
      </c>
      <c r="K249" s="97">
        <f t="shared" si="62"/>
        <v>0.56336034679638902</v>
      </c>
      <c r="L249" s="97">
        <f t="shared" si="70"/>
        <v>90.391292546450188</v>
      </c>
      <c r="M249" s="97">
        <f t="shared" si="63"/>
        <v>596.64438359078406</v>
      </c>
      <c r="N249" s="97">
        <f t="shared" si="64"/>
        <v>57.458146845914506</v>
      </c>
      <c r="O249" s="97">
        <f t="shared" si="65"/>
        <v>1.371520009378091</v>
      </c>
      <c r="P249" s="97">
        <f t="shared" si="66"/>
        <v>1.371520009378091</v>
      </c>
      <c r="Q249" s="97">
        <f t="shared" si="67"/>
        <v>0.11579547852869408</v>
      </c>
      <c r="R249" s="97">
        <f t="shared" si="68"/>
        <v>0.10751224705220271</v>
      </c>
      <c r="S249" s="97">
        <f t="shared" si="71"/>
        <v>536.21988900053248</v>
      </c>
      <c r="T249" s="97">
        <f t="shared" si="72"/>
        <v>24.732940314149783</v>
      </c>
      <c r="U249" s="97">
        <f t="shared" si="73"/>
        <v>277.77608390860303</v>
      </c>
      <c r="V249" s="33">
        <f t="shared" si="74"/>
        <v>1000.0000000000006</v>
      </c>
      <c r="W249" s="101">
        <f t="shared" si="69"/>
        <v>104147.54254946689</v>
      </c>
      <c r="X249" s="108">
        <f t="shared" si="75"/>
        <v>697.49097577724774</v>
      </c>
      <c r="Y249" s="32">
        <f>(uNES*L249+ uOCEX*G249+uEREX*'PH + UC'!H249+uHOEX*I249+uNES*S249+ uOCEX*N249+uEREX*O249+uHOEX*P249)/(1+oDR)^A$5:A$65536</f>
        <v>428.74186476055286</v>
      </c>
    </row>
    <row r="250" spans="1:25" x14ac:dyDescent="0.25">
      <c r="A250" s="4">
        <v>244</v>
      </c>
      <c r="C250" s="106">
        <f>IF(male=0,VLOOKUP((($A$5:$A$1570/'Life tables'!$I$2)*2)+age,lifetable,13,1),IF(male=1,VLOOKUP((($A$5:$A$1570/'Life tables'!$I$2)*2)+age,lifetable,10,1),"error"))</f>
        <v>1.7629026324772479E-4</v>
      </c>
      <c r="F250" s="97">
        <f t="shared" si="57"/>
        <v>101.53545571761158</v>
      </c>
      <c r="G250" s="97">
        <f t="shared" si="58"/>
        <v>10.199449028835032</v>
      </c>
      <c r="H250" s="97">
        <f t="shared" si="59"/>
        <v>0.23340186048502073</v>
      </c>
      <c r="I250" s="97">
        <f t="shared" si="60"/>
        <v>0.23340186048502073</v>
      </c>
      <c r="J250" s="97">
        <f t="shared" si="61"/>
        <v>1.9780068722565353E-2</v>
      </c>
      <c r="K250" s="97">
        <f t="shared" si="62"/>
        <v>0.56270856699052885</v>
      </c>
      <c r="L250" s="97">
        <f t="shared" si="70"/>
        <v>90.28671433209341</v>
      </c>
      <c r="M250" s="97">
        <f t="shared" si="63"/>
        <v>595.955520059636</v>
      </c>
      <c r="N250" s="97">
        <f t="shared" si="64"/>
        <v>57.391807795354282</v>
      </c>
      <c r="O250" s="97">
        <f t="shared" si="65"/>
        <v>1.3699365031176041</v>
      </c>
      <c r="P250" s="97">
        <f t="shared" si="66"/>
        <v>1.3699365031176041</v>
      </c>
      <c r="Q250" s="97">
        <f t="shared" si="67"/>
        <v>0.11566178535328832</v>
      </c>
      <c r="R250" s="97">
        <f t="shared" si="68"/>
        <v>0.10738811738940371</v>
      </c>
      <c r="S250" s="97">
        <f t="shared" si="71"/>
        <v>535.60078935530385</v>
      </c>
      <c r="T250" s="97">
        <f t="shared" si="72"/>
        <v>24.868382168225637</v>
      </c>
      <c r="U250" s="97">
        <f t="shared" si="73"/>
        <v>278.44618059298296</v>
      </c>
      <c r="V250" s="33">
        <f t="shared" si="74"/>
        <v>1000.0000000000003</v>
      </c>
      <c r="W250" s="101">
        <f t="shared" si="69"/>
        <v>103907.73135484935</v>
      </c>
      <c r="X250" s="108">
        <f t="shared" si="75"/>
        <v>696.68543723879179</v>
      </c>
      <c r="Y250" s="32">
        <f>(uNES*L250+ uOCEX*G250+uEREX*'PH + UC'!H250+uHOEX*I250+uNES*S250+ uOCEX*N250+uEREX*O250+uHOEX*P250)/(1+oDR)^A$5:A$65536</f>
        <v>428.12354832546879</v>
      </c>
    </row>
    <row r="251" spans="1:25" x14ac:dyDescent="0.25">
      <c r="A251" s="4">
        <v>245</v>
      </c>
      <c r="C251" s="106">
        <f>IF(male=0,VLOOKUP((($A$5:$A$1570/'Life tables'!$I$2)*2)+age,lifetable,13,1),IF(male=1,VLOOKUP((($A$5:$A$1570/'Life tables'!$I$2)*2)+age,lifetable,10,1),"error"))</f>
        <v>1.7629026324772479E-4</v>
      </c>
      <c r="F251" s="97">
        <f t="shared" si="57"/>
        <v>101.41799440145468</v>
      </c>
      <c r="G251" s="97">
        <f t="shared" si="58"/>
        <v>10.18764979379408</v>
      </c>
      <c r="H251" s="97">
        <f t="shared" si="59"/>
        <v>0.23313184948706661</v>
      </c>
      <c r="I251" s="97">
        <f t="shared" si="60"/>
        <v>0.23313184948706661</v>
      </c>
      <c r="J251" s="97">
        <f t="shared" si="61"/>
        <v>1.9757186145347317E-2</v>
      </c>
      <c r="K251" s="97">
        <f t="shared" si="62"/>
        <v>0.56205759745063422</v>
      </c>
      <c r="L251" s="97">
        <f t="shared" si="70"/>
        <v>90.182266125090479</v>
      </c>
      <c r="M251" s="97">
        <f t="shared" si="63"/>
        <v>595.26744283733728</v>
      </c>
      <c r="N251" s="97">
        <f t="shared" si="64"/>
        <v>57.325544468039894</v>
      </c>
      <c r="O251" s="97">
        <f t="shared" si="65"/>
        <v>1.3683548043631459</v>
      </c>
      <c r="P251" s="97">
        <f t="shared" si="66"/>
        <v>1.3683548043631459</v>
      </c>
      <c r="Q251" s="97">
        <f t="shared" si="67"/>
        <v>0.115528244783039</v>
      </c>
      <c r="R251" s="97">
        <f t="shared" si="68"/>
        <v>0.1072641294154123</v>
      </c>
      <c r="S251" s="97">
        <f t="shared" si="71"/>
        <v>534.98239638637267</v>
      </c>
      <c r="T251" s="97">
        <f t="shared" si="72"/>
        <v>25.003667599154024</v>
      </c>
      <c r="U251" s="97">
        <f t="shared" si="73"/>
        <v>279.11550231984899</v>
      </c>
      <c r="V251" s="33">
        <f t="shared" si="74"/>
        <v>1000.0000000000007</v>
      </c>
      <c r="W251" s="101">
        <f t="shared" si="69"/>
        <v>103668.4719171491</v>
      </c>
      <c r="X251" s="108">
        <f t="shared" si="75"/>
        <v>695.88083008099761</v>
      </c>
      <c r="Y251" s="32">
        <f>(uNES*L251+ uOCEX*G251+uEREX*'PH + UC'!H251+uHOEX*I251+uNES*S251+ uOCEX*N251+uEREX*O251+uHOEX*P251)/(1+oDR)^A$5:A$65536</f>
        <v>427.50612424965004</v>
      </c>
    </row>
    <row r="252" spans="1:25" x14ac:dyDescent="0.25">
      <c r="A252" s="4">
        <v>246</v>
      </c>
      <c r="C252" s="106">
        <f>IF(male=0,VLOOKUP((($A$5:$A$1570/'Life tables'!$I$2)*2)+age,lifetable,13,1),IF(male=1,VLOOKUP((($A$5:$A$1570/'Life tables'!$I$2)*2)+age,lifetable,10,1),"error"))</f>
        <v>1.7629026324772479E-4</v>
      </c>
      <c r="F252" s="97">
        <f t="shared" si="57"/>
        <v>101.30067860967105</v>
      </c>
      <c r="G252" s="97">
        <f t="shared" si="58"/>
        <v>10.17586517698099</v>
      </c>
      <c r="H252" s="97">
        <f t="shared" si="59"/>
        <v>0.23286217300929785</v>
      </c>
      <c r="I252" s="97">
        <f t="shared" si="60"/>
        <v>0.23286217300929785</v>
      </c>
      <c r="J252" s="97">
        <f t="shared" si="61"/>
        <v>1.9734331917655903E-2</v>
      </c>
      <c r="K252" s="97">
        <f t="shared" si="62"/>
        <v>0.56140743440548557</v>
      </c>
      <c r="L252" s="97">
        <f t="shared" si="70"/>
        <v>90.077947320348329</v>
      </c>
      <c r="M252" s="97">
        <f t="shared" si="63"/>
        <v>594.58015147132642</v>
      </c>
      <c r="N252" s="97">
        <f t="shared" si="64"/>
        <v>57.259356820388682</v>
      </c>
      <c r="O252" s="97">
        <f t="shared" si="65"/>
        <v>1.3667749120744033</v>
      </c>
      <c r="P252" s="97">
        <f t="shared" si="66"/>
        <v>1.3667749120744033</v>
      </c>
      <c r="Q252" s="97">
        <f t="shared" si="67"/>
        <v>0.1153948567301139</v>
      </c>
      <c r="R252" s="97">
        <f t="shared" si="68"/>
        <v>0.10714028304867924</v>
      </c>
      <c r="S252" s="97">
        <f t="shared" si="71"/>
        <v>534.36470968701019</v>
      </c>
      <c r="T252" s="97">
        <f t="shared" si="72"/>
        <v>25.138796787801795</v>
      </c>
      <c r="U252" s="97">
        <f t="shared" si="73"/>
        <v>279.78405003730313</v>
      </c>
      <c r="V252" s="33">
        <f t="shared" si="74"/>
        <v>1000.0000000000005</v>
      </c>
      <c r="W252" s="101">
        <f t="shared" si="69"/>
        <v>103429.76299002465</v>
      </c>
      <c r="X252" s="108">
        <f t="shared" si="75"/>
        <v>695.07715317489556</v>
      </c>
      <c r="Y252" s="32">
        <f>(uNES*L252+ uOCEX*G252+uEREX*'PH + UC'!H252+uHOEX*I252+uNES*S252+ uOCEX*N252+uEREX*O252+uHOEX*P252)/(1+oDR)^A$5:A$65536</f>
        <v>426.88959121327412</v>
      </c>
    </row>
    <row r="253" spans="1:25" x14ac:dyDescent="0.25">
      <c r="A253" s="4">
        <v>247</v>
      </c>
      <c r="C253" s="106">
        <f>IF(male=0,VLOOKUP((($A$5:$A$1570/'Life tables'!$I$2)*2)+age,lifetable,13,1),IF(male=1,VLOOKUP((($A$5:$A$1570/'Life tables'!$I$2)*2)+age,lifetable,10,1),"error"))</f>
        <v>1.7629026324772479E-4</v>
      </c>
      <c r="F253" s="97">
        <f t="shared" si="57"/>
        <v>101.18350768777769</v>
      </c>
      <c r="G253" s="97">
        <f t="shared" si="58"/>
        <v>10.164095112651573</v>
      </c>
      <c r="H253" s="97">
        <f t="shared" si="59"/>
        <v>0.23259282954723948</v>
      </c>
      <c r="I253" s="97">
        <f t="shared" si="60"/>
        <v>0.23259282954723948</v>
      </c>
      <c r="J253" s="97">
        <f t="shared" si="61"/>
        <v>1.9711505911991604E-2</v>
      </c>
      <c r="K253" s="97">
        <f t="shared" si="62"/>
        <v>0.56075807422794377</v>
      </c>
      <c r="L253" s="97">
        <f t="shared" si="70"/>
        <v>89.973757335891705</v>
      </c>
      <c r="M253" s="97">
        <f t="shared" si="63"/>
        <v>593.89364548711796</v>
      </c>
      <c r="N253" s="97">
        <f t="shared" si="64"/>
        <v>57.193244806706673</v>
      </c>
      <c r="O253" s="97">
        <f t="shared" si="65"/>
        <v>1.3651968251606654</v>
      </c>
      <c r="P253" s="97">
        <f t="shared" si="66"/>
        <v>1.3651968251606654</v>
      </c>
      <c r="Q253" s="97">
        <f t="shared" si="67"/>
        <v>0.11526162110242591</v>
      </c>
      <c r="R253" s="97">
        <f t="shared" si="68"/>
        <v>0.10701657820370468</v>
      </c>
      <c r="S253" s="97">
        <f t="shared" si="71"/>
        <v>533.74772883078379</v>
      </c>
      <c r="T253" s="97">
        <f t="shared" si="72"/>
        <v>25.273769914816214</v>
      </c>
      <c r="U253" s="97">
        <f t="shared" si="73"/>
        <v>280.45182468973479</v>
      </c>
      <c r="V253" s="33">
        <f t="shared" si="74"/>
        <v>1000.0000000000005</v>
      </c>
      <c r="W253" s="101">
        <f t="shared" si="69"/>
        <v>103191.60332878194</v>
      </c>
      <c r="X253" s="108">
        <f t="shared" si="75"/>
        <v>694.27440539544955</v>
      </c>
      <c r="Y253" s="32">
        <f>(uNES*L253+ uOCEX*G253+uEREX*'PH + UC'!H253+uHOEX*I253+uNES*S253+ uOCEX*N253+uEREX*O253+uHOEX*P253)/(1+oDR)^A$5:A$65536</f>
        <v>426.27394790005263</v>
      </c>
    </row>
    <row r="254" spans="1:25" x14ac:dyDescent="0.25">
      <c r="A254" s="4">
        <v>248</v>
      </c>
      <c r="C254" s="106">
        <f>IF(male=0,VLOOKUP((($A$5:$A$1570/'Life tables'!$I$2)*2)+age,lifetable,13,1),IF(male=1,VLOOKUP((($A$5:$A$1570/'Life tables'!$I$2)*2)+age,lifetable,10,1),"error"))</f>
        <v>1.7629026324772479E-4</v>
      </c>
      <c r="F254" s="97">
        <f t="shared" si="57"/>
        <v>101.06648100601721</v>
      </c>
      <c r="G254" s="97">
        <f t="shared" si="58"/>
        <v>10.152339537545382</v>
      </c>
      <c r="H254" s="97">
        <f t="shared" si="59"/>
        <v>0.23232381765325388</v>
      </c>
      <c r="I254" s="97">
        <f t="shared" si="60"/>
        <v>0.23232381765325388</v>
      </c>
      <c r="J254" s="97">
        <f t="shared" si="61"/>
        <v>1.968870800567173E-2</v>
      </c>
      <c r="K254" s="97">
        <f t="shared" si="62"/>
        <v>0.56010951342789939</v>
      </c>
      <c r="L254" s="97">
        <f t="shared" si="70"/>
        <v>89.869695611731743</v>
      </c>
      <c r="M254" s="97">
        <f t="shared" si="63"/>
        <v>593.20792438943226</v>
      </c>
      <c r="N254" s="97">
        <f t="shared" si="64"/>
        <v>57.127208379297358</v>
      </c>
      <c r="O254" s="97">
        <f t="shared" si="65"/>
        <v>1.3636205424834222</v>
      </c>
      <c r="P254" s="97">
        <f t="shared" si="66"/>
        <v>1.3636205424834222</v>
      </c>
      <c r="Q254" s="97">
        <f t="shared" si="67"/>
        <v>0.11512853780385222</v>
      </c>
      <c r="R254" s="97">
        <f t="shared" si="68"/>
        <v>0.10689301479124179</v>
      </c>
      <c r="S254" s="97">
        <f t="shared" si="71"/>
        <v>533.13145337257299</v>
      </c>
      <c r="T254" s="97">
        <f t="shared" si="72"/>
        <v>25.408587160625739</v>
      </c>
      <c r="U254" s="97">
        <f t="shared" si="73"/>
        <v>281.11882721795394</v>
      </c>
      <c r="V254" s="33">
        <f t="shared" si="74"/>
        <v>1000.0000000000006</v>
      </c>
      <c r="W254" s="101">
        <f t="shared" si="69"/>
        <v>102953.99169043213</v>
      </c>
      <c r="X254" s="108">
        <f t="shared" si="75"/>
        <v>693.47258562142088</v>
      </c>
      <c r="Y254" s="32">
        <f>(uNES*L254+ uOCEX*G254+uEREX*'PH + UC'!H254+uHOEX*I254+uNES*S254+ uOCEX*N254+uEREX*O254+uHOEX*P254)/(1+oDR)^A$5:A$65536</f>
        <v>425.65919299714602</v>
      </c>
    </row>
    <row r="255" spans="1:25" x14ac:dyDescent="0.25">
      <c r="A255" s="4">
        <v>249</v>
      </c>
      <c r="C255" s="106">
        <f>IF(male=0,VLOOKUP((($A$5:$A$1570/'Life tables'!$I$2)*2)+age,lifetable,13,1),IF(male=1,VLOOKUP((($A$5:$A$1570/'Life tables'!$I$2)*2)+age,lifetable,10,1),"error"))</f>
        <v>1.7629026324772479E-4</v>
      </c>
      <c r="F255" s="97">
        <f t="shared" si="57"/>
        <v>100.94959795814812</v>
      </c>
      <c r="G255" s="97">
        <f t="shared" si="58"/>
        <v>10.14059839076419</v>
      </c>
      <c r="H255" s="97">
        <f t="shared" si="59"/>
        <v>0.23205513593375998</v>
      </c>
      <c r="I255" s="97">
        <f t="shared" si="60"/>
        <v>0.23205513593375998</v>
      </c>
      <c r="J255" s="97">
        <f t="shared" si="61"/>
        <v>1.9665938080594681E-2</v>
      </c>
      <c r="K255" s="97">
        <f t="shared" si="62"/>
        <v>0.5594617486455673</v>
      </c>
      <c r="L255" s="97">
        <f t="shared" si="70"/>
        <v>89.765761608790243</v>
      </c>
      <c r="M255" s="97">
        <f t="shared" si="63"/>
        <v>592.52298766327272</v>
      </c>
      <c r="N255" s="97">
        <f t="shared" si="64"/>
        <v>57.061247488565456</v>
      </c>
      <c r="O255" s="97">
        <f t="shared" si="65"/>
        <v>1.3620460628588389</v>
      </c>
      <c r="P255" s="97">
        <f t="shared" si="66"/>
        <v>1.3620460628588389</v>
      </c>
      <c r="Q255" s="97">
        <f t="shared" si="67"/>
        <v>0.11499560673444334</v>
      </c>
      <c r="R255" s="97">
        <f t="shared" si="68"/>
        <v>0.10676959271849085</v>
      </c>
      <c r="S255" s="97">
        <f t="shared" si="71"/>
        <v>532.51588284953664</v>
      </c>
      <c r="T255" s="97">
        <f t="shared" si="72"/>
        <v>25.543248705440778</v>
      </c>
      <c r="U255" s="97">
        <f t="shared" si="73"/>
        <v>281.78505855931797</v>
      </c>
      <c r="V255" s="33">
        <f t="shared" si="74"/>
        <v>1000.0000000000005</v>
      </c>
      <c r="W255" s="101">
        <f t="shared" si="69"/>
        <v>102716.92683374586</v>
      </c>
      <c r="X255" s="108">
        <f t="shared" si="75"/>
        <v>692.67169273524178</v>
      </c>
      <c r="Y255" s="32">
        <f>(uNES*L255+ uOCEX*G255+uEREX*'PH + UC'!H255+uHOEX*I255+uNES*S255+ uOCEX*N255+uEREX*O255+uHOEX*P255)/(1+oDR)^A$5:A$65536</f>
        <v>425.0453251950828</v>
      </c>
    </row>
    <row r="256" spans="1:25" x14ac:dyDescent="0.25">
      <c r="A256" s="4">
        <v>250</v>
      </c>
      <c r="C256" s="106">
        <f>IF(male=0,VLOOKUP((($A$5:$A$1570/'Life tables'!$I$2)*2)+age,lifetable,13,1),IF(male=1,VLOOKUP((($A$5:$A$1570/'Life tables'!$I$2)*2)+age,lifetable,10,1),"error"))</f>
        <v>1.7629026324772479E-4</v>
      </c>
      <c r="F256" s="97">
        <f t="shared" si="57"/>
        <v>100.83285796029472</v>
      </c>
      <c r="G256" s="97">
        <f t="shared" si="58"/>
        <v>10.128871613656461</v>
      </c>
      <c r="H256" s="97">
        <f t="shared" si="59"/>
        <v>0.2317867830465894</v>
      </c>
      <c r="I256" s="97">
        <f t="shared" si="60"/>
        <v>0.2317867830465894</v>
      </c>
      <c r="J256" s="97">
        <f t="shared" si="61"/>
        <v>1.9643196023015955E-2</v>
      </c>
      <c r="K256" s="97">
        <f t="shared" si="62"/>
        <v>0.55881477664511403</v>
      </c>
      <c r="L256" s="97">
        <f t="shared" si="70"/>
        <v>89.661954807876953</v>
      </c>
      <c r="M256" s="97">
        <f t="shared" si="63"/>
        <v>591.83883477494703</v>
      </c>
      <c r="N256" s="97">
        <f t="shared" si="64"/>
        <v>56.995362083115239</v>
      </c>
      <c r="O256" s="97">
        <f t="shared" si="65"/>
        <v>1.3604733850601052</v>
      </c>
      <c r="P256" s="97">
        <f t="shared" si="66"/>
        <v>1.3604733850601052</v>
      </c>
      <c r="Q256" s="97">
        <f t="shared" si="67"/>
        <v>0.11486282779062142</v>
      </c>
      <c r="R256" s="97">
        <f t="shared" si="68"/>
        <v>0.10664631188928321</v>
      </c>
      <c r="S256" s="97">
        <f t="shared" si="71"/>
        <v>531.90101678203166</v>
      </c>
      <c r="T256" s="97">
        <f t="shared" si="72"/>
        <v>25.677754729254417</v>
      </c>
      <c r="U256" s="97">
        <f t="shared" si="73"/>
        <v>282.45051964785239</v>
      </c>
      <c r="V256" s="33">
        <f t="shared" si="74"/>
        <v>1000.0000000000006</v>
      </c>
      <c r="W256" s="101">
        <f t="shared" si="69"/>
        <v>102480.40751930508</v>
      </c>
      <c r="X256" s="108">
        <f t="shared" si="75"/>
        <v>691.87172562289379</v>
      </c>
      <c r="Y256" s="32">
        <f>(uNES*L256+ uOCEX*G256+uEREX*'PH + UC'!H256+uHOEX*I256+uNES*S256+ uOCEX*N256+uEREX*O256+uHOEX*P256)/(1+oDR)^A$5:A$65536</f>
        <v>424.43234318767901</v>
      </c>
    </row>
    <row r="257" spans="1:25" x14ac:dyDescent="0.25">
      <c r="A257" s="4">
        <v>251</v>
      </c>
      <c r="C257" s="106">
        <f>IF(male=0,VLOOKUP((($A$5:$A$1570/'Life tables'!$I$2)*2)+age,lifetable,13,1),IF(male=1,VLOOKUP((($A$5:$A$1570/'Life tables'!$I$2)*2)+age,lifetable,10,1),"error"))</f>
        <v>1.7629026324772479E-4</v>
      </c>
      <c r="F257" s="97">
        <f t="shared" si="57"/>
        <v>100.71626044985356</v>
      </c>
      <c r="G257" s="97">
        <f t="shared" si="58"/>
        <v>10.117159149707502</v>
      </c>
      <c r="H257" s="97">
        <f t="shared" si="59"/>
        <v>0.23151875769847283</v>
      </c>
      <c r="I257" s="97">
        <f t="shared" si="60"/>
        <v>0.23151875769847283</v>
      </c>
      <c r="J257" s="97">
        <f t="shared" si="61"/>
        <v>1.9620481723335061E-2</v>
      </c>
      <c r="K257" s="97">
        <f t="shared" si="62"/>
        <v>0.55816859430859622</v>
      </c>
      <c r="L257" s="97">
        <f t="shared" si="70"/>
        <v>89.558274708717192</v>
      </c>
      <c r="M257" s="97">
        <f t="shared" si="63"/>
        <v>591.15546517304017</v>
      </c>
      <c r="N257" s="97">
        <f t="shared" si="64"/>
        <v>56.929552109844245</v>
      </c>
      <c r="O257" s="97">
        <f t="shared" si="65"/>
        <v>1.3589025078196704</v>
      </c>
      <c r="P257" s="97">
        <f t="shared" si="66"/>
        <v>1.3589025078196704</v>
      </c>
      <c r="Q257" s="97">
        <f t="shared" si="67"/>
        <v>0.11473020086536902</v>
      </c>
      <c r="R257" s="97">
        <f t="shared" si="68"/>
        <v>0.10652317220425674</v>
      </c>
      <c r="S257" s="97">
        <f t="shared" si="71"/>
        <v>531.2868546744869</v>
      </c>
      <c r="T257" s="97">
        <f t="shared" si="72"/>
        <v>25.81210541184312</v>
      </c>
      <c r="U257" s="97">
        <f t="shared" si="73"/>
        <v>283.11521141436526</v>
      </c>
      <c r="V257" s="33">
        <f t="shared" si="74"/>
        <v>1000.0000000000006</v>
      </c>
      <c r="W257" s="101">
        <f t="shared" si="69"/>
        <v>102244.43250955151</v>
      </c>
      <c r="X257" s="108">
        <f t="shared" si="75"/>
        <v>691.07268317379214</v>
      </c>
      <c r="Y257" s="32">
        <f>(uNES*L257+ uOCEX*G257+uEREX*'PH + UC'!H257+uHOEX*I257+uNES*S257+ uOCEX*N257+uEREX*O257+uHOEX*P257)/(1+oDR)^A$5:A$65536</f>
        <v>423.82024567196652</v>
      </c>
    </row>
    <row r="258" spans="1:25" x14ac:dyDescent="0.25">
      <c r="A258" s="4">
        <v>252</v>
      </c>
      <c r="C258" s="106">
        <f>IF(male=0,VLOOKUP((($A$5:$A$1570/'Life tables'!$I$2)*2)+age,lifetable,13,1),IF(male=1,VLOOKUP((($A$5:$A$1570/'Life tables'!$I$2)*2)+age,lifetable,10,1),"error"))</f>
        <v>1.7629026324772479E-4</v>
      </c>
      <c r="F258" s="97">
        <f t="shared" si="57"/>
        <v>100.59980488445393</v>
      </c>
      <c r="G258" s="97">
        <f t="shared" si="58"/>
        <v>10.105460944435039</v>
      </c>
      <c r="H258" s="97">
        <f t="shared" si="59"/>
        <v>0.23125105864265036</v>
      </c>
      <c r="I258" s="97">
        <f t="shared" si="60"/>
        <v>0.23125105864265036</v>
      </c>
      <c r="J258" s="97">
        <f t="shared" si="61"/>
        <v>1.9597795075893047E-2</v>
      </c>
      <c r="K258" s="97">
        <f t="shared" si="62"/>
        <v>0.55752319863020028</v>
      </c>
      <c r="L258" s="97">
        <f t="shared" si="70"/>
        <v>89.454720829027494</v>
      </c>
      <c r="M258" s="97">
        <f t="shared" si="63"/>
        <v>590.47287828933827</v>
      </c>
      <c r="N258" s="97">
        <f t="shared" si="64"/>
        <v>56.863817514032249</v>
      </c>
      <c r="O258" s="97">
        <f t="shared" si="65"/>
        <v>1.3573334298313684</v>
      </c>
      <c r="P258" s="97">
        <f t="shared" si="66"/>
        <v>1.3573334298313684</v>
      </c>
      <c r="Q258" s="97">
        <f t="shared" si="67"/>
        <v>0.11459772584840835</v>
      </c>
      <c r="R258" s="97">
        <f t="shared" si="68"/>
        <v>0.10640017356102224</v>
      </c>
      <c r="S258" s="97">
        <f t="shared" si="71"/>
        <v>530.67339601623382</v>
      </c>
      <c r="T258" s="97">
        <f t="shared" si="72"/>
        <v>25.946300932767421</v>
      </c>
      <c r="U258" s="97">
        <f t="shared" si="73"/>
        <v>283.77913478655648</v>
      </c>
      <c r="V258" s="33">
        <f t="shared" si="74"/>
        <v>1000.0000000000005</v>
      </c>
      <c r="W258" s="101">
        <f t="shared" si="69"/>
        <v>102009.00056883256</v>
      </c>
      <c r="X258" s="108">
        <f t="shared" si="75"/>
        <v>690.2745642806766</v>
      </c>
      <c r="Y258" s="32">
        <f>(uNES*L258+ uOCEX*G258+uEREX*'PH + UC'!H258+uHOEX*I258+uNES*S258+ uOCEX*N258+uEREX*O258+uHOEX*P258)/(1+oDR)^A$5:A$65536</f>
        <v>423.20903134812107</v>
      </c>
    </row>
    <row r="259" spans="1:25" x14ac:dyDescent="0.25">
      <c r="A259" s="4">
        <v>253</v>
      </c>
      <c r="C259" s="106">
        <f>IF(male=0,VLOOKUP((($A$5:$A$1570/'Life tables'!$I$2)*2)+age,lifetable,13,1),IF(male=1,VLOOKUP((($A$5:$A$1570/'Life tables'!$I$2)*2)+age,lifetable,10,1),"error"))</f>
        <v>1.7629026324772479E-4</v>
      </c>
      <c r="F259" s="97">
        <f t="shared" si="57"/>
        <v>100.48349074096943</v>
      </c>
      <c r="G259" s="97">
        <f t="shared" si="58"/>
        <v>10.093776945289932</v>
      </c>
      <c r="H259" s="97">
        <f t="shared" si="59"/>
        <v>0.23098368467659944</v>
      </c>
      <c r="I259" s="97">
        <f t="shared" si="60"/>
        <v>0.23098368467659944</v>
      </c>
      <c r="J259" s="97">
        <f t="shared" si="61"/>
        <v>1.9575135978779933E-2</v>
      </c>
      <c r="K259" s="97">
        <f t="shared" si="62"/>
        <v>0.55687858671076484</v>
      </c>
      <c r="L259" s="97">
        <f t="shared" si="70"/>
        <v>89.351292703636759</v>
      </c>
      <c r="M259" s="97">
        <f t="shared" si="63"/>
        <v>589.79107353970721</v>
      </c>
      <c r="N259" s="97">
        <f t="shared" si="64"/>
        <v>56.798158239425867</v>
      </c>
      <c r="O259" s="97">
        <f t="shared" si="65"/>
        <v>1.3557661497524374</v>
      </c>
      <c r="P259" s="97">
        <f t="shared" si="66"/>
        <v>1.3557661497524374</v>
      </c>
      <c r="Q259" s="97">
        <f t="shared" si="67"/>
        <v>0.11446540262637193</v>
      </c>
      <c r="R259" s="97">
        <f t="shared" si="68"/>
        <v>0.10627731585432174</v>
      </c>
      <c r="S259" s="97">
        <f t="shared" si="71"/>
        <v>530.06064028229582</v>
      </c>
      <c r="T259" s="97">
        <f t="shared" si="72"/>
        <v>26.080341471372574</v>
      </c>
      <c r="U259" s="97">
        <f t="shared" si="73"/>
        <v>284.44229068912159</v>
      </c>
      <c r="V259" s="33">
        <f t="shared" si="74"/>
        <v>1000.0000000000006</v>
      </c>
      <c r="W259" s="101">
        <f t="shared" si="69"/>
        <v>101774.11046344411</v>
      </c>
      <c r="X259" s="108">
        <f t="shared" si="75"/>
        <v>689.47736783950643</v>
      </c>
      <c r="Y259" s="32">
        <f>(uNES*L259+ uOCEX*G259+uEREX*'PH + UC'!H259+uHOEX*I259+uNES*S259+ uOCEX*N259+uEREX*O259+uHOEX*P259)/(1+oDR)^A$5:A$65536</f>
        <v>422.5986989193957</v>
      </c>
    </row>
    <row r="260" spans="1:25" x14ac:dyDescent="0.25">
      <c r="A260" s="4">
        <v>254</v>
      </c>
      <c r="C260" s="106">
        <f>IF(male=0,VLOOKUP((($A$5:$A$1570/'Life tables'!$I$2)*2)+age,lifetable,13,1),IF(male=1,VLOOKUP((($A$5:$A$1570/'Life tables'!$I$2)*2)+age,lifetable,10,1),"error"))</f>
        <v>1.7629026324772479E-4</v>
      </c>
      <c r="F260" s="97">
        <f t="shared" si="57"/>
        <v>100.36731751457832</v>
      </c>
      <c r="G260" s="97">
        <f t="shared" si="58"/>
        <v>10.082107101561776</v>
      </c>
      <c r="H260" s="97">
        <f t="shared" si="59"/>
        <v>0.23071663463987488</v>
      </c>
      <c r="I260" s="97">
        <f t="shared" si="60"/>
        <v>0.23071663463987488</v>
      </c>
      <c r="J260" s="97">
        <f t="shared" si="61"/>
        <v>1.9552504333651657E-2</v>
      </c>
      <c r="K260" s="97">
        <f t="shared" si="62"/>
        <v>0.55623475575257209</v>
      </c>
      <c r="L260" s="97">
        <f t="shared" si="70"/>
        <v>89.247989883650575</v>
      </c>
      <c r="M260" s="97">
        <f t="shared" si="63"/>
        <v>589.11005032492812</v>
      </c>
      <c r="N260" s="97">
        <f t="shared" si="64"/>
        <v>56.732574228319024</v>
      </c>
      <c r="O260" s="97">
        <f t="shared" si="65"/>
        <v>1.3542006662054387</v>
      </c>
      <c r="P260" s="97">
        <f t="shared" si="66"/>
        <v>1.3542006662054387</v>
      </c>
      <c r="Q260" s="97">
        <f t="shared" si="67"/>
        <v>0.11433323108296463</v>
      </c>
      <c r="R260" s="97">
        <f t="shared" si="68"/>
        <v>0.10615459897617907</v>
      </c>
      <c r="S260" s="97">
        <f t="shared" si="71"/>
        <v>529.44858693413903</v>
      </c>
      <c r="T260" s="97">
        <f t="shared" si="72"/>
        <v>26.214227206789189</v>
      </c>
      <c r="U260" s="97">
        <f t="shared" si="73"/>
        <v>285.10468004385035</v>
      </c>
      <c r="V260" s="33">
        <f t="shared" si="74"/>
        <v>1000.0000000000005</v>
      </c>
      <c r="W260" s="101">
        <f t="shared" si="69"/>
        <v>101539.76096167171</v>
      </c>
      <c r="X260" s="108">
        <f t="shared" si="75"/>
        <v>688.68109274936103</v>
      </c>
      <c r="Y260" s="32">
        <f>(uNES*L260+ uOCEX*G260+uEREX*'PH + UC'!H260+uHOEX*I260+uNES*S260+ uOCEX*N260+uEREX*O260+uHOEX*P260)/(1+oDR)^A$5:A$65536</f>
        <v>421.98924709205664</v>
      </c>
    </row>
    <row r="261" spans="1:25" x14ac:dyDescent="0.25">
      <c r="A261" s="4">
        <v>255</v>
      </c>
      <c r="C261" s="106">
        <f>IF(male=0,VLOOKUP((($A$5:$A$1570/'Life tables'!$I$2)*2)+age,lifetable,13,1),IF(male=1,VLOOKUP((($A$5:$A$1570/'Life tables'!$I$2)*2)+age,lifetable,10,1),"error"))</f>
        <v>1.7629026324772479E-4</v>
      </c>
      <c r="F261" s="97">
        <f t="shared" si="57"/>
        <v>100.25128471787009</v>
      </c>
      <c r="G261" s="97">
        <f t="shared" si="58"/>
        <v>10.070451364289172</v>
      </c>
      <c r="H261" s="97">
        <f t="shared" si="59"/>
        <v>0.23044990741205507</v>
      </c>
      <c r="I261" s="97">
        <f t="shared" si="60"/>
        <v>0.23044990741205507</v>
      </c>
      <c r="J261" s="97">
        <f t="shared" si="61"/>
        <v>1.9529900045556044E-2</v>
      </c>
      <c r="K261" s="97">
        <f t="shared" si="62"/>
        <v>0.55559170305439742</v>
      </c>
      <c r="L261" s="97">
        <f t="shared" si="70"/>
        <v>89.144811935656861</v>
      </c>
      <c r="M261" s="97">
        <f t="shared" si="63"/>
        <v>588.42980803149089</v>
      </c>
      <c r="N261" s="97">
        <f t="shared" si="64"/>
        <v>56.667065421629367</v>
      </c>
      <c r="O261" s="97">
        <f t="shared" si="65"/>
        <v>1.3526369777800828</v>
      </c>
      <c r="P261" s="97">
        <f t="shared" si="66"/>
        <v>1.3526369777800828</v>
      </c>
      <c r="Q261" s="97">
        <f t="shared" si="67"/>
        <v>0.1142012110991177</v>
      </c>
      <c r="R261" s="97">
        <f t="shared" si="68"/>
        <v>0.10603202281604289</v>
      </c>
      <c r="S261" s="97">
        <f t="shared" si="71"/>
        <v>528.83723542038615</v>
      </c>
      <c r="T261" s="97">
        <f t="shared" si="72"/>
        <v>26.347958317933863</v>
      </c>
      <c r="U261" s="97">
        <f t="shared" si="73"/>
        <v>285.76630376972076</v>
      </c>
      <c r="V261" s="33">
        <f t="shared" si="74"/>
        <v>1000.0000000000005</v>
      </c>
      <c r="W261" s="101">
        <f t="shared" si="69"/>
        <v>101305.95083382852</v>
      </c>
      <c r="X261" s="108">
        <f t="shared" si="75"/>
        <v>687.8857379123458</v>
      </c>
      <c r="Y261" s="32">
        <f>(uNES*L261+ uOCEX*G261+uEREX*'PH + UC'!H261+uHOEX*I261+uNES*S261+ uOCEX*N261+uEREX*O261+uHOEX*P261)/(1+oDR)^A$5:A$65536</f>
        <v>421.3806745753219</v>
      </c>
    </row>
    <row r="262" spans="1:25" x14ac:dyDescent="0.25">
      <c r="A262" s="4">
        <v>256</v>
      </c>
      <c r="C262" s="106">
        <f>IF(male=0,VLOOKUP((($A$5:$A$1570/'Life tables'!$I$2)*2)+age,lifetable,13,1),IF(male=1,VLOOKUP((($A$5:$A$1570/'Life tables'!$I$2)*2)+age,lifetable,10,1),"error"))</f>
        <v>1.7629026324772479E-4</v>
      </c>
      <c r="F262" s="97">
        <f t="shared" si="57"/>
        <v>100.13539187999618</v>
      </c>
      <c r="G262" s="97">
        <f t="shared" si="58"/>
        <v>10.05880968617439</v>
      </c>
      <c r="H262" s="97">
        <f t="shared" si="59"/>
        <v>0.23018350191078968</v>
      </c>
      <c r="I262" s="97">
        <f t="shared" si="60"/>
        <v>0.23018350191078968</v>
      </c>
      <c r="J262" s="97">
        <f t="shared" si="61"/>
        <v>1.950732302276733E-2</v>
      </c>
      <c r="K262" s="97">
        <f t="shared" si="62"/>
        <v>0.55494942600680275</v>
      </c>
      <c r="L262" s="97">
        <f t="shared" si="70"/>
        <v>89.041758440970639</v>
      </c>
      <c r="M262" s="97">
        <f t="shared" si="63"/>
        <v>587.75034603234963</v>
      </c>
      <c r="N262" s="97">
        <f t="shared" si="64"/>
        <v>56.601631758971017</v>
      </c>
      <c r="O262" s="97">
        <f t="shared" si="65"/>
        <v>1.3510750830349656</v>
      </c>
      <c r="P262" s="97">
        <f t="shared" si="66"/>
        <v>1.3510750830349656</v>
      </c>
      <c r="Q262" s="97">
        <f t="shared" si="67"/>
        <v>0.11406934255313537</v>
      </c>
      <c r="R262" s="97">
        <f t="shared" si="68"/>
        <v>0.10590958726092273</v>
      </c>
      <c r="S262" s="97">
        <f t="shared" si="71"/>
        <v>528.2265851774946</v>
      </c>
      <c r="T262" s="97">
        <f t="shared" si="72"/>
        <v>26.481534983509764</v>
      </c>
      <c r="U262" s="97">
        <f t="shared" si="73"/>
        <v>286.42716278298849</v>
      </c>
      <c r="V262" s="33">
        <f t="shared" si="74"/>
        <v>1000.0000000000003</v>
      </c>
      <c r="W262" s="101">
        <f t="shared" si="69"/>
        <v>101072.67885229182</v>
      </c>
      <c r="X262" s="108">
        <f t="shared" si="75"/>
        <v>687.09130223350212</v>
      </c>
      <c r="Y262" s="32">
        <f>(uNES*L262+ uOCEX*G262+uEREX*'PH + UC'!H262+uHOEX*I262+uNES*S262+ uOCEX*N262+uEREX*O262+uHOEX*P262)/(1+oDR)^A$5:A$65536</f>
        <v>420.77298008130333</v>
      </c>
    </row>
    <row r="263" spans="1:25" x14ac:dyDescent="0.25">
      <c r="A263" s="4">
        <v>257</v>
      </c>
      <c r="C263" s="106">
        <f>IF(male=0,VLOOKUP((($A$5:$A$1570/'Life tables'!$I$2)*2)+age,lifetable,13,1),IF(male=1,VLOOKUP((($A$5:$A$1570/'Life tables'!$I$2)*2)+age,lifetable,10,1),"error"))</f>
        <v>1.7629026324772479E-4</v>
      </c>
      <c r="F263" s="97">
        <f t="shared" ref="F263:F326" si="76">E262*(1-pCAPH)+(L262+G262+H262+I262)*(1-pCAPH)+(S262+N262+O262+P262)*(pUAPH)</f>
        <v>100.01963854586235</v>
      </c>
      <c r="G263" s="97">
        <f t="shared" ref="G263:G326" si="77">F263*(rrOSEX)</f>
        <v>10.047182021502266</v>
      </c>
      <c r="H263" s="97">
        <f t="shared" ref="H263:H326" si="78">F263*rrEREX</f>
        <v>0.22991741708994326</v>
      </c>
      <c r="I263" s="97">
        <f t="shared" ref="I263:I326" si="79">F263*rrHOEX</f>
        <v>0.22991741708994326</v>
      </c>
      <c r="J263" s="97">
        <f t="shared" ref="J263:J326" si="80">F263*mr + G263*mr + H263*mr+I263*mr</f>
        <v>1.9484773176628844E-2</v>
      </c>
      <c r="K263" s="97">
        <f t="shared" ref="K263:K326" si="81">F263*amr + I263*amrHOEX</f>
        <v>0.55430792208765978</v>
      </c>
      <c r="L263" s="97">
        <f t="shared" si="70"/>
        <v>88.938828994915909</v>
      </c>
      <c r="M263" s="97">
        <f t="shared" ref="M263:M326" si="82">E262*pCAPH+(L262+G262+H262+I262)*pCAPH+(S262+N262+O262+P262)*(1-pUAPH)</f>
        <v>587.07166368763978</v>
      </c>
      <c r="N263" s="97">
        <f t="shared" ref="N263:N326" si="83">M263*rrOSEXc</f>
        <v>56.536273178723633</v>
      </c>
      <c r="O263" s="97">
        <f t="shared" ref="O263:O326" si="84">M263*rrEREXc</f>
        <v>1.3495149804992153</v>
      </c>
      <c r="P263" s="97">
        <f t="shared" ref="P263:P326" si="85">M263*rrHOEXc</f>
        <v>1.3495149804992153</v>
      </c>
      <c r="Q263" s="97">
        <f t="shared" ref="Q263:Q326" si="86">M263*mr + N263*mr + O263*mr+P263*mr</f>
        <v>0.11393762532083414</v>
      </c>
      <c r="R263" s="97">
        <f t="shared" ref="R263:R326" si="87">M263*amrc + P263*amrHOEX</f>
        <v>0.10578729219551831</v>
      </c>
      <c r="S263" s="97">
        <f t="shared" si="71"/>
        <v>527.61663563040133</v>
      </c>
      <c r="T263" s="97">
        <f t="shared" si="72"/>
        <v>26.614957382007226</v>
      </c>
      <c r="U263" s="97">
        <f t="shared" si="73"/>
        <v>287.08725799727165</v>
      </c>
      <c r="V263" s="33">
        <f t="shared" si="74"/>
        <v>1000.0000000000003</v>
      </c>
      <c r="W263" s="101">
        <f t="shared" ref="W263:W326" si="88">IF(A263=1,((cPH1_+cPHr+(cNES*L263+(cNES+cOSEX)*G263+(cNES+cEREX)*H263+(cNES+cHOEX)*I263 + (cNES+cNES)*S263 +(cNES+ cOSEX)*N263 + (cNES+cEREX)*O263 + (cNES+cHOEX)*P263)))/(1+cDR)^A$5:A$65536,(cPHr+(cNES*L263+(cNES+cOSEX)*G263+(cNES+cEREX)*H263+(cNES+cHOEX)*I263 + (cNES+cNES)*S263 +(cNES+ cOSEX)*N263 + (cNES+cEREX)*O263 + (cNES+cHOEX)*P263))/(1+cDR)^A$5:A$65536)</f>
        <v>100839.94379153624</v>
      </c>
      <c r="X263" s="108">
        <f t="shared" si="75"/>
        <v>686.29778462072136</v>
      </c>
      <c r="Y263" s="32">
        <f>(uNES*L263+ uOCEX*G263+uEREX*'PH + UC'!H263+uHOEX*I263+uNES*S263+ uOCEX*N263+uEREX*O263+uHOEX*P263)/(1+oDR)^A$5:A$65536</f>
        <v>420.16616232495204</v>
      </c>
    </row>
    <row r="264" spans="1:25" x14ac:dyDescent="0.25">
      <c r="A264" s="4">
        <v>258</v>
      </c>
      <c r="C264" s="106">
        <f>IF(male=0,VLOOKUP((($A$5:$A$1570/'Life tables'!$I$2)*2)+age,lifetable,13,1),IF(male=1,VLOOKUP((($A$5:$A$1570/'Life tables'!$I$2)*2)+age,lifetable,10,1),"error"))</f>
        <v>1.7629026324772479E-4</v>
      </c>
      <c r="F264" s="97">
        <f t="shared" si="76"/>
        <v>99.904024275361024</v>
      </c>
      <c r="G264" s="97">
        <f t="shared" si="77"/>
        <v>10.035568326063071</v>
      </c>
      <c r="H264" s="97">
        <f t="shared" si="78"/>
        <v>0.22965165193783052</v>
      </c>
      <c r="I264" s="97">
        <f t="shared" si="79"/>
        <v>0.22965165193783052</v>
      </c>
      <c r="J264" s="97">
        <f t="shared" si="80"/>
        <v>1.9462250421403461E-2</v>
      </c>
      <c r="K264" s="97">
        <f t="shared" si="81"/>
        <v>0.55366718885789623</v>
      </c>
      <c r="L264" s="97">
        <f t="shared" ref="L264:L327" si="89">F264-SUM(G264:K264)</f>
        <v>88.836023206142997</v>
      </c>
      <c r="M264" s="97">
        <f t="shared" si="82"/>
        <v>586.39376034536031</v>
      </c>
      <c r="N264" s="97">
        <f t="shared" si="83"/>
        <v>56.470989618098102</v>
      </c>
      <c r="O264" s="97">
        <f t="shared" si="84"/>
        <v>1.3479566686740623</v>
      </c>
      <c r="P264" s="97">
        <f t="shared" si="85"/>
        <v>1.3479566686740623</v>
      </c>
      <c r="Q264" s="97">
        <f t="shared" si="86"/>
        <v>0.11380605927567501</v>
      </c>
      <c r="R264" s="97">
        <f t="shared" si="87"/>
        <v>0.10566513750234241</v>
      </c>
      <c r="S264" s="97">
        <f t="shared" ref="S264:S327" si="90">M264-SUM(N264:R264)</f>
        <v>527.00738619313609</v>
      </c>
      <c r="T264" s="97">
        <f t="shared" ref="T264:T327" si="91">J264+Q264+T263</f>
        <v>26.748225691704306</v>
      </c>
      <c r="U264" s="97">
        <f t="shared" ref="U264:U327" si="92">K264+R264+U263</f>
        <v>287.74659032363189</v>
      </c>
      <c r="V264" s="33">
        <f t="shared" ref="V264:V327" si="93">SUM(G264:I264,L264,N264,O264,P264,S264,T264,U264)</f>
        <v>1000.0000000000002</v>
      </c>
      <c r="W264" s="101">
        <f t="shared" si="88"/>
        <v>100607.74442816635</v>
      </c>
      <c r="X264" s="108">
        <f t="shared" ref="X264:X327" si="94">(L264+G264+H264+I264+N264+O264+P264+S264)</f>
        <v>685.50518398466409</v>
      </c>
      <c r="Y264" s="32">
        <f>(uNES*L264+ uOCEX*G264+uEREX*'PH + UC'!H264+uHOEX*I264+uNES*S264+ uOCEX*N264+uEREX*O264+uHOEX*P264)/(1+oDR)^A$5:A$65536</f>
        <v>419.56022002400471</v>
      </c>
    </row>
    <row r="265" spans="1:25" x14ac:dyDescent="0.25">
      <c r="A265" s="4">
        <v>259</v>
      </c>
      <c r="C265" s="106">
        <f>IF(male=0,VLOOKUP((($A$5:$A$1570/'Life tables'!$I$2)*2)+age,lifetable,13,1),IF(male=1,VLOOKUP((($A$5:$A$1570/'Life tables'!$I$2)*2)+age,lifetable,10,1),"error"))</f>
        <v>1.7629026324772479E-4</v>
      </c>
      <c r="F265" s="97">
        <f t="shared" si="76"/>
        <v>99.788548642641359</v>
      </c>
      <c r="G265" s="97">
        <f t="shared" si="77"/>
        <v>10.023968557079197</v>
      </c>
      <c r="H265" s="97">
        <f t="shared" si="78"/>
        <v>0.22938620547553842</v>
      </c>
      <c r="I265" s="97">
        <f t="shared" si="79"/>
        <v>0.22938620547553842</v>
      </c>
      <c r="J265" s="97">
        <f t="shared" si="80"/>
        <v>1.94397546741314E-2</v>
      </c>
      <c r="K265" s="97">
        <f t="shared" si="81"/>
        <v>0.55302722395745074</v>
      </c>
      <c r="L265" s="97">
        <f t="shared" si="89"/>
        <v>88.733340695979507</v>
      </c>
      <c r="M265" s="97">
        <f t="shared" si="82"/>
        <v>585.71663534202276</v>
      </c>
      <c r="N265" s="97">
        <f t="shared" si="83"/>
        <v>56.405781013199054</v>
      </c>
      <c r="O265" s="97">
        <f t="shared" si="84"/>
        <v>1.3464001460343309</v>
      </c>
      <c r="P265" s="97">
        <f t="shared" si="85"/>
        <v>1.3464001460343309</v>
      </c>
      <c r="Q265" s="97">
        <f t="shared" si="86"/>
        <v>0.11367464428888953</v>
      </c>
      <c r="R265" s="97">
        <f t="shared" si="87"/>
        <v>0.1055431230618378</v>
      </c>
      <c r="S265" s="97">
        <f t="shared" si="90"/>
        <v>526.39883626940434</v>
      </c>
      <c r="T265" s="97">
        <f t="shared" si="91"/>
        <v>26.881340090667326</v>
      </c>
      <c r="U265" s="97">
        <f t="shared" si="92"/>
        <v>288.40516067065118</v>
      </c>
      <c r="V265" s="33">
        <f t="shared" si="93"/>
        <v>1000.0000000000003</v>
      </c>
      <c r="W265" s="101">
        <f t="shared" si="88"/>
        <v>100376.07954094627</v>
      </c>
      <c r="X265" s="108">
        <f t="shared" si="94"/>
        <v>684.71349923868183</v>
      </c>
      <c r="Y265" s="32">
        <f>(uNES*L265+ uOCEX*G265+uEREX*'PH + UC'!H265+uHOEX*I265+uNES*S265+ uOCEX*N265+uEREX*O265+uHOEX*P265)/(1+oDR)^A$5:A$65536</f>
        <v>418.95515189893359</v>
      </c>
    </row>
    <row r="266" spans="1:25" x14ac:dyDescent="0.25">
      <c r="A266" s="4">
        <v>260</v>
      </c>
      <c r="C266" s="106">
        <f>IF(male=0,VLOOKUP((($A$5:$A$1570/'Life tables'!$I$2)*2)+age,lifetable,13,1),IF(male=1,VLOOKUP((($A$5:$A$1570/'Life tables'!$I$2)*2)+age,lifetable,10,1),"error"))</f>
        <v>1.7629026324772479E-4</v>
      </c>
      <c r="F266" s="97">
        <f t="shared" si="76"/>
        <v>99.673211235415209</v>
      </c>
      <c r="G266" s="97">
        <f t="shared" si="77"/>
        <v>10.012382673135436</v>
      </c>
      <c r="H266" s="97">
        <f t="shared" si="78"/>
        <v>0.22912107675533089</v>
      </c>
      <c r="I266" s="97">
        <f t="shared" si="79"/>
        <v>0.22912107675533089</v>
      </c>
      <c r="J266" s="97">
        <f t="shared" si="80"/>
        <v>1.941728585449503E-2</v>
      </c>
      <c r="K266" s="97">
        <f t="shared" si="81"/>
        <v>0.55238802510142615</v>
      </c>
      <c r="L266" s="97">
        <f t="shared" si="89"/>
        <v>88.630781097813198</v>
      </c>
      <c r="M266" s="97">
        <f t="shared" si="82"/>
        <v>585.0402880032666</v>
      </c>
      <c r="N266" s="97">
        <f t="shared" si="83"/>
        <v>56.340647299084097</v>
      </c>
      <c r="O266" s="97">
        <f t="shared" si="84"/>
        <v>1.3448454110298529</v>
      </c>
      <c r="P266" s="97">
        <f t="shared" si="85"/>
        <v>1.3448454110298529</v>
      </c>
      <c r="Q266" s="97">
        <f t="shared" si="86"/>
        <v>0.11354338022959923</v>
      </c>
      <c r="R266" s="97">
        <f t="shared" si="87"/>
        <v>0.10542124875248818</v>
      </c>
      <c r="S266" s="97">
        <f t="shared" si="90"/>
        <v>525.79098525314066</v>
      </c>
      <c r="T266" s="97">
        <f t="shared" si="91"/>
        <v>27.014300756751421</v>
      </c>
      <c r="U266" s="97">
        <f t="shared" si="92"/>
        <v>289.06296994450508</v>
      </c>
      <c r="V266" s="33">
        <f t="shared" si="93"/>
        <v>1000.0000000000002</v>
      </c>
      <c r="W266" s="101">
        <f t="shared" si="88"/>
        <v>100144.94791082793</v>
      </c>
      <c r="X266" s="108">
        <f t="shared" si="94"/>
        <v>683.92272929874377</v>
      </c>
      <c r="Y266" s="32">
        <f>(uNES*L266+ uOCEX*G266+uEREX*'PH + UC'!H266+uHOEX*I266+uNES*S266+ uOCEX*N266+uEREX*O266+uHOEX*P266)/(1+oDR)^A$5:A$65536</f>
        <v>418.3509566728988</v>
      </c>
    </row>
    <row r="267" spans="1:25" x14ac:dyDescent="0.25">
      <c r="A267" s="4">
        <v>261</v>
      </c>
      <c r="C267" s="106">
        <f>IF(male=0,VLOOKUP((($A$5:$A$1570/'Life tables'!$I$2)*2)+age,lifetable,13,1),IF(male=1,VLOOKUP((($A$5:$A$1570/'Life tables'!$I$2)*2)+age,lifetable,10,1),"error"))</f>
        <v>1.9370784166106159E-4</v>
      </c>
      <c r="F267" s="97">
        <f t="shared" si="76"/>
        <v>99.558011654297431</v>
      </c>
      <c r="G267" s="97">
        <f t="shared" si="77"/>
        <v>10.000810634112716</v>
      </c>
      <c r="H267" s="97">
        <f t="shared" si="78"/>
        <v>0.22885626485913213</v>
      </c>
      <c r="I267" s="97">
        <f t="shared" si="79"/>
        <v>0.22885626485913213</v>
      </c>
      <c r="J267" s="97">
        <f t="shared" si="80"/>
        <v>2.1311065506648685E-2</v>
      </c>
      <c r="K267" s="97">
        <f t="shared" si="81"/>
        <v>0.55174959007643376</v>
      </c>
      <c r="L267" s="97">
        <f t="shared" si="89"/>
        <v>88.526427834883364</v>
      </c>
      <c r="M267" s="97">
        <f t="shared" si="82"/>
        <v>584.36471764444639</v>
      </c>
      <c r="N267" s="97">
        <f t="shared" si="83"/>
        <v>56.275588409820408</v>
      </c>
      <c r="O267" s="97">
        <f t="shared" si="84"/>
        <v>1.3432924620868187</v>
      </c>
      <c r="P267" s="97">
        <f t="shared" si="85"/>
        <v>1.3432924620868187</v>
      </c>
      <c r="Q267" s="97">
        <f t="shared" si="86"/>
        <v>0.12461746353395475</v>
      </c>
      <c r="R267" s="97">
        <f t="shared" si="87"/>
        <v>0.10529951445092399</v>
      </c>
      <c r="S267" s="97">
        <f t="shared" si="90"/>
        <v>525.17262733246741</v>
      </c>
      <c r="T267" s="97">
        <f t="shared" si="91"/>
        <v>27.160229285792024</v>
      </c>
      <c r="U267" s="97">
        <f t="shared" si="92"/>
        <v>289.72001904903243</v>
      </c>
      <c r="V267" s="33">
        <f t="shared" si="93"/>
        <v>1000.0000000000003</v>
      </c>
      <c r="W267" s="101">
        <f t="shared" si="88"/>
        <v>99912.682694943564</v>
      </c>
      <c r="X267" s="108">
        <f t="shared" si="94"/>
        <v>683.11975166517584</v>
      </c>
      <c r="Y267" s="32">
        <f>(uNES*L267+ uOCEX*G267+uEREX*'PH + UC'!H267+uHOEX*I267+uNES*S267+ uOCEX*N267+uEREX*O267+uHOEX*P267)/(1+oDR)^A$5:A$65536</f>
        <v>417.7394775356068</v>
      </c>
    </row>
    <row r="268" spans="1:25" x14ac:dyDescent="0.25">
      <c r="A268" s="4">
        <v>262</v>
      </c>
      <c r="C268" s="106">
        <f>IF(male=0,VLOOKUP((($A$5:$A$1570/'Life tables'!$I$2)*2)+age,lifetable,13,1),IF(male=1,VLOOKUP((($A$5:$A$1570/'Life tables'!$I$2)*2)+age,lifetable,10,1),"error"))</f>
        <v>1.9370784166106159E-4</v>
      </c>
      <c r="F268" s="97">
        <f t="shared" si="76"/>
        <v>99.441025194363121</v>
      </c>
      <c r="G268" s="97">
        <f t="shared" si="77"/>
        <v>9.9890590993731436</v>
      </c>
      <c r="H268" s="97">
        <f t="shared" si="78"/>
        <v>0.2285873454239728</v>
      </c>
      <c r="I268" s="97">
        <f t="shared" si="79"/>
        <v>0.2285873454239728</v>
      </c>
      <c r="J268" s="97">
        <f t="shared" si="80"/>
        <v>2.1286023763953908E-2</v>
      </c>
      <c r="K268" s="97">
        <f t="shared" si="81"/>
        <v>0.55110125218538197</v>
      </c>
      <c r="L268" s="97">
        <f t="shared" si="89"/>
        <v>88.422404128192696</v>
      </c>
      <c r="M268" s="97">
        <f t="shared" si="82"/>
        <v>583.67872647081265</v>
      </c>
      <c r="N268" s="97">
        <f t="shared" si="83"/>
        <v>56.209525973512143</v>
      </c>
      <c r="O268" s="97">
        <f t="shared" si="84"/>
        <v>1.3417155585798535</v>
      </c>
      <c r="P268" s="97">
        <f t="shared" si="85"/>
        <v>1.3417155585798535</v>
      </c>
      <c r="Q268" s="97">
        <f t="shared" si="86"/>
        <v>0.12447117393520982</v>
      </c>
      <c r="R268" s="97">
        <f t="shared" si="87"/>
        <v>0.10517590237216531</v>
      </c>
      <c r="S268" s="97">
        <f t="shared" si="90"/>
        <v>524.55612230383338</v>
      </c>
      <c r="T268" s="97">
        <f t="shared" si="91"/>
        <v>27.305986483491189</v>
      </c>
      <c r="U268" s="97">
        <f t="shared" si="92"/>
        <v>290.37629620358996</v>
      </c>
      <c r="V268" s="33">
        <f t="shared" si="93"/>
        <v>1000.0000000000002</v>
      </c>
      <c r="W268" s="101">
        <f t="shared" si="88"/>
        <v>99680.704322523641</v>
      </c>
      <c r="X268" s="108">
        <f t="shared" si="94"/>
        <v>682.31771731291906</v>
      </c>
      <c r="Y268" s="32">
        <f>(uNES*L268+ uOCEX*G268+uEREX*'PH + UC'!H268+uHOEX*I268+uNES*S268+ uOCEX*N268+uEREX*O268+uHOEX*P268)/(1+oDR)^A$5:A$65536</f>
        <v>417.12902385471864</v>
      </c>
    </row>
    <row r="269" spans="1:25" x14ac:dyDescent="0.25">
      <c r="A269" s="4">
        <v>263</v>
      </c>
      <c r="C269" s="106">
        <f>IF(male=0,VLOOKUP((($A$5:$A$1570/'Life tables'!$I$2)*2)+age,lifetable,13,1),IF(male=1,VLOOKUP((($A$5:$A$1570/'Life tables'!$I$2)*2)+age,lifetable,10,1),"error"))</f>
        <v>1.9370784166106159E-4</v>
      </c>
      <c r="F269" s="97">
        <f t="shared" si="76"/>
        <v>99.324180979696521</v>
      </c>
      <c r="G269" s="97">
        <f t="shared" si="77"/>
        <v>9.977321853468414</v>
      </c>
      <c r="H269" s="97">
        <f t="shared" si="78"/>
        <v>0.22831875297124435</v>
      </c>
      <c r="I269" s="97">
        <f t="shared" si="79"/>
        <v>0.22831875297124435</v>
      </c>
      <c r="J269" s="97">
        <f t="shared" si="80"/>
        <v>2.1261012469820401E-2</v>
      </c>
      <c r="K269" s="97">
        <f t="shared" si="81"/>
        <v>0.550453702616303</v>
      </c>
      <c r="L269" s="97">
        <f t="shared" si="89"/>
        <v>88.318506905199499</v>
      </c>
      <c r="M269" s="97">
        <f t="shared" si="82"/>
        <v>582.99353633322244</v>
      </c>
      <c r="N269" s="97">
        <f t="shared" si="83"/>
        <v>56.143540678710416</v>
      </c>
      <c r="O269" s="97">
        <f t="shared" si="84"/>
        <v>1.3401404964326531</v>
      </c>
      <c r="P269" s="97">
        <f t="shared" si="85"/>
        <v>1.3401404964326531</v>
      </c>
      <c r="Q269" s="97">
        <f t="shared" si="86"/>
        <v>0.12432505515971431</v>
      </c>
      <c r="R269" s="97">
        <f t="shared" si="87"/>
        <v>0.10505243463597883</v>
      </c>
      <c r="S269" s="97">
        <f t="shared" si="90"/>
        <v>523.94033717185107</v>
      </c>
      <c r="T269" s="97">
        <f t="shared" si="91"/>
        <v>27.451572551120723</v>
      </c>
      <c r="U269" s="97">
        <f t="shared" si="92"/>
        <v>291.03180234084226</v>
      </c>
      <c r="V269" s="33">
        <f t="shared" si="93"/>
        <v>1000.0000000000002</v>
      </c>
      <c r="W269" s="101">
        <f t="shared" si="88"/>
        <v>99449.264373159836</v>
      </c>
      <c r="X269" s="108">
        <f t="shared" si="94"/>
        <v>681.51662510803726</v>
      </c>
      <c r="Y269" s="32">
        <f>(uNES*L269+ uOCEX*G269+uEREX*'PH + UC'!H269+uHOEX*I269+uNES*S269+ uOCEX*N269+uEREX*O269+uHOEX*P269)/(1+oDR)^A$5:A$65536</f>
        <v>416.51946254834303</v>
      </c>
    </row>
    <row r="270" spans="1:25" x14ac:dyDescent="0.25">
      <c r="A270" s="4">
        <v>264</v>
      </c>
      <c r="C270" s="106">
        <f>IF(male=0,VLOOKUP((($A$5:$A$1570/'Life tables'!$I$2)*2)+age,lifetable,13,1),IF(male=1,VLOOKUP((($A$5:$A$1570/'Life tables'!$I$2)*2)+age,lifetable,10,1),"error"))</f>
        <v>1.9370784166106159E-4</v>
      </c>
      <c r="F270" s="97">
        <f t="shared" si="76"/>
        <v>99.20747860193471</v>
      </c>
      <c r="G270" s="97">
        <f t="shared" si="77"/>
        <v>9.9655988553776211</v>
      </c>
      <c r="H270" s="97">
        <f t="shared" si="78"/>
        <v>0.22805048656223362</v>
      </c>
      <c r="I270" s="97">
        <f t="shared" si="79"/>
        <v>0.22805048656223362</v>
      </c>
      <c r="J270" s="97">
        <f t="shared" si="80"/>
        <v>2.1236031536835318E-2</v>
      </c>
      <c r="K270" s="97">
        <f t="shared" si="81"/>
        <v>0.54980693910605316</v>
      </c>
      <c r="L270" s="97">
        <f t="shared" si="89"/>
        <v>88.214735802789733</v>
      </c>
      <c r="M270" s="97">
        <f t="shared" si="82"/>
        <v>582.30914650610259</v>
      </c>
      <c r="N270" s="97">
        <f t="shared" si="83"/>
        <v>56.077632455540964</v>
      </c>
      <c r="O270" s="97">
        <f t="shared" si="84"/>
        <v>1.3385672739773262</v>
      </c>
      <c r="P270" s="97">
        <f t="shared" si="85"/>
        <v>1.3385672739773262</v>
      </c>
      <c r="Q270" s="97">
        <f t="shared" si="86"/>
        <v>0.12417910705273773</v>
      </c>
      <c r="R270" s="97">
        <f t="shared" si="87"/>
        <v>0.10492911111162</v>
      </c>
      <c r="S270" s="97">
        <f t="shared" si="90"/>
        <v>523.32527128444258</v>
      </c>
      <c r="T270" s="97">
        <f t="shared" si="91"/>
        <v>27.596987689710296</v>
      </c>
      <c r="U270" s="97">
        <f t="shared" si="92"/>
        <v>291.68653839105991</v>
      </c>
      <c r="V270" s="33">
        <f t="shared" si="93"/>
        <v>1000.0000000000002</v>
      </c>
      <c r="W270" s="101">
        <f t="shared" si="88"/>
        <v>99218.361607840794</v>
      </c>
      <c r="X270" s="108">
        <f t="shared" si="94"/>
        <v>680.71647391923011</v>
      </c>
      <c r="Y270" s="32">
        <f>(uNES*L270+ uOCEX*G270+uEREX*'PH + UC'!H270+uHOEX*I270+uNES*S270+ uOCEX*N270+uEREX*O270+uHOEX*P270)/(1+oDR)^A$5:A$65536</f>
        <v>415.91079229699255</v>
      </c>
    </row>
    <row r="271" spans="1:25" x14ac:dyDescent="0.25">
      <c r="A271" s="4">
        <v>265</v>
      </c>
      <c r="C271" s="106">
        <f>IF(male=0,VLOOKUP((($A$5:$A$1570/'Life tables'!$I$2)*2)+age,lifetable,13,1),IF(male=1,VLOOKUP((($A$5:$A$1570/'Life tables'!$I$2)*2)+age,lifetable,10,1),"error"))</f>
        <v>1.9370784166106159E-4</v>
      </c>
      <c r="F271" s="97">
        <f t="shared" si="76"/>
        <v>99.090917665092292</v>
      </c>
      <c r="G271" s="97">
        <f t="shared" si="77"/>
        <v>9.9538900653231988</v>
      </c>
      <c r="H271" s="97">
        <f t="shared" si="78"/>
        <v>0.22778254528667996</v>
      </c>
      <c r="I271" s="97">
        <f t="shared" si="79"/>
        <v>0.22778254528667996</v>
      </c>
      <c r="J271" s="97">
        <f t="shared" si="80"/>
        <v>2.1211080880235322E-2</v>
      </c>
      <c r="K271" s="97">
        <f t="shared" si="81"/>
        <v>0.54916095946008503</v>
      </c>
      <c r="L271" s="97">
        <f t="shared" si="89"/>
        <v>88.111090468855409</v>
      </c>
      <c r="M271" s="97">
        <f t="shared" si="82"/>
        <v>581.62555625413779</v>
      </c>
      <c r="N271" s="97">
        <f t="shared" si="83"/>
        <v>56.011801233191328</v>
      </c>
      <c r="O271" s="97">
        <f t="shared" si="84"/>
        <v>1.3369958895235867</v>
      </c>
      <c r="P271" s="97">
        <f t="shared" si="85"/>
        <v>1.3369958895235867</v>
      </c>
      <c r="Q271" s="97">
        <f t="shared" si="86"/>
        <v>0.12403332945747192</v>
      </c>
      <c r="R271" s="97">
        <f t="shared" si="87"/>
        <v>0.10480593166658875</v>
      </c>
      <c r="S271" s="97">
        <f t="shared" si="90"/>
        <v>522.71092398077519</v>
      </c>
      <c r="T271" s="97">
        <f t="shared" si="91"/>
        <v>27.742232100048003</v>
      </c>
      <c r="U271" s="97">
        <f t="shared" si="92"/>
        <v>292.3405052821866</v>
      </c>
      <c r="V271" s="33">
        <f t="shared" si="93"/>
        <v>1000.0000000000002</v>
      </c>
      <c r="W271" s="101">
        <f t="shared" si="88"/>
        <v>98987.99478986676</v>
      </c>
      <c r="X271" s="108">
        <f t="shared" si="94"/>
        <v>679.91726261776569</v>
      </c>
      <c r="Y271" s="32">
        <f>(uNES*L271+ uOCEX*G271+uEREX*'PH + UC'!H271+uHOEX*I271+uNES*S271+ uOCEX*N271+uEREX*O271+uHOEX*P271)/(1+oDR)^A$5:A$65536</f>
        <v>415.30301178387435</v>
      </c>
    </row>
    <row r="272" spans="1:25" x14ac:dyDescent="0.25">
      <c r="A272" s="4">
        <v>266</v>
      </c>
      <c r="C272" s="106">
        <f>IF(male=0,VLOOKUP((($A$5:$A$1570/'Life tables'!$I$2)*2)+age,lifetable,13,1),IF(male=1,VLOOKUP((($A$5:$A$1570/'Life tables'!$I$2)*2)+age,lifetable,10,1),"error"))</f>
        <v>1.9370784166106159E-4</v>
      </c>
      <c r="F272" s="97">
        <f t="shared" si="76"/>
        <v>98.974497784960306</v>
      </c>
      <c r="G272" s="97">
        <f t="shared" si="77"/>
        <v>9.9421954447105563</v>
      </c>
      <c r="H272" s="97">
        <f t="shared" si="78"/>
        <v>0.22751492826139355</v>
      </c>
      <c r="I272" s="97">
        <f t="shared" si="79"/>
        <v>0.22751492826139355</v>
      </c>
      <c r="J272" s="97">
        <f t="shared" si="80"/>
        <v>2.1186160417777877E-2</v>
      </c>
      <c r="K272" s="97">
        <f t="shared" si="81"/>
        <v>0.54851576154911619</v>
      </c>
      <c r="L272" s="97">
        <f t="shared" si="89"/>
        <v>88.007570561760076</v>
      </c>
      <c r="M272" s="97">
        <f t="shared" si="82"/>
        <v>580.94276483280532</v>
      </c>
      <c r="N272" s="97">
        <f t="shared" si="83"/>
        <v>55.946046939962343</v>
      </c>
      <c r="O272" s="97">
        <f t="shared" si="84"/>
        <v>1.3354263413599834</v>
      </c>
      <c r="P272" s="97">
        <f t="shared" si="85"/>
        <v>1.3354263413599834</v>
      </c>
      <c r="Q272" s="97">
        <f t="shared" si="86"/>
        <v>0.12388772221514528</v>
      </c>
      <c r="R272" s="97">
        <f t="shared" si="87"/>
        <v>0.10468289616672596</v>
      </c>
      <c r="S272" s="97">
        <f t="shared" si="90"/>
        <v>522.09729459174116</v>
      </c>
      <c r="T272" s="97">
        <f t="shared" si="91"/>
        <v>27.887305982680925</v>
      </c>
      <c r="U272" s="97">
        <f t="shared" si="92"/>
        <v>292.99370393990245</v>
      </c>
      <c r="V272" s="33">
        <f t="shared" si="93"/>
        <v>1000.0000000000002</v>
      </c>
      <c r="W272" s="101">
        <f t="shared" si="88"/>
        <v>98758.16268487311</v>
      </c>
      <c r="X272" s="108">
        <f t="shared" si="94"/>
        <v>679.11899007741692</v>
      </c>
      <c r="Y272" s="32">
        <f>(uNES*L272+ uOCEX*G272+uEREX*'PH + UC'!H272+uHOEX*I272+uNES*S272+ uOCEX*N272+uEREX*O272+uHOEX*P272)/(1+oDR)^A$5:A$65536</f>
        <v>414.69611969484708</v>
      </c>
    </row>
    <row r="273" spans="1:25" x14ac:dyDescent="0.25">
      <c r="A273" s="4">
        <v>267</v>
      </c>
      <c r="C273" s="106">
        <f>IF(male=0,VLOOKUP((($A$5:$A$1570/'Life tables'!$I$2)*2)+age,lifetable,13,1),IF(male=1,VLOOKUP((($A$5:$A$1570/'Life tables'!$I$2)*2)+age,lifetable,10,1),"error"))</f>
        <v>1.9370784166106159E-4</v>
      </c>
      <c r="F273" s="97">
        <f t="shared" si="76"/>
        <v>98.858218588534854</v>
      </c>
      <c r="G273" s="97">
        <f t="shared" si="77"/>
        <v>9.9305149560706703</v>
      </c>
      <c r="H273" s="97">
        <f t="shared" si="78"/>
        <v>0.22724763462894179</v>
      </c>
      <c r="I273" s="97">
        <f t="shared" si="79"/>
        <v>0.22724763462894179</v>
      </c>
      <c r="J273" s="97">
        <f t="shared" si="80"/>
        <v>2.1161270069618977E-2</v>
      </c>
      <c r="K273" s="97">
        <f t="shared" si="81"/>
        <v>0.54787134330596232</v>
      </c>
      <c r="L273" s="97">
        <f t="shared" si="89"/>
        <v>87.904175749830713</v>
      </c>
      <c r="M273" s="97">
        <f t="shared" si="82"/>
        <v>580.26077148888191</v>
      </c>
      <c r="N273" s="97">
        <f t="shared" si="83"/>
        <v>55.880369503316999</v>
      </c>
      <c r="O273" s="97">
        <f t="shared" si="84"/>
        <v>1.3338586277550646</v>
      </c>
      <c r="P273" s="97">
        <f t="shared" si="85"/>
        <v>1.3338586277550646</v>
      </c>
      <c r="Q273" s="97">
        <f t="shared" si="86"/>
        <v>0.12374228516513075</v>
      </c>
      <c r="R273" s="97">
        <f t="shared" si="87"/>
        <v>0.10456000447630465</v>
      </c>
      <c r="S273" s="97">
        <f t="shared" si="90"/>
        <v>521.48438244041336</v>
      </c>
      <c r="T273" s="97">
        <f t="shared" si="91"/>
        <v>28.032209537915673</v>
      </c>
      <c r="U273" s="97">
        <f t="shared" si="92"/>
        <v>293.64613528768473</v>
      </c>
      <c r="V273" s="33">
        <f t="shared" si="93"/>
        <v>1000.0000000000002</v>
      </c>
      <c r="W273" s="101">
        <f t="shared" si="88"/>
        <v>98528.864060851687</v>
      </c>
      <c r="X273" s="108">
        <f t="shared" si="94"/>
        <v>678.32165517439967</v>
      </c>
      <c r="Y273" s="32">
        <f>(uNES*L273+ uOCEX*G273+uEREX*'PH + UC'!H273+uHOEX*I273+uNES*S273+ uOCEX*N273+uEREX*O273+uHOEX*P273)/(1+oDR)^A$5:A$65536</f>
        <v>414.09011471838198</v>
      </c>
    </row>
    <row r="274" spans="1:25" x14ac:dyDescent="0.25">
      <c r="A274" s="4">
        <v>268</v>
      </c>
      <c r="C274" s="106">
        <f>IF(male=0,VLOOKUP((($A$5:$A$1570/'Life tables'!$I$2)*2)+age,lifetable,13,1),IF(male=1,VLOOKUP((($A$5:$A$1570/'Life tables'!$I$2)*2)+age,lifetable,10,1),"error"))</f>
        <v>1.9370784166106159E-4</v>
      </c>
      <c r="F274" s="97">
        <f t="shared" si="76"/>
        <v>98.742079713473686</v>
      </c>
      <c r="G274" s="97">
        <f t="shared" si="77"/>
        <v>9.9188485630055023</v>
      </c>
      <c r="H274" s="97">
        <f t="shared" si="78"/>
        <v>0.22698066355640037</v>
      </c>
      <c r="I274" s="97">
        <f t="shared" si="79"/>
        <v>0.22698066355640037</v>
      </c>
      <c r="J274" s="97">
        <f t="shared" si="80"/>
        <v>2.1136409758196809E-2</v>
      </c>
      <c r="K274" s="97">
        <f t="shared" si="81"/>
        <v>0.54722770272252597</v>
      </c>
      <c r="L274" s="97">
        <f t="shared" si="89"/>
        <v>87.800905710874659</v>
      </c>
      <c r="M274" s="97">
        <f t="shared" si="82"/>
        <v>579.57957546092598</v>
      </c>
      <c r="N274" s="97">
        <f t="shared" si="83"/>
        <v>55.8147688499268</v>
      </c>
      <c r="O274" s="97">
        <f t="shared" si="84"/>
        <v>1.3322927469584875</v>
      </c>
      <c r="P274" s="97">
        <f t="shared" si="85"/>
        <v>1.3322927469584875</v>
      </c>
      <c r="Q274" s="97">
        <f t="shared" si="86"/>
        <v>0.12359701814504877</v>
      </c>
      <c r="R274" s="97">
        <f t="shared" si="87"/>
        <v>0.10443725645811698</v>
      </c>
      <c r="S274" s="97">
        <f t="shared" si="90"/>
        <v>520.8721868424791</v>
      </c>
      <c r="T274" s="97">
        <f t="shared" si="91"/>
        <v>28.176942965818917</v>
      </c>
      <c r="U274" s="97">
        <f t="shared" si="92"/>
        <v>294.29780024686539</v>
      </c>
      <c r="V274" s="33">
        <f t="shared" si="93"/>
        <v>1000.0000000000002</v>
      </c>
      <c r="W274" s="101">
        <f t="shared" si="88"/>
        <v>98300.097688171198</v>
      </c>
      <c r="X274" s="108">
        <f t="shared" si="94"/>
        <v>677.52525678731581</v>
      </c>
      <c r="Y274" s="32">
        <f>(uNES*L274+ uOCEX*G274+uEREX*'PH + UC'!H274+uHOEX*I274+uNES*S274+ uOCEX*N274+uEREX*O274+uHOEX*P274)/(1+oDR)^A$5:A$65536</f>
        <v>413.48499554552444</v>
      </c>
    </row>
    <row r="275" spans="1:25" x14ac:dyDescent="0.25">
      <c r="A275" s="4">
        <v>269</v>
      </c>
      <c r="C275" s="106">
        <f>IF(male=0,VLOOKUP((($A$5:$A$1570/'Life tables'!$I$2)*2)+age,lifetable,13,1),IF(male=1,VLOOKUP((($A$5:$A$1570/'Life tables'!$I$2)*2)+age,lifetable,10,1),"error"))</f>
        <v>1.9370784166106159E-4</v>
      </c>
      <c r="F275" s="97">
        <f t="shared" si="76"/>
        <v>98.626080807579882</v>
      </c>
      <c r="G275" s="97">
        <f t="shared" si="77"/>
        <v>9.9071962301361349</v>
      </c>
      <c r="H275" s="97">
        <f t="shared" si="78"/>
        <v>0.22671401423416618</v>
      </c>
      <c r="I275" s="97">
        <f t="shared" si="79"/>
        <v>0.22671401423416618</v>
      </c>
      <c r="J275" s="97">
        <f t="shared" si="80"/>
        <v>2.1111579408121261E-2</v>
      </c>
      <c r="K275" s="97">
        <f t="shared" si="81"/>
        <v>0.54658483784693501</v>
      </c>
      <c r="L275" s="97">
        <f t="shared" si="89"/>
        <v>87.697760131720358</v>
      </c>
      <c r="M275" s="97">
        <f t="shared" si="82"/>
        <v>578.89917597973601</v>
      </c>
      <c r="N275" s="97">
        <f t="shared" si="83"/>
        <v>55.74924490571599</v>
      </c>
      <c r="O275" s="97">
        <f t="shared" si="84"/>
        <v>1.3307286972020709</v>
      </c>
      <c r="P275" s="97">
        <f t="shared" si="85"/>
        <v>1.3307286972020709</v>
      </c>
      <c r="Q275" s="97">
        <f t="shared" si="86"/>
        <v>0.12345192099086481</v>
      </c>
      <c r="R275" s="97">
        <f t="shared" si="87"/>
        <v>0.10431465197355679</v>
      </c>
      <c r="S275" s="97">
        <f t="shared" si="90"/>
        <v>520.26070710665147</v>
      </c>
      <c r="T275" s="97">
        <f t="shared" si="91"/>
        <v>28.321506466217905</v>
      </c>
      <c r="U275" s="97">
        <f t="shared" si="92"/>
        <v>294.94869973668591</v>
      </c>
      <c r="V275" s="33">
        <f t="shared" si="93"/>
        <v>1000.0000000000002</v>
      </c>
      <c r="W275" s="101">
        <f t="shared" si="88"/>
        <v>98071.862339595726</v>
      </c>
      <c r="X275" s="108">
        <f t="shared" si="94"/>
        <v>676.72979379709636</v>
      </c>
      <c r="Y275" s="32">
        <f>(uNES*L275+ uOCEX*G275+uEREX*'PH + UC'!H275+uHOEX*I275+uNES*S275+ uOCEX*N275+uEREX*O275+uHOEX*P275)/(1+oDR)^A$5:A$65536</f>
        <v>412.88076086985728</v>
      </c>
    </row>
    <row r="276" spans="1:25" x14ac:dyDescent="0.25">
      <c r="A276" s="4">
        <v>270</v>
      </c>
      <c r="C276" s="106">
        <f>IF(male=0,VLOOKUP((($A$5:$A$1570/'Life tables'!$I$2)*2)+age,lifetable,13,1),IF(male=1,VLOOKUP((($A$5:$A$1570/'Life tables'!$I$2)*2)+age,lifetable,10,1),"error"))</f>
        <v>1.9370784166106159E-4</v>
      </c>
      <c r="F276" s="97">
        <f t="shared" si="76"/>
        <v>98.510221528310566</v>
      </c>
      <c r="G276" s="97">
        <f t="shared" si="77"/>
        <v>9.8955579230534205</v>
      </c>
      <c r="H276" s="97">
        <f t="shared" si="78"/>
        <v>0.22644768587482814</v>
      </c>
      <c r="I276" s="97">
        <f t="shared" si="79"/>
        <v>0.22644768587482814</v>
      </c>
      <c r="J276" s="97">
        <f t="shared" si="80"/>
        <v>2.1086778946068693E-2</v>
      </c>
      <c r="K276" s="97">
        <f t="shared" si="81"/>
        <v>0.54594274678082</v>
      </c>
      <c r="L276" s="97">
        <f t="shared" si="89"/>
        <v>87.594738707780607</v>
      </c>
      <c r="M276" s="97">
        <f t="shared" si="82"/>
        <v>578.21957226878578</v>
      </c>
      <c r="N276" s="97">
        <f t="shared" si="83"/>
        <v>55.6837975959034</v>
      </c>
      <c r="O276" s="97">
        <f t="shared" si="84"/>
        <v>1.3291664767007962</v>
      </c>
      <c r="P276" s="97">
        <f t="shared" si="85"/>
        <v>1.3291664767007962</v>
      </c>
      <c r="Q276" s="97">
        <f t="shared" si="86"/>
        <v>0.12330699353698248</v>
      </c>
      <c r="R276" s="97">
        <f t="shared" si="87"/>
        <v>0.10419219088269802</v>
      </c>
      <c r="S276" s="97">
        <f t="shared" si="90"/>
        <v>519.64994253506109</v>
      </c>
      <c r="T276" s="97">
        <f t="shared" si="91"/>
        <v>28.465900238700957</v>
      </c>
      <c r="U276" s="97">
        <f t="shared" si="92"/>
        <v>295.5988346743494</v>
      </c>
      <c r="V276" s="33">
        <f t="shared" si="93"/>
        <v>1000.0000000000002</v>
      </c>
      <c r="W276" s="101">
        <f t="shared" si="88"/>
        <v>97844.156790302877</v>
      </c>
      <c r="X276" s="108">
        <f t="shared" si="94"/>
        <v>675.93526508694981</v>
      </c>
      <c r="Y276" s="32">
        <f>(uNES*L276+ uOCEX*G276+uEREX*'PH + UC'!H276+uHOEX*I276+uNES*S276+ uOCEX*N276+uEREX*O276+uHOEX*P276)/(1+oDR)^A$5:A$65536</f>
        <v>412.27740938746672</v>
      </c>
    </row>
    <row r="277" spans="1:25" x14ac:dyDescent="0.25">
      <c r="A277" s="4">
        <v>271</v>
      </c>
      <c r="C277" s="106">
        <f>IF(male=0,VLOOKUP((($A$5:$A$1570/'Life tables'!$I$2)*2)+age,lifetable,13,1),IF(male=1,VLOOKUP((($A$5:$A$1570/'Life tables'!$I$2)*2)+age,lifetable,10,1),"error"))</f>
        <v>1.9370784166106159E-4</v>
      </c>
      <c r="F277" s="97">
        <f t="shared" si="76"/>
        <v>98.394501542310266</v>
      </c>
      <c r="G277" s="97">
        <f t="shared" si="77"/>
        <v>9.8839336082711018</v>
      </c>
      <c r="H277" s="97">
        <f t="shared" si="78"/>
        <v>0.22618167771209444</v>
      </c>
      <c r="I277" s="97">
        <f t="shared" si="79"/>
        <v>0.22618167771209444</v>
      </c>
      <c r="J277" s="97">
        <f t="shared" si="80"/>
        <v>2.1062008300682115E-2</v>
      </c>
      <c r="K277" s="97">
        <f t="shared" si="81"/>
        <v>0.54530142767672796</v>
      </c>
      <c r="L277" s="97">
        <f t="shared" si="89"/>
        <v>87.491841142637568</v>
      </c>
      <c r="M277" s="97">
        <f t="shared" si="82"/>
        <v>577.54076354463962</v>
      </c>
      <c r="N277" s="97">
        <f t="shared" si="83"/>
        <v>55.618426845042485</v>
      </c>
      <c r="O277" s="97">
        <f t="shared" si="84"/>
        <v>1.3276060836537624</v>
      </c>
      <c r="P277" s="97">
        <f t="shared" si="85"/>
        <v>1.3276060836537624</v>
      </c>
      <c r="Q277" s="97">
        <f t="shared" si="86"/>
        <v>0.12316223561633181</v>
      </c>
      <c r="R277" s="97">
        <f t="shared" si="87"/>
        <v>0.10406987304436964</v>
      </c>
      <c r="S277" s="97">
        <f t="shared" si="90"/>
        <v>519.03989242362888</v>
      </c>
      <c r="T277" s="97">
        <f t="shared" si="91"/>
        <v>28.610124482617969</v>
      </c>
      <c r="U277" s="97">
        <f t="shared" si="92"/>
        <v>296.2482059750705</v>
      </c>
      <c r="V277" s="33">
        <f t="shared" si="93"/>
        <v>1000.0000000000002</v>
      </c>
      <c r="W277" s="101">
        <f t="shared" si="88"/>
        <v>97616.979817899715</v>
      </c>
      <c r="X277" s="108">
        <f t="shared" si="94"/>
        <v>675.14166954231177</v>
      </c>
      <c r="Y277" s="32">
        <f>(uNES*L277+ uOCEX*G277+uEREX*'PH + UC'!H277+uHOEX*I277+uNES*S277+ uOCEX*N277+uEREX*O277+uHOEX*P277)/(1+oDR)^A$5:A$65536</f>
        <v>411.67493979690863</v>
      </c>
    </row>
    <row r="278" spans="1:25" x14ac:dyDescent="0.25">
      <c r="A278" s="4">
        <v>272</v>
      </c>
      <c r="C278" s="106">
        <f>IF(male=0,VLOOKUP((($A$5:$A$1570/'Life tables'!$I$2)*2)+age,lifetable,13,1),IF(male=1,VLOOKUP((($A$5:$A$1570/'Life tables'!$I$2)*2)+age,lifetable,10,1),"error"))</f>
        <v>1.9370784166106159E-4</v>
      </c>
      <c r="F278" s="97">
        <f t="shared" si="76"/>
        <v>98.278920524966821</v>
      </c>
      <c r="G278" s="97">
        <f t="shared" si="77"/>
        <v>9.8723232531812126</v>
      </c>
      <c r="H278" s="97">
        <f t="shared" si="78"/>
        <v>0.22591598899977172</v>
      </c>
      <c r="I278" s="97">
        <f t="shared" si="79"/>
        <v>0.22591598899977172</v>
      </c>
      <c r="J278" s="97">
        <f t="shared" si="80"/>
        <v>2.103726740247611E-2</v>
      </c>
      <c r="K278" s="97">
        <f t="shared" si="81"/>
        <v>0.54466087873566127</v>
      </c>
      <c r="L278" s="97">
        <f t="shared" si="89"/>
        <v>87.389067147647921</v>
      </c>
      <c r="M278" s="97">
        <f t="shared" si="82"/>
        <v>576.86274901734487</v>
      </c>
      <c r="N278" s="97">
        <f t="shared" si="83"/>
        <v>55.553132577059088</v>
      </c>
      <c r="O278" s="97">
        <f t="shared" si="84"/>
        <v>1.3260475162450871</v>
      </c>
      <c r="P278" s="97">
        <f t="shared" si="85"/>
        <v>1.3260475162450871</v>
      </c>
      <c r="Q278" s="97">
        <f t="shared" si="86"/>
        <v>0.12301764706045318</v>
      </c>
      <c r="R278" s="97">
        <f t="shared" si="87"/>
        <v>0.10394769831622623</v>
      </c>
      <c r="S278" s="97">
        <f t="shared" si="90"/>
        <v>518.43055606241887</v>
      </c>
      <c r="T278" s="97">
        <f t="shared" si="91"/>
        <v>28.7541793970809</v>
      </c>
      <c r="U278" s="97">
        <f t="shared" si="92"/>
        <v>296.89681455212241</v>
      </c>
      <c r="V278" s="33">
        <f t="shared" si="93"/>
        <v>1000</v>
      </c>
      <c r="W278" s="101">
        <f t="shared" si="88"/>
        <v>97390.330202438156</v>
      </c>
      <c r="X278" s="108">
        <f t="shared" si="94"/>
        <v>674.34900605079679</v>
      </c>
      <c r="Y278" s="32">
        <f>(uNES*L278+ uOCEX*G278+uEREX*'PH + UC'!H278+uHOEX*I278+uNES*S278+ uOCEX*N278+uEREX*O278+uHOEX*P278)/(1+oDR)^A$5:A$65536</f>
        <v>411.07335079917704</v>
      </c>
    </row>
    <row r="279" spans="1:25" x14ac:dyDescent="0.25">
      <c r="A279" s="4">
        <v>273</v>
      </c>
      <c r="C279" s="106">
        <f>IF(male=0,VLOOKUP((($A$5:$A$1570/'Life tables'!$I$2)*2)+age,lifetable,13,1),IF(male=1,VLOOKUP((($A$5:$A$1570/'Life tables'!$I$2)*2)+age,lifetable,10,1),"error"))</f>
        <v>1.9370784166106159E-4</v>
      </c>
      <c r="F279" s="97">
        <f t="shared" si="76"/>
        <v>98.163478159989566</v>
      </c>
      <c r="G279" s="97">
        <f t="shared" si="77"/>
        <v>9.8607268260116872</v>
      </c>
      <c r="H279" s="97">
        <f t="shared" si="78"/>
        <v>0.22565061901079547</v>
      </c>
      <c r="I279" s="97">
        <f t="shared" si="79"/>
        <v>0.22565061901079547</v>
      </c>
      <c r="J279" s="97">
        <f t="shared" si="80"/>
        <v>2.1012556183746513E-2</v>
      </c>
      <c r="K279" s="97">
        <f t="shared" si="81"/>
        <v>0.54402109820474009</v>
      </c>
      <c r="L279" s="97">
        <f t="shared" si="89"/>
        <v>87.286416441567795</v>
      </c>
      <c r="M279" s="97">
        <f t="shared" si="82"/>
        <v>576.18552789080729</v>
      </c>
      <c r="N279" s="97">
        <f t="shared" si="83"/>
        <v>55.487914715287609</v>
      </c>
      <c r="O279" s="97">
        <f t="shared" si="84"/>
        <v>1.3244907726447703</v>
      </c>
      <c r="P279" s="97">
        <f t="shared" si="85"/>
        <v>1.3244907726447703</v>
      </c>
      <c r="Q279" s="97">
        <f t="shared" si="86"/>
        <v>0.12287322769957712</v>
      </c>
      <c r="R279" s="97">
        <f t="shared" si="87"/>
        <v>0.10382566655481572</v>
      </c>
      <c r="S279" s="97">
        <f t="shared" si="90"/>
        <v>517.82193273597579</v>
      </c>
      <c r="T279" s="97">
        <f t="shared" si="91"/>
        <v>28.898065180964224</v>
      </c>
      <c r="U279" s="97">
        <f t="shared" si="92"/>
        <v>297.54466131688196</v>
      </c>
      <c r="V279" s="33">
        <f t="shared" si="93"/>
        <v>1000.0000000000001</v>
      </c>
      <c r="W279" s="101">
        <f t="shared" si="88"/>
        <v>97164.206726429184</v>
      </c>
      <c r="X279" s="108">
        <f t="shared" si="94"/>
        <v>673.55727350215398</v>
      </c>
      <c r="Y279" s="32">
        <f>(uNES*L279+ uOCEX*G279+uEREX*'PH + UC'!H279+uHOEX*I279+uNES*S279+ uOCEX*N279+uEREX*O279+uHOEX*P279)/(1+oDR)^A$5:A$65536</f>
        <v>410.47264109767502</v>
      </c>
    </row>
    <row r="280" spans="1:25" x14ac:dyDescent="0.25">
      <c r="A280" s="4">
        <v>274</v>
      </c>
      <c r="C280" s="106">
        <f>IF(male=0,VLOOKUP((($A$5:$A$1570/'Life tables'!$I$2)*2)+age,lifetable,13,1),IF(male=1,VLOOKUP((($A$5:$A$1570/'Life tables'!$I$2)*2)+age,lifetable,10,1),"error"))</f>
        <v>1.9370784166106159E-4</v>
      </c>
      <c r="F280" s="97">
        <f t="shared" si="76"/>
        <v>98.048174139008083</v>
      </c>
      <c r="G280" s="97">
        <f t="shared" si="77"/>
        <v>9.8491442957860773</v>
      </c>
      <c r="H280" s="97">
        <f t="shared" si="78"/>
        <v>0.22538556703630755</v>
      </c>
      <c r="I280" s="97">
        <f t="shared" si="79"/>
        <v>0.22538556703630755</v>
      </c>
      <c r="J280" s="97">
        <f t="shared" si="80"/>
        <v>2.0987874578484562E-2</v>
      </c>
      <c r="K280" s="97">
        <f t="shared" si="81"/>
        <v>0.54338208437497804</v>
      </c>
      <c r="L280" s="97">
        <f t="shared" si="89"/>
        <v>87.183888750195933</v>
      </c>
      <c r="M280" s="97">
        <f t="shared" si="82"/>
        <v>575.50909936314611</v>
      </c>
      <c r="N280" s="97">
        <f t="shared" si="83"/>
        <v>55.422773182505196</v>
      </c>
      <c r="O280" s="97">
        <f t="shared" si="84"/>
        <v>1.3229358510095106</v>
      </c>
      <c r="P280" s="97">
        <f t="shared" si="85"/>
        <v>1.3229358510095106</v>
      </c>
      <c r="Q280" s="97">
        <f t="shared" si="86"/>
        <v>0.12272897736270029</v>
      </c>
      <c r="R280" s="97">
        <f t="shared" si="87"/>
        <v>0.10370377761564328</v>
      </c>
      <c r="S280" s="97">
        <f t="shared" si="90"/>
        <v>517.21402172364355</v>
      </c>
      <c r="T280" s="97">
        <f t="shared" si="91"/>
        <v>29.041782032905409</v>
      </c>
      <c r="U280" s="97">
        <f t="shared" si="92"/>
        <v>298.19174717887256</v>
      </c>
      <c r="V280" s="33">
        <f t="shared" si="93"/>
        <v>1000.0000000000003</v>
      </c>
      <c r="W280" s="101">
        <f t="shared" si="88"/>
        <v>96938.608174855966</v>
      </c>
      <c r="X280" s="108">
        <f t="shared" si="94"/>
        <v>672.76647078822236</v>
      </c>
      <c r="Y280" s="32">
        <f>(uNES*L280+ uOCEX*G280+uEREX*'PH + UC'!H280+uHOEX*I280+uNES*S280+ uOCEX*N280+uEREX*O280+uHOEX*P280)/(1+oDR)^A$5:A$65536</f>
        <v>409.87280939818413</v>
      </c>
    </row>
    <row r="281" spans="1:25" x14ac:dyDescent="0.25">
      <c r="A281" s="4">
        <v>275</v>
      </c>
      <c r="C281" s="106">
        <f>IF(male=0,VLOOKUP((($A$5:$A$1570/'Life tables'!$I$2)*2)+age,lifetable,13,1),IF(male=1,VLOOKUP((($A$5:$A$1570/'Life tables'!$I$2)*2)+age,lifetable,10,1),"error"))</f>
        <v>1.9370784166106159E-4</v>
      </c>
      <c r="F281" s="97">
        <f t="shared" si="76"/>
        <v>97.933008161190799</v>
      </c>
      <c r="G281" s="97">
        <f t="shared" si="77"/>
        <v>9.837575632285219</v>
      </c>
      <c r="H281" s="97">
        <f t="shared" si="78"/>
        <v>0.22512083238477965</v>
      </c>
      <c r="I281" s="97">
        <f t="shared" si="79"/>
        <v>0.22512083238477965</v>
      </c>
      <c r="J281" s="97">
        <f t="shared" si="80"/>
        <v>2.0963222522295214E-2</v>
      </c>
      <c r="K281" s="97">
        <f t="shared" si="81"/>
        <v>0.54274383557916961</v>
      </c>
      <c r="L281" s="97">
        <f t="shared" si="89"/>
        <v>87.081483806034555</v>
      </c>
      <c r="M281" s="97">
        <f t="shared" si="82"/>
        <v>574.83346262703174</v>
      </c>
      <c r="N281" s="97">
        <f t="shared" si="83"/>
        <v>55.357707900964257</v>
      </c>
      <c r="O281" s="97">
        <f t="shared" si="84"/>
        <v>1.3213827494834811</v>
      </c>
      <c r="P281" s="97">
        <f t="shared" si="85"/>
        <v>1.3213827494834811</v>
      </c>
      <c r="Q281" s="97">
        <f t="shared" si="86"/>
        <v>0.12258489587765732</v>
      </c>
      <c r="R281" s="97">
        <f t="shared" si="87"/>
        <v>0.10358203135323232</v>
      </c>
      <c r="S281" s="97">
        <f t="shared" si="90"/>
        <v>516.60682229986958</v>
      </c>
      <c r="T281" s="97">
        <f t="shared" si="91"/>
        <v>29.185330151305362</v>
      </c>
      <c r="U281" s="97">
        <f t="shared" si="92"/>
        <v>298.83807304580495</v>
      </c>
      <c r="V281" s="33">
        <f t="shared" si="93"/>
        <v>1000.0000000000005</v>
      </c>
      <c r="W281" s="101">
        <f t="shared" si="88"/>
        <v>96713.533335185828</v>
      </c>
      <c r="X281" s="108">
        <f t="shared" si="94"/>
        <v>671.97659680289007</v>
      </c>
      <c r="Y281" s="32">
        <f>(uNES*L281+ uOCEX*G281+uEREX*'PH + UC'!H281+uHOEX*I281+uNES*S281+ uOCEX*N281+uEREX*O281+uHOEX*P281)/(1+oDR)^A$5:A$65536</f>
        <v>409.27385440883825</v>
      </c>
    </row>
    <row r="282" spans="1:25" x14ac:dyDescent="0.25">
      <c r="A282" s="4">
        <v>276</v>
      </c>
      <c r="C282" s="106">
        <f>IF(male=0,VLOOKUP((($A$5:$A$1570/'Life tables'!$I$2)*2)+age,lifetable,13,1),IF(male=1,VLOOKUP((($A$5:$A$1570/'Life tables'!$I$2)*2)+age,lifetable,10,1),"error"))</f>
        <v>1.9370784166106159E-4</v>
      </c>
      <c r="F282" s="97">
        <f t="shared" si="76"/>
        <v>97.81797993288221</v>
      </c>
      <c r="G282" s="97">
        <f t="shared" si="77"/>
        <v>9.8260208060108027</v>
      </c>
      <c r="H282" s="97">
        <f t="shared" si="78"/>
        <v>0.22485641438117912</v>
      </c>
      <c r="I282" s="97">
        <f t="shared" si="79"/>
        <v>0.22485641438117912</v>
      </c>
      <c r="J282" s="97">
        <f t="shared" si="80"/>
        <v>2.0938599952319534E-2</v>
      </c>
      <c r="K282" s="97">
        <f t="shared" si="81"/>
        <v>0.54210635018987852</v>
      </c>
      <c r="L282" s="97">
        <f t="shared" si="89"/>
        <v>86.97920134796685</v>
      </c>
      <c r="M282" s="97">
        <f t="shared" si="82"/>
        <v>574.15861687000802</v>
      </c>
      <c r="N282" s="97">
        <f t="shared" si="83"/>
        <v>55.292718792423507</v>
      </c>
      <c r="O282" s="97">
        <f t="shared" si="84"/>
        <v>1.3198314661990704</v>
      </c>
      <c r="P282" s="97">
        <f t="shared" si="85"/>
        <v>1.3198314661990704</v>
      </c>
      <c r="Q282" s="97">
        <f t="shared" si="86"/>
        <v>0.12244098307118959</v>
      </c>
      <c r="R282" s="97">
        <f t="shared" si="87"/>
        <v>0.10346042762118239</v>
      </c>
      <c r="S282" s="97">
        <f t="shared" si="90"/>
        <v>516.00033373449401</v>
      </c>
      <c r="T282" s="97">
        <f t="shared" si="91"/>
        <v>29.328709734328871</v>
      </c>
      <c r="U282" s="97">
        <f t="shared" si="92"/>
        <v>299.48363982361599</v>
      </c>
      <c r="V282" s="33">
        <f t="shared" si="93"/>
        <v>1000.0000000000005</v>
      </c>
      <c r="W282" s="101">
        <f t="shared" si="88"/>
        <v>96488.980997381674</v>
      </c>
      <c r="X282" s="108">
        <f t="shared" si="94"/>
        <v>671.18765044205566</v>
      </c>
      <c r="Y282" s="32">
        <f>(uNES*L282+ uOCEX*G282+uEREX*'PH + UC'!H282+uHOEX*I282+uNES*S282+ uOCEX*N282+uEREX*O282+uHOEX*P282)/(1+oDR)^A$5:A$65536</f>
        <v>408.67577484009638</v>
      </c>
    </row>
    <row r="283" spans="1:25" x14ac:dyDescent="0.25">
      <c r="A283" s="4">
        <v>277</v>
      </c>
      <c r="C283" s="106">
        <f>IF(male=0,VLOOKUP((($A$5:$A$1570/'Life tables'!$I$2)*2)+age,lifetable,13,1),IF(male=1,VLOOKUP((($A$5:$A$1570/'Life tables'!$I$2)*2)+age,lifetable,10,1),"error"))</f>
        <v>1.9370784166106159E-4</v>
      </c>
      <c r="F283" s="97">
        <f t="shared" si="76"/>
        <v>97.703089167258284</v>
      </c>
      <c r="G283" s="97">
        <f t="shared" si="77"/>
        <v>9.8144797881507557</v>
      </c>
      <c r="H283" s="97">
        <f t="shared" si="78"/>
        <v>0.22459231236617705</v>
      </c>
      <c r="I283" s="97">
        <f t="shared" si="79"/>
        <v>0.22459231236617705</v>
      </c>
      <c r="J283" s="97">
        <f t="shared" si="80"/>
        <v>2.0914006807160882E-2</v>
      </c>
      <c r="K283" s="97">
        <f t="shared" si="81"/>
        <v>0.54146962661752873</v>
      </c>
      <c r="L283" s="97">
        <f t="shared" si="89"/>
        <v>86.87704112095048</v>
      </c>
      <c r="M283" s="97">
        <f t="shared" si="82"/>
        <v>573.48456127479744</v>
      </c>
      <c r="N283" s="97">
        <f t="shared" si="83"/>
        <v>55.227805778177348</v>
      </c>
      <c r="O283" s="97">
        <f t="shared" si="84"/>
        <v>1.318281999277584</v>
      </c>
      <c r="P283" s="97">
        <f t="shared" si="85"/>
        <v>1.318281999277584</v>
      </c>
      <c r="Q283" s="97">
        <f t="shared" si="86"/>
        <v>0.12229723876901026</v>
      </c>
      <c r="R283" s="97">
        <f t="shared" si="87"/>
        <v>0.10333896627222432</v>
      </c>
      <c r="S283" s="97">
        <f t="shared" si="90"/>
        <v>515.3945552930237</v>
      </c>
      <c r="T283" s="97">
        <f t="shared" si="91"/>
        <v>29.471920979905043</v>
      </c>
      <c r="U283" s="97">
        <f t="shared" si="92"/>
        <v>300.12844841650576</v>
      </c>
      <c r="V283" s="33">
        <f t="shared" si="93"/>
        <v>1000.0000000000006</v>
      </c>
      <c r="W283" s="101">
        <f t="shared" si="88"/>
        <v>96264.949953912263</v>
      </c>
      <c r="X283" s="108">
        <f t="shared" si="94"/>
        <v>670.3996306035898</v>
      </c>
      <c r="Y283" s="32">
        <f>(uNES*L283+ uOCEX*G283+uEREX*'PH + UC'!H283+uHOEX*I283+uNES*S283+ uOCEX*N283+uEREX*O283+uHOEX*P283)/(1+oDR)^A$5:A$65536</f>
        <v>408.07856940471868</v>
      </c>
    </row>
    <row r="284" spans="1:25" x14ac:dyDescent="0.25">
      <c r="A284" s="4">
        <v>278</v>
      </c>
      <c r="C284" s="106">
        <f>IF(male=0,VLOOKUP((($A$5:$A$1570/'Life tables'!$I$2)*2)+age,lifetable,13,1),IF(male=1,VLOOKUP((($A$5:$A$1570/'Life tables'!$I$2)*2)+age,lifetable,10,1),"error"))</f>
        <v>1.9370784166106159E-4</v>
      </c>
      <c r="F284" s="97">
        <f t="shared" si="76"/>
        <v>97.588335583998571</v>
      </c>
      <c r="G284" s="97">
        <f t="shared" si="77"/>
        <v>9.8029525505462995</v>
      </c>
      <c r="H284" s="97">
        <f t="shared" si="78"/>
        <v>0.22432852569539449</v>
      </c>
      <c r="I284" s="97">
        <f t="shared" si="79"/>
        <v>0.22432852569539449</v>
      </c>
      <c r="J284" s="97">
        <f t="shared" si="80"/>
        <v>2.0889443026814784E-2</v>
      </c>
      <c r="K284" s="97">
        <f t="shared" si="81"/>
        <v>0.54083366330858684</v>
      </c>
      <c r="L284" s="97">
        <f t="shared" si="89"/>
        <v>86.775002875726074</v>
      </c>
      <c r="M284" s="97">
        <f t="shared" si="82"/>
        <v>572.81129501959117</v>
      </c>
      <c r="N284" s="97">
        <f t="shared" si="83"/>
        <v>55.162968779083812</v>
      </c>
      <c r="O284" s="97">
        <f t="shared" si="84"/>
        <v>1.3167343468299113</v>
      </c>
      <c r="P284" s="97">
        <f t="shared" si="85"/>
        <v>1.3167343468299113</v>
      </c>
      <c r="Q284" s="97">
        <f t="shared" si="86"/>
        <v>0.12215366279586629</v>
      </c>
      <c r="R284" s="97">
        <f t="shared" si="87"/>
        <v>0.10321764715827236</v>
      </c>
      <c r="S284" s="97">
        <f t="shared" si="90"/>
        <v>514.78948623689337</v>
      </c>
      <c r="T284" s="97">
        <f t="shared" si="91"/>
        <v>29.614964085727724</v>
      </c>
      <c r="U284" s="97">
        <f t="shared" si="92"/>
        <v>300.77249972697263</v>
      </c>
      <c r="V284" s="33">
        <f t="shared" si="93"/>
        <v>1000.0000000000005</v>
      </c>
      <c r="W284" s="101">
        <f t="shared" si="88"/>
        <v>96041.438999761565</v>
      </c>
      <c r="X284" s="108">
        <f t="shared" si="94"/>
        <v>669.61253618730018</v>
      </c>
      <c r="Y284" s="32">
        <f>(uNES*L284+ uOCEX*G284+uEREX*'PH + UC'!H284+uHOEX*I284+uNES*S284+ uOCEX*N284+uEREX*O284+uHOEX*P284)/(1+oDR)^A$5:A$65536</f>
        <v>407.48223681774186</v>
      </c>
    </row>
    <row r="285" spans="1:25" x14ac:dyDescent="0.25">
      <c r="A285" s="4">
        <v>279</v>
      </c>
      <c r="C285" s="106">
        <f>IF(male=0,VLOOKUP((($A$5:$A$1570/'Life tables'!$I$2)*2)+age,lifetable,13,1),IF(male=1,VLOOKUP((($A$5:$A$1570/'Life tables'!$I$2)*2)+age,lifetable,10,1),"error"))</f>
        <v>1.9370784166106159E-4</v>
      </c>
      <c r="F285" s="97">
        <f t="shared" si="76"/>
        <v>97.473718908974604</v>
      </c>
      <c r="G285" s="97">
        <f t="shared" si="77"/>
        <v>9.7914390656606578</v>
      </c>
      <c r="H285" s="97">
        <f t="shared" si="78"/>
        <v>0.22406505373868607</v>
      </c>
      <c r="I285" s="97">
        <f t="shared" si="79"/>
        <v>0.22406505373868607</v>
      </c>
      <c r="J285" s="97">
        <f t="shared" si="80"/>
        <v>2.0864908552602184E-2</v>
      </c>
      <c r="K285" s="97">
        <f t="shared" si="81"/>
        <v>0.54019845874383532</v>
      </c>
      <c r="L285" s="97">
        <f t="shared" si="89"/>
        <v>86.67308636854014</v>
      </c>
      <c r="M285" s="97">
        <f t="shared" si="82"/>
        <v>572.13881727832563</v>
      </c>
      <c r="N285" s="97">
        <f t="shared" si="83"/>
        <v>55.09820771559118</v>
      </c>
      <c r="O285" s="97">
        <f t="shared" si="84"/>
        <v>1.3151885069571612</v>
      </c>
      <c r="P285" s="97">
        <f t="shared" si="85"/>
        <v>1.3151885069571612</v>
      </c>
      <c r="Q285" s="97">
        <f t="shared" si="86"/>
        <v>0.12201025497559717</v>
      </c>
      <c r="R285" s="97">
        <f t="shared" si="87"/>
        <v>0.10309647013047411</v>
      </c>
      <c r="S285" s="97">
        <f t="shared" si="90"/>
        <v>514.18512582371409</v>
      </c>
      <c r="T285" s="97">
        <f t="shared" si="91"/>
        <v>29.757839249255923</v>
      </c>
      <c r="U285" s="97">
        <f t="shared" si="92"/>
        <v>301.41579465584692</v>
      </c>
      <c r="V285" s="33">
        <f t="shared" si="93"/>
        <v>1000.0000000000005</v>
      </c>
      <c r="W285" s="101">
        <f t="shared" si="88"/>
        <v>95818.446932437728</v>
      </c>
      <c r="X285" s="108">
        <f t="shared" si="94"/>
        <v>668.82636609489771</v>
      </c>
      <c r="Y285" s="32">
        <f>(uNES*L285+ uOCEX*G285+uEREX*'PH + UC'!H285+uHOEX*I285+uNES*S285+ uOCEX*N285+uEREX*O285+uHOEX*P285)/(1+oDR)^A$5:A$65536</f>
        <v>406.88677579645582</v>
      </c>
    </row>
    <row r="286" spans="1:25" x14ac:dyDescent="0.25">
      <c r="A286" s="4">
        <v>280</v>
      </c>
      <c r="C286" s="106">
        <f>IF(male=0,VLOOKUP((($A$5:$A$1570/'Life tables'!$I$2)*2)+age,lifetable,13,1),IF(male=1,VLOOKUP((($A$5:$A$1570/'Life tables'!$I$2)*2)+age,lifetable,10,1),"error"))</f>
        <v>1.9370784166106159E-4</v>
      </c>
      <c r="F286" s="97">
        <f t="shared" si="76"/>
        <v>97.359238873953586</v>
      </c>
      <c r="G286" s="97">
        <f t="shared" si="77"/>
        <v>9.7799393065492843</v>
      </c>
      <c r="H286" s="97">
        <f t="shared" si="78"/>
        <v>0.22380189587945895</v>
      </c>
      <c r="I286" s="97">
        <f t="shared" si="79"/>
        <v>0.22380189587945895</v>
      </c>
      <c r="J286" s="97">
        <f t="shared" si="80"/>
        <v>2.0840403327106037E-2</v>
      </c>
      <c r="K286" s="97">
        <f t="shared" si="81"/>
        <v>0.53956401143673038</v>
      </c>
      <c r="L286" s="97">
        <f t="shared" si="89"/>
        <v>86.571291360881546</v>
      </c>
      <c r="M286" s="97">
        <f t="shared" si="82"/>
        <v>571.46712722094423</v>
      </c>
      <c r="N286" s="97">
        <f t="shared" si="83"/>
        <v>55.033522507763209</v>
      </c>
      <c r="O286" s="97">
        <f t="shared" si="84"/>
        <v>1.3136444777512637</v>
      </c>
      <c r="P286" s="97">
        <f t="shared" si="85"/>
        <v>1.3136444777512637</v>
      </c>
      <c r="Q286" s="97">
        <f t="shared" si="86"/>
        <v>0.121867015131191</v>
      </c>
      <c r="R286" s="97">
        <f t="shared" si="87"/>
        <v>0.10297543503925766</v>
      </c>
      <c r="S286" s="97">
        <f t="shared" si="90"/>
        <v>513.58147330750808</v>
      </c>
      <c r="T286" s="97">
        <f t="shared" si="91"/>
        <v>29.90054666771422</v>
      </c>
      <c r="U286" s="97">
        <f t="shared" si="92"/>
        <v>302.05833410232293</v>
      </c>
      <c r="V286" s="33">
        <f t="shared" si="93"/>
        <v>1000.0000000000007</v>
      </c>
      <c r="W286" s="101">
        <f t="shared" si="88"/>
        <v>95595.9725519809</v>
      </c>
      <c r="X286" s="108">
        <f t="shared" si="94"/>
        <v>668.04111922996356</v>
      </c>
      <c r="Y286" s="32">
        <f>(uNES*L286+ uOCEX*G286+uEREX*'PH + UC'!H286+uHOEX*I286+uNES*S286+ uOCEX*N286+uEREX*O286+uHOEX*P286)/(1+oDR)^A$5:A$65536</f>
        <v>406.29218506038183</v>
      </c>
    </row>
    <row r="287" spans="1:25" x14ac:dyDescent="0.25">
      <c r="A287" s="4">
        <v>281</v>
      </c>
      <c r="C287" s="106">
        <f>IF(male=0,VLOOKUP((($A$5:$A$1570/'Life tables'!$I$2)*2)+age,lifetable,13,1),IF(male=1,VLOOKUP((($A$5:$A$1570/'Life tables'!$I$2)*2)+age,lifetable,10,1),"error"))</f>
        <v>1.9370784166106159E-4</v>
      </c>
      <c r="F287" s="97">
        <f t="shared" si="76"/>
        <v>97.244895216316749</v>
      </c>
      <c r="G287" s="97">
        <f t="shared" si="77"/>
        <v>9.768453246831573</v>
      </c>
      <c r="H287" s="97">
        <f t="shared" si="78"/>
        <v>0.22353905151402542</v>
      </c>
      <c r="I287" s="97">
        <f t="shared" si="79"/>
        <v>0.22353905151402542</v>
      </c>
      <c r="J287" s="97">
        <f t="shared" si="80"/>
        <v>2.0815927294111032E-2</v>
      </c>
      <c r="K287" s="97">
        <f t="shared" si="81"/>
        <v>0.53893031993184137</v>
      </c>
      <c r="L287" s="97">
        <f t="shared" si="89"/>
        <v>86.469617619231173</v>
      </c>
      <c r="M287" s="97">
        <f t="shared" si="82"/>
        <v>570.79622401364679</v>
      </c>
      <c r="N287" s="97">
        <f t="shared" si="83"/>
        <v>54.968913075303135</v>
      </c>
      <c r="O287" s="97">
        <f t="shared" si="84"/>
        <v>1.3121022572955432</v>
      </c>
      <c r="P287" s="97">
        <f t="shared" si="85"/>
        <v>1.3121022572955432</v>
      </c>
      <c r="Q287" s="97">
        <f t="shared" si="86"/>
        <v>0.12172394308483746</v>
      </c>
      <c r="R287" s="97">
        <f t="shared" si="87"/>
        <v>0.10285454173437648</v>
      </c>
      <c r="S287" s="97">
        <f t="shared" si="90"/>
        <v>512.97852793893333</v>
      </c>
      <c r="T287" s="97">
        <f t="shared" si="91"/>
        <v>30.043086538093167</v>
      </c>
      <c r="U287" s="97">
        <f t="shared" si="92"/>
        <v>302.70011896398915</v>
      </c>
      <c r="V287" s="33">
        <f t="shared" si="93"/>
        <v>1000.0000000000007</v>
      </c>
      <c r="W287" s="101">
        <f t="shared" si="88"/>
        <v>95374.014660970162</v>
      </c>
      <c r="X287" s="108">
        <f t="shared" si="94"/>
        <v>667.25679449791835</v>
      </c>
      <c r="Y287" s="32">
        <f>(uNES*L287+ uOCEX*G287+uEREX*'PH + UC'!H287+uHOEX*I287+uNES*S287+ uOCEX*N287+uEREX*O287+uHOEX*P287)/(1+oDR)^A$5:A$65536</f>
        <v>405.69846333125298</v>
      </c>
    </row>
    <row r="288" spans="1:25" x14ac:dyDescent="0.25">
      <c r="A288" s="4">
        <v>282</v>
      </c>
      <c r="C288" s="106">
        <f>IF(male=0,VLOOKUP((($A$5:$A$1570/'Life tables'!$I$2)*2)+age,lifetable,13,1),IF(male=1,VLOOKUP((($A$5:$A$1570/'Life tables'!$I$2)*2)+age,lifetable,10,1),"error"))</f>
        <v>1.9370784166106159E-4</v>
      </c>
      <c r="F288" s="97">
        <f t="shared" si="76"/>
        <v>97.130687678791418</v>
      </c>
      <c r="G288" s="97">
        <f t="shared" si="77"/>
        <v>9.7569808606639459</v>
      </c>
      <c r="H288" s="97">
        <f t="shared" si="78"/>
        <v>0.22327652005098692</v>
      </c>
      <c r="I288" s="97">
        <f t="shared" si="79"/>
        <v>0.22327652005098692</v>
      </c>
      <c r="J288" s="97">
        <f t="shared" si="80"/>
        <v>2.0791480398546194E-2</v>
      </c>
      <c r="K288" s="97">
        <f t="shared" si="81"/>
        <v>0.53829738280336559</v>
      </c>
      <c r="L288" s="97">
        <f t="shared" si="89"/>
        <v>86.368064914823577</v>
      </c>
      <c r="M288" s="97">
        <f t="shared" si="82"/>
        <v>570.1261068191269</v>
      </c>
      <c r="N288" s="97">
        <f t="shared" si="83"/>
        <v>54.904379337576536</v>
      </c>
      <c r="O288" s="97">
        <f t="shared" si="84"/>
        <v>1.3105618436652648</v>
      </c>
      <c r="P288" s="97">
        <f t="shared" si="85"/>
        <v>1.3105618436652648</v>
      </c>
      <c r="Q288" s="97">
        <f t="shared" si="86"/>
        <v>0.12158103865797855</v>
      </c>
      <c r="R288" s="97">
        <f t="shared" si="87"/>
        <v>0.1027337900649523</v>
      </c>
      <c r="S288" s="97">
        <f t="shared" si="90"/>
        <v>512.37628896549688</v>
      </c>
      <c r="T288" s="97">
        <f t="shared" si="91"/>
        <v>30.185459057149693</v>
      </c>
      <c r="U288" s="97">
        <f t="shared" si="92"/>
        <v>303.34115013685749</v>
      </c>
      <c r="V288" s="33">
        <f t="shared" si="93"/>
        <v>1000.0000000000007</v>
      </c>
      <c r="W288" s="101">
        <f t="shared" si="88"/>
        <v>95152.572064530701</v>
      </c>
      <c r="X288" s="108">
        <f t="shared" si="94"/>
        <v>666.4733908059934</v>
      </c>
      <c r="Y288" s="32">
        <f>(uNES*L288+ uOCEX*G288+uEREX*'PH + UC'!H288+uHOEX*I288+uNES*S288+ uOCEX*N288+uEREX*O288+uHOEX*P288)/(1+oDR)^A$5:A$65536</f>
        <v>405.10560933299178</v>
      </c>
    </row>
    <row r="289" spans="1:25" x14ac:dyDescent="0.25">
      <c r="A289" s="4">
        <v>283</v>
      </c>
      <c r="C289" s="106">
        <f>IF(male=0,VLOOKUP((($A$5:$A$1570/'Life tables'!$I$2)*2)+age,lifetable,13,1),IF(male=1,VLOOKUP((($A$5:$A$1570/'Life tables'!$I$2)*2)+age,lifetable,10,1),"error"))</f>
        <v>1.9370784166106159E-4</v>
      </c>
      <c r="F289" s="97">
        <f t="shared" si="76"/>
        <v>97.016616009196554</v>
      </c>
      <c r="G289" s="97">
        <f t="shared" si="77"/>
        <v>9.7455221227142914</v>
      </c>
      <c r="H289" s="97">
        <f t="shared" si="78"/>
        <v>0.22301430091064917</v>
      </c>
      <c r="I289" s="97">
        <f t="shared" si="79"/>
        <v>0.22301430091064917</v>
      </c>
      <c r="J289" s="97">
        <f t="shared" si="80"/>
        <v>2.0767062586430473E-2</v>
      </c>
      <c r="K289" s="97">
        <f t="shared" si="81"/>
        <v>0.53766519865371776</v>
      </c>
      <c r="L289" s="97">
        <f t="shared" si="89"/>
        <v>86.266633023420809</v>
      </c>
      <c r="M289" s="97">
        <f t="shared" si="82"/>
        <v>569.45677479679682</v>
      </c>
      <c r="N289" s="97">
        <f t="shared" si="83"/>
        <v>54.839921213632991</v>
      </c>
      <c r="O289" s="97">
        <f t="shared" si="84"/>
        <v>1.3090232349281501</v>
      </c>
      <c r="P289" s="97">
        <f t="shared" si="85"/>
        <v>1.3090232349281501</v>
      </c>
      <c r="Q289" s="97">
        <f t="shared" si="86"/>
        <v>0.12143830167135647</v>
      </c>
      <c r="R289" s="97">
        <f t="shared" si="87"/>
        <v>0.1026131798795155</v>
      </c>
      <c r="S289" s="97">
        <f t="shared" si="90"/>
        <v>511.77475563175665</v>
      </c>
      <c r="T289" s="97">
        <f t="shared" si="91"/>
        <v>30.32766442140748</v>
      </c>
      <c r="U289" s="97">
        <f t="shared" si="92"/>
        <v>303.98142851539075</v>
      </c>
      <c r="V289" s="33">
        <f t="shared" si="93"/>
        <v>1000.0000000000005</v>
      </c>
      <c r="W289" s="101">
        <f t="shared" si="88"/>
        <v>94931.643570339133</v>
      </c>
      <c r="X289" s="108">
        <f t="shared" si="94"/>
        <v>665.6909070632023</v>
      </c>
      <c r="Y289" s="32">
        <f>(uNES*L289+ uOCEX*G289+uEREX*'PH + UC'!H289+uHOEX*I289+uNES*S289+ uOCEX*N289+uEREX*O289+uHOEX*P289)/(1+oDR)^A$5:A$65536</f>
        <v>404.51362179169325</v>
      </c>
    </row>
    <row r="290" spans="1:25" x14ac:dyDescent="0.25">
      <c r="A290" s="4">
        <v>284</v>
      </c>
      <c r="C290" s="106">
        <f>IF(male=0,VLOOKUP((($A$5:$A$1570/'Life tables'!$I$2)*2)+age,lifetable,13,1),IF(male=1,VLOOKUP((($A$5:$A$1570/'Life tables'!$I$2)*2)+age,lifetable,10,1),"error"))</f>
        <v>1.9370784166106159E-4</v>
      </c>
      <c r="F290" s="97">
        <f t="shared" si="76"/>
        <v>96.902679960200544</v>
      </c>
      <c r="G290" s="97">
        <f t="shared" si="77"/>
        <v>9.7340770081376284</v>
      </c>
      <c r="H290" s="97">
        <f t="shared" si="78"/>
        <v>0.22275239352446538</v>
      </c>
      <c r="I290" s="97">
        <f t="shared" si="79"/>
        <v>0.22275239352446538</v>
      </c>
      <c r="J290" s="97">
        <f t="shared" si="80"/>
        <v>2.074267380482088E-2</v>
      </c>
      <c r="K290" s="97">
        <f t="shared" si="81"/>
        <v>0.53703376611218845</v>
      </c>
      <c r="L290" s="97">
        <f t="shared" si="89"/>
        <v>86.165321725096973</v>
      </c>
      <c r="M290" s="97">
        <f t="shared" si="82"/>
        <v>568.78822710300187</v>
      </c>
      <c r="N290" s="97">
        <f t="shared" si="83"/>
        <v>54.775538622226726</v>
      </c>
      <c r="O290" s="97">
        <f t="shared" si="84"/>
        <v>1.3074864291448709</v>
      </c>
      <c r="P290" s="97">
        <f t="shared" si="85"/>
        <v>1.3074864291448709</v>
      </c>
      <c r="Q290" s="97">
        <f t="shared" si="86"/>
        <v>0.12129573194505944</v>
      </c>
      <c r="R290" s="97">
        <f t="shared" si="87"/>
        <v>0.10249271102604389</v>
      </c>
      <c r="S290" s="97">
        <f t="shared" si="90"/>
        <v>511.17392717951429</v>
      </c>
      <c r="T290" s="97">
        <f t="shared" si="91"/>
        <v>30.469702827157359</v>
      </c>
      <c r="U290" s="97">
        <f t="shared" si="92"/>
        <v>304.62095499252899</v>
      </c>
      <c r="V290" s="33">
        <f t="shared" si="93"/>
        <v>1000.0000000000007</v>
      </c>
      <c r="W290" s="101">
        <f t="shared" si="88"/>
        <v>94711.227988629325</v>
      </c>
      <c r="X290" s="108">
        <f t="shared" si="94"/>
        <v>664.9093421803143</v>
      </c>
      <c r="Y290" s="32">
        <f>(uNES*L290+ uOCEX*G290+uEREX*'PH + UC'!H290+uHOEX*I290+uNES*S290+ uOCEX*N290+uEREX*O290+uHOEX*P290)/(1+oDR)^A$5:A$65536</f>
        <v>403.92249943560483</v>
      </c>
    </row>
    <row r="291" spans="1:25" x14ac:dyDescent="0.25">
      <c r="A291" s="4">
        <v>285</v>
      </c>
      <c r="C291" s="106">
        <f>IF(male=0,VLOOKUP((($A$5:$A$1570/'Life tables'!$I$2)*2)+age,lifetable,13,1),IF(male=1,VLOOKUP((($A$5:$A$1570/'Life tables'!$I$2)*2)+age,lifetable,10,1),"error"))</f>
        <v>1.9370784166106159E-4</v>
      </c>
      <c r="F291" s="97">
        <f t="shared" si="76"/>
        <v>96.788879289091113</v>
      </c>
      <c r="G291" s="97">
        <f t="shared" si="77"/>
        <v>9.7226454925530046</v>
      </c>
      <c r="H291" s="97">
        <f t="shared" si="78"/>
        <v>0.22249079733450727</v>
      </c>
      <c r="I291" s="97">
        <f t="shared" si="79"/>
        <v>0.22249079733450727</v>
      </c>
      <c r="J291" s="97">
        <f t="shared" si="80"/>
        <v>2.0718314001763188E-2</v>
      </c>
      <c r="K291" s="97">
        <f t="shared" si="81"/>
        <v>0.53640308383366853</v>
      </c>
      <c r="L291" s="97">
        <f t="shared" si="89"/>
        <v>86.064130804033667</v>
      </c>
      <c r="M291" s="97">
        <f t="shared" si="82"/>
        <v>568.12046289122316</v>
      </c>
      <c r="N291" s="97">
        <f t="shared" si="83"/>
        <v>54.711231481836137</v>
      </c>
      <c r="O291" s="97">
        <f t="shared" si="84"/>
        <v>1.3059514243695152</v>
      </c>
      <c r="P291" s="97">
        <f t="shared" si="85"/>
        <v>1.3059514243695152</v>
      </c>
      <c r="Q291" s="97">
        <f t="shared" si="86"/>
        <v>0.12115332929856487</v>
      </c>
      <c r="R291" s="97">
        <f t="shared" si="87"/>
        <v>0.10237238335199909</v>
      </c>
      <c r="S291" s="97">
        <f t="shared" si="90"/>
        <v>510.5738028479974</v>
      </c>
      <c r="T291" s="97">
        <f t="shared" si="91"/>
        <v>30.611574470457686</v>
      </c>
      <c r="U291" s="97">
        <f t="shared" si="92"/>
        <v>305.25973045971466</v>
      </c>
      <c r="V291" s="33">
        <f t="shared" si="93"/>
        <v>1000.0000000000006</v>
      </c>
      <c r="W291" s="101">
        <f t="shared" si="88"/>
        <v>94491.32413219662</v>
      </c>
      <c r="X291" s="108">
        <f t="shared" si="94"/>
        <v>664.12869506982815</v>
      </c>
      <c r="Y291" s="32">
        <f>(uNES*L291+ uOCEX*G291+uEREX*'PH + UC'!H291+uHOEX*I291+uNES*S291+ uOCEX*N291+uEREX*O291+uHOEX*P291)/(1+oDR)^A$5:A$65536</f>
        <v>403.33224099510932</v>
      </c>
    </row>
    <row r="292" spans="1:25" x14ac:dyDescent="0.25">
      <c r="A292" s="4">
        <v>286</v>
      </c>
      <c r="C292" s="106">
        <f>IF(male=0,VLOOKUP((($A$5:$A$1570/'Life tables'!$I$2)*2)+age,lifetable,13,1),IF(male=1,VLOOKUP((($A$5:$A$1570/'Life tables'!$I$2)*2)+age,lifetable,10,1),"error"))</f>
        <v>1.9370784166106159E-4</v>
      </c>
      <c r="F292" s="97">
        <f t="shared" si="76"/>
        <v>96.675213757556435</v>
      </c>
      <c r="G292" s="97">
        <f t="shared" si="77"/>
        <v>9.7112275520214943</v>
      </c>
      <c r="H292" s="97">
        <f t="shared" si="78"/>
        <v>0.2222295117929621</v>
      </c>
      <c r="I292" s="97">
        <f t="shared" si="79"/>
        <v>0.2222295117929621</v>
      </c>
      <c r="J292" s="97">
        <f t="shared" si="80"/>
        <v>2.0693983126245152E-2</v>
      </c>
      <c r="K292" s="97">
        <f t="shared" si="81"/>
        <v>0.53577315049743579</v>
      </c>
      <c r="L292" s="97">
        <f t="shared" si="89"/>
        <v>85.963060048325332</v>
      </c>
      <c r="M292" s="97">
        <f t="shared" si="82"/>
        <v>567.45348131227172</v>
      </c>
      <c r="N292" s="97">
        <f t="shared" si="83"/>
        <v>54.646999710682493</v>
      </c>
      <c r="O292" s="97">
        <f t="shared" si="84"/>
        <v>1.3044182186500326</v>
      </c>
      <c r="P292" s="97">
        <f t="shared" si="85"/>
        <v>1.3044182186500326</v>
      </c>
      <c r="Q292" s="97">
        <f t="shared" si="86"/>
        <v>0.1210110935507808</v>
      </c>
      <c r="R292" s="97">
        <f t="shared" si="87"/>
        <v>0.10225219670436163</v>
      </c>
      <c r="S292" s="97">
        <f t="shared" si="90"/>
        <v>509.97438187403401</v>
      </c>
      <c r="T292" s="97">
        <f t="shared" si="91"/>
        <v>30.753279547134714</v>
      </c>
      <c r="U292" s="97">
        <f t="shared" si="92"/>
        <v>305.89775580691645</v>
      </c>
      <c r="V292" s="33">
        <f t="shared" si="93"/>
        <v>1000.0000000000005</v>
      </c>
      <c r="W292" s="101">
        <f t="shared" si="88"/>
        <v>94271.930816402382</v>
      </c>
      <c r="X292" s="108">
        <f t="shared" si="94"/>
        <v>663.34896464594931</v>
      </c>
      <c r="Y292" s="32">
        <f>(uNES*L292+ uOCEX*G292+uEREX*'PH + UC'!H292+uHOEX*I292+uNES*S292+ uOCEX*N292+uEREX*O292+uHOEX*P292)/(1+oDR)^A$5:A$65536</f>
        <v>402.74284520270868</v>
      </c>
    </row>
    <row r="293" spans="1:25" x14ac:dyDescent="0.25">
      <c r="A293" s="4">
        <v>287</v>
      </c>
      <c r="C293" s="106">
        <f>IF(male=0,VLOOKUP((($A$5:$A$1570/'Life tables'!$I$2)*2)+age,lifetable,13,1),IF(male=1,VLOOKUP((($A$5:$A$1570/'Life tables'!$I$2)*2)+age,lifetable,10,1),"error"))</f>
        <v>2.1228983945331681E-4</v>
      </c>
      <c r="F293" s="97">
        <f t="shared" si="76"/>
        <v>96.561683131477167</v>
      </c>
      <c r="G293" s="97">
        <f t="shared" si="77"/>
        <v>9.6998231630253233</v>
      </c>
      <c r="H293" s="97">
        <f t="shared" si="78"/>
        <v>0.22196853636165437</v>
      </c>
      <c r="I293" s="97">
        <f t="shared" si="79"/>
        <v>0.22196853636165437</v>
      </c>
      <c r="J293" s="97">
        <f t="shared" si="80"/>
        <v>2.2652481441223352E-2</v>
      </c>
      <c r="K293" s="97">
        <f t="shared" si="81"/>
        <v>0.53514396480600324</v>
      </c>
      <c r="L293" s="97">
        <f t="shared" si="89"/>
        <v>85.860126449481314</v>
      </c>
      <c r="M293" s="97">
        <f t="shared" si="82"/>
        <v>566.78728151447217</v>
      </c>
      <c r="N293" s="97">
        <f t="shared" si="83"/>
        <v>54.582843226747599</v>
      </c>
      <c r="O293" s="97">
        <f t="shared" si="84"/>
        <v>1.3028868100286579</v>
      </c>
      <c r="P293" s="97">
        <f t="shared" si="85"/>
        <v>1.3028868100286579</v>
      </c>
      <c r="Q293" s="97">
        <f t="shared" si="86"/>
        <v>0.13246374328585464</v>
      </c>
      <c r="R293" s="97">
        <f t="shared" si="87"/>
        <v>0.10213215092966399</v>
      </c>
      <c r="S293" s="97">
        <f t="shared" si="90"/>
        <v>509.36406877345172</v>
      </c>
      <c r="T293" s="97">
        <f t="shared" si="91"/>
        <v>30.908395771861791</v>
      </c>
      <c r="U293" s="97">
        <f t="shared" si="92"/>
        <v>306.53503192265214</v>
      </c>
      <c r="V293" s="33">
        <f t="shared" si="93"/>
        <v>1000.0000000000006</v>
      </c>
      <c r="W293" s="101">
        <f t="shared" si="88"/>
        <v>94051.3741055102</v>
      </c>
      <c r="X293" s="108">
        <f t="shared" si="94"/>
        <v>662.55657230548661</v>
      </c>
      <c r="Y293" s="32">
        <f>(uNES*L293+ uOCEX*G293+uEREX*'PH + UC'!H293+uHOEX*I293+uNES*S293+ uOCEX*N293+uEREX*O293+uHOEX*P293)/(1+oDR)^A$5:A$65536</f>
        <v>402.14593464497705</v>
      </c>
    </row>
    <row r="294" spans="1:25" x14ac:dyDescent="0.25">
      <c r="A294" s="4">
        <v>288</v>
      </c>
      <c r="C294" s="106">
        <f>IF(male=0,VLOOKUP((($A$5:$A$1570/'Life tables'!$I$2)*2)+age,lifetable,13,1),IF(male=1,VLOOKUP((($A$5:$A$1570/'Life tables'!$I$2)*2)+age,lifetable,10,1),"error"))</f>
        <v>2.1228983945331681E-4</v>
      </c>
      <c r="F294" s="97">
        <f t="shared" si="76"/>
        <v>96.446296001496265</v>
      </c>
      <c r="G294" s="97">
        <f t="shared" si="77"/>
        <v>9.6882322843267836</v>
      </c>
      <c r="H294" s="97">
        <f t="shared" si="78"/>
        <v>0.22170329334262001</v>
      </c>
      <c r="I294" s="97">
        <f t="shared" si="79"/>
        <v>0.22170329334262001</v>
      </c>
      <c r="J294" s="97">
        <f t="shared" si="80"/>
        <v>2.2625412683350839E-2</v>
      </c>
      <c r="K294" s="97">
        <f t="shared" si="81"/>
        <v>0.5345044903869266</v>
      </c>
      <c r="L294" s="97">
        <f t="shared" si="89"/>
        <v>85.757527227413959</v>
      </c>
      <c r="M294" s="97">
        <f t="shared" si="82"/>
        <v>566.1102763039903</v>
      </c>
      <c r="N294" s="97">
        <f t="shared" si="83"/>
        <v>54.517646158160098</v>
      </c>
      <c r="O294" s="97">
        <f t="shared" si="84"/>
        <v>1.3013305627594873</v>
      </c>
      <c r="P294" s="97">
        <f t="shared" si="85"/>
        <v>1.3013305627594873</v>
      </c>
      <c r="Q294" s="97">
        <f t="shared" si="86"/>
        <v>0.13230552053222328</v>
      </c>
      <c r="R294" s="97">
        <f t="shared" si="87"/>
        <v>0.10201015807521541</v>
      </c>
      <c r="S294" s="97">
        <f t="shared" si="90"/>
        <v>508.75565334170381</v>
      </c>
      <c r="T294" s="97">
        <f t="shared" si="91"/>
        <v>31.063326705077365</v>
      </c>
      <c r="U294" s="97">
        <f t="shared" si="92"/>
        <v>307.17154657111428</v>
      </c>
      <c r="V294" s="33">
        <f t="shared" si="93"/>
        <v>1000.0000000000005</v>
      </c>
      <c r="W294" s="101">
        <f t="shared" si="88"/>
        <v>93831.080614275983</v>
      </c>
      <c r="X294" s="108">
        <f t="shared" si="94"/>
        <v>661.76512672380886</v>
      </c>
      <c r="Y294" s="32">
        <f>(uNES*L294+ uOCEX*G294+uEREX*'PH + UC'!H294+uHOEX*I294+uNES*S294+ uOCEX*N294+uEREX*O294+uHOEX*P294)/(1+oDR)^A$5:A$65536</f>
        <v>401.55004383727731</v>
      </c>
    </row>
    <row r="295" spans="1:25" x14ac:dyDescent="0.25">
      <c r="A295" s="4">
        <v>289</v>
      </c>
      <c r="C295" s="106">
        <f>IF(male=0,VLOOKUP((($A$5:$A$1570/'Life tables'!$I$2)*2)+age,lifetable,13,1),IF(male=1,VLOOKUP((($A$5:$A$1570/'Life tables'!$I$2)*2)+age,lifetable,10,1),"error"))</f>
        <v>2.1228983945331681E-4</v>
      </c>
      <c r="F295" s="97">
        <f t="shared" si="76"/>
        <v>96.331048759062156</v>
      </c>
      <c r="G295" s="97">
        <f t="shared" si="77"/>
        <v>9.6766554576250883</v>
      </c>
      <c r="H295" s="97">
        <f t="shared" si="78"/>
        <v>0.22143837188626983</v>
      </c>
      <c r="I295" s="97">
        <f t="shared" si="79"/>
        <v>0.22143837188626983</v>
      </c>
      <c r="J295" s="97">
        <f t="shared" si="80"/>
        <v>2.2598376741808309E-2</v>
      </c>
      <c r="K295" s="97">
        <f t="shared" si="81"/>
        <v>0.53386579122335498</v>
      </c>
      <c r="L295" s="97">
        <f t="shared" si="89"/>
        <v>85.655052389699364</v>
      </c>
      <c r="M295" s="97">
        <f t="shared" si="82"/>
        <v>565.43407796474685</v>
      </c>
      <c r="N295" s="97">
        <f t="shared" si="83"/>
        <v>54.452526793021043</v>
      </c>
      <c r="O295" s="97">
        <f t="shared" si="84"/>
        <v>1.2997761702635768</v>
      </c>
      <c r="P295" s="97">
        <f t="shared" si="85"/>
        <v>1.2997761702635768</v>
      </c>
      <c r="Q295" s="97">
        <f t="shared" si="86"/>
        <v>0.13214748635230922</v>
      </c>
      <c r="R295" s="97">
        <f t="shared" si="87"/>
        <v>0.1018883106148111</v>
      </c>
      <c r="S295" s="97">
        <f t="shared" si="90"/>
        <v>508.14796303423151</v>
      </c>
      <c r="T295" s="97">
        <f t="shared" si="91"/>
        <v>31.218072568171483</v>
      </c>
      <c r="U295" s="97">
        <f t="shared" si="92"/>
        <v>307.80730067295246</v>
      </c>
      <c r="V295" s="33">
        <f t="shared" si="93"/>
        <v>1000.0000000000007</v>
      </c>
      <c r="W295" s="101">
        <f t="shared" si="88"/>
        <v>93611.303048491085</v>
      </c>
      <c r="X295" s="108">
        <f t="shared" si="94"/>
        <v>660.97462675887664</v>
      </c>
      <c r="Y295" s="32">
        <f>(uNES*L295+ uOCEX*G295+uEREX*'PH + UC'!H295+uHOEX*I295+uNES*S295+ uOCEX*N295+uEREX*O295+uHOEX*P295)/(1+oDR)^A$5:A$65536</f>
        <v>400.95503613312815</v>
      </c>
    </row>
    <row r="296" spans="1:25" x14ac:dyDescent="0.25">
      <c r="A296" s="4">
        <v>290</v>
      </c>
      <c r="C296" s="106">
        <f>IF(male=0,VLOOKUP((($A$5:$A$1570/'Life tables'!$I$2)*2)+age,lifetable,13,1),IF(male=1,VLOOKUP((($A$5:$A$1570/'Life tables'!$I$2)*2)+age,lifetable,10,1),"error"))</f>
        <v>2.1228983945331681E-4</v>
      </c>
      <c r="F296" s="97">
        <f t="shared" si="76"/>
        <v>96.215941135751635</v>
      </c>
      <c r="G296" s="97">
        <f t="shared" si="77"/>
        <v>9.6650926559565633</v>
      </c>
      <c r="H296" s="97">
        <f t="shared" si="78"/>
        <v>0.22117377137557331</v>
      </c>
      <c r="I296" s="97">
        <f t="shared" si="79"/>
        <v>0.22117377137557331</v>
      </c>
      <c r="J296" s="97">
        <f t="shared" si="80"/>
        <v>2.2571373553626151E-2</v>
      </c>
      <c r="K296" s="97">
        <f t="shared" si="81"/>
        <v>0.53322786582768922</v>
      </c>
      <c r="L296" s="97">
        <f t="shared" si="89"/>
        <v>85.552701697662613</v>
      </c>
      <c r="M296" s="97">
        <f t="shared" si="82"/>
        <v>564.75868562312507</v>
      </c>
      <c r="N296" s="97">
        <f t="shared" si="83"/>
        <v>54.387485047199256</v>
      </c>
      <c r="O296" s="97">
        <f t="shared" si="84"/>
        <v>1.2982236305327239</v>
      </c>
      <c r="P296" s="97">
        <f t="shared" si="85"/>
        <v>1.2982236305327239</v>
      </c>
      <c r="Q296" s="97">
        <f t="shared" si="86"/>
        <v>0.13198964054193965</v>
      </c>
      <c r="R296" s="97">
        <f t="shared" si="87"/>
        <v>0.10176660839102983</v>
      </c>
      <c r="S296" s="97">
        <f t="shared" si="90"/>
        <v>507.5409970659274</v>
      </c>
      <c r="T296" s="97">
        <f t="shared" si="91"/>
        <v>31.372633582267049</v>
      </c>
      <c r="U296" s="97">
        <f t="shared" si="92"/>
        <v>308.44229514717119</v>
      </c>
      <c r="V296" s="33">
        <f t="shared" si="93"/>
        <v>1000.0000000000008</v>
      </c>
      <c r="W296" s="101">
        <f t="shared" si="88"/>
        <v>93392.040204191027</v>
      </c>
      <c r="X296" s="108">
        <f t="shared" si="94"/>
        <v>660.1850712705625</v>
      </c>
      <c r="Y296" s="32">
        <f>(uNES*L296+ uOCEX*G296+uEREX*'PH + UC'!H296+uHOEX*I296+uNES*S296+ uOCEX*N296+uEREX*O296+uHOEX*P296)/(1+oDR)^A$5:A$65536</f>
        <v>400.36091021753424</v>
      </c>
    </row>
    <row r="297" spans="1:25" x14ac:dyDescent="0.25">
      <c r="A297" s="4">
        <v>291</v>
      </c>
      <c r="C297" s="106">
        <f>IF(male=0,VLOOKUP((($A$5:$A$1570/'Life tables'!$I$2)*2)+age,lifetable,13,1),IF(male=1,VLOOKUP((($A$5:$A$1570/'Life tables'!$I$2)*2)+age,lifetable,10,1),"error"))</f>
        <v>2.1228983945331681E-4</v>
      </c>
      <c r="F297" s="97">
        <f t="shared" si="76"/>
        <v>96.100972868458967</v>
      </c>
      <c r="G297" s="97">
        <f t="shared" si="77"/>
        <v>9.6535438528916888</v>
      </c>
      <c r="H297" s="97">
        <f t="shared" si="78"/>
        <v>0.22090949120572331</v>
      </c>
      <c r="I297" s="97">
        <f t="shared" si="79"/>
        <v>0.22090949120572331</v>
      </c>
      <c r="J297" s="97">
        <f t="shared" si="80"/>
        <v>2.2544403057082194E-2</v>
      </c>
      <c r="K297" s="97">
        <f t="shared" si="81"/>
        <v>0.53259071274180014</v>
      </c>
      <c r="L297" s="97">
        <f t="shared" si="89"/>
        <v>85.450474917356942</v>
      </c>
      <c r="M297" s="97">
        <f t="shared" si="82"/>
        <v>564.08409840210334</v>
      </c>
      <c r="N297" s="97">
        <f t="shared" si="83"/>
        <v>54.322520836235647</v>
      </c>
      <c r="O297" s="97">
        <f t="shared" si="84"/>
        <v>1.2966729415508988</v>
      </c>
      <c r="P297" s="97">
        <f t="shared" si="85"/>
        <v>1.2966729415508988</v>
      </c>
      <c r="Q297" s="97">
        <f t="shared" si="86"/>
        <v>0.13183198289614598</v>
      </c>
      <c r="R297" s="97">
        <f t="shared" si="87"/>
        <v>0.10164505124583681</v>
      </c>
      <c r="S297" s="97">
        <f t="shared" si="90"/>
        <v>506.93475464862388</v>
      </c>
      <c r="T297" s="97">
        <f t="shared" si="91"/>
        <v>31.527009968220277</v>
      </c>
      <c r="U297" s="97">
        <f t="shared" si="92"/>
        <v>309.07653091115884</v>
      </c>
      <c r="V297" s="33">
        <f t="shared" si="93"/>
        <v>1000.0000000000005</v>
      </c>
      <c r="W297" s="101">
        <f t="shared" si="88"/>
        <v>93173.290880001136</v>
      </c>
      <c r="X297" s="108">
        <f t="shared" si="94"/>
        <v>659.39645912062133</v>
      </c>
      <c r="Y297" s="32">
        <f>(uNES*L297+ uOCEX*G297+uEREX*'PH + UC'!H297+uHOEX*I297+uNES*S297+ uOCEX*N297+uEREX*O297+uHOEX*P297)/(1+oDR)^A$5:A$65536</f>
        <v>399.76766477776812</v>
      </c>
    </row>
    <row r="298" spans="1:25" x14ac:dyDescent="0.25">
      <c r="A298" s="4">
        <v>292</v>
      </c>
      <c r="C298" s="106">
        <f>IF(male=0,VLOOKUP((($A$5:$A$1570/'Life tables'!$I$2)*2)+age,lifetable,13,1),IF(male=1,VLOOKUP((($A$5:$A$1570/'Life tables'!$I$2)*2)+age,lifetable,10,1),"error"))</f>
        <v>2.1228983945331681E-4</v>
      </c>
      <c r="F298" s="97">
        <f t="shared" si="76"/>
        <v>95.986143699143113</v>
      </c>
      <c r="G298" s="97">
        <f t="shared" si="77"/>
        <v>9.6420090225097006</v>
      </c>
      <c r="H298" s="97">
        <f t="shared" si="78"/>
        <v>0.22064553078355501</v>
      </c>
      <c r="I298" s="97">
        <f t="shared" si="79"/>
        <v>0.22064553078355501</v>
      </c>
      <c r="J298" s="97">
        <f t="shared" si="80"/>
        <v>2.2517465191642369E-2</v>
      </c>
      <c r="K298" s="97">
        <f t="shared" si="81"/>
        <v>0.53195433053562635</v>
      </c>
      <c r="L298" s="97">
        <f t="shared" si="89"/>
        <v>85.348371819339036</v>
      </c>
      <c r="M298" s="97">
        <f t="shared" si="82"/>
        <v>563.41031542147834</v>
      </c>
      <c r="N298" s="97">
        <f t="shared" si="83"/>
        <v>54.257634075364734</v>
      </c>
      <c r="O298" s="97">
        <f t="shared" si="84"/>
        <v>1.2951241012947583</v>
      </c>
      <c r="P298" s="97">
        <f t="shared" si="85"/>
        <v>1.2951241012947583</v>
      </c>
      <c r="Q298" s="97">
        <f t="shared" si="86"/>
        <v>0.13167451320921617</v>
      </c>
      <c r="R298" s="97">
        <f t="shared" si="87"/>
        <v>0.10152363902062393</v>
      </c>
      <c r="S298" s="97">
        <f t="shared" si="90"/>
        <v>506.32923499129424</v>
      </c>
      <c r="T298" s="97">
        <f t="shared" si="91"/>
        <v>31.681201946621137</v>
      </c>
      <c r="U298" s="97">
        <f t="shared" si="92"/>
        <v>309.71000888071507</v>
      </c>
      <c r="V298" s="33">
        <f t="shared" si="93"/>
        <v>1000.0000000000005</v>
      </c>
      <c r="W298" s="101">
        <f t="shared" si="88"/>
        <v>92955.053877142316</v>
      </c>
      <c r="X298" s="108">
        <f t="shared" si="94"/>
        <v>658.60878917266427</v>
      </c>
      <c r="Y298" s="32">
        <f>(uNES*L298+ uOCEX*G298+uEREX*'PH + UC'!H298+uHOEX*I298+uNES*S298+ uOCEX*N298+uEREX*O298+uHOEX*P298)/(1+oDR)^A$5:A$65536</f>
        <v>399.17529850335143</v>
      </c>
    </row>
    <row r="299" spans="1:25" x14ac:dyDescent="0.25">
      <c r="A299" s="4">
        <v>293</v>
      </c>
      <c r="C299" s="106">
        <f>IF(male=0,VLOOKUP((($A$5:$A$1570/'Life tables'!$I$2)*2)+age,lifetable,13,1),IF(male=1,VLOOKUP((($A$5:$A$1570/'Life tables'!$I$2)*2)+age,lifetable,10,1),"error"))</f>
        <v>2.1228983945331681E-4</v>
      </c>
      <c r="F299" s="97">
        <f t="shared" si="76"/>
        <v>95.87145337458756</v>
      </c>
      <c r="G299" s="97">
        <f t="shared" si="77"/>
        <v>9.630488139374469</v>
      </c>
      <c r="H299" s="97">
        <f t="shared" si="78"/>
        <v>0.22038188952699389</v>
      </c>
      <c r="I299" s="97">
        <f t="shared" si="79"/>
        <v>0.22038188952699389</v>
      </c>
      <c r="J299" s="97">
        <f t="shared" si="80"/>
        <v>2.2490559897904428E-2</v>
      </c>
      <c r="K299" s="97">
        <f t="shared" si="81"/>
        <v>0.53131871780584428</v>
      </c>
      <c r="L299" s="97">
        <f t="shared" si="89"/>
        <v>85.246392178455352</v>
      </c>
      <c r="M299" s="97">
        <f t="shared" si="82"/>
        <v>562.73733579807674</v>
      </c>
      <c r="N299" s="97">
        <f t="shared" si="83"/>
        <v>54.192824679535008</v>
      </c>
      <c r="O299" s="97">
        <f t="shared" si="84"/>
        <v>1.2935771077341316</v>
      </c>
      <c r="P299" s="97">
        <f t="shared" si="85"/>
        <v>1.2935771077341316</v>
      </c>
      <c r="Q299" s="97">
        <f t="shared" si="86"/>
        <v>0.13151723127474391</v>
      </c>
      <c r="R299" s="97">
        <f t="shared" si="87"/>
        <v>0.10140237155624789</v>
      </c>
      <c r="S299" s="97">
        <f t="shared" si="90"/>
        <v>505.72443730024247</v>
      </c>
      <c r="T299" s="97">
        <f t="shared" si="91"/>
        <v>31.835209737793786</v>
      </c>
      <c r="U299" s="97">
        <f t="shared" si="92"/>
        <v>310.34272997007713</v>
      </c>
      <c r="V299" s="33">
        <f t="shared" si="93"/>
        <v>1000.0000000000005</v>
      </c>
      <c r="W299" s="101">
        <f t="shared" si="88"/>
        <v>92737.3279994357</v>
      </c>
      <c r="X299" s="108">
        <f t="shared" si="94"/>
        <v>657.82206029212955</v>
      </c>
      <c r="Y299" s="32">
        <f>(uNES*L299+ uOCEX*G299+uEREX*'PH + UC'!H299+uHOEX*I299+uNES*S299+ uOCEX*N299+uEREX*O299+uHOEX*P299)/(1+oDR)^A$5:A$65536</f>
        <v>398.58381008603533</v>
      </c>
    </row>
    <row r="300" spans="1:25" x14ac:dyDescent="0.25">
      <c r="A300" s="4">
        <v>294</v>
      </c>
      <c r="C300" s="106">
        <f>IF(male=0,VLOOKUP((($A$5:$A$1570/'Life tables'!$I$2)*2)+age,lifetable,13,1),IF(male=1,VLOOKUP((($A$5:$A$1570/'Life tables'!$I$2)*2)+age,lifetable,10,1),"error"))</f>
        <v>2.1228983945331681E-4</v>
      </c>
      <c r="F300" s="97">
        <f t="shared" si="76"/>
        <v>95.756901646171642</v>
      </c>
      <c r="G300" s="97">
        <f t="shared" si="77"/>
        <v>9.6189811785115324</v>
      </c>
      <c r="H300" s="97">
        <f t="shared" si="78"/>
        <v>0.22011856686452996</v>
      </c>
      <c r="I300" s="97">
        <f t="shared" si="79"/>
        <v>0.22011856686452996</v>
      </c>
      <c r="J300" s="97">
        <f t="shared" si="80"/>
        <v>2.2463687117544245E-2</v>
      </c>
      <c r="K300" s="97">
        <f t="shared" si="81"/>
        <v>0.53068387317460053</v>
      </c>
      <c r="L300" s="97">
        <f t="shared" si="89"/>
        <v>85.144535773638907</v>
      </c>
      <c r="M300" s="97">
        <f t="shared" si="82"/>
        <v>562.06515864595781</v>
      </c>
      <c r="N300" s="97">
        <f t="shared" si="83"/>
        <v>54.12809256342846</v>
      </c>
      <c r="O300" s="97">
        <f t="shared" si="84"/>
        <v>1.2920319588324867</v>
      </c>
      <c r="P300" s="97">
        <f t="shared" si="85"/>
        <v>1.2920319588324867</v>
      </c>
      <c r="Q300" s="97">
        <f t="shared" si="86"/>
        <v>0.13136013688567613</v>
      </c>
      <c r="R300" s="97">
        <f t="shared" si="87"/>
        <v>0.10128124869306676</v>
      </c>
      <c r="S300" s="97">
        <f t="shared" si="90"/>
        <v>505.12036077928565</v>
      </c>
      <c r="T300" s="97">
        <f t="shared" si="91"/>
        <v>31.989033561797008</v>
      </c>
      <c r="U300" s="97">
        <f t="shared" si="92"/>
        <v>310.9746950919448</v>
      </c>
      <c r="V300" s="33">
        <f t="shared" si="93"/>
        <v>1000.0000000000003</v>
      </c>
      <c r="W300" s="101">
        <f t="shared" si="88"/>
        <v>92520.112053307341</v>
      </c>
      <c r="X300" s="108">
        <f t="shared" si="94"/>
        <v>657.03627134625856</v>
      </c>
      <c r="Y300" s="32">
        <f>(uNES*L300+ uOCEX*G300+uEREX*'PH + UC'!H300+uHOEX*I300+uNES*S300+ uOCEX*N300+uEREX*O300+uHOEX*P300)/(1+oDR)^A$5:A$65536</f>
        <v>397.99319821978384</v>
      </c>
    </row>
    <row r="301" spans="1:25" x14ac:dyDescent="0.25">
      <c r="A301" s="4">
        <v>295</v>
      </c>
      <c r="C301" s="106">
        <f>IF(male=0,VLOOKUP((($A$5:$A$1570/'Life tables'!$I$2)*2)+age,lifetable,13,1),IF(male=1,VLOOKUP((($A$5:$A$1570/'Life tables'!$I$2)*2)+age,lifetable,10,1),"error"))</f>
        <v>2.1228983945331681E-4</v>
      </c>
      <c r="F301" s="97">
        <f t="shared" si="76"/>
        <v>95.64248826965347</v>
      </c>
      <c r="G301" s="97">
        <f t="shared" si="77"/>
        <v>9.6074881153862766</v>
      </c>
      <c r="H301" s="97">
        <f t="shared" si="78"/>
        <v>0.21985556223471883</v>
      </c>
      <c r="I301" s="97">
        <f t="shared" si="79"/>
        <v>0.21985556223471883</v>
      </c>
      <c r="J301" s="97">
        <f t="shared" si="80"/>
        <v>2.2436846793264929E-2</v>
      </c>
      <c r="K301" s="97">
        <f t="shared" si="81"/>
        <v>0.53004979528830887</v>
      </c>
      <c r="L301" s="97">
        <f t="shared" si="89"/>
        <v>85.042802387716179</v>
      </c>
      <c r="M301" s="97">
        <f t="shared" si="82"/>
        <v>561.39378307660513</v>
      </c>
      <c r="N301" s="97">
        <f t="shared" si="83"/>
        <v>54.063437641479034</v>
      </c>
      <c r="O301" s="97">
        <f t="shared" si="84"/>
        <v>1.2904886525473707</v>
      </c>
      <c r="P301" s="97">
        <f t="shared" si="85"/>
        <v>1.2904886525473707</v>
      </c>
      <c r="Q301" s="97">
        <f t="shared" si="86"/>
        <v>0.13120322983435789</v>
      </c>
      <c r="R301" s="97">
        <f t="shared" si="87"/>
        <v>0.10116027027097445</v>
      </c>
      <c r="S301" s="97">
        <f t="shared" si="90"/>
        <v>504.51700462992602</v>
      </c>
      <c r="T301" s="97">
        <f t="shared" si="91"/>
        <v>32.142673638424633</v>
      </c>
      <c r="U301" s="97">
        <f t="shared" si="92"/>
        <v>311.60590515750408</v>
      </c>
      <c r="V301" s="33">
        <f t="shared" si="93"/>
        <v>1000.0000000000005</v>
      </c>
      <c r="W301" s="101">
        <f t="shared" si="88"/>
        <v>92303.404847791797</v>
      </c>
      <c r="X301" s="108">
        <f t="shared" si="94"/>
        <v>656.25142120407168</v>
      </c>
      <c r="Y301" s="32">
        <f>(uNES*L301+ uOCEX*G301+uEREX*'PH + UC'!H301+uHOEX*I301+uNES*S301+ uOCEX*N301+uEREX*O301+uHOEX*P301)/(1+oDR)^A$5:A$65536</f>
        <v>397.40346160075717</v>
      </c>
    </row>
    <row r="302" spans="1:25" x14ac:dyDescent="0.25">
      <c r="A302" s="4">
        <v>296</v>
      </c>
      <c r="C302" s="106">
        <f>IF(male=0,VLOOKUP((($A$5:$A$1570/'Life tables'!$I$2)*2)+age,lifetable,13,1),IF(male=1,VLOOKUP((($A$5:$A$1570/'Life tables'!$I$2)*2)+age,lifetable,10,1),"error"))</f>
        <v>2.1228983945331681E-4</v>
      </c>
      <c r="F302" s="97">
        <f t="shared" si="76"/>
        <v>95.528213004963277</v>
      </c>
      <c r="G302" s="97">
        <f t="shared" si="77"/>
        <v>9.5960089258831953</v>
      </c>
      <c r="H302" s="97">
        <f t="shared" si="78"/>
        <v>0.21959287508570668</v>
      </c>
      <c r="I302" s="97">
        <f t="shared" si="79"/>
        <v>0.21959287508570668</v>
      </c>
      <c r="J302" s="97">
        <f t="shared" si="80"/>
        <v>2.241003886874832E-2</v>
      </c>
      <c r="K302" s="97">
        <f t="shared" si="81"/>
        <v>0.52941648281650466</v>
      </c>
      <c r="L302" s="97">
        <f t="shared" si="89"/>
        <v>84.941191807223419</v>
      </c>
      <c r="M302" s="97">
        <f t="shared" si="82"/>
        <v>560.72320819910851</v>
      </c>
      <c r="N302" s="97">
        <f t="shared" si="83"/>
        <v>53.998859827890151</v>
      </c>
      <c r="O302" s="97">
        <f t="shared" si="84"/>
        <v>1.288947186830828</v>
      </c>
      <c r="P302" s="97">
        <f t="shared" si="85"/>
        <v>1.288947186830828</v>
      </c>
      <c r="Q302" s="97">
        <f t="shared" si="86"/>
        <v>0.13104650991257466</v>
      </c>
      <c r="R302" s="97">
        <f t="shared" si="87"/>
        <v>0.1010394361294335</v>
      </c>
      <c r="S302" s="97">
        <f t="shared" si="90"/>
        <v>503.91436805151471</v>
      </c>
      <c r="T302" s="97">
        <f t="shared" si="91"/>
        <v>32.296130187205954</v>
      </c>
      <c r="U302" s="97">
        <f t="shared" si="92"/>
        <v>312.23636107645001</v>
      </c>
      <c r="V302" s="33">
        <f t="shared" si="93"/>
        <v>1000.0000000000005</v>
      </c>
      <c r="W302" s="101">
        <f t="shared" si="88"/>
        <v>92087.20519453568</v>
      </c>
      <c r="X302" s="108">
        <f t="shared" si="94"/>
        <v>655.4675087363446</v>
      </c>
      <c r="Y302" s="32">
        <f>(uNES*L302+ uOCEX*G302+uEREX*'PH + UC'!H302+uHOEX*I302+uNES*S302+ uOCEX*N302+uEREX*O302+uHOEX*P302)/(1+oDR)^A$5:A$65536</f>
        <v>396.8145989272939</v>
      </c>
    </row>
    <row r="303" spans="1:25" x14ac:dyDescent="0.25">
      <c r="A303" s="4">
        <v>297</v>
      </c>
      <c r="C303" s="106">
        <f>IF(male=0,VLOOKUP((($A$5:$A$1570/'Life tables'!$I$2)*2)+age,lifetable,13,1),IF(male=1,VLOOKUP((($A$5:$A$1570/'Life tables'!$I$2)*2)+age,lifetable,10,1),"error"))</f>
        <v>2.1228983945331681E-4</v>
      </c>
      <c r="F303" s="97">
        <f t="shared" si="76"/>
        <v>95.41407561600721</v>
      </c>
      <c r="G303" s="97">
        <f t="shared" si="77"/>
        <v>9.5845435862861645</v>
      </c>
      <c r="H303" s="97">
        <f t="shared" si="78"/>
        <v>0.2193305048747792</v>
      </c>
      <c r="I303" s="97">
        <f t="shared" si="79"/>
        <v>0.2193305048747792</v>
      </c>
      <c r="J303" s="97">
        <f t="shared" si="80"/>
        <v>2.2383263288608974E-2</v>
      </c>
      <c r="K303" s="97">
        <f t="shared" si="81"/>
        <v>0.52878393445075811</v>
      </c>
      <c r="L303" s="97">
        <f t="shared" si="89"/>
        <v>84.839703822232124</v>
      </c>
      <c r="M303" s="97">
        <f t="shared" si="82"/>
        <v>560.05343312033733</v>
      </c>
      <c r="N303" s="97">
        <f t="shared" si="83"/>
        <v>53.934359036651387</v>
      </c>
      <c r="O303" s="97">
        <f t="shared" si="84"/>
        <v>1.2874075596297991</v>
      </c>
      <c r="P303" s="97">
        <f t="shared" si="85"/>
        <v>1.2874075596297991</v>
      </c>
      <c r="Q303" s="97">
        <f t="shared" si="86"/>
        <v>0.13088997691159315</v>
      </c>
      <c r="R303" s="97">
        <f t="shared" si="87"/>
        <v>0.1009187461075064</v>
      </c>
      <c r="S303" s="97">
        <f t="shared" si="90"/>
        <v>503.31245024140725</v>
      </c>
      <c r="T303" s="97">
        <f t="shared" si="91"/>
        <v>32.449403427406153</v>
      </c>
      <c r="U303" s="97">
        <f t="shared" si="92"/>
        <v>312.86606375700825</v>
      </c>
      <c r="V303" s="33">
        <f t="shared" si="93"/>
        <v>1000.0000000000005</v>
      </c>
      <c r="W303" s="101">
        <f t="shared" si="88"/>
        <v>91871.511907800232</v>
      </c>
      <c r="X303" s="108">
        <f t="shared" si="94"/>
        <v>654.68453281558607</v>
      </c>
      <c r="Y303" s="32">
        <f>(uNES*L303+ uOCEX*G303+uEREX*'PH + UC'!H303+uHOEX*I303+uNES*S303+ uOCEX*N303+uEREX*O303+uHOEX*P303)/(1+oDR)^A$5:A$65536</f>
        <v>396.226608899898</v>
      </c>
    </row>
    <row r="304" spans="1:25" x14ac:dyDescent="0.25">
      <c r="A304" s="4">
        <v>298</v>
      </c>
      <c r="C304" s="106">
        <f>IF(male=0,VLOOKUP((($A$5:$A$1570/'Life tables'!$I$2)*2)+age,lifetable,13,1),IF(male=1,VLOOKUP((($A$5:$A$1570/'Life tables'!$I$2)*2)+age,lifetable,10,1),"error"))</f>
        <v>2.1228983945331681E-4</v>
      </c>
      <c r="F304" s="97">
        <f t="shared" si="76"/>
        <v>95.30007587048047</v>
      </c>
      <c r="G304" s="97">
        <f t="shared" si="77"/>
        <v>9.5730920732596818</v>
      </c>
      <c r="H304" s="97">
        <f t="shared" si="78"/>
        <v>0.21906845106793205</v>
      </c>
      <c r="I304" s="97">
        <f t="shared" si="79"/>
        <v>0.21906845106793205</v>
      </c>
      <c r="J304" s="97">
        <f t="shared" si="80"/>
        <v>2.2356519998350324E-2</v>
      </c>
      <c r="K304" s="97">
        <f t="shared" si="81"/>
        <v>0.52815214890363804</v>
      </c>
      <c r="L304" s="97">
        <f t="shared" si="89"/>
        <v>84.738338226182933</v>
      </c>
      <c r="M304" s="97">
        <f t="shared" si="82"/>
        <v>559.38445694510574</v>
      </c>
      <c r="N304" s="97">
        <f t="shared" si="83"/>
        <v>53.869935181554411</v>
      </c>
      <c r="O304" s="97">
        <f t="shared" si="84"/>
        <v>1.2858697688865</v>
      </c>
      <c r="P304" s="97">
        <f t="shared" si="85"/>
        <v>1.2858697688865</v>
      </c>
      <c r="Q304" s="97">
        <f t="shared" si="86"/>
        <v>0.13073363062219967</v>
      </c>
      <c r="R304" s="97">
        <f t="shared" si="87"/>
        <v>0.10079820004388525</v>
      </c>
      <c r="S304" s="97">
        <f t="shared" si="90"/>
        <v>502.71125039511224</v>
      </c>
      <c r="T304" s="97">
        <f t="shared" si="91"/>
        <v>32.602493578026703</v>
      </c>
      <c r="U304" s="97">
        <f t="shared" si="92"/>
        <v>313.49501410595576</v>
      </c>
      <c r="V304" s="33">
        <f t="shared" si="93"/>
        <v>1000.0000000000007</v>
      </c>
      <c r="W304" s="101">
        <f t="shared" si="88"/>
        <v>91656.323804464017</v>
      </c>
      <c r="X304" s="108">
        <f t="shared" si="94"/>
        <v>653.9024923160182</v>
      </c>
      <c r="Y304" s="32">
        <f>(uNES*L304+ uOCEX*G304+uEREX*'PH + UC'!H304+uHOEX*I304+uNES*S304+ uOCEX*N304+uEREX*O304+uHOEX*P304)/(1+oDR)^A$5:A$65536</f>
        <v>395.63949022122205</v>
      </c>
    </row>
    <row r="305" spans="1:25" x14ac:dyDescent="0.25">
      <c r="A305" s="4">
        <v>299</v>
      </c>
      <c r="C305" s="106">
        <f>IF(male=0,VLOOKUP((($A$5:$A$1570/'Life tables'!$I$2)*2)+age,lifetable,13,1),IF(male=1,VLOOKUP((($A$5:$A$1570/'Life tables'!$I$2)*2)+age,lifetable,10,1),"error"))</f>
        <v>2.1228983945331681E-4</v>
      </c>
      <c r="F305" s="97">
        <f t="shared" si="76"/>
        <v>95.186213539690016</v>
      </c>
      <c r="G305" s="97">
        <f t="shared" si="77"/>
        <v>9.5616543638310514</v>
      </c>
      <c r="H305" s="97">
        <f t="shared" si="78"/>
        <v>0.21880671313946334</v>
      </c>
      <c r="I305" s="97">
        <f t="shared" si="79"/>
        <v>0.21880671313946334</v>
      </c>
      <c r="J305" s="97">
        <f t="shared" si="80"/>
        <v>2.2329808944323092E-2</v>
      </c>
      <c r="K305" s="97">
        <f t="shared" si="81"/>
        <v>0.52752112490772973</v>
      </c>
      <c r="L305" s="97">
        <f t="shared" si="89"/>
        <v>84.637094815727991</v>
      </c>
      <c r="M305" s="97">
        <f t="shared" si="82"/>
        <v>558.71627877632818</v>
      </c>
      <c r="N305" s="97">
        <f t="shared" si="83"/>
        <v>53.805588176207948</v>
      </c>
      <c r="O305" s="97">
        <f t="shared" si="84"/>
        <v>1.2843338125387795</v>
      </c>
      <c r="P305" s="97">
        <f t="shared" si="85"/>
        <v>1.2843338125387795</v>
      </c>
      <c r="Q305" s="97">
        <f t="shared" si="86"/>
        <v>0.13057747083473645</v>
      </c>
      <c r="R305" s="97">
        <f t="shared" si="87"/>
        <v>0.10067779777691985</v>
      </c>
      <c r="S305" s="97">
        <f t="shared" si="90"/>
        <v>502.11076770643103</v>
      </c>
      <c r="T305" s="97">
        <f t="shared" si="91"/>
        <v>32.75540085780576</v>
      </c>
      <c r="U305" s="97">
        <f t="shared" si="92"/>
        <v>314.12321302864041</v>
      </c>
      <c r="V305" s="33">
        <f t="shared" si="93"/>
        <v>1000.0000000000007</v>
      </c>
      <c r="W305" s="101">
        <f t="shared" si="88"/>
        <v>91441.639704024681</v>
      </c>
      <c r="X305" s="108">
        <f t="shared" si="94"/>
        <v>653.12138611355454</v>
      </c>
      <c r="Y305" s="32">
        <f>(uNES*L305+ uOCEX*G305+uEREX*'PH + UC'!H305+uHOEX*I305+uNES*S305+ uOCEX*N305+uEREX*O305+uHOEX*P305)/(1+oDR)^A$5:A$65536</f>
        <v>395.05324159605294</v>
      </c>
    </row>
    <row r="306" spans="1:25" x14ac:dyDescent="0.25">
      <c r="A306" s="4">
        <v>300</v>
      </c>
      <c r="C306" s="106">
        <f>IF(male=0,VLOOKUP((($A$5:$A$1570/'Life tables'!$I$2)*2)+age,lifetable,13,1),IF(male=1,VLOOKUP((($A$5:$A$1570/'Life tables'!$I$2)*2)+age,lifetable,10,1),"error"))</f>
        <v>2.1228983945331681E-4</v>
      </c>
      <c r="F306" s="97">
        <f t="shared" si="76"/>
        <v>95.07248839838573</v>
      </c>
      <c r="G306" s="97">
        <f t="shared" si="77"/>
        <v>9.5502304353734289</v>
      </c>
      <c r="H306" s="97">
        <f t="shared" si="78"/>
        <v>0.21854529057158553</v>
      </c>
      <c r="I306" s="97">
        <f t="shared" si="79"/>
        <v>0.21854529057158553</v>
      </c>
      <c r="J306" s="97">
        <f t="shared" si="80"/>
        <v>2.230313007368568E-2</v>
      </c>
      <c r="K306" s="97">
        <f t="shared" si="81"/>
        <v>0.52689086121469908</v>
      </c>
      <c r="L306" s="97">
        <f t="shared" si="89"/>
        <v>84.53597339058075</v>
      </c>
      <c r="M306" s="97">
        <f t="shared" si="82"/>
        <v>558.04889771516866</v>
      </c>
      <c r="N306" s="97">
        <f t="shared" si="83"/>
        <v>53.741317934052134</v>
      </c>
      <c r="O306" s="97">
        <f t="shared" si="84"/>
        <v>1.2827996885204631</v>
      </c>
      <c r="P306" s="97">
        <f t="shared" si="85"/>
        <v>1.2827996885204631</v>
      </c>
      <c r="Q306" s="97">
        <f t="shared" si="86"/>
        <v>0.13042149733913669</v>
      </c>
      <c r="R306" s="97">
        <f t="shared" si="87"/>
        <v>0.10055753914464459</v>
      </c>
      <c r="S306" s="97">
        <f t="shared" si="90"/>
        <v>501.5110013675918</v>
      </c>
      <c r="T306" s="97">
        <f t="shared" si="91"/>
        <v>32.908125485218584</v>
      </c>
      <c r="U306" s="97">
        <f t="shared" si="92"/>
        <v>314.75066142899976</v>
      </c>
      <c r="V306" s="33">
        <f t="shared" si="93"/>
        <v>1000.0000000000005</v>
      </c>
      <c r="W306" s="101">
        <f t="shared" si="88"/>
        <v>91227.458428600599</v>
      </c>
      <c r="X306" s="108">
        <f t="shared" si="94"/>
        <v>652.34121308578221</v>
      </c>
      <c r="Y306" s="32">
        <f>(uNES*L306+ uOCEX*G306+uEREX*'PH + UC'!H306+uHOEX*I306+uNES*S306+ uOCEX*N306+uEREX*O306+uHOEX*P306)/(1+oDR)^A$5:A$65536</f>
        <v>394.46786173129965</v>
      </c>
    </row>
    <row r="307" spans="1:25" x14ac:dyDescent="0.25">
      <c r="A307" s="4">
        <v>301</v>
      </c>
      <c r="C307" s="106">
        <f>IF(male=0,VLOOKUP((($A$5:$A$1570/'Life tables'!$I$2)*2)+age,lifetable,13,1),IF(male=1,VLOOKUP((($A$5:$A$1570/'Life tables'!$I$2)*2)+age,lifetable,10,1),"error"))</f>
        <v>2.1228983945331681E-4</v>
      </c>
      <c r="F307" s="97">
        <f t="shared" si="76"/>
        <v>94.958900224599972</v>
      </c>
      <c r="G307" s="97">
        <f t="shared" si="77"/>
        <v>9.538820265589699</v>
      </c>
      <c r="H307" s="97">
        <f t="shared" si="78"/>
        <v>0.21828418285405654</v>
      </c>
      <c r="I307" s="97">
        <f t="shared" si="79"/>
        <v>0.21828418285405654</v>
      </c>
      <c r="J307" s="97">
        <f t="shared" si="80"/>
        <v>2.2276483334366513E-2</v>
      </c>
      <c r="K307" s="97">
        <f t="shared" si="81"/>
        <v>0.52626135659440354</v>
      </c>
      <c r="L307" s="97">
        <f t="shared" si="89"/>
        <v>84.434973753373384</v>
      </c>
      <c r="M307" s="97">
        <f t="shared" si="82"/>
        <v>557.38231286118219</v>
      </c>
      <c r="N307" s="97">
        <f t="shared" si="83"/>
        <v>53.677124368372169</v>
      </c>
      <c r="O307" s="97">
        <f t="shared" si="84"/>
        <v>1.2812673947616771</v>
      </c>
      <c r="P307" s="97">
        <f t="shared" si="85"/>
        <v>1.2812673947616771</v>
      </c>
      <c r="Q307" s="97">
        <f t="shared" si="86"/>
        <v>0.13026570992495767</v>
      </c>
      <c r="R307" s="97">
        <f t="shared" si="87"/>
        <v>0.1004374239848039</v>
      </c>
      <c r="S307" s="97">
        <f t="shared" si="90"/>
        <v>500.91195056937693</v>
      </c>
      <c r="T307" s="97">
        <f t="shared" si="91"/>
        <v>33.060667678477905</v>
      </c>
      <c r="U307" s="97">
        <f t="shared" si="92"/>
        <v>315.37736020957897</v>
      </c>
      <c r="V307" s="33">
        <f t="shared" si="93"/>
        <v>1000.0000000000005</v>
      </c>
      <c r="W307" s="101">
        <f t="shared" si="88"/>
        <v>91013.778802931862</v>
      </c>
      <c r="X307" s="108">
        <f t="shared" si="94"/>
        <v>651.56197211194365</v>
      </c>
      <c r="Y307" s="32">
        <f>(uNES*L307+ uOCEX*G307+uEREX*'PH + UC'!H307+uHOEX*I307+uNES*S307+ uOCEX*N307+uEREX*O307+uHOEX*P307)/(1+oDR)^A$5:A$65536</f>
        <v>393.88334933597895</v>
      </c>
    </row>
    <row r="308" spans="1:25" x14ac:dyDescent="0.25">
      <c r="A308" s="4">
        <v>302</v>
      </c>
      <c r="C308" s="106">
        <f>IF(male=0,VLOOKUP((($A$5:$A$1570/'Life tables'!$I$2)*2)+age,lifetable,13,1),IF(male=1,VLOOKUP((($A$5:$A$1570/'Life tables'!$I$2)*2)+age,lifetable,10,1),"error"))</f>
        <v>2.1228983945331681E-4</v>
      </c>
      <c r="F308" s="97">
        <f t="shared" si="76"/>
        <v>94.845448799495031</v>
      </c>
      <c r="G308" s="97">
        <f t="shared" si="77"/>
        <v>9.5274238324971563</v>
      </c>
      <c r="H308" s="97">
        <f t="shared" si="78"/>
        <v>0.21802338948382916</v>
      </c>
      <c r="I308" s="97">
        <f t="shared" si="79"/>
        <v>0.21802338948382916</v>
      </c>
      <c r="J308" s="97">
        <f t="shared" si="80"/>
        <v>2.2249868675028282E-2</v>
      </c>
      <c r="K308" s="97">
        <f t="shared" si="81"/>
        <v>0.52563260983404636</v>
      </c>
      <c r="L308" s="97">
        <f t="shared" si="89"/>
        <v>84.334095709521137</v>
      </c>
      <c r="M308" s="97">
        <f t="shared" si="82"/>
        <v>556.71652331244866</v>
      </c>
      <c r="N308" s="97">
        <f t="shared" si="83"/>
        <v>53.613007392311189</v>
      </c>
      <c r="O308" s="97">
        <f t="shared" si="84"/>
        <v>1.2797369291891576</v>
      </c>
      <c r="P308" s="97">
        <f t="shared" si="85"/>
        <v>1.2797369291891576</v>
      </c>
      <c r="Q308" s="97">
        <f t="shared" si="86"/>
        <v>0.13011010838141177</v>
      </c>
      <c r="R308" s="97">
        <f t="shared" si="87"/>
        <v>0.10031745213487644</v>
      </c>
      <c r="S308" s="97">
        <f t="shared" si="90"/>
        <v>500.31361450124285</v>
      </c>
      <c r="T308" s="97">
        <f t="shared" si="91"/>
        <v>33.213027655534347</v>
      </c>
      <c r="U308" s="97">
        <f t="shared" si="92"/>
        <v>316.00331027154789</v>
      </c>
      <c r="V308" s="33">
        <f t="shared" si="93"/>
        <v>1000.0000000000006</v>
      </c>
      <c r="W308" s="101">
        <f t="shared" si="88"/>
        <v>90800.599654381353</v>
      </c>
      <c r="X308" s="108">
        <f t="shared" si="94"/>
        <v>650.78366207291833</v>
      </c>
      <c r="Y308" s="32">
        <f>(uNES*L308+ uOCEX*G308+uEREX*'PH + UC'!H308+uHOEX*I308+uNES*S308+ uOCEX*N308+uEREX*O308+uHOEX*P308)/(1+oDR)^A$5:A$65536</f>
        <v>393.29970312120281</v>
      </c>
    </row>
    <row r="309" spans="1:25" x14ac:dyDescent="0.25">
      <c r="A309" s="4">
        <v>303</v>
      </c>
      <c r="C309" s="106">
        <f>IF(male=0,VLOOKUP((($A$5:$A$1570/'Life tables'!$I$2)*2)+age,lifetable,13,1),IF(male=1,VLOOKUP((($A$5:$A$1570/'Life tables'!$I$2)*2)+age,lifetable,10,1),"error"))</f>
        <v>2.1228983945331681E-4</v>
      </c>
      <c r="F309" s="97">
        <f t="shared" si="76"/>
        <v>94.732133907218227</v>
      </c>
      <c r="G309" s="97">
        <f t="shared" si="77"/>
        <v>9.516041114412948</v>
      </c>
      <c r="H309" s="97">
        <f t="shared" si="78"/>
        <v>0.21776290996471789</v>
      </c>
      <c r="I309" s="97">
        <f t="shared" si="79"/>
        <v>0.21776290996471789</v>
      </c>
      <c r="J309" s="97">
        <f t="shared" si="80"/>
        <v>2.2223286045033951E-2</v>
      </c>
      <c r="K309" s="97">
        <f t="shared" si="81"/>
        <v>0.52500461973737411</v>
      </c>
      <c r="L309" s="97">
        <f t="shared" si="89"/>
        <v>84.233339067093439</v>
      </c>
      <c r="M309" s="97">
        <f t="shared" si="82"/>
        <v>556.05152816570023</v>
      </c>
      <c r="N309" s="97">
        <f t="shared" si="83"/>
        <v>53.548966918882556</v>
      </c>
      <c r="O309" s="97">
        <f t="shared" si="84"/>
        <v>1.2782082897265421</v>
      </c>
      <c r="P309" s="97">
        <f t="shared" si="85"/>
        <v>1.2782082897265421</v>
      </c>
      <c r="Q309" s="97">
        <f t="shared" si="86"/>
        <v>0.12995469249739638</v>
      </c>
      <c r="R309" s="97">
        <f t="shared" si="87"/>
        <v>0.10019762343209801</v>
      </c>
      <c r="S309" s="97">
        <f t="shared" si="90"/>
        <v>499.71599235143509</v>
      </c>
      <c r="T309" s="97">
        <f t="shared" si="91"/>
        <v>33.36520563407678</v>
      </c>
      <c r="U309" s="97">
        <f t="shared" si="92"/>
        <v>316.62851251471739</v>
      </c>
      <c r="V309" s="33">
        <f t="shared" si="93"/>
        <v>1000.0000000000007</v>
      </c>
      <c r="W309" s="101">
        <f t="shared" si="88"/>
        <v>90587.919812934822</v>
      </c>
      <c r="X309" s="108">
        <f t="shared" si="94"/>
        <v>650.0062818512065</v>
      </c>
      <c r="Y309" s="32">
        <f>(uNES*L309+ uOCEX*G309+uEREX*'PH + UC'!H309+uHOEX*I309+uNES*S309+ uOCEX*N309+uEREX*O309+uHOEX*P309)/(1+oDR)^A$5:A$65536</f>
        <v>392.71692180016686</v>
      </c>
    </row>
    <row r="310" spans="1:25" x14ac:dyDescent="0.25">
      <c r="A310" s="4">
        <v>304</v>
      </c>
      <c r="C310" s="106">
        <f>IF(male=0,VLOOKUP((($A$5:$A$1570/'Life tables'!$I$2)*2)+age,lifetable,13,1),IF(male=1,VLOOKUP((($A$5:$A$1570/'Life tables'!$I$2)*2)+age,lifetable,10,1),"error"))</f>
        <v>2.1228983945331681E-4</v>
      </c>
      <c r="F310" s="97">
        <f t="shared" si="76"/>
        <v>94.618955334763882</v>
      </c>
      <c r="G310" s="97">
        <f t="shared" si="77"/>
        <v>9.5046720899402075</v>
      </c>
      <c r="H310" s="97">
        <f t="shared" si="78"/>
        <v>0.21750274380708179</v>
      </c>
      <c r="I310" s="97">
        <f t="shared" si="79"/>
        <v>0.21750274380708179</v>
      </c>
      <c r="J310" s="97">
        <f t="shared" si="80"/>
        <v>2.219673539441433E-2</v>
      </c>
      <c r="K310" s="97">
        <f t="shared" si="81"/>
        <v>0.52437738512391119</v>
      </c>
      <c r="L310" s="97">
        <f t="shared" si="89"/>
        <v>84.13270363669119</v>
      </c>
      <c r="M310" s="97">
        <f t="shared" si="82"/>
        <v>555.38732651644261</v>
      </c>
      <c r="N310" s="97">
        <f t="shared" si="83"/>
        <v>53.485002860981496</v>
      </c>
      <c r="O310" s="97">
        <f t="shared" si="84"/>
        <v>1.2766814742946491</v>
      </c>
      <c r="P310" s="97">
        <f t="shared" si="85"/>
        <v>1.2766814742946491</v>
      </c>
      <c r="Q310" s="97">
        <f t="shared" si="86"/>
        <v>0.12979946206152249</v>
      </c>
      <c r="R310" s="97">
        <f t="shared" si="87"/>
        <v>0.10007793771348335</v>
      </c>
      <c r="S310" s="97">
        <f t="shared" si="90"/>
        <v>499.11908330709684</v>
      </c>
      <c r="T310" s="97">
        <f t="shared" si="91"/>
        <v>33.517201831532716</v>
      </c>
      <c r="U310" s="97">
        <f t="shared" si="92"/>
        <v>317.25296783755476</v>
      </c>
      <c r="V310" s="33">
        <f t="shared" si="93"/>
        <v>1000.0000000000007</v>
      </c>
      <c r="W310" s="101">
        <f t="shared" si="88"/>
        <v>90375.738111201281</v>
      </c>
      <c r="X310" s="108">
        <f t="shared" si="94"/>
        <v>649.22983033091327</v>
      </c>
      <c r="Y310" s="32">
        <f>(uNES*L310+ uOCEX*G310+uEREX*'PH + UC'!H310+uHOEX*I310+uNES*S310+ uOCEX*N310+uEREX*O310+uHOEX*P310)/(1+oDR)^A$5:A$65536</f>
        <v>392.13500408813741</v>
      </c>
    </row>
    <row r="311" spans="1:25" x14ac:dyDescent="0.25">
      <c r="A311" s="4">
        <v>305</v>
      </c>
      <c r="C311" s="106">
        <f>IF(male=0,VLOOKUP((($A$5:$A$1570/'Life tables'!$I$2)*2)+age,lifetable,13,1),IF(male=1,VLOOKUP((($A$5:$A$1570/'Life tables'!$I$2)*2)+age,lifetable,10,1),"error"))</f>
        <v>2.1228983945331681E-4</v>
      </c>
      <c r="F311" s="97">
        <f t="shared" si="76"/>
        <v>94.505912871842341</v>
      </c>
      <c r="G311" s="97">
        <f t="shared" si="77"/>
        <v>9.4933167379548991</v>
      </c>
      <c r="H311" s="97">
        <f t="shared" si="78"/>
        <v>0.21724289052752319</v>
      </c>
      <c r="I311" s="97">
        <f t="shared" si="79"/>
        <v>0.21724289052752319</v>
      </c>
      <c r="J311" s="97">
        <f t="shared" si="80"/>
        <v>2.2170216673837409E-2</v>
      </c>
      <c r="K311" s="97">
        <f t="shared" si="81"/>
        <v>0.52375090482823428</v>
      </c>
      <c r="L311" s="97">
        <f t="shared" si="89"/>
        <v>84.032189231330321</v>
      </c>
      <c r="M311" s="97">
        <f t="shared" si="82"/>
        <v>554.72391745907066</v>
      </c>
      <c r="N311" s="97">
        <f t="shared" si="83"/>
        <v>53.421115131396277</v>
      </c>
      <c r="O311" s="97">
        <f t="shared" si="84"/>
        <v>1.2751564808117433</v>
      </c>
      <c r="P311" s="97">
        <f t="shared" si="85"/>
        <v>1.2751564808117433</v>
      </c>
      <c r="Q311" s="97">
        <f t="shared" si="86"/>
        <v>0.12964441686214109</v>
      </c>
      <c r="R311" s="97">
        <f t="shared" si="87"/>
        <v>9.9958394815847076E-2</v>
      </c>
      <c r="S311" s="97">
        <f t="shared" si="90"/>
        <v>498.52288655437292</v>
      </c>
      <c r="T311" s="97">
        <f t="shared" si="91"/>
        <v>33.669016465068694</v>
      </c>
      <c r="U311" s="97">
        <f t="shared" si="92"/>
        <v>317.87667713719884</v>
      </c>
      <c r="V311" s="33">
        <f t="shared" si="93"/>
        <v>1000.0000000000005</v>
      </c>
      <c r="W311" s="101">
        <f t="shared" si="88"/>
        <v>90164.053384412546</v>
      </c>
      <c r="X311" s="108">
        <f t="shared" si="94"/>
        <v>648.45430639773303</v>
      </c>
      <c r="Y311" s="32">
        <f>(uNES*L311+ uOCEX*G311+uEREX*'PH + UC'!H311+uHOEX*I311+uNES*S311+ uOCEX*N311+uEREX*O311+uHOEX*P311)/(1+oDR)^A$5:A$65536</f>
        <v>391.55394870244197</v>
      </c>
    </row>
    <row r="312" spans="1:25" x14ac:dyDescent="0.25">
      <c r="A312" s="4">
        <v>306</v>
      </c>
      <c r="C312" s="106">
        <f>IF(male=0,VLOOKUP((($A$5:$A$1570/'Life tables'!$I$2)*2)+age,lifetable,13,1),IF(male=1,VLOOKUP((($A$5:$A$1570/'Life tables'!$I$2)*2)+age,lifetable,10,1),"error"))</f>
        <v>2.1228983945331681E-4</v>
      </c>
      <c r="F312" s="97">
        <f t="shared" si="76"/>
        <v>94.39300631075524</v>
      </c>
      <c r="G312" s="97">
        <f t="shared" si="77"/>
        <v>9.4819750375932852</v>
      </c>
      <c r="H312" s="97">
        <f t="shared" si="78"/>
        <v>0.21698334964860119</v>
      </c>
      <c r="I312" s="97">
        <f t="shared" si="79"/>
        <v>0.21698334964860119</v>
      </c>
      <c r="J312" s="97">
        <f t="shared" si="80"/>
        <v>2.2143729834579077E-2</v>
      </c>
      <c r="K312" s="97">
        <f t="shared" si="81"/>
        <v>0.52312517769928091</v>
      </c>
      <c r="L312" s="97">
        <f t="shared" si="89"/>
        <v>83.931795666330899</v>
      </c>
      <c r="M312" s="97">
        <f t="shared" si="82"/>
        <v>554.06130008697767</v>
      </c>
      <c r="N312" s="97">
        <f t="shared" si="83"/>
        <v>53.357303642818707</v>
      </c>
      <c r="O312" s="97">
        <f t="shared" si="84"/>
        <v>1.2736333071937873</v>
      </c>
      <c r="P312" s="97">
        <f t="shared" si="85"/>
        <v>1.2736333071937873</v>
      </c>
      <c r="Q312" s="97">
        <f t="shared" si="86"/>
        <v>0.12948955668736944</v>
      </c>
      <c r="R312" s="97">
        <f t="shared" si="87"/>
        <v>9.9838994575823362E-2</v>
      </c>
      <c r="S312" s="97">
        <f t="shared" si="90"/>
        <v>497.92740127850817</v>
      </c>
      <c r="T312" s="97">
        <f t="shared" si="91"/>
        <v>33.820649751590643</v>
      </c>
      <c r="U312" s="97">
        <f t="shared" si="92"/>
        <v>318.49964130947393</v>
      </c>
      <c r="V312" s="33">
        <f t="shared" si="93"/>
        <v>1000.0000000000005</v>
      </c>
      <c r="W312" s="101">
        <f t="shared" si="88"/>
        <v>89952.864470423025</v>
      </c>
      <c r="X312" s="108">
        <f t="shared" si="94"/>
        <v>647.67970893893585</v>
      </c>
      <c r="Y312" s="32">
        <f>(uNES*L312+ uOCEX*G312+uEREX*'PH + UC'!H312+uHOEX*I312+uNES*S312+ uOCEX*N312+uEREX*O312+uHOEX*P312)/(1+oDR)^A$5:A$65536</f>
        <v>390.97375436245727</v>
      </c>
    </row>
    <row r="313" spans="1:25" x14ac:dyDescent="0.25">
      <c r="A313" s="4">
        <v>307</v>
      </c>
      <c r="C313" s="106">
        <f>IF(male=0,VLOOKUP((($A$5:$A$1570/'Life tables'!$I$2)*2)+age,lifetable,13,1),IF(male=1,VLOOKUP((($A$5:$A$1570/'Life tables'!$I$2)*2)+age,lifetable,10,1),"error"))</f>
        <v>2.1228983945331681E-4</v>
      </c>
      <c r="F313" s="97">
        <f t="shared" si="76"/>
        <v>94.280235446277075</v>
      </c>
      <c r="G313" s="97">
        <f t="shared" si="77"/>
        <v>9.4706469682400378</v>
      </c>
      <c r="H313" s="97">
        <f t="shared" si="78"/>
        <v>0.21672412069855923</v>
      </c>
      <c r="I313" s="97">
        <f t="shared" si="79"/>
        <v>0.21672412069855923</v>
      </c>
      <c r="J313" s="97">
        <f t="shared" si="80"/>
        <v>2.2117274828495299E-2</v>
      </c>
      <c r="K313" s="97">
        <f t="shared" si="81"/>
        <v>0.52250020259969321</v>
      </c>
      <c r="L313" s="97">
        <f t="shared" si="89"/>
        <v>83.831522759211737</v>
      </c>
      <c r="M313" s="97">
        <f t="shared" si="82"/>
        <v>553.3994734926589</v>
      </c>
      <c r="N313" s="97">
        <f t="shared" si="83"/>
        <v>53.293568307854123</v>
      </c>
      <c r="O313" s="97">
        <f t="shared" si="84"/>
        <v>1.2721119513546795</v>
      </c>
      <c r="P313" s="97">
        <f t="shared" si="85"/>
        <v>1.2721119513546795</v>
      </c>
      <c r="Q313" s="97">
        <f t="shared" si="86"/>
        <v>0.12933488132511481</v>
      </c>
      <c r="R313" s="97">
        <f t="shared" si="87"/>
        <v>9.9719736829884498E-2</v>
      </c>
      <c r="S313" s="97">
        <f t="shared" si="90"/>
        <v>497.3326266639404</v>
      </c>
      <c r="T313" s="97">
        <f t="shared" si="91"/>
        <v>33.972101907744253</v>
      </c>
      <c r="U313" s="97">
        <f t="shared" si="92"/>
        <v>319.12186124890349</v>
      </c>
      <c r="V313" s="33">
        <f t="shared" si="93"/>
        <v>1000.0000000000005</v>
      </c>
      <c r="W313" s="101">
        <f t="shared" si="88"/>
        <v>89742.170209708565</v>
      </c>
      <c r="X313" s="108">
        <f t="shared" si="94"/>
        <v>646.90603684335269</v>
      </c>
      <c r="Y313" s="32">
        <f>(uNES*L313+ uOCEX*G313+uEREX*'PH + UC'!H313+uHOEX*I313+uNES*S313+ uOCEX*N313+uEREX*O313+uHOEX*P313)/(1+oDR)^A$5:A$65536</f>
        <v>390.39441978959934</v>
      </c>
    </row>
    <row r="314" spans="1:25" x14ac:dyDescent="0.25">
      <c r="A314" s="4">
        <v>308</v>
      </c>
      <c r="C314" s="106">
        <f>IF(male=0,VLOOKUP((($A$5:$A$1570/'Life tables'!$I$2)*2)+age,lifetable,13,1),IF(male=1,VLOOKUP((($A$5:$A$1570/'Life tables'!$I$2)*2)+age,lifetable,10,1),"error"))</f>
        <v>2.1228983945331681E-4</v>
      </c>
      <c r="F314" s="97">
        <f t="shared" si="76"/>
        <v>94.167600075542524</v>
      </c>
      <c r="G314" s="97">
        <f t="shared" si="77"/>
        <v>9.4593325095169085</v>
      </c>
      <c r="H314" s="97">
        <f t="shared" si="78"/>
        <v>0.21646520321106619</v>
      </c>
      <c r="I314" s="97">
        <f t="shared" si="79"/>
        <v>0.21646520321106619</v>
      </c>
      <c r="J314" s="97">
        <f t="shared" si="80"/>
        <v>2.2090851607995766E-2</v>
      </c>
      <c r="K314" s="97">
        <f t="shared" si="81"/>
        <v>0.52187597840519362</v>
      </c>
      <c r="L314" s="97">
        <f t="shared" si="89"/>
        <v>83.731370329590291</v>
      </c>
      <c r="M314" s="97">
        <f t="shared" si="82"/>
        <v>552.7384367678103</v>
      </c>
      <c r="N314" s="97">
        <f t="shared" si="83"/>
        <v>53.229909039030865</v>
      </c>
      <c r="O314" s="97">
        <f t="shared" si="84"/>
        <v>1.2705924112064804</v>
      </c>
      <c r="P314" s="97">
        <f t="shared" si="85"/>
        <v>1.2705924112064804</v>
      </c>
      <c r="Q314" s="97">
        <f t="shared" si="86"/>
        <v>0.12918039056309752</v>
      </c>
      <c r="R314" s="97">
        <f t="shared" si="87"/>
        <v>9.9600621414358784E-2</v>
      </c>
      <c r="S314" s="97">
        <f t="shared" si="90"/>
        <v>496.73856189438902</v>
      </c>
      <c r="T314" s="97">
        <f t="shared" si="91"/>
        <v>34.123373149915345</v>
      </c>
      <c r="U314" s="97">
        <f t="shared" si="92"/>
        <v>319.74333784872306</v>
      </c>
      <c r="V314" s="33">
        <f t="shared" si="93"/>
        <v>1000.0000000000006</v>
      </c>
      <c r="W314" s="101">
        <f t="shared" si="88"/>
        <v>89531.96944536567</v>
      </c>
      <c r="X314" s="108">
        <f t="shared" si="94"/>
        <v>646.13328900136219</v>
      </c>
      <c r="Y314" s="32">
        <f>(uNES*L314+ uOCEX*G314+uEREX*'PH + UC'!H314+uHOEX*I314+uNES*S314+ uOCEX*N314+uEREX*O314+uHOEX*P314)/(1+oDR)^A$5:A$65536</f>
        <v>389.81594370731256</v>
      </c>
    </row>
    <row r="315" spans="1:25" x14ac:dyDescent="0.25">
      <c r="A315" s="4">
        <v>309</v>
      </c>
      <c r="C315" s="106">
        <f>IF(male=0,VLOOKUP((($A$5:$A$1570/'Life tables'!$I$2)*2)+age,lifetable,13,1),IF(male=1,VLOOKUP((($A$5:$A$1570/'Life tables'!$I$2)*2)+age,lifetable,10,1),"error"))</f>
        <v>2.1228983945331681E-4</v>
      </c>
      <c r="F315" s="97">
        <f t="shared" si="76"/>
        <v>94.055099997939323</v>
      </c>
      <c r="G315" s="97">
        <f t="shared" si="77"/>
        <v>9.448031641271978</v>
      </c>
      <c r="H315" s="97">
        <f t="shared" si="78"/>
        <v>0.21620659672497011</v>
      </c>
      <c r="I315" s="97">
        <f t="shared" si="79"/>
        <v>0.21620659672497011</v>
      </c>
      <c r="J315" s="97">
        <f t="shared" si="80"/>
        <v>2.2064460126018665E-2</v>
      </c>
      <c r="K315" s="97">
        <f t="shared" si="81"/>
        <v>0.52125250400399048</v>
      </c>
      <c r="L315" s="97">
        <f t="shared" si="89"/>
        <v>83.631338199087395</v>
      </c>
      <c r="M315" s="97">
        <f t="shared" si="82"/>
        <v>552.07818900342295</v>
      </c>
      <c r="N315" s="97">
        <f t="shared" si="83"/>
        <v>53.166325748809406</v>
      </c>
      <c r="O315" s="97">
        <f t="shared" si="84"/>
        <v>1.2690746846596308</v>
      </c>
      <c r="P315" s="97">
        <f t="shared" si="85"/>
        <v>1.2690746846596308</v>
      </c>
      <c r="Q315" s="97">
        <f t="shared" si="86"/>
        <v>0.12902608418887335</v>
      </c>
      <c r="R315" s="97">
        <f t="shared" si="87"/>
        <v>9.9481648165447481E-2</v>
      </c>
      <c r="S315" s="97">
        <f t="shared" si="90"/>
        <v>496.14520615293998</v>
      </c>
      <c r="T315" s="97">
        <f t="shared" si="91"/>
        <v>34.274463694230235</v>
      </c>
      <c r="U315" s="97">
        <f t="shared" si="92"/>
        <v>320.36407200089252</v>
      </c>
      <c r="V315" s="33">
        <f t="shared" si="93"/>
        <v>1000.0000000000007</v>
      </c>
      <c r="W315" s="101">
        <f t="shared" si="88"/>
        <v>89322.261023110055</v>
      </c>
      <c r="X315" s="108">
        <f t="shared" si="94"/>
        <v>645.36146430487793</v>
      </c>
      <c r="Y315" s="32">
        <f>(uNES*L315+ uOCEX*G315+uEREX*'PH + UC'!H315+uHOEX*I315+uNES*S315+ uOCEX*N315+uEREX*O315+uHOEX*P315)/(1+oDR)^A$5:A$65536</f>
        <v>389.23832484106129</v>
      </c>
    </row>
    <row r="316" spans="1:25" x14ac:dyDescent="0.25">
      <c r="A316" s="4">
        <v>310</v>
      </c>
      <c r="C316" s="106">
        <f>IF(male=0,VLOOKUP((($A$5:$A$1570/'Life tables'!$I$2)*2)+age,lifetable,13,1),IF(male=1,VLOOKUP((($A$5:$A$1570/'Life tables'!$I$2)*2)+age,lifetable,10,1),"error"))</f>
        <v>2.1228983945331681E-4</v>
      </c>
      <c r="F316" s="97">
        <f t="shared" si="76"/>
        <v>93.942735015006335</v>
      </c>
      <c r="G316" s="97">
        <f t="shared" si="77"/>
        <v>9.4367443435694067</v>
      </c>
      <c r="H316" s="97">
        <f t="shared" si="78"/>
        <v>0.21594830078406385</v>
      </c>
      <c r="I316" s="97">
        <f t="shared" si="79"/>
        <v>0.21594830078406385</v>
      </c>
      <c r="J316" s="97">
        <f t="shared" si="80"/>
        <v>2.2038100336006852E-2</v>
      </c>
      <c r="K316" s="97">
        <f t="shared" si="81"/>
        <v>0.52062977829621415</v>
      </c>
      <c r="L316" s="97">
        <f t="shared" si="89"/>
        <v>83.531426191236577</v>
      </c>
      <c r="M316" s="97">
        <f t="shared" si="82"/>
        <v>551.41872928987152</v>
      </c>
      <c r="N316" s="97">
        <f t="shared" si="83"/>
        <v>53.102818349590862</v>
      </c>
      <c r="O316" s="97">
        <f t="shared" si="84"/>
        <v>1.2675587696231543</v>
      </c>
      <c r="P316" s="97">
        <f t="shared" si="85"/>
        <v>1.2675587696231543</v>
      </c>
      <c r="Q316" s="97">
        <f t="shared" si="86"/>
        <v>0.12887196198985396</v>
      </c>
      <c r="R316" s="97">
        <f t="shared" si="87"/>
        <v>9.9362816919240787E-2</v>
      </c>
      <c r="S316" s="97">
        <f t="shared" si="90"/>
        <v>495.55255862212528</v>
      </c>
      <c r="T316" s="97">
        <f t="shared" si="91"/>
        <v>34.425373756556098</v>
      </c>
      <c r="U316" s="97">
        <f t="shared" si="92"/>
        <v>320.984064596108</v>
      </c>
      <c r="V316" s="33">
        <f t="shared" si="93"/>
        <v>1000.0000000000007</v>
      </c>
      <c r="W316" s="101">
        <f t="shared" si="88"/>
        <v>89113.043791274991</v>
      </c>
      <c r="X316" s="108">
        <f t="shared" si="94"/>
        <v>644.59056164733647</v>
      </c>
      <c r="Y316" s="32">
        <f>(uNES*L316+ uOCEX*G316+uEREX*'PH + UC'!H316+uHOEX*I316+uNES*S316+ uOCEX*N316+uEREX*O316+uHOEX*P316)/(1+oDR)^A$5:A$65536</f>
        <v>388.66156191831959</v>
      </c>
    </row>
    <row r="317" spans="1:25" x14ac:dyDescent="0.25">
      <c r="A317" s="4">
        <v>311</v>
      </c>
      <c r="C317" s="106">
        <f>IF(male=0,VLOOKUP((($A$5:$A$1570/'Life tables'!$I$2)*2)+age,lifetable,13,1),IF(male=1,VLOOKUP((($A$5:$A$1570/'Life tables'!$I$2)*2)+age,lifetable,10,1),"error"))</f>
        <v>2.1228983945331681E-4</v>
      </c>
      <c r="F317" s="97">
        <f t="shared" si="76"/>
        <v>93.830504930336815</v>
      </c>
      <c r="G317" s="97">
        <f t="shared" si="77"/>
        <v>9.4254705966797268</v>
      </c>
      <c r="H317" s="97">
        <f t="shared" si="78"/>
        <v>0.21569031493686275</v>
      </c>
      <c r="I317" s="97">
        <f t="shared" si="79"/>
        <v>0.21569031493686275</v>
      </c>
      <c r="J317" s="97">
        <f t="shared" si="80"/>
        <v>2.2011772191885114E-2</v>
      </c>
      <c r="K317" s="97">
        <f t="shared" si="81"/>
        <v>0.52000780019338033</v>
      </c>
      <c r="L317" s="97">
        <f t="shared" si="89"/>
        <v>83.431634131398098</v>
      </c>
      <c r="M317" s="97">
        <f t="shared" si="82"/>
        <v>550.76005671699977</v>
      </c>
      <c r="N317" s="97">
        <f t="shared" si="83"/>
        <v>53.039386753725211</v>
      </c>
      <c r="O317" s="97">
        <f t="shared" si="84"/>
        <v>1.2660446640048539</v>
      </c>
      <c r="P317" s="97">
        <f t="shared" si="85"/>
        <v>1.2660446640048539</v>
      </c>
      <c r="Q317" s="97">
        <f t="shared" si="86"/>
        <v>0.12871802375332689</v>
      </c>
      <c r="R317" s="97">
        <f t="shared" si="87"/>
        <v>9.9244127511733241E-2</v>
      </c>
      <c r="S317" s="97">
        <f t="shared" si="90"/>
        <v>494.96061848399978</v>
      </c>
      <c r="T317" s="97">
        <f t="shared" si="91"/>
        <v>34.576103552501309</v>
      </c>
      <c r="U317" s="97">
        <f t="shared" si="92"/>
        <v>321.60331652381313</v>
      </c>
      <c r="V317" s="33">
        <f t="shared" si="93"/>
        <v>1000.0000000000007</v>
      </c>
      <c r="W317" s="101">
        <f t="shared" si="88"/>
        <v>88904.316600809776</v>
      </c>
      <c r="X317" s="108">
        <f t="shared" si="94"/>
        <v>643.82057992368618</v>
      </c>
      <c r="Y317" s="32">
        <f>(uNES*L317+ uOCEX*G317+uEREX*'PH + UC'!H317+uHOEX*I317+uNES*S317+ uOCEX*N317+uEREX*O317+uHOEX*P317)/(1+oDR)^A$5:A$65536</f>
        <v>388.08565366856305</v>
      </c>
    </row>
    <row r="318" spans="1:25" x14ac:dyDescent="0.25">
      <c r="A318" s="4">
        <v>312</v>
      </c>
      <c r="C318" s="106">
        <f>IF(male=0,VLOOKUP((($A$5:$A$1570/'Life tables'!$I$2)*2)+age,lifetable,13,1),IF(male=1,VLOOKUP((($A$5:$A$1570/'Life tables'!$I$2)*2)+age,lifetable,10,1),"error"))</f>
        <v>2.1228983945331681E-4</v>
      </c>
      <c r="F318" s="97">
        <f t="shared" si="76"/>
        <v>93.718409549486353</v>
      </c>
      <c r="G318" s="97">
        <f t="shared" si="77"/>
        <v>9.4142103810705908</v>
      </c>
      <c r="H318" s="97">
        <f t="shared" si="78"/>
        <v>0.21543263873639304</v>
      </c>
      <c r="I318" s="97">
        <f t="shared" si="79"/>
        <v>0.21543263873639304</v>
      </c>
      <c r="J318" s="97">
        <f t="shared" si="80"/>
        <v>2.1985475648038582E-2</v>
      </c>
      <c r="K318" s="97">
        <f t="shared" si="81"/>
        <v>0.5193865686178798</v>
      </c>
      <c r="L318" s="97">
        <f t="shared" si="89"/>
        <v>83.331961846677061</v>
      </c>
      <c r="M318" s="97">
        <f t="shared" si="82"/>
        <v>550.10217037419989</v>
      </c>
      <c r="N318" s="97">
        <f t="shared" si="83"/>
        <v>52.976030873518944</v>
      </c>
      <c r="O318" s="97">
        <f t="shared" si="84"/>
        <v>1.2645323657114951</v>
      </c>
      <c r="P318" s="97">
        <f t="shared" si="85"/>
        <v>1.2645323657114951</v>
      </c>
      <c r="Q318" s="97">
        <f t="shared" si="86"/>
        <v>0.12856426926647413</v>
      </c>
      <c r="R318" s="97">
        <f t="shared" si="87"/>
        <v>9.9125579778837999E-2</v>
      </c>
      <c r="S318" s="97">
        <f t="shared" si="90"/>
        <v>494.36938492021261</v>
      </c>
      <c r="T318" s="97">
        <f t="shared" si="91"/>
        <v>34.726653297415822</v>
      </c>
      <c r="U318" s="97">
        <f t="shared" si="92"/>
        <v>322.22182867220982</v>
      </c>
      <c r="V318" s="33">
        <f t="shared" si="93"/>
        <v>1000.0000000000007</v>
      </c>
      <c r="W318" s="101">
        <f t="shared" si="88"/>
        <v>88696.078305277624</v>
      </c>
      <c r="X318" s="108">
        <f t="shared" si="94"/>
        <v>643.05151803037495</v>
      </c>
      <c r="Y318" s="32">
        <f>(uNES*L318+ uOCEX*G318+uEREX*'PH + UC'!H318+uHOEX*I318+uNES*S318+ uOCEX*N318+uEREX*O318+uHOEX*P318)/(1+oDR)^A$5:A$65536</f>
        <v>387.51059882325865</v>
      </c>
    </row>
    <row r="319" spans="1:25" x14ac:dyDescent="0.25">
      <c r="A319" s="4">
        <v>313</v>
      </c>
      <c r="C319" s="106">
        <f>IF(male=0,VLOOKUP((($A$5:$A$1570/'Life tables'!$I$2)*2)+age,lifetable,13,1),IF(male=1,VLOOKUP((($A$5:$A$1570/'Life tables'!$I$2)*2)+age,lifetable,10,1),"error"))</f>
        <v>2.3219220175896282E-4</v>
      </c>
      <c r="F319" s="97">
        <f t="shared" si="76"/>
        <v>93.60644867988519</v>
      </c>
      <c r="G319" s="97">
        <f t="shared" si="77"/>
        <v>9.402963677397965</v>
      </c>
      <c r="H319" s="97">
        <f t="shared" si="78"/>
        <v>0.21517527173999024</v>
      </c>
      <c r="I319" s="97">
        <f t="shared" si="79"/>
        <v>0.21517527173999024</v>
      </c>
      <c r="J319" s="97">
        <f t="shared" si="80"/>
        <v>2.4017906297353273E-2</v>
      </c>
      <c r="K319" s="97">
        <f t="shared" si="81"/>
        <v>0.51876608250249268</v>
      </c>
      <c r="L319" s="97">
        <f t="shared" si="89"/>
        <v>83.230350470207398</v>
      </c>
      <c r="M319" s="97">
        <f t="shared" si="82"/>
        <v>549.4450693504898</v>
      </c>
      <c r="N319" s="97">
        <f t="shared" si="83"/>
        <v>52.912750621242523</v>
      </c>
      <c r="O319" s="97">
        <f t="shared" si="84"/>
        <v>1.2630218726489819</v>
      </c>
      <c r="P319" s="97">
        <f t="shared" si="85"/>
        <v>1.2630218726489819</v>
      </c>
      <c r="Q319" s="97">
        <f t="shared" si="86"/>
        <v>0.14044931612492564</v>
      </c>
      <c r="R319" s="97">
        <f t="shared" si="87"/>
        <v>9.9007173556400763E-2</v>
      </c>
      <c r="S319" s="97">
        <f t="shared" si="90"/>
        <v>493.76681849426797</v>
      </c>
      <c r="T319" s="97">
        <f t="shared" si="91"/>
        <v>34.891120519838104</v>
      </c>
      <c r="U319" s="97">
        <f t="shared" si="92"/>
        <v>322.83960192826873</v>
      </c>
      <c r="V319" s="33">
        <f t="shared" si="93"/>
        <v>1000.0000000000006</v>
      </c>
      <c r="W319" s="101">
        <f t="shared" si="88"/>
        <v>88486.642129950356</v>
      </c>
      <c r="X319" s="108">
        <f t="shared" si="94"/>
        <v>642.26927755189377</v>
      </c>
      <c r="Y319" s="32">
        <f>(uNES*L319+ uOCEX*G319+uEREX*'PH + UC'!H319+uHOEX*I319+uNES*S319+ uOCEX*N319+uEREX*O319+uHOEX*P319)/(1+oDR)^A$5:A$65536</f>
        <v>386.92776409535134</v>
      </c>
    </row>
    <row r="320" spans="1:25" x14ac:dyDescent="0.25">
      <c r="A320" s="4">
        <v>314</v>
      </c>
      <c r="C320" s="106">
        <f>IF(male=0,VLOOKUP((($A$5:$A$1570/'Life tables'!$I$2)*2)+age,lifetable,13,1),IF(male=1,VLOOKUP((($A$5:$A$1570/'Life tables'!$I$2)*2)+age,lifetable,10,1),"error"))</f>
        <v>2.3219220175896282E-4</v>
      </c>
      <c r="F320" s="97">
        <f t="shared" si="76"/>
        <v>93.492554734839189</v>
      </c>
      <c r="G320" s="97">
        <f t="shared" si="77"/>
        <v>9.3915227922511999</v>
      </c>
      <c r="H320" s="97">
        <f t="shared" si="78"/>
        <v>0.21491346113911355</v>
      </c>
      <c r="I320" s="97">
        <f t="shared" si="79"/>
        <v>0.21491346113911355</v>
      </c>
      <c r="J320" s="97">
        <f t="shared" si="80"/>
        <v>2.3988682946414E-2</v>
      </c>
      <c r="K320" s="97">
        <f t="shared" si="81"/>
        <v>0.51813488330066915</v>
      </c>
      <c r="L320" s="97">
        <f t="shared" si="89"/>
        <v>83.129081454062685</v>
      </c>
      <c r="M320" s="97">
        <f t="shared" si="82"/>
        <v>548.77672281705475</v>
      </c>
      <c r="N320" s="97">
        <f t="shared" si="83"/>
        <v>52.848387402014758</v>
      </c>
      <c r="O320" s="97">
        <f t="shared" si="84"/>
        <v>1.2614855292775955</v>
      </c>
      <c r="P320" s="97">
        <f t="shared" si="85"/>
        <v>1.2614855292775955</v>
      </c>
      <c r="Q320" s="97">
        <f t="shared" si="86"/>
        <v>0.14027847318030454</v>
      </c>
      <c r="R320" s="97">
        <f t="shared" si="87"/>
        <v>9.8886740950990634E-2</v>
      </c>
      <c r="S320" s="97">
        <f t="shared" si="90"/>
        <v>493.16619914235349</v>
      </c>
      <c r="T320" s="97">
        <f t="shared" si="91"/>
        <v>35.055387675964823</v>
      </c>
      <c r="U320" s="97">
        <f t="shared" si="92"/>
        <v>323.4566235525204</v>
      </c>
      <c r="V320" s="33">
        <f t="shared" si="93"/>
        <v>1000.0000000000007</v>
      </c>
      <c r="W320" s="101">
        <f t="shared" si="88"/>
        <v>88277.445790956815</v>
      </c>
      <c r="X320" s="108">
        <f t="shared" si="94"/>
        <v>641.48798877151557</v>
      </c>
      <c r="Y320" s="32">
        <f>(uNES*L320+ uOCEX*G320+uEREX*'PH + UC'!H320+uHOEX*I320+uNES*S320+ uOCEX*N320+uEREX*O320+uHOEX*P320)/(1+oDR)^A$5:A$65536</f>
        <v>386.34594511349746</v>
      </c>
    </row>
    <row r="321" spans="1:25" x14ac:dyDescent="0.25">
      <c r="A321" s="4">
        <v>315</v>
      </c>
      <c r="C321" s="106">
        <f>IF(male=0,VLOOKUP((($A$5:$A$1570/'Life tables'!$I$2)*2)+age,lifetable,13,1),IF(male=1,VLOOKUP((($A$5:$A$1570/'Life tables'!$I$2)*2)+age,lifetable,10,1),"error"))</f>
        <v>2.3219220175896282E-4</v>
      </c>
      <c r="F321" s="97">
        <f t="shared" si="76"/>
        <v>93.378800654941713</v>
      </c>
      <c r="G321" s="97">
        <f t="shared" si="77"/>
        <v>9.380095956851326</v>
      </c>
      <c r="H321" s="97">
        <f t="shared" si="78"/>
        <v>0.21465197204943365</v>
      </c>
      <c r="I321" s="97">
        <f t="shared" si="79"/>
        <v>0.21465197204943365</v>
      </c>
      <c r="J321" s="97">
        <f t="shared" si="80"/>
        <v>2.3959495482617974E-2</v>
      </c>
      <c r="K321" s="97">
        <f t="shared" si="81"/>
        <v>0.5175044592302197</v>
      </c>
      <c r="L321" s="97">
        <f t="shared" si="89"/>
        <v>83.027936799278677</v>
      </c>
      <c r="M321" s="97">
        <f t="shared" si="82"/>
        <v>548.10918811657382</v>
      </c>
      <c r="N321" s="97">
        <f t="shared" si="83"/>
        <v>52.784102364059414</v>
      </c>
      <c r="O321" s="97">
        <f t="shared" si="84"/>
        <v>1.2599510520850778</v>
      </c>
      <c r="P321" s="97">
        <f t="shared" si="85"/>
        <v>1.2599510520850778</v>
      </c>
      <c r="Q321" s="97">
        <f t="shared" si="86"/>
        <v>0.14010783775667054</v>
      </c>
      <c r="R321" s="97">
        <f t="shared" si="87"/>
        <v>9.8766454633700429E-2</v>
      </c>
      <c r="S321" s="97">
        <f t="shared" si="90"/>
        <v>492.56630935595388</v>
      </c>
      <c r="T321" s="97">
        <f t="shared" si="91"/>
        <v>35.219455009204111</v>
      </c>
      <c r="U321" s="97">
        <f t="shared" si="92"/>
        <v>324.0728944663843</v>
      </c>
      <c r="V321" s="33">
        <f t="shared" si="93"/>
        <v>1000.0000000000007</v>
      </c>
      <c r="W321" s="101">
        <f t="shared" si="88"/>
        <v>88068.743996906822</v>
      </c>
      <c r="X321" s="108">
        <f t="shared" si="94"/>
        <v>640.70765052441232</v>
      </c>
      <c r="Y321" s="32">
        <f>(uNES*L321+ uOCEX*G321+uEREX*'PH + UC'!H321+uHOEX*I321+uNES*S321+ uOCEX*N321+uEREX*O321+uHOEX*P321)/(1+oDR)^A$5:A$65536</f>
        <v>385.76500108661958</v>
      </c>
    </row>
    <row r="322" spans="1:25" x14ac:dyDescent="0.25">
      <c r="A322" s="4">
        <v>316</v>
      </c>
      <c r="C322" s="106">
        <f>IF(male=0,VLOOKUP((($A$5:$A$1570/'Life tables'!$I$2)*2)+age,lifetable,13,1),IF(male=1,VLOOKUP((($A$5:$A$1570/'Life tables'!$I$2)*2)+age,lifetable,10,1),"error"))</f>
        <v>2.3219220175896282E-4</v>
      </c>
      <c r="F322" s="97">
        <f t="shared" si="76"/>
        <v>93.265186204964223</v>
      </c>
      <c r="G322" s="97">
        <f t="shared" si="77"/>
        <v>9.3686831475691434</v>
      </c>
      <c r="H322" s="97">
        <f t="shared" si="78"/>
        <v>0.21439080393022533</v>
      </c>
      <c r="I322" s="97">
        <f t="shared" si="79"/>
        <v>0.21439080393022533</v>
      </c>
      <c r="J322" s="97">
        <f t="shared" si="80"/>
        <v>2.3930343845609322E-2</v>
      </c>
      <c r="K322" s="97">
        <f t="shared" si="81"/>
        <v>0.51687480898750993</v>
      </c>
      <c r="L322" s="97">
        <f t="shared" si="89"/>
        <v>82.926916296701506</v>
      </c>
      <c r="M322" s="97">
        <f t="shared" si="82"/>
        <v>547.44246431944805</v>
      </c>
      <c r="N322" s="97">
        <f t="shared" si="83"/>
        <v>52.719895417854097</v>
      </c>
      <c r="O322" s="97">
        <f t="shared" si="84"/>
        <v>1.2584184389345388</v>
      </c>
      <c r="P322" s="97">
        <f t="shared" si="85"/>
        <v>1.2584184389345388</v>
      </c>
      <c r="Q322" s="97">
        <f t="shared" si="86"/>
        <v>0.13993740961639947</v>
      </c>
      <c r="R322" s="97">
        <f t="shared" si="87"/>
        <v>9.8646314437021182E-2</v>
      </c>
      <c r="S322" s="97">
        <f t="shared" si="90"/>
        <v>491.96714829967146</v>
      </c>
      <c r="T322" s="97">
        <f t="shared" si="91"/>
        <v>35.383322762666118</v>
      </c>
      <c r="U322" s="97">
        <f t="shared" si="92"/>
        <v>324.68841558980881</v>
      </c>
      <c r="V322" s="33">
        <f t="shared" si="93"/>
        <v>1000.0000000000007</v>
      </c>
      <c r="W322" s="101">
        <f t="shared" si="88"/>
        <v>87860.535581371005</v>
      </c>
      <c r="X322" s="108">
        <f t="shared" si="94"/>
        <v>639.92826164752569</v>
      </c>
      <c r="Y322" s="32">
        <f>(uNES*L322+ uOCEX*G322+uEREX*'PH + UC'!H322+uHOEX*I322+uNES*S322+ uOCEX*N322+uEREX*O322+uHOEX*P322)/(1+oDR)^A$5:A$65536</f>
        <v>385.18493069495651</v>
      </c>
    </row>
    <row r="323" spans="1:25" x14ac:dyDescent="0.25">
      <c r="A323" s="4">
        <v>317</v>
      </c>
      <c r="C323" s="106">
        <f>IF(male=0,VLOOKUP((($A$5:$A$1570/'Life tables'!$I$2)*2)+age,lifetable,13,1),IF(male=1,VLOOKUP((($A$5:$A$1570/'Life tables'!$I$2)*2)+age,lifetable,10,1),"error"))</f>
        <v>2.3219220175896282E-4</v>
      </c>
      <c r="F323" s="97">
        <f t="shared" si="76"/>
        <v>93.151711153175739</v>
      </c>
      <c r="G323" s="97">
        <f t="shared" si="77"/>
        <v>9.3572843411267925</v>
      </c>
      <c r="H323" s="97">
        <f t="shared" si="78"/>
        <v>0.21412995624880332</v>
      </c>
      <c r="I323" s="97">
        <f t="shared" si="79"/>
        <v>0.21412995624880332</v>
      </c>
      <c r="J323" s="97">
        <f t="shared" si="80"/>
        <v>2.3901227975929622E-2</v>
      </c>
      <c r="K323" s="97">
        <f t="shared" si="81"/>
        <v>0.51624593128828866</v>
      </c>
      <c r="L323" s="97">
        <f t="shared" si="89"/>
        <v>82.826019740287123</v>
      </c>
      <c r="M323" s="97">
        <f t="shared" si="82"/>
        <v>546.77655049434998</v>
      </c>
      <c r="N323" s="97">
        <f t="shared" si="83"/>
        <v>52.655766473709953</v>
      </c>
      <c r="O323" s="97">
        <f t="shared" si="84"/>
        <v>1.2568876876851147</v>
      </c>
      <c r="P323" s="97">
        <f t="shared" si="85"/>
        <v>1.2568876876851147</v>
      </c>
      <c r="Q323" s="97">
        <f t="shared" si="86"/>
        <v>0.13976718852142503</v>
      </c>
      <c r="R323" s="97">
        <f t="shared" si="87"/>
        <v>9.8526320193132469E-2</v>
      </c>
      <c r="S323" s="97">
        <f t="shared" si="90"/>
        <v>491.36871513655524</v>
      </c>
      <c r="T323" s="97">
        <f t="shared" si="91"/>
        <v>35.54699117916347</v>
      </c>
      <c r="U323" s="97">
        <f t="shared" si="92"/>
        <v>325.30318784129025</v>
      </c>
      <c r="V323" s="33">
        <f t="shared" si="93"/>
        <v>1000.0000000000007</v>
      </c>
      <c r="W323" s="101">
        <f t="shared" si="88"/>
        <v>87652.819380533838</v>
      </c>
      <c r="X323" s="108">
        <f t="shared" si="94"/>
        <v>639.14982097954692</v>
      </c>
      <c r="Y323" s="32">
        <f>(uNES*L323+ uOCEX*G323+uEREX*'PH + UC'!H323+uHOEX*I323+uNES*S323+ uOCEX*N323+uEREX*O323+uHOEX*P323)/(1+oDR)^A$5:A$65536</f>
        <v>384.60573262093499</v>
      </c>
    </row>
    <row r="324" spans="1:25" x14ac:dyDescent="0.25">
      <c r="A324" s="4">
        <v>318</v>
      </c>
      <c r="C324" s="106">
        <f>IF(male=0,VLOOKUP((($A$5:$A$1570/'Life tables'!$I$2)*2)+age,lifetable,13,1),IF(male=1,VLOOKUP((($A$5:$A$1570/'Life tables'!$I$2)*2)+age,lifetable,10,1),"error"))</f>
        <v>2.3219220175896282E-4</v>
      </c>
      <c r="F324" s="97">
        <f t="shared" si="76"/>
        <v>93.038375271180044</v>
      </c>
      <c r="G324" s="97">
        <f t="shared" si="77"/>
        <v>9.3458995145813919</v>
      </c>
      <c r="H324" s="97">
        <f t="shared" si="78"/>
        <v>0.21386942848014803</v>
      </c>
      <c r="I324" s="97">
        <f t="shared" si="79"/>
        <v>0.21386942848014803</v>
      </c>
      <c r="J324" s="97">
        <f t="shared" si="80"/>
        <v>2.3872147814976083E-2</v>
      </c>
      <c r="K324" s="97">
        <f t="shared" si="81"/>
        <v>0.5156178248667862</v>
      </c>
      <c r="L324" s="97">
        <f t="shared" si="89"/>
        <v>82.725246926956601</v>
      </c>
      <c r="M324" s="97">
        <f t="shared" si="82"/>
        <v>546.11144570836689</v>
      </c>
      <c r="N324" s="97">
        <f t="shared" si="83"/>
        <v>52.591715441785468</v>
      </c>
      <c r="O324" s="97">
        <f t="shared" si="84"/>
        <v>1.2553587961922976</v>
      </c>
      <c r="P324" s="97">
        <f t="shared" si="85"/>
        <v>1.2553587961922976</v>
      </c>
      <c r="Q324" s="97">
        <f t="shared" si="86"/>
        <v>0.13959717423327578</v>
      </c>
      <c r="R324" s="97">
        <f t="shared" si="87"/>
        <v>9.8406471733928233E-2</v>
      </c>
      <c r="S324" s="97">
        <f t="shared" si="90"/>
        <v>490.77100902822963</v>
      </c>
      <c r="T324" s="97">
        <f t="shared" si="91"/>
        <v>35.71046050121172</v>
      </c>
      <c r="U324" s="97">
        <f t="shared" si="92"/>
        <v>325.91721213789094</v>
      </c>
      <c r="V324" s="33">
        <f t="shared" si="93"/>
        <v>1000.0000000000007</v>
      </c>
      <c r="W324" s="101">
        <f t="shared" si="88"/>
        <v>87445.594233195385</v>
      </c>
      <c r="X324" s="108">
        <f t="shared" si="94"/>
        <v>638.372327360898</v>
      </c>
      <c r="Y324" s="32">
        <f>(uNES*L324+ uOCEX*G324+uEREX*'PH + UC'!H324+uHOEX*I324+uNES*S324+ uOCEX*N324+uEREX*O324+uHOEX*P324)/(1+oDR)^A$5:A$65536</f>
        <v>384.02740554915721</v>
      </c>
    </row>
    <row r="325" spans="1:25" x14ac:dyDescent="0.25">
      <c r="A325" s="4">
        <v>319</v>
      </c>
      <c r="C325" s="106">
        <f>IF(male=0,VLOOKUP((($A$5:$A$1570/'Life tables'!$I$2)*2)+age,lifetable,13,1),IF(male=1,VLOOKUP((($A$5:$A$1570/'Life tables'!$I$2)*2)+age,lifetable,10,1),"error"))</f>
        <v>2.3219220175896282E-4</v>
      </c>
      <c r="F325" s="97">
        <f t="shared" si="76"/>
        <v>92.925178333761039</v>
      </c>
      <c r="G325" s="97">
        <f t="shared" si="77"/>
        <v>9.3345286453095149</v>
      </c>
      <c r="H325" s="97">
        <f t="shared" si="78"/>
        <v>0.21360922010655012</v>
      </c>
      <c r="I325" s="97">
        <f t="shared" si="79"/>
        <v>0.21360922010655012</v>
      </c>
      <c r="J325" s="97">
        <f t="shared" si="80"/>
        <v>2.3843103304961873E-2</v>
      </c>
      <c r="K325" s="97">
        <f t="shared" si="81"/>
        <v>0.51499048847485707</v>
      </c>
      <c r="L325" s="97">
        <f t="shared" si="89"/>
        <v>82.624597656458604</v>
      </c>
      <c r="M325" s="97">
        <f t="shared" si="82"/>
        <v>545.44714902713702</v>
      </c>
      <c r="N325" s="97">
        <f t="shared" si="83"/>
        <v>52.527742232099584</v>
      </c>
      <c r="O325" s="97">
        <f t="shared" si="84"/>
        <v>1.2538317623082493</v>
      </c>
      <c r="P325" s="97">
        <f t="shared" si="85"/>
        <v>1.2538317623082493</v>
      </c>
      <c r="Q325" s="97">
        <f t="shared" si="86"/>
        <v>0.13942736651310986</v>
      </c>
      <c r="R325" s="97">
        <f t="shared" si="87"/>
        <v>9.8286768891041279E-2</v>
      </c>
      <c r="S325" s="97">
        <f t="shared" si="90"/>
        <v>490.17402913501678</v>
      </c>
      <c r="T325" s="97">
        <f t="shared" si="91"/>
        <v>35.873730971029794</v>
      </c>
      <c r="U325" s="97">
        <f t="shared" si="92"/>
        <v>326.53048939525684</v>
      </c>
      <c r="V325" s="33">
        <f t="shared" si="93"/>
        <v>1000.0000000000007</v>
      </c>
      <c r="W325" s="101">
        <f t="shared" si="88"/>
        <v>87238.858980771402</v>
      </c>
      <c r="X325" s="108">
        <f t="shared" si="94"/>
        <v>637.59577963371407</v>
      </c>
      <c r="Y325" s="32">
        <f>(uNES*L325+ uOCEX*G325+uEREX*'PH + UC'!H325+uHOEX*I325+uNES*S325+ uOCEX*N325+uEREX*O325+uHOEX*P325)/(1+oDR)^A$5:A$65536</f>
        <v>383.44994816638649</v>
      </c>
    </row>
    <row r="326" spans="1:25" x14ac:dyDescent="0.25">
      <c r="A326" s="4">
        <v>320</v>
      </c>
      <c r="C326" s="106">
        <f>IF(male=0,VLOOKUP((($A$5:$A$1570/'Life tables'!$I$2)*2)+age,lifetable,13,1),IF(male=1,VLOOKUP((($A$5:$A$1570/'Life tables'!$I$2)*2)+age,lifetable,10,1),"error"))</f>
        <v>2.3219220175896282E-4</v>
      </c>
      <c r="F326" s="97">
        <f t="shared" si="76"/>
        <v>92.812120118735649</v>
      </c>
      <c r="G326" s="97">
        <f t="shared" si="77"/>
        <v>9.3231717109924066</v>
      </c>
      <c r="H326" s="97">
        <f t="shared" si="78"/>
        <v>0.21334933061727229</v>
      </c>
      <c r="I326" s="97">
        <f t="shared" si="79"/>
        <v>0.21334933061727229</v>
      </c>
      <c r="J326" s="97">
        <f t="shared" si="80"/>
        <v>2.3814094388878417E-2</v>
      </c>
      <c r="K326" s="97">
        <f t="shared" si="81"/>
        <v>0.51436392088116478</v>
      </c>
      <c r="L326" s="97">
        <f t="shared" si="89"/>
        <v>82.524071731238649</v>
      </c>
      <c r="M326" s="97">
        <f t="shared" si="82"/>
        <v>544.78365951497835</v>
      </c>
      <c r="N326" s="97">
        <f t="shared" si="83"/>
        <v>52.463846754544086</v>
      </c>
      <c r="O326" s="97">
        <f t="shared" si="84"/>
        <v>1.2523065838820964</v>
      </c>
      <c r="P326" s="97">
        <f t="shared" si="85"/>
        <v>1.2523065838820964</v>
      </c>
      <c r="Q326" s="97">
        <f t="shared" si="86"/>
        <v>0.13925776512174803</v>
      </c>
      <c r="R326" s="97">
        <f t="shared" si="87"/>
        <v>9.816721149586656E-2</v>
      </c>
      <c r="S326" s="97">
        <f t="shared" si="90"/>
        <v>489.57777461605247</v>
      </c>
      <c r="T326" s="97">
        <f t="shared" si="91"/>
        <v>36.036802830540417</v>
      </c>
      <c r="U326" s="97">
        <f t="shared" si="92"/>
        <v>327.14302052763389</v>
      </c>
      <c r="V326" s="33">
        <f t="shared" si="93"/>
        <v>1000.0000000000007</v>
      </c>
      <c r="W326" s="101">
        <f t="shared" si="88"/>
        <v>87032.612467294181</v>
      </c>
      <c r="X326" s="108">
        <f t="shared" si="94"/>
        <v>636.82017664182638</v>
      </c>
      <c r="Y326" s="32">
        <f>(uNES*L326+ uOCEX*G326+uEREX*'PH + UC'!H326+uHOEX*I326+uNES*S326+ uOCEX*N326+uEREX*O326+uHOEX*P326)/(1+oDR)^A$5:A$65536</f>
        <v>382.8733591615358</v>
      </c>
    </row>
    <row r="327" spans="1:25" x14ac:dyDescent="0.25">
      <c r="A327" s="4">
        <v>321</v>
      </c>
      <c r="C327" s="106">
        <f>IF(male=0,VLOOKUP((($A$5:$A$1570/'Life tables'!$I$2)*2)+age,lifetable,13,1),IF(male=1,VLOOKUP((($A$5:$A$1570/'Life tables'!$I$2)*2)+age,lifetable,10,1),"error"))</f>
        <v>2.3219220175896282E-4</v>
      </c>
      <c r="F327" s="97">
        <f t="shared" ref="F327:F390" si="95">E326*(1-pCAPH)+(L326+G326+H326+I326)*(1-pCAPH)+(S326+N326+O326+P326)*(pUAPH)</f>
        <v>92.699200406814114</v>
      </c>
      <c r="G327" s="97">
        <f t="shared" ref="G327:G390" si="96">F327*(rrOSEX)</f>
        <v>9.3118286896019526</v>
      </c>
      <c r="H327" s="97">
        <f t="shared" ref="H327:H390" si="97">F327*rrEREX</f>
        <v>0.2130897595082282</v>
      </c>
      <c r="I327" s="97">
        <f t="shared" ref="I327:I390" si="98">F327*rrHOEX</f>
        <v>0.2130897595082282</v>
      </c>
      <c r="J327" s="97">
        <f t="shared" ref="J327:J390" si="99">F327*mr + G327*mr + H327*mr+I327*mr</f>
        <v>2.3785121010459473E-2</v>
      </c>
      <c r="K327" s="97">
        <f t="shared" ref="K327:K390" si="100">F327*amr + I327*amrHOEX</f>
        <v>0.51373812087040716</v>
      </c>
      <c r="L327" s="97">
        <f t="shared" si="89"/>
        <v>82.423668956314842</v>
      </c>
      <c r="M327" s="97">
        <f t="shared" ref="M327:M390" si="101">E326*pCAPH+(L326+G326+H326+I326)*pCAPH+(S326+N326+O326+P326)*(1-pUAPH)</f>
        <v>544.12097623501211</v>
      </c>
      <c r="N327" s="97">
        <f t="shared" ref="N327:N390" si="102">M327*rrOSEXc</f>
        <v>52.400028918895529</v>
      </c>
      <c r="O327" s="97">
        <f t="shared" ref="O327:O390" si="103">M327*rrEREXc</f>
        <v>1.2507832587602137</v>
      </c>
      <c r="P327" s="97">
        <f t="shared" ref="P327:P390" si="104">M327*rrHOEXc</f>
        <v>1.2507832587602137</v>
      </c>
      <c r="Q327" s="97">
        <f t="shared" ref="Q327:Q390" si="105">M327*mr + N327*mr + O327*mr+P327*mr</f>
        <v>0.13908836981970496</v>
      </c>
      <c r="R327" s="97">
        <f t="shared" ref="R327:R390" si="106">M327*amrc + P327*amrHOEX</f>
        <v>9.80477993795833E-2</v>
      </c>
      <c r="S327" s="97">
        <f t="shared" si="90"/>
        <v>488.98224462939686</v>
      </c>
      <c r="T327" s="97">
        <f t="shared" si="91"/>
        <v>36.199676321370582</v>
      </c>
      <c r="U327" s="97">
        <f t="shared" si="92"/>
        <v>327.75480644788388</v>
      </c>
      <c r="V327" s="33">
        <f t="shared" si="93"/>
        <v>1000.0000000000006</v>
      </c>
      <c r="W327" s="101">
        <f t="shared" ref="W327:W390" si="107">IF(A327=1,((cPH1_+cPHr+(cNES*L327+(cNES+cOSEX)*G327+(cNES+cEREX)*H327+(cNES+cHOEX)*I327 + (cNES+cNES)*S327 +(cNES+ cOSEX)*N327 + (cNES+cEREX)*O327 + (cNES+cHOEX)*P327)))/(1+cDR)^A$5:A$65536,(cPHr+(cNES*L327+(cNES+cOSEX)*G327+(cNES+cEREX)*H327+(cNES+cHOEX)*I327 + (cNES+cNES)*S327 +(cNES+ cOSEX)*N327 + (cNES+cEREX)*O327 + (cNES+cHOEX)*P327))/(1+cDR)^A$5:A$65536)</f>
        <v>86826.853539412143</v>
      </c>
      <c r="X327" s="108">
        <f t="shared" si="94"/>
        <v>636.0455172307461</v>
      </c>
      <c r="Y327" s="32">
        <f>(uNES*L327+ uOCEX*G327+uEREX*'PH + UC'!H327+uHOEX*I327+uNES*S327+ uOCEX*N327+uEREX*O327+uHOEX*P327)/(1+oDR)^A$5:A$65536</f>
        <v>382.2976372256561</v>
      </c>
    </row>
    <row r="328" spans="1:25" x14ac:dyDescent="0.25">
      <c r="A328" s="4">
        <v>322</v>
      </c>
      <c r="C328" s="106">
        <f>IF(male=0,VLOOKUP((($A$5:$A$1570/'Life tables'!$I$2)*2)+age,lifetable,13,1),IF(male=1,VLOOKUP((($A$5:$A$1570/'Life tables'!$I$2)*2)+age,lifetable,10,1),"error"))</f>
        <v>2.3219220175896282E-4</v>
      </c>
      <c r="F328" s="97">
        <f t="shared" si="95"/>
        <v>92.58641898146692</v>
      </c>
      <c r="G328" s="97">
        <f t="shared" si="96"/>
        <v>9.3004995593873083</v>
      </c>
      <c r="H328" s="97">
        <f t="shared" si="97"/>
        <v>0.21283050628167649</v>
      </c>
      <c r="I328" s="97">
        <f t="shared" si="98"/>
        <v>0.21283050628167649</v>
      </c>
      <c r="J328" s="97">
        <f t="shared" si="99"/>
        <v>2.3756183114147067E-2</v>
      </c>
      <c r="K328" s="97">
        <f t="shared" si="100"/>
        <v>0.51311308724257998</v>
      </c>
      <c r="L328" s="97">
        <f t="shared" ref="L328:L391" si="108">F328-SUM(G328:K328)</f>
        <v>82.323389139159531</v>
      </c>
      <c r="M328" s="97">
        <f t="shared" si="101"/>
        <v>543.45909824927901</v>
      </c>
      <c r="N328" s="97">
        <f t="shared" si="102"/>
        <v>52.336288634826396</v>
      </c>
      <c r="O328" s="97">
        <f t="shared" si="103"/>
        <v>1.2492617847864933</v>
      </c>
      <c r="P328" s="97">
        <f t="shared" si="104"/>
        <v>1.2492617847864933</v>
      </c>
      <c r="Q328" s="97">
        <f t="shared" si="105"/>
        <v>0.13891918036721931</v>
      </c>
      <c r="R328" s="97">
        <f t="shared" si="106"/>
        <v>9.7928532373176086E-2</v>
      </c>
      <c r="S328" s="97">
        <f t="shared" ref="S328:S391" si="109">M328-SUM(N328:R328)</f>
        <v>488.38743833213925</v>
      </c>
      <c r="T328" s="97">
        <f t="shared" ref="T328:T391" si="110">J328+Q328+T327</f>
        <v>36.362351684851951</v>
      </c>
      <c r="U328" s="97">
        <f t="shared" ref="U328:U391" si="111">K328+R328+U327</f>
        <v>328.36584806749966</v>
      </c>
      <c r="V328" s="33">
        <f t="shared" ref="V328:V391" si="112">SUM(G328:I328,L328,N328,O328,P328,S328,T328,U328)</f>
        <v>1000.0000000000005</v>
      </c>
      <c r="W328" s="101">
        <f t="shared" si="107"/>
        <v>86621.581046389911</v>
      </c>
      <c r="X328" s="108">
        <f t="shared" ref="X328:X391" si="113">(L328+G328+H328+I328+N328+O328+P328+S328)</f>
        <v>635.2718002476488</v>
      </c>
      <c r="Y328" s="32">
        <f>(uNES*L328+ uOCEX*G328+uEREX*'PH + UC'!H328+uHOEX*I328+uNES*S328+ uOCEX*N328+uEREX*O328+uHOEX*P328)/(1+oDR)^A$5:A$65536</f>
        <v>381.72278105192424</v>
      </c>
    </row>
    <row r="329" spans="1:25" x14ac:dyDescent="0.25">
      <c r="A329" s="4">
        <v>323</v>
      </c>
      <c r="C329" s="106">
        <f>IF(male=0,VLOOKUP((($A$5:$A$1570/'Life tables'!$I$2)*2)+age,lifetable,13,1),IF(male=1,VLOOKUP((($A$5:$A$1570/'Life tables'!$I$2)*2)+age,lifetable,10,1),"error"))</f>
        <v>2.3219220175896282E-4</v>
      </c>
      <c r="F329" s="97">
        <f t="shared" si="95"/>
        <v>92.473775628798563</v>
      </c>
      <c r="G329" s="97">
        <f t="shared" si="96"/>
        <v>9.2891842988622226</v>
      </c>
      <c r="H329" s="97">
        <f t="shared" si="97"/>
        <v>0.21257157044593075</v>
      </c>
      <c r="I329" s="97">
        <f t="shared" si="98"/>
        <v>0.21257157044593075</v>
      </c>
      <c r="J329" s="97">
        <f t="shared" si="99"/>
        <v>2.3727280645059065E-2</v>
      </c>
      <c r="K329" s="97">
        <f t="shared" si="100"/>
        <v>0.51248881881227615</v>
      </c>
      <c r="L329" s="97">
        <f t="shared" si="108"/>
        <v>82.223232089587142</v>
      </c>
      <c r="M329" s="97">
        <f t="shared" si="101"/>
        <v>542.79802461885026</v>
      </c>
      <c r="N329" s="97">
        <f t="shared" si="102"/>
        <v>52.272625811915809</v>
      </c>
      <c r="O329" s="97">
        <f t="shared" si="103"/>
        <v>1.2477421598025982</v>
      </c>
      <c r="P329" s="97">
        <f t="shared" si="104"/>
        <v>1.2477421598025982</v>
      </c>
      <c r="Q329" s="97">
        <f t="shared" si="105"/>
        <v>0.13875019652428175</v>
      </c>
      <c r="R329" s="97">
        <f t="shared" si="106"/>
        <v>9.7809410307454769E-2</v>
      </c>
      <c r="S329" s="97">
        <f t="shared" si="109"/>
        <v>487.79335488049753</v>
      </c>
      <c r="T329" s="97">
        <f t="shared" si="110"/>
        <v>36.524829162021291</v>
      </c>
      <c r="U329" s="97">
        <f t="shared" si="111"/>
        <v>328.97614629661939</v>
      </c>
      <c r="V329" s="33">
        <f t="shared" si="112"/>
        <v>1000.0000000000005</v>
      </c>
      <c r="W329" s="101">
        <f t="shared" si="107"/>
        <v>86416.793840107464</v>
      </c>
      <c r="X329" s="108">
        <f t="shared" si="113"/>
        <v>634.49902454135974</v>
      </c>
      <c r="Y329" s="32">
        <f>(uNES*L329+ uOCEX*G329+uEREX*'PH + UC'!H329+uHOEX*I329+uNES*S329+ uOCEX*N329+uEREX*O329+uHOEX*P329)/(1+oDR)^A$5:A$65536</f>
        <v>381.14878933563222</v>
      </c>
    </row>
    <row r="330" spans="1:25" x14ac:dyDescent="0.25">
      <c r="A330" s="4">
        <v>324</v>
      </c>
      <c r="C330" s="106">
        <f>IF(male=0,VLOOKUP((($A$5:$A$1570/'Life tables'!$I$2)*2)+age,lifetable,13,1),IF(male=1,VLOOKUP((($A$5:$A$1570/'Life tables'!$I$2)*2)+age,lifetable,10,1),"error"))</f>
        <v>2.3219220175896282E-4</v>
      </c>
      <c r="F330" s="97">
        <f t="shared" si="95"/>
        <v>92.361270137427255</v>
      </c>
      <c r="G330" s="97">
        <f t="shared" si="96"/>
        <v>9.2778828867929555</v>
      </c>
      <c r="H330" s="97">
        <f t="shared" si="97"/>
        <v>0.21231295151508284</v>
      </c>
      <c r="I330" s="97">
        <f t="shared" si="98"/>
        <v>0.21231295151508284</v>
      </c>
      <c r="J330" s="97">
        <f t="shared" si="99"/>
        <v>2.3698413548958294E-2</v>
      </c>
      <c r="K330" s="97">
        <f t="shared" si="100"/>
        <v>0.51186531440801974</v>
      </c>
      <c r="L330" s="97">
        <f t="shared" si="108"/>
        <v>82.123197619647158</v>
      </c>
      <c r="M330" s="97">
        <f t="shared" si="101"/>
        <v>542.13775440393238</v>
      </c>
      <c r="N330" s="97">
        <f t="shared" si="102"/>
        <v>52.209040359659618</v>
      </c>
      <c r="O330" s="97">
        <f t="shared" si="103"/>
        <v>1.2462243816482037</v>
      </c>
      <c r="P330" s="97">
        <f t="shared" si="104"/>
        <v>1.2462243816482037</v>
      </c>
      <c r="Q330" s="97">
        <f t="shared" si="105"/>
        <v>0.13858141805066199</v>
      </c>
      <c r="R330" s="97">
        <f t="shared" si="106"/>
        <v>9.7690433013073424E-2</v>
      </c>
      <c r="S330" s="97">
        <f t="shared" si="109"/>
        <v>487.19999342991264</v>
      </c>
      <c r="T330" s="97">
        <f t="shared" si="110"/>
        <v>36.68710899362091</v>
      </c>
      <c r="U330" s="97">
        <f t="shared" si="111"/>
        <v>329.58570204404049</v>
      </c>
      <c r="V330" s="33">
        <f t="shared" si="112"/>
        <v>1000.0000000000002</v>
      </c>
      <c r="W330" s="101">
        <f t="shared" si="107"/>
        <v>86212.490775059385</v>
      </c>
      <c r="X330" s="108">
        <f t="shared" si="113"/>
        <v>633.72718896233891</v>
      </c>
      <c r="Y330" s="32">
        <f>(uNES*L330+ uOCEX*G330+uEREX*'PH + UC'!H330+uHOEX*I330+uNES*S330+ uOCEX*N330+uEREX*O330+uHOEX*P330)/(1+oDR)^A$5:A$65536</f>
        <v>380.5756607741763</v>
      </c>
    </row>
    <row r="331" spans="1:25" x14ac:dyDescent="0.25">
      <c r="A331" s="4">
        <v>325</v>
      </c>
      <c r="C331" s="106">
        <f>IF(male=0,VLOOKUP((($A$5:$A$1570/'Life tables'!$I$2)*2)+age,lifetable,13,1),IF(male=1,VLOOKUP((($A$5:$A$1570/'Life tables'!$I$2)*2)+age,lifetable,10,1),"error"))</f>
        <v>2.3219220175896282E-4</v>
      </c>
      <c r="F331" s="97">
        <f t="shared" si="95"/>
        <v>92.248902298370751</v>
      </c>
      <c r="G331" s="97">
        <f t="shared" si="96"/>
        <v>9.2665953021867988</v>
      </c>
      <c r="H331" s="97">
        <f t="shared" si="97"/>
        <v>0.21205464900874052</v>
      </c>
      <c r="I331" s="97">
        <f t="shared" si="98"/>
        <v>0.21205464900874052</v>
      </c>
      <c r="J331" s="97">
        <f t="shared" si="99"/>
        <v>2.3669581772223294E-2</v>
      </c>
      <c r="K331" s="97">
        <f t="shared" si="100"/>
        <v>0.51124257287163299</v>
      </c>
      <c r="L331" s="97">
        <f t="shared" si="108"/>
        <v>82.023285543522618</v>
      </c>
      <c r="M331" s="97">
        <f t="shared" si="101"/>
        <v>541.47828666396811</v>
      </c>
      <c r="N331" s="97">
        <f t="shared" si="102"/>
        <v>52.145532187480129</v>
      </c>
      <c r="O331" s="97">
        <f t="shared" si="103"/>
        <v>1.2447084481612296</v>
      </c>
      <c r="P331" s="97">
        <f t="shared" si="104"/>
        <v>1.2447084481612296</v>
      </c>
      <c r="Q331" s="97">
        <f t="shared" si="105"/>
        <v>0.13841284470593454</v>
      </c>
      <c r="R331" s="97">
        <f t="shared" si="106"/>
        <v>9.7571600320548443E-2</v>
      </c>
      <c r="S331" s="97">
        <f t="shared" si="109"/>
        <v>486.60735313513902</v>
      </c>
      <c r="T331" s="97">
        <f t="shared" si="110"/>
        <v>36.849191420099068</v>
      </c>
      <c r="U331" s="97">
        <f t="shared" si="111"/>
        <v>330.19451621723266</v>
      </c>
      <c r="V331" s="33">
        <f t="shared" si="112"/>
        <v>1000.0000000000002</v>
      </c>
      <c r="W331" s="101">
        <f t="shared" si="107"/>
        <v>86008.670708353675</v>
      </c>
      <c r="X331" s="108">
        <f t="shared" si="113"/>
        <v>632.95629236266848</v>
      </c>
      <c r="Y331" s="32">
        <f>(uNES*L331+ uOCEX*G331+uEREX*'PH + UC'!H331+uHOEX*I331+uNES*S331+ uOCEX*N331+uEREX*O331+uHOEX*P331)/(1+oDR)^A$5:A$65536</f>
        <v>380.0033940670474</v>
      </c>
    </row>
    <row r="332" spans="1:25" x14ac:dyDescent="0.25">
      <c r="A332" s="4">
        <v>326</v>
      </c>
      <c r="C332" s="106">
        <f>IF(male=0,VLOOKUP((($A$5:$A$1570/'Life tables'!$I$2)*2)+age,lifetable,13,1),IF(male=1,VLOOKUP((($A$5:$A$1570/'Life tables'!$I$2)*2)+age,lifetable,10,1),"error"))</f>
        <v>2.3219220175896282E-4</v>
      </c>
      <c r="F332" s="97">
        <f t="shared" si="95"/>
        <v>92.1366719049377</v>
      </c>
      <c r="G332" s="97">
        <f t="shared" si="96"/>
        <v>9.255321524281177</v>
      </c>
      <c r="H332" s="97">
        <f t="shared" si="97"/>
        <v>0.21179666245177767</v>
      </c>
      <c r="I332" s="97">
        <f t="shared" si="98"/>
        <v>0.21179666245177767</v>
      </c>
      <c r="J332" s="97">
        <f t="shared" si="99"/>
        <v>2.3640785261820382E-2</v>
      </c>
      <c r="K332" s="97">
        <f t="shared" si="100"/>
        <v>0.51062059305763452</v>
      </c>
      <c r="L332" s="97">
        <f t="shared" si="108"/>
        <v>81.923495677433507</v>
      </c>
      <c r="M332" s="97">
        <f t="shared" si="101"/>
        <v>540.81962045773071</v>
      </c>
      <c r="N332" s="97">
        <f t="shared" si="102"/>
        <v>52.082101204735153</v>
      </c>
      <c r="O332" s="97">
        <f t="shared" si="103"/>
        <v>1.2431943571780564</v>
      </c>
      <c r="P332" s="97">
        <f t="shared" si="104"/>
        <v>1.2431943571780564</v>
      </c>
      <c r="Q332" s="97">
        <f t="shared" si="105"/>
        <v>0.13824447624950267</v>
      </c>
      <c r="R332" s="97">
        <f t="shared" si="106"/>
        <v>9.7452912060275634E-2</v>
      </c>
      <c r="S332" s="97">
        <f t="shared" si="109"/>
        <v>486.01543315032967</v>
      </c>
      <c r="T332" s="97">
        <f t="shared" si="110"/>
        <v>37.01107668161039</v>
      </c>
      <c r="U332" s="97">
        <f t="shared" si="111"/>
        <v>330.80258972235055</v>
      </c>
      <c r="V332" s="33">
        <f t="shared" si="112"/>
        <v>1000</v>
      </c>
      <c r="W332" s="101">
        <f t="shared" si="107"/>
        <v>85805.332499710363</v>
      </c>
      <c r="X332" s="108">
        <f t="shared" si="113"/>
        <v>632.18633359603916</v>
      </c>
      <c r="Y332" s="32">
        <f>(uNES*L332+ uOCEX*G332+uEREX*'PH + UC'!H332+uHOEX*I332+uNES*S332+ uOCEX*N332+uEREX*O332+uHOEX*P332)/(1+oDR)^A$5:A$65536</f>
        <v>379.43198791582046</v>
      </c>
    </row>
    <row r="333" spans="1:25" x14ac:dyDescent="0.25">
      <c r="A333" s="4">
        <v>327</v>
      </c>
      <c r="C333" s="106">
        <f>IF(male=0,VLOOKUP((($A$5:$A$1570/'Life tables'!$I$2)*2)+age,lifetable,13,1),IF(male=1,VLOOKUP((($A$5:$A$1570/'Life tables'!$I$2)*2)+age,lifetable,10,1),"error"))</f>
        <v>2.3219220175896282E-4</v>
      </c>
      <c r="F333" s="97">
        <f t="shared" si="95"/>
        <v>92.024578752624436</v>
      </c>
      <c r="G333" s="97">
        <f t="shared" si="96"/>
        <v>9.2440615325332658</v>
      </c>
      <c r="H333" s="97">
        <f t="shared" si="97"/>
        <v>0.21153899137409707</v>
      </c>
      <c r="I333" s="97">
        <f t="shared" si="98"/>
        <v>0.21153899137409707</v>
      </c>
      <c r="J333" s="97">
        <f t="shared" si="99"/>
        <v>2.3612023965277215E-2</v>
      </c>
      <c r="K333" s="97">
        <f t="shared" si="100"/>
        <v>0.50999937383266669</v>
      </c>
      <c r="L333" s="97">
        <f t="shared" si="108"/>
        <v>81.823827839545032</v>
      </c>
      <c r="M333" s="97">
        <f t="shared" si="101"/>
        <v>540.16175484341466</v>
      </c>
      <c r="N333" s="97">
        <f t="shared" si="102"/>
        <v>52.018747320726796</v>
      </c>
      <c r="O333" s="97">
        <f t="shared" si="103"/>
        <v>1.2416821065337342</v>
      </c>
      <c r="P333" s="97">
        <f t="shared" si="104"/>
        <v>1.2416821065337342</v>
      </c>
      <c r="Q333" s="97">
        <f t="shared" si="105"/>
        <v>0.1380763124406218</v>
      </c>
      <c r="R333" s="97">
        <f t="shared" si="106"/>
        <v>9.7334368062546486E-2</v>
      </c>
      <c r="S333" s="97">
        <f t="shared" si="109"/>
        <v>485.42423262911723</v>
      </c>
      <c r="T333" s="97">
        <f t="shared" si="110"/>
        <v>37.172765018016293</v>
      </c>
      <c r="U333" s="97">
        <f t="shared" si="111"/>
        <v>331.40992346424576</v>
      </c>
      <c r="V333" s="33">
        <f t="shared" si="112"/>
        <v>1000</v>
      </c>
      <c r="W333" s="101">
        <f t="shared" si="107"/>
        <v>85602.475011459901</v>
      </c>
      <c r="X333" s="108">
        <f t="shared" si="113"/>
        <v>631.41731151773797</v>
      </c>
      <c r="Y333" s="32">
        <f>(uNES*L333+ uOCEX*G333+uEREX*'PH + UC'!H333+uHOEX*I333+uNES*S333+ uOCEX*N333+uEREX*O333+uHOEX*P333)/(1+oDR)^A$5:A$65536</f>
        <v>378.86144102414585</v>
      </c>
    </row>
    <row r="334" spans="1:25" x14ac:dyDescent="0.25">
      <c r="A334" s="4">
        <v>328</v>
      </c>
      <c r="C334" s="106">
        <f>IF(male=0,VLOOKUP((($A$5:$A$1570/'Life tables'!$I$2)*2)+age,lifetable,13,1),IF(male=1,VLOOKUP((($A$5:$A$1570/'Life tables'!$I$2)*2)+age,lifetable,10,1),"error"))</f>
        <v>2.3219220175896282E-4</v>
      </c>
      <c r="F334" s="97">
        <f t="shared" si="95"/>
        <v>91.91262263901676</v>
      </c>
      <c r="G334" s="97">
        <f t="shared" si="96"/>
        <v>9.2328153066101386</v>
      </c>
      <c r="H334" s="97">
        <f t="shared" si="97"/>
        <v>0.21128163531040464</v>
      </c>
      <c r="I334" s="97">
        <f t="shared" si="98"/>
        <v>0.21128163531040464</v>
      </c>
      <c r="J334" s="97">
        <f t="shared" si="99"/>
        <v>2.3583297830657567E-2</v>
      </c>
      <c r="K334" s="97">
        <f t="shared" si="100"/>
        <v>0.50937891407495195</v>
      </c>
      <c r="L334" s="97">
        <f t="shared" si="108"/>
        <v>81.7242818498802</v>
      </c>
      <c r="M334" s="97">
        <f t="shared" si="101"/>
        <v>539.50468887872125</v>
      </c>
      <c r="N334" s="97">
        <f t="shared" si="102"/>
        <v>51.95547044470964</v>
      </c>
      <c r="O334" s="97">
        <f t="shared" si="103"/>
        <v>1.2401716940621801</v>
      </c>
      <c r="P334" s="97">
        <f t="shared" si="104"/>
        <v>1.2401716940621801</v>
      </c>
      <c r="Q334" s="97">
        <f t="shared" si="105"/>
        <v>0.13790835303842125</v>
      </c>
      <c r="R334" s="97">
        <f t="shared" si="106"/>
        <v>9.7215968157563615E-2</v>
      </c>
      <c r="S334" s="97">
        <f t="shared" si="109"/>
        <v>484.8337507246913</v>
      </c>
      <c r="T334" s="97">
        <f t="shared" si="110"/>
        <v>37.334256668885374</v>
      </c>
      <c r="U334" s="97">
        <f t="shared" si="111"/>
        <v>332.01651834647828</v>
      </c>
      <c r="V334" s="33">
        <f t="shared" si="112"/>
        <v>1000.0000000000001</v>
      </c>
      <c r="W334" s="101">
        <f t="shared" si="107"/>
        <v>85400.097108541406</v>
      </c>
      <c r="X334" s="108">
        <f t="shared" si="113"/>
        <v>630.64922498463648</v>
      </c>
      <c r="Y334" s="32">
        <f>(uNES*L334+ uOCEX*G334+uEREX*'PH + UC'!H334+uHOEX*I334+uNES*S334+ uOCEX*N334+uEREX*O334+uHOEX*P334)/(1+oDR)^A$5:A$65536</f>
        <v>378.29175209773865</v>
      </c>
    </row>
    <row r="335" spans="1:25" x14ac:dyDescent="0.25">
      <c r="A335" s="4">
        <v>329</v>
      </c>
      <c r="C335" s="106">
        <f>IF(male=0,VLOOKUP((($A$5:$A$1570/'Life tables'!$I$2)*2)+age,lifetable,13,1),IF(male=1,VLOOKUP((($A$5:$A$1570/'Life tables'!$I$2)*2)+age,lifetable,10,1),"error"))</f>
        <v>2.3219220175896282E-4</v>
      </c>
      <c r="F335" s="97">
        <f t="shared" si="95"/>
        <v>91.800803363696488</v>
      </c>
      <c r="G335" s="97">
        <f t="shared" si="96"/>
        <v>9.2215828263793682</v>
      </c>
      <c r="H335" s="97">
        <f t="shared" si="97"/>
        <v>0.21102459379999447</v>
      </c>
      <c r="I335" s="97">
        <f t="shared" si="98"/>
        <v>0.21102459379999447</v>
      </c>
      <c r="J335" s="97">
        <f t="shared" si="99"/>
        <v>2.3554606806537377E-2</v>
      </c>
      <c r="K335" s="97">
        <f t="shared" si="100"/>
        <v>0.50875921267377455</v>
      </c>
      <c r="L335" s="97">
        <f t="shared" si="108"/>
        <v>81.624857530236824</v>
      </c>
      <c r="M335" s="97">
        <f t="shared" si="101"/>
        <v>538.8484216209398</v>
      </c>
      <c r="N335" s="97">
        <f t="shared" si="102"/>
        <v>51.892270485898607</v>
      </c>
      <c r="O335" s="97">
        <f t="shared" si="103"/>
        <v>1.2386631175963629</v>
      </c>
      <c r="P335" s="97">
        <f t="shared" si="104"/>
        <v>1.2386631175963629</v>
      </c>
      <c r="Q335" s="97">
        <f t="shared" si="105"/>
        <v>0.13774059780192502</v>
      </c>
      <c r="R335" s="97">
        <f t="shared" si="106"/>
        <v>9.7097712175455417E-2</v>
      </c>
      <c r="S335" s="97">
        <f t="shared" si="109"/>
        <v>484.2439865898711</v>
      </c>
      <c r="T335" s="97">
        <f t="shared" si="110"/>
        <v>37.495551873493838</v>
      </c>
      <c r="U335" s="97">
        <f t="shared" si="111"/>
        <v>332.62237527132748</v>
      </c>
      <c r="V335" s="33">
        <f t="shared" si="112"/>
        <v>1000</v>
      </c>
      <c r="W335" s="101">
        <f t="shared" si="107"/>
        <v>85198.197658500299</v>
      </c>
      <c r="X335" s="108">
        <f t="shared" si="113"/>
        <v>629.88207285517865</v>
      </c>
      <c r="Y335" s="32">
        <f>(uNES*L335+ uOCEX*G335+uEREX*'PH + UC'!H335+uHOEX*I335+uNES*S335+ uOCEX*N335+uEREX*O335+uHOEX*P335)/(1+oDR)^A$5:A$65536</f>
        <v>377.72291984437146</v>
      </c>
    </row>
    <row r="336" spans="1:25" x14ac:dyDescent="0.25">
      <c r="A336" s="4">
        <v>330</v>
      </c>
      <c r="C336" s="106">
        <f>IF(male=0,VLOOKUP((($A$5:$A$1570/'Life tables'!$I$2)*2)+age,lifetable,13,1),IF(male=1,VLOOKUP((($A$5:$A$1570/'Life tables'!$I$2)*2)+age,lifetable,10,1),"error"))</f>
        <v>2.3219220175896282E-4</v>
      </c>
      <c r="F336" s="97">
        <f t="shared" si="95"/>
        <v>91.689120728152858</v>
      </c>
      <c r="G336" s="97">
        <f t="shared" si="96"/>
        <v>9.2103640719001323</v>
      </c>
      <c r="H336" s="97">
        <f t="shared" si="97"/>
        <v>0.2107678663865454</v>
      </c>
      <c r="I336" s="97">
        <f t="shared" si="98"/>
        <v>0.2107678663865454</v>
      </c>
      <c r="J336" s="97">
        <f t="shared" si="99"/>
        <v>2.3525950841981967E-2</v>
      </c>
      <c r="K336" s="97">
        <f t="shared" si="100"/>
        <v>0.50814026852898964</v>
      </c>
      <c r="L336" s="97">
        <f t="shared" si="108"/>
        <v>81.525554704108657</v>
      </c>
      <c r="M336" s="97">
        <f t="shared" si="101"/>
        <v>538.19295212702582</v>
      </c>
      <c r="N336" s="97">
        <f t="shared" si="102"/>
        <v>51.829147353476465</v>
      </c>
      <c r="O336" s="97">
        <f t="shared" si="103"/>
        <v>1.2371563749684855</v>
      </c>
      <c r="P336" s="97">
        <f t="shared" si="104"/>
        <v>1.2371563749684855</v>
      </c>
      <c r="Q336" s="97">
        <f t="shared" si="105"/>
        <v>0.13757304649007174</v>
      </c>
      <c r="R336" s="97">
        <f t="shared" si="106"/>
        <v>9.6979599946290115E-2</v>
      </c>
      <c r="S336" s="97">
        <f t="shared" si="109"/>
        <v>483.65493937717605</v>
      </c>
      <c r="T336" s="97">
        <f t="shared" si="110"/>
        <v>37.656650870825892</v>
      </c>
      <c r="U336" s="97">
        <f t="shared" si="111"/>
        <v>333.22749513980278</v>
      </c>
      <c r="V336" s="33">
        <f t="shared" si="112"/>
        <v>1000</v>
      </c>
      <c r="W336" s="101">
        <f t="shared" si="107"/>
        <v>84996.77553148639</v>
      </c>
      <c r="X336" s="108">
        <f t="shared" si="113"/>
        <v>629.11585398937132</v>
      </c>
      <c r="Y336" s="32">
        <f>(uNES*L336+ uOCEX*G336+uEREX*'PH + UC'!H336+uHOEX*I336+uNES*S336+ uOCEX*N336+uEREX*O336+uHOEX*P336)/(1+oDR)^A$5:A$65536</f>
        <v>377.15494297386499</v>
      </c>
    </row>
    <row r="337" spans="1:25" x14ac:dyDescent="0.25">
      <c r="A337" s="4">
        <v>331</v>
      </c>
      <c r="C337" s="106">
        <f>IF(male=0,VLOOKUP((($A$5:$A$1570/'Life tables'!$I$2)*2)+age,lifetable,13,1),IF(male=1,VLOOKUP((($A$5:$A$1570/'Life tables'!$I$2)*2)+age,lifetable,10,1),"error"))</f>
        <v>2.3219220175896282E-4</v>
      </c>
      <c r="F337" s="97">
        <f t="shared" si="95"/>
        <v>91.577574535698005</v>
      </c>
      <c r="G337" s="97">
        <f t="shared" si="96"/>
        <v>9.1991590234147242</v>
      </c>
      <c r="H337" s="97">
        <f t="shared" si="97"/>
        <v>0.21051145261792659</v>
      </c>
      <c r="I337" s="97">
        <f t="shared" si="98"/>
        <v>0.21051145261792659</v>
      </c>
      <c r="J337" s="97">
        <f t="shared" si="99"/>
        <v>2.349732988652441E-2</v>
      </c>
      <c r="K337" s="97">
        <f t="shared" si="100"/>
        <v>0.50752208055055492</v>
      </c>
      <c r="L337" s="97">
        <f t="shared" si="108"/>
        <v>81.426373196610342</v>
      </c>
      <c r="M337" s="97">
        <f t="shared" si="101"/>
        <v>537.53827945367334</v>
      </c>
      <c r="N337" s="97">
        <f t="shared" si="102"/>
        <v>51.766100956600816</v>
      </c>
      <c r="O337" s="97">
        <f t="shared" si="103"/>
        <v>1.2356514640101486</v>
      </c>
      <c r="P337" s="97">
        <f t="shared" si="104"/>
        <v>1.2356514640101486</v>
      </c>
      <c r="Q337" s="97">
        <f t="shared" si="105"/>
        <v>0.13740569886173337</v>
      </c>
      <c r="R337" s="97">
        <f t="shared" si="106"/>
        <v>9.6861631300088846E-2</v>
      </c>
      <c r="S337" s="97">
        <f t="shared" si="109"/>
        <v>483.06660823889041</v>
      </c>
      <c r="T337" s="97">
        <f t="shared" si="110"/>
        <v>37.81755389957415</v>
      </c>
      <c r="U337" s="97">
        <f t="shared" si="111"/>
        <v>333.83187885165341</v>
      </c>
      <c r="V337" s="33">
        <f t="shared" si="112"/>
        <v>1000</v>
      </c>
      <c r="W337" s="101">
        <f t="shared" si="107"/>
        <v>84795.829600251163</v>
      </c>
      <c r="X337" s="108">
        <f t="shared" si="113"/>
        <v>628.35056724877245</v>
      </c>
      <c r="Y337" s="32">
        <f>(uNES*L337+ uOCEX*G337+uEREX*'PH + UC'!H337+uHOEX*I337+uNES*S337+ uOCEX*N337+uEREX*O337+uHOEX*P337)/(1+oDR)^A$5:A$65536</f>
        <v>376.5878201980795</v>
      </c>
    </row>
    <row r="338" spans="1:25" x14ac:dyDescent="0.25">
      <c r="A338" s="4">
        <v>332</v>
      </c>
      <c r="C338" s="106">
        <f>IF(male=0,VLOOKUP((($A$5:$A$1570/'Life tables'!$I$2)*2)+age,lifetable,13,1),IF(male=1,VLOOKUP((($A$5:$A$1570/'Life tables'!$I$2)*2)+age,lifetable,10,1),"error"))</f>
        <v>2.3219220175896282E-4</v>
      </c>
      <c r="F338" s="97">
        <f t="shared" si="95"/>
        <v>91.466164591386786</v>
      </c>
      <c r="G338" s="97">
        <f t="shared" si="96"/>
        <v>9.1879676613404939</v>
      </c>
      <c r="H338" s="97">
        <f t="shared" si="97"/>
        <v>0.21025535204601314</v>
      </c>
      <c r="I338" s="97">
        <f t="shared" si="98"/>
        <v>0.21025535204601314</v>
      </c>
      <c r="J338" s="97">
        <f t="shared" si="99"/>
        <v>2.3468743890144916E-2</v>
      </c>
      <c r="K338" s="97">
        <f t="shared" si="100"/>
        <v>0.50690464765808618</v>
      </c>
      <c r="L338" s="97">
        <f t="shared" si="108"/>
        <v>81.32731283440603</v>
      </c>
      <c r="M338" s="97">
        <f t="shared" si="101"/>
        <v>536.88440265738575</v>
      </c>
      <c r="N338" s="97">
        <f t="shared" si="102"/>
        <v>51.70313120441088</v>
      </c>
      <c r="O338" s="97">
        <f t="shared" si="103"/>
        <v>1.234148382552515</v>
      </c>
      <c r="P338" s="97">
        <f t="shared" si="104"/>
        <v>1.234148382552515</v>
      </c>
      <c r="Q338" s="97">
        <f t="shared" si="105"/>
        <v>0.1372385546757329</v>
      </c>
      <c r="R338" s="97">
        <f t="shared" si="106"/>
        <v>9.674380606683837E-2</v>
      </c>
      <c r="S338" s="97">
        <f t="shared" si="109"/>
        <v>482.47899232712729</v>
      </c>
      <c r="T338" s="97">
        <f t="shared" si="110"/>
        <v>37.978261198140025</v>
      </c>
      <c r="U338" s="97">
        <f t="shared" si="111"/>
        <v>334.43552730537834</v>
      </c>
      <c r="V338" s="33">
        <f t="shared" si="112"/>
        <v>1000</v>
      </c>
      <c r="W338" s="101">
        <f t="shared" si="107"/>
        <v>84595.358740145311</v>
      </c>
      <c r="X338" s="108">
        <f t="shared" si="113"/>
        <v>627.58621149648184</v>
      </c>
      <c r="Y338" s="32">
        <f>(uNES*L338+ uOCEX*G338+uEREX*'PH + UC'!H338+uHOEX*I338+uNES*S338+ uOCEX*N338+uEREX*O338+uHOEX*P338)/(1+oDR)^A$5:A$65536</f>
        <v>376.02155023090751</v>
      </c>
    </row>
    <row r="339" spans="1:25" x14ac:dyDescent="0.25">
      <c r="A339" s="4">
        <v>333</v>
      </c>
      <c r="C339" s="106">
        <f>IF(male=0,VLOOKUP((($A$5:$A$1570/'Life tables'!$I$2)*2)+age,lifetable,13,1),IF(male=1,VLOOKUP((($A$5:$A$1570/'Life tables'!$I$2)*2)+age,lifetable,10,1),"error"))</f>
        <v>2.3219220175896282E-4</v>
      </c>
      <c r="F339" s="97">
        <f t="shared" si="95"/>
        <v>91.354890701940462</v>
      </c>
      <c r="G339" s="97">
        <f t="shared" si="96"/>
        <v>9.1767899662621915</v>
      </c>
      <c r="H339" s="97">
        <f t="shared" si="97"/>
        <v>0.20999956422651089</v>
      </c>
      <c r="I339" s="97">
        <f t="shared" si="98"/>
        <v>0.20999956422651089</v>
      </c>
      <c r="J339" s="97">
        <f t="shared" si="99"/>
        <v>2.3440192803251284E-2</v>
      </c>
      <c r="K339" s="97">
        <f t="shared" si="100"/>
        <v>0.50628796878043436</v>
      </c>
      <c r="L339" s="97">
        <f t="shared" si="108"/>
        <v>81.228373445641566</v>
      </c>
      <c r="M339" s="97">
        <f t="shared" si="101"/>
        <v>536.23132079454115</v>
      </c>
      <c r="N339" s="97">
        <f t="shared" si="102"/>
        <v>51.640238006033826</v>
      </c>
      <c r="O339" s="97">
        <f t="shared" si="103"/>
        <v>1.23264712842646</v>
      </c>
      <c r="P339" s="97">
        <f t="shared" si="104"/>
        <v>1.23264712842646</v>
      </c>
      <c r="Q339" s="97">
        <f t="shared" si="105"/>
        <v>0.13707161369086149</v>
      </c>
      <c r="R339" s="97">
        <f t="shared" si="106"/>
        <v>9.6626124076502867E-2</v>
      </c>
      <c r="S339" s="97">
        <f t="shared" si="109"/>
        <v>481.89209079388706</v>
      </c>
      <c r="T339" s="97">
        <f t="shared" si="110"/>
        <v>38.138773004634139</v>
      </c>
      <c r="U339" s="97">
        <f t="shared" si="111"/>
        <v>335.03844139823531</v>
      </c>
      <c r="V339" s="33">
        <f t="shared" si="112"/>
        <v>1000</v>
      </c>
      <c r="W339" s="101">
        <f t="shared" si="107"/>
        <v>84395.361829115733</v>
      </c>
      <c r="X339" s="108">
        <f t="shared" si="113"/>
        <v>626.82278559713063</v>
      </c>
      <c r="Y339" s="32">
        <f>(uNES*L339+ uOCEX*G339+uEREX*'PH + UC'!H339+uHOEX*I339+uNES*S339+ uOCEX*N339+uEREX*O339+uHOEX*P339)/(1+oDR)^A$5:A$65536</f>
        <v>375.4561317882654</v>
      </c>
    </row>
    <row r="340" spans="1:25" x14ac:dyDescent="0.25">
      <c r="A340" s="4">
        <v>334</v>
      </c>
      <c r="C340" s="106">
        <f>IF(male=0,VLOOKUP((($A$5:$A$1570/'Life tables'!$I$2)*2)+age,lifetable,13,1),IF(male=1,VLOOKUP((($A$5:$A$1570/'Life tables'!$I$2)*2)+age,lifetable,10,1),"error"))</f>
        <v>2.3219220175896282E-4</v>
      </c>
      <c r="F340" s="97">
        <f t="shared" si="95"/>
        <v>91.243752675674131</v>
      </c>
      <c r="G340" s="97">
        <f t="shared" si="96"/>
        <v>9.1656259189246647</v>
      </c>
      <c r="H340" s="97">
        <f t="shared" si="97"/>
        <v>0.20974408871878936</v>
      </c>
      <c r="I340" s="97">
        <f t="shared" si="98"/>
        <v>0.20974408871878936</v>
      </c>
      <c r="J340" s="97">
        <f t="shared" si="99"/>
        <v>2.341167657666025E-2</v>
      </c>
      <c r="K340" s="97">
        <f t="shared" si="100"/>
        <v>0.50567204285528344</v>
      </c>
      <c r="L340" s="97">
        <f t="shared" si="108"/>
        <v>81.129554859879946</v>
      </c>
      <c r="M340" s="97">
        <f t="shared" si="101"/>
        <v>535.57903292145647</v>
      </c>
      <c r="N340" s="97">
        <f t="shared" si="102"/>
        <v>51.577421270590939</v>
      </c>
      <c r="O340" s="97">
        <f t="shared" si="103"/>
        <v>1.2311476994627173</v>
      </c>
      <c r="P340" s="97">
        <f t="shared" si="104"/>
        <v>1.2311476994627173</v>
      </c>
      <c r="Q340" s="97">
        <f t="shared" si="105"/>
        <v>0.13690487566589457</v>
      </c>
      <c r="R340" s="97">
        <f t="shared" si="106"/>
        <v>9.6508585159035501E-2</v>
      </c>
      <c r="S340" s="97">
        <f t="shared" si="109"/>
        <v>481.30590279111516</v>
      </c>
      <c r="T340" s="97">
        <f t="shared" si="110"/>
        <v>38.299089556876694</v>
      </c>
      <c r="U340" s="97">
        <f t="shared" si="111"/>
        <v>335.64062202624962</v>
      </c>
      <c r="V340" s="33">
        <f t="shared" si="112"/>
        <v>1000</v>
      </c>
      <c r="W340" s="101">
        <f t="shared" si="107"/>
        <v>84195.837747702841</v>
      </c>
      <c r="X340" s="108">
        <f t="shared" si="113"/>
        <v>626.06028841687373</v>
      </c>
      <c r="Y340" s="32">
        <f>(uNES*L340+ uOCEX*G340+uEREX*'PH + UC'!H340+uHOEX*I340+uNES*S340+ uOCEX*N340+uEREX*O340+uHOEX*P340)/(1+oDR)^A$5:A$65536</f>
        <v>374.89156358808646</v>
      </c>
    </row>
    <row r="341" spans="1:25" x14ac:dyDescent="0.25">
      <c r="A341" s="4">
        <v>335</v>
      </c>
      <c r="C341" s="106">
        <f>IF(male=0,VLOOKUP((($A$5:$A$1570/'Life tables'!$I$2)*2)+age,lifetable,13,1),IF(male=1,VLOOKUP((($A$5:$A$1570/'Life tables'!$I$2)*2)+age,lifetable,10,1),"error"))</f>
        <v>2.3219220175896282E-4</v>
      </c>
      <c r="F341" s="97">
        <f t="shared" si="95"/>
        <v>91.13275032242781</v>
      </c>
      <c r="G341" s="97">
        <f t="shared" si="96"/>
        <v>9.1544755002259457</v>
      </c>
      <c r="H341" s="97">
        <f t="shared" si="97"/>
        <v>0.20948892508572348</v>
      </c>
      <c r="I341" s="97">
        <f t="shared" si="98"/>
        <v>0.20948892508572348</v>
      </c>
      <c r="J341" s="97">
        <f t="shared" si="99"/>
        <v>2.3383195161579832E-2</v>
      </c>
      <c r="K341" s="97">
        <f t="shared" si="100"/>
        <v>0.50505686882876866</v>
      </c>
      <c r="L341" s="97">
        <f t="shared" si="108"/>
        <v>81.030856908040064</v>
      </c>
      <c r="M341" s="97">
        <f t="shared" si="101"/>
        <v>534.92753809444582</v>
      </c>
      <c r="N341" s="97">
        <f t="shared" si="102"/>
        <v>51.514680907203214</v>
      </c>
      <c r="O341" s="97">
        <f t="shared" si="103"/>
        <v>1.2296500934920154</v>
      </c>
      <c r="P341" s="97">
        <f t="shared" si="104"/>
        <v>1.2296500934920154</v>
      </c>
      <c r="Q341" s="97">
        <f t="shared" si="105"/>
        <v>0.13673834035960683</v>
      </c>
      <c r="R341" s="97">
        <f t="shared" si="106"/>
        <v>9.6391189144388975E-2</v>
      </c>
      <c r="S341" s="97">
        <f t="shared" si="109"/>
        <v>480.7204274707546</v>
      </c>
      <c r="T341" s="97">
        <f t="shared" si="110"/>
        <v>38.459211092397879</v>
      </c>
      <c r="U341" s="97">
        <f t="shared" si="111"/>
        <v>336.24207008422275</v>
      </c>
      <c r="V341" s="33">
        <f t="shared" si="112"/>
        <v>999.99999999999989</v>
      </c>
      <c r="W341" s="101">
        <f t="shared" si="107"/>
        <v>83996.785379037028</v>
      </c>
      <c r="X341" s="108">
        <f t="shared" si="113"/>
        <v>625.29871882337932</v>
      </c>
      <c r="Y341" s="32">
        <f>(uNES*L341+ uOCEX*G341+uEREX*'PH + UC'!H341+uHOEX*I341+uNES*S341+ uOCEX*N341+uEREX*O341+uHOEX*P341)/(1+oDR)^A$5:A$65536</f>
        <v>374.32784435031289</v>
      </c>
    </row>
    <row r="342" spans="1:25" x14ac:dyDescent="0.25">
      <c r="A342" s="4">
        <v>336</v>
      </c>
      <c r="C342" s="106">
        <f>IF(male=0,VLOOKUP((($A$5:$A$1570/'Life tables'!$I$2)*2)+age,lifetable,13,1),IF(male=1,VLOOKUP((($A$5:$A$1570/'Life tables'!$I$2)*2)+age,lifetable,10,1),"error"))</f>
        <v>2.3219220175896282E-4</v>
      </c>
      <c r="F342" s="97">
        <f t="shared" si="95"/>
        <v>91.021883453500791</v>
      </c>
      <c r="G342" s="97">
        <f t="shared" si="96"/>
        <v>9.1433386912106549</v>
      </c>
      <c r="H342" s="97">
        <f t="shared" si="97"/>
        <v>0.20923407289354262</v>
      </c>
      <c r="I342" s="97">
        <f t="shared" si="98"/>
        <v>0.20923407289354262</v>
      </c>
      <c r="J342" s="97">
        <f t="shared" si="99"/>
        <v>2.3354748509592467E-2</v>
      </c>
      <c r="K342" s="97">
        <f t="shared" si="100"/>
        <v>0.50444244565511254</v>
      </c>
      <c r="L342" s="97">
        <f t="shared" si="108"/>
        <v>80.932279422338354</v>
      </c>
      <c r="M342" s="97">
        <f t="shared" si="101"/>
        <v>534.27683536987854</v>
      </c>
      <c r="N342" s="97">
        <f t="shared" si="102"/>
        <v>51.452016824996974</v>
      </c>
      <c r="O342" s="97">
        <f t="shared" si="103"/>
        <v>1.2281543083452084</v>
      </c>
      <c r="P342" s="97">
        <f t="shared" si="104"/>
        <v>1.2281543083452084</v>
      </c>
      <c r="Q342" s="97">
        <f t="shared" si="105"/>
        <v>0.1365720075307871</v>
      </c>
      <c r="R342" s="97">
        <f t="shared" si="106"/>
        <v>9.6273935862525847E-2</v>
      </c>
      <c r="S342" s="97">
        <f t="shared" si="109"/>
        <v>480.13566398479782</v>
      </c>
      <c r="T342" s="97">
        <f t="shared" si="110"/>
        <v>38.619137848438257</v>
      </c>
      <c r="U342" s="97">
        <f t="shared" si="111"/>
        <v>336.8427864657404</v>
      </c>
      <c r="V342" s="33">
        <f t="shared" si="112"/>
        <v>1000</v>
      </c>
      <c r="W342" s="101">
        <f t="shared" si="107"/>
        <v>83798.203608835916</v>
      </c>
      <c r="X342" s="108">
        <f t="shared" si="113"/>
        <v>624.53807568582124</v>
      </c>
      <c r="Y342" s="32">
        <f>(uNES*L342+ uOCEX*G342+uEREX*'PH + UC'!H342+uHOEX*I342+uNES*S342+ uOCEX*N342+uEREX*O342+uHOEX*P342)/(1+oDR)^A$5:A$65536</f>
        <v>373.76497279688942</v>
      </c>
    </row>
    <row r="343" spans="1:25" x14ac:dyDescent="0.25">
      <c r="A343" s="4">
        <v>337</v>
      </c>
      <c r="C343" s="106">
        <f>IF(male=0,VLOOKUP((($A$5:$A$1570/'Life tables'!$I$2)*2)+age,lifetable,13,1),IF(male=1,VLOOKUP((($A$5:$A$1570/'Life tables'!$I$2)*2)+age,lifetable,10,1),"error"))</f>
        <v>2.3219220175896282E-4</v>
      </c>
      <c r="F343" s="97">
        <f t="shared" si="95"/>
        <v>90.911151881589348</v>
      </c>
      <c r="G343" s="97">
        <f t="shared" si="96"/>
        <v>9.1322154730637379</v>
      </c>
      <c r="H343" s="97">
        <f t="shared" si="97"/>
        <v>0.20897953171168746</v>
      </c>
      <c r="I343" s="97">
        <f t="shared" si="98"/>
        <v>0.20897953171168746</v>
      </c>
      <c r="J343" s="97">
        <f t="shared" si="99"/>
        <v>2.332633657263903E-2</v>
      </c>
      <c r="K343" s="97">
        <f t="shared" si="100"/>
        <v>0.5038287722962792</v>
      </c>
      <c r="L343" s="97">
        <f t="shared" si="108"/>
        <v>80.833822236233317</v>
      </c>
      <c r="M343" s="97">
        <f t="shared" si="101"/>
        <v>533.62692380423209</v>
      </c>
      <c r="N343" s="97">
        <f t="shared" si="102"/>
        <v>51.38942893310896</v>
      </c>
      <c r="O343" s="97">
        <f t="shared" si="103"/>
        <v>1.2266603418533999</v>
      </c>
      <c r="P343" s="97">
        <f t="shared" si="104"/>
        <v>1.2266603418533999</v>
      </c>
      <c r="Q343" s="97">
        <f t="shared" si="105"/>
        <v>0.13640587693825196</v>
      </c>
      <c r="R343" s="97">
        <f t="shared" si="106"/>
        <v>9.6156825143428243E-2</v>
      </c>
      <c r="S343" s="97">
        <f t="shared" si="109"/>
        <v>479.55161148533466</v>
      </c>
      <c r="T343" s="97">
        <f t="shared" si="110"/>
        <v>38.778870061949149</v>
      </c>
      <c r="U343" s="97">
        <f t="shared" si="111"/>
        <v>337.44277206318009</v>
      </c>
      <c r="V343" s="33">
        <f t="shared" si="112"/>
        <v>1000.0000000000001</v>
      </c>
      <c r="W343" s="101">
        <f t="shared" si="107"/>
        <v>83600.091325400455</v>
      </c>
      <c r="X343" s="108">
        <f t="shared" si="113"/>
        <v>623.77835787487084</v>
      </c>
      <c r="Y343" s="32">
        <f>(uNES*L343+ uOCEX*G343+uEREX*'PH + UC'!H343+uHOEX*I343+uNES*S343+ uOCEX*N343+uEREX*O343+uHOEX*P343)/(1+oDR)^A$5:A$65536</f>
        <v>373.20294765175635</v>
      </c>
    </row>
    <row r="344" spans="1:25" x14ac:dyDescent="0.25">
      <c r="A344" s="4">
        <v>338</v>
      </c>
      <c r="C344" s="106">
        <f>IF(male=0,VLOOKUP((($A$5:$A$1570/'Life tables'!$I$2)*2)+age,lifetable,13,1),IF(male=1,VLOOKUP((($A$5:$A$1570/'Life tables'!$I$2)*2)+age,lifetable,10,1),"error"))</f>
        <v>2.3219220175896282E-4</v>
      </c>
      <c r="F344" s="97">
        <f t="shared" si="95"/>
        <v>90.800555420727363</v>
      </c>
      <c r="G344" s="97">
        <f t="shared" si="96"/>
        <v>9.1211058271045111</v>
      </c>
      <c r="H344" s="97">
        <f t="shared" si="97"/>
        <v>0.20872530111267348</v>
      </c>
      <c r="I344" s="97">
        <f t="shared" si="98"/>
        <v>0.20872530111267348</v>
      </c>
      <c r="J344" s="97">
        <f t="shared" si="99"/>
        <v>2.3297959303003622E-2</v>
      </c>
      <c r="K344" s="97">
        <f t="shared" si="100"/>
        <v>0.50321584772164629</v>
      </c>
      <c r="L344" s="97">
        <f t="shared" si="108"/>
        <v>80.735485184372848</v>
      </c>
      <c r="M344" s="97">
        <f t="shared" si="101"/>
        <v>532.97780245414356</v>
      </c>
      <c r="N344" s="97">
        <f t="shared" si="102"/>
        <v>51.326917140691272</v>
      </c>
      <c r="O344" s="97">
        <f t="shared" si="103"/>
        <v>1.2251681918480601</v>
      </c>
      <c r="P344" s="97">
        <f t="shared" si="104"/>
        <v>1.2251681918480601</v>
      </c>
      <c r="Q344" s="97">
        <f t="shared" si="105"/>
        <v>0.13623994834085859</v>
      </c>
      <c r="R344" s="97">
        <f t="shared" si="106"/>
        <v>9.6039856817107014E-2</v>
      </c>
      <c r="S344" s="97">
        <f t="shared" si="109"/>
        <v>478.96826912459818</v>
      </c>
      <c r="T344" s="97">
        <f t="shared" si="110"/>
        <v>38.938407969593008</v>
      </c>
      <c r="U344" s="97">
        <f t="shared" si="111"/>
        <v>338.04202776771882</v>
      </c>
      <c r="V344" s="33">
        <f t="shared" si="112"/>
        <v>1000</v>
      </c>
      <c r="W344" s="101">
        <f t="shared" si="107"/>
        <v>83402.447419611679</v>
      </c>
      <c r="X344" s="108">
        <f t="shared" si="113"/>
        <v>623.01956426268828</v>
      </c>
      <c r="Y344" s="32">
        <f>(uNES*L344+ uOCEX*G344+uEREX*'PH + UC'!H344+uHOEX*I344+uNES*S344+ uOCEX*N344+uEREX*O344+uHOEX*P344)/(1+oDR)^A$5:A$65536</f>
        <v>372.64176764084226</v>
      </c>
    </row>
    <row r="345" spans="1:25" x14ac:dyDescent="0.25">
      <c r="A345" s="4">
        <v>339</v>
      </c>
      <c r="C345" s="106">
        <f>IF(male=0,VLOOKUP((($A$5:$A$1570/'Life tables'!$I$2)*2)+age,lifetable,13,1),IF(male=1,VLOOKUP((($A$5:$A$1570/'Life tables'!$I$2)*2)+age,lifetable,10,1),"error"))</f>
        <v>2.5345550293476293E-4</v>
      </c>
      <c r="F345" s="97">
        <f t="shared" si="95"/>
        <v>90.690093886230031</v>
      </c>
      <c r="G345" s="97">
        <f t="shared" si="96"/>
        <v>9.1100097347810003</v>
      </c>
      <c r="H345" s="97">
        <f t="shared" si="97"/>
        <v>0.2084713806719615</v>
      </c>
      <c r="I345" s="97">
        <f t="shared" si="98"/>
        <v>0.2084713806719615</v>
      </c>
      <c r="J345" s="97">
        <f t="shared" si="99"/>
        <v>2.5400561893476239E-2</v>
      </c>
      <c r="K345" s="97">
        <f t="shared" si="100"/>
        <v>0.50260367090769231</v>
      </c>
      <c r="L345" s="97">
        <f t="shared" si="108"/>
        <v>80.635137157303944</v>
      </c>
      <c r="M345" s="97">
        <f t="shared" si="101"/>
        <v>532.32947037645829</v>
      </c>
      <c r="N345" s="97">
        <f t="shared" si="102"/>
        <v>51.264481356916079</v>
      </c>
      <c r="O345" s="97">
        <f t="shared" si="103"/>
        <v>1.2236778561611379</v>
      </c>
      <c r="P345" s="97">
        <f t="shared" si="104"/>
        <v>1.2236778561611379</v>
      </c>
      <c r="Q345" s="97">
        <f t="shared" si="105"/>
        <v>0.14853539431919505</v>
      </c>
      <c r="R345" s="97">
        <f t="shared" si="106"/>
        <v>9.5923030713610524E-2</v>
      </c>
      <c r="S345" s="97">
        <f t="shared" si="109"/>
        <v>478.37317488218713</v>
      </c>
      <c r="T345" s="97">
        <f t="shared" si="110"/>
        <v>39.112343925805682</v>
      </c>
      <c r="U345" s="97">
        <f t="shared" si="111"/>
        <v>338.64055446934015</v>
      </c>
      <c r="V345" s="33">
        <f t="shared" si="112"/>
        <v>1000.0000000000002</v>
      </c>
      <c r="W345" s="101">
        <f t="shared" si="107"/>
        <v>83203.577387291167</v>
      </c>
      <c r="X345" s="108">
        <f t="shared" si="113"/>
        <v>622.24710160485438</v>
      </c>
      <c r="Y345" s="32">
        <f>(uNES*L345+ uOCEX*G345+uEREX*'PH + UC'!H345+uHOEX*I345+uNES*S345+ uOCEX*N345+uEREX*O345+uHOEX*P345)/(1+oDR)^A$5:A$65536</f>
        <v>372.07256306441315</v>
      </c>
    </row>
    <row r="346" spans="1:25" x14ac:dyDescent="0.25">
      <c r="A346" s="4">
        <v>340</v>
      </c>
      <c r="C346" s="106">
        <f>IF(male=0,VLOOKUP((($A$5:$A$1570/'Life tables'!$I$2)*2)+age,lifetable,13,1),IF(male=1,VLOOKUP((($A$5:$A$1570/'Life tables'!$I$2)*2)+age,lifetable,10,1),"error"))</f>
        <v>2.5345550293476293E-4</v>
      </c>
      <c r="F346" s="97">
        <f t="shared" si="95"/>
        <v>90.57762714334855</v>
      </c>
      <c r="G346" s="97">
        <f t="shared" si="96"/>
        <v>9.0987122150786313</v>
      </c>
      <c r="H346" s="97">
        <f t="shared" si="97"/>
        <v>0.20821285081314811</v>
      </c>
      <c r="I346" s="97">
        <f t="shared" si="98"/>
        <v>0.20821285081314811</v>
      </c>
      <c r="J346" s="97">
        <f t="shared" si="99"/>
        <v>2.5369062108426925E-2</v>
      </c>
      <c r="K346" s="97">
        <f t="shared" si="100"/>
        <v>0.50198038124721212</v>
      </c>
      <c r="L346" s="97">
        <f t="shared" si="108"/>
        <v>80.535139783287988</v>
      </c>
      <c r="M346" s="97">
        <f t="shared" si="101"/>
        <v>531.66947446150562</v>
      </c>
      <c r="N346" s="97">
        <f t="shared" si="102"/>
        <v>51.200922320340844</v>
      </c>
      <c r="O346" s="97">
        <f t="shared" si="103"/>
        <v>1.2221607085463098</v>
      </c>
      <c r="P346" s="97">
        <f t="shared" si="104"/>
        <v>1.2221607085463098</v>
      </c>
      <c r="Q346" s="97">
        <f t="shared" si="105"/>
        <v>0.14835123627623115</v>
      </c>
      <c r="R346" s="97">
        <f t="shared" si="106"/>
        <v>9.580410284667111E-2</v>
      </c>
      <c r="S346" s="97">
        <f t="shared" si="109"/>
        <v>477.78007538494921</v>
      </c>
      <c r="T346" s="97">
        <f t="shared" si="110"/>
        <v>39.286064224190341</v>
      </c>
      <c r="U346" s="97">
        <f t="shared" si="111"/>
        <v>339.23833895343404</v>
      </c>
      <c r="V346" s="33">
        <f t="shared" si="112"/>
        <v>1000</v>
      </c>
      <c r="W346" s="101">
        <f t="shared" si="107"/>
        <v>83004.925688347605</v>
      </c>
      <c r="X346" s="108">
        <f t="shared" si="113"/>
        <v>621.47559682237556</v>
      </c>
      <c r="Y346" s="32">
        <f>(uNES*L346+ uOCEX*G346+uEREX*'PH + UC'!H346+uHOEX*I346+uNES*S346+ uOCEX*N346+uEREX*O346+uHOEX*P346)/(1+oDR)^A$5:A$65536</f>
        <v>371.50437087008584</v>
      </c>
    </row>
    <row r="347" spans="1:25" x14ac:dyDescent="0.25">
      <c r="A347" s="4">
        <v>341</v>
      </c>
      <c r="C347" s="106">
        <f>IF(male=0,VLOOKUP((($A$5:$A$1570/'Life tables'!$I$2)*2)+age,lifetable,13,1),IF(male=1,VLOOKUP((($A$5:$A$1570/'Life tables'!$I$2)*2)+age,lifetable,10,1),"error"))</f>
        <v>2.5345550293476293E-4</v>
      </c>
      <c r="F347" s="97">
        <f t="shared" si="95"/>
        <v>90.465300992948173</v>
      </c>
      <c r="G347" s="97">
        <f t="shared" si="96"/>
        <v>9.0874288181852325</v>
      </c>
      <c r="H347" s="97">
        <f t="shared" si="97"/>
        <v>0.20795464413746742</v>
      </c>
      <c r="I347" s="97">
        <f t="shared" si="98"/>
        <v>0.20795464413746742</v>
      </c>
      <c r="J347" s="97">
        <f t="shared" si="99"/>
        <v>2.5337601700644349E-2</v>
      </c>
      <c r="K347" s="97">
        <f t="shared" si="100"/>
        <v>0.50135787074897642</v>
      </c>
      <c r="L347" s="97">
        <f t="shared" si="108"/>
        <v>80.435267414038378</v>
      </c>
      <c r="M347" s="97">
        <f t="shared" si="101"/>
        <v>531.01029582942749</v>
      </c>
      <c r="N347" s="97">
        <f t="shared" si="102"/>
        <v>51.137441989877182</v>
      </c>
      <c r="O347" s="97">
        <f t="shared" si="103"/>
        <v>1.2206454396382065</v>
      </c>
      <c r="P347" s="97">
        <f t="shared" si="104"/>
        <v>1.2206454396382065</v>
      </c>
      <c r="Q347" s="97">
        <f t="shared" si="105"/>
        <v>0.14816730627894342</v>
      </c>
      <c r="R347" s="97">
        <f t="shared" si="106"/>
        <v>9.5685322249899216E-2</v>
      </c>
      <c r="S347" s="97">
        <f t="shared" si="109"/>
        <v>477.18771033174505</v>
      </c>
      <c r="T347" s="97">
        <f t="shared" si="110"/>
        <v>39.459569132169925</v>
      </c>
      <c r="U347" s="97">
        <f t="shared" si="111"/>
        <v>339.83538214643289</v>
      </c>
      <c r="V347" s="33">
        <f t="shared" si="112"/>
        <v>1000</v>
      </c>
      <c r="W347" s="101">
        <f t="shared" si="107"/>
        <v>82806.748258343621</v>
      </c>
      <c r="X347" s="108">
        <f t="shared" si="113"/>
        <v>620.70504872139725</v>
      </c>
      <c r="Y347" s="32">
        <f>(uNES*L347+ uOCEX*G347+uEREX*'PH + UC'!H347+uHOEX*I347+uNES*S347+ uOCEX*N347+uEREX*O347+uHOEX*P347)/(1+oDR)^A$5:A$65536</f>
        <v>370.93704643165813</v>
      </c>
    </row>
    <row r="348" spans="1:25" x14ac:dyDescent="0.25">
      <c r="A348" s="4">
        <v>342</v>
      </c>
      <c r="C348" s="106">
        <f>IF(male=0,VLOOKUP((($A$5:$A$1570/'Life tables'!$I$2)*2)+age,lifetable,13,1),IF(male=1,VLOOKUP((($A$5:$A$1570/'Life tables'!$I$2)*2)+age,lifetable,10,1),"error"))</f>
        <v>2.5345550293476293E-4</v>
      </c>
      <c r="F348" s="97">
        <f t="shared" si="95"/>
        <v>90.353115204003657</v>
      </c>
      <c r="G348" s="97">
        <f t="shared" si="96"/>
        <v>9.0761595208938353</v>
      </c>
      <c r="H348" s="97">
        <f t="shared" si="97"/>
        <v>0.20769676011385646</v>
      </c>
      <c r="I348" s="97">
        <f t="shared" si="98"/>
        <v>0.20769676011385646</v>
      </c>
      <c r="J348" s="97">
        <f t="shared" si="99"/>
        <v>2.5306180605422765E-2</v>
      </c>
      <c r="K348" s="97">
        <f t="shared" si="100"/>
        <v>0.5007361381326455</v>
      </c>
      <c r="L348" s="97">
        <f t="shared" si="108"/>
        <v>80.335519844144045</v>
      </c>
      <c r="M348" s="97">
        <f t="shared" si="101"/>
        <v>530.3519335173936</v>
      </c>
      <c r="N348" s="97">
        <f t="shared" si="102"/>
        <v>51.074040272802435</v>
      </c>
      <c r="O348" s="97">
        <f t="shared" si="103"/>
        <v>1.2191320472235478</v>
      </c>
      <c r="P348" s="97">
        <f t="shared" si="104"/>
        <v>1.2191320472235478</v>
      </c>
      <c r="Q348" s="97">
        <f t="shared" si="105"/>
        <v>0.14798360405867428</v>
      </c>
      <c r="R348" s="97">
        <f t="shared" si="106"/>
        <v>9.5566688749797762E-2</v>
      </c>
      <c r="S348" s="97">
        <f t="shared" si="109"/>
        <v>476.59607885733561</v>
      </c>
      <c r="T348" s="97">
        <f t="shared" si="110"/>
        <v>39.632858916834024</v>
      </c>
      <c r="U348" s="97">
        <f t="shared" si="111"/>
        <v>340.43168497331533</v>
      </c>
      <c r="V348" s="33">
        <f t="shared" si="112"/>
        <v>1000.0000000000001</v>
      </c>
      <c r="W348" s="101">
        <f t="shared" si="107"/>
        <v>82609.043967255973</v>
      </c>
      <c r="X348" s="108">
        <f t="shared" si="113"/>
        <v>619.93545610985075</v>
      </c>
      <c r="Y348" s="32">
        <f>(uNES*L348+ uOCEX*G348+uEREX*'PH + UC'!H348+uHOEX*I348+uNES*S348+ uOCEX*N348+uEREX*O348+uHOEX*P348)/(1+oDR)^A$5:A$65536</f>
        <v>370.37058842043302</v>
      </c>
    </row>
    <row r="349" spans="1:25" x14ac:dyDescent="0.25">
      <c r="A349" s="4">
        <v>343</v>
      </c>
      <c r="C349" s="106">
        <f>IF(male=0,VLOOKUP((($A$5:$A$1570/'Life tables'!$I$2)*2)+age,lifetable,13,1),IF(male=1,VLOOKUP((($A$5:$A$1570/'Life tables'!$I$2)*2)+age,lifetable,10,1),"error"))</f>
        <v>2.5345550293476293E-4</v>
      </c>
      <c r="F349" s="97">
        <f t="shared" si="95"/>
        <v>90.241069548575368</v>
      </c>
      <c r="G349" s="97">
        <f t="shared" si="96"/>
        <v>9.0649043003074272</v>
      </c>
      <c r="H349" s="97">
        <f t="shared" si="97"/>
        <v>0.20743919821834522</v>
      </c>
      <c r="I349" s="97">
        <f t="shared" si="98"/>
        <v>0.20743919821834522</v>
      </c>
      <c r="J349" s="97">
        <f t="shared" si="99"/>
        <v>2.5274798758920636E-2</v>
      </c>
      <c r="K349" s="97">
        <f t="shared" si="100"/>
        <v>0.50011518213497985</v>
      </c>
      <c r="L349" s="97">
        <f t="shared" si="108"/>
        <v>80.235896870937353</v>
      </c>
      <c r="M349" s="97">
        <f t="shared" si="101"/>
        <v>529.69438656127534</v>
      </c>
      <c r="N349" s="97">
        <f t="shared" si="102"/>
        <v>51.010717076268932</v>
      </c>
      <c r="O349" s="97">
        <f t="shared" si="103"/>
        <v>1.2176205290860698</v>
      </c>
      <c r="P349" s="97">
        <f t="shared" si="104"/>
        <v>1.2176205290860698</v>
      </c>
      <c r="Q349" s="97">
        <f t="shared" si="105"/>
        <v>0.1478001293464038</v>
      </c>
      <c r="R349" s="97">
        <f t="shared" si="106"/>
        <v>9.5448202172635749E-2</v>
      </c>
      <c r="S349" s="97">
        <f t="shared" si="109"/>
        <v>476.00518009531521</v>
      </c>
      <c r="T349" s="97">
        <f t="shared" si="110"/>
        <v>39.805933844939346</v>
      </c>
      <c r="U349" s="97">
        <f t="shared" si="111"/>
        <v>341.02724835762297</v>
      </c>
      <c r="V349" s="33">
        <f t="shared" si="112"/>
        <v>1000</v>
      </c>
      <c r="W349" s="101">
        <f t="shared" si="107"/>
        <v>82411.811687638139</v>
      </c>
      <c r="X349" s="108">
        <f t="shared" si="113"/>
        <v>619.16681779743772</v>
      </c>
      <c r="Y349" s="32">
        <f>(uNES*L349+ uOCEX*G349+uEREX*'PH + UC'!H349+uHOEX*I349+uNES*S349+ uOCEX*N349+uEREX*O349+uHOEX*P349)/(1+oDR)^A$5:A$65536</f>
        <v>369.80499550991874</v>
      </c>
    </row>
    <row r="350" spans="1:25" x14ac:dyDescent="0.25">
      <c r="A350" s="4">
        <v>344</v>
      </c>
      <c r="C350" s="106">
        <f>IF(male=0,VLOOKUP((($A$5:$A$1570/'Life tables'!$I$2)*2)+age,lifetable,13,1),IF(male=1,VLOOKUP((($A$5:$A$1570/'Life tables'!$I$2)*2)+age,lifetable,10,1),"error"))</f>
        <v>2.5345550293476293E-4</v>
      </c>
      <c r="F350" s="97">
        <f t="shared" si="95"/>
        <v>90.129163801667218</v>
      </c>
      <c r="G350" s="97">
        <f t="shared" si="96"/>
        <v>9.0536631338246778</v>
      </c>
      <c r="H350" s="97">
        <f t="shared" si="97"/>
        <v>0.20718195793373007</v>
      </c>
      <c r="I350" s="97">
        <f t="shared" si="98"/>
        <v>0.20718195793373007</v>
      </c>
      <c r="J350" s="97">
        <f t="shared" si="99"/>
        <v>2.5243456098120853E-2</v>
      </c>
      <c r="K350" s="97">
        <f t="shared" si="100"/>
        <v>0.49949500150905318</v>
      </c>
      <c r="L350" s="97">
        <f t="shared" si="108"/>
        <v>80.136398294367908</v>
      </c>
      <c r="M350" s="97">
        <f t="shared" si="101"/>
        <v>529.03765399577048</v>
      </c>
      <c r="N350" s="97">
        <f t="shared" si="102"/>
        <v>50.947472307315991</v>
      </c>
      <c r="O350" s="97">
        <f t="shared" si="103"/>
        <v>1.2161108830068101</v>
      </c>
      <c r="P350" s="97">
        <f t="shared" si="104"/>
        <v>1.2161108830068101</v>
      </c>
      <c r="Q350" s="97">
        <f t="shared" si="105"/>
        <v>0.14761688187278463</v>
      </c>
      <c r="R350" s="97">
        <f t="shared" si="106"/>
        <v>9.5329862344470689E-2</v>
      </c>
      <c r="S350" s="97">
        <f t="shared" si="109"/>
        <v>475.4150131782236</v>
      </c>
      <c r="T350" s="97">
        <f t="shared" si="110"/>
        <v>39.978794182910249</v>
      </c>
      <c r="U350" s="97">
        <f t="shared" si="111"/>
        <v>341.62207322147651</v>
      </c>
      <c r="V350" s="33">
        <f t="shared" si="112"/>
        <v>1000.0000000000001</v>
      </c>
      <c r="W350" s="101">
        <f t="shared" si="107"/>
        <v>82215.050294620291</v>
      </c>
      <c r="X350" s="108">
        <f t="shared" si="113"/>
        <v>618.39913259561331</v>
      </c>
      <c r="Y350" s="32">
        <f>(uNES*L350+ uOCEX*G350+uEREX*'PH + UC'!H350+uHOEX*I350+uNES*S350+ uOCEX*N350+uEREX*O350+uHOEX*P350)/(1+oDR)^A$5:A$65536</f>
        <v>369.24026637581659</v>
      </c>
    </row>
    <row r="351" spans="1:25" x14ac:dyDescent="0.25">
      <c r="A351" s="4">
        <v>345</v>
      </c>
      <c r="C351" s="106">
        <f>IF(male=0,VLOOKUP((($A$5:$A$1570/'Life tables'!$I$2)*2)+age,lifetable,13,1),IF(male=1,VLOOKUP((($A$5:$A$1570/'Life tables'!$I$2)*2)+age,lifetable,10,1),"error"))</f>
        <v>2.5345550293476293E-4</v>
      </c>
      <c r="F351" s="97">
        <f t="shared" si="95"/>
        <v>90.017397741091784</v>
      </c>
      <c r="G351" s="97">
        <f t="shared" si="96"/>
        <v>9.0424359991263987</v>
      </c>
      <c r="H351" s="97">
        <f t="shared" si="97"/>
        <v>0.20692503874926371</v>
      </c>
      <c r="I351" s="97">
        <f t="shared" si="98"/>
        <v>0.20692503874926371</v>
      </c>
      <c r="J351" s="97">
        <f t="shared" si="99"/>
        <v>2.5212152560792976E-2</v>
      </c>
      <c r="K351" s="97">
        <f t="shared" si="100"/>
        <v>0.49887559502350504</v>
      </c>
      <c r="L351" s="97">
        <f t="shared" si="108"/>
        <v>80.037023916882561</v>
      </c>
      <c r="M351" s="97">
        <f t="shared" si="101"/>
        <v>528.38173485452137</v>
      </c>
      <c r="N351" s="97">
        <f t="shared" si="102"/>
        <v>50.884305872881257</v>
      </c>
      <c r="O351" s="97">
        <f t="shared" si="103"/>
        <v>1.2146031067643805</v>
      </c>
      <c r="P351" s="97">
        <f t="shared" si="104"/>
        <v>1.2146031067643805</v>
      </c>
      <c r="Q351" s="97">
        <f t="shared" si="105"/>
        <v>0.14743386136817488</v>
      </c>
      <c r="R351" s="97">
        <f t="shared" si="106"/>
        <v>9.521166909116989E-2</v>
      </c>
      <c r="S351" s="97">
        <f t="shared" si="109"/>
        <v>474.825577237652</v>
      </c>
      <c r="T351" s="97">
        <f t="shared" si="110"/>
        <v>40.151440196839218</v>
      </c>
      <c r="U351" s="97">
        <f t="shared" si="111"/>
        <v>342.21616048559116</v>
      </c>
      <c r="V351" s="33">
        <f t="shared" si="112"/>
        <v>999.99999999999977</v>
      </c>
      <c r="W351" s="101">
        <f t="shared" si="107"/>
        <v>82018.75866590887</v>
      </c>
      <c r="X351" s="108">
        <f t="shared" si="113"/>
        <v>617.63239931756948</v>
      </c>
      <c r="Y351" s="32">
        <f>(uNES*L351+ uOCEX*G351+uEREX*'PH + UC'!H351+uHOEX*I351+uNES*S351+ uOCEX*N351+uEREX*O351+uHOEX*P351)/(1+oDR)^A$5:A$65536</f>
        <v>368.67639969601009</v>
      </c>
    </row>
    <row r="352" spans="1:25" x14ac:dyDescent="0.25">
      <c r="A352" s="4">
        <v>346</v>
      </c>
      <c r="C352" s="106">
        <f>IF(male=0,VLOOKUP((($A$5:$A$1570/'Life tables'!$I$2)*2)+age,lifetable,13,1),IF(male=1,VLOOKUP((($A$5:$A$1570/'Life tables'!$I$2)*2)+age,lifetable,10,1),"error"))</f>
        <v>2.5345550293476293E-4</v>
      </c>
      <c r="F352" s="97">
        <f t="shared" si="95"/>
        <v>89.905771147341866</v>
      </c>
      <c r="G352" s="97">
        <f t="shared" si="96"/>
        <v>9.0312228741626299</v>
      </c>
      <c r="H352" s="97">
        <f t="shared" si="97"/>
        <v>0.20666844016035998</v>
      </c>
      <c r="I352" s="97">
        <f t="shared" si="98"/>
        <v>0.20666844016035998</v>
      </c>
      <c r="J352" s="97">
        <f t="shared" si="99"/>
        <v>2.5180888085457234E-2</v>
      </c>
      <c r="K352" s="97">
        <f t="shared" si="100"/>
        <v>0.49825696146182835</v>
      </c>
      <c r="L352" s="97">
        <f t="shared" si="108"/>
        <v>79.937773543311238</v>
      </c>
      <c r="M352" s="97">
        <f t="shared" si="101"/>
        <v>527.72662817022751</v>
      </c>
      <c r="N352" s="97">
        <f t="shared" si="102"/>
        <v>50.82121767981161</v>
      </c>
      <c r="O352" s="97">
        <f t="shared" si="103"/>
        <v>1.2130971981352254</v>
      </c>
      <c r="P352" s="97">
        <f t="shared" si="104"/>
        <v>1.2130971981352254</v>
      </c>
      <c r="Q352" s="97">
        <f t="shared" si="105"/>
        <v>0.14725106756266962</v>
      </c>
      <c r="R352" s="97">
        <f t="shared" si="106"/>
        <v>9.5093622238430792E-2</v>
      </c>
      <c r="S352" s="97">
        <f t="shared" si="109"/>
        <v>474.23687140434436</v>
      </c>
      <c r="T352" s="97">
        <f t="shared" si="110"/>
        <v>40.323872152487347</v>
      </c>
      <c r="U352" s="97">
        <f t="shared" si="111"/>
        <v>342.80951106929143</v>
      </c>
      <c r="V352" s="33">
        <f t="shared" si="112"/>
        <v>999.99999999999977</v>
      </c>
      <c r="W352" s="101">
        <f t="shared" si="107"/>
        <v>81822.935681786126</v>
      </c>
      <c r="X352" s="108">
        <f t="shared" si="113"/>
        <v>616.86661677822099</v>
      </c>
      <c r="Y352" s="32">
        <f>(uNES*L352+ uOCEX*G352+uEREX*'PH + UC'!H352+uHOEX*I352+uNES*S352+ uOCEX*N352+uEREX*O352+uHOEX*P352)/(1+oDR)^A$5:A$65536</f>
        <v>368.11339415055204</v>
      </c>
    </row>
    <row r="353" spans="1:25" x14ac:dyDescent="0.25">
      <c r="A353" s="4">
        <v>347</v>
      </c>
      <c r="C353" s="106">
        <f>IF(male=0,VLOOKUP((($A$5:$A$1570/'Life tables'!$I$2)*2)+age,lifetable,13,1),IF(male=1,VLOOKUP((($A$5:$A$1570/'Life tables'!$I$2)*2)+age,lifetable,10,1),"error"))</f>
        <v>2.5345550293476293E-4</v>
      </c>
      <c r="F353" s="97">
        <f t="shared" si="95"/>
        <v>89.794283803468545</v>
      </c>
      <c r="G353" s="97">
        <f t="shared" si="96"/>
        <v>9.0200237371404004</v>
      </c>
      <c r="H353" s="97">
        <f t="shared" si="97"/>
        <v>0.20641216166831344</v>
      </c>
      <c r="I353" s="97">
        <f t="shared" si="98"/>
        <v>0.20641216166831344</v>
      </c>
      <c r="J353" s="97">
        <f t="shared" si="99"/>
        <v>2.5149662611350362E-2</v>
      </c>
      <c r="K353" s="97">
        <f t="shared" si="100"/>
        <v>0.49763909962169423</v>
      </c>
      <c r="L353" s="97">
        <f t="shared" si="108"/>
        <v>79.838646980758483</v>
      </c>
      <c r="M353" s="97">
        <f t="shared" si="101"/>
        <v>527.07233297475238</v>
      </c>
      <c r="N353" s="97">
        <f t="shared" si="102"/>
        <v>50.758207634873401</v>
      </c>
      <c r="O353" s="97">
        <f t="shared" si="103"/>
        <v>1.2115931548938672</v>
      </c>
      <c r="P353" s="97">
        <f t="shared" si="104"/>
        <v>1.2115931548938672</v>
      </c>
      <c r="Q353" s="97">
        <f t="shared" si="105"/>
        <v>0.14706850018613052</v>
      </c>
      <c r="R353" s="97">
        <f t="shared" si="106"/>
        <v>9.4975721611800179E-2</v>
      </c>
      <c r="S353" s="97">
        <f t="shared" si="109"/>
        <v>473.64889480829333</v>
      </c>
      <c r="T353" s="97">
        <f t="shared" si="110"/>
        <v>40.496090315284825</v>
      </c>
      <c r="U353" s="97">
        <f t="shared" si="111"/>
        <v>343.40212589052493</v>
      </c>
      <c r="V353" s="33">
        <f t="shared" si="112"/>
        <v>999.99999999999977</v>
      </c>
      <c r="W353" s="101">
        <f t="shared" si="107"/>
        <v>81627.580225109094</v>
      </c>
      <c r="X353" s="108">
        <f t="shared" si="113"/>
        <v>616.10178379418994</v>
      </c>
      <c r="Y353" s="32">
        <f>(uNES*L353+ uOCEX*G353+uEREX*'PH + UC'!H353+uHOEX*I353+uNES*S353+ uOCEX*N353+uEREX*O353+uHOEX*P353)/(1+oDR)^A$5:A$65536</f>
        <v>367.5512484216552</v>
      </c>
    </row>
    <row r="354" spans="1:25" x14ac:dyDescent="0.25">
      <c r="A354" s="4">
        <v>348</v>
      </c>
      <c r="C354" s="106">
        <f>IF(male=0,VLOOKUP((($A$5:$A$1570/'Life tables'!$I$2)*2)+age,lifetable,13,1),IF(male=1,VLOOKUP((($A$5:$A$1570/'Life tables'!$I$2)*2)+age,lifetable,10,1),"error"))</f>
        <v>2.5345550293476293E-4</v>
      </c>
      <c r="F354" s="97">
        <f t="shared" si="95"/>
        <v>89.682935494965065</v>
      </c>
      <c r="G354" s="97">
        <f t="shared" si="96"/>
        <v>9.0088385665120558</v>
      </c>
      <c r="H354" s="97">
        <f t="shared" si="97"/>
        <v>0.20615620278003258</v>
      </c>
      <c r="I354" s="97">
        <f t="shared" si="98"/>
        <v>0.20615620278003258</v>
      </c>
      <c r="J354" s="97">
        <f t="shared" si="99"/>
        <v>2.5118476078393147E-2</v>
      </c>
      <c r="K354" s="97">
        <f t="shared" si="100"/>
        <v>0.49702200831430826</v>
      </c>
      <c r="L354" s="97">
        <f t="shared" si="108"/>
        <v>79.739644038500245</v>
      </c>
      <c r="M354" s="97">
        <f t="shared" si="101"/>
        <v>526.41884829922503</v>
      </c>
      <c r="N354" s="97">
        <f t="shared" si="102"/>
        <v>50.695275644762255</v>
      </c>
      <c r="O354" s="97">
        <f t="shared" si="103"/>
        <v>1.2100909748131401</v>
      </c>
      <c r="P354" s="97">
        <f t="shared" si="104"/>
        <v>1.2100909748131401</v>
      </c>
      <c r="Q354" s="97">
        <f t="shared" si="105"/>
        <v>0.14688615896821458</v>
      </c>
      <c r="R354" s="97">
        <f t="shared" si="106"/>
        <v>9.4857967036692484E-2</v>
      </c>
      <c r="S354" s="97">
        <f t="shared" si="109"/>
        <v>473.06164657883158</v>
      </c>
      <c r="T354" s="97">
        <f t="shared" si="110"/>
        <v>40.66809495033143</v>
      </c>
      <c r="U354" s="97">
        <f t="shared" si="111"/>
        <v>343.99400586587592</v>
      </c>
      <c r="V354" s="33">
        <f t="shared" si="112"/>
        <v>999.99999999999989</v>
      </c>
      <c r="W354" s="101">
        <f t="shared" si="107"/>
        <v>81432.691181308546</v>
      </c>
      <c r="X354" s="108">
        <f t="shared" si="113"/>
        <v>615.3378991837925</v>
      </c>
      <c r="Y354" s="32">
        <f>(uNES*L354+ uOCEX*G354+uEREX*'PH + UC'!H354+uHOEX*I354+uNES*S354+ uOCEX*N354+uEREX*O354+uHOEX*P354)/(1+oDR)^A$5:A$65536</f>
        <v>366.98996119368132</v>
      </c>
    </row>
    <row r="355" spans="1:25" x14ac:dyDescent="0.25">
      <c r="A355" s="4">
        <v>349</v>
      </c>
      <c r="C355" s="106">
        <f>IF(male=0,VLOOKUP((($A$5:$A$1570/'Life tables'!$I$2)*2)+age,lifetable,13,1),IF(male=1,VLOOKUP((($A$5:$A$1570/'Life tables'!$I$2)*2)+age,lifetable,10,1),"error"))</f>
        <v>2.5345550293476293E-4</v>
      </c>
      <c r="F355" s="97">
        <f t="shared" si="95"/>
        <v>89.571726009656658</v>
      </c>
      <c r="G355" s="97">
        <f t="shared" si="96"/>
        <v>8.9976673409641954</v>
      </c>
      <c r="H355" s="97">
        <f t="shared" si="97"/>
        <v>0.20590056300778636</v>
      </c>
      <c r="I355" s="97">
        <f t="shared" si="98"/>
        <v>0.20590056300778636</v>
      </c>
      <c r="J355" s="97">
        <f t="shared" si="99"/>
        <v>2.5087328427159463E-2</v>
      </c>
      <c r="K355" s="97">
        <f t="shared" si="100"/>
        <v>0.49640568636379978</v>
      </c>
      <c r="L355" s="97">
        <f t="shared" si="108"/>
        <v>79.640764527885935</v>
      </c>
      <c r="M355" s="97">
        <f t="shared" si="101"/>
        <v>525.76617317413593</v>
      </c>
      <c r="N355" s="97">
        <f t="shared" si="102"/>
        <v>50.632421616112303</v>
      </c>
      <c r="O355" s="97">
        <f t="shared" si="103"/>
        <v>1.2085906556644108</v>
      </c>
      <c r="P355" s="97">
        <f t="shared" si="104"/>
        <v>1.2085906556644108</v>
      </c>
      <c r="Q355" s="97">
        <f t="shared" si="105"/>
        <v>0.14670404363840034</v>
      </c>
      <c r="R355" s="97">
        <f t="shared" si="106"/>
        <v>9.4740358338407077E-2</v>
      </c>
      <c r="S355" s="97">
        <f t="shared" si="109"/>
        <v>472.47512584471798</v>
      </c>
      <c r="T355" s="97">
        <f t="shared" si="110"/>
        <v>40.839886322396993</v>
      </c>
      <c r="U355" s="97">
        <f t="shared" si="111"/>
        <v>344.58515191057813</v>
      </c>
      <c r="V355" s="33">
        <f t="shared" si="112"/>
        <v>999.99999999999989</v>
      </c>
      <c r="W355" s="101">
        <f t="shared" si="107"/>
        <v>81238.267438387338</v>
      </c>
      <c r="X355" s="108">
        <f t="shared" si="113"/>
        <v>614.57496176702477</v>
      </c>
      <c r="Y355" s="32">
        <f>(uNES*L355+ uOCEX*G355+uEREX*'PH + UC'!H355+uHOEX*I355+uNES*S355+ uOCEX*N355+uEREX*O355+uHOEX*P355)/(1+oDR)^A$5:A$65536</f>
        <v>366.42953115313065</v>
      </c>
    </row>
    <row r="356" spans="1:25" x14ac:dyDescent="0.25">
      <c r="A356" s="4">
        <v>350</v>
      </c>
      <c r="C356" s="106">
        <f>IF(male=0,VLOOKUP((($A$5:$A$1570/'Life tables'!$I$2)*2)+age,lifetable,13,1),IF(male=1,VLOOKUP((($A$5:$A$1570/'Life tables'!$I$2)*2)+age,lifetable,10,1),"error"))</f>
        <v>2.5345550293476293E-4</v>
      </c>
      <c r="F356" s="97">
        <f t="shared" si="95"/>
        <v>89.46065513759558</v>
      </c>
      <c r="G356" s="97">
        <f t="shared" si="96"/>
        <v>8.9865100394071327</v>
      </c>
      <c r="H356" s="97">
        <f t="shared" si="97"/>
        <v>0.20564524186896321</v>
      </c>
      <c r="I356" s="97">
        <f t="shared" si="98"/>
        <v>0.20564524186896321</v>
      </c>
      <c r="J356" s="97">
        <f t="shared" si="99"/>
        <v>2.505621959884698E-2</v>
      </c>
      <c r="K356" s="97">
        <f t="shared" si="100"/>
        <v>0.49579013260664029</v>
      </c>
      <c r="L356" s="97">
        <f t="shared" si="108"/>
        <v>79.542008262245034</v>
      </c>
      <c r="M356" s="97">
        <f t="shared" si="101"/>
        <v>525.11430662942928</v>
      </c>
      <c r="N356" s="97">
        <f t="shared" si="102"/>
        <v>50.569645455505082</v>
      </c>
      <c r="O356" s="97">
        <f t="shared" si="103"/>
        <v>1.2070921952177898</v>
      </c>
      <c r="P356" s="97">
        <f t="shared" si="104"/>
        <v>1.2070921952177898</v>
      </c>
      <c r="Q356" s="97">
        <f t="shared" si="105"/>
        <v>0.14652215392601411</v>
      </c>
      <c r="R356" s="97">
        <f t="shared" si="106"/>
        <v>9.4622895342144908E-2</v>
      </c>
      <c r="S356" s="97">
        <f t="shared" si="109"/>
        <v>471.88933173422043</v>
      </c>
      <c r="T356" s="97">
        <f t="shared" si="110"/>
        <v>41.011464695921852</v>
      </c>
      <c r="U356" s="97">
        <f t="shared" si="111"/>
        <v>345.17556493852692</v>
      </c>
      <c r="V356" s="33">
        <f t="shared" si="112"/>
        <v>1000</v>
      </c>
      <c r="W356" s="101">
        <f t="shared" si="107"/>
        <v>81044.307886919036</v>
      </c>
      <c r="X356" s="108">
        <f t="shared" si="113"/>
        <v>613.81297036555122</v>
      </c>
      <c r="Y356" s="32">
        <f>(uNES*L356+ uOCEX*G356+uEREX*'PH + UC'!H356+uHOEX*I356+uNES*S356+ uOCEX*N356+uEREX*O356+uHOEX*P356)/(1+oDR)^A$5:A$65536</f>
        <v>365.86995698863308</v>
      </c>
    </row>
    <row r="357" spans="1:25" x14ac:dyDescent="0.25">
      <c r="A357" s="4">
        <v>351</v>
      </c>
      <c r="C357" s="106">
        <f>IF(male=0,VLOOKUP((($A$5:$A$1570/'Life tables'!$I$2)*2)+age,lifetable,13,1),IF(male=1,VLOOKUP((($A$5:$A$1570/'Life tables'!$I$2)*2)+age,lifetable,10,1),"error"))</f>
        <v>2.5345550293476293E-4</v>
      </c>
      <c r="F357" s="97">
        <f t="shared" si="95"/>
        <v>89.349722670961469</v>
      </c>
      <c r="G357" s="97">
        <f t="shared" si="96"/>
        <v>8.9753666409648751</v>
      </c>
      <c r="H357" s="97">
        <f t="shared" si="97"/>
        <v>0.20539023888584168</v>
      </c>
      <c r="I357" s="97">
        <f t="shared" si="98"/>
        <v>0.20539023888584168</v>
      </c>
      <c r="J357" s="97">
        <f t="shared" si="99"/>
        <v>2.5025149535249175E-2</v>
      </c>
      <c r="K357" s="97">
        <f t="shared" si="100"/>
        <v>0.49517534589109125</v>
      </c>
      <c r="L357" s="97">
        <f t="shared" si="108"/>
        <v>79.443375056798573</v>
      </c>
      <c r="M357" s="97">
        <f t="shared" si="101"/>
        <v>524.46324769458977</v>
      </c>
      <c r="N357" s="97">
        <f t="shared" si="102"/>
        <v>50.506947069477853</v>
      </c>
      <c r="O357" s="97">
        <f t="shared" si="103"/>
        <v>1.2055955912423317</v>
      </c>
      <c r="P357" s="97">
        <f t="shared" si="104"/>
        <v>1.2055955912423317</v>
      </c>
      <c r="Q357" s="97">
        <f t="shared" si="105"/>
        <v>0.14634048956025389</v>
      </c>
      <c r="R357" s="97">
        <f t="shared" si="106"/>
        <v>9.4505577873024119E-2</v>
      </c>
      <c r="S357" s="97">
        <f t="shared" si="109"/>
        <v>471.30426337519395</v>
      </c>
      <c r="T357" s="97">
        <f t="shared" si="110"/>
        <v>41.182830335017357</v>
      </c>
      <c r="U357" s="97">
        <f t="shared" si="111"/>
        <v>345.76524586229101</v>
      </c>
      <c r="V357" s="33">
        <f t="shared" si="112"/>
        <v>1000</v>
      </c>
      <c r="W357" s="101">
        <f t="shared" si="107"/>
        <v>80850.811420045924</v>
      </c>
      <c r="X357" s="108">
        <f t="shared" si="113"/>
        <v>613.05192380269159</v>
      </c>
      <c r="Y357" s="32">
        <f>(uNES*L357+ uOCEX*G357+uEREX*'PH + UC'!H357+uHOEX*I357+uNES*S357+ uOCEX*N357+uEREX*O357+uHOEX*P357)/(1+oDR)^A$5:A$65536</f>
        <v>365.31123739093812</v>
      </c>
    </row>
    <row r="358" spans="1:25" x14ac:dyDescent="0.25">
      <c r="A358" s="4">
        <v>352</v>
      </c>
      <c r="C358" s="106">
        <f>IF(male=0,VLOOKUP((($A$5:$A$1570/'Life tables'!$I$2)*2)+age,lifetable,13,1),IF(male=1,VLOOKUP((($A$5:$A$1570/'Life tables'!$I$2)*2)+age,lifetable,10,1),"error"))</f>
        <v>2.5345550293476293E-4</v>
      </c>
      <c r="F358" s="97">
        <f t="shared" si="95"/>
        <v>89.238928403966526</v>
      </c>
      <c r="G358" s="97">
        <f t="shared" si="96"/>
        <v>8.9642371249656083</v>
      </c>
      <c r="H358" s="97">
        <f t="shared" si="97"/>
        <v>0.20513555358537272</v>
      </c>
      <c r="I358" s="97">
        <f t="shared" si="98"/>
        <v>0.20513555358537272</v>
      </c>
      <c r="J358" s="97">
        <f t="shared" si="99"/>
        <v>2.499411817872883E-2</v>
      </c>
      <c r="K358" s="97">
        <f t="shared" si="100"/>
        <v>0.4945613250766786</v>
      </c>
      <c r="L358" s="97">
        <f t="shared" si="108"/>
        <v>79.344864728574763</v>
      </c>
      <c r="M358" s="97">
        <f t="shared" si="101"/>
        <v>523.81299539872498</v>
      </c>
      <c r="N358" s="97">
        <f t="shared" si="102"/>
        <v>50.444326364531577</v>
      </c>
      <c r="O358" s="97">
        <f t="shared" si="103"/>
        <v>1.2041008415062238</v>
      </c>
      <c r="P358" s="97">
        <f t="shared" si="104"/>
        <v>1.2041008415062238</v>
      </c>
      <c r="Q358" s="97">
        <f t="shared" si="105"/>
        <v>0.14615905027021245</v>
      </c>
      <c r="R358" s="97">
        <f t="shared" si="106"/>
        <v>9.4388405756094876E-2</v>
      </c>
      <c r="S358" s="97">
        <f t="shared" si="109"/>
        <v>470.71991989515465</v>
      </c>
      <c r="T358" s="97">
        <f t="shared" si="110"/>
        <v>41.353983503466296</v>
      </c>
      <c r="U358" s="97">
        <f t="shared" si="111"/>
        <v>346.35419559312379</v>
      </c>
      <c r="V358" s="33">
        <f t="shared" si="112"/>
        <v>1000</v>
      </c>
      <c r="W358" s="101">
        <f t="shared" si="107"/>
        <v>80657.776933476969</v>
      </c>
      <c r="X358" s="108">
        <f t="shared" si="113"/>
        <v>612.29182090340987</v>
      </c>
      <c r="Y358" s="32">
        <f>(uNES*L358+ uOCEX*G358+uEREX*'PH + UC'!H358+uHOEX*I358+uNES*S358+ uOCEX*N358+uEREX*O358+uHOEX*P358)/(1+oDR)^A$5:A$65536</f>
        <v>364.75337105290583</v>
      </c>
    </row>
    <row r="359" spans="1:25" x14ac:dyDescent="0.25">
      <c r="A359" s="4">
        <v>353</v>
      </c>
      <c r="C359" s="106">
        <f>IF(male=0,VLOOKUP((($A$5:$A$1570/'Life tables'!$I$2)*2)+age,lifetable,13,1),IF(male=1,VLOOKUP((($A$5:$A$1570/'Life tables'!$I$2)*2)+age,lifetable,10,1),"error"))</f>
        <v>2.5345550293476293E-4</v>
      </c>
      <c r="F359" s="97">
        <f t="shared" si="95"/>
        <v>89.128272132765375</v>
      </c>
      <c r="G359" s="97">
        <f t="shared" si="96"/>
        <v>8.9531214709326363</v>
      </c>
      <c r="H359" s="97">
        <f t="shared" si="97"/>
        <v>0.2048811854989723</v>
      </c>
      <c r="I359" s="97">
        <f t="shared" si="98"/>
        <v>0.2048811854989723</v>
      </c>
      <c r="J359" s="97">
        <f t="shared" si="99"/>
        <v>2.4963125472192746E-2</v>
      </c>
      <c r="K359" s="97">
        <f t="shared" si="100"/>
        <v>0.49394806903369304</v>
      </c>
      <c r="L359" s="97">
        <f t="shared" si="108"/>
        <v>79.246477096328903</v>
      </c>
      <c r="M359" s="97">
        <f t="shared" si="101"/>
        <v>523.16354877064452</v>
      </c>
      <c r="N359" s="97">
        <f t="shared" si="102"/>
        <v>50.381783247138507</v>
      </c>
      <c r="O359" s="97">
        <f t="shared" si="103"/>
        <v>1.2026079437769686</v>
      </c>
      <c r="P359" s="97">
        <f t="shared" si="104"/>
        <v>1.2026079437769686</v>
      </c>
      <c r="Q359" s="97">
        <f t="shared" si="105"/>
        <v>0.14597783578489948</v>
      </c>
      <c r="R359" s="97">
        <f t="shared" si="106"/>
        <v>9.4271378816353668E-2</v>
      </c>
      <c r="S359" s="97">
        <f t="shared" si="109"/>
        <v>470.13630042135082</v>
      </c>
      <c r="T359" s="97">
        <f t="shared" si="110"/>
        <v>41.524924464723391</v>
      </c>
      <c r="U359" s="97">
        <f t="shared" si="111"/>
        <v>346.94241504097386</v>
      </c>
      <c r="V359" s="33">
        <f t="shared" si="112"/>
        <v>1000</v>
      </c>
      <c r="W359" s="101">
        <f t="shared" si="107"/>
        <v>80465.203325485403</v>
      </c>
      <c r="X359" s="108">
        <f t="shared" si="113"/>
        <v>611.53266049430272</v>
      </c>
      <c r="Y359" s="32">
        <f>(uNES*L359+ uOCEX*G359+uEREX*'PH + UC'!H359+uHOEX*I359+uNES*S359+ uOCEX*N359+uEREX*O359+uHOEX*P359)/(1+oDR)^A$5:A$65536</f>
        <v>364.19635666949898</v>
      </c>
    </row>
    <row r="360" spans="1:25" x14ac:dyDescent="0.25">
      <c r="A360" s="4">
        <v>354</v>
      </c>
      <c r="C360" s="106">
        <f>IF(male=0,VLOOKUP((($A$5:$A$1570/'Life tables'!$I$2)*2)+age,lifetable,13,1),IF(male=1,VLOOKUP((($A$5:$A$1570/'Life tables'!$I$2)*2)+age,lifetable,10,1),"error"))</f>
        <v>2.5345550293476293E-4</v>
      </c>
      <c r="F360" s="97">
        <f t="shared" si="95"/>
        <v>89.017753655369432</v>
      </c>
      <c r="G360" s="97">
        <f t="shared" si="96"/>
        <v>8.9420196585757843</v>
      </c>
      <c r="H360" s="97">
        <f t="shared" si="97"/>
        <v>0.20462713416232467</v>
      </c>
      <c r="I360" s="97">
        <f t="shared" si="98"/>
        <v>0.20462713416232467</v>
      </c>
      <c r="J360" s="97">
        <f t="shared" si="99"/>
        <v>2.4932171359067775E-2</v>
      </c>
      <c r="K360" s="97">
        <f t="shared" si="100"/>
        <v>0.49333557664271582</v>
      </c>
      <c r="L360" s="97">
        <f t="shared" si="108"/>
        <v>79.14821198046721</v>
      </c>
      <c r="M360" s="97">
        <f t="shared" si="101"/>
        <v>522.51490683893337</v>
      </c>
      <c r="N360" s="97">
        <f t="shared" si="102"/>
        <v>50.319317623749285</v>
      </c>
      <c r="O360" s="97">
        <f t="shared" si="103"/>
        <v>1.2011168958215526</v>
      </c>
      <c r="P360" s="97">
        <f t="shared" si="104"/>
        <v>1.2011168958215526</v>
      </c>
      <c r="Q360" s="97">
        <f t="shared" si="105"/>
        <v>0.14579684583326186</v>
      </c>
      <c r="R360" s="97">
        <f t="shared" si="106"/>
        <v>9.4154496878756516E-2</v>
      </c>
      <c r="S360" s="97">
        <f t="shared" si="109"/>
        <v>469.55340408082895</v>
      </c>
      <c r="T360" s="97">
        <f t="shared" si="110"/>
        <v>41.69565348191572</v>
      </c>
      <c r="U360" s="97">
        <f t="shared" si="111"/>
        <v>347.52990511449531</v>
      </c>
      <c r="V360" s="33">
        <f t="shared" si="112"/>
        <v>1000</v>
      </c>
      <c r="W360" s="101">
        <f t="shared" si="107"/>
        <v>80273.089496906498</v>
      </c>
      <c r="X360" s="108">
        <f t="shared" si="113"/>
        <v>610.77444140358898</v>
      </c>
      <c r="Y360" s="32">
        <f>(uNES*L360+ uOCEX*G360+uEREX*'PH + UC'!H360+uHOEX*I360+uNES*S360+ uOCEX*N360+uEREX*O360+uHOEX*P360)/(1+oDR)^A$5:A$65536</f>
        <v>363.64019293777346</v>
      </c>
    </row>
    <row r="361" spans="1:25" x14ac:dyDescent="0.25">
      <c r="A361" s="4">
        <v>355</v>
      </c>
      <c r="C361" s="106">
        <f>IF(male=0,VLOOKUP((($A$5:$A$1570/'Life tables'!$I$2)*2)+age,lifetable,13,1),IF(male=1,VLOOKUP((($A$5:$A$1570/'Life tables'!$I$2)*2)+age,lifetable,10,1),"error"))</f>
        <v>2.5345550293476293E-4</v>
      </c>
      <c r="F361" s="97">
        <f t="shared" si="95"/>
        <v>88.907372771565306</v>
      </c>
      <c r="G361" s="97">
        <f t="shared" si="96"/>
        <v>8.9309316677831987</v>
      </c>
      <c r="H361" s="97">
        <f t="shared" si="97"/>
        <v>0.20437339911519478</v>
      </c>
      <c r="I361" s="97">
        <f t="shared" si="98"/>
        <v>0.20437339911519478</v>
      </c>
      <c r="J361" s="97">
        <f t="shared" si="99"/>
        <v>2.4901255783277981E-2</v>
      </c>
      <c r="K361" s="97">
        <f t="shared" si="100"/>
        <v>0.49272384679416598</v>
      </c>
      <c r="L361" s="97">
        <f t="shared" si="108"/>
        <v>79.050069202974271</v>
      </c>
      <c r="M361" s="97">
        <f t="shared" si="101"/>
        <v>521.86706863202357</v>
      </c>
      <c r="N361" s="97">
        <f t="shared" si="102"/>
        <v>50.256929400799805</v>
      </c>
      <c r="O361" s="97">
        <f t="shared" si="103"/>
        <v>1.1996276954066103</v>
      </c>
      <c r="P361" s="97">
        <f t="shared" si="104"/>
        <v>1.1996276954066103</v>
      </c>
      <c r="Q361" s="97">
        <f t="shared" si="105"/>
        <v>0.1456160801442041</v>
      </c>
      <c r="R361" s="97">
        <f t="shared" si="106"/>
        <v>9.4037759768231879E-2</v>
      </c>
      <c r="S361" s="97">
        <f t="shared" si="109"/>
        <v>468.97123000049811</v>
      </c>
      <c r="T361" s="97">
        <f t="shared" si="110"/>
        <v>41.866170817843205</v>
      </c>
      <c r="U361" s="97">
        <f t="shared" si="111"/>
        <v>348.1166667210577</v>
      </c>
      <c r="V361" s="33">
        <f t="shared" si="112"/>
        <v>1000</v>
      </c>
      <c r="W361" s="101">
        <f t="shared" si="107"/>
        <v>80081.434351134652</v>
      </c>
      <c r="X361" s="108">
        <f t="shared" si="113"/>
        <v>610.01716246109902</v>
      </c>
      <c r="Y361" s="32">
        <f>(uNES*L361+ uOCEX*G361+uEREX*'PH + UC'!H361+uHOEX*I361+uNES*S361+ uOCEX*N361+uEREX*O361+uHOEX*P361)/(1+oDR)^A$5:A$65536</f>
        <v>363.08487855687031</v>
      </c>
    </row>
    <row r="362" spans="1:25" x14ac:dyDescent="0.25">
      <c r="A362" s="4">
        <v>356</v>
      </c>
      <c r="C362" s="106">
        <f>IF(male=0,VLOOKUP((($A$5:$A$1570/'Life tables'!$I$2)*2)+age,lifetable,13,1),IF(male=1,VLOOKUP((($A$5:$A$1570/'Life tables'!$I$2)*2)+age,lifetable,10,1),"error"))</f>
        <v>2.5345550293476293E-4</v>
      </c>
      <c r="F362" s="97">
        <f t="shared" si="95"/>
        <v>88.797129282837503</v>
      </c>
      <c r="G362" s="97">
        <f t="shared" si="96"/>
        <v>8.9198574786135794</v>
      </c>
      <c r="H362" s="97">
        <f t="shared" si="97"/>
        <v>0.20411997990125053</v>
      </c>
      <c r="I362" s="97">
        <f t="shared" si="98"/>
        <v>0.20411997990125053</v>
      </c>
      <c r="J362" s="97">
        <f t="shared" si="99"/>
        <v>2.4870378689222965E-2</v>
      </c>
      <c r="K362" s="97">
        <f t="shared" si="100"/>
        <v>0.49211287838787265</v>
      </c>
      <c r="L362" s="97">
        <f t="shared" si="108"/>
        <v>78.952048587344322</v>
      </c>
      <c r="M362" s="97">
        <f t="shared" si="101"/>
        <v>521.22003317826159</v>
      </c>
      <c r="N362" s="97">
        <f t="shared" si="102"/>
        <v>50.194618484717729</v>
      </c>
      <c r="O362" s="97">
        <f t="shared" si="103"/>
        <v>1.1981403402985795</v>
      </c>
      <c r="P362" s="97">
        <f t="shared" si="104"/>
        <v>1.1981403402985795</v>
      </c>
      <c r="Q362" s="97">
        <f t="shared" si="105"/>
        <v>0.14543553844660639</v>
      </c>
      <c r="R362" s="97">
        <f t="shared" si="106"/>
        <v>9.3921167309692785E-2</v>
      </c>
      <c r="S362" s="97">
        <f t="shared" si="109"/>
        <v>468.3897773071904</v>
      </c>
      <c r="T362" s="97">
        <f t="shared" si="110"/>
        <v>42.036476734979033</v>
      </c>
      <c r="U362" s="97">
        <f t="shared" si="111"/>
        <v>348.70270076675524</v>
      </c>
      <c r="V362" s="33">
        <f t="shared" si="112"/>
        <v>1000</v>
      </c>
      <c r="W362" s="101">
        <f t="shared" si="107"/>
        <v>79890.236794120836</v>
      </c>
      <c r="X362" s="108">
        <f t="shared" si="113"/>
        <v>609.26082249826572</v>
      </c>
      <c r="Y362" s="32">
        <f>(uNES*L362+ uOCEX*G362+uEREX*'PH + UC'!H362+uHOEX*I362+uNES*S362+ uOCEX*N362+uEREX*O362+uHOEX*P362)/(1+oDR)^A$5:A$65536</f>
        <v>362.53041222800834</v>
      </c>
    </row>
    <row r="363" spans="1:25" x14ac:dyDescent="0.25">
      <c r="A363" s="4">
        <v>357</v>
      </c>
      <c r="C363" s="106">
        <f>IF(male=0,VLOOKUP((($A$5:$A$1570/'Life tables'!$I$2)*2)+age,lifetable,13,1),IF(male=1,VLOOKUP((($A$5:$A$1570/'Life tables'!$I$2)*2)+age,lifetable,10,1),"error"))</f>
        <v>2.5345550293476293E-4</v>
      </c>
      <c r="F363" s="97">
        <f t="shared" si="95"/>
        <v>88.687022992294601</v>
      </c>
      <c r="G363" s="97">
        <f t="shared" si="96"/>
        <v>8.9087970712887756</v>
      </c>
      <c r="H363" s="97">
        <f t="shared" si="97"/>
        <v>0.20386687606789314</v>
      </c>
      <c r="I363" s="97">
        <f t="shared" si="98"/>
        <v>0.20386687606789314</v>
      </c>
      <c r="J363" s="97">
        <f t="shared" si="99"/>
        <v>2.4839540021757204E-2</v>
      </c>
      <c r="K363" s="97">
        <f t="shared" si="100"/>
        <v>0.49150267033266526</v>
      </c>
      <c r="L363" s="97">
        <f t="shared" si="108"/>
        <v>78.85414995851562</v>
      </c>
      <c r="M363" s="97">
        <f t="shared" si="101"/>
        <v>520.57379950597112</v>
      </c>
      <c r="N363" s="97">
        <f t="shared" si="102"/>
        <v>50.132384781928515</v>
      </c>
      <c r="O363" s="97">
        <f t="shared" si="103"/>
        <v>1.1966548282638461</v>
      </c>
      <c r="P363" s="97">
        <f t="shared" si="104"/>
        <v>1.1966548282638461</v>
      </c>
      <c r="Q363" s="97">
        <f t="shared" si="105"/>
        <v>0.14525522046934294</v>
      </c>
      <c r="R363" s="97">
        <f t="shared" si="106"/>
        <v>9.3804719328048167E-2</v>
      </c>
      <c r="S363" s="97">
        <f t="shared" si="109"/>
        <v>467.80904512771752</v>
      </c>
      <c r="T363" s="97">
        <f t="shared" si="110"/>
        <v>42.206571495470136</v>
      </c>
      <c r="U363" s="97">
        <f t="shared" si="111"/>
        <v>349.28800815641597</v>
      </c>
      <c r="V363" s="33">
        <f t="shared" si="112"/>
        <v>1000</v>
      </c>
      <c r="W363" s="101">
        <f t="shared" si="107"/>
        <v>79699.495734369295</v>
      </c>
      <c r="X363" s="108">
        <f t="shared" si="113"/>
        <v>608.50542034811394</v>
      </c>
      <c r="Y363" s="32">
        <f>(uNES*L363+ uOCEX*G363+uEREX*'PH + UC'!H363+uHOEX*I363+uNES*S363+ uOCEX*N363+uEREX*O363+uHOEX*P363)/(1+oDR)^A$5:A$65536</f>
        <v>361.97679265447613</v>
      </c>
    </row>
    <row r="364" spans="1:25" x14ac:dyDescent="0.25">
      <c r="A364" s="4">
        <v>358</v>
      </c>
      <c r="C364" s="106">
        <f>IF(male=0,VLOOKUP((($A$5:$A$1570/'Life tables'!$I$2)*2)+age,lifetable,13,1),IF(male=1,VLOOKUP((($A$5:$A$1570/'Life tables'!$I$2)*2)+age,lifetable,10,1),"error"))</f>
        <v>2.5345550293476293E-4</v>
      </c>
      <c r="F364" s="97">
        <f t="shared" si="95"/>
        <v>88.577053704599365</v>
      </c>
      <c r="G364" s="97">
        <f t="shared" si="96"/>
        <v>8.8977504261867502</v>
      </c>
      <c r="H364" s="97">
        <f t="shared" si="97"/>
        <v>0.20361408716609644</v>
      </c>
      <c r="I364" s="97">
        <f t="shared" si="98"/>
        <v>0.20361408716609644</v>
      </c>
      <c r="J364" s="97">
        <f t="shared" si="99"/>
        <v>2.4808739726170474E-2</v>
      </c>
      <c r="K364" s="97">
        <f t="shared" si="100"/>
        <v>0.49089322154598669</v>
      </c>
      <c r="L364" s="97">
        <f t="shared" si="108"/>
        <v>78.756373142808258</v>
      </c>
      <c r="M364" s="97">
        <f t="shared" si="101"/>
        <v>519.92836664351444</v>
      </c>
      <c r="N364" s="97">
        <f t="shared" si="102"/>
        <v>50.070228198861358</v>
      </c>
      <c r="O364" s="97">
        <f t="shared" si="103"/>
        <v>1.1951711570688841</v>
      </c>
      <c r="P364" s="97">
        <f t="shared" si="104"/>
        <v>1.1951711570688841</v>
      </c>
      <c r="Q364" s="97">
        <f t="shared" si="105"/>
        <v>0.14507512594129854</v>
      </c>
      <c r="R364" s="97">
        <f t="shared" si="106"/>
        <v>9.3688415648213896E-2</v>
      </c>
      <c r="S364" s="97">
        <f t="shared" si="109"/>
        <v>467.2290325889258</v>
      </c>
      <c r="T364" s="97">
        <f t="shared" si="110"/>
        <v>42.376455361137609</v>
      </c>
      <c r="U364" s="97">
        <f t="shared" si="111"/>
        <v>349.87258979361019</v>
      </c>
      <c r="V364" s="33">
        <f t="shared" si="112"/>
        <v>1000</v>
      </c>
      <c r="W364" s="101">
        <f t="shared" si="107"/>
        <v>79509.210082934776</v>
      </c>
      <c r="X364" s="108">
        <f t="shared" si="113"/>
        <v>607.75095484525218</v>
      </c>
      <c r="Y364" s="32">
        <f>(uNES*L364+ uOCEX*G364+uEREX*'PH + UC'!H364+uHOEX*I364+uNES*S364+ uOCEX*N364+uEREX*O364+uHOEX*P364)/(1+oDR)^A$5:A$65536</f>
        <v>361.42401854162415</v>
      </c>
    </row>
    <row r="365" spans="1:25" x14ac:dyDescent="0.25">
      <c r="A365" s="4">
        <v>359</v>
      </c>
      <c r="C365" s="106">
        <f>IF(male=0,VLOOKUP((($A$5:$A$1570/'Life tables'!$I$2)*2)+age,lifetable,13,1),IF(male=1,VLOOKUP((($A$5:$A$1570/'Life tables'!$I$2)*2)+age,lifetable,10,1),"error"))</f>
        <v>2.5345550293476293E-4</v>
      </c>
      <c r="F365" s="97">
        <f t="shared" si="95"/>
        <v>88.467221225902037</v>
      </c>
      <c r="G365" s="97">
        <f t="shared" si="96"/>
        <v>8.886717523834891</v>
      </c>
      <c r="H365" s="97">
        <f t="shared" si="97"/>
        <v>0.20336161275025363</v>
      </c>
      <c r="I365" s="97">
        <f t="shared" si="98"/>
        <v>0.20336161275025363</v>
      </c>
      <c r="J365" s="97">
        <f t="shared" si="99"/>
        <v>2.4777977748169155E-2</v>
      </c>
      <c r="K365" s="97">
        <f t="shared" si="100"/>
        <v>0.49028453095352326</v>
      </c>
      <c r="L365" s="97">
        <f t="shared" si="108"/>
        <v>78.658717967864945</v>
      </c>
      <c r="M365" s="97">
        <f t="shared" si="101"/>
        <v>519.28373361935007</v>
      </c>
      <c r="N365" s="97">
        <f t="shared" si="102"/>
        <v>50.008148641954698</v>
      </c>
      <c r="O365" s="97">
        <f t="shared" si="103"/>
        <v>1.193689324480389</v>
      </c>
      <c r="P365" s="97">
        <f t="shared" si="104"/>
        <v>1.193689324480389</v>
      </c>
      <c r="Q365" s="97">
        <f t="shared" si="105"/>
        <v>0.14489525459138491</v>
      </c>
      <c r="R365" s="97">
        <f t="shared" si="106"/>
        <v>9.3572256095123235E-2</v>
      </c>
      <c r="S365" s="97">
        <f t="shared" si="109"/>
        <v>466.64973881774807</v>
      </c>
      <c r="T365" s="97">
        <f t="shared" si="110"/>
        <v>42.546128593477164</v>
      </c>
      <c r="U365" s="97">
        <f t="shared" si="111"/>
        <v>350.45644658065885</v>
      </c>
      <c r="V365" s="33">
        <f t="shared" si="112"/>
        <v>1000</v>
      </c>
      <c r="W365" s="101">
        <f t="shared" si="107"/>
        <v>79319.378753419005</v>
      </c>
      <c r="X365" s="108">
        <f t="shared" si="113"/>
        <v>606.99742482586396</v>
      </c>
      <c r="Y365" s="32">
        <f>(uNES*L365+ uOCEX*G365+uEREX*'PH + UC'!H365+uHOEX*I365+uNES*S365+ uOCEX*N365+uEREX*O365+uHOEX*P365)/(1+oDR)^A$5:A$65536</f>
        <v>360.8720885968587</v>
      </c>
    </row>
    <row r="366" spans="1:25" x14ac:dyDescent="0.25">
      <c r="A366" s="4">
        <v>360</v>
      </c>
      <c r="C366" s="106">
        <f>IF(male=0,VLOOKUP((($A$5:$A$1570/'Life tables'!$I$2)*2)+age,lifetable,13,1),IF(male=1,VLOOKUP((($A$5:$A$1570/'Life tables'!$I$2)*2)+age,lifetable,10,1),"error"))</f>
        <v>2.5345550293476293E-4</v>
      </c>
      <c r="F366" s="97">
        <f t="shared" si="95"/>
        <v>88.357525363777114</v>
      </c>
      <c r="G366" s="97">
        <f t="shared" si="96"/>
        <v>8.8756983449036522</v>
      </c>
      <c r="H366" s="97">
        <f t="shared" si="97"/>
        <v>0.20310945237803182</v>
      </c>
      <c r="I366" s="97">
        <f t="shared" si="98"/>
        <v>0.20310945237803182</v>
      </c>
      <c r="J366" s="97">
        <f t="shared" si="99"/>
        <v>2.4747254033858555E-2</v>
      </c>
      <c r="K366" s="97">
        <f t="shared" si="100"/>
        <v>0.48967659748885478</v>
      </c>
      <c r="L366" s="97">
        <f t="shared" si="108"/>
        <v>78.561184262594679</v>
      </c>
      <c r="M366" s="97">
        <f t="shared" si="101"/>
        <v>518.63989946208676</v>
      </c>
      <c r="N366" s="97">
        <f t="shared" si="102"/>
        <v>49.946146017661462</v>
      </c>
      <c r="O366" s="97">
        <f t="shared" si="103"/>
        <v>1.1922093282654018</v>
      </c>
      <c r="P366" s="97">
        <f t="shared" si="104"/>
        <v>1.1922093282654018</v>
      </c>
      <c r="Q366" s="97">
        <f t="shared" si="105"/>
        <v>0.14471560614855561</v>
      </c>
      <c r="R366" s="97">
        <f t="shared" si="106"/>
        <v>9.3456240493736423E-2</v>
      </c>
      <c r="S366" s="97">
        <f t="shared" si="109"/>
        <v>466.07116294125223</v>
      </c>
      <c r="T366" s="97">
        <f t="shared" si="110"/>
        <v>42.715591453659577</v>
      </c>
      <c r="U366" s="97">
        <f t="shared" si="111"/>
        <v>351.03957941864144</v>
      </c>
      <c r="V366" s="33">
        <f t="shared" si="112"/>
        <v>999.99999999999989</v>
      </c>
      <c r="W366" s="101">
        <f t="shared" si="107"/>
        <v>79130.000661967453</v>
      </c>
      <c r="X366" s="108">
        <f t="shared" si="113"/>
        <v>606.24482912769884</v>
      </c>
      <c r="Y366" s="32">
        <f>(uNES*L366+ uOCEX*G366+uEREX*'PH + UC'!H366+uHOEX*I366+uNES*S366+ uOCEX*N366+uEREX*O366+uHOEX*P366)/(1+oDR)^A$5:A$65536</f>
        <v>360.32100152963324</v>
      </c>
    </row>
    <row r="367" spans="1:25" x14ac:dyDescent="0.25">
      <c r="A367" s="4">
        <v>361</v>
      </c>
      <c r="C367" s="106">
        <f>IF(male=0,VLOOKUP((($A$5:$A$1570/'Life tables'!$I$2)*2)+age,lifetable,13,1),IF(male=1,VLOOKUP((($A$5:$A$1570/'Life tables'!$I$2)*2)+age,lifetable,10,1),"error"))</f>
        <v>2.5345550293476293E-4</v>
      </c>
      <c r="F367" s="97">
        <f t="shared" si="95"/>
        <v>88.247965927163079</v>
      </c>
      <c r="G367" s="97">
        <f t="shared" si="96"/>
        <v>8.8646928702005034</v>
      </c>
      <c r="H367" s="97">
        <f t="shared" si="97"/>
        <v>0.20285760561023353</v>
      </c>
      <c r="I367" s="97">
        <f t="shared" si="98"/>
        <v>0.20285760561023353</v>
      </c>
      <c r="J367" s="97">
        <f t="shared" si="99"/>
        <v>2.471656852972598E-2</v>
      </c>
      <c r="K367" s="97">
        <f t="shared" si="100"/>
        <v>0.48906942009311988</v>
      </c>
      <c r="L367" s="97">
        <f t="shared" si="108"/>
        <v>78.463771857119269</v>
      </c>
      <c r="M367" s="97">
        <f t="shared" si="101"/>
        <v>517.99686320053581</v>
      </c>
      <c r="N367" s="97">
        <f t="shared" si="102"/>
        <v>49.884220232454062</v>
      </c>
      <c r="O367" s="97">
        <f t="shared" si="103"/>
        <v>1.190731166191429</v>
      </c>
      <c r="P367" s="97">
        <f t="shared" si="104"/>
        <v>1.190731166191429</v>
      </c>
      <c r="Q367" s="97">
        <f t="shared" si="105"/>
        <v>0.14453618034182081</v>
      </c>
      <c r="R367" s="97">
        <f t="shared" si="106"/>
        <v>9.3340368669050308E-2</v>
      </c>
      <c r="S367" s="97">
        <f t="shared" si="109"/>
        <v>465.493304086688</v>
      </c>
      <c r="T367" s="97">
        <f t="shared" si="110"/>
        <v>42.884844202531127</v>
      </c>
      <c r="U367" s="97">
        <f t="shared" si="111"/>
        <v>351.6219892074036</v>
      </c>
      <c r="V367" s="33">
        <f t="shared" si="112"/>
        <v>999.99999999999977</v>
      </c>
      <c r="W367" s="101">
        <f t="shared" si="107"/>
        <v>78941.07472726563</v>
      </c>
      <c r="X367" s="108">
        <f t="shared" si="113"/>
        <v>605.49316659006513</v>
      </c>
      <c r="Y367" s="32">
        <f>(uNES*L367+ uOCEX*G367+uEREX*'PH + UC'!H367+uHOEX*I367+uNES*S367+ uOCEX*N367+uEREX*O367+uHOEX*P367)/(1+oDR)^A$5:A$65536</f>
        <v>359.77075605144347</v>
      </c>
    </row>
    <row r="368" spans="1:25" x14ac:dyDescent="0.25">
      <c r="A368" s="4">
        <v>362</v>
      </c>
      <c r="C368" s="106">
        <f>IF(male=0,VLOOKUP((($A$5:$A$1570/'Life tables'!$I$2)*2)+age,lifetable,13,1),IF(male=1,VLOOKUP((($A$5:$A$1570/'Life tables'!$I$2)*2)+age,lifetable,10,1),"error"))</f>
        <v>2.5345550293476293E-4</v>
      </c>
      <c r="F368" s="97">
        <f t="shared" si="95"/>
        <v>88.138542726305232</v>
      </c>
      <c r="G368" s="97">
        <f t="shared" si="96"/>
        <v>8.8537010806641909</v>
      </c>
      <c r="H368" s="97">
        <f t="shared" si="97"/>
        <v>0.20260607201066533</v>
      </c>
      <c r="I368" s="97">
        <f t="shared" si="98"/>
        <v>0.20260607201066533</v>
      </c>
      <c r="J368" s="97">
        <f t="shared" si="99"/>
        <v>2.4685921182624779E-2</v>
      </c>
      <c r="K368" s="97">
        <f t="shared" si="100"/>
        <v>0.48846299771469986</v>
      </c>
      <c r="L368" s="97">
        <f t="shared" si="108"/>
        <v>78.366480582722389</v>
      </c>
      <c r="M368" s="97">
        <f t="shared" si="101"/>
        <v>517.35462386375991</v>
      </c>
      <c r="N368" s="97">
        <f t="shared" si="102"/>
        <v>49.822371192829145</v>
      </c>
      <c r="O368" s="97">
        <f t="shared" si="103"/>
        <v>1.1892548360265547</v>
      </c>
      <c r="P368" s="97">
        <f t="shared" si="104"/>
        <v>1.1892548360265547</v>
      </c>
      <c r="Q368" s="97">
        <f t="shared" si="105"/>
        <v>0.14435697690026078</v>
      </c>
      <c r="R368" s="97">
        <f t="shared" si="106"/>
        <v>9.3224640446106954E-2</v>
      </c>
      <c r="S368" s="97">
        <f t="shared" si="109"/>
        <v>464.91616138153131</v>
      </c>
      <c r="T368" s="97">
        <f t="shared" si="110"/>
        <v>43.053887100614013</v>
      </c>
      <c r="U368" s="97">
        <f t="shared" si="111"/>
        <v>352.20367684556442</v>
      </c>
      <c r="V368" s="33">
        <f t="shared" si="112"/>
        <v>999.99999999999977</v>
      </c>
      <c r="W368" s="101">
        <f t="shared" si="107"/>
        <v>78752.599870535516</v>
      </c>
      <c r="X368" s="108">
        <f t="shared" si="113"/>
        <v>604.74243605382151</v>
      </c>
      <c r="Y368" s="32">
        <f>(uNES*L368+ uOCEX*G368+uEREX*'PH + UC'!H368+uHOEX*I368+uNES*S368+ uOCEX*N368+uEREX*O368+uHOEX*P368)/(1+oDR)^A$5:A$65536</f>
        <v>359.22135087581881</v>
      </c>
    </row>
    <row r="369" spans="1:25" x14ac:dyDescent="0.25">
      <c r="A369" s="4">
        <v>363</v>
      </c>
      <c r="C369" s="106">
        <f>IF(male=0,VLOOKUP((($A$5:$A$1570/'Life tables'!$I$2)*2)+age,lifetable,13,1),IF(male=1,VLOOKUP((($A$5:$A$1570/'Life tables'!$I$2)*2)+age,lifetable,10,1),"error"))</f>
        <v>2.5345550293476293E-4</v>
      </c>
      <c r="F369" s="97">
        <f t="shared" si="95"/>
        <v>88.029255572701175</v>
      </c>
      <c r="G369" s="97">
        <f t="shared" si="96"/>
        <v>8.8427229573592534</v>
      </c>
      <c r="H369" s="97">
        <f t="shared" si="97"/>
        <v>0.20235485114601248</v>
      </c>
      <c r="I369" s="97">
        <f t="shared" si="98"/>
        <v>0.20235485114601248</v>
      </c>
      <c r="J369" s="97">
        <f t="shared" si="99"/>
        <v>2.465531193975903E-2</v>
      </c>
      <c r="K369" s="97">
        <f t="shared" si="100"/>
        <v>0.48785732930891612</v>
      </c>
      <c r="L369" s="97">
        <f t="shared" si="108"/>
        <v>78.269310271801217</v>
      </c>
      <c r="M369" s="97">
        <f t="shared" si="101"/>
        <v>516.71318048112028</v>
      </c>
      <c r="N369" s="97">
        <f t="shared" si="102"/>
        <v>49.760598805312085</v>
      </c>
      <c r="O369" s="97">
        <f t="shared" si="103"/>
        <v>1.1877803355395498</v>
      </c>
      <c r="P369" s="97">
        <f t="shared" si="104"/>
        <v>1.1877803355395498</v>
      </c>
      <c r="Q369" s="97">
        <f t="shared" si="105"/>
        <v>0.14417799555303903</v>
      </c>
      <c r="R369" s="97">
        <f t="shared" si="106"/>
        <v>9.310905565000227E-2</v>
      </c>
      <c r="S369" s="97">
        <f t="shared" si="109"/>
        <v>464.33973395352604</v>
      </c>
      <c r="T369" s="97">
        <f t="shared" si="110"/>
        <v>43.222720408106809</v>
      </c>
      <c r="U369" s="97">
        <f t="shared" si="111"/>
        <v>352.78464323052333</v>
      </c>
      <c r="V369" s="33">
        <f t="shared" si="112"/>
        <v>999.99999999999989</v>
      </c>
      <c r="W369" s="101">
        <f t="shared" si="107"/>
        <v>78564.575015531911</v>
      </c>
      <c r="X369" s="108">
        <f t="shared" si="113"/>
        <v>603.9926363613697</v>
      </c>
      <c r="Y369" s="32">
        <f>(uNES*L369+ uOCEX*G369+uEREX*'PH + UC'!H369+uHOEX*I369+uNES*S369+ uOCEX*N369+uEREX*O369+uHOEX*P369)/(1+oDR)^A$5:A$65536</f>
        <v>358.6727847183173</v>
      </c>
    </row>
    <row r="370" spans="1:25" x14ac:dyDescent="0.25">
      <c r="A370" s="4">
        <v>364</v>
      </c>
      <c r="C370" s="106">
        <f>IF(male=0,VLOOKUP((($A$5:$A$1570/'Life tables'!$I$2)*2)+age,lifetable,13,1),IF(male=1,VLOOKUP((($A$5:$A$1570/'Life tables'!$I$2)*2)+age,lifetable,10,1),"error"))</f>
        <v>2.5345550293476293E-4</v>
      </c>
      <c r="F370" s="97">
        <f t="shared" si="95"/>
        <v>87.920104279049113</v>
      </c>
      <c r="G370" s="97">
        <f t="shared" si="96"/>
        <v>8.8317584814708319</v>
      </c>
      <c r="H370" s="97">
        <f t="shared" si="97"/>
        <v>0.20210394258572009</v>
      </c>
      <c r="I370" s="97">
        <f t="shared" si="98"/>
        <v>0.20210394258572009</v>
      </c>
      <c r="J370" s="97">
        <f t="shared" si="99"/>
        <v>2.4624740748669067E-2</v>
      </c>
      <c r="K370" s="97">
        <f t="shared" si="100"/>
        <v>0.48725241383774376</v>
      </c>
      <c r="L370" s="97">
        <f t="shared" si="108"/>
        <v>78.172260757820425</v>
      </c>
      <c r="M370" s="97">
        <f t="shared" si="101"/>
        <v>516.07253208232055</v>
      </c>
      <c r="N370" s="97">
        <f t="shared" si="102"/>
        <v>49.698902976461241</v>
      </c>
      <c r="O370" s="97">
        <f t="shared" si="103"/>
        <v>1.1863076624999715</v>
      </c>
      <c r="P370" s="97">
        <f t="shared" si="104"/>
        <v>1.1863076624999715</v>
      </c>
      <c r="Q370" s="97">
        <f t="shared" si="105"/>
        <v>0.14399923602941472</v>
      </c>
      <c r="R370" s="97">
        <f t="shared" si="106"/>
        <v>9.299361410589381E-2</v>
      </c>
      <c r="S370" s="97">
        <f t="shared" si="109"/>
        <v>463.76402093072409</v>
      </c>
      <c r="T370" s="97">
        <f t="shared" si="110"/>
        <v>43.391344384884896</v>
      </c>
      <c r="U370" s="97">
        <f t="shared" si="111"/>
        <v>353.36488925846697</v>
      </c>
      <c r="V370" s="33">
        <f t="shared" si="112"/>
        <v>999.99999999999977</v>
      </c>
      <c r="W370" s="101">
        <f t="shared" si="107"/>
        <v>78376.999088538403</v>
      </c>
      <c r="X370" s="108">
        <f t="shared" si="113"/>
        <v>603.24376635664794</v>
      </c>
      <c r="Y370" s="32">
        <f>(uNES*L370+ uOCEX*G370+uEREX*'PH + UC'!H370+uHOEX*I370+uNES*S370+ uOCEX*N370+uEREX*O370+uHOEX*P370)/(1+oDR)^A$5:A$65536</f>
        <v>358.12505629651912</v>
      </c>
    </row>
    <row r="371" spans="1:25" x14ac:dyDescent="0.25">
      <c r="A371" s="4">
        <v>365</v>
      </c>
      <c r="C371" s="106">
        <f>IF(male=0,VLOOKUP((($A$5:$A$1570/'Life tables'!$I$2)*2)+age,lifetable,13,1),IF(male=1,VLOOKUP((($A$5:$A$1570/'Life tables'!$I$2)*2)+age,lifetable,10,1),"error"))</f>
        <v>2.5345550293476293E-4</v>
      </c>
      <c r="F371" s="97">
        <f t="shared" si="95"/>
        <v>87.811088659198631</v>
      </c>
      <c r="G371" s="97">
        <f t="shared" si="96"/>
        <v>8.8208076342997295</v>
      </c>
      <c r="H371" s="97">
        <f t="shared" si="97"/>
        <v>0.20185334590187995</v>
      </c>
      <c r="I371" s="97">
        <f t="shared" si="98"/>
        <v>0.20185334590187995</v>
      </c>
      <c r="J371" s="97">
        <f t="shared" si="99"/>
        <v>2.459420755721773E-2</v>
      </c>
      <c r="K371" s="97">
        <f t="shared" si="100"/>
        <v>0.48664825026953901</v>
      </c>
      <c r="L371" s="97">
        <f t="shared" si="108"/>
        <v>78.07533187526839</v>
      </c>
      <c r="M371" s="97">
        <f t="shared" si="101"/>
        <v>515.43267769744932</v>
      </c>
      <c r="N371" s="97">
        <f t="shared" si="102"/>
        <v>49.637283612872039</v>
      </c>
      <c r="O371" s="97">
        <f t="shared" si="103"/>
        <v>1.1848368146782629</v>
      </c>
      <c r="P371" s="97">
        <f t="shared" si="104"/>
        <v>1.1848368146782629</v>
      </c>
      <c r="Q371" s="97">
        <f t="shared" si="105"/>
        <v>0.14382069805875433</v>
      </c>
      <c r="R371" s="97">
        <f t="shared" si="106"/>
        <v>9.2878315639008557E-2</v>
      </c>
      <c r="S371" s="97">
        <f t="shared" si="109"/>
        <v>463.18902144152298</v>
      </c>
      <c r="T371" s="97">
        <f t="shared" si="110"/>
        <v>43.559759290500871</v>
      </c>
      <c r="U371" s="97">
        <f t="shared" si="111"/>
        <v>353.94441582437554</v>
      </c>
      <c r="V371" s="33">
        <f t="shared" si="112"/>
        <v>999.99999999999977</v>
      </c>
      <c r="W371" s="101">
        <f t="shared" si="107"/>
        <v>78189.871018363425</v>
      </c>
      <c r="X371" s="108">
        <f t="shared" si="113"/>
        <v>602.4958248851234</v>
      </c>
      <c r="Y371" s="32">
        <f>(uNES*L371+ uOCEX*G371+uEREX*'PH + UC'!H371+uHOEX*I371+uNES*S371+ uOCEX*N371+uEREX*O371+uHOEX*P371)/(1+oDR)^A$5:A$65536</f>
        <v>357.57816433001989</v>
      </c>
    </row>
    <row r="372" spans="1:25" x14ac:dyDescent="0.25">
      <c r="A372" s="4">
        <v>366</v>
      </c>
      <c r="C372" s="106">
        <f>IF(male=0,VLOOKUP((($A$5:$A$1570/'Life tables'!$I$2)*2)+age,lifetable,13,1),IF(male=1,VLOOKUP((($A$5:$A$1570/'Life tables'!$I$2)*2)+age,lifetable,10,1),"error"))</f>
        <v>2.7596604845614436E-4</v>
      </c>
      <c r="F372" s="97">
        <f t="shared" si="95"/>
        <v>87.702208528103924</v>
      </c>
      <c r="G372" s="97">
        <f t="shared" si="96"/>
        <v>8.8098703972577059</v>
      </c>
      <c r="H372" s="97">
        <f t="shared" si="97"/>
        <v>0.20160306066912309</v>
      </c>
      <c r="I372" s="97">
        <f t="shared" si="98"/>
        <v>0.20160306066912309</v>
      </c>
      <c r="J372" s="97">
        <f t="shared" si="99"/>
        <v>2.6745328249338621E-2</v>
      </c>
      <c r="K372" s="97">
        <f t="shared" si="100"/>
        <v>0.48604483757877964</v>
      </c>
      <c r="L372" s="97">
        <f t="shared" si="108"/>
        <v>77.976341843679847</v>
      </c>
      <c r="M372" s="97">
        <f t="shared" si="101"/>
        <v>514.79361635701957</v>
      </c>
      <c r="N372" s="97">
        <f t="shared" si="102"/>
        <v>49.575740621180792</v>
      </c>
      <c r="O372" s="97">
        <f t="shared" si="103"/>
        <v>1.1833677898458419</v>
      </c>
      <c r="P372" s="97">
        <f t="shared" si="104"/>
        <v>1.1833677898458419</v>
      </c>
      <c r="Q372" s="97">
        <f t="shared" si="105"/>
        <v>0.15639991998067718</v>
      </c>
      <c r="R372" s="97">
        <f t="shared" si="106"/>
        <v>9.2763160074649936E-2</v>
      </c>
      <c r="S372" s="97">
        <f t="shared" si="109"/>
        <v>462.60197707609177</v>
      </c>
      <c r="T372" s="97">
        <f t="shared" si="110"/>
        <v>43.74290453873089</v>
      </c>
      <c r="U372" s="97">
        <f t="shared" si="111"/>
        <v>354.52322382202897</v>
      </c>
      <c r="V372" s="33">
        <f t="shared" si="112"/>
        <v>999.99999999999989</v>
      </c>
      <c r="W372" s="101">
        <f t="shared" si="107"/>
        <v>78001.509069387423</v>
      </c>
      <c r="X372" s="108">
        <f t="shared" si="113"/>
        <v>601.73387163924008</v>
      </c>
      <c r="Y372" s="32">
        <f>(uNES*L372+ uOCEX*G372+uEREX*'PH + UC'!H372+uHOEX*I372+uNES*S372+ uOCEX*N372+uEREX*O372+uHOEX*P372)/(1+oDR)^A$5:A$65536</f>
        <v>357.0230984368186</v>
      </c>
    </row>
    <row r="373" spans="1:25" x14ac:dyDescent="0.25">
      <c r="A373" s="4">
        <v>367</v>
      </c>
      <c r="C373" s="106">
        <f>IF(male=0,VLOOKUP((($A$5:$A$1570/'Life tables'!$I$2)*2)+age,lifetable,13,1),IF(male=1,VLOOKUP((($A$5:$A$1570/'Life tables'!$I$2)*2)+age,lifetable,10,1),"error"))</f>
        <v>2.7596604845614436E-4</v>
      </c>
      <c r="F373" s="97">
        <f t="shared" si="95"/>
        <v>87.591272865230621</v>
      </c>
      <c r="G373" s="97">
        <f t="shared" si="96"/>
        <v>8.7987266777465312</v>
      </c>
      <c r="H373" s="97">
        <f t="shared" si="97"/>
        <v>0.20134805033873387</v>
      </c>
      <c r="I373" s="97">
        <f t="shared" si="98"/>
        <v>0.20134805033873387</v>
      </c>
      <c r="J373" s="97">
        <f t="shared" si="99"/>
        <v>2.6711497736197621E-2</v>
      </c>
      <c r="K373" s="97">
        <f t="shared" si="100"/>
        <v>0.48543003314970223</v>
      </c>
      <c r="L373" s="97">
        <f t="shared" si="108"/>
        <v>77.877708555920719</v>
      </c>
      <c r="M373" s="97">
        <f t="shared" si="101"/>
        <v>514.14259877400946</v>
      </c>
      <c r="N373" s="97">
        <f t="shared" si="102"/>
        <v>49.513046217424325</v>
      </c>
      <c r="O373" s="97">
        <f t="shared" si="103"/>
        <v>1.1818712809267742</v>
      </c>
      <c r="P373" s="97">
        <f t="shared" si="104"/>
        <v>1.1818712809267742</v>
      </c>
      <c r="Q373" s="97">
        <f t="shared" si="105"/>
        <v>0.15620213373264766</v>
      </c>
      <c r="R373" s="97">
        <f t="shared" si="106"/>
        <v>9.2645850056915974E-2</v>
      </c>
      <c r="S373" s="97">
        <f t="shared" si="109"/>
        <v>462.01696201094205</v>
      </c>
      <c r="T373" s="97">
        <f t="shared" si="110"/>
        <v>43.925818170199733</v>
      </c>
      <c r="U373" s="97">
        <f t="shared" si="111"/>
        <v>355.10129970523559</v>
      </c>
      <c r="V373" s="33">
        <f t="shared" si="112"/>
        <v>1000</v>
      </c>
      <c r="W373" s="101">
        <f t="shared" si="107"/>
        <v>77813.346952886495</v>
      </c>
      <c r="X373" s="108">
        <f t="shared" si="113"/>
        <v>600.97288212456465</v>
      </c>
      <c r="Y373" s="32">
        <f>(uNES*L373+ uOCEX*G373+uEREX*'PH + UC'!H373+uHOEX*I373+uNES*S373+ uOCEX*N373+uEREX*O373+uHOEX*P373)/(1+oDR)^A$5:A$65536</f>
        <v>356.46903936173453</v>
      </c>
    </row>
    <row r="374" spans="1:25" x14ac:dyDescent="0.25">
      <c r="A374" s="4">
        <v>368</v>
      </c>
      <c r="C374" s="106">
        <f>IF(male=0,VLOOKUP((($A$5:$A$1570/'Life tables'!$I$2)*2)+age,lifetable,13,1),IF(male=1,VLOOKUP((($A$5:$A$1570/'Life tables'!$I$2)*2)+age,lifetable,10,1),"error"))</f>
        <v>2.7596604845614436E-4</v>
      </c>
      <c r="F374" s="97">
        <f t="shared" si="95"/>
        <v>87.48047860504343</v>
      </c>
      <c r="G374" s="97">
        <f t="shared" si="96"/>
        <v>8.7875971624311173</v>
      </c>
      <c r="H374" s="97">
        <f t="shared" si="97"/>
        <v>0.20109336505391404</v>
      </c>
      <c r="I374" s="97">
        <f t="shared" si="98"/>
        <v>0.20109336505391404</v>
      </c>
      <c r="J374" s="97">
        <f t="shared" si="99"/>
        <v>2.6677710344676014E-2</v>
      </c>
      <c r="K374" s="97">
        <f t="shared" si="100"/>
        <v>0.48481601237301802</v>
      </c>
      <c r="L374" s="97">
        <f t="shared" si="108"/>
        <v>77.779200989786787</v>
      </c>
      <c r="M374" s="97">
        <f t="shared" si="101"/>
        <v>513.4924035195213</v>
      </c>
      <c r="N374" s="97">
        <f t="shared" si="102"/>
        <v>49.450431005686205</v>
      </c>
      <c r="O374" s="97">
        <f t="shared" si="103"/>
        <v>1.1803766623129754</v>
      </c>
      <c r="P374" s="97">
        <f t="shared" si="104"/>
        <v>1.1803766623129754</v>
      </c>
      <c r="Q374" s="97">
        <f t="shared" si="105"/>
        <v>0.15600459731699942</v>
      </c>
      <c r="R374" s="97">
        <f t="shared" si="106"/>
        <v>9.2528688218549204E-2</v>
      </c>
      <c r="S374" s="97">
        <f t="shared" si="109"/>
        <v>461.43268590367359</v>
      </c>
      <c r="T374" s="97">
        <f t="shared" si="110"/>
        <v>44.108500477861405</v>
      </c>
      <c r="U374" s="97">
        <f t="shared" si="111"/>
        <v>355.67864440582719</v>
      </c>
      <c r="V374" s="33">
        <f t="shared" si="112"/>
        <v>1000</v>
      </c>
      <c r="W374" s="101">
        <f t="shared" si="107"/>
        <v>77625.638721341558</v>
      </c>
      <c r="X374" s="108">
        <f t="shared" si="113"/>
        <v>600.2128551163114</v>
      </c>
      <c r="Y374" s="32">
        <f>(uNES*L374+ uOCEX*G374+uEREX*'PH + UC'!H374+uHOEX*I374+uNES*S374+ uOCEX*N374+uEREX*O374+uHOEX*P374)/(1+oDR)^A$5:A$65536</f>
        <v>355.9158401893053</v>
      </c>
    </row>
    <row r="375" spans="1:25" x14ac:dyDescent="0.25">
      <c r="A375" s="4">
        <v>369</v>
      </c>
      <c r="C375" s="106">
        <f>IF(male=0,VLOOKUP((($A$5:$A$1570/'Life tables'!$I$2)*2)+age,lifetable,13,1),IF(male=1,VLOOKUP((($A$5:$A$1570/'Life tables'!$I$2)*2)+age,lifetable,10,1),"error"))</f>
        <v>2.7596604845614436E-4</v>
      </c>
      <c r="F375" s="97">
        <f t="shared" si="95"/>
        <v>87.369825514045189</v>
      </c>
      <c r="G375" s="97">
        <f t="shared" si="96"/>
        <v>8.776481827856184</v>
      </c>
      <c r="H375" s="97">
        <f t="shared" si="97"/>
        <v>0.20083900427791834</v>
      </c>
      <c r="I375" s="97">
        <f t="shared" si="98"/>
        <v>0.20083900427791834</v>
      </c>
      <c r="J375" s="97">
        <f t="shared" si="99"/>
        <v>2.6643966003567391E-2</v>
      </c>
      <c r="K375" s="97">
        <f t="shared" si="100"/>
        <v>0.48420277395468803</v>
      </c>
      <c r="L375" s="97">
        <f t="shared" si="108"/>
        <v>77.680818937674914</v>
      </c>
      <c r="M375" s="97">
        <f t="shared" si="101"/>
        <v>512.84302960226626</v>
      </c>
      <c r="N375" s="97">
        <f t="shared" si="102"/>
        <v>49.387894890503162</v>
      </c>
      <c r="O375" s="97">
        <f t="shared" si="103"/>
        <v>1.1788839317257478</v>
      </c>
      <c r="P375" s="97">
        <f t="shared" si="104"/>
        <v>1.1788839317257478</v>
      </c>
      <c r="Q375" s="97">
        <f t="shared" si="105"/>
        <v>0.15580731043256804</v>
      </c>
      <c r="R375" s="97">
        <f t="shared" si="106"/>
        <v>9.2411674380924513E-2</v>
      </c>
      <c r="S375" s="97">
        <f t="shared" si="109"/>
        <v>460.8491478634981</v>
      </c>
      <c r="T375" s="97">
        <f t="shared" si="110"/>
        <v>44.290951754297538</v>
      </c>
      <c r="U375" s="97">
        <f t="shared" si="111"/>
        <v>356.25525885416278</v>
      </c>
      <c r="V375" s="33">
        <f t="shared" si="112"/>
        <v>1000</v>
      </c>
      <c r="W375" s="101">
        <f t="shared" si="107"/>
        <v>77438.383282004186</v>
      </c>
      <c r="X375" s="108">
        <f t="shared" si="113"/>
        <v>599.45378939153966</v>
      </c>
      <c r="Y375" s="32">
        <f>(uNES*L375+ uOCEX*G375+uEREX*'PH + UC'!H375+uHOEX*I375+uNES*S375+ uOCEX*N375+uEREX*O375+uHOEX*P375)/(1+oDR)^A$5:A$65536</f>
        <v>355.36349958166812</v>
      </c>
    </row>
    <row r="376" spans="1:25" x14ac:dyDescent="0.25">
      <c r="A376" s="4">
        <v>370</v>
      </c>
      <c r="C376" s="106">
        <f>IF(male=0,VLOOKUP((($A$5:$A$1570/'Life tables'!$I$2)*2)+age,lifetable,13,1),IF(male=1,VLOOKUP((($A$5:$A$1570/'Life tables'!$I$2)*2)+age,lifetable,10,1),"error"))</f>
        <v>2.7596604845614436E-4</v>
      </c>
      <c r="F376" s="97">
        <f t="shared" si="95"/>
        <v>87.259313361733959</v>
      </c>
      <c r="G376" s="97">
        <f t="shared" si="96"/>
        <v>8.7653806508673284</v>
      </c>
      <c r="H376" s="97">
        <f t="shared" si="97"/>
        <v>0.20058496748088675</v>
      </c>
      <c r="I376" s="97">
        <f t="shared" si="98"/>
        <v>0.20058496748088675</v>
      </c>
      <c r="J376" s="97">
        <f t="shared" si="99"/>
        <v>2.661026464257877E-2</v>
      </c>
      <c r="K376" s="97">
        <f t="shared" si="100"/>
        <v>0.48359031661727236</v>
      </c>
      <c r="L376" s="97">
        <f t="shared" si="108"/>
        <v>77.582562194645007</v>
      </c>
      <c r="M376" s="97">
        <f t="shared" si="101"/>
        <v>512.19447602980563</v>
      </c>
      <c r="N376" s="97">
        <f t="shared" si="102"/>
        <v>49.325437776301207</v>
      </c>
      <c r="O376" s="97">
        <f t="shared" si="103"/>
        <v>1.1773930868837499</v>
      </c>
      <c r="P376" s="97">
        <f t="shared" si="104"/>
        <v>1.1773930868837499</v>
      </c>
      <c r="Q376" s="97">
        <f t="shared" si="105"/>
        <v>0.15561027277783987</v>
      </c>
      <c r="R376" s="97">
        <f t="shared" si="106"/>
        <v>9.2294808365209521E-2</v>
      </c>
      <c r="S376" s="97">
        <f t="shared" si="109"/>
        <v>460.26634699859386</v>
      </c>
      <c r="T376" s="97">
        <f t="shared" si="110"/>
        <v>44.473172291717958</v>
      </c>
      <c r="U376" s="97">
        <f t="shared" si="111"/>
        <v>356.83114397914528</v>
      </c>
      <c r="V376" s="33">
        <f t="shared" si="112"/>
        <v>999.99999999999977</v>
      </c>
      <c r="W376" s="101">
        <f t="shared" si="107"/>
        <v>77251.579544648732</v>
      </c>
      <c r="X376" s="108">
        <f t="shared" si="113"/>
        <v>598.6956837291367</v>
      </c>
      <c r="Y376" s="32">
        <f>(uNES*L376+ uOCEX*G376+uEREX*'PH + UC'!H376+uHOEX*I376+uNES*S376+ uOCEX*N376+uEREX*O376+uHOEX*P376)/(1+oDR)^A$5:A$65536</f>
        <v>354.81201620320434</v>
      </c>
    </row>
    <row r="377" spans="1:25" x14ac:dyDescent="0.25">
      <c r="A377" s="4">
        <v>371</v>
      </c>
      <c r="C377" s="106">
        <f>IF(male=0,VLOOKUP((($A$5:$A$1570/'Life tables'!$I$2)*2)+age,lifetable,13,1),IF(male=1,VLOOKUP((($A$5:$A$1570/'Life tables'!$I$2)*2)+age,lifetable,10,1),"error"))</f>
        <v>2.7596604845614436E-4</v>
      </c>
      <c r="F377" s="97">
        <f t="shared" si="95"/>
        <v>87.148941920465703</v>
      </c>
      <c r="G377" s="97">
        <f t="shared" si="96"/>
        <v>8.7542936085972336</v>
      </c>
      <c r="H377" s="97">
        <f t="shared" si="97"/>
        <v>0.20033125413952874</v>
      </c>
      <c r="I377" s="97">
        <f t="shared" si="98"/>
        <v>0.20033125413952874</v>
      </c>
      <c r="J377" s="97">
        <f t="shared" si="99"/>
        <v>2.6576606192288708E-2</v>
      </c>
      <c r="K377" s="97">
        <f t="shared" si="100"/>
        <v>0.48297863909916999</v>
      </c>
      <c r="L377" s="97">
        <f t="shared" si="108"/>
        <v>77.484430558297959</v>
      </c>
      <c r="M377" s="97">
        <f t="shared" si="101"/>
        <v>511.54674180867102</v>
      </c>
      <c r="N377" s="97">
        <f t="shared" si="102"/>
        <v>49.263059567407176</v>
      </c>
      <c r="O377" s="97">
        <f t="shared" si="103"/>
        <v>1.1759041255032732</v>
      </c>
      <c r="P377" s="97">
        <f t="shared" si="104"/>
        <v>1.1759041255032732</v>
      </c>
      <c r="Q377" s="97">
        <f t="shared" si="105"/>
        <v>0.15541348405098834</v>
      </c>
      <c r="R377" s="97">
        <f t="shared" si="106"/>
        <v>9.2178089992386372E-2</v>
      </c>
      <c r="S377" s="97">
        <f t="shared" si="109"/>
        <v>459.68428241621393</v>
      </c>
      <c r="T377" s="97">
        <f t="shared" si="110"/>
        <v>44.655162381961233</v>
      </c>
      <c r="U377" s="97">
        <f t="shared" si="111"/>
        <v>357.40630070823681</v>
      </c>
      <c r="V377" s="33">
        <f t="shared" si="112"/>
        <v>999.99999999999989</v>
      </c>
      <c r="W377" s="101">
        <f t="shared" si="107"/>
        <v>77065.226421571759</v>
      </c>
      <c r="X377" s="108">
        <f t="shared" si="113"/>
        <v>597.93853690980188</v>
      </c>
      <c r="Y377" s="32">
        <f>(uNES*L377+ uOCEX*G377+uEREX*'PH + UC'!H377+uHOEX*I377+uNES*S377+ uOCEX*N377+uEREX*O377+uHOEX*P377)/(1+oDR)^A$5:A$65536</f>
        <v>354.26138872052917</v>
      </c>
    </row>
    <row r="378" spans="1:25" x14ac:dyDescent="0.25">
      <c r="A378" s="4">
        <v>372</v>
      </c>
      <c r="C378" s="106">
        <f>IF(male=0,VLOOKUP((($A$5:$A$1570/'Life tables'!$I$2)*2)+age,lifetable,13,1),IF(male=1,VLOOKUP((($A$5:$A$1570/'Life tables'!$I$2)*2)+age,lifetable,10,1),"error"))</f>
        <v>2.7596604845614436E-4</v>
      </c>
      <c r="F378" s="97">
        <f t="shared" si="95"/>
        <v>87.038710965324071</v>
      </c>
      <c r="G378" s="97">
        <f t="shared" si="96"/>
        <v>8.7432206784525768</v>
      </c>
      <c r="H378" s="97">
        <f t="shared" si="97"/>
        <v>0.20007786373682396</v>
      </c>
      <c r="I378" s="97">
        <f t="shared" si="98"/>
        <v>0.20007786373682396</v>
      </c>
      <c r="J378" s="97">
        <f t="shared" si="99"/>
        <v>2.6542990584107567E-2</v>
      </c>
      <c r="K378" s="97">
        <f t="shared" si="100"/>
        <v>0.48236774015389655</v>
      </c>
      <c r="L378" s="97">
        <f t="shared" si="108"/>
        <v>77.386423828659844</v>
      </c>
      <c r="M378" s="97">
        <f t="shared" si="101"/>
        <v>510.89982594447787</v>
      </c>
      <c r="N378" s="97">
        <f t="shared" si="102"/>
        <v>49.200760168059681</v>
      </c>
      <c r="O378" s="97">
        <f t="shared" si="103"/>
        <v>1.1744170452985032</v>
      </c>
      <c r="P378" s="97">
        <f t="shared" si="104"/>
        <v>1.1744170452985032</v>
      </c>
      <c r="Q378" s="97">
        <f t="shared" si="105"/>
        <v>0.15521694394990851</v>
      </c>
      <c r="R378" s="97">
        <f t="shared" si="106"/>
        <v>9.2061519083272064E-2</v>
      </c>
      <c r="S378" s="97">
        <f t="shared" si="109"/>
        <v>459.10295322278802</v>
      </c>
      <c r="T378" s="97">
        <f t="shared" si="110"/>
        <v>44.836922316495247</v>
      </c>
      <c r="U378" s="97">
        <f t="shared" si="111"/>
        <v>357.98072996747396</v>
      </c>
      <c r="V378" s="33">
        <f t="shared" si="112"/>
        <v>1000</v>
      </c>
      <c r="W378" s="101">
        <f t="shared" si="107"/>
        <v>76879.322827591604</v>
      </c>
      <c r="X378" s="108">
        <f t="shared" si="113"/>
        <v>597.18234771603079</v>
      </c>
      <c r="Y378" s="32">
        <f>(uNES*L378+ uOCEX*G378+uEREX*'PH + UC'!H378+uHOEX*I378+uNES*S378+ uOCEX*N378+uEREX*O378+uHOEX*P378)/(1+oDR)^A$5:A$65536</f>
        <v>353.71161580247832</v>
      </c>
    </row>
    <row r="379" spans="1:25" x14ac:dyDescent="0.25">
      <c r="A379" s="4">
        <v>373</v>
      </c>
      <c r="C379" s="106">
        <f>IF(male=0,VLOOKUP((($A$5:$A$1570/'Life tables'!$I$2)*2)+age,lifetable,13,1),IF(male=1,VLOOKUP((($A$5:$A$1570/'Life tables'!$I$2)*2)+age,lifetable,10,1),"error"))</f>
        <v>2.7596604845614436E-4</v>
      </c>
      <c r="F379" s="97">
        <f t="shared" si="95"/>
        <v>86.928620273996458</v>
      </c>
      <c r="G379" s="97">
        <f t="shared" si="96"/>
        <v>8.7321618381015966</v>
      </c>
      <c r="H379" s="97">
        <f t="shared" si="97"/>
        <v>0.19982479576173739</v>
      </c>
      <c r="I379" s="97">
        <f t="shared" si="98"/>
        <v>0.19982479576173739</v>
      </c>
      <c r="J379" s="97">
        <f t="shared" si="99"/>
        <v>2.6509417750239767E-2</v>
      </c>
      <c r="K379" s="97">
        <f t="shared" si="100"/>
        <v>0.48175761854939769</v>
      </c>
      <c r="L379" s="97">
        <f t="shared" si="108"/>
        <v>77.288541808071756</v>
      </c>
      <c r="M379" s="97">
        <f t="shared" si="101"/>
        <v>510.25372744203435</v>
      </c>
      <c r="N379" s="97">
        <f t="shared" si="102"/>
        <v>49.138539482419596</v>
      </c>
      <c r="O379" s="97">
        <f t="shared" si="103"/>
        <v>1.17293184398177</v>
      </c>
      <c r="P379" s="97">
        <f t="shared" si="104"/>
        <v>1.17293184398177</v>
      </c>
      <c r="Q379" s="97">
        <f t="shared" si="105"/>
        <v>0.15502065217225039</v>
      </c>
      <c r="R379" s="97">
        <f t="shared" si="106"/>
        <v>9.1945095458538156E-2</v>
      </c>
      <c r="S379" s="97">
        <f t="shared" si="109"/>
        <v>458.52235852402043</v>
      </c>
      <c r="T379" s="97">
        <f t="shared" si="110"/>
        <v>45.018452386417735</v>
      </c>
      <c r="U379" s="97">
        <f t="shared" si="111"/>
        <v>358.5544326814819</v>
      </c>
      <c r="V379" s="33">
        <f t="shared" si="112"/>
        <v>1000</v>
      </c>
      <c r="W379" s="101">
        <f t="shared" si="107"/>
        <v>76693.86768004726</v>
      </c>
      <c r="X379" s="108">
        <f t="shared" si="113"/>
        <v>596.42711493210038</v>
      </c>
      <c r="Y379" s="32">
        <f>(uNES*L379+ uOCEX*G379+uEREX*'PH + UC'!H379+uHOEX*I379+uNES*S379+ uOCEX*N379+uEREX*O379+uHOEX*P379)/(1+oDR)^A$5:A$65536</f>
        <v>353.16269612009893</v>
      </c>
    </row>
    <row r="380" spans="1:25" x14ac:dyDescent="0.25">
      <c r="A380" s="4">
        <v>374</v>
      </c>
      <c r="C380" s="106">
        <f>IF(male=0,VLOOKUP((($A$5:$A$1570/'Life tables'!$I$2)*2)+age,lifetable,13,1),IF(male=1,VLOOKUP((($A$5:$A$1570/'Life tables'!$I$2)*2)+age,lifetable,10,1),"error"))</f>
        <v>2.7596604845614436E-4</v>
      </c>
      <c r="F380" s="97">
        <f t="shared" si="95"/>
        <v>86.818669626656188</v>
      </c>
      <c r="G380" s="97">
        <f t="shared" si="96"/>
        <v>8.7211170654622396</v>
      </c>
      <c r="H380" s="97">
        <f t="shared" si="97"/>
        <v>0.19957204970894848</v>
      </c>
      <c r="I380" s="97">
        <f t="shared" si="98"/>
        <v>0.19957204970894848</v>
      </c>
      <c r="J380" s="97">
        <f t="shared" si="99"/>
        <v>2.6475887623647793E-2</v>
      </c>
      <c r="K380" s="97">
        <f t="shared" si="100"/>
        <v>0.48114827306739583</v>
      </c>
      <c r="L380" s="97">
        <f t="shared" si="108"/>
        <v>77.190784301085017</v>
      </c>
      <c r="M380" s="97">
        <f t="shared" si="101"/>
        <v>509.60844530544426</v>
      </c>
      <c r="N380" s="97">
        <f t="shared" si="102"/>
        <v>49.076397414579958</v>
      </c>
      <c r="O380" s="97">
        <f t="shared" si="103"/>
        <v>1.1714485192637842</v>
      </c>
      <c r="P380" s="97">
        <f t="shared" si="104"/>
        <v>1.1714485192637842</v>
      </c>
      <c r="Q380" s="97">
        <f t="shared" si="105"/>
        <v>0.15482460841544965</v>
      </c>
      <c r="R380" s="97">
        <f t="shared" si="106"/>
        <v>9.1828818938729281E-2</v>
      </c>
      <c r="S380" s="97">
        <f t="shared" si="109"/>
        <v>457.94249742498255</v>
      </c>
      <c r="T380" s="97">
        <f t="shared" si="110"/>
        <v>45.199752882456835</v>
      </c>
      <c r="U380" s="97">
        <f t="shared" si="111"/>
        <v>359.12740977348801</v>
      </c>
      <c r="V380" s="33">
        <f t="shared" si="112"/>
        <v>1000.0000000000001</v>
      </c>
      <c r="W380" s="101">
        <f t="shared" si="107"/>
        <v>76508.859898797324</v>
      </c>
      <c r="X380" s="108">
        <f t="shared" si="113"/>
        <v>595.67283734405521</v>
      </c>
      <c r="Y380" s="32">
        <f>(uNES*L380+ uOCEX*G380+uEREX*'PH + UC'!H380+uHOEX*I380+uNES*S380+ uOCEX*N380+uEREX*O380+uHOEX*P380)/(1+oDR)^A$5:A$65536</f>
        <v>352.61462834663763</v>
      </c>
    </row>
    <row r="381" spans="1:25" x14ac:dyDescent="0.25">
      <c r="A381" s="4">
        <v>375</v>
      </c>
      <c r="C381" s="106">
        <f>IF(male=0,VLOOKUP((($A$5:$A$1570/'Life tables'!$I$2)*2)+age,lifetable,13,1),IF(male=1,VLOOKUP((($A$5:$A$1570/'Life tables'!$I$2)*2)+age,lifetable,10,1),"error"))</f>
        <v>2.7596604845614436E-4</v>
      </c>
      <c r="F381" s="97">
        <f t="shared" si="95"/>
        <v>86.708858805850369</v>
      </c>
      <c r="G381" s="97">
        <f t="shared" si="96"/>
        <v>8.7100863386909086</v>
      </c>
      <c r="H381" s="97">
        <f t="shared" si="97"/>
        <v>0.19931962507859327</v>
      </c>
      <c r="I381" s="97">
        <f t="shared" si="98"/>
        <v>0.19931962507859327</v>
      </c>
      <c r="J381" s="97">
        <f t="shared" si="99"/>
        <v>2.6442400138018057E-2</v>
      </c>
      <c r="K381" s="97">
        <f t="shared" si="100"/>
        <v>0.48053970250276912</v>
      </c>
      <c r="L381" s="97">
        <f t="shared" si="108"/>
        <v>77.09315111436149</v>
      </c>
      <c r="M381" s="97">
        <f t="shared" si="101"/>
        <v>508.9639785382048</v>
      </c>
      <c r="N381" s="97">
        <f t="shared" si="102"/>
        <v>49.014333868575385</v>
      </c>
      <c r="O381" s="97">
        <f t="shared" si="103"/>
        <v>1.1699670688538624</v>
      </c>
      <c r="P381" s="97">
        <f t="shared" si="104"/>
        <v>1.1699670688538624</v>
      </c>
      <c r="Q381" s="97">
        <f t="shared" si="105"/>
        <v>0.15462881237675799</v>
      </c>
      <c r="R381" s="97">
        <f t="shared" si="106"/>
        <v>9.1712689344280757E-2</v>
      </c>
      <c r="S381" s="97">
        <f t="shared" si="109"/>
        <v>457.36336903020066</v>
      </c>
      <c r="T381" s="97">
        <f t="shared" si="110"/>
        <v>45.380824094971608</v>
      </c>
      <c r="U381" s="97">
        <f t="shared" si="111"/>
        <v>359.69966216533504</v>
      </c>
      <c r="V381" s="33">
        <f t="shared" si="112"/>
        <v>1000</v>
      </c>
      <c r="W381" s="101">
        <f t="shared" si="107"/>
        <v>76324.298406218557</v>
      </c>
      <c r="X381" s="108">
        <f t="shared" si="113"/>
        <v>594.91951373969334</v>
      </c>
      <c r="Y381" s="32">
        <f>(uNES*L381+ uOCEX*G381+uEREX*'PH + UC'!H381+uHOEX*I381+uNES*S381+ uOCEX*N381+uEREX*O381+uHOEX*P381)/(1+oDR)^A$5:A$65536</f>
        <v>352.06741115753067</v>
      </c>
    </row>
    <row r="382" spans="1:25" x14ac:dyDescent="0.25">
      <c r="A382" s="4">
        <v>376</v>
      </c>
      <c r="C382" s="106">
        <f>IF(male=0,VLOOKUP((($A$5:$A$1570/'Life tables'!$I$2)*2)+age,lifetable,13,1),IF(male=1,VLOOKUP((($A$5:$A$1570/'Life tables'!$I$2)*2)+age,lifetable,10,1),"error"))</f>
        <v>2.7596604845614436E-4</v>
      </c>
      <c r="F382" s="97">
        <f t="shared" si="95"/>
        <v>86.599187596393563</v>
      </c>
      <c r="G382" s="97">
        <f t="shared" si="96"/>
        <v>8.6990696361717781</v>
      </c>
      <c r="H382" s="97">
        <f t="shared" si="97"/>
        <v>0.19906752137602013</v>
      </c>
      <c r="I382" s="97">
        <f t="shared" si="98"/>
        <v>0.19906752137602013</v>
      </c>
      <c r="J382" s="97">
        <f t="shared" si="99"/>
        <v>2.6408955227728431E-2</v>
      </c>
      <c r="K382" s="97">
        <f t="shared" si="100"/>
        <v>0.47993190566296179</v>
      </c>
      <c r="L382" s="97">
        <f t="shared" si="108"/>
        <v>76.995642056579058</v>
      </c>
      <c r="M382" s="97">
        <f t="shared" si="101"/>
        <v>508.32032614329972</v>
      </c>
      <c r="N382" s="97">
        <f t="shared" si="102"/>
        <v>48.952348748391053</v>
      </c>
      <c r="O382" s="97">
        <f t="shared" si="103"/>
        <v>1.1684874904601406</v>
      </c>
      <c r="P382" s="97">
        <f t="shared" si="104"/>
        <v>1.1684874904601406</v>
      </c>
      <c r="Q382" s="97">
        <f t="shared" si="105"/>
        <v>0.15443326375327093</v>
      </c>
      <c r="R382" s="97">
        <f t="shared" si="106"/>
        <v>9.1596706495535418E-2</v>
      </c>
      <c r="S382" s="97">
        <f t="shared" si="109"/>
        <v>456.7849724437396</v>
      </c>
      <c r="T382" s="97">
        <f t="shared" si="110"/>
        <v>45.561666313952607</v>
      </c>
      <c r="U382" s="97">
        <f t="shared" si="111"/>
        <v>360.27119077749353</v>
      </c>
      <c r="V382" s="33">
        <f t="shared" si="112"/>
        <v>1000</v>
      </c>
      <c r="W382" s="101">
        <f t="shared" si="107"/>
        <v>76140.182127204345</v>
      </c>
      <c r="X382" s="108">
        <f t="shared" si="113"/>
        <v>594.16714290855384</v>
      </c>
      <c r="Y382" s="32">
        <f>(uNES*L382+ uOCEX*G382+uEREX*'PH + UC'!H382+uHOEX*I382+uNES*S382+ uOCEX*N382+uEREX*O382+uHOEX*P382)/(1+oDR)^A$5:A$65536</f>
        <v>351.5210432303939</v>
      </c>
    </row>
    <row r="383" spans="1:25" x14ac:dyDescent="0.25">
      <c r="A383" s="4">
        <v>377</v>
      </c>
      <c r="C383" s="106">
        <f>IF(male=0,VLOOKUP((($A$5:$A$1570/'Life tables'!$I$2)*2)+age,lifetable,13,1),IF(male=1,VLOOKUP((($A$5:$A$1570/'Life tables'!$I$2)*2)+age,lifetable,10,1),"error"))</f>
        <v>2.7596604845614436E-4</v>
      </c>
      <c r="F383" s="97">
        <f t="shared" si="95"/>
        <v>86.489655785266436</v>
      </c>
      <c r="G383" s="97">
        <f t="shared" si="96"/>
        <v>8.6880669365066066</v>
      </c>
      <c r="H383" s="97">
        <f t="shared" si="97"/>
        <v>0.19881573811155667</v>
      </c>
      <c r="I383" s="97">
        <f t="shared" si="98"/>
        <v>0.19881573811155667</v>
      </c>
      <c r="J383" s="97">
        <f t="shared" si="99"/>
        <v>2.637555282781737E-2</v>
      </c>
      <c r="K383" s="97">
        <f t="shared" si="100"/>
        <v>0.47932488136742274</v>
      </c>
      <c r="L383" s="97">
        <f t="shared" si="108"/>
        <v>76.898256938341476</v>
      </c>
      <c r="M383" s="97">
        <f t="shared" si="101"/>
        <v>507.67748712328739</v>
      </c>
      <c r="N383" s="97">
        <f t="shared" si="102"/>
        <v>48.890441957971177</v>
      </c>
      <c r="O383" s="97">
        <f t="shared" si="103"/>
        <v>1.1670097817897769</v>
      </c>
      <c r="P383" s="97">
        <f t="shared" si="104"/>
        <v>1.1670097817897769</v>
      </c>
      <c r="Q383" s="97">
        <f t="shared" si="105"/>
        <v>0.15423796224195488</v>
      </c>
      <c r="R383" s="97">
        <f t="shared" si="106"/>
        <v>9.1480870212759371E-2</v>
      </c>
      <c r="S383" s="97">
        <f t="shared" si="109"/>
        <v>456.20730676928196</v>
      </c>
      <c r="T383" s="97">
        <f t="shared" si="110"/>
        <v>45.74227982902238</v>
      </c>
      <c r="U383" s="97">
        <f t="shared" si="111"/>
        <v>360.8419965290737</v>
      </c>
      <c r="V383" s="33">
        <f t="shared" si="112"/>
        <v>1000</v>
      </c>
      <c r="W383" s="101">
        <f t="shared" si="107"/>
        <v>75956.509989162587</v>
      </c>
      <c r="X383" s="108">
        <f t="shared" si="113"/>
        <v>593.41572364190392</v>
      </c>
      <c r="Y383" s="32">
        <f>(uNES*L383+ uOCEX*G383+uEREX*'PH + UC'!H383+uHOEX*I383+uNES*S383+ uOCEX*N383+uEREX*O383+uHOEX*P383)/(1+oDR)^A$5:A$65536</f>
        <v>350.97552324501441</v>
      </c>
    </row>
    <row r="384" spans="1:25" x14ac:dyDescent="0.25">
      <c r="A384" s="4">
        <v>378</v>
      </c>
      <c r="C384" s="106">
        <f>IF(male=0,VLOOKUP((($A$5:$A$1570/'Life tables'!$I$2)*2)+age,lifetable,13,1),IF(male=1,VLOOKUP((($A$5:$A$1570/'Life tables'!$I$2)*2)+age,lifetable,10,1),"error"))</f>
        <v>2.7596604845614436E-4</v>
      </c>
      <c r="F384" s="97">
        <f t="shared" si="95"/>
        <v>86.38026316151948</v>
      </c>
      <c r="G384" s="97">
        <f t="shared" si="96"/>
        <v>8.677078218505077</v>
      </c>
      <c r="H384" s="97">
        <f t="shared" si="97"/>
        <v>0.19856427480028846</v>
      </c>
      <c r="I384" s="97">
        <f t="shared" si="98"/>
        <v>0.19856427480028846</v>
      </c>
      <c r="J384" s="97">
        <f t="shared" si="99"/>
        <v>2.6342192873954506E-2</v>
      </c>
      <c r="K384" s="97">
        <f t="shared" si="100"/>
        <v>0.47871862844707158</v>
      </c>
      <c r="L384" s="97">
        <f t="shared" si="108"/>
        <v>76.800995572092802</v>
      </c>
      <c r="M384" s="97">
        <f t="shared" si="101"/>
        <v>507.03546048038442</v>
      </c>
      <c r="N384" s="97">
        <f t="shared" si="102"/>
        <v>48.828613401227045</v>
      </c>
      <c r="O384" s="97">
        <f t="shared" si="103"/>
        <v>1.1655339405491438</v>
      </c>
      <c r="P384" s="97">
        <f t="shared" si="104"/>
        <v>1.1655339405491438</v>
      </c>
      <c r="Q384" s="97">
        <f t="shared" si="105"/>
        <v>0.15404290753967234</v>
      </c>
      <c r="R384" s="97">
        <f t="shared" si="106"/>
        <v>9.1365180316157202E-2</v>
      </c>
      <c r="S384" s="97">
        <f t="shared" si="109"/>
        <v>455.63037111020321</v>
      </c>
      <c r="T384" s="97">
        <f t="shared" si="110"/>
        <v>45.922664929436003</v>
      </c>
      <c r="U384" s="97">
        <f t="shared" si="111"/>
        <v>361.41208033783693</v>
      </c>
      <c r="V384" s="33">
        <f t="shared" si="112"/>
        <v>1000</v>
      </c>
      <c r="W384" s="101">
        <f t="shared" si="107"/>
        <v>75773.280922013815</v>
      </c>
      <c r="X384" s="108">
        <f t="shared" si="113"/>
        <v>592.66525473272702</v>
      </c>
      <c r="Y384" s="32">
        <f>(uNES*L384+ uOCEX*G384+uEREX*'PH + UC'!H384+uHOEX*I384+uNES*S384+ uOCEX*N384+uEREX*O384+uHOEX*P384)/(1+oDR)^A$5:A$65536</f>
        <v>350.43084988333914</v>
      </c>
    </row>
    <row r="385" spans="1:25" x14ac:dyDescent="0.25">
      <c r="A385" s="4">
        <v>379</v>
      </c>
      <c r="C385" s="106">
        <f>IF(male=0,VLOOKUP((($A$5:$A$1570/'Life tables'!$I$2)*2)+age,lifetable,13,1),IF(male=1,VLOOKUP((($A$5:$A$1570/'Life tables'!$I$2)*2)+age,lifetable,10,1),"error"))</f>
        <v>2.7596604845614436E-4</v>
      </c>
      <c r="F385" s="97">
        <f t="shared" si="95"/>
        <v>86.271009516181522</v>
      </c>
      <c r="G385" s="97">
        <f t="shared" si="96"/>
        <v>8.6661034611755969</v>
      </c>
      <c r="H385" s="97">
        <f t="shared" si="97"/>
        <v>0.19831313096184872</v>
      </c>
      <c r="I385" s="97">
        <f t="shared" si="98"/>
        <v>0.19831313096184872</v>
      </c>
      <c r="J385" s="97">
        <f t="shared" si="99"/>
        <v>2.6308875302412802E-2</v>
      </c>
      <c r="K385" s="97">
        <f t="shared" si="100"/>
        <v>0.4781131457437921</v>
      </c>
      <c r="L385" s="97">
        <f t="shared" si="108"/>
        <v>76.703857772036031</v>
      </c>
      <c r="M385" s="97">
        <f t="shared" si="101"/>
        <v>506.39424521654547</v>
      </c>
      <c r="N385" s="97">
        <f t="shared" si="102"/>
        <v>48.766862982044735</v>
      </c>
      <c r="O385" s="97">
        <f t="shared" si="103"/>
        <v>1.1640599644440124</v>
      </c>
      <c r="P385" s="97">
        <f t="shared" si="104"/>
        <v>1.1640599644440124</v>
      </c>
      <c r="Q385" s="97">
        <f t="shared" si="105"/>
        <v>0.15384809934320615</v>
      </c>
      <c r="R385" s="97">
        <f t="shared" si="106"/>
        <v>9.1249636625886282E-2</v>
      </c>
      <c r="S385" s="97">
        <f t="shared" si="109"/>
        <v>455.0541645696436</v>
      </c>
      <c r="T385" s="97">
        <f t="shared" si="110"/>
        <v>46.102821904081623</v>
      </c>
      <c r="U385" s="97">
        <f t="shared" si="111"/>
        <v>361.98144312020662</v>
      </c>
      <c r="V385" s="33">
        <f t="shared" si="112"/>
        <v>1000</v>
      </c>
      <c r="W385" s="101">
        <f t="shared" si="107"/>
        <v>75590.493858188871</v>
      </c>
      <c r="X385" s="108">
        <f t="shared" si="113"/>
        <v>591.91573497571176</v>
      </c>
      <c r="Y385" s="32">
        <f>(uNES*L385+ uOCEX*G385+uEREX*'PH + UC'!H385+uHOEX*I385+uNES*S385+ uOCEX*N385+uEREX*O385+uHOEX*P385)/(1+oDR)^A$5:A$65536</f>
        <v>349.88702182946776</v>
      </c>
    </row>
    <row r="386" spans="1:25" x14ac:dyDescent="0.25">
      <c r="A386" s="4">
        <v>380</v>
      </c>
      <c r="C386" s="106">
        <f>IF(male=0,VLOOKUP((($A$5:$A$1570/'Life tables'!$I$2)*2)+age,lifetable,13,1),IF(male=1,VLOOKUP((($A$5:$A$1570/'Life tables'!$I$2)*2)+age,lifetable,10,1),"error"))</f>
        <v>2.7596604845614436E-4</v>
      </c>
      <c r="F386" s="97">
        <f t="shared" si="95"/>
        <v>86.161894642172683</v>
      </c>
      <c r="G386" s="97">
        <f t="shared" si="96"/>
        <v>8.6551426437165606</v>
      </c>
      <c r="H386" s="97">
        <f t="shared" si="97"/>
        <v>0.19806230612021819</v>
      </c>
      <c r="I386" s="97">
        <f t="shared" si="98"/>
        <v>0.19806230612021819</v>
      </c>
      <c r="J386" s="97">
        <f t="shared" si="99"/>
        <v>2.6275600050041977E-2</v>
      </c>
      <c r="K386" s="97">
        <f t="shared" si="100"/>
        <v>0.47750843210994948</v>
      </c>
      <c r="L386" s="97">
        <f t="shared" si="108"/>
        <v>76.606843354055698</v>
      </c>
      <c r="M386" s="97">
        <f t="shared" si="101"/>
        <v>505.75384033353902</v>
      </c>
      <c r="N386" s="97">
        <f t="shared" si="102"/>
        <v>48.70519060429239</v>
      </c>
      <c r="O386" s="97">
        <f t="shared" si="103"/>
        <v>1.1625878511797245</v>
      </c>
      <c r="P386" s="97">
        <f t="shared" si="104"/>
        <v>1.1625878511797245</v>
      </c>
      <c r="Q386" s="97">
        <f t="shared" si="105"/>
        <v>0.1536535373492828</v>
      </c>
      <c r="R386" s="97">
        <f t="shared" si="106"/>
        <v>9.113423896207043E-2</v>
      </c>
      <c r="S386" s="97">
        <f t="shared" si="109"/>
        <v>454.47868625057583</v>
      </c>
      <c r="T386" s="97">
        <f t="shared" si="110"/>
        <v>46.28275104148095</v>
      </c>
      <c r="U386" s="97">
        <f t="shared" si="111"/>
        <v>362.55008579127866</v>
      </c>
      <c r="V386" s="33">
        <f t="shared" si="112"/>
        <v>1000</v>
      </c>
      <c r="W386" s="101">
        <f t="shared" si="107"/>
        <v>75408.147732626559</v>
      </c>
      <c r="X386" s="108">
        <f t="shared" si="113"/>
        <v>591.16716316724035</v>
      </c>
      <c r="Y386" s="32">
        <f>(uNES*L386+ uOCEX*G386+uEREX*'PH + UC'!H386+uHOEX*I386+uNES*S386+ uOCEX*N386+uEREX*O386+uHOEX*P386)/(1+oDR)^A$5:A$65536</f>
        <v>349.34403776964297</v>
      </c>
    </row>
    <row r="387" spans="1:25" x14ac:dyDescent="0.25">
      <c r="A387" s="4">
        <v>381</v>
      </c>
      <c r="C387" s="106">
        <f>IF(male=0,VLOOKUP((($A$5:$A$1570/'Life tables'!$I$2)*2)+age,lifetable,13,1),IF(male=1,VLOOKUP((($A$5:$A$1570/'Life tables'!$I$2)*2)+age,lifetable,10,1),"error"))</f>
        <v>2.7596604845614436E-4</v>
      </c>
      <c r="F387" s="97">
        <f t="shared" si="95"/>
        <v>86.05291833422163</v>
      </c>
      <c r="G387" s="97">
        <f t="shared" si="96"/>
        <v>8.6441957455080303</v>
      </c>
      <c r="H387" s="97">
        <f t="shared" si="97"/>
        <v>0.19781179980353505</v>
      </c>
      <c r="I387" s="97">
        <f t="shared" si="98"/>
        <v>0.19781179980353505</v>
      </c>
      <c r="J387" s="97">
        <f t="shared" si="99"/>
        <v>2.6242367054243262E-2</v>
      </c>
      <c r="K387" s="97">
        <f t="shared" si="100"/>
        <v>0.47690448640793182</v>
      </c>
      <c r="L387" s="97">
        <f t="shared" si="108"/>
        <v>76.509952135644355</v>
      </c>
      <c r="M387" s="97">
        <f t="shared" si="101"/>
        <v>505.11424483301874</v>
      </c>
      <c r="N387" s="97">
        <f t="shared" si="102"/>
        <v>48.643596171827099</v>
      </c>
      <c r="O387" s="97">
        <f t="shared" si="103"/>
        <v>1.1611175984613593</v>
      </c>
      <c r="P387" s="97">
        <f t="shared" si="104"/>
        <v>1.1611175984613593</v>
      </c>
      <c r="Q387" s="97">
        <f t="shared" si="105"/>
        <v>0.15345922125459371</v>
      </c>
      <c r="R387" s="97">
        <f t="shared" si="106"/>
        <v>9.1018987144812769E-2</v>
      </c>
      <c r="S387" s="97">
        <f t="shared" si="109"/>
        <v>453.9039352558695</v>
      </c>
      <c r="T387" s="97">
        <f t="shared" si="110"/>
        <v>46.462452629789787</v>
      </c>
      <c r="U387" s="97">
        <f t="shared" si="111"/>
        <v>363.11800926483141</v>
      </c>
      <c r="V387" s="33">
        <f t="shared" si="112"/>
        <v>1000</v>
      </c>
      <c r="W387" s="101">
        <f t="shared" si="107"/>
        <v>75226.241482770638</v>
      </c>
      <c r="X387" s="108">
        <f t="shared" si="113"/>
        <v>590.41953810537871</v>
      </c>
      <c r="Y387" s="32">
        <f>(uNES*L387+ uOCEX*G387+uEREX*'PH + UC'!H387+uHOEX*I387+uNES*S387+ uOCEX*N387+uEREX*O387+uHOEX*P387)/(1+oDR)^A$5:A$65536</f>
        <v>348.80189639224284</v>
      </c>
    </row>
    <row r="388" spans="1:25" x14ac:dyDescent="0.25">
      <c r="A388" s="4">
        <v>382</v>
      </c>
      <c r="C388" s="106">
        <f>IF(male=0,VLOOKUP((($A$5:$A$1570/'Life tables'!$I$2)*2)+age,lifetable,13,1),IF(male=1,VLOOKUP((($A$5:$A$1570/'Life tables'!$I$2)*2)+age,lifetable,10,1),"error"))</f>
        <v>2.7596604845614436E-4</v>
      </c>
      <c r="F388" s="97">
        <f t="shared" si="95"/>
        <v>85.944080388786915</v>
      </c>
      <c r="G388" s="97">
        <f t="shared" si="96"/>
        <v>8.6332627461038438</v>
      </c>
      <c r="H388" s="97">
        <f t="shared" si="97"/>
        <v>0.19756161154391388</v>
      </c>
      <c r="I388" s="97">
        <f t="shared" si="98"/>
        <v>0.19756161154391388</v>
      </c>
      <c r="J388" s="97">
        <f t="shared" si="99"/>
        <v>2.6209176252945464E-2</v>
      </c>
      <c r="K388" s="97">
        <f t="shared" si="100"/>
        <v>0.47630130750971433</v>
      </c>
      <c r="L388" s="97">
        <f t="shared" si="108"/>
        <v>76.413183935832578</v>
      </c>
      <c r="M388" s="97">
        <f t="shared" si="101"/>
        <v>504.47545771659185</v>
      </c>
      <c r="N388" s="97">
        <f t="shared" si="102"/>
        <v>48.582079588501465</v>
      </c>
      <c r="O388" s="97">
        <f t="shared" si="103"/>
        <v>1.1596492039938882</v>
      </c>
      <c r="P388" s="97">
        <f t="shared" si="104"/>
        <v>1.1596492039938882</v>
      </c>
      <c r="Q388" s="97">
        <f t="shared" si="105"/>
        <v>0.15326515075581626</v>
      </c>
      <c r="R388" s="97">
        <f t="shared" si="106"/>
        <v>9.0903880994208069E-2</v>
      </c>
      <c r="S388" s="97">
        <f t="shared" si="109"/>
        <v>453.32991068835258</v>
      </c>
      <c r="T388" s="97">
        <f t="shared" si="110"/>
        <v>46.641926956798549</v>
      </c>
      <c r="U388" s="97">
        <f t="shared" si="111"/>
        <v>363.68521445333533</v>
      </c>
      <c r="V388" s="33">
        <f t="shared" si="112"/>
        <v>1000</v>
      </c>
      <c r="W388" s="101">
        <f t="shared" si="107"/>
        <v>75044.77404856756</v>
      </c>
      <c r="X388" s="108">
        <f t="shared" si="113"/>
        <v>589.67285858986611</v>
      </c>
      <c r="Y388" s="32">
        <f>(uNES*L388+ uOCEX*G388+uEREX*'PH + UC'!H388+uHOEX*I388+uNES*S388+ uOCEX*N388+uEREX*O388+uHOEX*P388)/(1+oDR)^A$5:A$65536</f>
        <v>348.26059638777252</v>
      </c>
    </row>
    <row r="389" spans="1:25" x14ac:dyDescent="0.25">
      <c r="A389" s="4">
        <v>383</v>
      </c>
      <c r="C389" s="106">
        <f>IF(male=0,VLOOKUP((($A$5:$A$1570/'Life tables'!$I$2)*2)+age,lifetable,13,1),IF(male=1,VLOOKUP((($A$5:$A$1570/'Life tables'!$I$2)*2)+age,lifetable,10,1),"error"))</f>
        <v>2.7596604845614436E-4</v>
      </c>
      <c r="F389" s="97">
        <f t="shared" si="95"/>
        <v>85.835380603982202</v>
      </c>
      <c r="G389" s="97">
        <f t="shared" si="96"/>
        <v>8.6223436252240937</v>
      </c>
      <c r="H389" s="97">
        <f t="shared" si="97"/>
        <v>0.19731174087727404</v>
      </c>
      <c r="I389" s="97">
        <f t="shared" si="98"/>
        <v>0.19731174087727404</v>
      </c>
      <c r="J389" s="97">
        <f t="shared" si="99"/>
        <v>2.6176027584582075E-2</v>
      </c>
      <c r="K389" s="97">
        <f t="shared" si="100"/>
        <v>0.47569889429644474</v>
      </c>
      <c r="L389" s="97">
        <f t="shared" si="108"/>
        <v>76.316538575122536</v>
      </c>
      <c r="M389" s="97">
        <f t="shared" si="101"/>
        <v>503.83747798588382</v>
      </c>
      <c r="N389" s="97">
        <f t="shared" si="102"/>
        <v>48.520640758169861</v>
      </c>
      <c r="O389" s="97">
        <f t="shared" si="103"/>
        <v>1.1581826654823251</v>
      </c>
      <c r="P389" s="97">
        <f t="shared" si="104"/>
        <v>1.1581826654823251</v>
      </c>
      <c r="Q389" s="97">
        <f t="shared" si="105"/>
        <v>0.15307132554963335</v>
      </c>
      <c r="R389" s="97">
        <f t="shared" si="106"/>
        <v>9.0788920330354364E-2</v>
      </c>
      <c r="S389" s="97">
        <f t="shared" si="109"/>
        <v>452.75661165086933</v>
      </c>
      <c r="T389" s="97">
        <f t="shared" si="110"/>
        <v>46.821174309932765</v>
      </c>
      <c r="U389" s="97">
        <f t="shared" si="111"/>
        <v>364.25170226796212</v>
      </c>
      <c r="V389" s="33">
        <f t="shared" si="112"/>
        <v>1000</v>
      </c>
      <c r="W389" s="101">
        <f t="shared" si="107"/>
        <v>74863.744372462999</v>
      </c>
      <c r="X389" s="108">
        <f t="shared" si="113"/>
        <v>588.92712342210496</v>
      </c>
      <c r="Y389" s="32">
        <f>(uNES*L389+ uOCEX*G389+uEREX*'PH + UC'!H389+uHOEX*I389+uNES*S389+ uOCEX*N389+uEREX*O389+uHOEX*P389)/(1+oDR)^A$5:A$65536</f>
        <v>347.72013644885618</v>
      </c>
    </row>
    <row r="390" spans="1:25" x14ac:dyDescent="0.25">
      <c r="A390" s="4">
        <v>384</v>
      </c>
      <c r="C390" s="106">
        <f>IF(male=0,VLOOKUP((($A$5:$A$1570/'Life tables'!$I$2)*2)+age,lifetable,13,1),IF(male=1,VLOOKUP((($A$5:$A$1570/'Life tables'!$I$2)*2)+age,lifetable,10,1),"error"))</f>
        <v>2.7596604845614436E-4</v>
      </c>
      <c r="F390" s="97">
        <f t="shared" si="95"/>
        <v>85.726818779505123</v>
      </c>
      <c r="G390" s="97">
        <f t="shared" si="96"/>
        <v>8.6114383627479913</v>
      </c>
      <c r="H390" s="97">
        <f t="shared" si="97"/>
        <v>0.19706218734317588</v>
      </c>
      <c r="I390" s="97">
        <f t="shared" si="98"/>
        <v>0.19706218734317588</v>
      </c>
      <c r="J390" s="97">
        <f t="shared" si="99"/>
        <v>2.6142920988069671E-2</v>
      </c>
      <c r="K390" s="97">
        <f t="shared" si="100"/>
        <v>0.47509724565804917</v>
      </c>
      <c r="L390" s="97">
        <f t="shared" si="108"/>
        <v>76.220015875424664</v>
      </c>
      <c r="M390" s="97">
        <f t="shared" si="101"/>
        <v>503.20030464259992</v>
      </c>
      <c r="N390" s="97">
        <f t="shared" si="102"/>
        <v>48.459279584694336</v>
      </c>
      <c r="O390" s="97">
        <f t="shared" si="103"/>
        <v>1.1567179806318673</v>
      </c>
      <c r="P390" s="97">
        <f t="shared" si="104"/>
        <v>1.1567179806318673</v>
      </c>
      <c r="Q390" s="97">
        <f t="shared" si="105"/>
        <v>0.15287774533275225</v>
      </c>
      <c r="R390" s="97">
        <f t="shared" si="106"/>
        <v>9.0674104973364103E-2</v>
      </c>
      <c r="S390" s="97">
        <f t="shared" si="109"/>
        <v>452.18403724633572</v>
      </c>
      <c r="T390" s="97">
        <f t="shared" si="110"/>
        <v>47.000194976253589</v>
      </c>
      <c r="U390" s="97">
        <f t="shared" si="111"/>
        <v>364.81747361859351</v>
      </c>
      <c r="V390" s="33">
        <f t="shared" si="112"/>
        <v>1000</v>
      </c>
      <c r="W390" s="101">
        <f t="shared" si="107"/>
        <v>74683.151399399241</v>
      </c>
      <c r="X390" s="108">
        <f t="shared" si="113"/>
        <v>588.18233140515281</v>
      </c>
      <c r="Y390" s="32">
        <f>(uNES*L390+ uOCEX*G390+uEREX*'PH + UC'!H390+uHOEX*I390+uNES*S390+ uOCEX*N390+uEREX*O390+uHOEX*P390)/(1+oDR)^A$5:A$65536</f>
        <v>347.18051527022919</v>
      </c>
    </row>
    <row r="391" spans="1:25" x14ac:dyDescent="0.25">
      <c r="A391" s="4">
        <v>385</v>
      </c>
      <c r="C391" s="106">
        <f>IF(male=0,VLOOKUP((($A$5:$A$1570/'Life tables'!$I$2)*2)+age,lifetable,13,1),IF(male=1,VLOOKUP((($A$5:$A$1570/'Life tables'!$I$2)*2)+age,lifetable,10,1),"error"))</f>
        <v>2.7596604845614436E-4</v>
      </c>
      <c r="F391" s="97">
        <f t="shared" ref="F391:F454" si="114">E390*(1-pCAPH)+(L390+G390+H390+I390)*(1-pCAPH)+(S390+N390+O390+P390)*(pUAPH)</f>
        <v>85.618394716569711</v>
      </c>
      <c r="G391" s="97">
        <f t="shared" ref="G391:G454" si="115">F391*(rrOSEX)</f>
        <v>8.6005469387070672</v>
      </c>
      <c r="H391" s="97">
        <f t="shared" ref="H391:H454" si="116">F391*rrEREX</f>
        <v>0.19681295048466554</v>
      </c>
      <c r="I391" s="97">
        <f t="shared" ref="I391:I454" si="117">F391*rrHOEX</f>
        <v>0.19681295048466554</v>
      </c>
      <c r="J391" s="97">
        <f t="shared" ref="J391:J454" si="118">F391*mr + G391*mr + H391*mr+I391*mr</f>
        <v>2.6109856402787249E-2</v>
      </c>
      <c r="K391" s="97">
        <f t="shared" ref="K391:K454" si="119">F391*amr + I391*amrHOEX</f>
        <v>0.47449636049285759</v>
      </c>
      <c r="L391" s="97">
        <f t="shared" si="108"/>
        <v>76.123615659997668</v>
      </c>
      <c r="M391" s="97">
        <f t="shared" ref="M391:M454" si="120">E390*pCAPH+(L390+G390+H390+I390)*pCAPH+(S390+N390+O390+P390)*(1-pUAPH)</f>
        <v>502.56393668858311</v>
      </c>
      <c r="N391" s="97">
        <f t="shared" ref="N391:N454" si="121">M391*rrOSEXc</f>
        <v>48.397995971950216</v>
      </c>
      <c r="O391" s="97">
        <f t="shared" ref="O391:O454" si="122">M391*rrEREXc</f>
        <v>1.1552551471480281</v>
      </c>
      <c r="P391" s="97">
        <f t="shared" ref="P391:P454" si="123">M391*rrHOEXc</f>
        <v>1.1552551471480281</v>
      </c>
      <c r="Q391" s="97">
        <f t="shared" ref="Q391:Q454" si="124">M391*mr + N391*mr + O391*mr+P391*mr</f>
        <v>0.15268440980192186</v>
      </c>
      <c r="R391" s="97">
        <f t="shared" ref="R391:R454" si="125">M391*amrc + P391*amrHOEX</f>
        <v>9.0559434743374495E-2</v>
      </c>
      <c r="S391" s="97">
        <f t="shared" si="109"/>
        <v>451.61218657779153</v>
      </c>
      <c r="T391" s="97">
        <f t="shared" si="110"/>
        <v>47.1789892424583</v>
      </c>
      <c r="U391" s="97">
        <f t="shared" si="111"/>
        <v>365.38252941382973</v>
      </c>
      <c r="V391" s="33">
        <f t="shared" si="112"/>
        <v>999.99999999999989</v>
      </c>
      <c r="W391" s="101">
        <f t="shared" ref="W391:W454" si="126">IF(A391=1,((cPH1_+cPHr+(cNES*L391+(cNES+cOSEX)*G391+(cNES+cEREX)*H391+(cNES+cHOEX)*I391 + (cNES+cNES)*S391 +(cNES+ cOSEX)*N391 + (cNES+cEREX)*O391 + (cNES+cHOEX)*P391)))/(1+cDR)^A$5:A$65536,(cPHr+(cNES*L391+(cNES+cOSEX)*G391+(cNES+cEREX)*H391+(cNES+cHOEX)*I391 + (cNES+cNES)*S391 +(cNES+ cOSEX)*N391 + (cNES+cEREX)*O391 + (cNES+cHOEX)*P391))/(1+cDR)^A$5:A$65536)</f>
        <v>74502.994076811461</v>
      </c>
      <c r="X391" s="108">
        <f t="shared" si="113"/>
        <v>587.43848134371194</v>
      </c>
      <c r="Y391" s="32">
        <f>(uNES*L391+ uOCEX*G391+uEREX*'PH + UC'!H391+uHOEX*I391+uNES*S391+ uOCEX*N391+uEREX*O391+uHOEX*P391)/(1+oDR)^A$5:A$65536</f>
        <v>346.64173154873168</v>
      </c>
    </row>
    <row r="392" spans="1:25" x14ac:dyDescent="0.25">
      <c r="A392" s="4">
        <v>386</v>
      </c>
      <c r="C392" s="106">
        <f>IF(male=0,VLOOKUP((($A$5:$A$1570/'Life tables'!$I$2)*2)+age,lifetable,13,1),IF(male=1,VLOOKUP((($A$5:$A$1570/'Life tables'!$I$2)*2)+age,lifetable,10,1),"error"))</f>
        <v>2.7596604845614436E-4</v>
      </c>
      <c r="F392" s="97">
        <f t="shared" si="114"/>
        <v>85.510108217842003</v>
      </c>
      <c r="G392" s="97">
        <f t="shared" si="115"/>
        <v>8.5896693332787137</v>
      </c>
      <c r="H392" s="97">
        <f t="shared" si="116"/>
        <v>0.19656402984812704</v>
      </c>
      <c r="I392" s="97">
        <f t="shared" si="117"/>
        <v>0.19656402984812704</v>
      </c>
      <c r="J392" s="97">
        <f t="shared" si="118"/>
        <v>2.6076833768556594E-2</v>
      </c>
      <c r="K392" s="97">
        <f t="shared" si="119"/>
        <v>0.47389623770724709</v>
      </c>
      <c r="L392" s="97">
        <f t="shared" ref="L392:L455" si="127">F392-SUM(G392:K392)</f>
        <v>76.027337753391237</v>
      </c>
      <c r="M392" s="97">
        <f t="shared" si="120"/>
        <v>501.92837312586983</v>
      </c>
      <c r="N392" s="97">
        <f t="shared" si="121"/>
        <v>48.336789823831445</v>
      </c>
      <c r="O392" s="97">
        <f t="shared" si="122"/>
        <v>1.1537941627367667</v>
      </c>
      <c r="P392" s="97">
        <f t="shared" si="123"/>
        <v>1.1537941627367667</v>
      </c>
      <c r="Q392" s="97">
        <f t="shared" si="124"/>
        <v>0.15249131865394988</v>
      </c>
      <c r="R392" s="97">
        <f t="shared" si="125"/>
        <v>9.0444909460557651E-2</v>
      </c>
      <c r="S392" s="97">
        <f t="shared" ref="S392:S455" si="128">M392-SUM(N392:R392)</f>
        <v>451.04105874845033</v>
      </c>
      <c r="T392" s="97">
        <f t="shared" ref="T392:T455" si="129">J392+Q392+T391</f>
        <v>47.357557394880807</v>
      </c>
      <c r="U392" s="97">
        <f t="shared" ref="U392:U455" si="130">K392+R392+U391</f>
        <v>365.94687056099752</v>
      </c>
      <c r="V392" s="33">
        <f t="shared" ref="V392:V455" si="131">SUM(G392:I392,L392,N392,O392,P392,S392,T392,U392)</f>
        <v>999.99999999999977</v>
      </c>
      <c r="W392" s="101">
        <f t="shared" si="126"/>
        <v>74323.271354624638</v>
      </c>
      <c r="X392" s="108">
        <f t="shared" ref="X392:X455" si="132">(L392+G392+H392+I392+N392+O392+P392+S392)</f>
        <v>586.69557204412149</v>
      </c>
      <c r="Y392" s="32">
        <f>(uNES*L392+ uOCEX*G392+uEREX*'PH + UC'!H392+uHOEX*I392+uNES*S392+ uOCEX*N392+uEREX*O392+uHOEX*P392)/(1+oDR)^A$5:A$65536</f>
        <v>346.10378398330045</v>
      </c>
    </row>
    <row r="393" spans="1:25" x14ac:dyDescent="0.25">
      <c r="A393" s="4">
        <v>387</v>
      </c>
      <c r="C393" s="106">
        <f>IF(male=0,VLOOKUP((($A$5:$A$1570/'Life tables'!$I$2)*2)+age,lifetable,13,1),IF(male=1,VLOOKUP((($A$5:$A$1570/'Life tables'!$I$2)*2)+age,lifetable,10,1),"error"))</f>
        <v>2.7596604845614436E-4</v>
      </c>
      <c r="F393" s="97">
        <f t="shared" si="114"/>
        <v>85.401959087379012</v>
      </c>
      <c r="G393" s="97">
        <f t="shared" si="115"/>
        <v>8.5788055267800463</v>
      </c>
      <c r="H393" s="97">
        <f t="shared" si="116"/>
        <v>0.19631542498314172</v>
      </c>
      <c r="I393" s="97">
        <f t="shared" si="117"/>
        <v>0.19631542498314172</v>
      </c>
      <c r="J393" s="97">
        <f t="shared" si="118"/>
        <v>2.6043853025623689E-2</v>
      </c>
      <c r="K393" s="97">
        <f t="shared" si="119"/>
        <v>0.47329687621530325</v>
      </c>
      <c r="L393" s="97">
        <f t="shared" si="127"/>
        <v>75.931181981391759</v>
      </c>
      <c r="M393" s="97">
        <f t="shared" si="120"/>
        <v>501.29361295674244</v>
      </c>
      <c r="N393" s="97">
        <f t="shared" si="121"/>
        <v>48.275661044255649</v>
      </c>
      <c r="O393" s="97">
        <f t="shared" si="122"/>
        <v>1.1523350251046063</v>
      </c>
      <c r="P393" s="97">
        <f t="shared" si="123"/>
        <v>1.1523350251046063</v>
      </c>
      <c r="Q393" s="97">
        <f t="shared" si="124"/>
        <v>0.15229847158571896</v>
      </c>
      <c r="R393" s="97">
        <f t="shared" si="125"/>
        <v>9.0330528945130009E-2</v>
      </c>
      <c r="S393" s="97">
        <f t="shared" si="128"/>
        <v>450.47065286174671</v>
      </c>
      <c r="T393" s="97">
        <f t="shared" si="129"/>
        <v>47.53589971949215</v>
      </c>
      <c r="U393" s="97">
        <f t="shared" si="130"/>
        <v>366.51049796615797</v>
      </c>
      <c r="V393" s="33">
        <f t="shared" si="131"/>
        <v>999.99999999999977</v>
      </c>
      <c r="W393" s="101">
        <f t="shared" si="126"/>
        <v>74143.982185250046</v>
      </c>
      <c r="X393" s="108">
        <f t="shared" si="132"/>
        <v>585.95360231434961</v>
      </c>
      <c r="Y393" s="32">
        <f>(uNES*L393+ uOCEX*G393+uEREX*'PH + UC'!H393+uHOEX*I393+uNES*S393+ uOCEX*N393+uEREX*O393+uHOEX*P393)/(1+oDR)^A$5:A$65536</f>
        <v>345.56667127496235</v>
      </c>
    </row>
    <row r="394" spans="1:25" x14ac:dyDescent="0.25">
      <c r="A394" s="4">
        <v>388</v>
      </c>
      <c r="C394" s="106">
        <f>IF(male=0,VLOOKUP((($A$5:$A$1570/'Life tables'!$I$2)*2)+age,lifetable,13,1),IF(male=1,VLOOKUP((($A$5:$A$1570/'Life tables'!$I$2)*2)+age,lifetable,10,1),"error"))</f>
        <v>2.7596604845614436E-4</v>
      </c>
      <c r="F394" s="97">
        <f t="shared" si="114"/>
        <v>85.29394713057053</v>
      </c>
      <c r="G394" s="97">
        <f t="shared" si="115"/>
        <v>8.5679554996620642</v>
      </c>
      <c r="H394" s="97">
        <f t="shared" si="116"/>
        <v>0.19606713544235471</v>
      </c>
      <c r="I394" s="97">
        <f t="shared" si="117"/>
        <v>0.19606713544235471</v>
      </c>
      <c r="J394" s="97">
        <f t="shared" si="118"/>
        <v>2.6010914114640956E-2</v>
      </c>
      <c r="K394" s="97">
        <f t="shared" si="119"/>
        <v>0.47269827493849825</v>
      </c>
      <c r="L394" s="97">
        <f t="shared" si="127"/>
        <v>75.835148170970612</v>
      </c>
      <c r="M394" s="97">
        <f t="shared" si="120"/>
        <v>500.65965518377908</v>
      </c>
      <c r="N394" s="97">
        <f t="shared" si="121"/>
        <v>48.21460953716894</v>
      </c>
      <c r="O394" s="97">
        <f t="shared" si="122"/>
        <v>1.1508777319587509</v>
      </c>
      <c r="P394" s="97">
        <f t="shared" si="123"/>
        <v>1.1508777319587509</v>
      </c>
      <c r="Q394" s="97">
        <f t="shared" si="124"/>
        <v>0.15210586829420142</v>
      </c>
      <c r="R394" s="97">
        <f t="shared" si="125"/>
        <v>9.0216293017361282E-2</v>
      </c>
      <c r="S394" s="97">
        <f t="shared" si="128"/>
        <v>449.90096802138106</v>
      </c>
      <c r="T394" s="97">
        <f t="shared" si="129"/>
        <v>47.714016501900993</v>
      </c>
      <c r="U394" s="97">
        <f t="shared" si="130"/>
        <v>367.07341253411386</v>
      </c>
      <c r="V394" s="33">
        <f t="shared" si="131"/>
        <v>999.99999999999977</v>
      </c>
      <c r="W394" s="101">
        <f t="shared" si="126"/>
        <v>73965.125523581533</v>
      </c>
      <c r="X394" s="108">
        <f t="shared" si="132"/>
        <v>585.21257096398494</v>
      </c>
      <c r="Y394" s="32">
        <f>(uNES*L394+ uOCEX*G394+uEREX*'PH + UC'!H394+uHOEX*I394+uNES*S394+ uOCEX*N394+uEREX*O394+uHOEX*P394)/(1+oDR)^A$5:A$65536</f>
        <v>345.03039212682739</v>
      </c>
    </row>
    <row r="395" spans="1:25" x14ac:dyDescent="0.25">
      <c r="A395" s="4">
        <v>389</v>
      </c>
      <c r="C395" s="106">
        <f>IF(male=0,VLOOKUP((($A$5:$A$1570/'Life tables'!$I$2)*2)+age,lifetable,13,1),IF(male=1,VLOOKUP((($A$5:$A$1570/'Life tables'!$I$2)*2)+age,lifetable,10,1),"error"))</f>
        <v>2.7596604845614436E-4</v>
      </c>
      <c r="F395" s="97">
        <f t="shared" si="114"/>
        <v>85.186072154083959</v>
      </c>
      <c r="G395" s="97">
        <f t="shared" si="115"/>
        <v>8.5571192325041014</v>
      </c>
      <c r="H395" s="97">
        <f t="shared" si="116"/>
        <v>0.19581916078134792</v>
      </c>
      <c r="I395" s="97">
        <f t="shared" si="117"/>
        <v>0.19581916078134792</v>
      </c>
      <c r="J395" s="97">
        <f t="shared" si="118"/>
        <v>2.597801697665043E-2</v>
      </c>
      <c r="K395" s="97">
        <f t="shared" si="119"/>
        <v>0.4721004328053845</v>
      </c>
      <c r="L395" s="97">
        <f t="shared" si="127"/>
        <v>75.739236150235129</v>
      </c>
      <c r="M395" s="97">
        <f t="shared" si="120"/>
        <v>500.02649880990094</v>
      </c>
      <c r="N395" s="97">
        <f t="shared" si="121"/>
        <v>48.153635206550469</v>
      </c>
      <c r="O395" s="97">
        <f t="shared" si="122"/>
        <v>1.1494222810071926</v>
      </c>
      <c r="P395" s="97">
        <f t="shared" si="123"/>
        <v>1.1494222810071926</v>
      </c>
      <c r="Q395" s="97">
        <f t="shared" si="124"/>
        <v>0.15191350847647372</v>
      </c>
      <c r="R395" s="97">
        <f t="shared" si="125"/>
        <v>9.0102201497582968E-2</v>
      </c>
      <c r="S395" s="97">
        <f t="shared" si="128"/>
        <v>449.33200333136205</v>
      </c>
      <c r="T395" s="97">
        <f t="shared" si="129"/>
        <v>47.89190802735412</v>
      </c>
      <c r="U395" s="97">
        <f t="shared" si="130"/>
        <v>367.63561516841685</v>
      </c>
      <c r="V395" s="33">
        <f t="shared" si="131"/>
        <v>999.99999999999977</v>
      </c>
      <c r="W395" s="101">
        <f t="shared" si="126"/>
        <v>73786.700326991806</v>
      </c>
      <c r="X395" s="108">
        <f t="shared" si="132"/>
        <v>584.47247680422879</v>
      </c>
      <c r="Y395" s="32">
        <f>(uNES*L395+ uOCEX*G395+uEREX*'PH + UC'!H395+uHOEX*I395+uNES*S395+ uOCEX*N395+uEREX*O395+uHOEX*P395)/(1+oDR)^A$5:A$65536</f>
        <v>344.49494524408266</v>
      </c>
    </row>
    <row r="396" spans="1:25" x14ac:dyDescent="0.25">
      <c r="A396" s="4">
        <v>390</v>
      </c>
      <c r="C396" s="106">
        <f>IF(male=0,VLOOKUP((($A$5:$A$1570/'Life tables'!$I$2)*2)+age,lifetable,13,1),IF(male=1,VLOOKUP((($A$5:$A$1570/'Life tables'!$I$2)*2)+age,lifetable,10,1),"error"))</f>
        <v>2.7596604845614436E-4</v>
      </c>
      <c r="F396" s="97">
        <f t="shared" si="114"/>
        <v>85.078333965811709</v>
      </c>
      <c r="G396" s="97">
        <f t="shared" si="115"/>
        <v>8.5462967060085475</v>
      </c>
      <c r="H396" s="97">
        <f t="shared" si="116"/>
        <v>0.1955715005585193</v>
      </c>
      <c r="I396" s="97">
        <f t="shared" si="117"/>
        <v>0.1955715005585193</v>
      </c>
      <c r="J396" s="97">
        <f t="shared" si="118"/>
        <v>2.5945161553067714E-2</v>
      </c>
      <c r="K396" s="97">
        <f t="shared" si="119"/>
        <v>0.47150334875130345</v>
      </c>
      <c r="L396" s="97">
        <f t="shared" si="127"/>
        <v>75.643445748381751</v>
      </c>
      <c r="M396" s="97">
        <f t="shared" si="120"/>
        <v>499.39414283841717</v>
      </c>
      <c r="N396" s="97">
        <f t="shared" si="121"/>
        <v>48.092737956416755</v>
      </c>
      <c r="O396" s="97">
        <f t="shared" si="122"/>
        <v>1.1479686699588154</v>
      </c>
      <c r="P396" s="97">
        <f t="shared" si="123"/>
        <v>1.1479686699588154</v>
      </c>
      <c r="Q396" s="97">
        <f t="shared" si="124"/>
        <v>0.15172139182973043</v>
      </c>
      <c r="R396" s="97">
        <f t="shared" si="125"/>
        <v>8.9988254206196522E-2</v>
      </c>
      <c r="S396" s="97">
        <f t="shared" si="128"/>
        <v>448.76375789604685</v>
      </c>
      <c r="T396" s="97">
        <f t="shared" si="129"/>
        <v>48.069574580736919</v>
      </c>
      <c r="U396" s="97">
        <f t="shared" si="130"/>
        <v>368.19710677137437</v>
      </c>
      <c r="V396" s="33">
        <f t="shared" si="131"/>
        <v>999.99999999999989</v>
      </c>
      <c r="W396" s="101">
        <f t="shared" si="126"/>
        <v>73608.705555328619</v>
      </c>
      <c r="X396" s="108">
        <f t="shared" si="132"/>
        <v>583.73331864788861</v>
      </c>
      <c r="Y396" s="32">
        <f>(uNES*L396+ uOCEX*G396+uEREX*'PH + UC'!H396+uHOEX*I396+uNES*S396+ uOCEX*N396+uEREX*O396+uHOEX*P396)/(1+oDR)^A$5:A$65536</f>
        <v>343.96032933398521</v>
      </c>
    </row>
    <row r="397" spans="1:25" x14ac:dyDescent="0.25">
      <c r="A397" s="4">
        <v>391</v>
      </c>
      <c r="C397" s="106">
        <f>IF(male=0,VLOOKUP((($A$5:$A$1570/'Life tables'!$I$2)*2)+age,lifetable,13,1),IF(male=1,VLOOKUP((($A$5:$A$1570/'Life tables'!$I$2)*2)+age,lifetable,10,1),"error"))</f>
        <v>2.7596604845614436E-4</v>
      </c>
      <c r="F397" s="97">
        <f t="shared" si="114"/>
        <v>84.970732374821125</v>
      </c>
      <c r="G397" s="97">
        <f t="shared" si="115"/>
        <v>8.5354879009958218</v>
      </c>
      <c r="H397" s="97">
        <f t="shared" si="116"/>
        <v>0.19532415433496761</v>
      </c>
      <c r="I397" s="97">
        <f t="shared" si="117"/>
        <v>0.19532415433496761</v>
      </c>
      <c r="J397" s="97">
        <f t="shared" si="118"/>
        <v>2.5912347785666725E-2</v>
      </c>
      <c r="K397" s="97">
        <f t="shared" si="119"/>
        <v>0.47090702171810817</v>
      </c>
      <c r="L397" s="97">
        <f t="shared" si="127"/>
        <v>75.5477767956516</v>
      </c>
      <c r="M397" s="97">
        <f t="shared" si="120"/>
        <v>498.76258627306737</v>
      </c>
      <c r="N397" s="97">
        <f t="shared" si="121"/>
        <v>48.03191769082575</v>
      </c>
      <c r="O397" s="97">
        <f t="shared" si="122"/>
        <v>1.1465168965234931</v>
      </c>
      <c r="P397" s="97">
        <f t="shared" si="123"/>
        <v>1.1465168965234931</v>
      </c>
      <c r="Q397" s="97">
        <f t="shared" si="124"/>
        <v>0.15152951805129672</v>
      </c>
      <c r="R397" s="97">
        <f t="shared" si="125"/>
        <v>8.9874450963680977E-2</v>
      </c>
      <c r="S397" s="97">
        <f t="shared" si="128"/>
        <v>448.19623082017966</v>
      </c>
      <c r="T397" s="97">
        <f t="shared" si="129"/>
        <v>48.24701644657388</v>
      </c>
      <c r="U397" s="97">
        <f t="shared" si="130"/>
        <v>368.75788824405618</v>
      </c>
      <c r="V397" s="33">
        <f t="shared" si="131"/>
        <v>999.99999999999977</v>
      </c>
      <c r="W397" s="101">
        <f t="shared" si="126"/>
        <v>73431.140170910861</v>
      </c>
      <c r="X397" s="108">
        <f t="shared" si="132"/>
        <v>582.99509530936973</v>
      </c>
      <c r="Y397" s="32">
        <f>(uNES*L397+ uOCEX*G397+uEREX*'PH + UC'!H397+uHOEX*I397+uNES*S397+ uOCEX*N397+uEREX*O397+uHOEX*P397)/(1+oDR)^A$5:A$65536</f>
        <v>343.42654310585613</v>
      </c>
    </row>
    <row r="398" spans="1:25" x14ac:dyDescent="0.25">
      <c r="A398" s="4">
        <v>392</v>
      </c>
      <c r="C398" s="106">
        <f>IF(male=0,VLOOKUP((($A$5:$A$1570/'Life tables'!$I$2)*2)+age,lifetable,13,1),IF(male=1,VLOOKUP((($A$5:$A$1570/'Life tables'!$I$2)*2)+age,lifetable,10,1),"error"))</f>
        <v>3.0034427820335718E-4</v>
      </c>
      <c r="F398" s="97">
        <f t="shared" si="114"/>
        <v>84.863267191307173</v>
      </c>
      <c r="G398" s="97">
        <f t="shared" si="115"/>
        <v>8.5246927983996077</v>
      </c>
      <c r="H398" s="97">
        <f t="shared" si="116"/>
        <v>0.19507712167438371</v>
      </c>
      <c r="I398" s="97">
        <f t="shared" si="117"/>
        <v>0.19507712167438371</v>
      </c>
      <c r="J398" s="97">
        <f t="shared" si="118"/>
        <v>2.8165720030599046E-2</v>
      </c>
      <c r="K398" s="97">
        <f t="shared" si="119"/>
        <v>0.4703114506539009</v>
      </c>
      <c r="L398" s="97">
        <f t="shared" si="127"/>
        <v>75.449942978874304</v>
      </c>
      <c r="M398" s="97">
        <f t="shared" si="120"/>
        <v>498.13182811806263</v>
      </c>
      <c r="N398" s="97">
        <f t="shared" si="121"/>
        <v>47.971174313880837</v>
      </c>
      <c r="O398" s="97">
        <f t="shared" si="122"/>
        <v>1.1450669584121829</v>
      </c>
      <c r="P398" s="97">
        <f t="shared" si="123"/>
        <v>1.1450669584121829</v>
      </c>
      <c r="Q398" s="97">
        <f t="shared" si="124"/>
        <v>0.1647067407083459</v>
      </c>
      <c r="R398" s="97">
        <f t="shared" si="125"/>
        <v>8.9760791590600256E-2</v>
      </c>
      <c r="S398" s="97">
        <f t="shared" si="128"/>
        <v>447.61605235505851</v>
      </c>
      <c r="T398" s="97">
        <f t="shared" si="129"/>
        <v>48.439888907312827</v>
      </c>
      <c r="U398" s="97">
        <f t="shared" si="130"/>
        <v>369.31796048630065</v>
      </c>
      <c r="V398" s="33">
        <f t="shared" si="131"/>
        <v>999.99999999999977</v>
      </c>
      <c r="W398" s="101">
        <f t="shared" si="126"/>
        <v>73252.293819467857</v>
      </c>
      <c r="X398" s="108">
        <f t="shared" si="132"/>
        <v>582.24215060638642</v>
      </c>
      <c r="Y398" s="32">
        <f>(uNES*L398+ uOCEX*G398+uEREX*'PH + UC'!H398+uHOEX*I398+uNES*S398+ uOCEX*N398+uEREX*O398+uHOEX*P398)/(1+oDR)^A$5:A$65536</f>
        <v>342.88421481410251</v>
      </c>
    </row>
    <row r="399" spans="1:25" x14ac:dyDescent="0.25">
      <c r="A399" s="4">
        <v>393</v>
      </c>
      <c r="C399" s="106">
        <f>IF(male=0,VLOOKUP((($A$5:$A$1570/'Life tables'!$I$2)*2)+age,lifetable,13,1),IF(male=1,VLOOKUP((($A$5:$A$1570/'Life tables'!$I$2)*2)+age,lifetable,10,1),"error"))</f>
        <v>3.0034427820335718E-4</v>
      </c>
      <c r="F399" s="97">
        <f t="shared" si="114"/>
        <v>84.753642419308846</v>
      </c>
      <c r="G399" s="97">
        <f t="shared" si="115"/>
        <v>8.5136807606203675</v>
      </c>
      <c r="H399" s="97">
        <f t="shared" si="116"/>
        <v>0.19482512471865215</v>
      </c>
      <c r="I399" s="97">
        <f t="shared" si="117"/>
        <v>0.19482512471865215</v>
      </c>
      <c r="J399" s="97">
        <f t="shared" si="118"/>
        <v>2.8129336083354092E-2</v>
      </c>
      <c r="K399" s="97">
        <f t="shared" si="119"/>
        <v>0.46970391117006383</v>
      </c>
      <c r="L399" s="97">
        <f t="shared" si="127"/>
        <v>75.352478161997752</v>
      </c>
      <c r="M399" s="97">
        <f t="shared" si="120"/>
        <v>497.48850818707757</v>
      </c>
      <c r="N399" s="97">
        <f t="shared" si="121"/>
        <v>47.90922121069233</v>
      </c>
      <c r="O399" s="97">
        <f t="shared" si="122"/>
        <v>1.1435881442608327</v>
      </c>
      <c r="P399" s="97">
        <f t="shared" si="123"/>
        <v>1.1435881442608327</v>
      </c>
      <c r="Q399" s="97">
        <f t="shared" si="124"/>
        <v>0.16449402768122298</v>
      </c>
      <c r="R399" s="97">
        <f t="shared" si="125"/>
        <v>8.9644868650142123E-2</v>
      </c>
      <c r="S399" s="97">
        <f t="shared" si="128"/>
        <v>447.03797179153219</v>
      </c>
      <c r="T399" s="97">
        <f t="shared" si="129"/>
        <v>48.632512271077402</v>
      </c>
      <c r="U399" s="97">
        <f t="shared" si="130"/>
        <v>369.87730926612085</v>
      </c>
      <c r="V399" s="33">
        <f t="shared" si="131"/>
        <v>999.99999999999989</v>
      </c>
      <c r="W399" s="101">
        <f t="shared" si="126"/>
        <v>73073.624794145246</v>
      </c>
      <c r="X399" s="108">
        <f t="shared" si="132"/>
        <v>581.49017846280162</v>
      </c>
      <c r="Y399" s="32">
        <f>(uNES*L399+ uOCEX*G399+uEREX*'PH + UC'!H399+uHOEX*I399+uNES*S399+ uOCEX*N399+uEREX*O399+uHOEX*P399)/(1+oDR)^A$5:A$65536</f>
        <v>342.34289396619272</v>
      </c>
    </row>
    <row r="400" spans="1:25" x14ac:dyDescent="0.25">
      <c r="A400" s="4">
        <v>394</v>
      </c>
      <c r="C400" s="106">
        <f>IF(male=0,VLOOKUP((($A$5:$A$1570/'Life tables'!$I$2)*2)+age,lifetable,13,1),IF(male=1,VLOOKUP((($A$5:$A$1570/'Life tables'!$I$2)*2)+age,lifetable,10,1),"error"))</f>
        <v>3.0034427820335718E-4</v>
      </c>
      <c r="F400" s="97">
        <f t="shared" si="114"/>
        <v>84.644160378815556</v>
      </c>
      <c r="G400" s="97">
        <f t="shared" si="115"/>
        <v>8.50268306051953</v>
      </c>
      <c r="H400" s="97">
        <f t="shared" si="116"/>
        <v>0.19457345586307623</v>
      </c>
      <c r="I400" s="97">
        <f t="shared" si="117"/>
        <v>0.19457345586307623</v>
      </c>
      <c r="J400" s="97">
        <f t="shared" si="118"/>
        <v>2.8092999508025667E-2</v>
      </c>
      <c r="K400" s="97">
        <f t="shared" si="119"/>
        <v>0.46909716270292223</v>
      </c>
      <c r="L400" s="97">
        <f t="shared" si="127"/>
        <v>75.255140244358927</v>
      </c>
      <c r="M400" s="97">
        <f t="shared" si="120"/>
        <v>496.84601808398605</v>
      </c>
      <c r="N400" s="97">
        <f t="shared" si="121"/>
        <v>47.847348021727903</v>
      </c>
      <c r="O400" s="97">
        <f t="shared" si="122"/>
        <v>1.1421112376537275</v>
      </c>
      <c r="P400" s="97">
        <f t="shared" si="123"/>
        <v>1.1421112376537275</v>
      </c>
      <c r="Q400" s="97">
        <f t="shared" si="124"/>
        <v>0.16428158903577975</v>
      </c>
      <c r="R400" s="97">
        <f t="shared" si="125"/>
        <v>8.952909524039937E-2</v>
      </c>
      <c r="S400" s="97">
        <f t="shared" si="128"/>
        <v>446.46063690267454</v>
      </c>
      <c r="T400" s="97">
        <f t="shared" si="129"/>
        <v>48.824886859621209</v>
      </c>
      <c r="U400" s="97">
        <f t="shared" si="130"/>
        <v>370.43593552406418</v>
      </c>
      <c r="V400" s="33">
        <f t="shared" si="131"/>
        <v>999.99999999999977</v>
      </c>
      <c r="W400" s="101">
        <f t="shared" si="126"/>
        <v>72895.39154256499</v>
      </c>
      <c r="X400" s="108">
        <f t="shared" si="132"/>
        <v>580.73917761631446</v>
      </c>
      <c r="Y400" s="32">
        <f>(uNES*L400+ uOCEX*G400+uEREX*'PH + UC'!H400+uHOEX*I400+uNES*S400+ uOCEX*N400+uEREX*O400+uHOEX*P400)/(1+oDR)^A$5:A$65536</f>
        <v>341.80242778485081</v>
      </c>
    </row>
    <row r="401" spans="1:25" x14ac:dyDescent="0.25">
      <c r="A401" s="4">
        <v>395</v>
      </c>
      <c r="C401" s="106">
        <f>IF(male=0,VLOOKUP((($A$5:$A$1570/'Life tables'!$I$2)*2)+age,lifetable,13,1),IF(male=1,VLOOKUP((($A$5:$A$1570/'Life tables'!$I$2)*2)+age,lifetable,10,1),"error"))</f>
        <v>3.0034427820335718E-4</v>
      </c>
      <c r="F401" s="97">
        <f t="shared" si="114"/>
        <v>84.53482082865051</v>
      </c>
      <c r="G401" s="97">
        <f t="shared" si="115"/>
        <v>8.4916996738703805</v>
      </c>
      <c r="H401" s="97">
        <f t="shared" si="116"/>
        <v>0.1943221145532574</v>
      </c>
      <c r="I401" s="97">
        <f t="shared" si="117"/>
        <v>0.1943221145532574</v>
      </c>
      <c r="J401" s="97">
        <f t="shared" si="118"/>
        <v>2.8056710224568345E-2</v>
      </c>
      <c r="K401" s="97">
        <f t="shared" si="119"/>
        <v>0.46849120391587673</v>
      </c>
      <c r="L401" s="97">
        <f t="shared" si="127"/>
        <v>75.15792901153317</v>
      </c>
      <c r="M401" s="97">
        <f t="shared" si="120"/>
        <v>496.20435678766404</v>
      </c>
      <c r="N401" s="97">
        <f t="shared" si="121"/>
        <v>47.785554648651086</v>
      </c>
      <c r="O401" s="97">
        <f t="shared" si="122"/>
        <v>1.1406362362435865</v>
      </c>
      <c r="P401" s="97">
        <f t="shared" si="123"/>
        <v>1.1406362362435865</v>
      </c>
      <c r="Q401" s="97">
        <f t="shared" si="124"/>
        <v>0.16406942443438263</v>
      </c>
      <c r="R401" s="97">
        <f t="shared" si="125"/>
        <v>8.9413471177370696E-2</v>
      </c>
      <c r="S401" s="97">
        <f t="shared" si="128"/>
        <v>445.88404677091404</v>
      </c>
      <c r="T401" s="97">
        <f t="shared" si="129"/>
        <v>49.017012994280158</v>
      </c>
      <c r="U401" s="97">
        <f t="shared" si="130"/>
        <v>370.99384019915743</v>
      </c>
      <c r="V401" s="33">
        <f t="shared" si="131"/>
        <v>1000</v>
      </c>
      <c r="W401" s="101">
        <f t="shared" si="126"/>
        <v>72717.59300400631</v>
      </c>
      <c r="X401" s="108">
        <f t="shared" si="132"/>
        <v>579.9891468065623</v>
      </c>
      <c r="Y401" s="32">
        <f>(uNES*L401+ uOCEX*G401+uEREX*'PH + UC'!H401+uHOEX*I401+uNES*S401+ uOCEX*N401+uEREX*O401+uHOEX*P401)/(1+oDR)^A$5:A$65536</f>
        <v>341.26281491729043</v>
      </c>
    </row>
    <row r="402" spans="1:25" x14ac:dyDescent="0.25">
      <c r="A402" s="4">
        <v>396</v>
      </c>
      <c r="C402" s="106">
        <f>IF(male=0,VLOOKUP((($A$5:$A$1570/'Life tables'!$I$2)*2)+age,lifetable,13,1),IF(male=1,VLOOKUP((($A$5:$A$1570/'Life tables'!$I$2)*2)+age,lifetable,10,1),"error"))</f>
        <v>3.0034427820335718E-4</v>
      </c>
      <c r="F402" s="97">
        <f t="shared" si="114"/>
        <v>84.425623530756639</v>
      </c>
      <c r="G402" s="97">
        <f t="shared" si="115"/>
        <v>8.4807305767595889</v>
      </c>
      <c r="H402" s="97">
        <f t="shared" si="116"/>
        <v>0.19407110024196844</v>
      </c>
      <c r="I402" s="97">
        <f t="shared" si="117"/>
        <v>0.19407110024196844</v>
      </c>
      <c r="J402" s="97">
        <f t="shared" si="118"/>
        <v>2.8020468153972078E-2</v>
      </c>
      <c r="K402" s="97">
        <f t="shared" si="119"/>
        <v>0.46788603348961699</v>
      </c>
      <c r="L402" s="97">
        <f t="shared" si="127"/>
        <v>75.060844251869526</v>
      </c>
      <c r="M402" s="97">
        <f t="shared" si="120"/>
        <v>495.56352327580578</v>
      </c>
      <c r="N402" s="97">
        <f t="shared" si="121"/>
        <v>47.723840993011635</v>
      </c>
      <c r="O402" s="97">
        <f t="shared" si="122"/>
        <v>1.1391631376804121</v>
      </c>
      <c r="P402" s="97">
        <f t="shared" si="123"/>
        <v>1.1391631376804121</v>
      </c>
      <c r="Q402" s="97">
        <f t="shared" si="124"/>
        <v>0.16385753353900737</v>
      </c>
      <c r="R402" s="97">
        <f t="shared" si="125"/>
        <v>8.9297996276841846E-2</v>
      </c>
      <c r="S402" s="97">
        <f t="shared" si="128"/>
        <v>445.30820047761745</v>
      </c>
      <c r="T402" s="97">
        <f t="shared" si="129"/>
        <v>49.208890995973135</v>
      </c>
      <c r="U402" s="97">
        <f t="shared" si="130"/>
        <v>371.55102422892389</v>
      </c>
      <c r="V402" s="33">
        <f t="shared" si="131"/>
        <v>1000</v>
      </c>
      <c r="W402" s="101">
        <f t="shared" si="126"/>
        <v>72540.228120221131</v>
      </c>
      <c r="X402" s="108">
        <f t="shared" si="132"/>
        <v>579.24008477510301</v>
      </c>
      <c r="Y402" s="32">
        <f>(uNES*L402+ uOCEX*G402+uEREX*'PH + UC'!H402+uHOEX*I402+uNES*S402+ uOCEX*N402+uEREX*O402+uHOEX*P402)/(1+oDR)^A$5:A$65536</f>
        <v>340.72405401303484</v>
      </c>
    </row>
    <row r="403" spans="1:25" x14ac:dyDescent="0.25">
      <c r="A403" s="4">
        <v>397</v>
      </c>
      <c r="C403" s="106">
        <f>IF(male=0,VLOOKUP((($A$5:$A$1570/'Life tables'!$I$2)*2)+age,lifetable,13,1),IF(male=1,VLOOKUP((($A$5:$A$1570/'Life tables'!$I$2)*2)+age,lifetable,10,1),"error"))</f>
        <v>3.0034427820335718E-4</v>
      </c>
      <c r="F403" s="97">
        <f t="shared" si="114"/>
        <v>84.316568250053891</v>
      </c>
      <c r="G403" s="97">
        <f t="shared" si="115"/>
        <v>8.4697757455728695</v>
      </c>
      <c r="H403" s="97">
        <f t="shared" si="116"/>
        <v>0.1938204123888255</v>
      </c>
      <c r="I403" s="97">
        <f t="shared" si="117"/>
        <v>0.1938204123888255</v>
      </c>
      <c r="J403" s="97">
        <f t="shared" si="118"/>
        <v>2.7984273218214922E-2</v>
      </c>
      <c r="K403" s="97">
        <f t="shared" si="119"/>
        <v>0.46728165012133172</v>
      </c>
      <c r="L403" s="97">
        <f t="shared" si="127"/>
        <v>74.963885756363823</v>
      </c>
      <c r="M403" s="97">
        <f t="shared" si="120"/>
        <v>494.92351652504908</v>
      </c>
      <c r="N403" s="97">
        <f t="shared" si="121"/>
        <v>47.662206956257549</v>
      </c>
      <c r="O403" s="97">
        <f t="shared" si="122"/>
        <v>1.1376919396117784</v>
      </c>
      <c r="P403" s="97">
        <f t="shared" si="123"/>
        <v>1.1376919396117784</v>
      </c>
      <c r="Q403" s="97">
        <f t="shared" si="124"/>
        <v>0.16364591601128037</v>
      </c>
      <c r="R403" s="97">
        <f t="shared" si="125"/>
        <v>8.9182670354408244E-2</v>
      </c>
      <c r="S403" s="97">
        <f t="shared" si="128"/>
        <v>444.73309710320228</v>
      </c>
      <c r="T403" s="97">
        <f t="shared" si="129"/>
        <v>49.400521185202628</v>
      </c>
      <c r="U403" s="97">
        <f t="shared" si="130"/>
        <v>372.10748854939965</v>
      </c>
      <c r="V403" s="33">
        <f t="shared" si="131"/>
        <v>1000</v>
      </c>
      <c r="W403" s="101">
        <f t="shared" si="126"/>
        <v>72363.295835433848</v>
      </c>
      <c r="X403" s="108">
        <f t="shared" si="132"/>
        <v>578.49199026539782</v>
      </c>
      <c r="Y403" s="32">
        <f>(uNES*L403+ uOCEX*G403+uEREX*'PH + UC'!H403+uHOEX*I403+uNES*S403+ uOCEX*N403+uEREX*O403+uHOEX*P403)/(1+oDR)^A$5:A$65536</f>
        <v>340.18614372390488</v>
      </c>
    </row>
    <row r="404" spans="1:25" x14ac:dyDescent="0.25">
      <c r="A404" s="4">
        <v>398</v>
      </c>
      <c r="C404" s="106">
        <f>IF(male=0,VLOOKUP((($A$5:$A$1570/'Life tables'!$I$2)*2)+age,lifetable,13,1),IF(male=1,VLOOKUP((($A$5:$A$1570/'Life tables'!$I$2)*2)+age,lifetable,10,1),"error"))</f>
        <v>3.0034427820335718E-4</v>
      </c>
      <c r="F404" s="97">
        <f t="shared" si="114"/>
        <v>84.207654754303491</v>
      </c>
      <c r="G404" s="97">
        <f t="shared" si="115"/>
        <v>8.4588351569813547</v>
      </c>
      <c r="H404" s="97">
        <f t="shared" si="116"/>
        <v>0.19357005045997605</v>
      </c>
      <c r="I404" s="97">
        <f t="shared" si="117"/>
        <v>0.19357005045997605</v>
      </c>
      <c r="J404" s="97">
        <f t="shared" si="118"/>
        <v>2.7948125340217907E-2</v>
      </c>
      <c r="K404" s="97">
        <f t="shared" si="119"/>
        <v>0.46667805252395567</v>
      </c>
      <c r="L404" s="97">
        <f t="shared" si="127"/>
        <v>74.867053318538012</v>
      </c>
      <c r="M404" s="97">
        <f t="shared" si="120"/>
        <v>494.28433551109424</v>
      </c>
      <c r="N404" s="97">
        <f t="shared" si="121"/>
        <v>47.60065243974654</v>
      </c>
      <c r="O404" s="97">
        <f t="shared" si="122"/>
        <v>1.1362226396831046</v>
      </c>
      <c r="P404" s="97">
        <f t="shared" si="123"/>
        <v>1.1362226396831046</v>
      </c>
      <c r="Q404" s="97">
        <f t="shared" si="124"/>
        <v>0.16343457151251806</v>
      </c>
      <c r="R404" s="97">
        <f t="shared" si="125"/>
        <v>8.9067493225496369E-2</v>
      </c>
      <c r="S404" s="97">
        <f t="shared" si="128"/>
        <v>444.15873572724348</v>
      </c>
      <c r="T404" s="97">
        <f t="shared" si="129"/>
        <v>49.591903882055362</v>
      </c>
      <c r="U404" s="97">
        <f t="shared" si="130"/>
        <v>372.66323409514911</v>
      </c>
      <c r="V404" s="33">
        <f t="shared" si="131"/>
        <v>1000</v>
      </c>
      <c r="W404" s="101">
        <f t="shared" si="126"/>
        <v>72186.795096340968</v>
      </c>
      <c r="X404" s="108">
        <f t="shared" si="132"/>
        <v>577.74486202279559</v>
      </c>
      <c r="Y404" s="32">
        <f>(uNES*L404+ uOCEX*G404+uEREX*'PH + UC'!H404+uHOEX*I404+uNES*S404+ uOCEX*N404+uEREX*O404+uHOEX*P404)/(1+oDR)^A$5:A$65536</f>
        <v>339.64908270400736</v>
      </c>
    </row>
    <row r="405" spans="1:25" x14ac:dyDescent="0.25">
      <c r="A405" s="4">
        <v>399</v>
      </c>
      <c r="C405" s="106">
        <f>IF(male=0,VLOOKUP((($A$5:$A$1570/'Life tables'!$I$2)*2)+age,lifetable,13,1),IF(male=1,VLOOKUP((($A$5:$A$1570/'Life tables'!$I$2)*2)+age,lifetable,10,1),"error"))</f>
        <v>3.0034427820335718E-4</v>
      </c>
      <c r="F405" s="97">
        <f t="shared" si="114"/>
        <v>84.098882813978847</v>
      </c>
      <c r="G405" s="97">
        <f t="shared" si="115"/>
        <v>8.4479087879286148</v>
      </c>
      <c r="H405" s="97">
        <f t="shared" si="116"/>
        <v>0.19332001392780204</v>
      </c>
      <c r="I405" s="97">
        <f t="shared" si="117"/>
        <v>0.19332001392780204</v>
      </c>
      <c r="J405" s="97">
        <f t="shared" si="118"/>
        <v>2.7912024443802228E-2</v>
      </c>
      <c r="K405" s="97">
        <f t="shared" si="119"/>
        <v>0.46607523942545448</v>
      </c>
      <c r="L405" s="97">
        <f t="shared" si="127"/>
        <v>74.770346734325372</v>
      </c>
      <c r="M405" s="97">
        <f t="shared" si="120"/>
        <v>493.6459792088167</v>
      </c>
      <c r="N405" s="97">
        <f t="shared" si="121"/>
        <v>47.539177344756901</v>
      </c>
      <c r="O405" s="97">
        <f t="shared" si="122"/>
        <v>1.1347552355379131</v>
      </c>
      <c r="P405" s="97">
        <f t="shared" si="123"/>
        <v>1.1347552355379131</v>
      </c>
      <c r="Q405" s="97">
        <f t="shared" si="124"/>
        <v>0.16322349970376415</v>
      </c>
      <c r="R405" s="97">
        <f t="shared" si="125"/>
        <v>8.895246470538401E-2</v>
      </c>
      <c r="S405" s="97">
        <f t="shared" si="128"/>
        <v>443.5851154285748</v>
      </c>
      <c r="T405" s="97">
        <f t="shared" si="129"/>
        <v>49.783039406202931</v>
      </c>
      <c r="U405" s="97">
        <f t="shared" si="130"/>
        <v>373.21826179927996</v>
      </c>
      <c r="V405" s="33">
        <f t="shared" si="131"/>
        <v>1000.0000000000001</v>
      </c>
      <c r="W405" s="101">
        <f t="shared" si="126"/>
        <v>72010.724852110026</v>
      </c>
      <c r="X405" s="108">
        <f t="shared" si="132"/>
        <v>576.99869879451717</v>
      </c>
      <c r="Y405" s="32">
        <f>(uNES*L405+ uOCEX*G405+uEREX*'PH + UC'!H405+uHOEX*I405+uNES*S405+ uOCEX*N405+uEREX*O405+uHOEX*P405)/(1+oDR)^A$5:A$65536</f>
        <v>339.11286960972268</v>
      </c>
    </row>
    <row r="406" spans="1:25" x14ac:dyDescent="0.25">
      <c r="A406" s="4">
        <v>400</v>
      </c>
      <c r="C406" s="106">
        <f>IF(male=0,VLOOKUP((($A$5:$A$1570/'Life tables'!$I$2)*2)+age,lifetable,13,1),IF(male=1,VLOOKUP((($A$5:$A$1570/'Life tables'!$I$2)*2)+age,lifetable,10,1),"error"))</f>
        <v>3.0034427820335718E-4</v>
      </c>
      <c r="F406" s="97">
        <f t="shared" si="114"/>
        <v>83.990252202142869</v>
      </c>
      <c r="G406" s="97">
        <f t="shared" si="115"/>
        <v>8.4369966156183462</v>
      </c>
      <c r="H406" s="97">
        <f t="shared" si="116"/>
        <v>0.19307030227063809</v>
      </c>
      <c r="I406" s="97">
        <f t="shared" si="117"/>
        <v>0.19307030227063809</v>
      </c>
      <c r="J406" s="97">
        <f t="shared" si="118"/>
        <v>2.7875970453648549E-2</v>
      </c>
      <c r="K406" s="97">
        <f t="shared" si="119"/>
        <v>0.46547320956814503</v>
      </c>
      <c r="L406" s="97">
        <f t="shared" si="127"/>
        <v>74.673765801961451</v>
      </c>
      <c r="M406" s="97">
        <f t="shared" si="120"/>
        <v>493.00844659237424</v>
      </c>
      <c r="N406" s="97">
        <f t="shared" si="121"/>
        <v>47.477781572497804</v>
      </c>
      <c r="O406" s="97">
        <f t="shared" si="122"/>
        <v>1.1332897248180775</v>
      </c>
      <c r="P406" s="97">
        <f t="shared" si="123"/>
        <v>1.1332897248180775</v>
      </c>
      <c r="Q406" s="97">
        <f t="shared" si="124"/>
        <v>0.16301270024582504</v>
      </c>
      <c r="R406" s="97">
        <f t="shared" si="125"/>
        <v>8.8837584609219714E-2</v>
      </c>
      <c r="S406" s="97">
        <f t="shared" si="128"/>
        <v>443.01223528538526</v>
      </c>
      <c r="T406" s="97">
        <f t="shared" si="129"/>
        <v>49.973928076902403</v>
      </c>
      <c r="U406" s="97">
        <f t="shared" si="130"/>
        <v>373.77257259345731</v>
      </c>
      <c r="V406" s="33">
        <f t="shared" si="131"/>
        <v>1000</v>
      </c>
      <c r="W406" s="101">
        <f t="shared" si="126"/>
        <v>71835.084054378865</v>
      </c>
      <c r="X406" s="108">
        <f t="shared" si="132"/>
        <v>576.25349932964025</v>
      </c>
      <c r="Y406" s="32">
        <f>(uNES*L406+ uOCEX*G406+uEREX*'PH + UC'!H406+uHOEX*I406+uNES*S406+ uOCEX*N406+uEREX*O406+uHOEX*P406)/(1+oDR)^A$5:A$65536</f>
        <v>338.57750309969475</v>
      </c>
    </row>
    <row r="407" spans="1:25" x14ac:dyDescent="0.25">
      <c r="A407" s="4">
        <v>401</v>
      </c>
      <c r="C407" s="106">
        <f>IF(male=0,VLOOKUP((($A$5:$A$1570/'Life tables'!$I$2)*2)+age,lifetable,13,1),IF(male=1,VLOOKUP((($A$5:$A$1570/'Life tables'!$I$2)*2)+age,lifetable,10,1),"error"))</f>
        <v>3.0034427820335718E-4</v>
      </c>
      <c r="F407" s="97">
        <f t="shared" si="114"/>
        <v>83.8817626943314</v>
      </c>
      <c r="G407" s="97">
        <f t="shared" si="115"/>
        <v>8.4260986175026549</v>
      </c>
      <c r="H407" s="97">
        <f t="shared" si="116"/>
        <v>0.19282091497250328</v>
      </c>
      <c r="I407" s="97">
        <f t="shared" si="117"/>
        <v>0.19282091497250328</v>
      </c>
      <c r="J407" s="97">
        <f t="shared" si="118"/>
        <v>2.7839963295258258E-2</v>
      </c>
      <c r="K407" s="97">
        <f t="shared" si="119"/>
        <v>0.46487196170804884</v>
      </c>
      <c r="L407" s="97">
        <f t="shared" si="127"/>
        <v>74.577310321880432</v>
      </c>
      <c r="M407" s="97">
        <f t="shared" si="120"/>
        <v>492.37173663530893</v>
      </c>
      <c r="N407" s="97">
        <f t="shared" si="121"/>
        <v>47.41646502411912</v>
      </c>
      <c r="O407" s="97">
        <f t="shared" si="122"/>
        <v>1.1318261051640555</v>
      </c>
      <c r="P407" s="97">
        <f t="shared" si="123"/>
        <v>1.1318261051640555</v>
      </c>
      <c r="Q407" s="97">
        <f t="shared" si="124"/>
        <v>0.16280217279930359</v>
      </c>
      <c r="R407" s="97">
        <f t="shared" si="125"/>
        <v>8.8722852752041031E-2</v>
      </c>
      <c r="S407" s="97">
        <f t="shared" si="128"/>
        <v>442.44009437531037</v>
      </c>
      <c r="T407" s="97">
        <f t="shared" si="129"/>
        <v>50.164570212996964</v>
      </c>
      <c r="U407" s="97">
        <f t="shared" si="130"/>
        <v>374.32616740791741</v>
      </c>
      <c r="V407" s="33">
        <f t="shared" si="131"/>
        <v>1000.0000000000001</v>
      </c>
      <c r="W407" s="101">
        <f t="shared" si="126"/>
        <v>71659.871657253927</v>
      </c>
      <c r="X407" s="108">
        <f t="shared" si="132"/>
        <v>575.50926237908573</v>
      </c>
      <c r="Y407" s="32">
        <f>(uNES*L407+ uOCEX*G407+uEREX*'PH + UC'!H407+uHOEX*I407+uNES*S407+ uOCEX*N407+uEREX*O407+uHOEX*P407)/(1+oDR)^A$5:A$65536</f>
        <v>338.04298183482018</v>
      </c>
    </row>
    <row r="408" spans="1:25" x14ac:dyDescent="0.25">
      <c r="A408" s="4">
        <v>402</v>
      </c>
      <c r="C408" s="106">
        <f>IF(male=0,VLOOKUP((($A$5:$A$1570/'Life tables'!$I$2)*2)+age,lifetable,13,1),IF(male=1,VLOOKUP((($A$5:$A$1570/'Life tables'!$I$2)*2)+age,lifetable,10,1),"error"))</f>
        <v>3.0034427820335718E-4</v>
      </c>
      <c r="F408" s="97">
        <f t="shared" si="114"/>
        <v>83.77341406844225</v>
      </c>
      <c r="G408" s="97">
        <f t="shared" si="115"/>
        <v>8.4152147712709091</v>
      </c>
      <c r="H408" s="97">
        <f t="shared" si="116"/>
        <v>0.19257185152284628</v>
      </c>
      <c r="I408" s="97">
        <f t="shared" si="117"/>
        <v>0.19257185152284628</v>
      </c>
      <c r="J408" s="97">
        <f t="shared" si="118"/>
        <v>2.7804002894916677E-2</v>
      </c>
      <c r="K408" s="97">
        <f t="shared" si="119"/>
        <v>0.4642714946142778</v>
      </c>
      <c r="L408" s="97">
        <f t="shared" si="127"/>
        <v>74.480980096616449</v>
      </c>
      <c r="M408" s="97">
        <f t="shared" si="120"/>
        <v>491.73584831064346</v>
      </c>
      <c r="N408" s="97">
        <f t="shared" si="121"/>
        <v>47.35522760072071</v>
      </c>
      <c r="O408" s="97">
        <f t="shared" si="122"/>
        <v>1.130364374215111</v>
      </c>
      <c r="P408" s="97">
        <f t="shared" si="123"/>
        <v>1.130364374215111</v>
      </c>
      <c r="Q408" s="97">
        <f t="shared" si="124"/>
        <v>0.16259191702463074</v>
      </c>
      <c r="R408" s="97">
        <f t="shared" si="125"/>
        <v>8.8608268948791924E-2</v>
      </c>
      <c r="S408" s="97">
        <f t="shared" si="128"/>
        <v>441.8686917755191</v>
      </c>
      <c r="T408" s="97">
        <f t="shared" si="129"/>
        <v>50.354966132916509</v>
      </c>
      <c r="U408" s="97">
        <f t="shared" si="130"/>
        <v>374.87904717148047</v>
      </c>
      <c r="V408" s="33">
        <f t="shared" si="131"/>
        <v>1000</v>
      </c>
      <c r="W408" s="101">
        <f t="shared" si="126"/>
        <v>71485.086617309091</v>
      </c>
      <c r="X408" s="108">
        <f t="shared" si="132"/>
        <v>574.76598669560303</v>
      </c>
      <c r="Y408" s="32">
        <f>(uNES*L408+ uOCEX*G408+uEREX*'PH + UC'!H408+uHOEX*I408+uNES*S408+ uOCEX*N408+uEREX*O408+uHOEX*P408)/(1+oDR)^A$5:A$65536</f>
        <v>337.50930447823754</v>
      </c>
    </row>
    <row r="409" spans="1:25" x14ac:dyDescent="0.25">
      <c r="A409" s="4">
        <v>403</v>
      </c>
      <c r="C409" s="106">
        <f>IF(male=0,VLOOKUP((($A$5:$A$1570/'Life tables'!$I$2)*2)+age,lifetable,13,1),IF(male=1,VLOOKUP((($A$5:$A$1570/'Life tables'!$I$2)*2)+age,lifetable,10,1),"error"))</f>
        <v>3.0034427820335718E-4</v>
      </c>
      <c r="F409" s="97">
        <f t="shared" si="114"/>
        <v>83.665206104629732</v>
      </c>
      <c r="G409" s="97">
        <f t="shared" si="115"/>
        <v>8.4043450548391512</v>
      </c>
      <c r="H409" s="97">
        <f t="shared" si="116"/>
        <v>0.19232311141630282</v>
      </c>
      <c r="I409" s="97">
        <f t="shared" si="117"/>
        <v>0.19232311141630282</v>
      </c>
      <c r="J409" s="97">
        <f t="shared" si="118"/>
        <v>2.7768089179658055E-2</v>
      </c>
      <c r="K409" s="97">
        <f t="shared" si="119"/>
        <v>0.46367180706844896</v>
      </c>
      <c r="L409" s="97">
        <f t="shared" si="127"/>
        <v>74.384774930709867</v>
      </c>
      <c r="M409" s="97">
        <f t="shared" si="120"/>
        <v>491.10078059097333</v>
      </c>
      <c r="N409" s="97">
        <f t="shared" si="121"/>
        <v>47.294069203361296</v>
      </c>
      <c r="O409" s="97">
        <f t="shared" si="122"/>
        <v>1.1289045296095257</v>
      </c>
      <c r="P409" s="97">
        <f t="shared" si="123"/>
        <v>1.1289045296095257</v>
      </c>
      <c r="Q409" s="97">
        <f t="shared" si="124"/>
        <v>0.16238193258209646</v>
      </c>
      <c r="R409" s="97">
        <f t="shared" si="125"/>
        <v>8.8493833014339413E-2</v>
      </c>
      <c r="S409" s="97">
        <f t="shared" si="128"/>
        <v>441.29802656279657</v>
      </c>
      <c r="T409" s="97">
        <f t="shared" si="129"/>
        <v>50.545116154678261</v>
      </c>
      <c r="U409" s="97">
        <f t="shared" si="130"/>
        <v>375.43121281156323</v>
      </c>
      <c r="V409" s="33">
        <f t="shared" si="131"/>
        <v>1000</v>
      </c>
      <c r="W409" s="101">
        <f t="shared" si="126"/>
        <v>71310.727893583506</v>
      </c>
      <c r="X409" s="108">
        <f t="shared" si="132"/>
        <v>574.02367103375855</v>
      </c>
      <c r="Y409" s="32">
        <f>(uNES*L409+ uOCEX*G409+uEREX*'PH + UC'!H409+uHOEX*I409+uNES*S409+ uOCEX*N409+uEREX*O409+uHOEX*P409)/(1+oDR)^A$5:A$65536</f>
        <v>336.97646969531814</v>
      </c>
    </row>
    <row r="410" spans="1:25" x14ac:dyDescent="0.25">
      <c r="A410" s="4">
        <v>404</v>
      </c>
      <c r="C410" s="106">
        <f>IF(male=0,VLOOKUP((($A$5:$A$1570/'Life tables'!$I$2)*2)+age,lifetable,13,1),IF(male=1,VLOOKUP((($A$5:$A$1570/'Life tables'!$I$2)*2)+age,lifetable,10,1),"error"))</f>
        <v>3.0034427820335718E-4</v>
      </c>
      <c r="F410" s="97">
        <f t="shared" si="114"/>
        <v>83.557138585204513</v>
      </c>
      <c r="G410" s="97">
        <f t="shared" si="115"/>
        <v>8.3934894463400305</v>
      </c>
      <c r="H410" s="97">
        <f t="shared" si="116"/>
        <v>0.19207469415246547</v>
      </c>
      <c r="I410" s="97">
        <f t="shared" si="117"/>
        <v>0.19207469415246547</v>
      </c>
      <c r="J410" s="97">
        <f t="shared" si="118"/>
        <v>2.7732222077232336E-2</v>
      </c>
      <c r="K410" s="97">
        <f t="shared" si="119"/>
        <v>0.46307289786413014</v>
      </c>
      <c r="L410" s="97">
        <f t="shared" si="127"/>
        <v>74.288694630618195</v>
      </c>
      <c r="M410" s="97">
        <f t="shared" si="120"/>
        <v>490.46653244855406</v>
      </c>
      <c r="N410" s="97">
        <f t="shared" si="121"/>
        <v>47.232989733066866</v>
      </c>
      <c r="O410" s="97">
        <f t="shared" si="122"/>
        <v>1.1274465689848003</v>
      </c>
      <c r="P410" s="97">
        <f t="shared" si="123"/>
        <v>1.1274465689848003</v>
      </c>
      <c r="Q410" s="97">
        <f t="shared" si="124"/>
        <v>0.16217221913187818</v>
      </c>
      <c r="R410" s="97">
        <f t="shared" si="125"/>
        <v>8.8379544763489221E-2</v>
      </c>
      <c r="S410" s="97">
        <f t="shared" si="128"/>
        <v>440.72809781362224</v>
      </c>
      <c r="T410" s="97">
        <f t="shared" si="129"/>
        <v>50.73502059588737</v>
      </c>
      <c r="U410" s="97">
        <f t="shared" si="130"/>
        <v>375.98266525419086</v>
      </c>
      <c r="V410" s="33">
        <f t="shared" si="131"/>
        <v>1000</v>
      </c>
      <c r="W410" s="101">
        <f t="shared" si="126"/>
        <v>71136.794447580032</v>
      </c>
      <c r="X410" s="108">
        <f t="shared" si="132"/>
        <v>573.28231414992183</v>
      </c>
      <c r="Y410" s="32">
        <f>(uNES*L410+ uOCEX*G410+uEREX*'PH + UC'!H410+uHOEX*I410+uNES*S410+ uOCEX*N410+uEREX*O410+uHOEX*P410)/(1+oDR)^A$5:A$65536</f>
        <v>336.4444761536559</v>
      </c>
    </row>
    <row r="411" spans="1:25" x14ac:dyDescent="0.25">
      <c r="A411" s="4">
        <v>405</v>
      </c>
      <c r="C411" s="106">
        <f>IF(male=0,VLOOKUP((($A$5:$A$1570/'Life tables'!$I$2)*2)+age,lifetable,13,1),IF(male=1,VLOOKUP((($A$5:$A$1570/'Life tables'!$I$2)*2)+age,lifetable,10,1),"error"))</f>
        <v>3.0034427820335718E-4</v>
      </c>
      <c r="F411" s="97">
        <f t="shared" si="114"/>
        <v>83.449211294538273</v>
      </c>
      <c r="G411" s="97">
        <f t="shared" si="115"/>
        <v>8.3826479241132326</v>
      </c>
      <c r="H411" s="97">
        <f t="shared" si="116"/>
        <v>0.19182659923566453</v>
      </c>
      <c r="I411" s="97">
        <f t="shared" si="117"/>
        <v>0.19182659923566453</v>
      </c>
      <c r="J411" s="97">
        <f t="shared" si="118"/>
        <v>2.7696401516073478E-2</v>
      </c>
      <c r="K411" s="97">
        <f t="shared" si="119"/>
        <v>0.46247476580631103</v>
      </c>
      <c r="L411" s="97">
        <f t="shared" si="127"/>
        <v>74.192739004631321</v>
      </c>
      <c r="M411" s="97">
        <f t="shared" si="120"/>
        <v>489.83310285538357</v>
      </c>
      <c r="N411" s="97">
        <f t="shared" si="121"/>
        <v>47.171989090838579</v>
      </c>
      <c r="O411" s="97">
        <f t="shared" si="122"/>
        <v>1.125990489977843</v>
      </c>
      <c r="P411" s="97">
        <f t="shared" si="123"/>
        <v>1.125990489977843</v>
      </c>
      <c r="Q411" s="97">
        <f t="shared" si="124"/>
        <v>0.16196277633406803</v>
      </c>
      <c r="R411" s="97">
        <f t="shared" si="125"/>
        <v>8.8265404011000664E-2</v>
      </c>
      <c r="S411" s="97">
        <f t="shared" si="128"/>
        <v>440.15890460424424</v>
      </c>
      <c r="T411" s="97">
        <f t="shared" si="129"/>
        <v>50.924679773737509</v>
      </c>
      <c r="U411" s="97">
        <f t="shared" si="130"/>
        <v>376.53340542400815</v>
      </c>
      <c r="V411" s="33">
        <f t="shared" si="131"/>
        <v>1000</v>
      </c>
      <c r="W411" s="101">
        <f t="shared" si="126"/>
        <v>70963.285243262697</v>
      </c>
      <c r="X411" s="108">
        <f t="shared" si="132"/>
        <v>572.54191480225438</v>
      </c>
      <c r="Y411" s="32">
        <f>(uNES*L411+ uOCEX*G411+uEREX*'PH + UC'!H411+uHOEX*I411+uNES*S411+ uOCEX*N411+uEREX*O411+uHOEX*P411)/(1+oDR)^A$5:A$65536</f>
        <v>335.91332252305801</v>
      </c>
    </row>
    <row r="412" spans="1:25" x14ac:dyDescent="0.25">
      <c r="A412" s="4">
        <v>406</v>
      </c>
      <c r="C412" s="106">
        <f>IF(male=0,VLOOKUP((($A$5:$A$1570/'Life tables'!$I$2)*2)+age,lifetable,13,1),IF(male=1,VLOOKUP((($A$5:$A$1570/'Life tables'!$I$2)*2)+age,lifetable,10,1),"error"))</f>
        <v>3.0034427820335718E-4</v>
      </c>
      <c r="F412" s="97">
        <f t="shared" si="114"/>
        <v>83.3414240189731</v>
      </c>
      <c r="G412" s="97">
        <f t="shared" si="115"/>
        <v>8.3718204666963718</v>
      </c>
      <c r="H412" s="97">
        <f t="shared" si="116"/>
        <v>0.19157882617475966</v>
      </c>
      <c r="I412" s="97">
        <f t="shared" si="117"/>
        <v>0.19157882617475966</v>
      </c>
      <c r="J412" s="97">
        <f t="shared" si="118"/>
        <v>2.7660627425269434E-2</v>
      </c>
      <c r="K412" s="97">
        <f t="shared" si="119"/>
        <v>0.46187740971090163</v>
      </c>
      <c r="L412" s="97">
        <f t="shared" si="127"/>
        <v>74.096907862791042</v>
      </c>
      <c r="M412" s="97">
        <f t="shared" si="120"/>
        <v>489.20049078328128</v>
      </c>
      <c r="N412" s="97">
        <f t="shared" si="121"/>
        <v>47.111067177660424</v>
      </c>
      <c r="O412" s="97">
        <f t="shared" si="122"/>
        <v>1.1245362902251517</v>
      </c>
      <c r="P412" s="97">
        <f t="shared" si="123"/>
        <v>1.1245362902251517</v>
      </c>
      <c r="Q412" s="97">
        <f t="shared" si="124"/>
        <v>0.1617536038486993</v>
      </c>
      <c r="R412" s="97">
        <f t="shared" si="125"/>
        <v>8.8151410571600919E-2</v>
      </c>
      <c r="S412" s="97">
        <f t="shared" si="128"/>
        <v>439.59044601075027</v>
      </c>
      <c r="T412" s="97">
        <f t="shared" si="129"/>
        <v>51.114094005011481</v>
      </c>
      <c r="U412" s="97">
        <f t="shared" si="130"/>
        <v>377.08343424429063</v>
      </c>
      <c r="V412" s="33">
        <f t="shared" si="131"/>
        <v>1000</v>
      </c>
      <c r="W412" s="101">
        <f t="shared" si="126"/>
        <v>70790.199247054479</v>
      </c>
      <c r="X412" s="108">
        <f t="shared" si="132"/>
        <v>571.80247175069803</v>
      </c>
      <c r="Y412" s="32">
        <f>(uNES*L412+ uOCEX*G412+uEREX*'PH + UC'!H412+uHOEX*I412+uNES*S412+ uOCEX*N412+uEREX*O412+uHOEX*P412)/(1+oDR)^A$5:A$65536</f>
        <v>335.38300747553706</v>
      </c>
    </row>
    <row r="413" spans="1:25" x14ac:dyDescent="0.25">
      <c r="A413" s="4">
        <v>407</v>
      </c>
      <c r="C413" s="106">
        <f>IF(male=0,VLOOKUP((($A$5:$A$1570/'Life tables'!$I$2)*2)+age,lifetable,13,1),IF(male=1,VLOOKUP((($A$5:$A$1570/'Life tables'!$I$2)*2)+age,lifetable,10,1),"error"))</f>
        <v>3.0034427820335718E-4</v>
      </c>
      <c r="F413" s="97">
        <f t="shared" si="114"/>
        <v>83.233776546735371</v>
      </c>
      <c r="G413" s="97">
        <f t="shared" si="115"/>
        <v>8.361007052816344</v>
      </c>
      <c r="H413" s="97">
        <f t="shared" si="116"/>
        <v>0.19133137448294205</v>
      </c>
      <c r="I413" s="97">
        <f t="shared" si="117"/>
        <v>0.19133137448294205</v>
      </c>
      <c r="J413" s="97">
        <f t="shared" si="118"/>
        <v>2.7624899734533533E-2</v>
      </c>
      <c r="K413" s="97">
        <f t="shared" si="119"/>
        <v>0.46128082840425427</v>
      </c>
      <c r="L413" s="97">
        <f t="shared" si="127"/>
        <v>74.001201016814349</v>
      </c>
      <c r="M413" s="97">
        <f t="shared" si="120"/>
        <v>488.56869520396248</v>
      </c>
      <c r="N413" s="97">
        <f t="shared" si="121"/>
        <v>47.050223894506352</v>
      </c>
      <c r="O413" s="97">
        <f t="shared" si="122"/>
        <v>1.1230839673629849</v>
      </c>
      <c r="P413" s="97">
        <f t="shared" si="123"/>
        <v>1.1230839673629849</v>
      </c>
      <c r="Q413" s="97">
        <f t="shared" si="124"/>
        <v>0.16154470133577081</v>
      </c>
      <c r="R413" s="97">
        <f t="shared" si="125"/>
        <v>8.8037564259998327E-2</v>
      </c>
      <c r="S413" s="97">
        <f t="shared" si="128"/>
        <v>439.02272110913441</v>
      </c>
      <c r="T413" s="97">
        <f t="shared" si="129"/>
        <v>51.303263606081785</v>
      </c>
      <c r="U413" s="97">
        <f t="shared" si="130"/>
        <v>377.63275263695488</v>
      </c>
      <c r="V413" s="33">
        <f t="shared" si="131"/>
        <v>1000</v>
      </c>
      <c r="W413" s="101">
        <f t="shared" si="126"/>
        <v>70617.535427834737</v>
      </c>
      <c r="X413" s="108">
        <f t="shared" si="132"/>
        <v>571.06398375696335</v>
      </c>
      <c r="Y413" s="32">
        <f>(uNES*L413+ uOCEX*G413+uEREX*'PH + UC'!H413+uHOEX*I413+uNES*S413+ uOCEX*N413+uEREX*O413+uHOEX*P413)/(1+oDR)^A$5:A$65536</f>
        <v>334.85352968530054</v>
      </c>
    </row>
    <row r="414" spans="1:25" x14ac:dyDescent="0.25">
      <c r="A414" s="4">
        <v>408</v>
      </c>
      <c r="C414" s="106">
        <f>IF(male=0,VLOOKUP((($A$5:$A$1570/'Life tables'!$I$2)*2)+age,lifetable,13,1),IF(male=1,VLOOKUP((($A$5:$A$1570/'Life tables'!$I$2)*2)+age,lifetable,10,1),"error"))</f>
        <v>3.0034427820335718E-4</v>
      </c>
      <c r="F414" s="97">
        <f t="shared" si="114"/>
        <v>83.126268667853793</v>
      </c>
      <c r="G414" s="97">
        <f t="shared" si="115"/>
        <v>8.3502076613810967</v>
      </c>
      <c r="H414" s="97">
        <f t="shared" si="116"/>
        <v>0.1910842436775459</v>
      </c>
      <c r="I414" s="97">
        <f t="shared" si="117"/>
        <v>0.1910842436775459</v>
      </c>
      <c r="J414" s="97">
        <f t="shared" si="118"/>
        <v>2.7589218374177278E-2</v>
      </c>
      <c r="K414" s="97">
        <f t="shared" si="119"/>
        <v>0.46068502072271011</v>
      </c>
      <c r="L414" s="97">
        <f t="shared" si="127"/>
        <v>73.905618280020718</v>
      </c>
      <c r="M414" s="97">
        <f t="shared" si="120"/>
        <v>487.93771508910947</v>
      </c>
      <c r="N414" s="97">
        <f t="shared" si="121"/>
        <v>46.989459142347144</v>
      </c>
      <c r="O414" s="97">
        <f t="shared" si="122"/>
        <v>1.1216335190275251</v>
      </c>
      <c r="P414" s="97">
        <f t="shared" si="123"/>
        <v>1.1216335190275251</v>
      </c>
      <c r="Q414" s="97">
        <f t="shared" si="124"/>
        <v>0.16133606845527035</v>
      </c>
      <c r="R414" s="97">
        <f t="shared" si="125"/>
        <v>8.7923864890895334E-2</v>
      </c>
      <c r="S414" s="97">
        <f t="shared" si="128"/>
        <v>438.45572897536113</v>
      </c>
      <c r="T414" s="97">
        <f t="shared" si="129"/>
        <v>51.49218889291123</v>
      </c>
      <c r="U414" s="97">
        <f t="shared" si="130"/>
        <v>378.18136152256847</v>
      </c>
      <c r="V414" s="33">
        <f t="shared" si="131"/>
        <v>1000</v>
      </c>
      <c r="W414" s="101">
        <f t="shared" si="126"/>
        <v>70445.292756936615</v>
      </c>
      <c r="X414" s="108">
        <f t="shared" si="132"/>
        <v>570.32644958452022</v>
      </c>
      <c r="Y414" s="32">
        <f>(uNES*L414+ uOCEX*G414+uEREX*'PH + UC'!H414+uHOEX*I414+uNES*S414+ uOCEX*N414+uEREX*O414+uHOEX*P414)/(1+oDR)^A$5:A$65536</f>
        <v>334.32488782874424</v>
      </c>
    </row>
    <row r="415" spans="1:25" x14ac:dyDescent="0.25">
      <c r="A415" s="4">
        <v>409</v>
      </c>
      <c r="C415" s="106">
        <f>IF(male=0,VLOOKUP((($A$5:$A$1570/'Life tables'!$I$2)*2)+age,lifetable,13,1),IF(male=1,VLOOKUP((($A$5:$A$1570/'Life tables'!$I$2)*2)+age,lifetable,10,1),"error"))</f>
        <v>3.0034427820335718E-4</v>
      </c>
      <c r="F415" s="97">
        <f t="shared" si="114"/>
        <v>83.018900174081651</v>
      </c>
      <c r="G415" s="97">
        <f t="shared" si="115"/>
        <v>8.3394222714718076</v>
      </c>
      <c r="H415" s="97">
        <f t="shared" si="116"/>
        <v>0.19083743327986974</v>
      </c>
      <c r="I415" s="97">
        <f t="shared" si="117"/>
        <v>0.19083743327986974</v>
      </c>
      <c r="J415" s="97">
        <f t="shared" si="118"/>
        <v>2.7553583275084569E-2</v>
      </c>
      <c r="K415" s="97">
        <f t="shared" si="119"/>
        <v>0.46008998551216762</v>
      </c>
      <c r="L415" s="97">
        <f t="shared" si="127"/>
        <v>73.810159467262849</v>
      </c>
      <c r="M415" s="97">
        <f t="shared" si="120"/>
        <v>487.30754941043853</v>
      </c>
      <c r="N415" s="97">
        <f t="shared" si="121"/>
        <v>46.928772822156851</v>
      </c>
      <c r="O415" s="97">
        <f t="shared" si="122"/>
        <v>1.1201849428550337</v>
      </c>
      <c r="P415" s="97">
        <f t="shared" si="123"/>
        <v>1.1201849428550337</v>
      </c>
      <c r="Q415" s="97">
        <f t="shared" si="124"/>
        <v>0.16112770486719713</v>
      </c>
      <c r="R415" s="97">
        <f t="shared" si="125"/>
        <v>8.7810312279000546E-2</v>
      </c>
      <c r="S415" s="97">
        <f t="shared" si="128"/>
        <v>437.88946868542541</v>
      </c>
      <c r="T415" s="97">
        <f t="shared" si="129"/>
        <v>51.680870181053514</v>
      </c>
      <c r="U415" s="97">
        <f t="shared" si="130"/>
        <v>378.72926182035962</v>
      </c>
      <c r="V415" s="33">
        <f t="shared" si="131"/>
        <v>999.99999999999989</v>
      </c>
      <c r="W415" s="101">
        <f t="shared" si="126"/>
        <v>70273.470208143946</v>
      </c>
      <c r="X415" s="108">
        <f t="shared" si="132"/>
        <v>569.58986799858678</v>
      </c>
      <c r="Y415" s="32">
        <f>(uNES*L415+ uOCEX*G415+uEREX*'PH + UC'!H415+uHOEX*I415+uNES*S415+ uOCEX*N415+uEREX*O415+uHOEX*P415)/(1+oDR)^A$5:A$65536</f>
        <v>333.79708058444299</v>
      </c>
    </row>
    <row r="416" spans="1:25" x14ac:dyDescent="0.25">
      <c r="A416" s="4">
        <v>410</v>
      </c>
      <c r="C416" s="106">
        <f>IF(male=0,VLOOKUP((($A$5:$A$1570/'Life tables'!$I$2)*2)+age,lifetable,13,1),IF(male=1,VLOOKUP((($A$5:$A$1570/'Life tables'!$I$2)*2)+age,lifetable,10,1),"error"))</f>
        <v>3.0034427820335718E-4</v>
      </c>
      <c r="F416" s="97">
        <f t="shared" si="114"/>
        <v>82.911670858822632</v>
      </c>
      <c r="G416" s="97">
        <f t="shared" si="115"/>
        <v>8.3286508623354472</v>
      </c>
      <c r="H416" s="97">
        <f t="shared" si="116"/>
        <v>0.19059094281500596</v>
      </c>
      <c r="I416" s="97">
        <f t="shared" si="117"/>
        <v>0.19059094281500596</v>
      </c>
      <c r="J416" s="97">
        <f t="shared" si="118"/>
        <v>2.7517994368687054E-2</v>
      </c>
      <c r="K416" s="97">
        <f t="shared" si="119"/>
        <v>0.45949572162767205</v>
      </c>
      <c r="L416" s="97">
        <f t="shared" si="127"/>
        <v>73.714824394860813</v>
      </c>
      <c r="M416" s="97">
        <f t="shared" si="120"/>
        <v>486.67819713976411</v>
      </c>
      <c r="N416" s="97">
        <f t="shared" si="121"/>
        <v>46.868164834918979</v>
      </c>
      <c r="O416" s="97">
        <f t="shared" si="122"/>
        <v>1.1187382364819967</v>
      </c>
      <c r="P416" s="97">
        <f t="shared" si="123"/>
        <v>1.1187382364819967</v>
      </c>
      <c r="Q416" s="97">
        <f t="shared" si="124"/>
        <v>0.16091961023158269</v>
      </c>
      <c r="R416" s="97">
        <f t="shared" si="125"/>
        <v>8.7696906239040209E-2</v>
      </c>
      <c r="S416" s="97">
        <f t="shared" si="128"/>
        <v>437.32393931541054</v>
      </c>
      <c r="T416" s="97">
        <f t="shared" si="129"/>
        <v>51.869307785653781</v>
      </c>
      <c r="U416" s="97">
        <f t="shared" si="130"/>
        <v>379.27645444822633</v>
      </c>
      <c r="V416" s="33">
        <f t="shared" si="131"/>
        <v>999.99999999999989</v>
      </c>
      <c r="W416" s="101">
        <f t="shared" si="126"/>
        <v>70102.066757688342</v>
      </c>
      <c r="X416" s="108">
        <f t="shared" si="132"/>
        <v>568.85423776611981</v>
      </c>
      <c r="Y416" s="32">
        <f>(uNES*L416+ uOCEX*G416+uEREX*'PH + UC'!H416+uHOEX*I416+uNES*S416+ uOCEX*N416+uEREX*O416+uHOEX*P416)/(1+oDR)^A$5:A$65536</f>
        <v>333.2701066331432</v>
      </c>
    </row>
    <row r="417" spans="1:25" x14ac:dyDescent="0.25">
      <c r="A417" s="4">
        <v>411</v>
      </c>
      <c r="C417" s="106">
        <f>IF(male=0,VLOOKUP((($A$5:$A$1570/'Life tables'!$I$2)*2)+age,lifetable,13,1),IF(male=1,VLOOKUP((($A$5:$A$1570/'Life tables'!$I$2)*2)+age,lifetable,10,1),"error"))</f>
        <v>3.0034427820335718E-4</v>
      </c>
      <c r="F417" s="97">
        <f t="shared" si="114"/>
        <v>82.804580517060572</v>
      </c>
      <c r="G417" s="97">
        <f t="shared" si="115"/>
        <v>8.3178934133777105</v>
      </c>
      <c r="H417" s="97">
        <f t="shared" si="116"/>
        <v>0.19034477181167925</v>
      </c>
      <c r="I417" s="97">
        <f t="shared" si="117"/>
        <v>0.19034477181167925</v>
      </c>
      <c r="J417" s="97">
        <f t="shared" si="118"/>
        <v>2.7482451586940841E-2</v>
      </c>
      <c r="K417" s="97">
        <f t="shared" si="119"/>
        <v>0.4589022279330256</v>
      </c>
      <c r="L417" s="97">
        <f t="shared" si="127"/>
        <v>73.619612880539535</v>
      </c>
      <c r="M417" s="97">
        <f t="shared" si="120"/>
        <v>486.04965724905918</v>
      </c>
      <c r="N417" s="97">
        <f t="shared" si="121"/>
        <v>46.807635081632284</v>
      </c>
      <c r="O417" s="97">
        <f t="shared" si="122"/>
        <v>1.117293397545265</v>
      </c>
      <c r="P417" s="97">
        <f t="shared" si="123"/>
        <v>1.117293397545265</v>
      </c>
      <c r="Q417" s="97">
        <f t="shared" si="124"/>
        <v>0.16071178420851107</v>
      </c>
      <c r="R417" s="97">
        <f t="shared" si="125"/>
        <v>8.7583646585769129E-2</v>
      </c>
      <c r="S417" s="97">
        <f t="shared" si="128"/>
        <v>436.75913994154206</v>
      </c>
      <c r="T417" s="97">
        <f t="shared" si="129"/>
        <v>52.057502021449231</v>
      </c>
      <c r="U417" s="97">
        <f t="shared" si="130"/>
        <v>379.82294032274513</v>
      </c>
      <c r="V417" s="33">
        <f t="shared" si="131"/>
        <v>999.99999999999977</v>
      </c>
      <c r="W417" s="101">
        <f t="shared" si="126"/>
        <v>69931.081384246034</v>
      </c>
      <c r="X417" s="108">
        <f t="shared" si="132"/>
        <v>568.11955765580547</v>
      </c>
      <c r="Y417" s="32">
        <f>(uNES*L417+ uOCEX*G417+uEREX*'PH + UC'!H417+uHOEX*I417+uNES*S417+ uOCEX*N417+uEREX*O417+uHOEX*P417)/(1+oDR)^A$5:A$65536</f>
        <v>332.74396465775482</v>
      </c>
    </row>
    <row r="418" spans="1:25" x14ac:dyDescent="0.25">
      <c r="A418" s="4">
        <v>412</v>
      </c>
      <c r="C418" s="106">
        <f>IF(male=0,VLOOKUP((($A$5:$A$1570/'Life tables'!$I$2)*2)+age,lifetable,13,1),IF(male=1,VLOOKUP((($A$5:$A$1570/'Life tables'!$I$2)*2)+age,lifetable,10,1),"error"))</f>
        <v>3.0034427820335718E-4</v>
      </c>
      <c r="F418" s="97">
        <f t="shared" si="114"/>
        <v>82.697628945292394</v>
      </c>
      <c r="G418" s="97">
        <f t="shared" si="115"/>
        <v>8.3071499041562902</v>
      </c>
      <c r="H418" s="97">
        <f t="shared" si="116"/>
        <v>0.1900989198020924</v>
      </c>
      <c r="I418" s="97">
        <f t="shared" si="117"/>
        <v>0.1900989198020924</v>
      </c>
      <c r="J418" s="97">
        <f t="shared" si="118"/>
        <v>2.7446954862304206E-2</v>
      </c>
      <c r="K418" s="97">
        <f t="shared" si="119"/>
        <v>0.45830950330041614</v>
      </c>
      <c r="L418" s="97">
        <f t="shared" si="127"/>
        <v>73.524524743369199</v>
      </c>
      <c r="M418" s="97">
        <f t="shared" si="120"/>
        <v>485.4219287105131</v>
      </c>
      <c r="N418" s="97">
        <f t="shared" si="121"/>
        <v>46.747183463316397</v>
      </c>
      <c r="O418" s="97">
        <f t="shared" si="122"/>
        <v>1.1158504236821873</v>
      </c>
      <c r="P418" s="97">
        <f t="shared" si="123"/>
        <v>1.1158504236821873</v>
      </c>
      <c r="Q418" s="97">
        <f t="shared" si="124"/>
        <v>0.16050422645813772</v>
      </c>
      <c r="R418" s="97">
        <f t="shared" si="125"/>
        <v>8.7470533133981121E-2</v>
      </c>
      <c r="S418" s="97">
        <f t="shared" si="128"/>
        <v>436.19506964024021</v>
      </c>
      <c r="T418" s="97">
        <f t="shared" si="129"/>
        <v>52.245453202769674</v>
      </c>
      <c r="U418" s="97">
        <f t="shared" si="130"/>
        <v>380.36872035917952</v>
      </c>
      <c r="V418" s="33">
        <f t="shared" si="131"/>
        <v>999.99999999999989</v>
      </c>
      <c r="W418" s="101">
        <f t="shared" si="126"/>
        <v>69760.51306893467</v>
      </c>
      <c r="X418" s="108">
        <f t="shared" si="132"/>
        <v>567.38582643805069</v>
      </c>
      <c r="Y418" s="32">
        <f>(uNES*L418+ uOCEX*G418+uEREX*'PH + UC'!H418+uHOEX*I418+uNES*S418+ uOCEX*N418+uEREX*O418+uHOEX*P418)/(1+oDR)^A$5:A$65536</f>
        <v>332.2186533433445</v>
      </c>
    </row>
    <row r="419" spans="1:25" x14ac:dyDescent="0.25">
      <c r="A419" s="4">
        <v>413</v>
      </c>
      <c r="C419" s="106">
        <f>IF(male=0,VLOOKUP((($A$5:$A$1570/'Life tables'!$I$2)*2)+age,lifetable,13,1),IF(male=1,VLOOKUP((($A$5:$A$1570/'Life tables'!$I$2)*2)+age,lifetable,10,1),"error"))</f>
        <v>3.0034427820335718E-4</v>
      </c>
      <c r="F419" s="97">
        <f t="shared" si="114"/>
        <v>82.590815941464598</v>
      </c>
      <c r="G419" s="97">
        <f t="shared" si="115"/>
        <v>8.2964203143744868</v>
      </c>
      <c r="H419" s="97">
        <f t="shared" si="116"/>
        <v>0.18985338632178048</v>
      </c>
      <c r="I419" s="97">
        <f t="shared" si="117"/>
        <v>0.18985338632178048</v>
      </c>
      <c r="J419" s="97">
        <f t="shared" si="118"/>
        <v>2.7411504127716538E-2</v>
      </c>
      <c r="K419" s="97">
        <f t="shared" si="119"/>
        <v>0.45771754661006503</v>
      </c>
      <c r="L419" s="97">
        <f t="shared" si="127"/>
        <v>73.42955980370877</v>
      </c>
      <c r="M419" s="97">
        <f t="shared" si="120"/>
        <v>484.79501049658603</v>
      </c>
      <c r="N419" s="97">
        <f t="shared" si="121"/>
        <v>46.686809881016984</v>
      </c>
      <c r="O419" s="97">
        <f t="shared" si="122"/>
        <v>1.1144093125307344</v>
      </c>
      <c r="P419" s="97">
        <f t="shared" si="123"/>
        <v>1.1144093125307344</v>
      </c>
      <c r="Q419" s="97">
        <f t="shared" si="124"/>
        <v>0.16029693664070779</v>
      </c>
      <c r="R419" s="97">
        <f t="shared" si="125"/>
        <v>8.7357565698518796E-2</v>
      </c>
      <c r="S419" s="97">
        <f t="shared" si="128"/>
        <v>435.63172748816834</v>
      </c>
      <c r="T419" s="97">
        <f t="shared" si="129"/>
        <v>52.433161643538099</v>
      </c>
      <c r="U419" s="97">
        <f t="shared" si="130"/>
        <v>380.91379547148813</v>
      </c>
      <c r="V419" s="33">
        <f t="shared" si="131"/>
        <v>999.99999999999989</v>
      </c>
      <c r="W419" s="101">
        <f t="shared" si="126"/>
        <v>69590.360795309578</v>
      </c>
      <c r="X419" s="108">
        <f t="shared" si="132"/>
        <v>566.65304288497362</v>
      </c>
      <c r="Y419" s="32">
        <f>(uNES*L419+ uOCEX*G419+uEREX*'PH + UC'!H419+uHOEX*I419+uNES*S419+ uOCEX*N419+uEREX*O419+uHOEX*P419)/(1+oDR)^A$5:A$65536</f>
        <v>331.69417137712759</v>
      </c>
    </row>
    <row r="420" spans="1:25" x14ac:dyDescent="0.25">
      <c r="A420" s="4">
        <v>414</v>
      </c>
      <c r="C420" s="106">
        <f>IF(male=0,VLOOKUP((($A$5:$A$1570/'Life tables'!$I$2)*2)+age,lifetable,13,1),IF(male=1,VLOOKUP((($A$5:$A$1570/'Life tables'!$I$2)*2)+age,lifetable,10,1),"error"))</f>
        <v>3.0034427820335718E-4</v>
      </c>
      <c r="F420" s="97">
        <f t="shared" si="114"/>
        <v>82.48414130491264</v>
      </c>
      <c r="G420" s="97">
        <f t="shared" si="115"/>
        <v>8.2857046238751284</v>
      </c>
      <c r="H420" s="97">
        <f t="shared" si="116"/>
        <v>0.18960817090947135</v>
      </c>
      <c r="I420" s="97">
        <f t="shared" si="117"/>
        <v>0.18960817090947135</v>
      </c>
      <c r="J420" s="97">
        <f t="shared" si="118"/>
        <v>2.7376099316578233E-2</v>
      </c>
      <c r="K420" s="97">
        <f t="shared" si="119"/>
        <v>0.45712635674989105</v>
      </c>
      <c r="L420" s="97">
        <f t="shared" si="127"/>
        <v>73.334717883152095</v>
      </c>
      <c r="M420" s="97">
        <f t="shared" si="120"/>
        <v>484.16890158006095</v>
      </c>
      <c r="N420" s="97">
        <f t="shared" si="121"/>
        <v>46.626514235810831</v>
      </c>
      <c r="O420" s="97">
        <f t="shared" si="122"/>
        <v>1.1129700617296185</v>
      </c>
      <c r="P420" s="97">
        <f t="shared" si="123"/>
        <v>1.1129700617296185</v>
      </c>
      <c r="Q420" s="97">
        <f t="shared" si="124"/>
        <v>0.16008991441657311</v>
      </c>
      <c r="R420" s="97">
        <f t="shared" si="125"/>
        <v>8.7244744094282914E-2</v>
      </c>
      <c r="S420" s="97">
        <f t="shared" si="128"/>
        <v>435.06911256228</v>
      </c>
      <c r="T420" s="97">
        <f t="shared" si="129"/>
        <v>52.62062765727125</v>
      </c>
      <c r="U420" s="97">
        <f t="shared" si="130"/>
        <v>381.45816657233229</v>
      </c>
      <c r="V420" s="33">
        <f t="shared" si="131"/>
        <v>999.99999999999977</v>
      </c>
      <c r="W420" s="101">
        <f t="shared" si="126"/>
        <v>69420.623549360593</v>
      </c>
      <c r="X420" s="108">
        <f t="shared" si="132"/>
        <v>565.92120577039623</v>
      </c>
      <c r="Y420" s="32">
        <f>(uNES*L420+ uOCEX*G420+uEREX*'PH + UC'!H420+uHOEX*I420+uNES*S420+ uOCEX*N420+uEREX*O420+uHOEX*P420)/(1+oDR)^A$5:A$65536</f>
        <v>331.17051744846208</v>
      </c>
    </row>
    <row r="421" spans="1:25" x14ac:dyDescent="0.25">
      <c r="A421" s="4">
        <v>415</v>
      </c>
      <c r="C421" s="106">
        <f>IF(male=0,VLOOKUP((($A$5:$A$1570/'Life tables'!$I$2)*2)+age,lifetable,13,1),IF(male=1,VLOOKUP((($A$5:$A$1570/'Life tables'!$I$2)*2)+age,lifetable,10,1),"error"))</f>
        <v>3.0034427820335718E-4</v>
      </c>
      <c r="F421" s="97">
        <f t="shared" si="114"/>
        <v>82.377604836303504</v>
      </c>
      <c r="G421" s="97">
        <f t="shared" si="115"/>
        <v>8.2750028126347974</v>
      </c>
      <c r="H421" s="97">
        <f t="shared" si="116"/>
        <v>0.18936327310695364</v>
      </c>
      <c r="I421" s="97">
        <f t="shared" si="117"/>
        <v>0.18936327310695364</v>
      </c>
      <c r="J421" s="97">
        <f t="shared" si="118"/>
        <v>2.7340740362731576E-2</v>
      </c>
      <c r="K421" s="97">
        <f t="shared" si="119"/>
        <v>0.45653593261519271</v>
      </c>
      <c r="L421" s="97">
        <f t="shared" si="127"/>
        <v>73.239998804476869</v>
      </c>
      <c r="M421" s="97">
        <f t="shared" si="120"/>
        <v>483.54360093409281</v>
      </c>
      <c r="N421" s="97">
        <f t="shared" si="121"/>
        <v>46.566296428810524</v>
      </c>
      <c r="O421" s="97">
        <f t="shared" si="122"/>
        <v>1.1115326689184084</v>
      </c>
      <c r="P421" s="97">
        <f t="shared" si="123"/>
        <v>1.1115326689184084</v>
      </c>
      <c r="Q421" s="97">
        <f t="shared" si="124"/>
        <v>0.15988315944620846</v>
      </c>
      <c r="R421" s="97">
        <f t="shared" si="125"/>
        <v>8.7132068136241331E-2</v>
      </c>
      <c r="S421" s="97">
        <f t="shared" si="128"/>
        <v>434.50722393986302</v>
      </c>
      <c r="T421" s="97">
        <f t="shared" si="129"/>
        <v>52.807851557080191</v>
      </c>
      <c r="U421" s="97">
        <f t="shared" si="130"/>
        <v>382.00183457308373</v>
      </c>
      <c r="V421" s="33">
        <f t="shared" si="131"/>
        <v>1000</v>
      </c>
      <c r="W421" s="101">
        <f t="shared" si="126"/>
        <v>69251.300319508082</v>
      </c>
      <c r="X421" s="108">
        <f t="shared" si="132"/>
        <v>565.1903138698359</v>
      </c>
      <c r="Y421" s="32">
        <f>(uNES*L421+ uOCEX*G421+uEREX*'PH + UC'!H421+uHOEX*I421+uNES*S421+ uOCEX*N421+uEREX*O421+uHOEX*P421)/(1+oDR)^A$5:A$65536</f>
        <v>330.64769024884083</v>
      </c>
    </row>
    <row r="422" spans="1:25" x14ac:dyDescent="0.25">
      <c r="A422" s="4">
        <v>416</v>
      </c>
      <c r="C422" s="106">
        <f>IF(male=0,VLOOKUP((($A$5:$A$1570/'Life tables'!$I$2)*2)+age,lifetable,13,1),IF(male=1,VLOOKUP((($A$5:$A$1570/'Life tables'!$I$2)*2)+age,lifetable,10,1),"error"))</f>
        <v>3.0034427820335718E-4</v>
      </c>
      <c r="F422" s="97">
        <f t="shared" si="114"/>
        <v>82.271206337580935</v>
      </c>
      <c r="G422" s="97">
        <f t="shared" si="115"/>
        <v>8.2643148607583257</v>
      </c>
      <c r="H422" s="97">
        <f t="shared" si="116"/>
        <v>0.18911869245895097</v>
      </c>
      <c r="I422" s="97">
        <f t="shared" si="117"/>
        <v>0.18911869245895097</v>
      </c>
      <c r="J422" s="97">
        <f t="shared" si="118"/>
        <v>2.7305427200442642E-2</v>
      </c>
      <c r="K422" s="97">
        <f t="shared" si="119"/>
        <v>0.45594627310834385</v>
      </c>
      <c r="L422" s="97">
        <f t="shared" si="127"/>
        <v>73.145402391595923</v>
      </c>
      <c r="M422" s="97">
        <f t="shared" si="120"/>
        <v>482.919107532255</v>
      </c>
      <c r="N422" s="97">
        <f t="shared" si="121"/>
        <v>46.506156361168976</v>
      </c>
      <c r="O422" s="97">
        <f t="shared" si="122"/>
        <v>1.1100971317376334</v>
      </c>
      <c r="P422" s="97">
        <f t="shared" si="123"/>
        <v>1.1100971317376334</v>
      </c>
      <c r="Q422" s="97">
        <f t="shared" si="124"/>
        <v>0.15967667139022707</v>
      </c>
      <c r="R422" s="97">
        <f t="shared" si="125"/>
        <v>8.7019537639437206E-2</v>
      </c>
      <c r="S422" s="97">
        <f t="shared" si="128"/>
        <v>433.94606069858111</v>
      </c>
      <c r="T422" s="97">
        <f t="shared" si="129"/>
        <v>52.99483365567086</v>
      </c>
      <c r="U422" s="97">
        <f t="shared" si="130"/>
        <v>382.5448003838315</v>
      </c>
      <c r="V422" s="33">
        <f t="shared" si="131"/>
        <v>999.99999999999977</v>
      </c>
      <c r="W422" s="101">
        <f t="shared" si="126"/>
        <v>69082.390096599498</v>
      </c>
      <c r="X422" s="108">
        <f t="shared" si="132"/>
        <v>564.46036596049748</v>
      </c>
      <c r="Y422" s="32">
        <f>(uNES*L422+ uOCEX*G422+uEREX*'PH + UC'!H422+uHOEX*I422+uNES*S422+ uOCEX*N422+uEREX*O422+uHOEX*P422)/(1+oDR)^A$5:A$65536</f>
        <v>330.12568847188521</v>
      </c>
    </row>
    <row r="423" spans="1:25" x14ac:dyDescent="0.25">
      <c r="A423" s="4">
        <v>417</v>
      </c>
      <c r="C423" s="106">
        <f>IF(male=0,VLOOKUP((($A$5:$A$1570/'Life tables'!$I$2)*2)+age,lifetable,13,1),IF(male=1,VLOOKUP((($A$5:$A$1570/'Life tables'!$I$2)*2)+age,lifetable,10,1),"error"))</f>
        <v>3.0034427820335718E-4</v>
      </c>
      <c r="F423" s="97">
        <f t="shared" si="114"/>
        <v>82.164945611913481</v>
      </c>
      <c r="G423" s="97">
        <f t="shared" si="115"/>
        <v>8.2536407484735843</v>
      </c>
      <c r="H423" s="97">
        <f t="shared" si="116"/>
        <v>0.18887442851300237</v>
      </c>
      <c r="I423" s="97">
        <f t="shared" si="117"/>
        <v>0.18887442851300237</v>
      </c>
      <c r="J423" s="97">
        <f t="shared" si="118"/>
        <v>2.7270159764383989E-2</v>
      </c>
      <c r="K423" s="97">
        <f t="shared" si="119"/>
        <v>0.45535737713850644</v>
      </c>
      <c r="L423" s="97">
        <f t="shared" si="127"/>
        <v>73.050928469511007</v>
      </c>
      <c r="M423" s="97">
        <f t="shared" si="120"/>
        <v>482.295420348584</v>
      </c>
      <c r="N423" s="97">
        <f t="shared" si="121"/>
        <v>46.446093934083663</v>
      </c>
      <c r="O423" s="97">
        <f t="shared" si="122"/>
        <v>1.1086634478288879</v>
      </c>
      <c r="P423" s="97">
        <f t="shared" si="123"/>
        <v>1.1086634478288879</v>
      </c>
      <c r="Q423" s="97">
        <f t="shared" si="124"/>
        <v>0.1594704499093951</v>
      </c>
      <c r="R423" s="97">
        <f t="shared" si="125"/>
        <v>8.6907152418997227E-2</v>
      </c>
      <c r="S423" s="97">
        <f t="shared" si="128"/>
        <v>433.3856219165142</v>
      </c>
      <c r="T423" s="97">
        <f t="shared" si="129"/>
        <v>53.181574265344636</v>
      </c>
      <c r="U423" s="97">
        <f t="shared" si="130"/>
        <v>383.08706491338899</v>
      </c>
      <c r="V423" s="33">
        <f t="shared" si="131"/>
        <v>999.99999999999977</v>
      </c>
      <c r="W423" s="101">
        <f t="shared" si="126"/>
        <v>68913.891873905144</v>
      </c>
      <c r="X423" s="108">
        <f t="shared" si="132"/>
        <v>563.73136082126621</v>
      </c>
      <c r="Y423" s="32">
        <f>(uNES*L423+ uOCEX*G423+uEREX*'PH + UC'!H423+uHOEX*I423+uNES*S423+ uOCEX*N423+uEREX*O423+uHOEX*P423)/(1+oDR)^A$5:A$65536</f>
        <v>329.60451081333906</v>
      </c>
    </row>
    <row r="424" spans="1:25" x14ac:dyDescent="0.25">
      <c r="A424" s="4">
        <v>418</v>
      </c>
      <c r="C424" s="106">
        <f>IF(male=0,VLOOKUP((($A$5:$A$1570/'Life tables'!$I$2)*2)+age,lifetable,13,1),IF(male=1,VLOOKUP((($A$5:$A$1570/'Life tables'!$I$2)*2)+age,lifetable,10,1),"error"))</f>
        <v>3.2605221431214471E-4</v>
      </c>
      <c r="F424" s="97">
        <f t="shared" si="114"/>
        <v>82.058822463644958</v>
      </c>
      <c r="G424" s="97">
        <f t="shared" si="115"/>
        <v>8.2429804561264977</v>
      </c>
      <c r="H424" s="97">
        <f t="shared" si="116"/>
        <v>0.18863048081934855</v>
      </c>
      <c r="I424" s="97">
        <f t="shared" si="117"/>
        <v>0.18863048081934855</v>
      </c>
      <c r="J424" s="97">
        <f t="shared" si="118"/>
        <v>2.9566109570286204E-2</v>
      </c>
      <c r="K424" s="97">
        <f t="shared" si="119"/>
        <v>0.45476924362135568</v>
      </c>
      <c r="L424" s="97">
        <f t="shared" si="127"/>
        <v>72.954245692688119</v>
      </c>
      <c r="M424" s="97">
        <f t="shared" si="120"/>
        <v>481.67253835762119</v>
      </c>
      <c r="N424" s="97">
        <f t="shared" si="121"/>
        <v>46.386109048800698</v>
      </c>
      <c r="O424" s="97">
        <f t="shared" si="122"/>
        <v>1.107231614834927</v>
      </c>
      <c r="P424" s="97">
        <f t="shared" si="123"/>
        <v>1.107231614834927</v>
      </c>
      <c r="Q424" s="97">
        <f t="shared" si="124"/>
        <v>0.17289672191308661</v>
      </c>
      <c r="R424" s="97">
        <f t="shared" si="125"/>
        <v>8.6794912290138998E-2</v>
      </c>
      <c r="S424" s="97">
        <f t="shared" si="128"/>
        <v>432.81227444494743</v>
      </c>
      <c r="T424" s="97">
        <f t="shared" si="129"/>
        <v>53.38403709682801</v>
      </c>
      <c r="U424" s="97">
        <f t="shared" si="130"/>
        <v>383.62862906930047</v>
      </c>
      <c r="V424" s="33">
        <f t="shared" si="131"/>
        <v>999.99999999999977</v>
      </c>
      <c r="W424" s="101">
        <f t="shared" si="126"/>
        <v>68744.112999290635</v>
      </c>
      <c r="X424" s="108">
        <f t="shared" si="132"/>
        <v>562.98733383387128</v>
      </c>
      <c r="Y424" s="32">
        <f>(uNES*L424+ uOCEX*G424+uEREX*'PH + UC'!H424+uHOEX*I424+uNES*S424+ uOCEX*N424+uEREX*O424+uHOEX*P424)/(1+oDR)^A$5:A$65536</f>
        <v>329.07467210753873</v>
      </c>
    </row>
    <row r="425" spans="1:25" x14ac:dyDescent="0.25">
      <c r="A425" s="4">
        <v>419</v>
      </c>
      <c r="C425" s="106">
        <f>IF(male=0,VLOOKUP((($A$5:$A$1570/'Life tables'!$I$2)*2)+age,lifetable,13,1),IF(male=1,VLOOKUP((($A$5:$A$1570/'Life tables'!$I$2)*2)+age,lifetable,10,1),"error"))</f>
        <v>3.2605221431214471E-4</v>
      </c>
      <c r="F425" s="97">
        <f t="shared" si="114"/>
        <v>81.95049567306576</v>
      </c>
      <c r="G425" s="97">
        <f t="shared" si="115"/>
        <v>8.2320988032973368</v>
      </c>
      <c r="H425" s="97">
        <f t="shared" si="116"/>
        <v>0.18838146756301499</v>
      </c>
      <c r="I425" s="97">
        <f t="shared" si="117"/>
        <v>0.18838146756301499</v>
      </c>
      <c r="J425" s="97">
        <f t="shared" si="118"/>
        <v>2.9527079010700962E-2</v>
      </c>
      <c r="K425" s="97">
        <f t="shared" si="119"/>
        <v>0.45416889753867268</v>
      </c>
      <c r="L425" s="97">
        <f t="shared" si="127"/>
        <v>72.857937958093018</v>
      </c>
      <c r="M425" s="97">
        <f t="shared" si="120"/>
        <v>481.03683816080547</v>
      </c>
      <c r="N425" s="97">
        <f t="shared" si="121"/>
        <v>46.324889742521826</v>
      </c>
      <c r="O425" s="97">
        <f t="shared" si="122"/>
        <v>1.1057703163397479</v>
      </c>
      <c r="P425" s="97">
        <f t="shared" si="123"/>
        <v>1.1057703163397479</v>
      </c>
      <c r="Q425" s="97">
        <f t="shared" si="124"/>
        <v>0.17266853684668504</v>
      </c>
      <c r="R425" s="97">
        <f t="shared" si="125"/>
        <v>8.6680362386560156E-2</v>
      </c>
      <c r="S425" s="97">
        <f t="shared" si="128"/>
        <v>432.24105888637092</v>
      </c>
      <c r="T425" s="97">
        <f t="shared" si="129"/>
        <v>53.586232712685394</v>
      </c>
      <c r="U425" s="97">
        <f t="shared" si="130"/>
        <v>384.16947832922568</v>
      </c>
      <c r="V425" s="33">
        <f t="shared" si="131"/>
        <v>999.99999999999977</v>
      </c>
      <c r="W425" s="101">
        <f t="shared" si="126"/>
        <v>68574.49680334091</v>
      </c>
      <c r="X425" s="108">
        <f t="shared" si="132"/>
        <v>562.24428895808865</v>
      </c>
      <c r="Y425" s="32">
        <f>(uNES*L425+ uOCEX*G425+uEREX*'PH + UC'!H425+uHOEX*I425+uNES*S425+ uOCEX*N425+uEREX*O425+uHOEX*P425)/(1+oDR)^A$5:A$65536</f>
        <v>328.54583796059649</v>
      </c>
    </row>
    <row r="426" spans="1:25" x14ac:dyDescent="0.25">
      <c r="A426" s="4">
        <v>420</v>
      </c>
      <c r="C426" s="106">
        <f>IF(male=0,VLOOKUP((($A$5:$A$1570/'Life tables'!$I$2)*2)+age,lifetable,13,1),IF(male=1,VLOOKUP((($A$5:$A$1570/'Life tables'!$I$2)*2)+age,lifetable,10,1),"error"))</f>
        <v>3.2605221431214471E-4</v>
      </c>
      <c r="F426" s="97">
        <f t="shared" si="114"/>
        <v>81.842313033509555</v>
      </c>
      <c r="G426" s="97">
        <f t="shared" si="115"/>
        <v>8.2212316307401245</v>
      </c>
      <c r="H426" s="97">
        <f t="shared" si="116"/>
        <v>0.18813278566991526</v>
      </c>
      <c r="I426" s="97">
        <f t="shared" si="117"/>
        <v>0.18813278566991526</v>
      </c>
      <c r="J426" s="97">
        <f t="shared" si="118"/>
        <v>2.9488100389284129E-2</v>
      </c>
      <c r="K426" s="97">
        <f t="shared" si="119"/>
        <v>0.45356935033964069</v>
      </c>
      <c r="L426" s="97">
        <f t="shared" si="127"/>
        <v>72.761758380700684</v>
      </c>
      <c r="M426" s="97">
        <f t="shared" si="120"/>
        <v>480.40197592457912</v>
      </c>
      <c r="N426" s="97">
        <f t="shared" si="121"/>
        <v>46.263751133663256</v>
      </c>
      <c r="O426" s="97">
        <f t="shared" si="122"/>
        <v>1.1043109440836265</v>
      </c>
      <c r="P426" s="97">
        <f t="shared" si="123"/>
        <v>1.1043109440836265</v>
      </c>
      <c r="Q426" s="97">
        <f t="shared" si="124"/>
        <v>0.17244065256687077</v>
      </c>
      <c r="R426" s="97">
        <f t="shared" si="125"/>
        <v>8.6565963479166605E-2</v>
      </c>
      <c r="S426" s="97">
        <f t="shared" si="128"/>
        <v>431.67059628670256</v>
      </c>
      <c r="T426" s="97">
        <f t="shared" si="129"/>
        <v>53.788161465641551</v>
      </c>
      <c r="U426" s="97">
        <f t="shared" si="130"/>
        <v>384.70961364304446</v>
      </c>
      <c r="V426" s="33">
        <f t="shared" si="131"/>
        <v>999.99999999999977</v>
      </c>
      <c r="W426" s="101">
        <f t="shared" si="126"/>
        <v>68405.299095225564</v>
      </c>
      <c r="X426" s="108">
        <f t="shared" si="132"/>
        <v>561.50222489131374</v>
      </c>
      <c r="Y426" s="32">
        <f>(uNES*L426+ uOCEX*G426+uEREX*'PH + UC'!H426+uHOEX*I426+uNES*S426+ uOCEX*N426+uEREX*O426+uHOEX*P426)/(1+oDR)^A$5:A$65536</f>
        <v>328.01785373747629</v>
      </c>
    </row>
    <row r="427" spans="1:25" x14ac:dyDescent="0.25">
      <c r="A427" s="4">
        <v>421</v>
      </c>
      <c r="C427" s="106">
        <f>IF(male=0,VLOOKUP((($A$5:$A$1570/'Life tables'!$I$2)*2)+age,lifetable,13,1),IF(male=1,VLOOKUP((($A$5:$A$1570/'Life tables'!$I$2)*2)+age,lifetable,10,1),"error"))</f>
        <v>3.2605221431214471E-4</v>
      </c>
      <c r="F427" s="97">
        <f t="shared" si="114"/>
        <v>81.734274296434208</v>
      </c>
      <c r="G427" s="97">
        <f t="shared" si="115"/>
        <v>8.2103789134882881</v>
      </c>
      <c r="H427" s="97">
        <f t="shared" si="116"/>
        <v>0.18788443456871995</v>
      </c>
      <c r="I427" s="97">
        <f t="shared" si="117"/>
        <v>0.18788443456871995</v>
      </c>
      <c r="J427" s="97">
        <f t="shared" si="118"/>
        <v>2.9449173616485018E-2</v>
      </c>
      <c r="K427" s="97">
        <f t="shared" si="119"/>
        <v>0.45297060064684164</v>
      </c>
      <c r="L427" s="97">
        <f t="shared" si="127"/>
        <v>72.665706739545158</v>
      </c>
      <c r="M427" s="97">
        <f t="shared" si="120"/>
        <v>479.76795059487955</v>
      </c>
      <c r="N427" s="97">
        <f t="shared" si="121"/>
        <v>46.202693120716482</v>
      </c>
      <c r="O427" s="97">
        <f t="shared" si="122"/>
        <v>1.1028534956435656</v>
      </c>
      <c r="P427" s="97">
        <f t="shared" si="123"/>
        <v>1.1028534956435656</v>
      </c>
      <c r="Q427" s="97">
        <f t="shared" si="124"/>
        <v>0.17221306869528716</v>
      </c>
      <c r="R427" s="97">
        <f t="shared" si="125"/>
        <v>8.645171537802171E-2</v>
      </c>
      <c r="S427" s="97">
        <f t="shared" si="128"/>
        <v>431.10088569880264</v>
      </c>
      <c r="T427" s="97">
        <f t="shared" si="129"/>
        <v>53.98982370795332</v>
      </c>
      <c r="U427" s="97">
        <f t="shared" si="130"/>
        <v>385.24903595906932</v>
      </c>
      <c r="V427" s="33">
        <f t="shared" si="131"/>
        <v>999.99999999999977</v>
      </c>
      <c r="W427" s="101">
        <f t="shared" si="126"/>
        <v>68236.518844544131</v>
      </c>
      <c r="X427" s="108">
        <f t="shared" si="132"/>
        <v>560.76114033297711</v>
      </c>
      <c r="Y427" s="32">
        <f>(uNES*L427+ uOCEX*G427+uEREX*'PH + UC'!H427+uHOEX*I427+uNES*S427+ uOCEX*N427+uEREX*O427+uHOEX*P427)/(1+oDR)^A$5:A$65536</f>
        <v>327.49071806875889</v>
      </c>
    </row>
    <row r="428" spans="1:25" x14ac:dyDescent="0.25">
      <c r="A428" s="4">
        <v>422</v>
      </c>
      <c r="C428" s="106">
        <f>IF(male=0,VLOOKUP((($A$5:$A$1570/'Life tables'!$I$2)*2)+age,lifetable,13,1),IF(male=1,VLOOKUP((($A$5:$A$1570/'Life tables'!$I$2)*2)+age,lifetable,10,1),"error"))</f>
        <v>3.2605221431214471E-4</v>
      </c>
      <c r="F428" s="97">
        <f t="shared" si="114"/>
        <v>81.626379216507132</v>
      </c>
      <c r="G428" s="97">
        <f t="shared" si="115"/>
        <v>8.199540626897651</v>
      </c>
      <c r="H428" s="97">
        <f t="shared" si="116"/>
        <v>0.1876364136954774</v>
      </c>
      <c r="I428" s="97">
        <f t="shared" si="117"/>
        <v>0.1876364136954774</v>
      </c>
      <c r="J428" s="97">
        <f t="shared" si="118"/>
        <v>2.9410298603909348E-2</v>
      </c>
      <c r="K428" s="97">
        <f t="shared" si="119"/>
        <v>0.4523726471006444</v>
      </c>
      <c r="L428" s="97">
        <f t="shared" si="127"/>
        <v>72.569782816513978</v>
      </c>
      <c r="M428" s="97">
        <f t="shared" si="120"/>
        <v>479.13476111647003</v>
      </c>
      <c r="N428" s="97">
        <f t="shared" si="121"/>
        <v>46.141715602059918</v>
      </c>
      <c r="O428" s="97">
        <f t="shared" si="122"/>
        <v>1.1013979685938684</v>
      </c>
      <c r="P428" s="97">
        <f t="shared" si="123"/>
        <v>1.1013979685938684</v>
      </c>
      <c r="Q428" s="97">
        <f t="shared" si="124"/>
        <v>0.17198578485315627</v>
      </c>
      <c r="R428" s="97">
        <f t="shared" si="125"/>
        <v>8.6337617892977239E-2</v>
      </c>
      <c r="S428" s="97">
        <f t="shared" si="128"/>
        <v>430.53192617447627</v>
      </c>
      <c r="T428" s="97">
        <f t="shared" si="129"/>
        <v>54.191219791410383</v>
      </c>
      <c r="U428" s="97">
        <f t="shared" si="130"/>
        <v>385.78774622406291</v>
      </c>
      <c r="V428" s="33">
        <f t="shared" si="131"/>
        <v>999.99999999999977</v>
      </c>
      <c r="W428" s="101">
        <f t="shared" si="126"/>
        <v>68068.155023324784</v>
      </c>
      <c r="X428" s="108">
        <f t="shared" si="132"/>
        <v>560.02103398452641</v>
      </c>
      <c r="Y428" s="32">
        <f>(uNES*L428+ uOCEX*G428+uEREX*'PH + UC'!H428+uHOEX*I428+uNES*S428+ uOCEX*N428+uEREX*O428+uHOEX*P428)/(1+oDR)^A$5:A$65536</f>
        <v>326.96442958740283</v>
      </c>
    </row>
    <row r="429" spans="1:25" x14ac:dyDescent="0.25">
      <c r="A429" s="4">
        <v>423</v>
      </c>
      <c r="C429" s="106">
        <f>IF(male=0,VLOOKUP((($A$5:$A$1570/'Life tables'!$I$2)*2)+age,lifetable,13,1),IF(male=1,VLOOKUP((($A$5:$A$1570/'Life tables'!$I$2)*2)+age,lifetable,10,1),"error"))</f>
        <v>3.2605221431214471E-4</v>
      </c>
      <c r="F429" s="97">
        <f t="shared" si="114"/>
        <v>81.518627551458692</v>
      </c>
      <c r="G429" s="97">
        <f t="shared" si="115"/>
        <v>8.1887167466317266</v>
      </c>
      <c r="H429" s="97">
        <f t="shared" si="116"/>
        <v>0.18738872249327698</v>
      </c>
      <c r="I429" s="97">
        <f t="shared" si="117"/>
        <v>0.18738872249327698</v>
      </c>
      <c r="J429" s="97">
        <f t="shared" si="118"/>
        <v>2.9371475264266443E-2</v>
      </c>
      <c r="K429" s="97">
        <f t="shared" si="119"/>
        <v>0.45177548835839304</v>
      </c>
      <c r="L429" s="97">
        <f t="shared" si="127"/>
        <v>72.473986396217754</v>
      </c>
      <c r="M429" s="97">
        <f t="shared" si="120"/>
        <v>478.50240643306779</v>
      </c>
      <c r="N429" s="97">
        <f t="shared" si="121"/>
        <v>46.080818475971242</v>
      </c>
      <c r="O429" s="97">
        <f t="shared" si="122"/>
        <v>1.0999443605064336</v>
      </c>
      <c r="P429" s="97">
        <f t="shared" si="123"/>
        <v>1.0999443605064336</v>
      </c>
      <c r="Q429" s="97">
        <f t="shared" si="124"/>
        <v>0.17175880066132457</v>
      </c>
      <c r="R429" s="97">
        <f t="shared" si="125"/>
        <v>8.6223670833696461E-2</v>
      </c>
      <c r="S429" s="97">
        <f t="shared" si="128"/>
        <v>429.96371676458864</v>
      </c>
      <c r="T429" s="97">
        <f t="shared" si="129"/>
        <v>54.392350067335975</v>
      </c>
      <c r="U429" s="97">
        <f t="shared" si="130"/>
        <v>386.32574538325503</v>
      </c>
      <c r="V429" s="33">
        <f t="shared" si="131"/>
        <v>999.99999999999977</v>
      </c>
      <c r="W429" s="101">
        <f t="shared" si="126"/>
        <v>67900.206606023698</v>
      </c>
      <c r="X429" s="108">
        <f t="shared" si="132"/>
        <v>559.28190454940886</v>
      </c>
      <c r="Y429" s="32">
        <f>(uNES*L429+ uOCEX*G429+uEREX*'PH + UC'!H429+uHOEX*I429+uNES*S429+ uOCEX*N429+uEREX*O429+uHOEX*P429)/(1+oDR)^A$5:A$65536</f>
        <v>326.43898692873222</v>
      </c>
    </row>
    <row r="430" spans="1:25" x14ac:dyDescent="0.25">
      <c r="A430" s="4">
        <v>424</v>
      </c>
      <c r="C430" s="106">
        <f>IF(male=0,VLOOKUP((($A$5:$A$1570/'Life tables'!$I$2)*2)+age,lifetable,13,1),IF(male=1,VLOOKUP((($A$5:$A$1570/'Life tables'!$I$2)*2)+age,lifetable,10,1),"error"))</f>
        <v>3.2605221431214471E-4</v>
      </c>
      <c r="F430" s="97">
        <f t="shared" si="114"/>
        <v>81.411019061942724</v>
      </c>
      <c r="G430" s="97">
        <f t="shared" si="115"/>
        <v>8.1779072486476867</v>
      </c>
      <c r="H430" s="97">
        <f t="shared" si="116"/>
        <v>0.18714136041192814</v>
      </c>
      <c r="I430" s="97">
        <f t="shared" si="117"/>
        <v>0.18714136041192814</v>
      </c>
      <c r="J430" s="97">
        <f t="shared" si="118"/>
        <v>2.9332703511318954E-2</v>
      </c>
      <c r="K430" s="97">
        <f t="shared" si="119"/>
        <v>0.45117912309363323</v>
      </c>
      <c r="L430" s="97">
        <f t="shared" si="127"/>
        <v>72.378317265866229</v>
      </c>
      <c r="M430" s="97">
        <f t="shared" si="120"/>
        <v>477.87088548746601</v>
      </c>
      <c r="N430" s="97">
        <f t="shared" si="121"/>
        <v>46.020001640639151</v>
      </c>
      <c r="O430" s="97">
        <f t="shared" si="122"/>
        <v>1.0984926689510359</v>
      </c>
      <c r="P430" s="97">
        <f t="shared" si="123"/>
        <v>1.0984926689510359</v>
      </c>
      <c r="Q430" s="97">
        <f t="shared" si="124"/>
        <v>0.1715321157403068</v>
      </c>
      <c r="R430" s="97">
        <f t="shared" si="125"/>
        <v>8.6109874009676166E-2</v>
      </c>
      <c r="S430" s="97">
        <f t="shared" si="128"/>
        <v>429.39625651917481</v>
      </c>
      <c r="T430" s="97">
        <f t="shared" si="129"/>
        <v>54.593214886587603</v>
      </c>
      <c r="U430" s="97">
        <f t="shared" si="130"/>
        <v>386.86303438035833</v>
      </c>
      <c r="V430" s="33">
        <f t="shared" si="131"/>
        <v>999.99999999999977</v>
      </c>
      <c r="W430" s="101">
        <f t="shared" si="126"/>
        <v>67732.672569524948</v>
      </c>
      <c r="X430" s="108">
        <f t="shared" si="132"/>
        <v>558.5437507330538</v>
      </c>
      <c r="Y430" s="32">
        <f>(uNES*L430+ uOCEX*G430+uEREX*'PH + UC'!H430+uHOEX*I430+uNES*S430+ uOCEX*N430+uEREX*O430+uHOEX*P430)/(1+oDR)^A$5:A$65536</f>
        <v>325.91438873042409</v>
      </c>
    </row>
    <row r="431" spans="1:25" x14ac:dyDescent="0.25">
      <c r="A431" s="4">
        <v>425</v>
      </c>
      <c r="C431" s="106">
        <f>IF(male=0,VLOOKUP((($A$5:$A$1570/'Life tables'!$I$2)*2)+age,lifetable,13,1),IF(male=1,VLOOKUP((($A$5:$A$1570/'Life tables'!$I$2)*2)+age,lifetable,10,1),"error"))</f>
        <v>3.2605221431214471E-4</v>
      </c>
      <c r="F431" s="97">
        <f t="shared" si="114"/>
        <v>81.303553511403834</v>
      </c>
      <c r="G431" s="97">
        <f t="shared" si="115"/>
        <v>8.1671121091830496</v>
      </c>
      <c r="H431" s="97">
        <f t="shared" si="116"/>
        <v>0.18689432690765567</v>
      </c>
      <c r="I431" s="97">
        <f t="shared" si="117"/>
        <v>0.18689432690765567</v>
      </c>
      <c r="J431" s="97">
        <f t="shared" si="118"/>
        <v>2.9293983259835066E-2</v>
      </c>
      <c r="K431" s="97">
        <f t="shared" si="119"/>
        <v>0.45058354999537703</v>
      </c>
      <c r="L431" s="97">
        <f t="shared" si="127"/>
        <v>72.282775215150266</v>
      </c>
      <c r="M431" s="97">
        <f t="shared" si="120"/>
        <v>477.24019722165002</v>
      </c>
      <c r="N431" s="97">
        <f t="shared" si="121"/>
        <v>45.959264994174539</v>
      </c>
      <c r="O431" s="97">
        <f t="shared" si="122"/>
        <v>1.097042891495593</v>
      </c>
      <c r="P431" s="97">
        <f t="shared" si="123"/>
        <v>1.097042891495593</v>
      </c>
      <c r="Q431" s="97">
        <f t="shared" si="124"/>
        <v>0.17130572971032795</v>
      </c>
      <c r="R431" s="97">
        <f t="shared" si="125"/>
        <v>8.599622723026755E-2</v>
      </c>
      <c r="S431" s="97">
        <f t="shared" si="128"/>
        <v>428.82954448754373</v>
      </c>
      <c r="T431" s="97">
        <f t="shared" si="129"/>
        <v>54.793814599557763</v>
      </c>
      <c r="U431" s="97">
        <f t="shared" si="130"/>
        <v>387.39961415758398</v>
      </c>
      <c r="V431" s="33">
        <f t="shared" si="131"/>
        <v>999.99999999999989</v>
      </c>
      <c r="W431" s="101">
        <f t="shared" si="126"/>
        <v>67565.551893139345</v>
      </c>
      <c r="X431" s="108">
        <f t="shared" si="132"/>
        <v>557.80657124285813</v>
      </c>
      <c r="Y431" s="32">
        <f>(uNES*L431+ uOCEX*G431+uEREX*'PH + UC'!H431+uHOEX*I431+uNES*S431+ uOCEX*N431+uEREX*O431+uHOEX*P431)/(1+oDR)^A$5:A$65536</f>
        <v>325.39063363249744</v>
      </c>
    </row>
    <row r="432" spans="1:25" x14ac:dyDescent="0.25">
      <c r="A432" s="4">
        <v>426</v>
      </c>
      <c r="C432" s="106">
        <f>IF(male=0,VLOOKUP((($A$5:$A$1570/'Life tables'!$I$2)*2)+age,lifetable,13,1),IF(male=1,VLOOKUP((($A$5:$A$1570/'Life tables'!$I$2)*2)+age,lifetable,10,1),"error"))</f>
        <v>3.2605221431214471E-4</v>
      </c>
      <c r="F432" s="97">
        <f t="shared" si="114"/>
        <v>81.19623066595156</v>
      </c>
      <c r="G432" s="97">
        <f t="shared" si="115"/>
        <v>8.156331304743027</v>
      </c>
      <c r="H432" s="97">
        <f t="shared" si="116"/>
        <v>0.18664762144281025</v>
      </c>
      <c r="I432" s="97">
        <f t="shared" si="117"/>
        <v>0.18664762144281025</v>
      </c>
      <c r="J432" s="97">
        <f t="shared" si="118"/>
        <v>2.9255314425543147E-2</v>
      </c>
      <c r="K432" s="97">
        <f t="shared" si="119"/>
        <v>0.44998876776740582</v>
      </c>
      <c r="L432" s="97">
        <f t="shared" si="127"/>
        <v>72.187360036129959</v>
      </c>
      <c r="M432" s="97">
        <f t="shared" si="120"/>
        <v>476.61034057690654</v>
      </c>
      <c r="N432" s="97">
        <f t="shared" si="121"/>
        <v>45.898608434621018</v>
      </c>
      <c r="O432" s="97">
        <f t="shared" si="122"/>
        <v>1.0955950257064164</v>
      </c>
      <c r="P432" s="97">
        <f t="shared" si="123"/>
        <v>1.0955950257064164</v>
      </c>
      <c r="Q432" s="97">
        <f t="shared" si="124"/>
        <v>0.17107964219136199</v>
      </c>
      <c r="R432" s="97">
        <f t="shared" si="125"/>
        <v>8.5882730304695926E-2</v>
      </c>
      <c r="S432" s="97">
        <f t="shared" si="128"/>
        <v>428.2635797183766</v>
      </c>
      <c r="T432" s="97">
        <f t="shared" si="129"/>
        <v>54.994149556174669</v>
      </c>
      <c r="U432" s="97">
        <f t="shared" si="130"/>
        <v>387.93548565565607</v>
      </c>
      <c r="V432" s="33">
        <f t="shared" si="131"/>
        <v>999.99999999999977</v>
      </c>
      <c r="W432" s="101">
        <f t="shared" si="126"/>
        <v>67398.843558603679</v>
      </c>
      <c r="X432" s="108">
        <f t="shared" si="132"/>
        <v>557.07036478816906</v>
      </c>
      <c r="Y432" s="32">
        <f>(uNES*L432+ uOCEX*G432+uEREX*'PH + UC'!H432+uHOEX*I432+uNES*S432+ uOCEX*N432+uEREX*O432+uHOEX*P432)/(1+oDR)^A$5:A$65536</f>
        <v>324.86772027730052</v>
      </c>
    </row>
    <row r="433" spans="1:25" x14ac:dyDescent="0.25">
      <c r="A433" s="4">
        <v>427</v>
      </c>
      <c r="C433" s="106">
        <f>IF(male=0,VLOOKUP((($A$5:$A$1570/'Life tables'!$I$2)*2)+age,lifetable,13,1),IF(male=1,VLOOKUP((($A$5:$A$1570/'Life tables'!$I$2)*2)+age,lifetable,10,1),"error"))</f>
        <v>3.2605221431214471E-4</v>
      </c>
      <c r="F433" s="97">
        <f t="shared" si="114"/>
        <v>81.089050294240408</v>
      </c>
      <c r="G433" s="97">
        <f t="shared" si="115"/>
        <v>8.1455648120884838</v>
      </c>
      <c r="H433" s="97">
        <f t="shared" si="116"/>
        <v>0.18640124348559267</v>
      </c>
      <c r="I433" s="97">
        <f t="shared" si="117"/>
        <v>0.18640124348559267</v>
      </c>
      <c r="J433" s="97">
        <f t="shared" si="118"/>
        <v>2.9216696925088523E-2</v>
      </c>
      <c r="K433" s="97">
        <f t="shared" si="119"/>
        <v>0.4493947751276049</v>
      </c>
      <c r="L433" s="97">
        <f t="shared" si="127"/>
        <v>72.092071523128041</v>
      </c>
      <c r="M433" s="97">
        <f t="shared" si="120"/>
        <v>475.98131449392861</v>
      </c>
      <c r="N433" s="97">
        <f t="shared" si="121"/>
        <v>45.838031859965042</v>
      </c>
      <c r="O433" s="97">
        <f t="shared" si="122"/>
        <v>1.0941490691484532</v>
      </c>
      <c r="P433" s="97">
        <f t="shared" si="123"/>
        <v>1.0941490691484532</v>
      </c>
      <c r="Q433" s="97">
        <f t="shared" si="124"/>
        <v>0.17085385280316984</v>
      </c>
      <c r="R433" s="97">
        <f t="shared" si="125"/>
        <v>8.5769383042079622E-2</v>
      </c>
      <c r="S433" s="97">
        <f t="shared" si="128"/>
        <v>427.69836125982141</v>
      </c>
      <c r="T433" s="97">
        <f t="shared" si="129"/>
        <v>55.194220105902929</v>
      </c>
      <c r="U433" s="97">
        <f t="shared" si="130"/>
        <v>388.47064981382573</v>
      </c>
      <c r="V433" s="33">
        <f t="shared" si="131"/>
        <v>999.99999999999966</v>
      </c>
      <c r="W433" s="101">
        <f t="shared" si="126"/>
        <v>67232.546550079176</v>
      </c>
      <c r="X433" s="108">
        <f t="shared" si="132"/>
        <v>556.33513008027103</v>
      </c>
      <c r="Y433" s="32">
        <f>(uNES*L433+ uOCEX*G433+uEREX*'PH + UC'!H433+uHOEX*I433+uNES*S433+ uOCEX*N433+uEREX*O433+uHOEX*P433)/(1+oDR)^A$5:A$65536</f>
        <v>324.34564730950154</v>
      </c>
    </row>
    <row r="434" spans="1:25" x14ac:dyDescent="0.25">
      <c r="A434" s="4">
        <v>428</v>
      </c>
      <c r="C434" s="106">
        <f>IF(male=0,VLOOKUP((($A$5:$A$1570/'Life tables'!$I$2)*2)+age,lifetable,13,1),IF(male=1,VLOOKUP((($A$5:$A$1570/'Life tables'!$I$2)*2)+age,lifetable,10,1),"error"))</f>
        <v>3.2605221431214471E-4</v>
      </c>
      <c r="F434" s="97">
        <f t="shared" si="114"/>
        <v>80.982012167355961</v>
      </c>
      <c r="G434" s="97">
        <f t="shared" si="115"/>
        <v>8.1348126082244843</v>
      </c>
      <c r="H434" s="97">
        <f t="shared" si="116"/>
        <v>0.18615519250979223</v>
      </c>
      <c r="I434" s="97">
        <f t="shared" si="117"/>
        <v>0.18615519250979223</v>
      </c>
      <c r="J434" s="97">
        <f t="shared" si="118"/>
        <v>2.9178130675992439E-2</v>
      </c>
      <c r="K434" s="97">
        <f t="shared" si="119"/>
        <v>0.44880157080733263</v>
      </c>
      <c r="L434" s="97">
        <f t="shared" si="127"/>
        <v>71.996909472628573</v>
      </c>
      <c r="M434" s="97">
        <f t="shared" si="120"/>
        <v>475.35311791291514</v>
      </c>
      <c r="N434" s="97">
        <f t="shared" si="121"/>
        <v>45.777535168145462</v>
      </c>
      <c r="O434" s="97">
        <f t="shared" si="122"/>
        <v>1.0927050193855148</v>
      </c>
      <c r="P434" s="97">
        <f t="shared" si="123"/>
        <v>1.0927050193855148</v>
      </c>
      <c r="Q434" s="97">
        <f t="shared" si="124"/>
        <v>0.17062836116533517</v>
      </c>
      <c r="R434" s="97">
        <f t="shared" si="125"/>
        <v>8.5656185251447955E-2</v>
      </c>
      <c r="S434" s="97">
        <f t="shared" si="128"/>
        <v>427.13388815958189</v>
      </c>
      <c r="T434" s="97">
        <f t="shared" si="129"/>
        <v>55.394026597744258</v>
      </c>
      <c r="U434" s="97">
        <f t="shared" si="130"/>
        <v>389.0051075698845</v>
      </c>
      <c r="V434" s="33">
        <f t="shared" si="131"/>
        <v>999.99999999999977</v>
      </c>
      <c r="W434" s="101">
        <f t="shared" si="126"/>
        <v>67066.659854150275</v>
      </c>
      <c r="X434" s="108">
        <f t="shared" si="132"/>
        <v>555.60086583237103</v>
      </c>
      <c r="Y434" s="32">
        <f>(uNES*L434+ uOCEX*G434+uEREX*'PH + UC'!H434+uHOEX*I434+uNES*S434+ uOCEX*N434+uEREX*O434+uHOEX*P434)/(1+oDR)^A$5:A$65536</f>
        <v>323.8244133760773</v>
      </c>
    </row>
    <row r="435" spans="1:25" x14ac:dyDescent="0.25">
      <c r="A435" s="4">
        <v>429</v>
      </c>
      <c r="C435" s="106">
        <f>IF(male=0,VLOOKUP((($A$5:$A$1570/'Life tables'!$I$2)*2)+age,lifetable,13,1),IF(male=1,VLOOKUP((($A$5:$A$1570/'Life tables'!$I$2)*2)+age,lifetable,10,1),"error"))</f>
        <v>3.2605221431214471E-4</v>
      </c>
      <c r="F435" s="97">
        <f t="shared" si="114"/>
        <v>80.875116058706652</v>
      </c>
      <c r="G435" s="97">
        <f t="shared" si="115"/>
        <v>8.1240746703894313</v>
      </c>
      <c r="H435" s="97">
        <f t="shared" si="116"/>
        <v>0.1859094679945377</v>
      </c>
      <c r="I435" s="97">
        <f t="shared" si="117"/>
        <v>0.1859094679945377</v>
      </c>
      <c r="J435" s="97">
        <f t="shared" si="118"/>
        <v>2.91396155966131E-2</v>
      </c>
      <c r="K435" s="97">
        <f t="shared" si="119"/>
        <v>0.44820915355082069</v>
      </c>
      <c r="L435" s="97">
        <f t="shared" si="127"/>
        <v>71.90187368318071</v>
      </c>
      <c r="M435" s="97">
        <f t="shared" si="120"/>
        <v>474.72574977366435</v>
      </c>
      <c r="N435" s="97">
        <f t="shared" si="121"/>
        <v>45.717118257062559</v>
      </c>
      <c r="O435" s="97">
        <f t="shared" si="122"/>
        <v>1.0912628739804908</v>
      </c>
      <c r="P435" s="97">
        <f t="shared" si="123"/>
        <v>1.0912628739804908</v>
      </c>
      <c r="Q435" s="97">
        <f t="shared" si="124"/>
        <v>0.17040316689729779</v>
      </c>
      <c r="R435" s="97">
        <f t="shared" si="125"/>
        <v>8.5543136741758022E-2</v>
      </c>
      <c r="S435" s="97">
        <f t="shared" si="128"/>
        <v>426.57015946500178</v>
      </c>
      <c r="T435" s="97">
        <f t="shared" si="129"/>
        <v>55.593569380238172</v>
      </c>
      <c r="U435" s="97">
        <f t="shared" si="130"/>
        <v>389.53885986017707</v>
      </c>
      <c r="V435" s="33">
        <f t="shared" si="131"/>
        <v>999.99999999999977</v>
      </c>
      <c r="W435" s="101">
        <f t="shared" si="126"/>
        <v>66901.182459822463</v>
      </c>
      <c r="X435" s="108">
        <f t="shared" si="132"/>
        <v>554.86757075958451</v>
      </c>
      <c r="Y435" s="32">
        <f>(uNES*L435+ uOCEX*G435+uEREX*'PH + UC'!H435+uHOEX*I435+uNES*S435+ uOCEX*N435+uEREX*O435+uHOEX*P435)/(1+oDR)^A$5:A$65536</f>
        <v>323.30401712630231</v>
      </c>
    </row>
    <row r="436" spans="1:25" x14ac:dyDescent="0.25">
      <c r="A436" s="4">
        <v>430</v>
      </c>
      <c r="C436" s="106">
        <f>IF(male=0,VLOOKUP((($A$5:$A$1570/'Life tables'!$I$2)*2)+age,lifetable,13,1),IF(male=1,VLOOKUP((($A$5:$A$1570/'Life tables'!$I$2)*2)+age,lifetable,10,1),"error"))</f>
        <v>3.2605221431214471E-4</v>
      </c>
      <c r="F436" s="97">
        <f t="shared" si="114"/>
        <v>80.76836174392075</v>
      </c>
      <c r="G436" s="97">
        <f t="shared" si="115"/>
        <v>8.1133509760447158</v>
      </c>
      <c r="H436" s="97">
        <f t="shared" si="116"/>
        <v>0.18566406942406069</v>
      </c>
      <c r="I436" s="97">
        <f t="shared" si="117"/>
        <v>0.18566406942406069</v>
      </c>
      <c r="J436" s="97">
        <f t="shared" si="118"/>
        <v>2.9101151606108495E-2</v>
      </c>
      <c r="K436" s="97">
        <f t="shared" si="119"/>
        <v>0.44761752211460298</v>
      </c>
      <c r="L436" s="97">
        <f t="shared" si="127"/>
        <v>71.806963955307197</v>
      </c>
      <c r="M436" s="97">
        <f t="shared" si="120"/>
        <v>474.0992090156638</v>
      </c>
      <c r="N436" s="97">
        <f t="shared" si="121"/>
        <v>45.656781024586678</v>
      </c>
      <c r="O436" s="97">
        <f t="shared" si="122"/>
        <v>1.0898226304955576</v>
      </c>
      <c r="P436" s="97">
        <f t="shared" si="123"/>
        <v>1.0898226304955576</v>
      </c>
      <c r="Q436" s="97">
        <f t="shared" si="124"/>
        <v>0.17017826961838584</v>
      </c>
      <c r="R436" s="97">
        <f t="shared" si="125"/>
        <v>8.5430237321910907E-2</v>
      </c>
      <c r="S436" s="97">
        <f t="shared" si="128"/>
        <v>426.00717422314574</v>
      </c>
      <c r="T436" s="97">
        <f t="shared" si="129"/>
        <v>55.792848801462668</v>
      </c>
      <c r="U436" s="97">
        <f t="shared" si="130"/>
        <v>390.07190761961357</v>
      </c>
      <c r="V436" s="33">
        <f t="shared" si="131"/>
        <v>999.99999999999977</v>
      </c>
      <c r="W436" s="101">
        <f t="shared" si="126"/>
        <v>66736.113358520772</v>
      </c>
      <c r="X436" s="108">
        <f t="shared" si="132"/>
        <v>554.13524357892356</v>
      </c>
      <c r="Y436" s="32">
        <f>(uNES*L436+ uOCEX*G436+uEREX*'PH + UC'!H436+uHOEX*I436+uNES*S436+ uOCEX*N436+uEREX*O436+uHOEX*P436)/(1+oDR)^A$5:A$65536</f>
        <v>322.78445721174069</v>
      </c>
    </row>
    <row r="437" spans="1:25" x14ac:dyDescent="0.25">
      <c r="A437" s="4">
        <v>431</v>
      </c>
      <c r="C437" s="106">
        <f>IF(male=0,VLOOKUP((($A$5:$A$1570/'Life tables'!$I$2)*2)+age,lifetable,13,1),IF(male=1,VLOOKUP((($A$5:$A$1570/'Life tables'!$I$2)*2)+age,lifetable,10,1),"error"))</f>
        <v>3.2605221431214471E-4</v>
      </c>
      <c r="F437" s="97">
        <f t="shared" si="114"/>
        <v>80.661749000748472</v>
      </c>
      <c r="G437" s="97">
        <f t="shared" si="115"/>
        <v>8.1026415028648824</v>
      </c>
      <c r="H437" s="97">
        <f t="shared" si="116"/>
        <v>0.18541899628747058</v>
      </c>
      <c r="I437" s="97">
        <f t="shared" si="117"/>
        <v>0.18541899628747058</v>
      </c>
      <c r="J437" s="97">
        <f t="shared" si="118"/>
        <v>2.9062738624401171E-2</v>
      </c>
      <c r="K437" s="97">
        <f t="shared" si="119"/>
        <v>0.44702667526697326</v>
      </c>
      <c r="L437" s="97">
        <f t="shared" si="127"/>
        <v>71.712180091417281</v>
      </c>
      <c r="M437" s="97">
        <f t="shared" si="120"/>
        <v>473.47349457817518</v>
      </c>
      <c r="N437" s="97">
        <f t="shared" si="121"/>
        <v>45.596523368566423</v>
      </c>
      <c r="O437" s="97">
        <f t="shared" si="122"/>
        <v>1.0883842864923716</v>
      </c>
      <c r="P437" s="97">
        <f t="shared" si="123"/>
        <v>1.0883842864923716</v>
      </c>
      <c r="Q437" s="97">
        <f t="shared" si="124"/>
        <v>0.16995366894784655</v>
      </c>
      <c r="R437" s="97">
        <f t="shared" si="125"/>
        <v>8.5317486800767076E-2</v>
      </c>
      <c r="S437" s="97">
        <f t="shared" si="128"/>
        <v>425.44493148087543</v>
      </c>
      <c r="T437" s="97">
        <f t="shared" si="129"/>
        <v>55.991865209034913</v>
      </c>
      <c r="U437" s="97">
        <f t="shared" si="130"/>
        <v>390.60425178168128</v>
      </c>
      <c r="V437" s="33">
        <f t="shared" si="131"/>
        <v>1000</v>
      </c>
      <c r="W437" s="101">
        <f t="shared" si="126"/>
        <v>66571.451544087293</v>
      </c>
      <c r="X437" s="108">
        <f t="shared" si="132"/>
        <v>553.40388300928373</v>
      </c>
      <c r="Y437" s="32">
        <f>(uNES*L437+ uOCEX*G437+uEREX*'PH + UC'!H437+uHOEX*I437+uNES*S437+ uOCEX*N437+uEREX*O437+uHOEX*P437)/(1+oDR)^A$5:A$65536</f>
        <v>322.26573228623471</v>
      </c>
    </row>
    <row r="438" spans="1:25" x14ac:dyDescent="0.25">
      <c r="A438" s="4">
        <v>432</v>
      </c>
      <c r="C438" s="106">
        <f>IF(male=0,VLOOKUP((($A$5:$A$1570/'Life tables'!$I$2)*2)+age,lifetable,13,1),IF(male=1,VLOOKUP((($A$5:$A$1570/'Life tables'!$I$2)*2)+age,lifetable,10,1),"error"))</f>
        <v>3.2605221431214471E-4</v>
      </c>
      <c r="F438" s="97">
        <f t="shared" si="114"/>
        <v>80.555277608968908</v>
      </c>
      <c r="G438" s="97">
        <f t="shared" si="115"/>
        <v>8.0919462287282791</v>
      </c>
      <c r="H438" s="97">
        <f t="shared" si="116"/>
        <v>0.18517424807854055</v>
      </c>
      <c r="I438" s="97">
        <f t="shared" si="117"/>
        <v>0.18517424807854055</v>
      </c>
      <c r="J438" s="97">
        <f t="shared" si="118"/>
        <v>2.9024376572144697E-2</v>
      </c>
      <c r="K438" s="97">
        <f t="shared" si="119"/>
        <v>0.44643661178746913</v>
      </c>
      <c r="L438" s="97">
        <f t="shared" si="127"/>
        <v>71.617521895723939</v>
      </c>
      <c r="M438" s="97">
        <f t="shared" si="120"/>
        <v>472.8486054003148</v>
      </c>
      <c r="N438" s="97">
        <f t="shared" si="121"/>
        <v>45.5363451868364</v>
      </c>
      <c r="O438" s="97">
        <f t="shared" si="122"/>
        <v>1.0869478395322554</v>
      </c>
      <c r="P438" s="97">
        <f t="shared" si="123"/>
        <v>1.0869478395322554</v>
      </c>
      <c r="Q438" s="97">
        <f t="shared" si="124"/>
        <v>0.16972936450487497</v>
      </c>
      <c r="R438" s="97">
        <f t="shared" si="125"/>
        <v>8.5204884987160723E-2</v>
      </c>
      <c r="S438" s="97">
        <f t="shared" si="128"/>
        <v>424.88343028492181</v>
      </c>
      <c r="T438" s="97">
        <f t="shared" si="129"/>
        <v>56.190618950111933</v>
      </c>
      <c r="U438" s="97">
        <f t="shared" si="130"/>
        <v>391.13589327845591</v>
      </c>
      <c r="V438" s="33">
        <f t="shared" si="131"/>
        <v>999.99999999999989</v>
      </c>
      <c r="W438" s="101">
        <f t="shared" si="126"/>
        <v>66407.196012778892</v>
      </c>
      <c r="X438" s="108">
        <f t="shared" si="132"/>
        <v>552.67348777143206</v>
      </c>
      <c r="Y438" s="32">
        <f>(uNES*L438+ uOCEX*G438+uEREX*'PH + UC'!H438+uHOEX*I438+uNES*S438+ uOCEX*N438+uEREX*O438+uHOEX*P438)/(1+oDR)^A$5:A$65536</f>
        <v>321.74784100589648</v>
      </c>
    </row>
    <row r="439" spans="1:25" x14ac:dyDescent="0.25">
      <c r="A439" s="4">
        <v>433</v>
      </c>
      <c r="C439" s="106">
        <f>IF(male=0,VLOOKUP((($A$5:$A$1570/'Life tables'!$I$2)*2)+age,lifetable,13,1),IF(male=1,VLOOKUP((($A$5:$A$1570/'Life tables'!$I$2)*2)+age,lifetable,10,1),"error"))</f>
        <v>3.2605221431214471E-4</v>
      </c>
      <c r="F439" s="97">
        <f t="shared" si="114"/>
        <v>80.44894735030158</v>
      </c>
      <c r="G439" s="97">
        <f t="shared" si="115"/>
        <v>8.0812651317081752</v>
      </c>
      <c r="H439" s="97">
        <f t="shared" si="116"/>
        <v>0.18492982429550431</v>
      </c>
      <c r="I439" s="97">
        <f t="shared" si="117"/>
        <v>0.18492982429550431</v>
      </c>
      <c r="J439" s="97">
        <f t="shared" si="118"/>
        <v>2.8986065370691764E-2</v>
      </c>
      <c r="K439" s="97">
        <f t="shared" si="119"/>
        <v>0.44584733046638236</v>
      </c>
      <c r="L439" s="97">
        <f t="shared" si="127"/>
        <v>71.522989174165318</v>
      </c>
      <c r="M439" s="97">
        <f t="shared" si="120"/>
        <v>472.22454042113037</v>
      </c>
      <c r="N439" s="97">
        <f t="shared" si="121"/>
        <v>45.476246377224598</v>
      </c>
      <c r="O439" s="97">
        <f t="shared" si="122"/>
        <v>1.085513287176374</v>
      </c>
      <c r="P439" s="97">
        <f t="shared" si="123"/>
        <v>1.085513287176374</v>
      </c>
      <c r="Q439" s="97">
        <f t="shared" si="124"/>
        <v>0.16950535590864138</v>
      </c>
      <c r="R439" s="97">
        <f t="shared" si="125"/>
        <v>8.5092431689913678E-2</v>
      </c>
      <c r="S439" s="97">
        <f t="shared" si="128"/>
        <v>424.32266968195449</v>
      </c>
      <c r="T439" s="97">
        <f t="shared" si="129"/>
        <v>56.389110371391268</v>
      </c>
      <c r="U439" s="97">
        <f t="shared" si="130"/>
        <v>391.66683304061223</v>
      </c>
      <c r="V439" s="33">
        <f t="shared" si="131"/>
        <v>999.99999999999989</v>
      </c>
      <c r="W439" s="101">
        <f t="shared" si="126"/>
        <v>66243.345763264762</v>
      </c>
      <c r="X439" s="108">
        <f t="shared" si="132"/>
        <v>551.94405658799633</v>
      </c>
      <c r="Y439" s="32">
        <f>(uNES*L439+ uOCEX*G439+uEREX*'PH + UC'!H439+uHOEX*I439+uNES*S439+ uOCEX*N439+uEREX*O439+uHOEX*P439)/(1+oDR)^A$5:A$65536</f>
        <v>321.23078202909966</v>
      </c>
    </row>
    <row r="440" spans="1:25" x14ac:dyDescent="0.25">
      <c r="A440" s="4">
        <v>434</v>
      </c>
      <c r="C440" s="106">
        <f>IF(male=0,VLOOKUP((($A$5:$A$1570/'Life tables'!$I$2)*2)+age,lifetable,13,1),IF(male=1,VLOOKUP((($A$5:$A$1570/'Life tables'!$I$2)*2)+age,lifetable,10,1),"error"))</f>
        <v>3.2605221431214471E-4</v>
      </c>
      <c r="F440" s="97">
        <f t="shared" si="114"/>
        <v>80.342758008322335</v>
      </c>
      <c r="G440" s="97">
        <f t="shared" si="115"/>
        <v>8.0705981900643113</v>
      </c>
      <c r="H440" s="97">
        <f t="shared" si="116"/>
        <v>0.18468572444086273</v>
      </c>
      <c r="I440" s="97">
        <f t="shared" si="117"/>
        <v>0.18468572444086273</v>
      </c>
      <c r="J440" s="97">
        <f t="shared" si="118"/>
        <v>2.8947804942063924E-2</v>
      </c>
      <c r="K440" s="97">
        <f t="shared" si="119"/>
        <v>0.44525883010429212</v>
      </c>
      <c r="L440" s="97">
        <f t="shared" si="127"/>
        <v>71.428581734329939</v>
      </c>
      <c r="M440" s="97">
        <f t="shared" si="120"/>
        <v>471.60129857967394</v>
      </c>
      <c r="N440" s="97">
        <f t="shared" si="121"/>
        <v>45.416226837559442</v>
      </c>
      <c r="O440" s="97">
        <f t="shared" si="122"/>
        <v>1.0840806269859022</v>
      </c>
      <c r="P440" s="97">
        <f t="shared" si="123"/>
        <v>1.0840806269859022</v>
      </c>
      <c r="Q440" s="97">
        <f t="shared" si="124"/>
        <v>0.16928164277831781</v>
      </c>
      <c r="R440" s="97">
        <f t="shared" si="125"/>
        <v>8.4980126717848645E-2</v>
      </c>
      <c r="S440" s="97">
        <f t="shared" si="128"/>
        <v>423.76264871864652</v>
      </c>
      <c r="T440" s="97">
        <f t="shared" si="129"/>
        <v>56.587339819111648</v>
      </c>
      <c r="U440" s="97">
        <f t="shared" si="130"/>
        <v>392.19707199743436</v>
      </c>
      <c r="V440" s="33">
        <f t="shared" si="131"/>
        <v>999.99999999999977</v>
      </c>
      <c r="W440" s="101">
        <f t="shared" si="126"/>
        <v>66079.899796623809</v>
      </c>
      <c r="X440" s="108">
        <f t="shared" si="132"/>
        <v>551.21558818345375</v>
      </c>
      <c r="Y440" s="32">
        <f>(uNES*L440+ uOCEX*G440+uEREX*'PH + UC'!H440+uHOEX*I440+uNES*S440+ uOCEX*N440+uEREX*O440+uHOEX*P440)/(1+oDR)^A$5:A$65536</f>
        <v>320.71455401646955</v>
      </c>
    </row>
    <row r="441" spans="1:25" x14ac:dyDescent="0.25">
      <c r="A441" s="4">
        <v>435</v>
      </c>
      <c r="C441" s="106">
        <f>IF(male=0,VLOOKUP((($A$5:$A$1570/'Life tables'!$I$2)*2)+age,lifetable,13,1),IF(male=1,VLOOKUP((($A$5:$A$1570/'Life tables'!$I$2)*2)+age,lifetable,10,1),"error"))</f>
        <v>3.2605221431214471E-4</v>
      </c>
      <c r="F441" s="97">
        <f t="shared" si="114"/>
        <v>80.236709368383288</v>
      </c>
      <c r="G441" s="97">
        <f t="shared" si="115"/>
        <v>8.0599453822348597</v>
      </c>
      <c r="H441" s="97">
        <f t="shared" si="116"/>
        <v>0.18444194802119984</v>
      </c>
      <c r="I441" s="97">
        <f t="shared" si="117"/>
        <v>0.18444194802119984</v>
      </c>
      <c r="J441" s="97">
        <f t="shared" si="118"/>
        <v>2.8909595208922716E-2</v>
      </c>
      <c r="K441" s="97">
        <f t="shared" si="119"/>
        <v>0.44467110951162192</v>
      </c>
      <c r="L441" s="97">
        <f t="shared" si="127"/>
        <v>71.334299385385478</v>
      </c>
      <c r="M441" s="97">
        <f t="shared" si="120"/>
        <v>470.97887881507046</v>
      </c>
      <c r="N441" s="97">
        <f t="shared" si="121"/>
        <v>45.356286465676355</v>
      </c>
      <c r="O441" s="97">
        <f t="shared" si="122"/>
        <v>1.0826498565221823</v>
      </c>
      <c r="P441" s="97">
        <f t="shared" si="123"/>
        <v>1.0826498565221823</v>
      </c>
      <c r="Q441" s="97">
        <f t="shared" si="124"/>
        <v>0.16905822473310228</v>
      </c>
      <c r="R441" s="97">
        <f t="shared" si="125"/>
        <v>8.486796987980133E-2</v>
      </c>
      <c r="S441" s="97">
        <f t="shared" si="128"/>
        <v>423.20336644173682</v>
      </c>
      <c r="T441" s="97">
        <f t="shared" si="129"/>
        <v>56.78530763905367</v>
      </c>
      <c r="U441" s="97">
        <f t="shared" si="130"/>
        <v>392.7266110768258</v>
      </c>
      <c r="V441" s="33">
        <f t="shared" si="131"/>
        <v>999.99999999999977</v>
      </c>
      <c r="W441" s="101">
        <f t="shared" si="126"/>
        <v>65916.857116341576</v>
      </c>
      <c r="X441" s="108">
        <f t="shared" si="132"/>
        <v>550.48808128412031</v>
      </c>
      <c r="Y441" s="32">
        <f>(uNES*L441+ uOCEX*G441+uEREX*'PH + UC'!H441+uHOEX*I441+uNES*S441+ uOCEX*N441+uEREX*O441+uHOEX*P441)/(1+oDR)^A$5:A$65536</f>
        <v>320.19915563087551</v>
      </c>
    </row>
    <row r="442" spans="1:25" x14ac:dyDescent="0.25">
      <c r="A442" s="4">
        <v>436</v>
      </c>
      <c r="C442" s="106">
        <f>IF(male=0,VLOOKUP((($A$5:$A$1570/'Life tables'!$I$2)*2)+age,lifetable,13,1),IF(male=1,VLOOKUP((($A$5:$A$1570/'Life tables'!$I$2)*2)+age,lifetable,10,1),"error"))</f>
        <v>3.2605221431214471E-4</v>
      </c>
      <c r="F442" s="97">
        <f t="shared" si="114"/>
        <v>80.13080121753687</v>
      </c>
      <c r="G442" s="97">
        <f t="shared" si="115"/>
        <v>8.049306686828789</v>
      </c>
      <c r="H442" s="97">
        <f t="shared" si="116"/>
        <v>0.18419849454700821</v>
      </c>
      <c r="I442" s="97">
        <f t="shared" si="117"/>
        <v>0.18419849454700821</v>
      </c>
      <c r="J442" s="97">
        <f t="shared" si="118"/>
        <v>2.8871436094542312E-2</v>
      </c>
      <c r="K442" s="97">
        <f t="shared" si="119"/>
        <v>0.44408416750821822</v>
      </c>
      <c r="L442" s="97">
        <f t="shared" si="127"/>
        <v>71.240141938011305</v>
      </c>
      <c r="M442" s="97">
        <f t="shared" si="120"/>
        <v>470.35728006658348</v>
      </c>
      <c r="N442" s="97">
        <f t="shared" si="121"/>
        <v>45.296425159424125</v>
      </c>
      <c r="O442" s="97">
        <f t="shared" si="122"/>
        <v>1.0812209733468752</v>
      </c>
      <c r="P442" s="97">
        <f t="shared" si="123"/>
        <v>1.0812209733468752</v>
      </c>
      <c r="Q442" s="97">
        <f t="shared" si="124"/>
        <v>0.1688351013922427</v>
      </c>
      <c r="R442" s="97">
        <f t="shared" si="125"/>
        <v>8.4755960984632533E-2</v>
      </c>
      <c r="S442" s="97">
        <f t="shared" si="128"/>
        <v>422.64482189808876</v>
      </c>
      <c r="T442" s="97">
        <f t="shared" si="129"/>
        <v>56.983014176540458</v>
      </c>
      <c r="U442" s="97">
        <f t="shared" si="130"/>
        <v>393.25545120531865</v>
      </c>
      <c r="V442" s="33">
        <f t="shared" si="131"/>
        <v>999.99999999999989</v>
      </c>
      <c r="W442" s="101">
        <f t="shared" si="126"/>
        <v>65754.216728307394</v>
      </c>
      <c r="X442" s="108">
        <f t="shared" si="132"/>
        <v>549.76153461814079</v>
      </c>
      <c r="Y442" s="32">
        <f>(uNES*L442+ uOCEX*G442+uEREX*'PH + UC'!H442+uHOEX*I442+uNES*S442+ uOCEX*N442+uEREX*O442+uHOEX*P442)/(1+oDR)^A$5:A$65536</f>
        <v>319.68458553742227</v>
      </c>
    </row>
    <row r="443" spans="1:25" x14ac:dyDescent="0.25">
      <c r="A443" s="4">
        <v>437</v>
      </c>
      <c r="C443" s="106">
        <f>IF(male=0,VLOOKUP((($A$5:$A$1570/'Life tables'!$I$2)*2)+age,lifetable,13,1),IF(male=1,VLOOKUP((($A$5:$A$1570/'Life tables'!$I$2)*2)+age,lifetable,10,1),"error"))</f>
        <v>3.2605221431214471E-4</v>
      </c>
      <c r="F443" s="97">
        <f t="shared" si="114"/>
        <v>80.025033344463509</v>
      </c>
      <c r="G443" s="97">
        <f t="shared" si="115"/>
        <v>8.0386820826186085</v>
      </c>
      <c r="H443" s="97">
        <f t="shared" si="116"/>
        <v>0.18395536353252276</v>
      </c>
      <c r="I443" s="97">
        <f t="shared" si="117"/>
        <v>0.18395536353252276</v>
      </c>
      <c r="J443" s="97">
        <f t="shared" si="118"/>
        <v>2.8833327522783454E-2</v>
      </c>
      <c r="K443" s="97">
        <f t="shared" si="119"/>
        <v>0.44349800292294983</v>
      </c>
      <c r="L443" s="97">
        <f t="shared" si="127"/>
        <v>71.146109204334124</v>
      </c>
      <c r="M443" s="97">
        <f t="shared" si="120"/>
        <v>469.73650127367728</v>
      </c>
      <c r="N443" s="97">
        <f t="shared" si="121"/>
        <v>45.236642816670859</v>
      </c>
      <c r="O443" s="97">
        <f t="shared" si="122"/>
        <v>1.0797939750221037</v>
      </c>
      <c r="P443" s="97">
        <f t="shared" si="123"/>
        <v>1.0797939750221037</v>
      </c>
      <c r="Q443" s="97">
        <f t="shared" si="124"/>
        <v>0.16861227237505891</v>
      </c>
      <c r="R443" s="97">
        <f t="shared" si="125"/>
        <v>8.4644099841239162E-2</v>
      </c>
      <c r="S443" s="97">
        <f t="shared" si="128"/>
        <v>422.08701413474591</v>
      </c>
      <c r="T443" s="97">
        <f t="shared" si="129"/>
        <v>57.180459776438298</v>
      </c>
      <c r="U443" s="97">
        <f t="shared" si="130"/>
        <v>393.78359330808286</v>
      </c>
      <c r="V443" s="33">
        <f t="shared" si="131"/>
        <v>999.99999999999977</v>
      </c>
      <c r="W443" s="101">
        <f t="shared" si="126"/>
        <v>65591.977640811238</v>
      </c>
      <c r="X443" s="108">
        <f t="shared" si="132"/>
        <v>549.03594691547869</v>
      </c>
      <c r="Y443" s="32">
        <f>(uNES*L443+ uOCEX*G443+uEREX*'PH + UC'!H443+uHOEX*I443+uNES*S443+ uOCEX*N443+uEREX*O443+uHOEX*P443)/(1+oDR)^A$5:A$65536</f>
        <v>319.17084240344235</v>
      </c>
    </row>
    <row r="444" spans="1:25" x14ac:dyDescent="0.25">
      <c r="A444" s="4">
        <v>438</v>
      </c>
      <c r="C444" s="106">
        <f>IF(male=0,VLOOKUP((($A$5:$A$1570/'Life tables'!$I$2)*2)+age,lifetable,13,1),IF(male=1,VLOOKUP((($A$5:$A$1570/'Life tables'!$I$2)*2)+age,lifetable,10,1),"error"))</f>
        <v>3.2605221431214471E-4</v>
      </c>
      <c r="F444" s="97">
        <f t="shared" si="114"/>
        <v>79.919405539402888</v>
      </c>
      <c r="G444" s="97">
        <f t="shared" si="115"/>
        <v>8.0280715485334522</v>
      </c>
      <c r="H444" s="97">
        <f t="shared" si="116"/>
        <v>0.18371255449556265</v>
      </c>
      <c r="I444" s="97">
        <f t="shared" si="117"/>
        <v>0.18371255449556265</v>
      </c>
      <c r="J444" s="97">
        <f t="shared" si="118"/>
        <v>2.8795269418068693E-2</v>
      </c>
      <c r="K444" s="97">
        <f t="shared" si="119"/>
        <v>0.44291261459332715</v>
      </c>
      <c r="L444" s="97">
        <f t="shared" si="127"/>
        <v>71.052200997866919</v>
      </c>
      <c r="M444" s="97">
        <f t="shared" si="120"/>
        <v>469.11654137607582</v>
      </c>
      <c r="N444" s="97">
        <f t="shared" si="121"/>
        <v>45.176939335309683</v>
      </c>
      <c r="O444" s="97">
        <f t="shared" si="122"/>
        <v>1.0783688591105869</v>
      </c>
      <c r="P444" s="97">
        <f t="shared" si="123"/>
        <v>1.0783688591105869</v>
      </c>
      <c r="Q444" s="97">
        <f t="shared" si="124"/>
        <v>0.16838973730096404</v>
      </c>
      <c r="R444" s="97">
        <f t="shared" si="125"/>
        <v>8.4532386258564934E-2</v>
      </c>
      <c r="S444" s="97">
        <f t="shared" si="128"/>
        <v>421.5299421989854</v>
      </c>
      <c r="T444" s="97">
        <f t="shared" si="129"/>
        <v>57.377644783157329</v>
      </c>
      <c r="U444" s="97">
        <f t="shared" si="130"/>
        <v>394.31103830893477</v>
      </c>
      <c r="V444" s="33">
        <f t="shared" si="131"/>
        <v>999.99999999999977</v>
      </c>
      <c r="W444" s="101">
        <f t="shared" si="126"/>
        <v>65430.138864540379</v>
      </c>
      <c r="X444" s="108">
        <f t="shared" si="132"/>
        <v>548.31131690790767</v>
      </c>
      <c r="Y444" s="32">
        <f>(uNES*L444+ uOCEX*G444+uEREX*'PH + UC'!H444+uHOEX*I444+uNES*S444+ uOCEX*N444+uEREX*O444+uHOEX*P444)/(1+oDR)^A$5:A$65536</f>
        <v>318.65792489848855</v>
      </c>
    </row>
    <row r="445" spans="1:25" x14ac:dyDescent="0.25">
      <c r="A445" s="4">
        <v>439</v>
      </c>
      <c r="C445" s="106">
        <f>IF(male=0,VLOOKUP((($A$5:$A$1570/'Life tables'!$I$2)*2)+age,lifetable,13,1),IF(male=1,VLOOKUP((($A$5:$A$1570/'Life tables'!$I$2)*2)+age,lifetable,10,1),"error"))</f>
        <v>3.2605221431214471E-4</v>
      </c>
      <c r="F445" s="97">
        <f t="shared" si="114"/>
        <v>79.813917594088565</v>
      </c>
      <c r="G445" s="97">
        <f t="shared" si="115"/>
        <v>8.0174750636525225</v>
      </c>
      <c r="H445" s="97">
        <f t="shared" si="116"/>
        <v>0.18347006695738111</v>
      </c>
      <c r="I445" s="97">
        <f t="shared" si="117"/>
        <v>0.18347006695738111</v>
      </c>
      <c r="J445" s="97">
        <f t="shared" si="118"/>
        <v>2.8757261705358837E-2</v>
      </c>
      <c r="K445" s="97">
        <f t="shared" si="119"/>
        <v>0.44232800136513922</v>
      </c>
      <c r="L445" s="97">
        <f t="shared" si="127"/>
        <v>70.95841713345078</v>
      </c>
      <c r="M445" s="97">
        <f t="shared" si="120"/>
        <v>468.49739931381919</v>
      </c>
      <c r="N445" s="97">
        <f t="shared" si="121"/>
        <v>45.117314613264156</v>
      </c>
      <c r="O445" s="97">
        <f t="shared" si="122"/>
        <v>1.0769456231757708</v>
      </c>
      <c r="P445" s="97">
        <f t="shared" si="123"/>
        <v>1.0769456231757708</v>
      </c>
      <c r="Q445" s="97">
        <f t="shared" si="124"/>
        <v>0.16816749578948476</v>
      </c>
      <c r="R445" s="97">
        <f t="shared" si="125"/>
        <v>8.4420820045610509E-2</v>
      </c>
      <c r="S445" s="97">
        <f t="shared" si="128"/>
        <v>420.97360513836838</v>
      </c>
      <c r="T445" s="97">
        <f t="shared" si="129"/>
        <v>57.57456954065217</v>
      </c>
      <c r="U445" s="97">
        <f t="shared" si="130"/>
        <v>394.83778713034553</v>
      </c>
      <c r="V445" s="33">
        <f t="shared" si="131"/>
        <v>999.99999999999989</v>
      </c>
      <c r="W445" s="101">
        <f t="shared" si="126"/>
        <v>65268.699412576098</v>
      </c>
      <c r="X445" s="108">
        <f t="shared" si="132"/>
        <v>547.58764332900216</v>
      </c>
      <c r="Y445" s="32">
        <f>(uNES*L445+ uOCEX*G445+uEREX*'PH + UC'!H445+uHOEX*I445+uNES*S445+ uOCEX*N445+uEREX*O445+uHOEX*P445)/(1+oDR)^A$5:A$65536</f>
        <v>318.14583169432626</v>
      </c>
    </row>
    <row r="446" spans="1:25" x14ac:dyDescent="0.25">
      <c r="A446" s="4">
        <v>440</v>
      </c>
      <c r="C446" s="106">
        <f>IF(male=0,VLOOKUP((($A$5:$A$1570/'Life tables'!$I$2)*2)+age,lifetable,13,1),IF(male=1,VLOOKUP((($A$5:$A$1570/'Life tables'!$I$2)*2)+age,lifetable,10,1),"error"))</f>
        <v>3.2605221431214471E-4</v>
      </c>
      <c r="F446" s="97">
        <f t="shared" si="114"/>
        <v>79.708569301685912</v>
      </c>
      <c r="G446" s="97">
        <f t="shared" si="115"/>
        <v>8.0068926071988482</v>
      </c>
      <c r="H446" s="97">
        <f t="shared" si="116"/>
        <v>0.18322790044252266</v>
      </c>
      <c r="I446" s="97">
        <f t="shared" si="117"/>
        <v>0.18322790044252266</v>
      </c>
      <c r="J446" s="97">
        <f t="shared" si="118"/>
        <v>2.8719304310130561E-2</v>
      </c>
      <c r="K446" s="97">
        <f t="shared" si="119"/>
        <v>0.4417441620921107</v>
      </c>
      <c r="L446" s="97">
        <f t="shared" si="127"/>
        <v>70.864757427199777</v>
      </c>
      <c r="M446" s="97">
        <f t="shared" si="120"/>
        <v>467.87907402731628</v>
      </c>
      <c r="N446" s="97">
        <f t="shared" si="121"/>
        <v>45.057768548493364</v>
      </c>
      <c r="O446" s="97">
        <f t="shared" si="122"/>
        <v>1.0755242647819492</v>
      </c>
      <c r="P446" s="97">
        <f t="shared" si="123"/>
        <v>1.0755242647819492</v>
      </c>
      <c r="Q446" s="97">
        <f t="shared" si="124"/>
        <v>0.1679455474602799</v>
      </c>
      <c r="R446" s="97">
        <f t="shared" si="125"/>
        <v>8.4309401011443047E-2</v>
      </c>
      <c r="S446" s="97">
        <f t="shared" si="128"/>
        <v>420.41800200078728</v>
      </c>
      <c r="T446" s="97">
        <f t="shared" si="129"/>
        <v>57.771234392422578</v>
      </c>
      <c r="U446" s="97">
        <f t="shared" si="130"/>
        <v>395.36384069344911</v>
      </c>
      <c r="V446" s="33">
        <f t="shared" si="131"/>
        <v>999.99999999999989</v>
      </c>
      <c r="W446" s="101">
        <f t="shared" si="126"/>
        <v>65107.658300390154</v>
      </c>
      <c r="X446" s="108">
        <f t="shared" si="132"/>
        <v>546.86492491412821</v>
      </c>
      <c r="Y446" s="32">
        <f>(uNES*L446+ uOCEX*G446+uEREX*'PH + UC'!H446+uHOEX*I446+uNES*S446+ uOCEX*N446+uEREX*O446+uHOEX*P446)/(1+oDR)^A$5:A$65536</f>
        <v>317.63456146492553</v>
      </c>
    </row>
    <row r="447" spans="1:25" x14ac:dyDescent="0.25">
      <c r="A447" s="4">
        <v>441</v>
      </c>
      <c r="C447" s="106">
        <f>IF(male=0,VLOOKUP((($A$5:$A$1570/'Life tables'!$I$2)*2)+age,lifetable,13,1),IF(male=1,VLOOKUP((($A$5:$A$1570/'Life tables'!$I$2)*2)+age,lifetable,10,1),"error"))</f>
        <v>3.2605221431214471E-4</v>
      </c>
      <c r="F447" s="97">
        <f t="shared" si="114"/>
        <v>79.603360456732915</v>
      </c>
      <c r="G447" s="97">
        <f t="shared" si="115"/>
        <v>7.996324158533338</v>
      </c>
      <c r="H447" s="97">
        <f t="shared" si="116"/>
        <v>0.18298605447868707</v>
      </c>
      <c r="I447" s="97">
        <f t="shared" si="117"/>
        <v>0.18298605447868707</v>
      </c>
      <c r="J447" s="97">
        <f t="shared" si="118"/>
        <v>2.8681397158355118E-2</v>
      </c>
      <c r="K447" s="97">
        <f t="shared" si="119"/>
        <v>0.44116109563557276</v>
      </c>
      <c r="L447" s="97">
        <f t="shared" si="127"/>
        <v>70.771221696448279</v>
      </c>
      <c r="M447" s="97">
        <f t="shared" si="120"/>
        <v>467.26156445739531</v>
      </c>
      <c r="N447" s="97">
        <f t="shared" si="121"/>
        <v>44.998301038996772</v>
      </c>
      <c r="O447" s="97">
        <f t="shared" si="122"/>
        <v>1.0741047814943803</v>
      </c>
      <c r="P447" s="97">
        <f t="shared" si="123"/>
        <v>1.0741047814943803</v>
      </c>
      <c r="Q447" s="97">
        <f t="shared" si="124"/>
        <v>0.16772389193315906</v>
      </c>
      <c r="R447" s="97">
        <f t="shared" si="125"/>
        <v>8.4198128965205246E-2</v>
      </c>
      <c r="S447" s="97">
        <f t="shared" si="128"/>
        <v>419.86313183451142</v>
      </c>
      <c r="T447" s="97">
        <f t="shared" si="129"/>
        <v>57.967639681514093</v>
      </c>
      <c r="U447" s="97">
        <f t="shared" si="130"/>
        <v>395.88919991804988</v>
      </c>
      <c r="V447" s="33">
        <f t="shared" si="131"/>
        <v>1000</v>
      </c>
      <c r="W447" s="101">
        <f t="shared" si="126"/>
        <v>64947.014545840968</v>
      </c>
      <c r="X447" s="108">
        <f t="shared" si="132"/>
        <v>546.14316040043593</v>
      </c>
      <c r="Y447" s="32">
        <f>(uNES*L447+ uOCEX*G447+uEREX*'PH + UC'!H447+uHOEX*I447+uNES*S447+ uOCEX*N447+uEREX*O447+uHOEX*P447)/(1+oDR)^A$5:A$65536</f>
        <v>317.12411288645569</v>
      </c>
    </row>
    <row r="448" spans="1:25" x14ac:dyDescent="0.25">
      <c r="A448" s="4">
        <v>442</v>
      </c>
      <c r="C448" s="106">
        <f>IF(male=0,VLOOKUP((($A$5:$A$1570/'Life tables'!$I$2)*2)+age,lifetable,13,1),IF(male=1,VLOOKUP((($A$5:$A$1570/'Life tables'!$I$2)*2)+age,lifetable,10,1),"error"))</f>
        <v>3.2605221431214471E-4</v>
      </c>
      <c r="F448" s="97">
        <f t="shared" si="114"/>
        <v>79.498290855084122</v>
      </c>
      <c r="G448" s="97">
        <f t="shared" si="115"/>
        <v>7.9857696971491556</v>
      </c>
      <c r="H448" s="97">
        <f t="shared" si="116"/>
        <v>0.18274452859660062</v>
      </c>
      <c r="I448" s="97">
        <f t="shared" si="117"/>
        <v>0.18274452859660062</v>
      </c>
      <c r="J448" s="97">
        <f t="shared" si="118"/>
        <v>2.8643540176478108E-2</v>
      </c>
      <c r="K448" s="97">
        <f t="shared" si="119"/>
        <v>0.4405788008641533</v>
      </c>
      <c r="L448" s="97">
        <f t="shared" si="127"/>
        <v>70.677809759701134</v>
      </c>
      <c r="M448" s="97">
        <f t="shared" si="120"/>
        <v>466.64486954535181</v>
      </c>
      <c r="N448" s="97">
        <f t="shared" si="121"/>
        <v>44.93891198281883</v>
      </c>
      <c r="O448" s="97">
        <f t="shared" si="122"/>
        <v>1.0726871708793955</v>
      </c>
      <c r="P448" s="97">
        <f t="shared" si="123"/>
        <v>1.0726871708793955</v>
      </c>
      <c r="Q448" s="97">
        <f t="shared" si="124"/>
        <v>0.16750252882809941</v>
      </c>
      <c r="R448" s="97">
        <f t="shared" si="125"/>
        <v>8.4087003716123987E-2</v>
      </c>
      <c r="S448" s="97">
        <f t="shared" si="128"/>
        <v>419.30899368822998</v>
      </c>
      <c r="T448" s="97">
        <f t="shared" si="129"/>
        <v>58.16378575051867</v>
      </c>
      <c r="U448" s="97">
        <f t="shared" si="130"/>
        <v>396.41386572263013</v>
      </c>
      <c r="V448" s="33">
        <f t="shared" si="131"/>
        <v>999.99999999999977</v>
      </c>
      <c r="W448" s="101">
        <f t="shared" si="126"/>
        <v>64786.767169170154</v>
      </c>
      <c r="X448" s="108">
        <f t="shared" si="132"/>
        <v>545.42234852685101</v>
      </c>
      <c r="Y448" s="32">
        <f>(uNES*L448+ uOCEX*G448+uEREX*'PH + UC'!H448+uHOEX*I448+uNES*S448+ uOCEX*N448+uEREX*O448+uHOEX*P448)/(1+oDR)^A$5:A$65536</f>
        <v>316.61448463727675</v>
      </c>
    </row>
    <row r="449" spans="1:25" x14ac:dyDescent="0.25">
      <c r="A449" s="4">
        <v>443</v>
      </c>
      <c r="C449" s="106">
        <f>IF(male=0,VLOOKUP((($A$5:$A$1570/'Life tables'!$I$2)*2)+age,lifetable,13,1),IF(male=1,VLOOKUP((($A$5:$A$1570/'Life tables'!$I$2)*2)+age,lifetable,10,1),"error"))</f>
        <v>3.2605221431214471E-4</v>
      </c>
      <c r="F449" s="97">
        <f t="shared" si="114"/>
        <v>79.393360293857128</v>
      </c>
      <c r="G449" s="97">
        <f t="shared" si="115"/>
        <v>7.9752292026663394</v>
      </c>
      <c r="H449" s="97">
        <f t="shared" si="116"/>
        <v>0.18250332232989283</v>
      </c>
      <c r="I449" s="97">
        <f t="shared" si="117"/>
        <v>0.18250332232989283</v>
      </c>
      <c r="J449" s="97">
        <f t="shared" si="118"/>
        <v>2.8605733291400232E-2</v>
      </c>
      <c r="K449" s="97">
        <f t="shared" si="119"/>
        <v>0.43999727665347987</v>
      </c>
      <c r="L449" s="97">
        <f t="shared" si="127"/>
        <v>70.58452143658613</v>
      </c>
      <c r="M449" s="97">
        <f t="shared" si="120"/>
        <v>466.02898823299398</v>
      </c>
      <c r="N449" s="97">
        <f t="shared" si="121"/>
        <v>44.879601278053393</v>
      </c>
      <c r="O449" s="97">
        <f t="shared" si="122"/>
        <v>1.0712714305045055</v>
      </c>
      <c r="P449" s="97">
        <f t="shared" si="123"/>
        <v>1.0712714305045055</v>
      </c>
      <c r="Q449" s="97">
        <f t="shared" si="124"/>
        <v>0.16728145776526226</v>
      </c>
      <c r="R449" s="97">
        <f t="shared" si="125"/>
        <v>8.3976025073518562E-2</v>
      </c>
      <c r="S449" s="97">
        <f t="shared" si="128"/>
        <v>418.75558661109278</v>
      </c>
      <c r="T449" s="97">
        <f t="shared" si="129"/>
        <v>58.359672941575333</v>
      </c>
      <c r="U449" s="97">
        <f t="shared" si="130"/>
        <v>396.93783902435712</v>
      </c>
      <c r="V449" s="33">
        <f t="shared" si="131"/>
        <v>999.99999999999989</v>
      </c>
      <c r="W449" s="101">
        <f t="shared" si="126"/>
        <v>64626.915192998458</v>
      </c>
      <c r="X449" s="108">
        <f t="shared" si="132"/>
        <v>544.70248803406741</v>
      </c>
      <c r="Y449" s="32">
        <f>(uNES*L449+ uOCEX*G449+uEREX*'PH + UC'!H449+uHOEX*I449+uNES*S449+ uOCEX*N449+uEREX*O449+uHOEX*P449)/(1+oDR)^A$5:A$65536</f>
        <v>316.10567539793362</v>
      </c>
    </row>
    <row r="450" spans="1:25" x14ac:dyDescent="0.25">
      <c r="A450" s="4">
        <v>444</v>
      </c>
      <c r="C450" s="106">
        <f>IF(male=0,VLOOKUP((($A$5:$A$1570/'Life tables'!$I$2)*2)+age,lifetable,13,1),IF(male=1,VLOOKUP((($A$5:$A$1570/'Life tables'!$I$2)*2)+age,lifetable,10,1),"error"))</f>
        <v>3.518541282111487E-4</v>
      </c>
      <c r="F450" s="97">
        <f t="shared" si="114"/>
        <v>79.288568571381859</v>
      </c>
      <c r="G450" s="97">
        <f t="shared" si="115"/>
        <v>7.9647026548267066</v>
      </c>
      <c r="H450" s="97">
        <f t="shared" si="116"/>
        <v>0.18226243521498017</v>
      </c>
      <c r="I450" s="97">
        <f t="shared" si="117"/>
        <v>0.18226243521498017</v>
      </c>
      <c r="J450" s="97">
        <f t="shared" si="118"/>
        <v>3.0828683261364936E-2</v>
      </c>
      <c r="K450" s="97">
        <f t="shared" si="119"/>
        <v>0.43941652188589869</v>
      </c>
      <c r="L450" s="97">
        <f t="shared" si="127"/>
        <v>70.489095840977924</v>
      </c>
      <c r="M450" s="97">
        <f t="shared" si="120"/>
        <v>465.41391946268556</v>
      </c>
      <c r="N450" s="97">
        <f t="shared" si="121"/>
        <v>44.820368822847783</v>
      </c>
      <c r="O450" s="97">
        <f t="shared" si="122"/>
        <v>1.0698575579384979</v>
      </c>
      <c r="P450" s="97">
        <f t="shared" si="123"/>
        <v>1.0698575579384979</v>
      </c>
      <c r="Q450" s="97">
        <f t="shared" si="124"/>
        <v>0.18028090828485938</v>
      </c>
      <c r="R450" s="97">
        <f t="shared" si="125"/>
        <v>8.3865192846808378E-2</v>
      </c>
      <c r="S450" s="97">
        <f t="shared" si="128"/>
        <v>418.18968942282913</v>
      </c>
      <c r="T450" s="97">
        <f t="shared" si="129"/>
        <v>58.570782533121559</v>
      </c>
      <c r="U450" s="97">
        <f t="shared" si="130"/>
        <v>397.46112073908984</v>
      </c>
      <c r="V450" s="33">
        <f t="shared" si="131"/>
        <v>1000</v>
      </c>
      <c r="W450" s="101">
        <f t="shared" si="126"/>
        <v>64465.865447105389</v>
      </c>
      <c r="X450" s="108">
        <f t="shared" si="132"/>
        <v>543.96809672778852</v>
      </c>
      <c r="Y450" s="32">
        <f>(uNES*L450+ uOCEX*G450+uEREX*'PH + UC'!H450+uHOEX*I450+uNES*S450+ uOCEX*N450+uEREX*O450+uHOEX*P450)/(1+oDR)^A$5:A$65536</f>
        <v>315.58855514236581</v>
      </c>
    </row>
    <row r="451" spans="1:25" x14ac:dyDescent="0.25">
      <c r="A451" s="4">
        <v>445</v>
      </c>
      <c r="C451" s="106">
        <f>IF(male=0,VLOOKUP((($A$5:$A$1570/'Life tables'!$I$2)*2)+age,lifetable,13,1),IF(male=1,VLOOKUP((($A$5:$A$1570/'Life tables'!$I$2)*2)+age,lifetable,10,1),"error"))</f>
        <v>3.518541282111487E-4</v>
      </c>
      <c r="F451" s="97">
        <f t="shared" si="114"/>
        <v>79.181645224093344</v>
      </c>
      <c r="G451" s="97">
        <f t="shared" si="115"/>
        <v>7.9539619808133386</v>
      </c>
      <c r="H451" s="97">
        <f t="shared" si="116"/>
        <v>0.18201664808564644</v>
      </c>
      <c r="I451" s="97">
        <f t="shared" si="117"/>
        <v>0.18201664808564644</v>
      </c>
      <c r="J451" s="97">
        <f t="shared" si="118"/>
        <v>3.078710972729571E-2</v>
      </c>
      <c r="K451" s="97">
        <f t="shared" si="119"/>
        <v>0.4388239536730974</v>
      </c>
      <c r="L451" s="97">
        <f t="shared" si="127"/>
        <v>70.394038883708319</v>
      </c>
      <c r="M451" s="97">
        <f t="shared" si="120"/>
        <v>464.78645150369522</v>
      </c>
      <c r="N451" s="97">
        <f t="shared" si="121"/>
        <v>44.759942298907688</v>
      </c>
      <c r="O451" s="97">
        <f t="shared" si="122"/>
        <v>1.0684151830755693</v>
      </c>
      <c r="P451" s="97">
        <f t="shared" si="123"/>
        <v>1.0684151830755693</v>
      </c>
      <c r="Q451" s="97">
        <f t="shared" si="124"/>
        <v>0.18003785476016673</v>
      </c>
      <c r="R451" s="97">
        <f t="shared" si="125"/>
        <v>8.3752126350115141E-2</v>
      </c>
      <c r="S451" s="97">
        <f t="shared" si="128"/>
        <v>417.62588885752609</v>
      </c>
      <c r="T451" s="97">
        <f t="shared" si="129"/>
        <v>58.781607497609023</v>
      </c>
      <c r="U451" s="97">
        <f t="shared" si="130"/>
        <v>397.98369681911305</v>
      </c>
      <c r="V451" s="33">
        <f t="shared" si="131"/>
        <v>1000</v>
      </c>
      <c r="W451" s="101">
        <f t="shared" si="126"/>
        <v>64304.976468852103</v>
      </c>
      <c r="X451" s="108">
        <f t="shared" si="132"/>
        <v>543.23469568327789</v>
      </c>
      <c r="Y451" s="32">
        <f>(uNES*L451+ uOCEX*G451+uEREX*'PH + UC'!H451+uHOEX*I451+uNES*S451+ uOCEX*N451+uEREX*O451+uHOEX*P451)/(1+oDR)^A$5:A$65536</f>
        <v>315.07242796996962</v>
      </c>
    </row>
    <row r="452" spans="1:25" x14ac:dyDescent="0.25">
      <c r="A452" s="4">
        <v>446</v>
      </c>
      <c r="C452" s="106">
        <f>IF(male=0,VLOOKUP((($A$5:$A$1570/'Life tables'!$I$2)*2)+age,lifetable,13,1),IF(male=1,VLOOKUP((($A$5:$A$1570/'Life tables'!$I$2)*2)+age,lifetable,10,1),"error"))</f>
        <v>3.518541282111487E-4</v>
      </c>
      <c r="F452" s="97">
        <f t="shared" si="114"/>
        <v>79.07486719565118</v>
      </c>
      <c r="G452" s="97">
        <f t="shared" si="115"/>
        <v>7.943235904382222</v>
      </c>
      <c r="H452" s="97">
        <f t="shared" si="116"/>
        <v>0.18177119500404865</v>
      </c>
      <c r="I452" s="97">
        <f t="shared" si="117"/>
        <v>0.18177119500404865</v>
      </c>
      <c r="J452" s="97">
        <f t="shared" si="118"/>
        <v>3.0745592695554203E-2</v>
      </c>
      <c r="K452" s="97">
        <f t="shared" si="119"/>
        <v>0.43823219081601356</v>
      </c>
      <c r="L452" s="97">
        <f t="shared" si="127"/>
        <v>70.299111117749291</v>
      </c>
      <c r="M452" s="97">
        <f t="shared" si="120"/>
        <v>464.15982848762661</v>
      </c>
      <c r="N452" s="97">
        <f t="shared" si="121"/>
        <v>44.699597144801629</v>
      </c>
      <c r="O452" s="97">
        <f t="shared" si="122"/>
        <v>1.0669747505021447</v>
      </c>
      <c r="P452" s="97">
        <f t="shared" si="123"/>
        <v>1.0669747505021447</v>
      </c>
      <c r="Q452" s="97">
        <f t="shared" si="124"/>
        <v>0.1797951285292464</v>
      </c>
      <c r="R452" s="97">
        <f t="shared" si="125"/>
        <v>8.3639212107787561E-2</v>
      </c>
      <c r="S452" s="97">
        <f t="shared" si="128"/>
        <v>417.06284750118363</v>
      </c>
      <c r="T452" s="97">
        <f t="shared" si="129"/>
        <v>58.992148218833826</v>
      </c>
      <c r="U452" s="97">
        <f t="shared" si="130"/>
        <v>398.50556822203686</v>
      </c>
      <c r="V452" s="33">
        <f t="shared" si="131"/>
        <v>999.99999999999977</v>
      </c>
      <c r="W452" s="101">
        <f t="shared" si="126"/>
        <v>64144.489011580525</v>
      </c>
      <c r="X452" s="108">
        <f t="shared" si="132"/>
        <v>542.50228355912918</v>
      </c>
      <c r="Y452" s="32">
        <f>(uNES*L452+ uOCEX*G452+uEREX*'PH + UC'!H452+uHOEX*I452+uNES*S452+ uOCEX*N452+uEREX*O452+uHOEX*P452)/(1+oDR)^A$5:A$65536</f>
        <v>314.55714496207599</v>
      </c>
    </row>
    <row r="453" spans="1:25" x14ac:dyDescent="0.25">
      <c r="A453" s="4">
        <v>447</v>
      </c>
      <c r="C453" s="106">
        <f>IF(male=0,VLOOKUP((($A$5:$A$1570/'Life tables'!$I$2)*2)+age,lifetable,13,1),IF(male=1,VLOOKUP((($A$5:$A$1570/'Life tables'!$I$2)*2)+age,lifetable,10,1),"error"))</f>
        <v>3.518541282111487E-4</v>
      </c>
      <c r="F453" s="97">
        <f t="shared" si="114"/>
        <v>78.968234232719013</v>
      </c>
      <c r="G453" s="97">
        <f t="shared" si="115"/>
        <v>7.9325244000851898</v>
      </c>
      <c r="H453" s="97">
        <f t="shared" si="116"/>
        <v>0.18152607538783677</v>
      </c>
      <c r="I453" s="97">
        <f t="shared" si="117"/>
        <v>0.18152607538783677</v>
      </c>
      <c r="J453" s="97">
        <f t="shared" si="118"/>
        <v>3.0704132067639136E-2</v>
      </c>
      <c r="K453" s="97">
        <f t="shared" si="119"/>
        <v>0.4376412319106594</v>
      </c>
      <c r="L453" s="97">
        <f t="shared" si="127"/>
        <v>70.204312317879854</v>
      </c>
      <c r="M453" s="97">
        <f t="shared" si="120"/>
        <v>463.53404932641018</v>
      </c>
      <c r="N453" s="97">
        <f t="shared" si="121"/>
        <v>44.639333255746159</v>
      </c>
      <c r="O453" s="97">
        <f t="shared" si="122"/>
        <v>1.0655362577170542</v>
      </c>
      <c r="P453" s="97">
        <f t="shared" si="123"/>
        <v>1.0655362577170542</v>
      </c>
      <c r="Q453" s="97">
        <f t="shared" si="124"/>
        <v>0.17955272917062795</v>
      </c>
      <c r="R453" s="97">
        <f t="shared" si="125"/>
        <v>8.3526449923761098E-2</v>
      </c>
      <c r="S453" s="97">
        <f t="shared" si="128"/>
        <v>416.50056437613551</v>
      </c>
      <c r="T453" s="97">
        <f t="shared" si="129"/>
        <v>59.20240508007209</v>
      </c>
      <c r="U453" s="97">
        <f t="shared" si="130"/>
        <v>399.02673590387127</v>
      </c>
      <c r="V453" s="33">
        <f t="shared" si="131"/>
        <v>1000</v>
      </c>
      <c r="W453" s="101">
        <f t="shared" si="126"/>
        <v>63984.402075261765</v>
      </c>
      <c r="X453" s="108">
        <f t="shared" si="132"/>
        <v>541.77085901605653</v>
      </c>
      <c r="Y453" s="32">
        <f>(uNES*L453+ uOCEX*G453+uEREX*'PH + UC'!H453+uHOEX*I453+uNES*S453+ uOCEX*N453+uEREX*O453+uHOEX*P453)/(1+oDR)^A$5:A$65536</f>
        <v>314.04270473461872</v>
      </c>
    </row>
    <row r="454" spans="1:25" x14ac:dyDescent="0.25">
      <c r="A454" s="4">
        <v>448</v>
      </c>
      <c r="C454" s="106">
        <f>IF(male=0,VLOOKUP((($A$5:$A$1570/'Life tables'!$I$2)*2)+age,lifetable,13,1),IF(male=1,VLOOKUP((($A$5:$A$1570/'Life tables'!$I$2)*2)+age,lifetable,10,1),"error"))</f>
        <v>3.518541282111487E-4</v>
      </c>
      <c r="F454" s="97">
        <f t="shared" si="114"/>
        <v>78.861746085141846</v>
      </c>
      <c r="G454" s="97">
        <f t="shared" si="115"/>
        <v>7.9218274427936493</v>
      </c>
      <c r="H454" s="97">
        <f t="shared" si="116"/>
        <v>0.18128128866197385</v>
      </c>
      <c r="I454" s="97">
        <f t="shared" si="117"/>
        <v>0.18128128866197385</v>
      </c>
      <c r="J454" s="97">
        <f t="shared" si="118"/>
        <v>3.0662727746286169E-2</v>
      </c>
      <c r="K454" s="97">
        <f t="shared" si="119"/>
        <v>0.43705107557067829</v>
      </c>
      <c r="L454" s="97">
        <f t="shared" si="127"/>
        <v>70.109642261707279</v>
      </c>
      <c r="M454" s="97">
        <f t="shared" si="120"/>
        <v>462.90911293091466</v>
      </c>
      <c r="N454" s="97">
        <f t="shared" si="121"/>
        <v>44.579150526855564</v>
      </c>
      <c r="O454" s="97">
        <f t="shared" si="122"/>
        <v>1.0640997022166867</v>
      </c>
      <c r="P454" s="97">
        <f t="shared" si="123"/>
        <v>1.0640997022166867</v>
      </c>
      <c r="Q454" s="97">
        <f t="shared" si="124"/>
        <v>0.17931065626242992</v>
      </c>
      <c r="R454" s="97">
        <f t="shared" si="125"/>
        <v>8.3413839601779893E-2</v>
      </c>
      <c r="S454" s="97">
        <f t="shared" si="128"/>
        <v>415.93903850376148</v>
      </c>
      <c r="T454" s="97">
        <f t="shared" si="129"/>
        <v>59.412378464080803</v>
      </c>
      <c r="U454" s="97">
        <f t="shared" si="130"/>
        <v>399.54720081904372</v>
      </c>
      <c r="V454" s="33">
        <f t="shared" si="131"/>
        <v>999.99999999999977</v>
      </c>
      <c r="W454" s="101">
        <f t="shared" si="126"/>
        <v>63824.71466225374</v>
      </c>
      <c r="X454" s="108">
        <f t="shared" si="132"/>
        <v>541.04042071687525</v>
      </c>
      <c r="Y454" s="32">
        <f>(uNES*L454+ uOCEX*G454+uEREX*'PH + UC'!H454+uHOEX*I454+uNES*S454+ uOCEX*N454+uEREX*O454+uHOEX*P454)/(1+oDR)^A$5:A$65536</f>
        <v>313.52910590596838</v>
      </c>
    </row>
    <row r="455" spans="1:25" x14ac:dyDescent="0.25">
      <c r="A455" s="4">
        <v>449</v>
      </c>
      <c r="C455" s="106">
        <f>IF(male=0,VLOOKUP((($A$5:$A$1570/'Life tables'!$I$2)*2)+age,lifetable,13,1),IF(male=1,VLOOKUP((($A$5:$A$1570/'Life tables'!$I$2)*2)+age,lifetable,10,1),"error"))</f>
        <v>3.518541282111487E-4</v>
      </c>
      <c r="F455" s="97">
        <f t="shared" ref="F455:F518" si="133">E454*(1-pCAPH)+(L454+G454+H454+I454)*(1-pCAPH)+(S454+N454+O454+P454)*(pUAPH)</f>
        <v>78.755402505801214</v>
      </c>
      <c r="G455" s="97">
        <f t="shared" ref="G455:G518" si="134">F455*(rrOSEX)</f>
        <v>7.9111450076840342</v>
      </c>
      <c r="H455" s="97">
        <f t="shared" ref="H455:H518" si="135">F455*rrEREX</f>
        <v>0.18103683425840303</v>
      </c>
      <c r="I455" s="97">
        <f t="shared" ref="I455:I518" si="136">F455*rrHOEX</f>
        <v>0.18103683425840303</v>
      </c>
      <c r="J455" s="97">
        <f t="shared" ref="J455:J518" si="137">F455*mr + G455*mr + H455*mr+I455*mr</f>
        <v>3.0621379635411641E-2</v>
      </c>
      <c r="K455" s="97">
        <f t="shared" ref="K455:K518" si="138">F455*amr + I455*amrHOEX</f>
        <v>0.4364617204265418</v>
      </c>
      <c r="L455" s="97">
        <f t="shared" si="127"/>
        <v>70.015100729538418</v>
      </c>
      <c r="M455" s="97">
        <f t="shared" ref="M455:M518" si="139">E454*pCAPH+(L454+G454+H454+I454)*pCAPH+(S454+N454+O454+P454)*(1-pUAPH)</f>
        <v>462.28501821107415</v>
      </c>
      <c r="N455" s="97">
        <f t="shared" ref="N455:N518" si="140">M455*rrOSEXc</f>
        <v>44.519048853154146</v>
      </c>
      <c r="O455" s="97">
        <f t="shared" ref="O455:O518" si="141">M455*rrEREXc</f>
        <v>1.0626650814952829</v>
      </c>
      <c r="P455" s="97">
        <f t="shared" ref="P455:P518" si="142">M455*rrHOEXc</f>
        <v>1.0626650814952829</v>
      </c>
      <c r="Q455" s="97">
        <f t="shared" ref="Q455:Q518" si="143">M455*mr + N455*mr + O455*mr+P455*mr</f>
        <v>0.17906890938240849</v>
      </c>
      <c r="R455" s="97">
        <f t="shared" ref="R455:R518" si="144">M455*amrc + P455*amrHOEX</f>
        <v>8.3301380945419723E-2</v>
      </c>
      <c r="S455" s="97">
        <f t="shared" si="128"/>
        <v>415.37826890460161</v>
      </c>
      <c r="T455" s="97">
        <f t="shared" si="129"/>
        <v>59.622068753098624</v>
      </c>
      <c r="U455" s="97">
        <f t="shared" si="130"/>
        <v>400.06696392041567</v>
      </c>
      <c r="V455" s="33">
        <f t="shared" si="131"/>
        <v>999.99999999999977</v>
      </c>
      <c r="W455" s="101">
        <f t="shared" ref="W455:W518" si="145">IF(A455=1,((cPH1_+cPHr+(cNES*L455+(cNES+cOSEX)*G455+(cNES+cEREX)*H455+(cNES+cHOEX)*I455 + (cNES+cNES)*S455 +(cNES+ cOSEX)*N455 + (cNES+cEREX)*O455 + (cNES+cHOEX)*P455)))/(1+cDR)^A$5:A$65536,(cPHr+(cNES*L455+(cNES+cOSEX)*G455+(cNES+cEREX)*H455+(cNES+cHOEX)*I455 + (cNES+cNES)*S455 +(cNES+ cOSEX)*N455 + (cNES+cEREX)*O455 + (cNES+cHOEX)*P455))/(1+cDR)^A$5:A$65536)</f>
        <v>63665.425777300799</v>
      </c>
      <c r="X455" s="108">
        <f t="shared" si="132"/>
        <v>540.31096732648552</v>
      </c>
      <c r="Y455" s="32">
        <f>(uNES*L455+ uOCEX*G455+uEREX*'PH + UC'!H455+uHOEX*I455+uNES*S455+ uOCEX*N455+uEREX*O455+uHOEX*P455)/(1+oDR)^A$5:A$65536</f>
        <v>313.0163470969203</v>
      </c>
    </row>
    <row r="456" spans="1:25" x14ac:dyDescent="0.25">
      <c r="A456" s="4">
        <v>450</v>
      </c>
      <c r="C456" s="106">
        <f>IF(male=0,VLOOKUP((($A$5:$A$1570/'Life tables'!$I$2)*2)+age,lifetable,13,1),IF(male=1,VLOOKUP((($A$5:$A$1570/'Life tables'!$I$2)*2)+age,lifetable,10,1),"error"))</f>
        <v>3.518541282111487E-4</v>
      </c>
      <c r="F456" s="97">
        <f t="shared" si="133"/>
        <v>78.649203250477683</v>
      </c>
      <c r="G456" s="97">
        <f t="shared" si="134"/>
        <v>7.9004770702239897</v>
      </c>
      <c r="H456" s="97">
        <f t="shared" si="135"/>
        <v>0.18079271161573154</v>
      </c>
      <c r="I456" s="97">
        <f t="shared" si="136"/>
        <v>0.18079271161573154</v>
      </c>
      <c r="J456" s="97">
        <f t="shared" si="137"/>
        <v>3.0580087640059064E-2</v>
      </c>
      <c r="K456" s="97">
        <f t="shared" si="138"/>
        <v>0.43587316512478824</v>
      </c>
      <c r="L456" s="97">
        <f t="shared" ref="L456:L519" si="146">F456-SUM(G456:K456)</f>
        <v>69.920687504257387</v>
      </c>
      <c r="M456" s="97">
        <f t="shared" si="139"/>
        <v>461.66176407600796</v>
      </c>
      <c r="N456" s="97">
        <f t="shared" si="140"/>
        <v>44.459028129587736</v>
      </c>
      <c r="O456" s="97">
        <f t="shared" si="141"/>
        <v>1.0612323930452108</v>
      </c>
      <c r="P456" s="97">
        <f t="shared" si="142"/>
        <v>1.0612323930452108</v>
      </c>
      <c r="Q456" s="97">
        <f t="shared" si="143"/>
        <v>0.17882748810800453</v>
      </c>
      <c r="R456" s="97">
        <f t="shared" si="144"/>
        <v>8.3189073758109452E-2</v>
      </c>
      <c r="S456" s="97">
        <f t="shared" ref="S456:S519" si="147">M456-SUM(N456:R456)</f>
        <v>414.81825459846368</v>
      </c>
      <c r="T456" s="97">
        <f t="shared" ref="T456:T519" si="148">J456+Q456+T455</f>
        <v>59.831476328846691</v>
      </c>
      <c r="U456" s="97">
        <f t="shared" ref="U456:U519" si="149">K456+R456+U455</f>
        <v>400.58602615929857</v>
      </c>
      <c r="V456" s="33">
        <f t="shared" ref="V456:V519" si="150">SUM(G456:I456,L456,N456,O456,P456,S456,T456,U456)</f>
        <v>1000</v>
      </c>
      <c r="W456" s="101">
        <f t="shared" si="145"/>
        <v>63506.534427532999</v>
      </c>
      <c r="X456" s="108">
        <f t="shared" ref="X456:X519" si="151">(L456+G456+H456+I456+N456+O456+P456+S456)</f>
        <v>539.58249751185474</v>
      </c>
      <c r="Y456" s="32">
        <f>(uNES*L456+ uOCEX*G456+uEREX*'PH + UC'!H456+uHOEX*I456+uNES*S456+ uOCEX*N456+uEREX*O456+uHOEX*P456)/(1+oDR)^A$5:A$65536</f>
        <v>312.50442693068163</v>
      </c>
    </row>
    <row r="457" spans="1:25" x14ac:dyDescent="0.25">
      <c r="A457" s="4">
        <v>451</v>
      </c>
      <c r="C457" s="106">
        <f>IF(male=0,VLOOKUP((($A$5:$A$1570/'Life tables'!$I$2)*2)+age,lifetable,13,1),IF(male=1,VLOOKUP((($A$5:$A$1570/'Life tables'!$I$2)*2)+age,lifetable,10,1),"error"))</f>
        <v>3.518541282111487E-4</v>
      </c>
      <c r="F457" s="97">
        <f t="shared" si="133"/>
        <v>78.543148077719948</v>
      </c>
      <c r="G457" s="97">
        <f t="shared" si="134"/>
        <v>7.8898236061592275</v>
      </c>
      <c r="H457" s="97">
        <f t="shared" si="135"/>
        <v>0.18054892017892982</v>
      </c>
      <c r="I457" s="97">
        <f t="shared" si="136"/>
        <v>0.18054892017892982</v>
      </c>
      <c r="J457" s="97">
        <f t="shared" si="137"/>
        <v>3.053885166634825E-2</v>
      </c>
      <c r="K457" s="97">
        <f t="shared" si="138"/>
        <v>0.43528540832729662</v>
      </c>
      <c r="L457" s="97">
        <f t="shared" si="146"/>
        <v>69.826402371209213</v>
      </c>
      <c r="M457" s="97">
        <f t="shared" si="139"/>
        <v>461.03934943413475</v>
      </c>
      <c r="N457" s="97">
        <f t="shared" si="140"/>
        <v>44.399088251034669</v>
      </c>
      <c r="O457" s="97">
        <f t="shared" si="141"/>
        <v>1.0598016343572274</v>
      </c>
      <c r="P457" s="97">
        <f t="shared" si="142"/>
        <v>1.0598016343572274</v>
      </c>
      <c r="Q457" s="97">
        <f t="shared" si="143"/>
        <v>0.17858639201638732</v>
      </c>
      <c r="R457" s="97">
        <f t="shared" si="144"/>
        <v>8.3076917843151785E-2</v>
      </c>
      <c r="S457" s="97">
        <f t="shared" si="147"/>
        <v>414.25899460452609</v>
      </c>
      <c r="T457" s="97">
        <f t="shared" si="148"/>
        <v>60.040601572529425</v>
      </c>
      <c r="U457" s="97">
        <f t="shared" si="149"/>
        <v>401.10438848546903</v>
      </c>
      <c r="V457" s="33">
        <f t="shared" si="150"/>
        <v>1000</v>
      </c>
      <c r="W457" s="101">
        <f t="shared" si="145"/>
        <v>63348.039622465039</v>
      </c>
      <c r="X457" s="108">
        <f t="shared" si="151"/>
        <v>538.85500994200152</v>
      </c>
      <c r="Y457" s="32">
        <f>(uNES*L457+ uOCEX*G457+uEREX*'PH + UC'!H457+uHOEX*I457+uNES*S457+ uOCEX*N457+uEREX*O457+uHOEX*P457)/(1+oDR)^A$5:A$65536</f>
        <v>311.99334403285997</v>
      </c>
    </row>
    <row r="458" spans="1:25" x14ac:dyDescent="0.25">
      <c r="A458" s="4">
        <v>452</v>
      </c>
      <c r="C458" s="106">
        <f>IF(male=0,VLOOKUP((($A$5:$A$1570/'Life tables'!$I$2)*2)+age,lifetable,13,1),IF(male=1,VLOOKUP((($A$5:$A$1570/'Life tables'!$I$2)*2)+age,lifetable,10,1),"error"))</f>
        <v>3.518541282111487E-4</v>
      </c>
      <c r="F458" s="97">
        <f t="shared" si="133"/>
        <v>78.437236748720466</v>
      </c>
      <c r="G458" s="97">
        <f t="shared" si="134"/>
        <v>7.8791845915010299</v>
      </c>
      <c r="H458" s="97">
        <f t="shared" si="135"/>
        <v>0.18030545939904549</v>
      </c>
      <c r="I458" s="97">
        <f t="shared" si="136"/>
        <v>0.18030545939904549</v>
      </c>
      <c r="J458" s="97">
        <f t="shared" si="137"/>
        <v>3.0497671621426949E-2</v>
      </c>
      <c r="K458" s="97">
        <f t="shared" si="138"/>
        <v>0.43469844871059765</v>
      </c>
      <c r="L458" s="97">
        <f t="shared" si="146"/>
        <v>69.732245118089324</v>
      </c>
      <c r="M458" s="97">
        <f t="shared" si="139"/>
        <v>460.41777319328105</v>
      </c>
      <c r="N458" s="97">
        <f t="shared" si="140"/>
        <v>44.339229112316289</v>
      </c>
      <c r="O458" s="97">
        <f t="shared" si="141"/>
        <v>1.0583728029207287</v>
      </c>
      <c r="P458" s="97">
        <f t="shared" si="142"/>
        <v>1.0583728029207287</v>
      </c>
      <c r="Q458" s="97">
        <f t="shared" si="143"/>
        <v>0.17834562068449686</v>
      </c>
      <c r="R458" s="97">
        <f t="shared" si="144"/>
        <v>8.296491300374266E-2</v>
      </c>
      <c r="S458" s="97">
        <f t="shared" si="147"/>
        <v>413.70048794143509</v>
      </c>
      <c r="T458" s="97">
        <f t="shared" si="148"/>
        <v>60.249444864835347</v>
      </c>
      <c r="U458" s="97">
        <f t="shared" si="149"/>
        <v>401.62205184718334</v>
      </c>
      <c r="V458" s="33">
        <f t="shared" si="150"/>
        <v>1000</v>
      </c>
      <c r="W458" s="101">
        <f t="shared" si="145"/>
        <v>63189.940373995254</v>
      </c>
      <c r="X458" s="108">
        <f t="shared" si="151"/>
        <v>538.12850328798129</v>
      </c>
      <c r="Y458" s="32">
        <f>(uNES*L458+ uOCEX*G458+uEREX*'PH + UC'!H458+uHOEX*I458+uNES*S458+ uOCEX*N458+uEREX*O458+uHOEX*P458)/(1+oDR)^A$5:A$65536</f>
        <v>311.48309703145236</v>
      </c>
    </row>
    <row r="459" spans="1:25" x14ac:dyDescent="0.25">
      <c r="A459" s="4">
        <v>453</v>
      </c>
      <c r="C459" s="106">
        <f>IF(male=0,VLOOKUP((($A$5:$A$1570/'Life tables'!$I$2)*2)+age,lifetable,13,1),IF(male=1,VLOOKUP((($A$5:$A$1570/'Life tables'!$I$2)*2)+age,lifetable,10,1),"error"))</f>
        <v>3.518541282111487E-4</v>
      </c>
      <c r="F459" s="97">
        <f t="shared" si="133"/>
        <v>78.331469027197258</v>
      </c>
      <c r="G459" s="97">
        <f t="shared" si="134"/>
        <v>7.8685600025143785</v>
      </c>
      <c r="H459" s="97">
        <f t="shared" si="135"/>
        <v>0.18006232873293182</v>
      </c>
      <c r="I459" s="97">
        <f t="shared" si="136"/>
        <v>0.18006232873293182</v>
      </c>
      <c r="J459" s="97">
        <f t="shared" si="137"/>
        <v>3.0456547413424892E-2</v>
      </c>
      <c r="K459" s="97">
        <f t="shared" si="138"/>
        <v>0.43411228496521886</v>
      </c>
      <c r="L459" s="97">
        <f t="shared" si="146"/>
        <v>69.638215534838366</v>
      </c>
      <c r="M459" s="97">
        <f t="shared" si="139"/>
        <v>459.7970342607839</v>
      </c>
      <c r="N459" s="97">
        <f t="shared" si="140"/>
        <v>44.27945060820678</v>
      </c>
      <c r="O459" s="97">
        <f t="shared" si="141"/>
        <v>1.0569458962239857</v>
      </c>
      <c r="P459" s="97">
        <f t="shared" si="142"/>
        <v>1.0569458962239857</v>
      </c>
      <c r="Q459" s="97">
        <f t="shared" si="143"/>
        <v>0.17810517368908349</v>
      </c>
      <c r="R459" s="97">
        <f t="shared" si="144"/>
        <v>8.2853059042989841E-2</v>
      </c>
      <c r="S459" s="97">
        <f t="shared" si="147"/>
        <v>413.14273362739709</v>
      </c>
      <c r="T459" s="97">
        <f t="shared" si="148"/>
        <v>60.458006585937852</v>
      </c>
      <c r="U459" s="97">
        <f t="shared" si="149"/>
        <v>402.13901719119156</v>
      </c>
      <c r="V459" s="33">
        <f t="shared" si="150"/>
        <v>999.99999999999977</v>
      </c>
      <c r="W459" s="101">
        <f t="shared" si="145"/>
        <v>63032.235696403885</v>
      </c>
      <c r="X459" s="108">
        <f t="shared" si="151"/>
        <v>537.40297622287039</v>
      </c>
      <c r="Y459" s="32">
        <f>(uNES*L459+ uOCEX*G459+uEREX*'PH + UC'!H459+uHOEX*I459+uNES*S459+ uOCEX*N459+uEREX*O459+uHOEX*P459)/(1+oDR)^A$5:A$65536</f>
        <v>310.97368455683392</v>
      </c>
    </row>
    <row r="460" spans="1:25" x14ac:dyDescent="0.25">
      <c r="A460" s="4">
        <v>454</v>
      </c>
      <c r="C460" s="106">
        <f>IF(male=0,VLOOKUP((($A$5:$A$1570/'Life tables'!$I$2)*2)+age,lifetable,13,1),IF(male=1,VLOOKUP((($A$5:$A$1570/'Life tables'!$I$2)*2)+age,lifetable,10,1),"error"))</f>
        <v>3.518541282111487E-4</v>
      </c>
      <c r="F460" s="97">
        <f t="shared" si="133"/>
        <v>78.225844679281494</v>
      </c>
      <c r="G460" s="97">
        <f t="shared" si="134"/>
        <v>7.8579498157066592</v>
      </c>
      <c r="H460" s="97">
        <f t="shared" si="135"/>
        <v>0.1798195276429892</v>
      </c>
      <c r="I460" s="97">
        <f t="shared" si="136"/>
        <v>0.1798195276429892</v>
      </c>
      <c r="J460" s="97">
        <f t="shared" si="137"/>
        <v>3.0415478951410065E-2</v>
      </c>
      <c r="K460" s="97">
        <f t="shared" si="138"/>
        <v>0.43352691579506131</v>
      </c>
      <c r="L460" s="97">
        <f t="shared" si="146"/>
        <v>69.544313413542383</v>
      </c>
      <c r="M460" s="97">
        <f t="shared" si="139"/>
        <v>459.17713154358893</v>
      </c>
      <c r="N460" s="97">
        <f t="shared" si="140"/>
        <v>44.219752633442639</v>
      </c>
      <c r="O460" s="97">
        <f t="shared" si="141"/>
        <v>1.0555209117543691</v>
      </c>
      <c r="P460" s="97">
        <f t="shared" si="142"/>
        <v>1.0555209117543691</v>
      </c>
      <c r="Q460" s="97">
        <f t="shared" si="143"/>
        <v>0.17786505060674598</v>
      </c>
      <c r="R460" s="97">
        <f t="shared" si="144"/>
        <v>8.274135576393056E-2</v>
      </c>
      <c r="S460" s="97">
        <f t="shared" si="147"/>
        <v>412.58573068026686</v>
      </c>
      <c r="T460" s="97">
        <f t="shared" si="148"/>
        <v>60.666287115496011</v>
      </c>
      <c r="U460" s="97">
        <f t="shared" si="149"/>
        <v>402.65528546275056</v>
      </c>
      <c r="V460" s="33">
        <f t="shared" si="150"/>
        <v>999.99999999999977</v>
      </c>
      <c r="W460" s="101">
        <f t="shared" si="145"/>
        <v>62874.924606351604</v>
      </c>
      <c r="X460" s="108">
        <f t="shared" si="151"/>
        <v>536.67842742175321</v>
      </c>
      <c r="Y460" s="32">
        <f>(uNES*L460+ uOCEX*G460+uEREX*'PH + UC'!H460+uHOEX*I460+uNES*S460+ uOCEX*N460+uEREX*O460+uHOEX*P460)/(1+oDR)^A$5:A$65536</f>
        <v>310.46510524174744</v>
      </c>
    </row>
    <row r="461" spans="1:25" x14ac:dyDescent="0.25">
      <c r="A461" s="4">
        <v>455</v>
      </c>
      <c r="C461" s="106">
        <f>IF(male=0,VLOOKUP((($A$5:$A$1570/'Life tables'!$I$2)*2)+age,lifetable,13,1),IF(male=1,VLOOKUP((($A$5:$A$1570/'Life tables'!$I$2)*2)+age,lifetable,10,1),"error"))</f>
        <v>3.518541282111487E-4</v>
      </c>
      <c r="F461" s="97">
        <f t="shared" si="133"/>
        <v>78.120363473410663</v>
      </c>
      <c r="G461" s="97">
        <f t="shared" si="134"/>
        <v>7.847354007816933</v>
      </c>
      <c r="H461" s="97">
        <f t="shared" si="135"/>
        <v>0.17957705559691964</v>
      </c>
      <c r="I461" s="97">
        <f t="shared" si="136"/>
        <v>0.17957705559691964</v>
      </c>
      <c r="J461" s="97">
        <f t="shared" si="137"/>
        <v>3.037446614534722E-2</v>
      </c>
      <c r="K461" s="97">
        <f t="shared" si="138"/>
        <v>0.43294233991680764</v>
      </c>
      <c r="L461" s="97">
        <f t="shared" si="146"/>
        <v>69.450538548337732</v>
      </c>
      <c r="M461" s="97">
        <f t="shared" si="139"/>
        <v>458.55806394834252</v>
      </c>
      <c r="N461" s="97">
        <f t="shared" si="140"/>
        <v>44.160135082731543</v>
      </c>
      <c r="O461" s="97">
        <f t="shared" si="141"/>
        <v>1.0540978469985627</v>
      </c>
      <c r="P461" s="97">
        <f t="shared" si="142"/>
        <v>1.0540978469985627</v>
      </c>
      <c r="Q461" s="97">
        <f t="shared" si="143"/>
        <v>0.17762525101396714</v>
      </c>
      <c r="R461" s="97">
        <f t="shared" si="144"/>
        <v>8.2629802969548111E-2</v>
      </c>
      <c r="S461" s="97">
        <f t="shared" si="147"/>
        <v>412.02947811763033</v>
      </c>
      <c r="T461" s="97">
        <f t="shared" si="148"/>
        <v>60.874286832655329</v>
      </c>
      <c r="U461" s="97">
        <f t="shared" si="149"/>
        <v>403.17085760563691</v>
      </c>
      <c r="V461" s="33">
        <f t="shared" si="150"/>
        <v>999.99999999999977</v>
      </c>
      <c r="W461" s="101">
        <f t="shared" si="145"/>
        <v>62718.006122877552</v>
      </c>
      <c r="X461" s="108">
        <f t="shared" si="151"/>
        <v>535.95485556170752</v>
      </c>
      <c r="Y461" s="32">
        <f>(uNES*L461+ uOCEX*G461+uEREX*'PH + UC'!H461+uHOEX*I461+uNES*S461+ uOCEX*N461+uEREX*O461+uHOEX*P461)/(1+oDR)^A$5:A$65536</f>
        <v>309.95735772129314</v>
      </c>
    </row>
    <row r="462" spans="1:25" x14ac:dyDescent="0.25">
      <c r="A462" s="4">
        <v>456</v>
      </c>
      <c r="C462" s="106">
        <f>IF(male=0,VLOOKUP((($A$5:$A$1570/'Life tables'!$I$2)*2)+age,lifetable,13,1),IF(male=1,VLOOKUP((($A$5:$A$1570/'Life tables'!$I$2)*2)+age,lifetable,10,1),"error"))</f>
        <v>3.518541282111487E-4</v>
      </c>
      <c r="F462" s="97">
        <f t="shared" si="133"/>
        <v>78.015025180226928</v>
      </c>
      <c r="G462" s="97">
        <f t="shared" si="134"/>
        <v>7.8367725558057257</v>
      </c>
      <c r="H462" s="97">
        <f t="shared" si="135"/>
        <v>0.17933491206749302</v>
      </c>
      <c r="I462" s="97">
        <f t="shared" si="136"/>
        <v>0.17933491206749302</v>
      </c>
      <c r="J462" s="97">
        <f t="shared" si="137"/>
        <v>3.0333508906058296E-2</v>
      </c>
      <c r="K462" s="97">
        <f t="shared" si="138"/>
        <v>0.43235855605935891</v>
      </c>
      <c r="L462" s="97">
        <f t="shared" si="146"/>
        <v>69.356890735320803</v>
      </c>
      <c r="M462" s="97">
        <f t="shared" si="139"/>
        <v>457.93983038148059</v>
      </c>
      <c r="N462" s="97">
        <f t="shared" si="140"/>
        <v>44.100597850760899</v>
      </c>
      <c r="O462" s="97">
        <f t="shared" si="141"/>
        <v>1.0526766994427652</v>
      </c>
      <c r="P462" s="97">
        <f t="shared" si="142"/>
        <v>1.0526766994427652</v>
      </c>
      <c r="Q462" s="97">
        <f t="shared" si="143"/>
        <v>0.17738577448714837</v>
      </c>
      <c r="R462" s="97">
        <f t="shared" si="144"/>
        <v>8.2518400462787883E-2</v>
      </c>
      <c r="S462" s="97">
        <f t="shared" si="147"/>
        <v>411.47397495688421</v>
      </c>
      <c r="T462" s="97">
        <f t="shared" si="148"/>
        <v>61.082006116048532</v>
      </c>
      <c r="U462" s="97">
        <f t="shared" si="149"/>
        <v>403.68573456215904</v>
      </c>
      <c r="V462" s="33">
        <f t="shared" si="150"/>
        <v>999.99999999999977</v>
      </c>
      <c r="W462" s="101">
        <f t="shared" si="145"/>
        <v>62561.479267397175</v>
      </c>
      <c r="X462" s="108">
        <f t="shared" si="151"/>
        <v>535.23225932179218</v>
      </c>
      <c r="Y462" s="32">
        <f>(uNES*L462+ uOCEX*G462+uEREX*'PH + UC'!H462+uHOEX*I462+uNES*S462+ uOCEX*N462+uEREX*O462+uHOEX*P462)/(1+oDR)^A$5:A$65536</f>
        <v>309.45044063291851</v>
      </c>
    </row>
    <row r="463" spans="1:25" x14ac:dyDescent="0.25">
      <c r="A463" s="4">
        <v>457</v>
      </c>
      <c r="C463" s="106">
        <f>IF(male=0,VLOOKUP((($A$5:$A$1570/'Life tables'!$I$2)*2)+age,lifetable,13,1),IF(male=1,VLOOKUP((($A$5:$A$1570/'Life tables'!$I$2)*2)+age,lifetable,10,1),"error"))</f>
        <v>3.518541282111487E-4</v>
      </c>
      <c r="F463" s="97">
        <f t="shared" si="133"/>
        <v>77.909829572480561</v>
      </c>
      <c r="G463" s="97">
        <f t="shared" si="134"/>
        <v>7.826205436845326</v>
      </c>
      <c r="H463" s="97">
        <f t="shared" si="135"/>
        <v>0.1790930965323253</v>
      </c>
      <c r="I463" s="97">
        <f t="shared" si="136"/>
        <v>0.1790930965323253</v>
      </c>
      <c r="J463" s="97">
        <f t="shared" si="137"/>
        <v>3.0292607145184919E-2</v>
      </c>
      <c r="K463" s="97">
        <f t="shared" si="138"/>
        <v>0.43177556296329905</v>
      </c>
      <c r="L463" s="97">
        <f t="shared" si="146"/>
        <v>69.263369772462099</v>
      </c>
      <c r="M463" s="97">
        <f t="shared" si="139"/>
        <v>457.32242974931154</v>
      </c>
      <c r="N463" s="97">
        <f t="shared" si="140"/>
        <v>44.041140832205841</v>
      </c>
      <c r="O463" s="97">
        <f t="shared" si="141"/>
        <v>1.0512574665728831</v>
      </c>
      <c r="P463" s="97">
        <f t="shared" si="142"/>
        <v>1.0512574665728831</v>
      </c>
      <c r="Q463" s="97">
        <f t="shared" si="143"/>
        <v>0.17714662060264144</v>
      </c>
      <c r="R463" s="97">
        <f t="shared" si="144"/>
        <v>8.2407148046572273E-2</v>
      </c>
      <c r="S463" s="97">
        <f t="shared" si="147"/>
        <v>410.9192202153107</v>
      </c>
      <c r="T463" s="97">
        <f t="shared" si="148"/>
        <v>61.289445343796359</v>
      </c>
      <c r="U463" s="97">
        <f t="shared" si="149"/>
        <v>404.19991727316892</v>
      </c>
      <c r="V463" s="33">
        <f t="shared" si="150"/>
        <v>999.99999999999966</v>
      </c>
      <c r="W463" s="101">
        <f t="shared" si="145"/>
        <v>62405.343063699998</v>
      </c>
      <c r="X463" s="108">
        <f t="shared" si="151"/>
        <v>534.51063738303435</v>
      </c>
      <c r="Y463" s="32">
        <f>(uNES*L463+ uOCEX*G463+uEREX*'PH + UC'!H463+uHOEX*I463+uNES*S463+ uOCEX*N463+uEREX*O463+uHOEX*P463)/(1+oDR)^A$5:A$65536</f>
        <v>308.94435261640939</v>
      </c>
    </row>
    <row r="464" spans="1:25" x14ac:dyDescent="0.25">
      <c r="A464" s="4">
        <v>458</v>
      </c>
      <c r="C464" s="106">
        <f>IF(male=0,VLOOKUP((($A$5:$A$1570/'Life tables'!$I$2)*2)+age,lifetable,13,1),IF(male=1,VLOOKUP((($A$5:$A$1570/'Life tables'!$I$2)*2)+age,lifetable,10,1),"error"))</f>
        <v>3.518541282111487E-4</v>
      </c>
      <c r="F464" s="97">
        <f t="shared" si="133"/>
        <v>77.804776424938169</v>
      </c>
      <c r="G464" s="97">
        <f t="shared" si="134"/>
        <v>7.815652628310569</v>
      </c>
      <c r="H464" s="97">
        <f t="shared" si="135"/>
        <v>0.1788516084736673</v>
      </c>
      <c r="I464" s="97">
        <f t="shared" si="136"/>
        <v>0.1788516084736673</v>
      </c>
      <c r="J464" s="97">
        <f t="shared" si="137"/>
        <v>3.025176077515267E-2</v>
      </c>
      <c r="K464" s="97">
        <f t="shared" si="138"/>
        <v>0.43119335938038678</v>
      </c>
      <c r="L464" s="97">
        <f t="shared" si="146"/>
        <v>69.169975459524721</v>
      </c>
      <c r="M464" s="97">
        <f t="shared" si="139"/>
        <v>456.70586095809625</v>
      </c>
      <c r="N464" s="97">
        <f t="shared" si="140"/>
        <v>43.981763921736913</v>
      </c>
      <c r="O464" s="97">
        <f t="shared" si="141"/>
        <v>1.0498401458747135</v>
      </c>
      <c r="P464" s="97">
        <f t="shared" si="142"/>
        <v>1.0498401458747135</v>
      </c>
      <c r="Q464" s="97">
        <f t="shared" si="143"/>
        <v>0.17690778893677994</v>
      </c>
      <c r="R464" s="97">
        <f t="shared" si="144"/>
        <v>8.2296045523815128E-2</v>
      </c>
      <c r="S464" s="97">
        <f t="shared" si="147"/>
        <v>410.36521291014935</v>
      </c>
      <c r="T464" s="97">
        <f t="shared" si="148"/>
        <v>61.496604893508291</v>
      </c>
      <c r="U464" s="97">
        <f t="shared" si="149"/>
        <v>404.71340667807311</v>
      </c>
      <c r="V464" s="33">
        <f t="shared" si="150"/>
        <v>999.99999999999977</v>
      </c>
      <c r="W464" s="101">
        <f t="shared" si="145"/>
        <v>62249.596537947218</v>
      </c>
      <c r="X464" s="108">
        <f t="shared" si="151"/>
        <v>533.78998842841827</v>
      </c>
      <c r="Y464" s="32">
        <f>(uNES*L464+ uOCEX*G464+uEREX*'PH + UC'!H464+uHOEX*I464+uNES*S464+ uOCEX*N464+uEREX*O464+uHOEX*P464)/(1+oDR)^A$5:A$65536</f>
        <v>308.43909231388017</v>
      </c>
    </row>
    <row r="465" spans="1:25" x14ac:dyDescent="0.25">
      <c r="A465" s="4">
        <v>459</v>
      </c>
      <c r="C465" s="106">
        <f>IF(male=0,VLOOKUP((($A$5:$A$1570/'Life tables'!$I$2)*2)+age,lifetable,13,1),IF(male=1,VLOOKUP((($A$5:$A$1570/'Life tables'!$I$2)*2)+age,lifetable,10,1),"error"))</f>
        <v>3.518541282111487E-4</v>
      </c>
      <c r="F465" s="97">
        <f t="shared" si="133"/>
        <v>77.699865514295325</v>
      </c>
      <c r="G465" s="97">
        <f t="shared" si="134"/>
        <v>7.8051141077700565</v>
      </c>
      <c r="H465" s="97">
        <f t="shared" si="135"/>
        <v>0.17861044737820406</v>
      </c>
      <c r="I465" s="97">
        <f t="shared" si="136"/>
        <v>0.17861044737820406</v>
      </c>
      <c r="J465" s="97">
        <f t="shared" si="137"/>
        <v>3.0210969709137173E-2</v>
      </c>
      <c r="K465" s="97">
        <f t="shared" si="138"/>
        <v>0.43061194407307096</v>
      </c>
      <c r="L465" s="97">
        <f t="shared" si="146"/>
        <v>69.076707597986655</v>
      </c>
      <c r="M465" s="97">
        <f t="shared" si="139"/>
        <v>456.09012291412301</v>
      </c>
      <c r="N465" s="97">
        <f t="shared" si="140"/>
        <v>43.922467014027319</v>
      </c>
      <c r="O465" s="97">
        <f t="shared" si="141"/>
        <v>1.0484247348341165</v>
      </c>
      <c r="P465" s="97">
        <f t="shared" si="142"/>
        <v>1.0484247348341165</v>
      </c>
      <c r="Q465" s="97">
        <f t="shared" si="143"/>
        <v>0.17666927906590807</v>
      </c>
      <c r="R465" s="97">
        <f t="shared" si="144"/>
        <v>8.2185092697435222E-2</v>
      </c>
      <c r="S465" s="97">
        <f t="shared" si="147"/>
        <v>409.81195205866413</v>
      </c>
      <c r="T465" s="97">
        <f t="shared" si="148"/>
        <v>61.703485142283334</v>
      </c>
      <c r="U465" s="97">
        <f t="shared" si="149"/>
        <v>405.22620371484362</v>
      </c>
      <c r="V465" s="33">
        <f t="shared" si="150"/>
        <v>999.99999999999977</v>
      </c>
      <c r="W465" s="101">
        <f t="shared" si="145"/>
        <v>62094.23871866893</v>
      </c>
      <c r="X465" s="108">
        <f t="shared" si="151"/>
        <v>533.07031114287281</v>
      </c>
      <c r="Y465" s="32">
        <f>(uNES*L465+ uOCEX*G465+uEREX*'PH + UC'!H465+uHOEX*I465+uNES*S465+ uOCEX*N465+uEREX*O465+uHOEX*P465)/(1+oDR)^A$5:A$65536</f>
        <v>307.93465836976463</v>
      </c>
    </row>
    <row r="466" spans="1:25" x14ac:dyDescent="0.25">
      <c r="A466" s="4">
        <v>460</v>
      </c>
      <c r="C466" s="106">
        <f>IF(male=0,VLOOKUP((($A$5:$A$1570/'Life tables'!$I$2)*2)+age,lifetable,13,1),IF(male=1,VLOOKUP((($A$5:$A$1570/'Life tables'!$I$2)*2)+age,lifetable,10,1),"error"))</f>
        <v>3.518541282111487E-4</v>
      </c>
      <c r="F466" s="97">
        <f t="shared" si="133"/>
        <v>77.595096619093638</v>
      </c>
      <c r="G466" s="97">
        <f t="shared" si="134"/>
        <v>7.7945898529778299</v>
      </c>
      <c r="H466" s="97">
        <f t="shared" si="135"/>
        <v>0.17836961273686416</v>
      </c>
      <c r="I466" s="97">
        <f t="shared" si="136"/>
        <v>0.17836961273686416</v>
      </c>
      <c r="J466" s="97">
        <f t="shared" si="137"/>
        <v>3.0170233861031806E-2</v>
      </c>
      <c r="K466" s="97">
        <f t="shared" si="138"/>
        <v>0.43003131581403126</v>
      </c>
      <c r="L466" s="97">
        <f t="shared" si="146"/>
        <v>68.983565990967023</v>
      </c>
      <c r="M466" s="97">
        <f t="shared" si="139"/>
        <v>455.47521452377913</v>
      </c>
      <c r="N466" s="97">
        <f t="shared" si="140"/>
        <v>43.863250003759781</v>
      </c>
      <c r="O466" s="97">
        <f t="shared" si="141"/>
        <v>1.0470112309371795</v>
      </c>
      <c r="P466" s="97">
        <f t="shared" si="142"/>
        <v>1.0470112309371795</v>
      </c>
      <c r="Q466" s="97">
        <f t="shared" si="143"/>
        <v>0.17643109056640816</v>
      </c>
      <c r="R466" s="97">
        <f t="shared" si="144"/>
        <v>8.2074289370369202E-2</v>
      </c>
      <c r="S466" s="97">
        <f t="shared" si="147"/>
        <v>409.2594366782082</v>
      </c>
      <c r="T466" s="97">
        <f t="shared" si="148"/>
        <v>61.910086466710773</v>
      </c>
      <c r="U466" s="97">
        <f t="shared" si="149"/>
        <v>405.73830932002801</v>
      </c>
      <c r="V466" s="33">
        <f t="shared" si="150"/>
        <v>999.99999999999977</v>
      </c>
      <c r="W466" s="101">
        <f t="shared" si="145"/>
        <v>61939.268636761517</v>
      </c>
      <c r="X466" s="108">
        <f t="shared" si="151"/>
        <v>532.35160421326088</v>
      </c>
      <c r="Y466" s="32">
        <f>(uNES*L466+ uOCEX*G466+uEREX*'PH + UC'!H466+uHOEX*I466+uNES*S466+ uOCEX*N466+uEREX*O466+uHOEX*P466)/(1+oDR)^A$5:A$65536</f>
        <v>307.43104943080766</v>
      </c>
    </row>
    <row r="467" spans="1:25" x14ac:dyDescent="0.25">
      <c r="A467" s="4">
        <v>461</v>
      </c>
      <c r="C467" s="106">
        <f>IF(male=0,VLOOKUP((($A$5:$A$1570/'Life tables'!$I$2)*2)+age,lifetable,13,1),IF(male=1,VLOOKUP((($A$5:$A$1570/'Life tables'!$I$2)*2)+age,lifetable,10,1),"error"))</f>
        <v>3.518541282111487E-4</v>
      </c>
      <c r="F467" s="97">
        <f t="shared" si="133"/>
        <v>77.490469519641806</v>
      </c>
      <c r="G467" s="97">
        <f t="shared" si="134"/>
        <v>7.7840798418654389</v>
      </c>
      <c r="H467" s="97">
        <f t="shared" si="135"/>
        <v>0.17812910404463822</v>
      </c>
      <c r="I467" s="97">
        <f t="shared" si="136"/>
        <v>0.17812910404463822</v>
      </c>
      <c r="J467" s="97">
        <f t="shared" si="137"/>
        <v>3.0129553145417019E-2</v>
      </c>
      <c r="K467" s="97">
        <f t="shared" si="138"/>
        <v>0.42945147338574041</v>
      </c>
      <c r="L467" s="97">
        <f t="shared" si="146"/>
        <v>68.890550443155931</v>
      </c>
      <c r="M467" s="97">
        <f t="shared" si="139"/>
        <v>454.86113469361914</v>
      </c>
      <c r="N467" s="97">
        <f t="shared" si="140"/>
        <v>43.804112785633137</v>
      </c>
      <c r="O467" s="97">
        <f t="shared" si="141"/>
        <v>1.0455996316703748</v>
      </c>
      <c r="P467" s="97">
        <f t="shared" si="142"/>
        <v>1.0455996316703748</v>
      </c>
      <c r="Q467" s="97">
        <f t="shared" si="143"/>
        <v>0.17619322301472762</v>
      </c>
      <c r="R467" s="97">
        <f t="shared" si="144"/>
        <v>8.1963635345583777E-2</v>
      </c>
      <c r="S467" s="97">
        <f t="shared" si="147"/>
        <v>408.70766578628491</v>
      </c>
      <c r="T467" s="97">
        <f t="shared" si="148"/>
        <v>62.116409242870915</v>
      </c>
      <c r="U467" s="97">
        <f t="shared" si="149"/>
        <v>406.24972442875935</v>
      </c>
      <c r="V467" s="33">
        <f t="shared" si="150"/>
        <v>999.99999999999966</v>
      </c>
      <c r="W467" s="101">
        <f t="shared" si="145"/>
        <v>61784.68532548449</v>
      </c>
      <c r="X467" s="108">
        <f t="shared" si="151"/>
        <v>531.63386632836944</v>
      </c>
      <c r="Y467" s="32">
        <f>(uNES*L467+ uOCEX*G467+uEREX*'PH + UC'!H467+uHOEX*I467+uNES*S467+ uOCEX*N467+uEREX*O467+uHOEX*P467)/(1+oDR)^A$5:A$65536</f>
        <v>306.9282641460569</v>
      </c>
    </row>
    <row r="468" spans="1:25" x14ac:dyDescent="0.25">
      <c r="A468" s="4">
        <v>462</v>
      </c>
      <c r="C468" s="106">
        <f>IF(male=0,VLOOKUP((($A$5:$A$1570/'Life tables'!$I$2)*2)+age,lifetable,13,1),IF(male=1,VLOOKUP((($A$5:$A$1570/'Life tables'!$I$2)*2)+age,lifetable,10,1),"error"))</f>
        <v>3.518541282111487E-4</v>
      </c>
      <c r="F468" s="97">
        <f t="shared" si="133"/>
        <v>77.385983997940613</v>
      </c>
      <c r="G468" s="97">
        <f t="shared" si="134"/>
        <v>7.7735840525344049</v>
      </c>
      <c r="H468" s="97">
        <f t="shared" si="135"/>
        <v>0.17788892080040644</v>
      </c>
      <c r="I468" s="97">
        <f t="shared" si="136"/>
        <v>0.17788892080040644</v>
      </c>
      <c r="J468" s="97">
        <f t="shared" si="137"/>
        <v>3.0088927477531179E-2</v>
      </c>
      <c r="K468" s="97">
        <f t="shared" si="138"/>
        <v>0.42887241558004885</v>
      </c>
      <c r="L468" s="97">
        <f t="shared" si="146"/>
        <v>68.797660760747817</v>
      </c>
      <c r="M468" s="97">
        <f t="shared" si="139"/>
        <v>454.24788233042881</v>
      </c>
      <c r="N468" s="97">
        <f t="shared" si="140"/>
        <v>43.745055254368481</v>
      </c>
      <c r="O468" s="97">
        <f t="shared" si="141"/>
        <v>1.0441899345207057</v>
      </c>
      <c r="P468" s="97">
        <f t="shared" si="142"/>
        <v>1.0441899345207057</v>
      </c>
      <c r="Q468" s="97">
        <f t="shared" si="143"/>
        <v>0.17595567598740314</v>
      </c>
      <c r="R468" s="97">
        <f t="shared" si="144"/>
        <v>8.1853130426087398E-2</v>
      </c>
      <c r="S468" s="97">
        <f t="shared" si="147"/>
        <v>408.1566384006054</v>
      </c>
      <c r="T468" s="97">
        <f t="shared" si="148"/>
        <v>62.322453846335847</v>
      </c>
      <c r="U468" s="97">
        <f t="shared" si="149"/>
        <v>406.76044997476549</v>
      </c>
      <c r="V468" s="33">
        <f t="shared" si="150"/>
        <v>999.99999999999966</v>
      </c>
      <c r="W468" s="101">
        <f t="shared" si="145"/>
        <v>61630.487820457638</v>
      </c>
      <c r="X468" s="108">
        <f t="shared" si="151"/>
        <v>530.9170961788983</v>
      </c>
      <c r="Y468" s="32">
        <f>(uNES*L468+ uOCEX*G468+uEREX*'PH + UC'!H468+uHOEX*I468+uNES*S468+ uOCEX*N468+uEREX*O468+uHOEX*P468)/(1+oDR)^A$5:A$65536</f>
        <v>306.42630116685422</v>
      </c>
    </row>
    <row r="469" spans="1:25" x14ac:dyDescent="0.25">
      <c r="A469" s="4">
        <v>463</v>
      </c>
      <c r="C469" s="106">
        <f>IF(male=0,VLOOKUP((($A$5:$A$1570/'Life tables'!$I$2)*2)+age,lifetable,13,1),IF(male=1,VLOOKUP((($A$5:$A$1570/'Life tables'!$I$2)*2)+age,lifetable,10,1),"error"))</f>
        <v>3.518541282111487E-4</v>
      </c>
      <c r="F469" s="97">
        <f t="shared" si="133"/>
        <v>77.281639837611579</v>
      </c>
      <c r="G469" s="97">
        <f t="shared" si="134"/>
        <v>7.7631024632490577</v>
      </c>
      <c r="H469" s="97">
        <f t="shared" si="135"/>
        <v>0.17764906250677473</v>
      </c>
      <c r="I469" s="97">
        <f t="shared" si="136"/>
        <v>0.17764906250677473</v>
      </c>
      <c r="J469" s="97">
        <f t="shared" si="137"/>
        <v>3.0048356773242815E-2</v>
      </c>
      <c r="K469" s="97">
        <f t="shared" si="138"/>
        <v>0.42829414119778891</v>
      </c>
      <c r="L469" s="97">
        <f t="shared" si="146"/>
        <v>68.704896751377944</v>
      </c>
      <c r="M469" s="97">
        <f t="shared" si="139"/>
        <v>453.63545634128678</v>
      </c>
      <c r="N469" s="97">
        <f t="shared" si="140"/>
        <v>43.68607730471512</v>
      </c>
      <c r="O469" s="97">
        <f t="shared" si="141"/>
        <v>1.0427821369758494</v>
      </c>
      <c r="P469" s="97">
        <f t="shared" si="142"/>
        <v>1.0427821369758494</v>
      </c>
      <c r="Q469" s="97">
        <f t="shared" si="143"/>
        <v>0.17571844906108505</v>
      </c>
      <c r="R469" s="97">
        <f t="shared" si="144"/>
        <v>8.1742774414941252E-2</v>
      </c>
      <c r="S469" s="97">
        <f t="shared" si="147"/>
        <v>407.60635353914392</v>
      </c>
      <c r="T469" s="97">
        <f t="shared" si="148"/>
        <v>62.528220652170177</v>
      </c>
      <c r="U469" s="97">
        <f t="shared" si="149"/>
        <v>407.27048689037821</v>
      </c>
      <c r="V469" s="33">
        <f t="shared" si="150"/>
        <v>999.99999999999955</v>
      </c>
      <c r="W469" s="101">
        <f t="shared" si="145"/>
        <v>61476.6751596576</v>
      </c>
      <c r="X469" s="108">
        <f t="shared" si="151"/>
        <v>530.20129245745125</v>
      </c>
      <c r="Y469" s="32">
        <f>(uNES*L469+ uOCEX*G469+uEREX*'PH + UC'!H469+uHOEX*I469+uNES*S469+ uOCEX*N469+uEREX*O469+uHOEX*P469)/(1+oDR)^A$5:A$65536</f>
        <v>305.92515914682753</v>
      </c>
    </row>
    <row r="470" spans="1:25" x14ac:dyDescent="0.25">
      <c r="A470" s="4">
        <v>464</v>
      </c>
      <c r="C470" s="106">
        <f>IF(male=0,VLOOKUP((($A$5:$A$1570/'Life tables'!$I$2)*2)+age,lifetable,13,1),IF(male=1,VLOOKUP((($A$5:$A$1570/'Life tables'!$I$2)*2)+age,lifetable,10,1),"error"))</f>
        <v>3.518541282111487E-4</v>
      </c>
      <c r="F470" s="97">
        <f t="shared" si="133"/>
        <v>77.177436823829183</v>
      </c>
      <c r="G470" s="97">
        <f t="shared" si="134"/>
        <v>7.7526350524297234</v>
      </c>
      <c r="H470" s="97">
        <f t="shared" si="135"/>
        <v>0.1774095286699188</v>
      </c>
      <c r="I470" s="97">
        <f t="shared" si="136"/>
        <v>0.1774095286699188</v>
      </c>
      <c r="J470" s="97">
        <f t="shared" si="137"/>
        <v>3.0007840949024287E-2</v>
      </c>
      <c r="K470" s="97">
        <f t="shared" si="138"/>
        <v>0.42771664904839957</v>
      </c>
      <c r="L470" s="97">
        <f t="shared" si="146"/>
        <v>68.612258224062202</v>
      </c>
      <c r="M470" s="97">
        <f t="shared" si="139"/>
        <v>453.02385563362213</v>
      </c>
      <c r="N470" s="97">
        <f t="shared" si="140"/>
        <v>43.627178831456106</v>
      </c>
      <c r="O470" s="97">
        <f t="shared" si="141"/>
        <v>1.041376236524288</v>
      </c>
      <c r="P470" s="97">
        <f t="shared" si="142"/>
        <v>1.041376236524288</v>
      </c>
      <c r="Q470" s="97">
        <f t="shared" si="143"/>
        <v>0.1754815418125594</v>
      </c>
      <c r="R470" s="97">
        <f t="shared" si="144"/>
        <v>8.16325671152697E-2</v>
      </c>
      <c r="S470" s="97">
        <f t="shared" si="147"/>
        <v>407.05681022018962</v>
      </c>
      <c r="T470" s="97">
        <f t="shared" si="148"/>
        <v>62.733710034931761</v>
      </c>
      <c r="U470" s="97">
        <f t="shared" si="149"/>
        <v>407.77983610654189</v>
      </c>
      <c r="V470" s="33">
        <f t="shared" si="150"/>
        <v>999.99999999999966</v>
      </c>
      <c r="W470" s="101">
        <f t="shared" si="145"/>
        <v>61323.246383414662</v>
      </c>
      <c r="X470" s="108">
        <f t="shared" si="151"/>
        <v>529.48645385852603</v>
      </c>
      <c r="Y470" s="32">
        <f>(uNES*L470+ uOCEX*G470+uEREX*'PH + UC'!H470+uHOEX*I470+uNES*S470+ uOCEX*N470+uEREX*O470+uHOEX*P470)/(1+oDR)^A$5:A$65536</f>
        <v>305.4248367418835</v>
      </c>
    </row>
    <row r="471" spans="1:25" x14ac:dyDescent="0.25">
      <c r="A471" s="4">
        <v>465</v>
      </c>
      <c r="C471" s="106">
        <f>IF(male=0,VLOOKUP((($A$5:$A$1570/'Life tables'!$I$2)*2)+age,lifetable,13,1),IF(male=1,VLOOKUP((($A$5:$A$1570/'Life tables'!$I$2)*2)+age,lifetable,10,1),"error"))</f>
        <v>3.518541282111487E-4</v>
      </c>
      <c r="F471" s="97">
        <f t="shared" si="133"/>
        <v>77.073374743256352</v>
      </c>
      <c r="G471" s="97">
        <f t="shared" si="134"/>
        <v>7.7421817986462473</v>
      </c>
      <c r="H471" s="97">
        <f t="shared" si="135"/>
        <v>0.17717031879943579</v>
      </c>
      <c r="I471" s="97">
        <f t="shared" si="136"/>
        <v>0.17717031879943579</v>
      </c>
      <c r="J471" s="97">
        <f t="shared" si="137"/>
        <v>2.9967379921926659E-2</v>
      </c>
      <c r="K471" s="97">
        <f t="shared" si="138"/>
        <v>0.42713993794956878</v>
      </c>
      <c r="L471" s="97">
        <f t="shared" si="146"/>
        <v>68.519744989139738</v>
      </c>
      <c r="M471" s="97">
        <f t="shared" si="139"/>
        <v>452.41307911526968</v>
      </c>
      <c r="N471" s="97">
        <f t="shared" si="140"/>
        <v>43.568359729413572</v>
      </c>
      <c r="O471" s="97">
        <f t="shared" si="141"/>
        <v>1.0399722306554366</v>
      </c>
      <c r="P471" s="97">
        <f t="shared" si="142"/>
        <v>1.0399722306554366</v>
      </c>
      <c r="Q471" s="97">
        <f t="shared" si="143"/>
        <v>0.17524495381876937</v>
      </c>
      <c r="R471" s="97">
        <f t="shared" si="144"/>
        <v>8.1522508330270166E-2</v>
      </c>
      <c r="S471" s="97">
        <f t="shared" si="147"/>
        <v>406.50800746239622</v>
      </c>
      <c r="T471" s="97">
        <f t="shared" si="148"/>
        <v>62.938922368672458</v>
      </c>
      <c r="U471" s="97">
        <f t="shared" si="149"/>
        <v>408.28849855282175</v>
      </c>
      <c r="V471" s="33">
        <f t="shared" si="150"/>
        <v>999.99999999999977</v>
      </c>
      <c r="W471" s="101">
        <f t="shared" si="145"/>
        <v>61170.200534409239</v>
      </c>
      <c r="X471" s="108">
        <f t="shared" si="151"/>
        <v>528.77257907850549</v>
      </c>
      <c r="Y471" s="32">
        <f>(uNES*L471+ uOCEX*G471+uEREX*'PH + UC'!H471+uHOEX*I471+uNES*S471+ uOCEX*N471+uEREX*O471+uHOEX*P471)/(1+oDR)^A$5:A$65536</f>
        <v>304.92533261020003</v>
      </c>
    </row>
    <row r="472" spans="1:25" x14ac:dyDescent="0.25">
      <c r="A472" s="4">
        <v>466</v>
      </c>
      <c r="C472" s="106">
        <f>IF(male=0,VLOOKUP((($A$5:$A$1570/'Life tables'!$I$2)*2)+age,lifetable,13,1),IF(male=1,VLOOKUP((($A$5:$A$1570/'Life tables'!$I$2)*2)+age,lifetable,10,1),"error"))</f>
        <v>3.518541282111487E-4</v>
      </c>
      <c r="F472" s="97">
        <f t="shared" si="133"/>
        <v>76.969453383983208</v>
      </c>
      <c r="G472" s="97">
        <f t="shared" si="134"/>
        <v>7.7317426806118377</v>
      </c>
      <c r="H472" s="97">
        <f t="shared" si="135"/>
        <v>0.17693143240820372</v>
      </c>
      <c r="I472" s="97">
        <f t="shared" si="136"/>
        <v>0.17693143240820372</v>
      </c>
      <c r="J472" s="97">
        <f t="shared" si="137"/>
        <v>2.9926973609555946E-2</v>
      </c>
      <c r="K472" s="97">
        <f t="shared" si="138"/>
        <v>0.42656400672689387</v>
      </c>
      <c r="L472" s="97">
        <f t="shared" si="146"/>
        <v>68.427356858218516</v>
      </c>
      <c r="M472" s="97">
        <f t="shared" si="139"/>
        <v>451.80312569452241</v>
      </c>
      <c r="N472" s="97">
        <f t="shared" si="140"/>
        <v>43.509619893453767</v>
      </c>
      <c r="O472" s="97">
        <f t="shared" si="141"/>
        <v>1.0385701168597636</v>
      </c>
      <c r="P472" s="97">
        <f t="shared" si="142"/>
        <v>1.0385701168597636</v>
      </c>
      <c r="Q472" s="97">
        <f t="shared" si="143"/>
        <v>0.17500868465683556</v>
      </c>
      <c r="R472" s="97">
        <f t="shared" si="144"/>
        <v>8.1412597863222691E-2</v>
      </c>
      <c r="S472" s="97">
        <f t="shared" si="147"/>
        <v>405.95994428482902</v>
      </c>
      <c r="T472" s="97">
        <f t="shared" si="148"/>
        <v>63.143858026938851</v>
      </c>
      <c r="U472" s="97">
        <f t="shared" si="149"/>
        <v>408.79647515741186</v>
      </c>
      <c r="V472" s="33">
        <f t="shared" si="150"/>
        <v>999.99999999999977</v>
      </c>
      <c r="W472" s="101">
        <f t="shared" si="145"/>
        <v>61017.536657668272</v>
      </c>
      <c r="X472" s="108">
        <f t="shared" si="151"/>
        <v>528.05966681564905</v>
      </c>
      <c r="Y472" s="32">
        <f>(uNES*L472+ uOCEX*G472+uEREX*'PH + UC'!H472+uHOEX*I472+uNES*S472+ uOCEX*N472+uEREX*O472+uHOEX*P472)/(1+oDR)^A$5:A$65536</f>
        <v>304.4266454122187</v>
      </c>
    </row>
    <row r="473" spans="1:25" x14ac:dyDescent="0.25">
      <c r="A473" s="4">
        <v>467</v>
      </c>
      <c r="C473" s="106">
        <f>IF(male=0,VLOOKUP((($A$5:$A$1570/'Life tables'!$I$2)*2)+age,lifetable,13,1),IF(male=1,VLOOKUP((($A$5:$A$1570/'Life tables'!$I$2)*2)+age,lifetable,10,1),"error"))</f>
        <v>3.518541282111487E-4</v>
      </c>
      <c r="F473" s="97">
        <f t="shared" si="133"/>
        <v>76.865672535468718</v>
      </c>
      <c r="G473" s="97">
        <f t="shared" si="134"/>
        <v>7.7213176771772085</v>
      </c>
      <c r="H473" s="97">
        <f t="shared" si="135"/>
        <v>0.17669286901224712</v>
      </c>
      <c r="I473" s="97">
        <f t="shared" si="136"/>
        <v>0.17669286901224712</v>
      </c>
      <c r="J473" s="97">
        <f t="shared" si="137"/>
        <v>2.9886621930050365E-2</v>
      </c>
      <c r="K473" s="97">
        <f t="shared" si="138"/>
        <v>0.42598885421355837</v>
      </c>
      <c r="L473" s="97">
        <f t="shared" si="146"/>
        <v>68.335093644123404</v>
      </c>
      <c r="M473" s="97">
        <f t="shared" si="139"/>
        <v>451.19399428018039</v>
      </c>
      <c r="N473" s="97">
        <f t="shared" si="140"/>
        <v>43.450959218491761</v>
      </c>
      <c r="O473" s="97">
        <f t="shared" si="141"/>
        <v>1.0371698926289028</v>
      </c>
      <c r="P473" s="97">
        <f t="shared" si="142"/>
        <v>1.0371698926289028</v>
      </c>
      <c r="Q473" s="97">
        <f t="shared" si="143"/>
        <v>0.17477273390407508</v>
      </c>
      <c r="R473" s="97">
        <f t="shared" si="144"/>
        <v>8.1302835517498645E-2</v>
      </c>
      <c r="S473" s="97">
        <f t="shared" si="147"/>
        <v>405.41261970700924</v>
      </c>
      <c r="T473" s="97">
        <f t="shared" si="148"/>
        <v>63.348517382772975</v>
      </c>
      <c r="U473" s="97">
        <f t="shared" si="149"/>
        <v>409.30376684714292</v>
      </c>
      <c r="V473" s="33">
        <f t="shared" si="150"/>
        <v>999.99999999999989</v>
      </c>
      <c r="W473" s="101">
        <f t="shared" si="145"/>
        <v>60865.253800561528</v>
      </c>
      <c r="X473" s="108">
        <f t="shared" si="151"/>
        <v>527.34771577008394</v>
      </c>
      <c r="Y473" s="32">
        <f>(uNES*L473+ uOCEX*G473+uEREX*'PH + UC'!H473+uHOEX*I473+uNES*S473+ uOCEX*N473+uEREX*O473+uHOEX*P473)/(1+oDR)^A$5:A$65536</f>
        <v>303.92877381063715</v>
      </c>
    </row>
    <row r="474" spans="1:25" x14ac:dyDescent="0.25">
      <c r="A474" s="4">
        <v>468</v>
      </c>
      <c r="C474" s="106">
        <f>IF(male=0,VLOOKUP((($A$5:$A$1570/'Life tables'!$I$2)*2)+age,lifetable,13,1),IF(male=1,VLOOKUP((($A$5:$A$1570/'Life tables'!$I$2)*2)+age,lifetable,10,1),"error"))</f>
        <v>3.518541282111487E-4</v>
      </c>
      <c r="F474" s="97">
        <f t="shared" si="133"/>
        <v>76.762031988485219</v>
      </c>
      <c r="G474" s="97">
        <f t="shared" si="134"/>
        <v>7.7109067673250014</v>
      </c>
      <c r="H474" s="97">
        <f t="shared" si="135"/>
        <v>0.17645462813060955</v>
      </c>
      <c r="I474" s="97">
        <f t="shared" si="136"/>
        <v>0.17645462813060955</v>
      </c>
      <c r="J474" s="97">
        <f t="shared" si="137"/>
        <v>2.9846324802058795E-2</v>
      </c>
      <c r="K474" s="97">
        <f t="shared" si="138"/>
        <v>0.42541447925002446</v>
      </c>
      <c r="L474" s="97">
        <f t="shared" si="146"/>
        <v>68.242955160846918</v>
      </c>
      <c r="M474" s="97">
        <f t="shared" si="139"/>
        <v>450.58568378159868</v>
      </c>
      <c r="N474" s="97">
        <f t="shared" si="140"/>
        <v>43.392377599496093</v>
      </c>
      <c r="O474" s="97">
        <f t="shared" si="141"/>
        <v>1.0357715554557638</v>
      </c>
      <c r="P474" s="97">
        <f t="shared" si="142"/>
        <v>1.0357715554557638</v>
      </c>
      <c r="Q474" s="97">
        <f t="shared" si="143"/>
        <v>0.17453710113801996</v>
      </c>
      <c r="R474" s="97">
        <f t="shared" si="144"/>
        <v>8.1193221096569457E-2</v>
      </c>
      <c r="S474" s="97">
        <f t="shared" si="147"/>
        <v>404.86603274895646</v>
      </c>
      <c r="T474" s="97">
        <f t="shared" si="148"/>
        <v>63.552900808713055</v>
      </c>
      <c r="U474" s="97">
        <f t="shared" si="149"/>
        <v>409.81037454748952</v>
      </c>
      <c r="V474" s="33">
        <f t="shared" si="150"/>
        <v>999.99999999999977</v>
      </c>
      <c r="W474" s="101">
        <f t="shared" si="145"/>
        <v>60713.351012797968</v>
      </c>
      <c r="X474" s="108">
        <f t="shared" si="151"/>
        <v>526.63672464379727</v>
      </c>
      <c r="Y474" s="32">
        <f>(uNES*L474+ uOCEX*G474+uEREX*'PH + UC'!H474+uHOEX*I474+uNES*S474+ uOCEX*N474+uEREX*O474+uHOEX*P474)/(1+oDR)^A$5:A$65536</f>
        <v>303.43171647040282</v>
      </c>
    </row>
    <row r="475" spans="1:25" x14ac:dyDescent="0.25">
      <c r="A475" s="4">
        <v>469</v>
      </c>
      <c r="C475" s="106">
        <f>IF(male=0,VLOOKUP((($A$5:$A$1570/'Life tables'!$I$2)*2)+age,lifetable,13,1),IF(male=1,VLOOKUP((($A$5:$A$1570/'Life tables'!$I$2)*2)+age,lifetable,10,1),"error"))</f>
        <v>3.518541282111487E-4</v>
      </c>
      <c r="F475" s="97">
        <f t="shared" si="133"/>
        <v>76.658531535065947</v>
      </c>
      <c r="G475" s="97">
        <f t="shared" si="134"/>
        <v>7.7005099301645208</v>
      </c>
      <c r="H475" s="97">
        <f t="shared" si="135"/>
        <v>0.17621670928523317</v>
      </c>
      <c r="I475" s="97">
        <f t="shared" si="136"/>
        <v>0.17621670928523317</v>
      </c>
      <c r="J475" s="97">
        <f t="shared" si="137"/>
        <v>2.98060821447204E-2</v>
      </c>
      <c r="K475" s="97">
        <f t="shared" si="138"/>
        <v>0.42484088068374232</v>
      </c>
      <c r="L475" s="97">
        <f t="shared" si="146"/>
        <v>68.1509412235025</v>
      </c>
      <c r="M475" s="97">
        <f t="shared" si="139"/>
        <v>449.97819310873132</v>
      </c>
      <c r="N475" s="97">
        <f t="shared" si="140"/>
        <v>43.333874931492979</v>
      </c>
      <c r="O475" s="97">
        <f t="shared" si="141"/>
        <v>1.0343751028346333</v>
      </c>
      <c r="P475" s="97">
        <f t="shared" si="142"/>
        <v>1.0343751028346333</v>
      </c>
      <c r="Q475" s="97">
        <f t="shared" si="143"/>
        <v>0.17430178593643439</v>
      </c>
      <c r="R475" s="97">
        <f t="shared" si="144"/>
        <v>8.1083754404014399E-2</v>
      </c>
      <c r="S475" s="97">
        <f t="shared" si="147"/>
        <v>404.32018243122866</v>
      </c>
      <c r="T475" s="97">
        <f t="shared" si="148"/>
        <v>63.757008676794207</v>
      </c>
      <c r="U475" s="97">
        <f t="shared" si="149"/>
        <v>410.31629918257727</v>
      </c>
      <c r="V475" s="33">
        <f t="shared" si="150"/>
        <v>999.99999999999977</v>
      </c>
      <c r="W475" s="101">
        <f t="shared" si="145"/>
        <v>60561.82734642164</v>
      </c>
      <c r="X475" s="108">
        <f t="shared" si="151"/>
        <v>525.92669214062835</v>
      </c>
      <c r="Y475" s="32">
        <f>(uNES*L475+ uOCEX*G475+uEREX*'PH + UC'!H475+uHOEX*I475+uNES*S475+ uOCEX*N475+uEREX*O475+uHOEX*P475)/(1+oDR)^A$5:A$65536</f>
        <v>302.93547205870669</v>
      </c>
    </row>
    <row r="476" spans="1:25" x14ac:dyDescent="0.25">
      <c r="A476" s="4">
        <v>470</v>
      </c>
      <c r="C476" s="106">
        <f>IF(male=0,VLOOKUP((($A$5:$A$1570/'Life tables'!$I$2)*2)+age,lifetable,13,1),IF(male=1,VLOOKUP((($A$5:$A$1570/'Life tables'!$I$2)*2)+age,lifetable,10,1),"error"))</f>
        <v>3.7736298212742714E-4</v>
      </c>
      <c r="F476" s="97">
        <f t="shared" si="133"/>
        <v>76.555170968454647</v>
      </c>
      <c r="G476" s="97">
        <f t="shared" si="134"/>
        <v>7.6901271449266684</v>
      </c>
      <c r="H476" s="97">
        <f t="shared" si="135"/>
        <v>0.1759791120008426</v>
      </c>
      <c r="I476" s="97">
        <f t="shared" si="136"/>
        <v>0.1759791120008426</v>
      </c>
      <c r="J476" s="97">
        <f t="shared" si="137"/>
        <v>3.1923872931273238E-2</v>
      </c>
      <c r="K476" s="97">
        <f t="shared" si="138"/>
        <v>0.42426805736887058</v>
      </c>
      <c r="L476" s="97">
        <f t="shared" si="146"/>
        <v>68.056893669226156</v>
      </c>
      <c r="M476" s="97">
        <f t="shared" si="139"/>
        <v>449.37152117217374</v>
      </c>
      <c r="N476" s="97">
        <f t="shared" si="140"/>
        <v>43.27545110957039</v>
      </c>
      <c r="O476" s="97">
        <f t="shared" si="141"/>
        <v>1.0329805322612722</v>
      </c>
      <c r="P476" s="97">
        <f t="shared" si="142"/>
        <v>1.0329805322612722</v>
      </c>
      <c r="Q476" s="97">
        <f t="shared" si="143"/>
        <v>0.18668634782455426</v>
      </c>
      <c r="R476" s="97">
        <f t="shared" si="144"/>
        <v>8.0974435243528431E-2</v>
      </c>
      <c r="S476" s="97">
        <f t="shared" si="147"/>
        <v>403.76244821501274</v>
      </c>
      <c r="T476" s="97">
        <f t="shared" si="148"/>
        <v>63.975618897550035</v>
      </c>
      <c r="U476" s="97">
        <f t="shared" si="149"/>
        <v>410.82154167518968</v>
      </c>
      <c r="V476" s="33">
        <f t="shared" si="150"/>
        <v>999.99999999999989</v>
      </c>
      <c r="W476" s="101">
        <f t="shared" si="145"/>
        <v>60409.20677543684</v>
      </c>
      <c r="X476" s="108">
        <f t="shared" si="151"/>
        <v>525.20283942726019</v>
      </c>
      <c r="Y476" s="32">
        <f>(uNES*L476+ uOCEX*G476+uEREX*'PH + UC'!H476+uHOEX*I476+uNES*S476+ uOCEX*N476+uEREX*O476+uHOEX*P476)/(1+oDR)^A$5:A$65536</f>
        <v>302.43139023464556</v>
      </c>
    </row>
    <row r="477" spans="1:25" x14ac:dyDescent="0.25">
      <c r="A477" s="4">
        <v>471</v>
      </c>
      <c r="C477" s="106">
        <f>IF(male=0,VLOOKUP((($A$5:$A$1570/'Life tables'!$I$2)*2)+age,lifetable,13,1),IF(male=1,VLOOKUP((($A$5:$A$1570/'Life tables'!$I$2)*2)+age,lifetable,10,1),"error"))</f>
        <v>3.7736298212742714E-4</v>
      </c>
      <c r="F477" s="97">
        <f t="shared" si="133"/>
        <v>76.449782981556552</v>
      </c>
      <c r="G477" s="97">
        <f t="shared" si="134"/>
        <v>7.6795407010778503</v>
      </c>
      <c r="H477" s="97">
        <f t="shared" si="135"/>
        <v>0.17573685423934499</v>
      </c>
      <c r="I477" s="97">
        <f t="shared" si="136"/>
        <v>0.17573685423934499</v>
      </c>
      <c r="J477" s="97">
        <f t="shared" si="137"/>
        <v>3.1879925636013405E-2</v>
      </c>
      <c r="K477" s="97">
        <f t="shared" si="138"/>
        <v>0.42368399810931129</v>
      </c>
      <c r="L477" s="97">
        <f t="shared" si="146"/>
        <v>67.963204648254688</v>
      </c>
      <c r="M477" s="97">
        <f t="shared" si="139"/>
        <v>448.75305644570363</v>
      </c>
      <c r="N477" s="97">
        <f t="shared" si="140"/>
        <v>43.215891616428642</v>
      </c>
      <c r="O477" s="97">
        <f t="shared" si="141"/>
        <v>1.031558853333628</v>
      </c>
      <c r="P477" s="97">
        <f t="shared" si="142"/>
        <v>1.031558853333628</v>
      </c>
      <c r="Q477" s="97">
        <f t="shared" si="143"/>
        <v>0.18642941360508741</v>
      </c>
      <c r="R477" s="97">
        <f t="shared" si="144"/>
        <v>8.0862991082996577E-2</v>
      </c>
      <c r="S477" s="97">
        <f t="shared" si="147"/>
        <v>403.20675471791964</v>
      </c>
      <c r="T477" s="97">
        <f t="shared" si="148"/>
        <v>64.193928236791137</v>
      </c>
      <c r="U477" s="97">
        <f t="shared" si="149"/>
        <v>411.32608866438198</v>
      </c>
      <c r="V477" s="33">
        <f t="shared" si="150"/>
        <v>1000</v>
      </c>
      <c r="W477" s="101">
        <f t="shared" si="145"/>
        <v>60256.747950383993</v>
      </c>
      <c r="X477" s="108">
        <f t="shared" si="151"/>
        <v>524.47998309882678</v>
      </c>
      <c r="Y477" s="32">
        <f>(uNES*L477+ uOCEX*G477+uEREX*'PH + UC'!H477+uHOEX*I477+uNES*S477+ uOCEX*N477+uEREX*O477+uHOEX*P477)/(1+oDR)^A$5:A$65536</f>
        <v>301.92828658896451</v>
      </c>
    </row>
    <row r="478" spans="1:25" x14ac:dyDescent="0.25">
      <c r="A478" s="4">
        <v>472</v>
      </c>
      <c r="C478" s="106">
        <f>IF(male=0,VLOOKUP((($A$5:$A$1570/'Life tables'!$I$2)*2)+age,lifetable,13,1),IF(male=1,VLOOKUP((($A$5:$A$1570/'Life tables'!$I$2)*2)+age,lifetable,10,1),"error"))</f>
        <v>3.7736298212742714E-4</v>
      </c>
      <c r="F478" s="97">
        <f t="shared" si="133"/>
        <v>76.344541161229785</v>
      </c>
      <c r="G478" s="97">
        <f t="shared" si="134"/>
        <v>7.6689689399670318</v>
      </c>
      <c r="H478" s="97">
        <f t="shared" si="135"/>
        <v>0.17549493247426803</v>
      </c>
      <c r="I478" s="97">
        <f t="shared" si="136"/>
        <v>0.17549493247426803</v>
      </c>
      <c r="J478" s="97">
        <f t="shared" si="137"/>
        <v>3.1836039292913842E-2</v>
      </c>
      <c r="K478" s="97">
        <f t="shared" si="138"/>
        <v>0.42310074890355354</v>
      </c>
      <c r="L478" s="97">
        <f t="shared" si="146"/>
        <v>67.869645568117747</v>
      </c>
      <c r="M478" s="97">
        <f t="shared" si="139"/>
        <v>448.13544193759702</v>
      </c>
      <c r="N478" s="97">
        <f t="shared" si="140"/>
        <v>43.156414001157408</v>
      </c>
      <c r="O478" s="97">
        <f t="shared" si="141"/>
        <v>1.0301391288222657</v>
      </c>
      <c r="P478" s="97">
        <f t="shared" si="142"/>
        <v>1.0301391288222657</v>
      </c>
      <c r="Q478" s="97">
        <f t="shared" si="143"/>
        <v>0.18617283259928374</v>
      </c>
      <c r="R478" s="97">
        <f t="shared" si="144"/>
        <v>8.0751700127437806E-2</v>
      </c>
      <c r="S478" s="97">
        <f t="shared" si="147"/>
        <v>402.65182514606835</v>
      </c>
      <c r="T478" s="97">
        <f t="shared" si="148"/>
        <v>64.411937108683333</v>
      </c>
      <c r="U478" s="97">
        <f t="shared" si="149"/>
        <v>411.82994111341299</v>
      </c>
      <c r="V478" s="33">
        <f t="shared" si="150"/>
        <v>1000</v>
      </c>
      <c r="W478" s="101">
        <f t="shared" si="145"/>
        <v>60104.673885605487</v>
      </c>
      <c r="X478" s="108">
        <f t="shared" si="151"/>
        <v>523.75812177790363</v>
      </c>
      <c r="Y478" s="32">
        <f>(uNES*L478+ uOCEX*G478+uEREX*'PH + UC'!H478+uHOEX*I478+uNES*S478+ uOCEX*N478+uEREX*O478+uHOEX*P478)/(1+oDR)^A$5:A$65536</f>
        <v>301.42601993597935</v>
      </c>
    </row>
    <row r="479" spans="1:25" x14ac:dyDescent="0.25">
      <c r="A479" s="4">
        <v>473</v>
      </c>
      <c r="C479" s="106">
        <f>IF(male=0,VLOOKUP((($A$5:$A$1570/'Life tables'!$I$2)*2)+age,lifetable,13,1),IF(male=1,VLOOKUP((($A$5:$A$1570/'Life tables'!$I$2)*2)+age,lifetable,10,1),"error"))</f>
        <v>3.7736298212742714E-4</v>
      </c>
      <c r="F479" s="97">
        <f t="shared" si="133"/>
        <v>76.239445250989675</v>
      </c>
      <c r="G479" s="97">
        <f t="shared" si="134"/>
        <v>7.6584118358297912</v>
      </c>
      <c r="H479" s="97">
        <f t="shared" si="135"/>
        <v>0.17525334611602458</v>
      </c>
      <c r="I479" s="97">
        <f t="shared" si="136"/>
        <v>0.17525334611602458</v>
      </c>
      <c r="J479" s="97">
        <f t="shared" si="137"/>
        <v>3.1792213795019196E-2</v>
      </c>
      <c r="K479" s="97">
        <f t="shared" si="138"/>
        <v>0.42251830833016157</v>
      </c>
      <c r="L479" s="97">
        <f t="shared" si="146"/>
        <v>67.776216200802651</v>
      </c>
      <c r="M479" s="97">
        <f t="shared" si="139"/>
        <v>447.51867652691396</v>
      </c>
      <c r="N479" s="97">
        <f t="shared" si="140"/>
        <v>43.097018155807731</v>
      </c>
      <c r="O479" s="97">
        <f t="shared" si="141"/>
        <v>1.0287213561504553</v>
      </c>
      <c r="P479" s="97">
        <f t="shared" si="142"/>
        <v>1.0287213561504553</v>
      </c>
      <c r="Q479" s="97">
        <f t="shared" si="143"/>
        <v>0.18591660434146134</v>
      </c>
      <c r="R479" s="97">
        <f t="shared" si="144"/>
        <v>8.0640562174864552E-2</v>
      </c>
      <c r="S479" s="97">
        <f t="shared" si="147"/>
        <v>402.09765849228899</v>
      </c>
      <c r="T479" s="97">
        <f t="shared" si="148"/>
        <v>64.629645926819819</v>
      </c>
      <c r="U479" s="97">
        <f t="shared" si="149"/>
        <v>412.33309998391803</v>
      </c>
      <c r="V479" s="33">
        <f t="shared" si="150"/>
        <v>999.99999999999989</v>
      </c>
      <c r="W479" s="101">
        <f t="shared" si="145"/>
        <v>59952.983611969838</v>
      </c>
      <c r="X479" s="108">
        <f t="shared" si="151"/>
        <v>523.03725408926209</v>
      </c>
      <c r="Y479" s="32">
        <f>(uNES*L479+ uOCEX*G479+uEREX*'PH + UC'!H479+uHOEX*I479+uNES*S479+ uOCEX*N479+uEREX*O479+uHOEX*P479)/(1+oDR)^A$5:A$65536</f>
        <v>300.92458887999726</v>
      </c>
    </row>
    <row r="480" spans="1:25" x14ac:dyDescent="0.25">
      <c r="A480" s="4">
        <v>474</v>
      </c>
      <c r="C480" s="106">
        <f>IF(male=0,VLOOKUP((($A$5:$A$1570/'Life tables'!$I$2)*2)+age,lifetable,13,1),IF(male=1,VLOOKUP((($A$5:$A$1570/'Life tables'!$I$2)*2)+age,lifetable,10,1),"error"))</f>
        <v>3.7736298212742714E-4</v>
      </c>
      <c r="F480" s="97">
        <f t="shared" si="133"/>
        <v>76.134494997441905</v>
      </c>
      <c r="G480" s="97">
        <f t="shared" si="134"/>
        <v>7.6478693632121386</v>
      </c>
      <c r="H480" s="97">
        <f t="shared" si="135"/>
        <v>0.17501209458213132</v>
      </c>
      <c r="I480" s="97">
        <f t="shared" si="136"/>
        <v>0.17501209458213132</v>
      </c>
      <c r="J480" s="97">
        <f t="shared" si="137"/>
        <v>3.1748449036662837E-2</v>
      </c>
      <c r="K480" s="97">
        <f t="shared" si="138"/>
        <v>0.42193667498482645</v>
      </c>
      <c r="L480" s="97">
        <f t="shared" si="146"/>
        <v>67.682916321044019</v>
      </c>
      <c r="M480" s="97">
        <f t="shared" si="139"/>
        <v>446.90275909182026</v>
      </c>
      <c r="N480" s="97">
        <f t="shared" si="140"/>
        <v>43.037703972344566</v>
      </c>
      <c r="O480" s="97">
        <f t="shared" si="141"/>
        <v>1.0273055327394112</v>
      </c>
      <c r="P480" s="97">
        <f t="shared" si="142"/>
        <v>1.0273055327394112</v>
      </c>
      <c r="Q480" s="97">
        <f t="shared" si="143"/>
        <v>0.18566072836556691</v>
      </c>
      <c r="R480" s="97">
        <f t="shared" si="144"/>
        <v>8.052957702312806E-2</v>
      </c>
      <c r="S480" s="97">
        <f t="shared" si="147"/>
        <v>401.54425374860818</v>
      </c>
      <c r="T480" s="97">
        <f t="shared" si="148"/>
        <v>64.847055104222051</v>
      </c>
      <c r="U480" s="97">
        <f t="shared" si="149"/>
        <v>412.83556623592597</v>
      </c>
      <c r="V480" s="33">
        <f t="shared" si="150"/>
        <v>1000</v>
      </c>
      <c r="W480" s="101">
        <f t="shared" si="145"/>
        <v>59801.676162689597</v>
      </c>
      <c r="X480" s="108">
        <f t="shared" si="151"/>
        <v>522.31737865985201</v>
      </c>
      <c r="Y480" s="32">
        <f>(uNES*L480+ uOCEX*G480+uEREX*'PH + UC'!H480+uHOEX*I480+uNES*S480+ uOCEX*N480+uEREX*O480+uHOEX*P480)/(1+oDR)^A$5:A$65536</f>
        <v>300.42399202781303</v>
      </c>
    </row>
    <row r="481" spans="1:25" x14ac:dyDescent="0.25">
      <c r="A481" s="4">
        <v>475</v>
      </c>
      <c r="C481" s="106">
        <f>IF(male=0,VLOOKUP((($A$5:$A$1570/'Life tables'!$I$2)*2)+age,lifetable,13,1),IF(male=1,VLOOKUP((($A$5:$A$1570/'Life tables'!$I$2)*2)+age,lifetable,10,1),"error"))</f>
        <v>3.7736298212742714E-4</v>
      </c>
      <c r="F481" s="97">
        <f t="shared" si="133"/>
        <v>76.029690150142784</v>
      </c>
      <c r="G481" s="97">
        <f t="shared" si="134"/>
        <v>7.6373414969564815</v>
      </c>
      <c r="H481" s="97">
        <f t="shared" si="135"/>
        <v>0.17477117729688768</v>
      </c>
      <c r="I481" s="97">
        <f t="shared" si="136"/>
        <v>0.17477117729688768</v>
      </c>
      <c r="J481" s="97">
        <f t="shared" si="137"/>
        <v>3.1704744913408557E-2</v>
      </c>
      <c r="K481" s="97">
        <f t="shared" si="138"/>
        <v>0.42135584747959154</v>
      </c>
      <c r="L481" s="97">
        <f t="shared" si="146"/>
        <v>67.589745706199523</v>
      </c>
      <c r="M481" s="97">
        <f t="shared" si="139"/>
        <v>446.2876885097092</v>
      </c>
      <c r="N481" s="97">
        <f t="shared" si="140"/>
        <v>42.978471342658437</v>
      </c>
      <c r="O481" s="97">
        <f t="shared" si="141"/>
        <v>1.0258916560085716</v>
      </c>
      <c r="P481" s="97">
        <f t="shared" si="142"/>
        <v>1.0258916560085716</v>
      </c>
      <c r="Q481" s="97">
        <f t="shared" si="143"/>
        <v>0.18540520420522597</v>
      </c>
      <c r="R481" s="97">
        <f t="shared" si="144"/>
        <v>8.0418744469940365E-2</v>
      </c>
      <c r="S481" s="97">
        <f t="shared" si="147"/>
        <v>400.99160990635846</v>
      </c>
      <c r="T481" s="97">
        <f t="shared" si="148"/>
        <v>65.064165053340687</v>
      </c>
      <c r="U481" s="97">
        <f t="shared" si="149"/>
        <v>413.33734082787549</v>
      </c>
      <c r="V481" s="33">
        <f t="shared" si="150"/>
        <v>1000</v>
      </c>
      <c r="W481" s="101">
        <f t="shared" si="145"/>
        <v>59650.750573320423</v>
      </c>
      <c r="X481" s="108">
        <f t="shared" si="151"/>
        <v>521.59849411878383</v>
      </c>
      <c r="Y481" s="32">
        <f>(uNES*L481+ uOCEX*G481+uEREX*'PH + UC'!H481+uHOEX*I481+uNES*S481+ uOCEX*N481+uEREX*O481+uHOEX*P481)/(1+oDR)^A$5:A$65536</f>
        <v>299.92422798869666</v>
      </c>
    </row>
    <row r="482" spans="1:25" x14ac:dyDescent="0.25">
      <c r="A482" s="4">
        <v>476</v>
      </c>
      <c r="C482" s="106">
        <f>IF(male=0,VLOOKUP((($A$5:$A$1570/'Life tables'!$I$2)*2)+age,lifetable,13,1),IF(male=1,VLOOKUP((($A$5:$A$1570/'Life tables'!$I$2)*2)+age,lifetable,10,1),"error"))</f>
        <v>3.7736298212742714E-4</v>
      </c>
      <c r="F482" s="97">
        <f t="shared" si="133"/>
        <v>75.925030461466406</v>
      </c>
      <c r="G482" s="97">
        <f t="shared" si="134"/>
        <v>7.6268282121882791</v>
      </c>
      <c r="H482" s="97">
        <f t="shared" si="135"/>
        <v>0.17453059369107035</v>
      </c>
      <c r="I482" s="97">
        <f t="shared" si="136"/>
        <v>0.17453059369107035</v>
      </c>
      <c r="J482" s="97">
        <f t="shared" si="137"/>
        <v>3.1661101321995129E-2</v>
      </c>
      <c r="K482" s="97">
        <f t="shared" si="138"/>
        <v>0.42077582444211636</v>
      </c>
      <c r="L482" s="97">
        <f t="shared" si="146"/>
        <v>67.496704136131868</v>
      </c>
      <c r="M482" s="97">
        <f t="shared" si="139"/>
        <v>445.67346365731743</v>
      </c>
      <c r="N482" s="97">
        <f t="shared" si="140"/>
        <v>42.91932015857666</v>
      </c>
      <c r="O482" s="97">
        <f t="shared" si="141"/>
        <v>1.0244797233758656</v>
      </c>
      <c r="P482" s="97">
        <f t="shared" si="142"/>
        <v>1.0244797233758656</v>
      </c>
      <c r="Q482" s="97">
        <f t="shared" si="143"/>
        <v>0.18515003139379149</v>
      </c>
      <c r="R482" s="97">
        <f t="shared" si="144"/>
        <v>8.030806431289518E-2</v>
      </c>
      <c r="S482" s="97">
        <f t="shared" si="147"/>
        <v>400.43972595628236</v>
      </c>
      <c r="T482" s="97">
        <f t="shared" si="148"/>
        <v>65.280976186056478</v>
      </c>
      <c r="U482" s="97">
        <f t="shared" si="149"/>
        <v>413.83842471663053</v>
      </c>
      <c r="V482" s="33">
        <f t="shared" si="150"/>
        <v>1000</v>
      </c>
      <c r="W482" s="101">
        <f t="shared" si="145"/>
        <v>59500.205881760397</v>
      </c>
      <c r="X482" s="108">
        <f t="shared" si="151"/>
        <v>520.88059909731305</v>
      </c>
      <c r="Y482" s="32">
        <f>(uNES*L482+ uOCEX*G482+uEREX*'PH + UC'!H482+uHOEX*I482+uNES*S482+ uOCEX*N482+uEREX*O482+uHOEX*P482)/(1+oDR)^A$5:A$65536</f>
        <v>299.42529537438168</v>
      </c>
    </row>
    <row r="483" spans="1:25" x14ac:dyDescent="0.25">
      <c r="A483" s="4">
        <v>477</v>
      </c>
      <c r="C483" s="106">
        <f>IF(male=0,VLOOKUP((($A$5:$A$1570/'Life tables'!$I$2)*2)+age,lifetable,13,1),IF(male=1,VLOOKUP((($A$5:$A$1570/'Life tables'!$I$2)*2)+age,lifetable,10,1),"error"))</f>
        <v>3.7736298212742714E-4</v>
      </c>
      <c r="F483" s="97">
        <f t="shared" si="133"/>
        <v>75.820515686478387</v>
      </c>
      <c r="G483" s="97">
        <f t="shared" si="134"/>
        <v>7.6163294843033595</v>
      </c>
      <c r="H483" s="97">
        <f t="shared" si="135"/>
        <v>0.17429034320164308</v>
      </c>
      <c r="I483" s="97">
        <f t="shared" si="136"/>
        <v>0.17429034320164308</v>
      </c>
      <c r="J483" s="97">
        <f t="shared" si="137"/>
        <v>3.1617518160283783E-2</v>
      </c>
      <c r="K483" s="97">
        <f t="shared" si="138"/>
        <v>0.4201966045149767</v>
      </c>
      <c r="L483" s="97">
        <f t="shared" si="146"/>
        <v>67.403791393096483</v>
      </c>
      <c r="M483" s="97">
        <f t="shared" si="139"/>
        <v>445.06008341083464</v>
      </c>
      <c r="N483" s="97">
        <f t="shared" si="140"/>
        <v>42.86025031187387</v>
      </c>
      <c r="O483" s="97">
        <f t="shared" si="141"/>
        <v>1.0230697322579647</v>
      </c>
      <c r="P483" s="97">
        <f t="shared" si="142"/>
        <v>1.0230697322579647</v>
      </c>
      <c r="Q483" s="97">
        <f t="shared" si="143"/>
        <v>0.18489520946438906</v>
      </c>
      <c r="R483" s="97">
        <f t="shared" si="144"/>
        <v>8.0197536349487702E-2</v>
      </c>
      <c r="S483" s="97">
        <f t="shared" si="147"/>
        <v>399.88860088863095</v>
      </c>
      <c r="T483" s="97">
        <f t="shared" si="148"/>
        <v>65.497488913681153</v>
      </c>
      <c r="U483" s="97">
        <f t="shared" si="149"/>
        <v>414.33881885749497</v>
      </c>
      <c r="V483" s="33">
        <f t="shared" si="150"/>
        <v>1000</v>
      </c>
      <c r="W483" s="101">
        <f t="shared" si="145"/>
        <v>59350.041128248369</v>
      </c>
      <c r="X483" s="108">
        <f t="shared" si="151"/>
        <v>520.16369222882395</v>
      </c>
      <c r="Y483" s="32">
        <f>(uNES*L483+ uOCEX*G483+uEREX*'PH + UC'!H483+uHOEX*I483+uNES*S483+ uOCEX*N483+uEREX*O483+uHOEX*P483)/(1+oDR)^A$5:A$65536</f>
        <v>298.92719279905327</v>
      </c>
    </row>
    <row r="484" spans="1:25" x14ac:dyDescent="0.25">
      <c r="A484" s="4">
        <v>478</v>
      </c>
      <c r="C484" s="106">
        <f>IF(male=0,VLOOKUP((($A$5:$A$1570/'Life tables'!$I$2)*2)+age,lifetable,13,1),IF(male=1,VLOOKUP((($A$5:$A$1570/'Life tables'!$I$2)*2)+age,lifetable,10,1),"error"))</f>
        <v>3.7736298212742714E-4</v>
      </c>
      <c r="F484" s="97">
        <f t="shared" si="133"/>
        <v>75.716145582815855</v>
      </c>
      <c r="G484" s="97">
        <f t="shared" si="134"/>
        <v>7.6058452889558659</v>
      </c>
      <c r="H484" s="97">
        <f t="shared" si="135"/>
        <v>0.17405042527148082</v>
      </c>
      <c r="I484" s="97">
        <f t="shared" si="136"/>
        <v>0.17405042527148082</v>
      </c>
      <c r="J484" s="97">
        <f t="shared" si="137"/>
        <v>3.1573995327208018E-2</v>
      </c>
      <c r="K484" s="97">
        <f t="shared" si="138"/>
        <v>0.41961818635499981</v>
      </c>
      <c r="L484" s="97">
        <f t="shared" si="146"/>
        <v>67.311007261634813</v>
      </c>
      <c r="M484" s="97">
        <f t="shared" si="139"/>
        <v>444.44754664600805</v>
      </c>
      <c r="N484" s="97">
        <f t="shared" si="140"/>
        <v>42.801261694282076</v>
      </c>
      <c r="O484" s="97">
        <f t="shared" si="141"/>
        <v>1.0216616800705238</v>
      </c>
      <c r="P484" s="97">
        <f t="shared" si="142"/>
        <v>1.0216616800705238</v>
      </c>
      <c r="Q484" s="97">
        <f t="shared" si="143"/>
        <v>0.1846407379499605</v>
      </c>
      <c r="R484" s="97">
        <f t="shared" si="144"/>
        <v>8.0087160377133371E-2</v>
      </c>
      <c r="S484" s="97">
        <f t="shared" si="147"/>
        <v>399.33823369325785</v>
      </c>
      <c r="T484" s="97">
        <f t="shared" si="148"/>
        <v>65.713703646958322</v>
      </c>
      <c r="U484" s="97">
        <f t="shared" si="149"/>
        <v>414.8385242042271</v>
      </c>
      <c r="V484" s="33">
        <f t="shared" si="150"/>
        <v>1000</v>
      </c>
      <c r="W484" s="101">
        <f t="shared" si="145"/>
        <v>59200.255355362788</v>
      </c>
      <c r="X484" s="108">
        <f t="shared" si="151"/>
        <v>519.44777214881458</v>
      </c>
      <c r="Y484" s="32">
        <f>(uNES*L484+ uOCEX*G484+uEREX*'PH + UC'!H484+uHOEX*I484+uNES*S484+ uOCEX*N484+uEREX*O484+uHOEX*P484)/(1+oDR)^A$5:A$65536</f>
        <v>298.42991887933738</v>
      </c>
    </row>
    <row r="485" spans="1:25" x14ac:dyDescent="0.25">
      <c r="A485" s="4">
        <v>479</v>
      </c>
      <c r="C485" s="106">
        <f>IF(male=0,VLOOKUP((($A$5:$A$1570/'Life tables'!$I$2)*2)+age,lifetable,13,1),IF(male=1,VLOOKUP((($A$5:$A$1570/'Life tables'!$I$2)*2)+age,lifetable,10,1),"error"))</f>
        <v>3.7736298212742714E-4</v>
      </c>
      <c r="F485" s="97">
        <f t="shared" si="133"/>
        <v>75.611919910573206</v>
      </c>
      <c r="G485" s="97">
        <f t="shared" si="134"/>
        <v>7.5953756020467784</v>
      </c>
      <c r="H485" s="97">
        <f t="shared" si="135"/>
        <v>0.17381083934910715</v>
      </c>
      <c r="I485" s="97">
        <f t="shared" si="136"/>
        <v>0.17381083934910715</v>
      </c>
      <c r="J485" s="97">
        <f t="shared" si="137"/>
        <v>3.1530532722726066E-2</v>
      </c>
      <c r="K485" s="97">
        <f t="shared" si="138"/>
        <v>0.41904056863263101</v>
      </c>
      <c r="L485" s="97">
        <f t="shared" si="146"/>
        <v>67.218351528472851</v>
      </c>
      <c r="M485" s="97">
        <f t="shared" si="139"/>
        <v>443.83585223824133</v>
      </c>
      <c r="N485" s="97">
        <f t="shared" si="140"/>
        <v>42.742354197500219</v>
      </c>
      <c r="O485" s="97">
        <f t="shared" si="141"/>
        <v>1.0202555642284075</v>
      </c>
      <c r="P485" s="97">
        <f t="shared" si="142"/>
        <v>1.0202555642284075</v>
      </c>
      <c r="Q485" s="97">
        <f t="shared" si="143"/>
        <v>0.18438661638330497</v>
      </c>
      <c r="R485" s="97">
        <f t="shared" si="144"/>
        <v>7.9976936193185674E-2</v>
      </c>
      <c r="S485" s="97">
        <f t="shared" si="147"/>
        <v>398.7886233597078</v>
      </c>
      <c r="T485" s="97">
        <f t="shared" si="148"/>
        <v>65.929620796064356</v>
      </c>
      <c r="U485" s="97">
        <f t="shared" si="149"/>
        <v>415.33754170905291</v>
      </c>
      <c r="V485" s="33">
        <f t="shared" si="150"/>
        <v>1000</v>
      </c>
      <c r="W485" s="101">
        <f t="shared" si="145"/>
        <v>59050.847608019809</v>
      </c>
      <c r="X485" s="108">
        <f t="shared" si="151"/>
        <v>518.73283749488269</v>
      </c>
      <c r="Y485" s="32">
        <f>(uNES*L485+ uOCEX*G485+uEREX*'PH + UC'!H485+uHOEX*I485+uNES*S485+ uOCEX*N485+uEREX*O485+uHOEX*P485)/(1+oDR)^A$5:A$65536</f>
        <v>297.93347223428941</v>
      </c>
    </row>
    <row r="486" spans="1:25" x14ac:dyDescent="0.25">
      <c r="A486" s="4">
        <v>480</v>
      </c>
      <c r="C486" s="106">
        <f>IF(male=0,VLOOKUP((($A$5:$A$1570/'Life tables'!$I$2)*2)+age,lifetable,13,1),IF(male=1,VLOOKUP((($A$5:$A$1570/'Life tables'!$I$2)*2)+age,lifetable,10,1),"error"))</f>
        <v>3.7736298212742714E-4</v>
      </c>
      <c r="F486" s="97">
        <f t="shared" si="133"/>
        <v>75.507838432193836</v>
      </c>
      <c r="G486" s="97">
        <f t="shared" si="134"/>
        <v>7.5849203997130372</v>
      </c>
      <c r="H486" s="97">
        <f t="shared" si="135"/>
        <v>0.17357158488844526</v>
      </c>
      <c r="I486" s="97">
        <f t="shared" si="136"/>
        <v>0.17357158488844526</v>
      </c>
      <c r="J486" s="97">
        <f t="shared" si="137"/>
        <v>3.1487130247775656E-2</v>
      </c>
      <c r="K486" s="97">
        <f t="shared" si="138"/>
        <v>0.41846375003133379</v>
      </c>
      <c r="L486" s="97">
        <f t="shared" si="146"/>
        <v>67.125823982424805</v>
      </c>
      <c r="M486" s="97">
        <f t="shared" si="139"/>
        <v>443.22499906268888</v>
      </c>
      <c r="N486" s="97">
        <f t="shared" si="140"/>
        <v>42.68352771320324</v>
      </c>
      <c r="O486" s="97">
        <f t="shared" si="141"/>
        <v>1.0188513821459075</v>
      </c>
      <c r="P486" s="97">
        <f t="shared" si="142"/>
        <v>1.0188513821459075</v>
      </c>
      <c r="Q486" s="97">
        <f t="shared" si="143"/>
        <v>0.18413284429711788</v>
      </c>
      <c r="R486" s="97">
        <f t="shared" si="144"/>
        <v>7.9866863594953263E-2</v>
      </c>
      <c r="S486" s="97">
        <f t="shared" si="147"/>
        <v>398.23976887730174</v>
      </c>
      <c r="T486" s="97">
        <f t="shared" si="148"/>
        <v>66.145240770609249</v>
      </c>
      <c r="U486" s="97">
        <f t="shared" si="149"/>
        <v>415.83587232267922</v>
      </c>
      <c r="V486" s="33">
        <f t="shared" si="150"/>
        <v>1000</v>
      </c>
      <c r="W486" s="101">
        <f t="shared" si="145"/>
        <v>58901.816933471557</v>
      </c>
      <c r="X486" s="108">
        <f t="shared" si="151"/>
        <v>518.01888690671149</v>
      </c>
      <c r="Y486" s="32">
        <f>(uNES*L486+ uOCEX*G486+uEREX*'PH + UC'!H486+uHOEX*I486+uNES*S486+ uOCEX*N486+uEREX*O486+uHOEX*P486)/(1+oDR)^A$5:A$65536</f>
        <v>297.43785148538461</v>
      </c>
    </row>
    <row r="487" spans="1:25" x14ac:dyDescent="0.25">
      <c r="A487" s="4">
        <v>481</v>
      </c>
      <c r="C487" s="106">
        <f>IF(male=0,VLOOKUP((($A$5:$A$1570/'Life tables'!$I$2)*2)+age,lifetable,13,1),IF(male=1,VLOOKUP((($A$5:$A$1570/'Life tables'!$I$2)*2)+age,lifetable,10,1),"error"))</f>
        <v>3.7736298212742714E-4</v>
      </c>
      <c r="F487" s="97">
        <f t="shared" si="133"/>
        <v>75.403900912366851</v>
      </c>
      <c r="G487" s="97">
        <f t="shared" si="134"/>
        <v>7.5744796583171725</v>
      </c>
      <c r="H487" s="97">
        <f t="shared" si="135"/>
        <v>0.17333266134858066</v>
      </c>
      <c r="I487" s="97">
        <f t="shared" si="136"/>
        <v>0.17333266134858066</v>
      </c>
      <c r="J487" s="97">
        <f t="shared" si="137"/>
        <v>3.1443787804231044E-2</v>
      </c>
      <c r="K487" s="97">
        <f t="shared" si="138"/>
        <v>0.41788772924701728</v>
      </c>
      <c r="L487" s="97">
        <f t="shared" si="146"/>
        <v>67.033424414301265</v>
      </c>
      <c r="M487" s="97">
        <f t="shared" si="139"/>
        <v>442.61498599434469</v>
      </c>
      <c r="N487" s="97">
        <f t="shared" si="140"/>
        <v>42.624782133050616</v>
      </c>
      <c r="O487" s="97">
        <f t="shared" si="141"/>
        <v>1.0174491312369474</v>
      </c>
      <c r="P487" s="97">
        <f t="shared" si="142"/>
        <v>1.0174491312369474</v>
      </c>
      <c r="Q487" s="97">
        <f t="shared" si="143"/>
        <v>0.18387942122402823</v>
      </c>
      <c r="R487" s="97">
        <f t="shared" si="144"/>
        <v>7.9756942379715826E-2</v>
      </c>
      <c r="S487" s="97">
        <f t="shared" si="147"/>
        <v>397.69166923521647</v>
      </c>
      <c r="T487" s="97">
        <f t="shared" si="148"/>
        <v>66.360563979637504</v>
      </c>
      <c r="U487" s="97">
        <f t="shared" si="149"/>
        <v>416.33351699430597</v>
      </c>
      <c r="V487" s="33">
        <f t="shared" si="150"/>
        <v>1000</v>
      </c>
      <c r="W487" s="101">
        <f t="shared" si="145"/>
        <v>58753.162381303744</v>
      </c>
      <c r="X487" s="108">
        <f t="shared" si="151"/>
        <v>517.30591902605659</v>
      </c>
      <c r="Y487" s="32">
        <f>(uNES*L487+ uOCEX*G487+uEREX*'PH + UC'!H487+uHOEX*I487+uNES*S487+ uOCEX*N487+uEREX*O487+uHOEX*P487)/(1+oDR)^A$5:A$65536</f>
        <v>296.94305525650748</v>
      </c>
    </row>
    <row r="488" spans="1:25" x14ac:dyDescent="0.25">
      <c r="A488" s="4">
        <v>482</v>
      </c>
      <c r="C488" s="106">
        <f>IF(male=0,VLOOKUP((($A$5:$A$1570/'Life tables'!$I$2)*2)+age,lifetable,13,1),IF(male=1,VLOOKUP((($A$5:$A$1570/'Life tables'!$I$2)*2)+age,lifetable,10,1),"error"))</f>
        <v>3.7736298212742714E-4</v>
      </c>
      <c r="F488" s="97">
        <f t="shared" si="133"/>
        <v>75.300107117928945</v>
      </c>
      <c r="G488" s="97">
        <f t="shared" si="134"/>
        <v>7.5640533544374415</v>
      </c>
      <c r="H488" s="97">
        <f t="shared" si="135"/>
        <v>0.17309406819353557</v>
      </c>
      <c r="I488" s="97">
        <f t="shared" si="136"/>
        <v>0.17309406819353557</v>
      </c>
      <c r="J488" s="97">
        <f t="shared" si="137"/>
        <v>3.1400505294862005E-2</v>
      </c>
      <c r="K488" s="97">
        <f t="shared" si="138"/>
        <v>0.41731250498749256</v>
      </c>
      <c r="L488" s="97">
        <f t="shared" si="146"/>
        <v>66.94115261682208</v>
      </c>
      <c r="M488" s="97">
        <f t="shared" si="139"/>
        <v>442.00581190812761</v>
      </c>
      <c r="N488" s="97">
        <f t="shared" si="140"/>
        <v>42.56611734869459</v>
      </c>
      <c r="O488" s="97">
        <f t="shared" si="141"/>
        <v>1.0160488089152773</v>
      </c>
      <c r="P488" s="97">
        <f t="shared" si="142"/>
        <v>1.0160488089152773</v>
      </c>
      <c r="Q488" s="97">
        <f t="shared" si="143"/>
        <v>0.18362634669663366</v>
      </c>
      <c r="R488" s="97">
        <f t="shared" si="144"/>
        <v>7.9647172344739531E-2</v>
      </c>
      <c r="S488" s="97">
        <f t="shared" si="147"/>
        <v>397.14432342256111</v>
      </c>
      <c r="T488" s="97">
        <f t="shared" si="148"/>
        <v>66.575590831629</v>
      </c>
      <c r="U488" s="97">
        <f t="shared" si="149"/>
        <v>416.83047667163822</v>
      </c>
      <c r="V488" s="33">
        <f t="shared" si="150"/>
        <v>1000</v>
      </c>
      <c r="W488" s="101">
        <f t="shared" si="145"/>
        <v>58604.883003433715</v>
      </c>
      <c r="X488" s="108">
        <f t="shared" si="151"/>
        <v>516.5939324967328</v>
      </c>
      <c r="Y488" s="32">
        <f>(uNES*L488+ uOCEX*G488+uEREX*'PH + UC'!H488+uHOEX*I488+uNES*S488+ uOCEX*N488+uEREX*O488+uHOEX*P488)/(1+oDR)^A$5:A$65536</f>
        <v>296.44908217394158</v>
      </c>
    </row>
    <row r="489" spans="1:25" x14ac:dyDescent="0.25">
      <c r="A489" s="4">
        <v>483</v>
      </c>
      <c r="C489" s="106">
        <f>IF(male=0,VLOOKUP((($A$5:$A$1570/'Life tables'!$I$2)*2)+age,lifetable,13,1),IF(male=1,VLOOKUP((($A$5:$A$1570/'Life tables'!$I$2)*2)+age,lifetable,10,1),"error"))</f>
        <v>3.7736298212742714E-4</v>
      </c>
      <c r="F489" s="97">
        <f t="shared" si="133"/>
        <v>75.196456817771391</v>
      </c>
      <c r="G489" s="97">
        <f t="shared" si="134"/>
        <v>7.5536414648584884</v>
      </c>
      <c r="H489" s="97">
        <f t="shared" si="135"/>
        <v>0.17285580489205507</v>
      </c>
      <c r="I489" s="97">
        <f t="shared" si="136"/>
        <v>0.17285580489205507</v>
      </c>
      <c r="J489" s="97">
        <f t="shared" si="137"/>
        <v>3.1357282623295103E-2</v>
      </c>
      <c r="K489" s="97">
        <f t="shared" si="138"/>
        <v>0.41673807597195728</v>
      </c>
      <c r="L489" s="97">
        <f t="shared" si="146"/>
        <v>66.849008384533533</v>
      </c>
      <c r="M489" s="97">
        <f t="shared" si="139"/>
        <v>441.39747567896148</v>
      </c>
      <c r="N489" s="97">
        <f t="shared" si="140"/>
        <v>42.507533251787898</v>
      </c>
      <c r="O489" s="97">
        <f t="shared" si="141"/>
        <v>1.0146504125946589</v>
      </c>
      <c r="P489" s="97">
        <f t="shared" si="142"/>
        <v>1.0146504125946589</v>
      </c>
      <c r="Q489" s="97">
        <f t="shared" si="143"/>
        <v>0.18337362024753395</v>
      </c>
      <c r="R489" s="97">
        <f t="shared" si="144"/>
        <v>7.9537553287291451E-2</v>
      </c>
      <c r="S489" s="97">
        <f t="shared" si="147"/>
        <v>396.59773042844944</v>
      </c>
      <c r="T489" s="97">
        <f t="shared" si="148"/>
        <v>66.790321734499827</v>
      </c>
      <c r="U489" s="97">
        <f t="shared" si="149"/>
        <v>417.32675230089745</v>
      </c>
      <c r="V489" s="33">
        <f t="shared" si="150"/>
        <v>1000</v>
      </c>
      <c r="W489" s="101">
        <f t="shared" si="145"/>
        <v>58456.977854107659</v>
      </c>
      <c r="X489" s="108">
        <f t="shared" si="151"/>
        <v>515.8829259646028</v>
      </c>
      <c r="Y489" s="32">
        <f>(uNES*L489+ uOCEX*G489+uEREX*'PH + UC'!H489+uHOEX*I489+uNES*S489+ uOCEX*N489+uEREX*O489+uHOEX*P489)/(1+oDR)^A$5:A$65536</f>
        <v>295.95593086636086</v>
      </c>
    </row>
    <row r="490" spans="1:25" x14ac:dyDescent="0.25">
      <c r="A490" s="4">
        <v>484</v>
      </c>
      <c r="C490" s="106">
        <f>IF(male=0,VLOOKUP((($A$5:$A$1570/'Life tables'!$I$2)*2)+age,lifetable,13,1),IF(male=1,VLOOKUP((($A$5:$A$1570/'Life tables'!$I$2)*2)+age,lifetable,10,1),"error"))</f>
        <v>3.7736298212742714E-4</v>
      </c>
      <c r="F490" s="97">
        <f t="shared" si="133"/>
        <v>75.092949782751219</v>
      </c>
      <c r="G490" s="97">
        <f t="shared" si="134"/>
        <v>7.5432439665624234</v>
      </c>
      <c r="H490" s="97">
        <f t="shared" si="135"/>
        <v>0.17261787091740305</v>
      </c>
      <c r="I490" s="97">
        <f t="shared" si="136"/>
        <v>0.17261787091740305</v>
      </c>
      <c r="J490" s="97">
        <f t="shared" si="137"/>
        <v>3.1314119693976607E-2</v>
      </c>
      <c r="K490" s="97">
        <f t="shared" si="138"/>
        <v>0.41616444093050309</v>
      </c>
      <c r="L490" s="97">
        <f t="shared" si="146"/>
        <v>66.756991513729503</v>
      </c>
      <c r="M490" s="97">
        <f t="shared" si="139"/>
        <v>440.78997618185156</v>
      </c>
      <c r="N490" s="97">
        <f t="shared" si="140"/>
        <v>42.449029733991097</v>
      </c>
      <c r="O490" s="97">
        <f t="shared" si="141"/>
        <v>1.0132539396890414</v>
      </c>
      <c r="P490" s="97">
        <f t="shared" si="142"/>
        <v>1.0132539396890414</v>
      </c>
      <c r="Q490" s="97">
        <f t="shared" si="143"/>
        <v>0.18312124140936265</v>
      </c>
      <c r="R490" s="97">
        <f t="shared" si="144"/>
        <v>7.9428085004653301E-2</v>
      </c>
      <c r="S490" s="97">
        <f t="shared" si="147"/>
        <v>396.05188924206834</v>
      </c>
      <c r="T490" s="97">
        <f t="shared" si="148"/>
        <v>67.004757095603168</v>
      </c>
      <c r="U490" s="97">
        <f t="shared" si="149"/>
        <v>417.82234482683259</v>
      </c>
      <c r="V490" s="33">
        <f t="shared" si="150"/>
        <v>1000</v>
      </c>
      <c r="W490" s="101">
        <f t="shared" si="145"/>
        <v>58309.445989898239</v>
      </c>
      <c r="X490" s="108">
        <f t="shared" si="151"/>
        <v>515.17289807756424</v>
      </c>
      <c r="Y490" s="32">
        <f>(uNES*L490+ uOCEX*G490+uEREX*'PH + UC'!H490+uHOEX*I490+uNES*S490+ uOCEX*N490+uEREX*O490+uHOEX*P490)/(1+oDR)^A$5:A$65536</f>
        <v>295.46359996482005</v>
      </c>
    </row>
    <row r="491" spans="1:25" x14ac:dyDescent="0.25">
      <c r="A491" s="4">
        <v>485</v>
      </c>
      <c r="C491" s="106">
        <f>IF(male=0,VLOOKUP((($A$5:$A$1570/'Life tables'!$I$2)*2)+age,lifetable,13,1),IF(male=1,VLOOKUP((($A$5:$A$1570/'Life tables'!$I$2)*2)+age,lifetable,10,1),"error"))</f>
        <v>3.7736298212742714E-4</v>
      </c>
      <c r="F491" s="97">
        <f t="shared" si="133"/>
        <v>74.989585785607147</v>
      </c>
      <c r="G491" s="97">
        <f t="shared" si="134"/>
        <v>7.5328608367203742</v>
      </c>
      <c r="H491" s="97">
        <f t="shared" si="135"/>
        <v>0.1723802657471688</v>
      </c>
      <c r="I491" s="97">
        <f t="shared" si="136"/>
        <v>0.1723802657471688</v>
      </c>
      <c r="J491" s="97">
        <f t="shared" si="137"/>
        <v>3.1271016412137476E-2</v>
      </c>
      <c r="K491" s="97">
        <f t="shared" si="138"/>
        <v>0.41559159860365019</v>
      </c>
      <c r="L491" s="97">
        <f t="shared" si="146"/>
        <v>66.665101802376654</v>
      </c>
      <c r="M491" s="97">
        <f t="shared" si="139"/>
        <v>440.18331229195712</v>
      </c>
      <c r="N491" s="97">
        <f t="shared" si="140"/>
        <v>42.390606686979602</v>
      </c>
      <c r="O491" s="97">
        <f t="shared" si="141"/>
        <v>1.0118593876127278</v>
      </c>
      <c r="P491" s="97">
        <f t="shared" si="142"/>
        <v>1.0118593876127278</v>
      </c>
      <c r="Q491" s="97">
        <f t="shared" si="143"/>
        <v>0.18286920971481729</v>
      </c>
      <c r="R491" s="97">
        <f t="shared" si="144"/>
        <v>7.9318767294134618E-2</v>
      </c>
      <c r="S491" s="97">
        <f t="shared" si="147"/>
        <v>395.50679885274309</v>
      </c>
      <c r="T491" s="97">
        <f t="shared" si="148"/>
        <v>67.218897321730125</v>
      </c>
      <c r="U491" s="97">
        <f t="shared" si="149"/>
        <v>418.31725519273039</v>
      </c>
      <c r="V491" s="33">
        <f t="shared" si="150"/>
        <v>1000</v>
      </c>
      <c r="W491" s="101">
        <f t="shared" si="145"/>
        <v>58162.286469701517</v>
      </c>
      <c r="X491" s="108">
        <f t="shared" si="151"/>
        <v>514.46384748553953</v>
      </c>
      <c r="Y491" s="32">
        <f>(uNES*L491+ uOCEX*G491+uEREX*'PH + UC'!H491+uHOEX*I491+uNES*S491+ uOCEX*N491+uEREX*O491+uHOEX*P491)/(1+oDR)^A$5:A$65536</f>
        <v>294.97208810274566</v>
      </c>
    </row>
    <row r="492" spans="1:25" x14ac:dyDescent="0.25">
      <c r="A492" s="4">
        <v>486</v>
      </c>
      <c r="C492" s="106">
        <f>IF(male=0,VLOOKUP((($A$5:$A$1570/'Life tables'!$I$2)*2)+age,lifetable,13,1),IF(male=1,VLOOKUP((($A$5:$A$1570/'Life tables'!$I$2)*2)+age,lifetable,10,1),"error"))</f>
        <v>3.7736298212742714E-4</v>
      </c>
      <c r="F492" s="97">
        <f t="shared" si="133"/>
        <v>74.886364600879304</v>
      </c>
      <c r="G492" s="97">
        <f t="shared" si="134"/>
        <v>7.5224920526844246</v>
      </c>
      <c r="H492" s="97">
        <f t="shared" si="135"/>
        <v>0.1721429888630826</v>
      </c>
      <c r="I492" s="97">
        <f t="shared" si="136"/>
        <v>0.1721429888630826</v>
      </c>
      <c r="J492" s="97">
        <f t="shared" si="137"/>
        <v>3.1227972683759875E-2</v>
      </c>
      <c r="K492" s="97">
        <f t="shared" si="138"/>
        <v>0.41501954774190181</v>
      </c>
      <c r="L492" s="97">
        <f t="shared" si="146"/>
        <v>66.573339050043046</v>
      </c>
      <c r="M492" s="97">
        <f t="shared" si="139"/>
        <v>439.57748288466018</v>
      </c>
      <c r="N492" s="97">
        <f t="shared" si="140"/>
        <v>42.332264002450266</v>
      </c>
      <c r="O492" s="97">
        <f t="shared" si="141"/>
        <v>1.0104667537805332</v>
      </c>
      <c r="P492" s="97">
        <f t="shared" si="142"/>
        <v>1.0104667537805332</v>
      </c>
      <c r="Q492" s="97">
        <f t="shared" si="143"/>
        <v>0.18261752469668807</v>
      </c>
      <c r="R492" s="97">
        <f t="shared" si="144"/>
        <v>7.9209599953084991E-2</v>
      </c>
      <c r="S492" s="97">
        <f t="shared" si="147"/>
        <v>394.96245824999909</v>
      </c>
      <c r="T492" s="97">
        <f t="shared" si="148"/>
        <v>67.432742819110572</v>
      </c>
      <c r="U492" s="97">
        <f t="shared" si="149"/>
        <v>418.81148434042535</v>
      </c>
      <c r="V492" s="33">
        <f t="shared" si="150"/>
        <v>1000</v>
      </c>
      <c r="W492" s="101">
        <f t="shared" si="145"/>
        <v>58015.498354734336</v>
      </c>
      <c r="X492" s="108">
        <f t="shared" si="151"/>
        <v>513.75577284046403</v>
      </c>
      <c r="Y492" s="32">
        <f>(uNES*L492+ uOCEX*G492+uEREX*'PH + UC'!H492+uHOEX*I492+uNES*S492+ uOCEX*N492+uEREX*O492+uHOEX*P492)/(1+oDR)^A$5:A$65536</f>
        <v>294.48139391592764</v>
      </c>
    </row>
    <row r="493" spans="1:25" x14ac:dyDescent="0.25">
      <c r="A493" s="4">
        <v>487</v>
      </c>
      <c r="C493" s="106">
        <f>IF(male=0,VLOOKUP((($A$5:$A$1570/'Life tables'!$I$2)*2)+age,lifetable,13,1),IF(male=1,VLOOKUP((($A$5:$A$1570/'Life tables'!$I$2)*2)+age,lifetable,10,1),"error"))</f>
        <v>3.7736298212742714E-4</v>
      </c>
      <c r="F493" s="97">
        <f t="shared" si="133"/>
        <v>74.783286004833201</v>
      </c>
      <c r="G493" s="97">
        <f t="shared" si="134"/>
        <v>7.512137591979978</v>
      </c>
      <c r="H493" s="97">
        <f t="shared" si="135"/>
        <v>0.1719060397508409</v>
      </c>
      <c r="I493" s="97">
        <f t="shared" si="136"/>
        <v>0.1719060397508409</v>
      </c>
      <c r="J493" s="97">
        <f t="shared" si="137"/>
        <v>3.1184988415545446E-2</v>
      </c>
      <c r="K493" s="97">
        <f t="shared" si="138"/>
        <v>0.41444828710532361</v>
      </c>
      <c r="L493" s="97">
        <f t="shared" si="146"/>
        <v>66.481703057830671</v>
      </c>
      <c r="M493" s="97">
        <f t="shared" si="139"/>
        <v>438.97248683563083</v>
      </c>
      <c r="N493" s="97">
        <f t="shared" si="140"/>
        <v>42.274001572127666</v>
      </c>
      <c r="O493" s="97">
        <f t="shared" si="141"/>
        <v>1.0090760356079347</v>
      </c>
      <c r="P493" s="97">
        <f t="shared" si="142"/>
        <v>1.0090760356079347</v>
      </c>
      <c r="Q493" s="97">
        <f t="shared" si="143"/>
        <v>0.18236618588788472</v>
      </c>
      <c r="R493" s="97">
        <f t="shared" si="144"/>
        <v>7.910058277890597E-2</v>
      </c>
      <c r="S493" s="97">
        <f t="shared" si="147"/>
        <v>394.4188664236205</v>
      </c>
      <c r="T493" s="97">
        <f t="shared" si="148"/>
        <v>67.646293993414005</v>
      </c>
      <c r="U493" s="97">
        <f t="shared" si="149"/>
        <v>419.3050332103096</v>
      </c>
      <c r="V493" s="33">
        <f t="shared" si="150"/>
        <v>1000</v>
      </c>
      <c r="W493" s="101">
        <f t="shared" si="145"/>
        <v>57869.080708530906</v>
      </c>
      <c r="X493" s="108">
        <f t="shared" si="151"/>
        <v>513.04867279627638</v>
      </c>
      <c r="Y493" s="32">
        <f>(uNES*L493+ uOCEX*G493+uEREX*'PH + UC'!H493+uHOEX*I493+uNES*S493+ uOCEX*N493+uEREX*O493+uHOEX*P493)/(1+oDR)^A$5:A$65536</f>
        <v>293.99151604251074</v>
      </c>
    </row>
    <row r="494" spans="1:25" x14ac:dyDescent="0.25">
      <c r="A494" s="4">
        <v>488</v>
      </c>
      <c r="C494" s="106">
        <f>IF(male=0,VLOOKUP((($A$5:$A$1570/'Life tables'!$I$2)*2)+age,lifetable,13,1),IF(male=1,VLOOKUP((($A$5:$A$1570/'Life tables'!$I$2)*2)+age,lifetable,10,1),"error"))</f>
        <v>3.7736298212742714E-4</v>
      </c>
      <c r="F494" s="97">
        <f t="shared" si="133"/>
        <v>74.680349775387256</v>
      </c>
      <c r="G494" s="97">
        <f t="shared" si="134"/>
        <v>7.5017974322984742</v>
      </c>
      <c r="H494" s="97">
        <f t="shared" si="135"/>
        <v>0.17166941789993972</v>
      </c>
      <c r="I494" s="97">
        <f t="shared" si="136"/>
        <v>0.17166941789993972</v>
      </c>
      <c r="J494" s="97">
        <f t="shared" si="137"/>
        <v>3.1142063514885097E-2</v>
      </c>
      <c r="K494" s="97">
        <f t="shared" si="138"/>
        <v>0.41387781546314156</v>
      </c>
      <c r="L494" s="97">
        <f t="shared" si="146"/>
        <v>66.390193628310868</v>
      </c>
      <c r="M494" s="97">
        <f t="shared" si="139"/>
        <v>438.36832302088914</v>
      </c>
      <c r="N494" s="97">
        <f t="shared" si="140"/>
        <v>42.21581928777011</v>
      </c>
      <c r="O494" s="97">
        <f t="shared" si="141"/>
        <v>1.0076872305112146</v>
      </c>
      <c r="P494" s="97">
        <f t="shared" si="142"/>
        <v>1.0076872305112146</v>
      </c>
      <c r="Q494" s="97">
        <f t="shared" si="143"/>
        <v>0.18211519282146232</v>
      </c>
      <c r="R494" s="97">
        <f t="shared" si="144"/>
        <v>7.8991715569062163E-2</v>
      </c>
      <c r="S494" s="97">
        <f t="shared" si="147"/>
        <v>393.87602236370606</v>
      </c>
      <c r="T494" s="97">
        <f t="shared" si="148"/>
        <v>67.859551249750353</v>
      </c>
      <c r="U494" s="97">
        <f t="shared" si="149"/>
        <v>419.79790274134183</v>
      </c>
      <c r="V494" s="33">
        <f t="shared" si="150"/>
        <v>1000</v>
      </c>
      <c r="W494" s="101">
        <f t="shared" si="145"/>
        <v>57723.032596939869</v>
      </c>
      <c r="X494" s="108">
        <f t="shared" si="151"/>
        <v>512.34254600890779</v>
      </c>
      <c r="Y494" s="32">
        <f>(uNES*L494+ uOCEX*G494+uEREX*'PH + UC'!H494+uHOEX*I494+uNES*S494+ uOCEX*N494+uEREX*O494+uHOEX*P494)/(1+oDR)^A$5:A$65536</f>
        <v>293.50245312298625</v>
      </c>
    </row>
    <row r="495" spans="1:25" x14ac:dyDescent="0.25">
      <c r="A495" s="4">
        <v>489</v>
      </c>
      <c r="C495" s="106">
        <f>IF(male=0,VLOOKUP((($A$5:$A$1570/'Life tables'!$I$2)*2)+age,lifetable,13,1),IF(male=1,VLOOKUP((($A$5:$A$1570/'Life tables'!$I$2)*2)+age,lifetable,10,1),"error"))</f>
        <v>3.7736298212742714E-4</v>
      </c>
      <c r="F495" s="97">
        <f t="shared" si="133"/>
        <v>74.577555692043973</v>
      </c>
      <c r="G495" s="97">
        <f t="shared" si="134"/>
        <v>7.4914715514904779</v>
      </c>
      <c r="H495" s="97">
        <f t="shared" si="135"/>
        <v>0.17143312280351644</v>
      </c>
      <c r="I495" s="97">
        <f t="shared" si="136"/>
        <v>0.17143312280351644</v>
      </c>
      <c r="J495" s="97">
        <f t="shared" si="137"/>
        <v>3.1099197889830323E-2</v>
      </c>
      <c r="K495" s="97">
        <f t="shared" si="138"/>
        <v>0.41330813159336033</v>
      </c>
      <c r="L495" s="97">
        <f t="shared" si="146"/>
        <v>66.29881056546327</v>
      </c>
      <c r="M495" s="97">
        <f t="shared" si="139"/>
        <v>437.76499031686387</v>
      </c>
      <c r="N495" s="97">
        <f t="shared" si="140"/>
        <v>42.15771704117526</v>
      </c>
      <c r="O495" s="97">
        <f t="shared" si="141"/>
        <v>1.0063003359075935</v>
      </c>
      <c r="P495" s="97">
        <f t="shared" si="142"/>
        <v>1.0063003359075935</v>
      </c>
      <c r="Q495" s="97">
        <f t="shared" si="143"/>
        <v>0.181864545030646</v>
      </c>
      <c r="R495" s="97">
        <f t="shared" si="144"/>
        <v>7.8882998121091799E-2</v>
      </c>
      <c r="S495" s="97">
        <f t="shared" si="147"/>
        <v>393.3339250607217</v>
      </c>
      <c r="T495" s="97">
        <f t="shared" si="148"/>
        <v>68.072514992670833</v>
      </c>
      <c r="U495" s="97">
        <f t="shared" si="149"/>
        <v>420.29009387105629</v>
      </c>
      <c r="V495" s="33">
        <f t="shared" si="150"/>
        <v>1000</v>
      </c>
      <c r="W495" s="101">
        <f t="shared" si="145"/>
        <v>57577.353088120712</v>
      </c>
      <c r="X495" s="108">
        <f t="shared" si="151"/>
        <v>511.63739113627292</v>
      </c>
      <c r="Y495" s="32">
        <f>(uNES*L495+ uOCEX*G495+uEREX*'PH + UC'!H495+uHOEX*I495+uNES*S495+ uOCEX*N495+uEREX*O495+uHOEX*P495)/(1+oDR)^A$5:A$65536</f>
        <v>293.01420380018448</v>
      </c>
    </row>
    <row r="496" spans="1:25" x14ac:dyDescent="0.25">
      <c r="A496" s="4">
        <v>490</v>
      </c>
      <c r="C496" s="106">
        <f>IF(male=0,VLOOKUP((($A$5:$A$1570/'Life tables'!$I$2)*2)+age,lifetable,13,1),IF(male=1,VLOOKUP((($A$5:$A$1570/'Life tables'!$I$2)*2)+age,lifetable,10,1),"error"))</f>
        <v>3.7736298212742714E-4</v>
      </c>
      <c r="F496" s="97">
        <f t="shared" si="133"/>
        <v>74.474903535824538</v>
      </c>
      <c r="G496" s="97">
        <f t="shared" si="134"/>
        <v>7.4811599275591094</v>
      </c>
      <c r="H496" s="97">
        <f t="shared" si="135"/>
        <v>0.17119715395819948</v>
      </c>
      <c r="I496" s="97">
        <f t="shared" si="136"/>
        <v>0.17119715395819948</v>
      </c>
      <c r="J496" s="97">
        <f t="shared" si="137"/>
        <v>3.1056391449065916E-2</v>
      </c>
      <c r="K496" s="97">
        <f t="shared" si="138"/>
        <v>0.41273923428240156</v>
      </c>
      <c r="L496" s="97">
        <f t="shared" si="146"/>
        <v>66.207553674617557</v>
      </c>
      <c r="M496" s="97">
        <f t="shared" si="139"/>
        <v>437.1624876004484</v>
      </c>
      <c r="N496" s="97">
        <f t="shared" si="140"/>
        <v>42.099694724185504</v>
      </c>
      <c r="O496" s="97">
        <f t="shared" si="141"/>
        <v>1.0049153492153611</v>
      </c>
      <c r="P496" s="97">
        <f t="shared" si="142"/>
        <v>1.0049153492153611</v>
      </c>
      <c r="Q496" s="97">
        <f t="shared" si="143"/>
        <v>0.18161424204885365</v>
      </c>
      <c r="R496" s="97">
        <f t="shared" si="144"/>
        <v>7.8774430232616863E-2</v>
      </c>
      <c r="S496" s="97">
        <f t="shared" si="147"/>
        <v>392.79257350555071</v>
      </c>
      <c r="T496" s="97">
        <f t="shared" si="148"/>
        <v>68.285185626168754</v>
      </c>
      <c r="U496" s="97">
        <f t="shared" si="149"/>
        <v>420.78160753557131</v>
      </c>
      <c r="V496" s="33">
        <f t="shared" si="150"/>
        <v>1000.0000000000001</v>
      </c>
      <c r="W496" s="101">
        <f t="shared" si="145"/>
        <v>57432.04125254049</v>
      </c>
      <c r="X496" s="108">
        <f t="shared" si="151"/>
        <v>510.93320683826005</v>
      </c>
      <c r="Y496" s="32">
        <f>(uNES*L496+ uOCEX*G496+uEREX*'PH + UC'!H496+uHOEX*I496+uNES*S496+ uOCEX*N496+uEREX*O496+uHOEX*P496)/(1+oDR)^A$5:A$65536</f>
        <v>292.52676671926633</v>
      </c>
    </row>
    <row r="497" spans="1:25" x14ac:dyDescent="0.25">
      <c r="A497" s="4">
        <v>491</v>
      </c>
      <c r="C497" s="106">
        <f>IF(male=0,VLOOKUP((($A$5:$A$1570/'Life tables'!$I$2)*2)+age,lifetable,13,1),IF(male=1,VLOOKUP((($A$5:$A$1570/'Life tables'!$I$2)*2)+age,lifetable,10,1),"error"))</f>
        <v>3.7736298212742714E-4</v>
      </c>
      <c r="F497" s="97">
        <f t="shared" si="133"/>
        <v>74.372393089206497</v>
      </c>
      <c r="G497" s="97">
        <f t="shared" si="134"/>
        <v>7.4708625386537824</v>
      </c>
      <c r="H497" s="97">
        <f t="shared" si="135"/>
        <v>0.17096151086396505</v>
      </c>
      <c r="I497" s="97">
        <f t="shared" si="136"/>
        <v>0.17096151086396505</v>
      </c>
      <c r="J497" s="97">
        <f t="shared" si="137"/>
        <v>3.1013644101883963E-2</v>
      </c>
      <c r="K497" s="97">
        <f t="shared" si="138"/>
        <v>0.41217112232475761</v>
      </c>
      <c r="L497" s="97">
        <f t="shared" si="146"/>
        <v>66.116422762398145</v>
      </c>
      <c r="M497" s="97">
        <f t="shared" si="139"/>
        <v>436.56081374905347</v>
      </c>
      <c r="N497" s="97">
        <f t="shared" si="140"/>
        <v>42.041752228693063</v>
      </c>
      <c r="O497" s="97">
        <f t="shared" si="141"/>
        <v>1.0035322678539957</v>
      </c>
      <c r="P497" s="97">
        <f t="shared" si="142"/>
        <v>1.0035322678539957</v>
      </c>
      <c r="Q497" s="97">
        <f t="shared" si="143"/>
        <v>0.18136428340971811</v>
      </c>
      <c r="R497" s="97">
        <f t="shared" si="144"/>
        <v>7.866601170135254E-2</v>
      </c>
      <c r="S497" s="97">
        <f t="shared" si="147"/>
        <v>392.25196668954135</v>
      </c>
      <c r="T497" s="97">
        <f t="shared" si="148"/>
        <v>68.497563553680351</v>
      </c>
      <c r="U497" s="97">
        <f t="shared" si="149"/>
        <v>421.27244466959741</v>
      </c>
      <c r="V497" s="33">
        <f t="shared" si="150"/>
        <v>1000</v>
      </c>
      <c r="W497" s="101">
        <f t="shared" si="145"/>
        <v>57287.096162970163</v>
      </c>
      <c r="X497" s="108">
        <f t="shared" si="151"/>
        <v>510.22999177672227</v>
      </c>
      <c r="Y497" s="32">
        <f>(uNES*L497+ uOCEX*G497+uEREX*'PH + UC'!H497+uHOEX*I497+uNES*S497+ uOCEX*N497+uEREX*O497+uHOEX*P497)/(1+oDR)^A$5:A$65536</f>
        <v>292.04014052771652</v>
      </c>
    </row>
    <row r="498" spans="1:25" x14ac:dyDescent="0.25">
      <c r="A498" s="4">
        <v>492</v>
      </c>
      <c r="C498" s="106">
        <f>IF(male=0,VLOOKUP((($A$5:$A$1570/'Life tables'!$I$2)*2)+age,lifetable,13,1),IF(male=1,VLOOKUP((($A$5:$A$1570/'Life tables'!$I$2)*2)+age,lifetable,10,1),"error"))</f>
        <v>3.7736298212742714E-4</v>
      </c>
      <c r="F498" s="97">
        <f t="shared" si="133"/>
        <v>74.270024136064663</v>
      </c>
      <c r="G498" s="97">
        <f t="shared" si="134"/>
        <v>7.4605793630642703</v>
      </c>
      <c r="H498" s="97">
        <f t="shared" si="135"/>
        <v>0.17072619302400127</v>
      </c>
      <c r="I498" s="97">
        <f t="shared" si="136"/>
        <v>0.17072619302400127</v>
      </c>
      <c r="J498" s="97">
        <f t="shared" si="137"/>
        <v>3.0970955758159224E-2</v>
      </c>
      <c r="K498" s="97">
        <f t="shared" si="138"/>
        <v>0.41160379452266488</v>
      </c>
      <c r="L498" s="97">
        <f t="shared" si="146"/>
        <v>66.025417636671563</v>
      </c>
      <c r="M498" s="97">
        <f t="shared" si="139"/>
        <v>435.95996764065751</v>
      </c>
      <c r="N498" s="97">
        <f t="shared" si="140"/>
        <v>41.983889446644838</v>
      </c>
      <c r="O498" s="97">
        <f t="shared" si="141"/>
        <v>1.0021510892442809</v>
      </c>
      <c r="P498" s="97">
        <f t="shared" si="142"/>
        <v>1.0021510892442809</v>
      </c>
      <c r="Q498" s="97">
        <f t="shared" si="143"/>
        <v>0.18111466864710823</v>
      </c>
      <c r="R498" s="97">
        <f t="shared" si="144"/>
        <v>7.8557742325116309E-2</v>
      </c>
      <c r="S498" s="97">
        <f t="shared" si="147"/>
        <v>391.71210360455188</v>
      </c>
      <c r="T498" s="97">
        <f t="shared" si="148"/>
        <v>68.709649178085613</v>
      </c>
      <c r="U498" s="97">
        <f t="shared" si="149"/>
        <v>421.76260620644518</v>
      </c>
      <c r="V498" s="33">
        <f t="shared" si="150"/>
        <v>999.99999999999989</v>
      </c>
      <c r="W498" s="101">
        <f t="shared" si="145"/>
        <v>57142.516894481014</v>
      </c>
      <c r="X498" s="108">
        <f t="shared" si="151"/>
        <v>509.52774461546909</v>
      </c>
      <c r="Y498" s="32">
        <f>(uNES*L498+ uOCEX*G498+uEREX*'PH + UC'!H498+uHOEX*I498+uNES*S498+ uOCEX*N498+uEREX*O498+uHOEX*P498)/(1+oDR)^A$5:A$65536</f>
        <v>291.55432387533591</v>
      </c>
    </row>
    <row r="499" spans="1:25" x14ac:dyDescent="0.25">
      <c r="A499" s="4">
        <v>493</v>
      </c>
      <c r="C499" s="106">
        <f>IF(male=0,VLOOKUP((($A$5:$A$1570/'Life tables'!$I$2)*2)+age,lifetable,13,1),IF(male=1,VLOOKUP((($A$5:$A$1570/'Life tables'!$I$2)*2)+age,lifetable,10,1),"error"))</f>
        <v>3.7736298212742714E-4</v>
      </c>
      <c r="F499" s="97">
        <f t="shared" si="133"/>
        <v>74.167796461614856</v>
      </c>
      <c r="G499" s="97">
        <f t="shared" si="134"/>
        <v>7.4503103792150522</v>
      </c>
      <c r="H499" s="97">
        <f t="shared" si="135"/>
        <v>0.17049119994457881</v>
      </c>
      <c r="I499" s="97">
        <f t="shared" si="136"/>
        <v>0.17049119994457881</v>
      </c>
      <c r="J499" s="97">
        <f t="shared" si="137"/>
        <v>3.0928326328325678E-2</v>
      </c>
      <c r="K499" s="97">
        <f t="shared" si="138"/>
        <v>0.41103724968579125</v>
      </c>
      <c r="L499" s="97">
        <f t="shared" si="146"/>
        <v>65.934538106496532</v>
      </c>
      <c r="M499" s="97">
        <f t="shared" si="139"/>
        <v>435.35994815385436</v>
      </c>
      <c r="N499" s="97">
        <f t="shared" si="140"/>
        <v>41.926106270046986</v>
      </c>
      <c r="O499" s="97">
        <f t="shared" si="141"/>
        <v>1.0007718108084149</v>
      </c>
      <c r="P499" s="97">
        <f t="shared" si="142"/>
        <v>1.0007718108084149</v>
      </c>
      <c r="Q499" s="97">
        <f t="shared" si="143"/>
        <v>0.18086539729514833</v>
      </c>
      <c r="R499" s="97">
        <f t="shared" si="144"/>
        <v>7.8449621901836575E-2</v>
      </c>
      <c r="S499" s="97">
        <f t="shared" si="147"/>
        <v>391.17298324299355</v>
      </c>
      <c r="T499" s="97">
        <f t="shared" si="148"/>
        <v>68.921442901709085</v>
      </c>
      <c r="U499" s="97">
        <f t="shared" si="149"/>
        <v>422.25209307803283</v>
      </c>
      <c r="V499" s="33">
        <f t="shared" si="150"/>
        <v>1000</v>
      </c>
      <c r="W499" s="101">
        <f t="shared" si="145"/>
        <v>56998.302524440689</v>
      </c>
      <c r="X499" s="108">
        <f t="shared" si="151"/>
        <v>508.82646402025813</v>
      </c>
      <c r="Y499" s="32">
        <f>(uNES*L499+ uOCEX*G499+uEREX*'PH + UC'!H499+uHOEX*I499+uNES*S499+ uOCEX*N499+uEREX*O499+uHOEX*P499)/(1+oDR)^A$5:A$65536</f>
        <v>291.0693154142341</v>
      </c>
    </row>
    <row r="500" spans="1:25" x14ac:dyDescent="0.25">
      <c r="A500" s="4">
        <v>494</v>
      </c>
      <c r="C500" s="106">
        <f>IF(male=0,VLOOKUP((($A$5:$A$1570/'Life tables'!$I$2)*2)+age,lifetable,13,1),IF(male=1,VLOOKUP((($A$5:$A$1570/'Life tables'!$I$2)*2)+age,lifetable,10,1),"error"))</f>
        <v>3.7736298212742714E-4</v>
      </c>
      <c r="F500" s="97">
        <f t="shared" si="133"/>
        <v>74.065709852360399</v>
      </c>
      <c r="G500" s="97">
        <f t="shared" si="134"/>
        <v>7.4400555656599403</v>
      </c>
      <c r="H500" s="97">
        <f t="shared" si="135"/>
        <v>0.17025653113492809</v>
      </c>
      <c r="I500" s="97">
        <f t="shared" si="136"/>
        <v>0.17025653113492809</v>
      </c>
      <c r="J500" s="97">
        <f t="shared" si="137"/>
        <v>3.0885755723354176E-2</v>
      </c>
      <c r="K500" s="97">
        <f t="shared" si="138"/>
        <v>0.41047148663094013</v>
      </c>
      <c r="L500" s="97">
        <f t="shared" si="146"/>
        <v>65.843783982076303</v>
      </c>
      <c r="M500" s="97">
        <f t="shared" si="139"/>
        <v>434.7607541678978</v>
      </c>
      <c r="N500" s="97">
        <f t="shared" si="140"/>
        <v>41.868402590969204</v>
      </c>
      <c r="O500" s="97">
        <f t="shared" si="141"/>
        <v>0.99939442997011307</v>
      </c>
      <c r="P500" s="97">
        <f t="shared" si="142"/>
        <v>0.99939442997011307</v>
      </c>
      <c r="Q500" s="97">
        <f t="shared" si="143"/>
        <v>0.1806164688882371</v>
      </c>
      <c r="R500" s="97">
        <f t="shared" si="144"/>
        <v>7.8341650229560605E-2</v>
      </c>
      <c r="S500" s="97">
        <f t="shared" si="147"/>
        <v>390.63460459787058</v>
      </c>
      <c r="T500" s="97">
        <f t="shared" si="148"/>
        <v>69.132945126320678</v>
      </c>
      <c r="U500" s="97">
        <f t="shared" si="149"/>
        <v>422.74090621489336</v>
      </c>
      <c r="V500" s="33">
        <f t="shared" si="150"/>
        <v>1000.0000000000001</v>
      </c>
      <c r="W500" s="101">
        <f t="shared" si="145"/>
        <v>56854.452132509556</v>
      </c>
      <c r="X500" s="108">
        <f t="shared" si="151"/>
        <v>508.12614865878606</v>
      </c>
      <c r="Y500" s="32">
        <f>(uNES*L500+ uOCEX*G500+uEREX*'PH + UC'!H500+uHOEX*I500+uNES*S500+ uOCEX*N500+uEREX*O500+uHOEX*P500)/(1+oDR)^A$5:A$65536</f>
        <v>290.58511379882316</v>
      </c>
    </row>
    <row r="501" spans="1:25" x14ac:dyDescent="0.25">
      <c r="A501" s="4">
        <v>495</v>
      </c>
      <c r="C501" s="106">
        <f>IF(male=0,VLOOKUP((($A$5:$A$1570/'Life tables'!$I$2)*2)+age,lifetable,13,1),IF(male=1,VLOOKUP((($A$5:$A$1570/'Life tables'!$I$2)*2)+age,lifetable,10,1),"error"))</f>
        <v>3.7736298212742714E-4</v>
      </c>
      <c r="F501" s="97">
        <f t="shared" si="133"/>
        <v>73.963764096041203</v>
      </c>
      <c r="G501" s="97">
        <f t="shared" si="134"/>
        <v>7.4298149010769645</v>
      </c>
      <c r="H501" s="97">
        <f t="shared" si="135"/>
        <v>0.17002218610712194</v>
      </c>
      <c r="I501" s="97">
        <f t="shared" si="136"/>
        <v>0.17002218610712194</v>
      </c>
      <c r="J501" s="97">
        <f t="shared" si="137"/>
        <v>3.0843243854731243E-2</v>
      </c>
      <c r="K501" s="97">
        <f t="shared" si="138"/>
        <v>0.40990650418176799</v>
      </c>
      <c r="L501" s="97">
        <f t="shared" si="146"/>
        <v>65.75315507471349</v>
      </c>
      <c r="M501" s="97">
        <f t="shared" si="139"/>
        <v>434.16238456274488</v>
      </c>
      <c r="N501" s="97">
        <f t="shared" si="140"/>
        <v>41.810778301548943</v>
      </c>
      <c r="O501" s="97">
        <f t="shared" si="141"/>
        <v>0.99801894415470682</v>
      </c>
      <c r="P501" s="97">
        <f t="shared" si="142"/>
        <v>0.99801894415470682</v>
      </c>
      <c r="Q501" s="97">
        <f t="shared" si="143"/>
        <v>0.18036788296106521</v>
      </c>
      <c r="R501" s="97">
        <f t="shared" si="144"/>
        <v>7.8233827106462456E-2</v>
      </c>
      <c r="S501" s="97">
        <f t="shared" si="147"/>
        <v>390.096966662819</v>
      </c>
      <c r="T501" s="97">
        <f t="shared" si="148"/>
        <v>69.344156253136475</v>
      </c>
      <c r="U501" s="97">
        <f t="shared" si="149"/>
        <v>423.22904654618156</v>
      </c>
      <c r="V501" s="33">
        <f t="shared" si="150"/>
        <v>1000</v>
      </c>
      <c r="W501" s="101">
        <f t="shared" si="145"/>
        <v>56710.964800636568</v>
      </c>
      <c r="X501" s="108">
        <f t="shared" si="151"/>
        <v>507.42679720068202</v>
      </c>
      <c r="Y501" s="32">
        <f>(uNES*L501+ uOCEX*G501+uEREX*'PH + UC'!H501+uHOEX*I501+uNES*S501+ uOCEX*N501+uEREX*O501+uHOEX*P501)/(1+oDR)^A$5:A$65536</f>
        <v>290.10171768580977</v>
      </c>
    </row>
    <row r="502" spans="1:25" x14ac:dyDescent="0.25">
      <c r="A502" s="4">
        <v>496</v>
      </c>
      <c r="C502" s="106">
        <f>IF(male=0,VLOOKUP((($A$5:$A$1570/'Life tables'!$I$2)*2)+age,lifetable,13,1),IF(male=1,VLOOKUP((($A$5:$A$1570/'Life tables'!$I$2)*2)+age,lifetable,10,1),"error"))</f>
        <v>4.0331437067231413E-4</v>
      </c>
      <c r="F502" s="97">
        <f t="shared" si="133"/>
        <v>73.861958981585488</v>
      </c>
      <c r="G502" s="97">
        <f t="shared" si="134"/>
        <v>7.4195883642635225</v>
      </c>
      <c r="H502" s="97">
        <f t="shared" si="135"/>
        <v>0.16978816437596489</v>
      </c>
      <c r="I502" s="97">
        <f t="shared" si="136"/>
        <v>0.16978816437596489</v>
      </c>
      <c r="J502" s="97">
        <f t="shared" si="137"/>
        <v>3.2918972128388804E-2</v>
      </c>
      <c r="K502" s="97">
        <f t="shared" si="138"/>
        <v>0.40934230116851705</v>
      </c>
      <c r="L502" s="97">
        <f t="shared" si="146"/>
        <v>65.660533015273131</v>
      </c>
      <c r="M502" s="97">
        <f t="shared" si="139"/>
        <v>433.56483821909654</v>
      </c>
      <c r="N502" s="97">
        <f t="shared" si="140"/>
        <v>41.753233293995279</v>
      </c>
      <c r="O502" s="97">
        <f t="shared" si="141"/>
        <v>0.99664535078923822</v>
      </c>
      <c r="P502" s="97">
        <f t="shared" si="142"/>
        <v>0.99664535078923822</v>
      </c>
      <c r="Q502" s="97">
        <f t="shared" si="143"/>
        <v>0.19250653166635473</v>
      </c>
      <c r="R502" s="97">
        <f t="shared" si="144"/>
        <v>7.8126152330850185E-2</v>
      </c>
      <c r="S502" s="97">
        <f t="shared" si="147"/>
        <v>389.54768153952557</v>
      </c>
      <c r="T502" s="97">
        <f t="shared" si="148"/>
        <v>69.569581756931214</v>
      </c>
      <c r="U502" s="97">
        <f t="shared" si="149"/>
        <v>423.71651499968095</v>
      </c>
      <c r="V502" s="33">
        <f t="shared" si="150"/>
        <v>1000.0000000000001</v>
      </c>
      <c r="W502" s="101">
        <f t="shared" si="145"/>
        <v>56566.43438111576</v>
      </c>
      <c r="X502" s="108">
        <f t="shared" si="151"/>
        <v>506.7139032433879</v>
      </c>
      <c r="Y502" s="32">
        <f>(uNES*L502+ uOCEX*G502+uEREX*'PH + UC'!H502+uHOEX*I502+uNES*S502+ uOCEX*N502+uEREX*O502+uHOEX*P502)/(1+oDR)^A$5:A$65536</f>
        <v>289.61069944347275</v>
      </c>
    </row>
    <row r="503" spans="1:25" x14ac:dyDescent="0.25">
      <c r="A503" s="4">
        <v>497</v>
      </c>
      <c r="C503" s="106">
        <f>IF(male=0,VLOOKUP((($A$5:$A$1570/'Life tables'!$I$2)*2)+age,lifetable,13,1),IF(male=1,VLOOKUP((($A$5:$A$1570/'Life tables'!$I$2)*2)+age,lifetable,10,1),"error"))</f>
        <v>4.0331437067231413E-4</v>
      </c>
      <c r="F503" s="97">
        <f t="shared" si="133"/>
        <v>73.758167162908151</v>
      </c>
      <c r="G503" s="97">
        <f t="shared" si="134"/>
        <v>7.4091622588530752</v>
      </c>
      <c r="H503" s="97">
        <f t="shared" si="135"/>
        <v>0.16954957576264554</v>
      </c>
      <c r="I503" s="97">
        <f t="shared" si="136"/>
        <v>0.16954957576264554</v>
      </c>
      <c r="J503" s="97">
        <f t="shared" si="137"/>
        <v>3.2872713945782978E-2</v>
      </c>
      <c r="K503" s="97">
        <f t="shared" si="138"/>
        <v>0.40876708785863941</v>
      </c>
      <c r="L503" s="97">
        <f t="shared" si="146"/>
        <v>65.568265950725362</v>
      </c>
      <c r="M503" s="97">
        <f t="shared" si="139"/>
        <v>432.95573608047977</v>
      </c>
      <c r="N503" s="97">
        <f t="shared" si="140"/>
        <v>41.694575438349048</v>
      </c>
      <c r="O503" s="97">
        <f t="shared" si="141"/>
        <v>0.99524519385515253</v>
      </c>
      <c r="P503" s="97">
        <f t="shared" si="142"/>
        <v>0.99524519385515253</v>
      </c>
      <c r="Q503" s="97">
        <f t="shared" si="143"/>
        <v>0.19223608505768297</v>
      </c>
      <c r="R503" s="97">
        <f t="shared" si="144"/>
        <v>7.8016395260461155E-2</v>
      </c>
      <c r="S503" s="97">
        <f t="shared" si="147"/>
        <v>389.00041777410229</v>
      </c>
      <c r="T503" s="97">
        <f t="shared" si="148"/>
        <v>69.794690555934679</v>
      </c>
      <c r="U503" s="97">
        <f t="shared" si="149"/>
        <v>424.20329848280005</v>
      </c>
      <c r="V503" s="33">
        <f t="shared" si="150"/>
        <v>1000.0000000000001</v>
      </c>
      <c r="W503" s="101">
        <f t="shared" si="145"/>
        <v>56422.059989322624</v>
      </c>
      <c r="X503" s="108">
        <f t="shared" si="151"/>
        <v>506.00201096126534</v>
      </c>
      <c r="Y503" s="32">
        <f>(uNES*L503+ uOCEX*G503+uEREX*'PH + UC'!H503+uHOEX*I503+uNES*S503+ uOCEX*N503+uEREX*O503+uHOEX*P503)/(1+oDR)^A$5:A$65536</f>
        <v>289.12064808620534</v>
      </c>
    </row>
    <row r="504" spans="1:25" x14ac:dyDescent="0.25">
      <c r="A504" s="4">
        <v>498</v>
      </c>
      <c r="C504" s="106">
        <f>IF(male=0,VLOOKUP((($A$5:$A$1570/'Life tables'!$I$2)*2)+age,lifetable,13,1),IF(male=1,VLOOKUP((($A$5:$A$1570/'Life tables'!$I$2)*2)+age,lifetable,10,1),"error"))</f>
        <v>4.0331437067231413E-4</v>
      </c>
      <c r="F504" s="97">
        <f t="shared" si="133"/>
        <v>73.654522254362575</v>
      </c>
      <c r="G504" s="97">
        <f t="shared" si="134"/>
        <v>7.3987509108728293</v>
      </c>
      <c r="H504" s="97">
        <f t="shared" si="135"/>
        <v>0.16931132485498609</v>
      </c>
      <c r="I504" s="97">
        <f t="shared" si="136"/>
        <v>0.16931132485498609</v>
      </c>
      <c r="J504" s="97">
        <f t="shared" si="137"/>
        <v>3.2826521238431244E-2</v>
      </c>
      <c r="K504" s="97">
        <f t="shared" si="138"/>
        <v>0.40819268872336839</v>
      </c>
      <c r="L504" s="97">
        <f t="shared" si="146"/>
        <v>65.476129483817971</v>
      </c>
      <c r="M504" s="97">
        <f t="shared" si="139"/>
        <v>432.34748870690282</v>
      </c>
      <c r="N504" s="97">
        <f t="shared" si="140"/>
        <v>41.635999898428103</v>
      </c>
      <c r="O504" s="97">
        <f t="shared" si="141"/>
        <v>0.99384700178889718</v>
      </c>
      <c r="P504" s="97">
        <f t="shared" si="142"/>
        <v>0.99384700178889718</v>
      </c>
      <c r="Q504" s="97">
        <f t="shared" si="143"/>
        <v>0.19196601797206908</v>
      </c>
      <c r="R504" s="97">
        <f t="shared" si="144"/>
        <v>7.7906792214332901E-2</v>
      </c>
      <c r="S504" s="97">
        <f t="shared" si="147"/>
        <v>388.45392199471053</v>
      </c>
      <c r="T504" s="97">
        <f t="shared" si="148"/>
        <v>70.019483095145176</v>
      </c>
      <c r="U504" s="97">
        <f t="shared" si="149"/>
        <v>424.68939796373775</v>
      </c>
      <c r="V504" s="33">
        <f t="shared" si="150"/>
        <v>1000.0000000000001</v>
      </c>
      <c r="W504" s="101">
        <f t="shared" si="145"/>
        <v>56278.054075864537</v>
      </c>
      <c r="X504" s="108">
        <f t="shared" si="151"/>
        <v>505.29111894111719</v>
      </c>
      <c r="Y504" s="32">
        <f>(uNES*L504+ uOCEX*G504+uEREX*'PH + UC'!H504+uHOEX*I504+uNES*S504+ uOCEX*N504+uEREX*O504+uHOEX*P504)/(1+oDR)^A$5:A$65536</f>
        <v>288.63142600942876</v>
      </c>
    </row>
    <row r="505" spans="1:25" x14ac:dyDescent="0.25">
      <c r="A505" s="4">
        <v>499</v>
      </c>
      <c r="C505" s="106">
        <f>IF(male=0,VLOOKUP((($A$5:$A$1570/'Life tables'!$I$2)*2)+age,lifetable,13,1),IF(male=1,VLOOKUP((($A$5:$A$1570/'Life tables'!$I$2)*2)+age,lifetable,10,1),"error"))</f>
        <v>4.0331437067231413E-4</v>
      </c>
      <c r="F505" s="97">
        <f t="shared" si="133"/>
        <v>73.551023995506839</v>
      </c>
      <c r="G505" s="97">
        <f t="shared" si="134"/>
        <v>7.3883542941608491</v>
      </c>
      <c r="H505" s="97">
        <f t="shared" si="135"/>
        <v>0.16907341105430276</v>
      </c>
      <c r="I505" s="97">
        <f t="shared" si="136"/>
        <v>0.16907341105430276</v>
      </c>
      <c r="J505" s="97">
        <f t="shared" si="137"/>
        <v>3.2780393890259267E-2</v>
      </c>
      <c r="K505" s="97">
        <f t="shared" si="138"/>
        <v>0.40761910231933723</v>
      </c>
      <c r="L505" s="97">
        <f t="shared" si="146"/>
        <v>65.384123383027784</v>
      </c>
      <c r="M505" s="97">
        <f t="shared" si="139"/>
        <v>431.74009494561034</v>
      </c>
      <c r="N505" s="97">
        <f t="shared" si="140"/>
        <v>41.577506563219622</v>
      </c>
      <c r="O505" s="97">
        <f t="shared" si="141"/>
        <v>0.99245077194060716</v>
      </c>
      <c r="P505" s="97">
        <f t="shared" si="142"/>
        <v>0.99245077194060716</v>
      </c>
      <c r="Q505" s="97">
        <f t="shared" si="143"/>
        <v>0.19169632989767987</v>
      </c>
      <c r="R505" s="97">
        <f t="shared" si="144"/>
        <v>7.7797342984744861E-2</v>
      </c>
      <c r="S505" s="97">
        <f t="shared" si="147"/>
        <v>387.9081931656271</v>
      </c>
      <c r="T505" s="97">
        <f t="shared" si="148"/>
        <v>70.243959818933121</v>
      </c>
      <c r="U505" s="97">
        <f t="shared" si="149"/>
        <v>425.1748144090418</v>
      </c>
      <c r="V505" s="33">
        <f t="shared" si="150"/>
        <v>1000.0000000000001</v>
      </c>
      <c r="W505" s="101">
        <f t="shared" si="145"/>
        <v>56134.415702082872</v>
      </c>
      <c r="X505" s="108">
        <f t="shared" si="151"/>
        <v>504.58122577202516</v>
      </c>
      <c r="Y505" s="32">
        <f>(uNES*L505+ uOCEX*G505+uEREX*'PH + UC'!H505+uHOEX*I505+uNES*S505+ uOCEX*N505+uEREX*O505+uHOEX*P505)/(1+oDR)^A$5:A$65536</f>
        <v>288.14303180668412</v>
      </c>
    </row>
    <row r="506" spans="1:25" x14ac:dyDescent="0.25">
      <c r="A506" s="4">
        <v>500</v>
      </c>
      <c r="C506" s="106">
        <f>IF(male=0,VLOOKUP((($A$5:$A$1570/'Life tables'!$I$2)*2)+age,lifetable,13,1),IF(male=1,VLOOKUP((($A$5:$A$1570/'Life tables'!$I$2)*2)+age,lifetable,10,1),"error"))</f>
        <v>4.0331437067231413E-4</v>
      </c>
      <c r="F506" s="97">
        <f t="shared" si="133"/>
        <v>73.44767212894115</v>
      </c>
      <c r="G506" s="97">
        <f t="shared" si="134"/>
        <v>7.3779723828607864</v>
      </c>
      <c r="H506" s="97">
        <f t="shared" si="135"/>
        <v>0.16883583376890485</v>
      </c>
      <c r="I506" s="97">
        <f t="shared" si="136"/>
        <v>0.16883583376890485</v>
      </c>
      <c r="J506" s="97">
        <f t="shared" si="137"/>
        <v>3.2734331786548457E-2</v>
      </c>
      <c r="K506" s="97">
        <f t="shared" si="138"/>
        <v>0.40704632722003875</v>
      </c>
      <c r="L506" s="97">
        <f t="shared" si="146"/>
        <v>65.292247419535968</v>
      </c>
      <c r="M506" s="97">
        <f t="shared" si="139"/>
        <v>431.13355364308399</v>
      </c>
      <c r="N506" s="97">
        <f t="shared" si="140"/>
        <v>41.519095321637273</v>
      </c>
      <c r="O506" s="97">
        <f t="shared" si="141"/>
        <v>0.99105650165866366</v>
      </c>
      <c r="P506" s="97">
        <f t="shared" si="142"/>
        <v>0.99105650165866366</v>
      </c>
      <c r="Q506" s="97">
        <f t="shared" si="143"/>
        <v>0.1914270203223431</v>
      </c>
      <c r="R506" s="97">
        <f t="shared" si="144"/>
        <v>7.7688047363838969E-2</v>
      </c>
      <c r="S506" s="97">
        <f t="shared" si="147"/>
        <v>387.36323025044322</v>
      </c>
      <c r="T506" s="97">
        <f t="shared" si="148"/>
        <v>70.468121171042014</v>
      </c>
      <c r="U506" s="97">
        <f t="shared" si="149"/>
        <v>425.65954878362567</v>
      </c>
      <c r="V506" s="33">
        <f t="shared" si="150"/>
        <v>1000</v>
      </c>
      <c r="W506" s="101">
        <f t="shared" si="145"/>
        <v>55991.14393161823</v>
      </c>
      <c r="X506" s="108">
        <f t="shared" si="151"/>
        <v>503.87233004533243</v>
      </c>
      <c r="Y506" s="32">
        <f>(uNES*L506+ uOCEX*G506+uEREX*'PH + UC'!H506+uHOEX*I506+uNES*S506+ uOCEX*N506+uEREX*O506+uHOEX*P506)/(1+oDR)^A$5:A$65536</f>
        <v>287.65546407405355</v>
      </c>
    </row>
    <row r="507" spans="1:25" x14ac:dyDescent="0.25">
      <c r="A507" s="4">
        <v>501</v>
      </c>
      <c r="C507" s="106">
        <f>IF(male=0,VLOOKUP((($A$5:$A$1570/'Life tables'!$I$2)*2)+age,lifetable,13,1),IF(male=1,VLOOKUP((($A$5:$A$1570/'Life tables'!$I$2)*2)+age,lifetable,10,1),"error"))</f>
        <v>4.0331437067231413E-4</v>
      </c>
      <c r="F507" s="97">
        <f t="shared" si="133"/>
        <v>73.344466400171044</v>
      </c>
      <c r="G507" s="97">
        <f t="shared" si="134"/>
        <v>7.3676051514081395</v>
      </c>
      <c r="H507" s="97">
        <f t="shared" si="135"/>
        <v>0.16859859241378011</v>
      </c>
      <c r="I507" s="97">
        <f t="shared" si="136"/>
        <v>0.16859859241378011</v>
      </c>
      <c r="J507" s="97">
        <f t="shared" si="137"/>
        <v>3.2688334813875147E-2</v>
      </c>
      <c r="K507" s="97">
        <f t="shared" si="138"/>
        <v>0.40647436201506687</v>
      </c>
      <c r="L507" s="97">
        <f t="shared" si="146"/>
        <v>65.200501367106398</v>
      </c>
      <c r="M507" s="97">
        <f t="shared" si="139"/>
        <v>430.52786364516135</v>
      </c>
      <c r="N507" s="97">
        <f t="shared" si="140"/>
        <v>41.460766062532727</v>
      </c>
      <c r="O507" s="97">
        <f t="shared" si="141"/>
        <v>0.98966418828996727</v>
      </c>
      <c r="P507" s="97">
        <f t="shared" si="142"/>
        <v>0.98966418828996727</v>
      </c>
      <c r="Q507" s="97">
        <f t="shared" si="143"/>
        <v>0.19115808873360077</v>
      </c>
      <c r="R507" s="97">
        <f t="shared" si="144"/>
        <v>7.7578905143641061E-2</v>
      </c>
      <c r="S507" s="97">
        <f t="shared" si="147"/>
        <v>386.81903221217146</v>
      </c>
      <c r="T507" s="97">
        <f t="shared" si="148"/>
        <v>70.691967594589485</v>
      </c>
      <c r="U507" s="97">
        <f t="shared" si="149"/>
        <v>426.14360205078435</v>
      </c>
      <c r="V507" s="33">
        <f t="shared" si="150"/>
        <v>1000.0000000000001</v>
      </c>
      <c r="W507" s="101">
        <f t="shared" si="145"/>
        <v>55848.237830409278</v>
      </c>
      <c r="X507" s="108">
        <f t="shared" si="151"/>
        <v>503.16443035462623</v>
      </c>
      <c r="Y507" s="32">
        <f>(uNES*L507+ uOCEX*G507+uEREX*'PH + UC'!H507+uHOEX*I507+uNES*S507+ uOCEX*N507+uEREX*O507+uHOEX*P507)/(1+oDR)^A$5:A$65536</f>
        <v>287.1687214101479</v>
      </c>
    </row>
    <row r="508" spans="1:25" x14ac:dyDescent="0.25">
      <c r="A508" s="4">
        <v>502</v>
      </c>
      <c r="C508" s="106">
        <f>IF(male=0,VLOOKUP((($A$5:$A$1570/'Life tables'!$I$2)*2)+age,lifetable,13,1),IF(male=1,VLOOKUP((($A$5:$A$1570/'Life tables'!$I$2)*2)+age,lifetable,10,1),"error"))</f>
        <v>4.0331437067231413E-4</v>
      </c>
      <c r="F508" s="97">
        <f t="shared" si="133"/>
        <v>73.241406557477276</v>
      </c>
      <c r="G508" s="97">
        <f t="shared" si="134"/>
        <v>7.3572525745171831</v>
      </c>
      <c r="H508" s="97">
        <f t="shared" si="135"/>
        <v>0.16836168641029578</v>
      </c>
      <c r="I508" s="97">
        <f t="shared" si="136"/>
        <v>0.16836168641029578</v>
      </c>
      <c r="J508" s="97">
        <f t="shared" si="137"/>
        <v>3.2642402860052502E-2</v>
      </c>
      <c r="K508" s="97">
        <f t="shared" si="138"/>
        <v>0.40590320530939578</v>
      </c>
      <c r="L508" s="97">
        <f t="shared" si="146"/>
        <v>65.108885001970052</v>
      </c>
      <c r="M508" s="97">
        <f t="shared" si="139"/>
        <v>429.92302379714897</v>
      </c>
      <c r="N508" s="97">
        <f t="shared" si="140"/>
        <v>41.402518674706492</v>
      </c>
      <c r="O508" s="97">
        <f t="shared" si="141"/>
        <v>0.9882738291801979</v>
      </c>
      <c r="P508" s="97">
        <f t="shared" si="142"/>
        <v>0.9882738291801979</v>
      </c>
      <c r="Q508" s="97">
        <f t="shared" si="143"/>
        <v>0.19088953461875893</v>
      </c>
      <c r="R508" s="97">
        <f t="shared" si="144"/>
        <v>7.7469916116081353E-2</v>
      </c>
      <c r="S508" s="97">
        <f t="shared" si="147"/>
        <v>386.27559801334723</v>
      </c>
      <c r="T508" s="97">
        <f t="shared" si="148"/>
        <v>70.915499532068296</v>
      </c>
      <c r="U508" s="97">
        <f t="shared" si="149"/>
        <v>426.62697517220982</v>
      </c>
      <c r="V508" s="33">
        <f t="shared" si="150"/>
        <v>1000</v>
      </c>
      <c r="W508" s="101">
        <f t="shared" si="145"/>
        <v>55705.696466691625</v>
      </c>
      <c r="X508" s="108">
        <f t="shared" si="151"/>
        <v>502.45752529572195</v>
      </c>
      <c r="Y508" s="32">
        <f>(uNES*L508+ uOCEX*G508+uEREX*'PH + UC'!H508+uHOEX*I508+uNES*S508+ uOCEX*N508+uEREX*O508+uHOEX*P508)/(1+oDR)^A$5:A$65536</f>
        <v>286.682802416095</v>
      </c>
    </row>
    <row r="509" spans="1:25" x14ac:dyDescent="0.25">
      <c r="A509" s="4">
        <v>503</v>
      </c>
      <c r="C509" s="106">
        <f>IF(male=0,VLOOKUP((($A$5:$A$1570/'Life tables'!$I$2)*2)+age,lifetable,13,1),IF(male=1,VLOOKUP((($A$5:$A$1570/'Life tables'!$I$2)*2)+age,lifetable,10,1),"error"))</f>
        <v>4.0331437067231413E-4</v>
      </c>
      <c r="F509" s="97">
        <f t="shared" si="133"/>
        <v>73.13849235179228</v>
      </c>
      <c r="G509" s="97">
        <f t="shared" si="134"/>
        <v>7.3469146271685597</v>
      </c>
      <c r="H509" s="97">
        <f t="shared" si="135"/>
        <v>0.16812511518591461</v>
      </c>
      <c r="I509" s="97">
        <f t="shared" si="136"/>
        <v>0.16812511518591461</v>
      </c>
      <c r="J509" s="97">
        <f t="shared" si="137"/>
        <v>3.2596535814075497E-2</v>
      </c>
      <c r="K509" s="97">
        <f t="shared" si="138"/>
        <v>0.4053328557226954</v>
      </c>
      <c r="L509" s="97">
        <f t="shared" si="146"/>
        <v>65.01739810271512</v>
      </c>
      <c r="M509" s="97">
        <f t="shared" si="139"/>
        <v>429.31903294392959</v>
      </c>
      <c r="N509" s="97">
        <f t="shared" si="140"/>
        <v>41.344353046918279</v>
      </c>
      <c r="O509" s="97">
        <f t="shared" si="141"/>
        <v>0.98688542167406124</v>
      </c>
      <c r="P509" s="97">
        <f t="shared" si="142"/>
        <v>0.98688542167406124</v>
      </c>
      <c r="Q509" s="97">
        <f t="shared" si="143"/>
        <v>0.19062135746493555</v>
      </c>
      <c r="R509" s="97">
        <f t="shared" si="144"/>
        <v>7.7361080073013636E-2</v>
      </c>
      <c r="S509" s="97">
        <f t="shared" si="147"/>
        <v>385.73292661612527</v>
      </c>
      <c r="T509" s="97">
        <f t="shared" si="148"/>
        <v>71.138717425347309</v>
      </c>
      <c r="U509" s="97">
        <f t="shared" si="149"/>
        <v>427.10966910800556</v>
      </c>
      <c r="V509" s="33">
        <f t="shared" si="150"/>
        <v>1000</v>
      </c>
      <c r="W509" s="101">
        <f t="shared" si="145"/>
        <v>55563.518910996281</v>
      </c>
      <c r="X509" s="108">
        <f t="shared" si="151"/>
        <v>501.7516134666472</v>
      </c>
      <c r="Y509" s="32">
        <f>(uNES*L509+ uOCEX*G509+uEREX*'PH + UC'!H509+uHOEX*I509+uNES*S509+ uOCEX*N509+uEREX*O509+uHOEX*P509)/(1+oDR)^A$5:A$65536</f>
        <v>286.19770569552685</v>
      </c>
    </row>
    <row r="510" spans="1:25" x14ac:dyDescent="0.25">
      <c r="A510" s="4">
        <v>504</v>
      </c>
      <c r="C510" s="106">
        <f>IF(male=0,VLOOKUP((($A$5:$A$1570/'Life tables'!$I$2)*2)+age,lifetable,13,1),IF(male=1,VLOOKUP((($A$5:$A$1570/'Life tables'!$I$2)*2)+age,lifetable,10,1),"error"))</f>
        <v>4.0331437067231413E-4</v>
      </c>
      <c r="F510" s="97">
        <f t="shared" si="133"/>
        <v>73.03572353658268</v>
      </c>
      <c r="G510" s="97">
        <f t="shared" si="134"/>
        <v>7.3365912845974757</v>
      </c>
      <c r="H510" s="97">
        <f t="shared" si="135"/>
        <v>0.1678888781739247</v>
      </c>
      <c r="I510" s="97">
        <f t="shared" si="136"/>
        <v>0.1678888781739247</v>
      </c>
      <c r="J510" s="97">
        <f t="shared" si="137"/>
        <v>3.2550733566068572E-2</v>
      </c>
      <c r="K510" s="97">
        <f t="shared" si="138"/>
        <v>0.40476331188868003</v>
      </c>
      <c r="L510" s="97">
        <f t="shared" si="146"/>
        <v>64.926040450182612</v>
      </c>
      <c r="M510" s="97">
        <f t="shared" si="139"/>
        <v>428.71588993006452</v>
      </c>
      <c r="N510" s="97">
        <f t="shared" si="140"/>
        <v>41.286269067896846</v>
      </c>
      <c r="O510" s="97">
        <f t="shared" si="141"/>
        <v>0.9854989631155241</v>
      </c>
      <c r="P510" s="97">
        <f t="shared" si="142"/>
        <v>0.9854989631155241</v>
      </c>
      <c r="Q510" s="97">
        <f t="shared" si="143"/>
        <v>0.19035355675910604</v>
      </c>
      <c r="R510" s="97">
        <f t="shared" si="144"/>
        <v>7.7252396806233831E-2</v>
      </c>
      <c r="S510" s="97">
        <f t="shared" si="147"/>
        <v>385.19101698237125</v>
      </c>
      <c r="T510" s="97">
        <f t="shared" si="148"/>
        <v>71.361621715672484</v>
      </c>
      <c r="U510" s="97">
        <f t="shared" si="149"/>
        <v>427.59168481670048</v>
      </c>
      <c r="V510" s="33">
        <f t="shared" si="150"/>
        <v>1000</v>
      </c>
      <c r="W510" s="101">
        <f t="shared" si="145"/>
        <v>55421.704236148231</v>
      </c>
      <c r="X510" s="108">
        <f t="shared" si="151"/>
        <v>501.04669346762705</v>
      </c>
      <c r="Y510" s="32">
        <f>(uNES*L510+ uOCEX*G510+uEREX*'PH + UC'!H510+uHOEX*I510+uNES*S510+ uOCEX*N510+uEREX*O510+uHOEX*P510)/(1+oDR)^A$5:A$65536</f>
        <v>285.71342985457011</v>
      </c>
    </row>
    <row r="511" spans="1:25" x14ac:dyDescent="0.25">
      <c r="A511" s="4">
        <v>505</v>
      </c>
      <c r="C511" s="106">
        <f>IF(male=0,VLOOKUP((($A$5:$A$1570/'Life tables'!$I$2)*2)+age,lifetable,13,1),IF(male=1,VLOOKUP((($A$5:$A$1570/'Life tables'!$I$2)*2)+age,lifetable,10,1),"error"))</f>
        <v>4.0331437067231413E-4</v>
      </c>
      <c r="F511" s="97">
        <f t="shared" si="133"/>
        <v>72.933099867737454</v>
      </c>
      <c r="G511" s="97">
        <f t="shared" si="134"/>
        <v>7.326282522282467</v>
      </c>
      <c r="H511" s="97">
        <f t="shared" si="135"/>
        <v>0.1676529748131825</v>
      </c>
      <c r="I511" s="97">
        <f t="shared" si="136"/>
        <v>0.1676529748131825</v>
      </c>
      <c r="J511" s="97">
        <f t="shared" si="137"/>
        <v>3.2504996007235734E-2</v>
      </c>
      <c r="K511" s="97">
        <f t="shared" si="138"/>
        <v>0.40419457245448853</v>
      </c>
      <c r="L511" s="97">
        <f t="shared" si="146"/>
        <v>64.834811827366892</v>
      </c>
      <c r="M511" s="97">
        <f t="shared" si="139"/>
        <v>428.11359359988955</v>
      </c>
      <c r="N511" s="97">
        <f t="shared" si="140"/>
        <v>41.22826662634921</v>
      </c>
      <c r="O511" s="97">
        <f t="shared" si="141"/>
        <v>0.98411445084803495</v>
      </c>
      <c r="P511" s="97">
        <f t="shared" si="142"/>
        <v>0.98411445084803495</v>
      </c>
      <c r="Q511" s="97">
        <f t="shared" si="143"/>
        <v>0.19008613198814531</v>
      </c>
      <c r="R511" s="97">
        <f t="shared" si="144"/>
        <v>7.7143866107497183E-2</v>
      </c>
      <c r="S511" s="97">
        <f t="shared" si="147"/>
        <v>384.64986807374862</v>
      </c>
      <c r="T511" s="97">
        <f t="shared" si="148"/>
        <v>71.584212843667871</v>
      </c>
      <c r="U511" s="97">
        <f t="shared" si="149"/>
        <v>428.07302325526246</v>
      </c>
      <c r="V511" s="33">
        <f t="shared" si="150"/>
        <v>1000</v>
      </c>
      <c r="W511" s="101">
        <f t="shared" si="145"/>
        <v>55280.251517264216</v>
      </c>
      <c r="X511" s="108">
        <f t="shared" si="151"/>
        <v>500.34276390106965</v>
      </c>
      <c r="Y511" s="32">
        <f>(uNES*L511+ uOCEX*G511+uEREX*'PH + UC'!H511+uHOEX*I511+uNES*S511+ uOCEX*N511+uEREX*O511+uHOEX*P511)/(1+oDR)^A$5:A$65536</f>
        <v>285.22997350183516</v>
      </c>
    </row>
    <row r="512" spans="1:25" x14ac:dyDescent="0.25">
      <c r="A512" s="4">
        <v>506</v>
      </c>
      <c r="C512" s="106">
        <f>IF(male=0,VLOOKUP((($A$5:$A$1570/'Life tables'!$I$2)*2)+age,lifetable,13,1),IF(male=1,VLOOKUP((($A$5:$A$1570/'Life tables'!$I$2)*2)+age,lifetable,10,1),"error"))</f>
        <v>4.0331437067231413E-4</v>
      </c>
      <c r="F512" s="97">
        <f t="shared" si="133"/>
        <v>72.830621103461823</v>
      </c>
      <c r="G512" s="97">
        <f t="shared" si="134"/>
        <v>7.3159883159347432</v>
      </c>
      <c r="H512" s="97">
        <f t="shared" si="135"/>
        <v>0.16741740454786888</v>
      </c>
      <c r="I512" s="97">
        <f t="shared" si="136"/>
        <v>0.16741740454786888</v>
      </c>
      <c r="J512" s="97">
        <f t="shared" si="137"/>
        <v>3.2459323029813317E-2</v>
      </c>
      <c r="K512" s="97">
        <f t="shared" si="138"/>
        <v>0.40362663608009658</v>
      </c>
      <c r="L512" s="97">
        <f t="shared" si="146"/>
        <v>64.743712019321435</v>
      </c>
      <c r="M512" s="97">
        <f t="shared" si="139"/>
        <v>427.51214279760779</v>
      </c>
      <c r="N512" s="97">
        <f t="shared" si="140"/>
        <v>41.170345610969633</v>
      </c>
      <c r="O512" s="97">
        <f t="shared" si="141"/>
        <v>0.98273188221473706</v>
      </c>
      <c r="P512" s="97">
        <f t="shared" si="142"/>
        <v>0.98273188221473706</v>
      </c>
      <c r="Q512" s="97">
        <f t="shared" si="143"/>
        <v>0.18981908263886965</v>
      </c>
      <c r="R512" s="97">
        <f t="shared" si="144"/>
        <v>7.7035487768535041E-2</v>
      </c>
      <c r="S512" s="97">
        <f t="shared" si="147"/>
        <v>384.10947885180127</v>
      </c>
      <c r="T512" s="97">
        <f t="shared" si="148"/>
        <v>71.80649124933656</v>
      </c>
      <c r="U512" s="97">
        <f t="shared" si="149"/>
        <v>428.55368537911107</v>
      </c>
      <c r="V512" s="33">
        <f t="shared" si="150"/>
        <v>1000</v>
      </c>
      <c r="W512" s="101">
        <f t="shared" si="145"/>
        <v>55139.159831751036</v>
      </c>
      <c r="X512" s="108">
        <f t="shared" si="151"/>
        <v>499.63982337155227</v>
      </c>
      <c r="Y512" s="32">
        <f>(uNES*L512+ uOCEX*G512+uEREX*'PH + UC'!H512+uHOEX*I512+uNES*S512+ uOCEX*N512+uEREX*O512+uHOEX*P512)/(1+oDR)^A$5:A$65536</f>
        <v>284.74733524840451</v>
      </c>
    </row>
    <row r="513" spans="1:25" x14ac:dyDescent="0.25">
      <c r="A513" s="4">
        <v>507</v>
      </c>
      <c r="C513" s="106">
        <f>IF(male=0,VLOOKUP((($A$5:$A$1570/'Life tables'!$I$2)*2)+age,lifetable,13,1),IF(male=1,VLOOKUP((($A$5:$A$1570/'Life tables'!$I$2)*2)+age,lifetable,10,1),"error"))</f>
        <v>4.0331437067231413E-4</v>
      </c>
      <c r="F513" s="97">
        <f t="shared" si="133"/>
        <v>72.728287004176252</v>
      </c>
      <c r="G513" s="97">
        <f t="shared" si="134"/>
        <v>7.305708641488037</v>
      </c>
      <c r="H513" s="97">
        <f t="shared" si="135"/>
        <v>0.16718216682725687</v>
      </c>
      <c r="I513" s="97">
        <f t="shared" si="136"/>
        <v>0.16718216682725687</v>
      </c>
      <c r="J513" s="97">
        <f t="shared" si="137"/>
        <v>3.2413714527024955E-2</v>
      </c>
      <c r="K513" s="97">
        <f t="shared" si="138"/>
        <v>0.40305950143775643</v>
      </c>
      <c r="L513" s="97">
        <f t="shared" si="146"/>
        <v>64.652740813068917</v>
      </c>
      <c r="M513" s="97">
        <f t="shared" si="139"/>
        <v>426.91153636737602</v>
      </c>
      <c r="N513" s="97">
        <f t="shared" si="140"/>
        <v>41.112505910447915</v>
      </c>
      <c r="O513" s="97">
        <f t="shared" si="141"/>
        <v>0.98135125455866745</v>
      </c>
      <c r="P513" s="97">
        <f t="shared" si="142"/>
        <v>0.98135125455866745</v>
      </c>
      <c r="Q513" s="97">
        <f t="shared" si="143"/>
        <v>0.18955240819807473</v>
      </c>
      <c r="R513" s="97">
        <f t="shared" si="144"/>
        <v>7.6927261581070397E-2</v>
      </c>
      <c r="S513" s="97">
        <f t="shared" si="147"/>
        <v>383.5698482780316</v>
      </c>
      <c r="T513" s="97">
        <f t="shared" si="148"/>
        <v>72.028457372061666</v>
      </c>
      <c r="U513" s="97">
        <f t="shared" si="149"/>
        <v>429.03367214212989</v>
      </c>
      <c r="V513" s="33">
        <f t="shared" si="150"/>
        <v>999.99999999999977</v>
      </c>
      <c r="W513" s="101">
        <f t="shared" si="145"/>
        <v>54998.428259302993</v>
      </c>
      <c r="X513" s="108">
        <f t="shared" si="151"/>
        <v>498.93787048580828</v>
      </c>
      <c r="Y513" s="32">
        <f>(uNES*L513+ uOCEX*G513+uEREX*'PH + UC'!H513+uHOEX*I513+uNES*S513+ uOCEX*N513+uEREX*O513+uHOEX*P513)/(1+oDR)^A$5:A$65536</f>
        <v>284.26551370782397</v>
      </c>
    </row>
    <row r="514" spans="1:25" x14ac:dyDescent="0.25">
      <c r="A514" s="4">
        <v>508</v>
      </c>
      <c r="C514" s="106">
        <f>IF(male=0,VLOOKUP((($A$5:$A$1570/'Life tables'!$I$2)*2)+age,lifetable,13,1),IF(male=1,VLOOKUP((($A$5:$A$1570/'Life tables'!$I$2)*2)+age,lifetable,10,1),"error"))</f>
        <v>4.0331437067231413E-4</v>
      </c>
      <c r="F514" s="97">
        <f t="shared" si="133"/>
        <v>72.6260973324205</v>
      </c>
      <c r="G514" s="97">
        <f t="shared" si="134"/>
        <v>7.2954434750889723</v>
      </c>
      <c r="H514" s="97">
        <f t="shared" si="135"/>
        <v>0.16694726110549127</v>
      </c>
      <c r="I514" s="97">
        <f t="shared" si="136"/>
        <v>0.16694726110549127</v>
      </c>
      <c r="J514" s="97">
        <f t="shared" si="137"/>
        <v>3.2368170393038818E-2</v>
      </c>
      <c r="K514" s="97">
        <f t="shared" si="138"/>
        <v>0.40249316721146572</v>
      </c>
      <c r="L514" s="97">
        <f t="shared" si="146"/>
        <v>64.561897997516041</v>
      </c>
      <c r="M514" s="97">
        <f t="shared" si="139"/>
        <v>426.31177315338783</v>
      </c>
      <c r="N514" s="97">
        <f t="shared" si="140"/>
        <v>41.054747413477386</v>
      </c>
      <c r="O514" s="97">
        <f t="shared" si="141"/>
        <v>0.97997256522294773</v>
      </c>
      <c r="P514" s="97">
        <f t="shared" si="142"/>
        <v>0.97997256522294773</v>
      </c>
      <c r="Q514" s="97">
        <f t="shared" si="143"/>
        <v>0.18928610815257246</v>
      </c>
      <c r="R514" s="97">
        <f t="shared" si="144"/>
        <v>7.6819187336832906E-2</v>
      </c>
      <c r="S514" s="97">
        <f t="shared" si="147"/>
        <v>383.03097531397515</v>
      </c>
      <c r="T514" s="97">
        <f t="shared" si="148"/>
        <v>72.25011165060728</v>
      </c>
      <c r="U514" s="97">
        <f t="shared" si="149"/>
        <v>429.5129844966782</v>
      </c>
      <c r="V514" s="33">
        <f t="shared" si="150"/>
        <v>999.99999999999989</v>
      </c>
      <c r="W514" s="101">
        <f t="shared" si="145"/>
        <v>54858.055881899752</v>
      </c>
      <c r="X514" s="108">
        <f t="shared" si="151"/>
        <v>498.23690385271442</v>
      </c>
      <c r="Y514" s="32">
        <f>(uNES*L514+ uOCEX*G514+uEREX*'PH + UC'!H514+uHOEX*I514+uNES*S514+ uOCEX*N514+uEREX*O514+uHOEX*P514)/(1+oDR)^A$5:A$65536</f>
        <v>283.78450749609203</v>
      </c>
    </row>
    <row r="515" spans="1:25" x14ac:dyDescent="0.25">
      <c r="A515" s="4">
        <v>509</v>
      </c>
      <c r="C515" s="106">
        <f>IF(male=0,VLOOKUP((($A$5:$A$1570/'Life tables'!$I$2)*2)+age,lifetable,13,1),IF(male=1,VLOOKUP((($A$5:$A$1570/'Life tables'!$I$2)*2)+age,lifetable,10,1),"error"))</f>
        <v>4.0331437067231413E-4</v>
      </c>
      <c r="F515" s="97">
        <f t="shared" si="133"/>
        <v>72.524051852762298</v>
      </c>
      <c r="G515" s="97">
        <f t="shared" si="134"/>
        <v>7.2851927930878837</v>
      </c>
      <c r="H515" s="97">
        <f t="shared" si="135"/>
        <v>0.16671268684137852</v>
      </c>
      <c r="I515" s="97">
        <f t="shared" si="136"/>
        <v>0.16671268684137852</v>
      </c>
      <c r="J515" s="97">
        <f t="shared" si="137"/>
        <v>3.232269052292687E-2</v>
      </c>
      <c r="K515" s="97">
        <f t="shared" si="138"/>
        <v>0.40192763209646082</v>
      </c>
      <c r="L515" s="97">
        <f t="shared" si="146"/>
        <v>64.471183363372262</v>
      </c>
      <c r="M515" s="97">
        <f t="shared" si="139"/>
        <v>425.71285199995219</v>
      </c>
      <c r="N515" s="97">
        <f t="shared" si="140"/>
        <v>40.997070008762499</v>
      </c>
      <c r="O515" s="97">
        <f t="shared" si="141"/>
        <v>0.97859581155096453</v>
      </c>
      <c r="P515" s="97">
        <f t="shared" si="142"/>
        <v>0.97859581155096453</v>
      </c>
      <c r="Q515" s="97">
        <f t="shared" si="143"/>
        <v>0.18902018198922607</v>
      </c>
      <c r="R515" s="97">
        <f t="shared" si="144"/>
        <v>7.6711264827572956E-2</v>
      </c>
      <c r="S515" s="97">
        <f t="shared" si="147"/>
        <v>382.49285892127097</v>
      </c>
      <c r="T515" s="97">
        <f t="shared" si="148"/>
        <v>72.471454523119434</v>
      </c>
      <c r="U515" s="97">
        <f t="shared" si="149"/>
        <v>429.99162339360225</v>
      </c>
      <c r="V515" s="33">
        <f t="shared" si="150"/>
        <v>1000</v>
      </c>
      <c r="W515" s="101">
        <f t="shared" si="145"/>
        <v>54718.041783803405</v>
      </c>
      <c r="X515" s="108">
        <f t="shared" si="151"/>
        <v>497.53692208327828</v>
      </c>
      <c r="Y515" s="32">
        <f>(uNES*L515+ uOCEX*G515+uEREX*'PH + UC'!H515+uHOEX*I515+uNES*S515+ uOCEX*N515+uEREX*O515+uHOEX*P515)/(1+oDR)^A$5:A$65536</f>
        <v>283.304315231651</v>
      </c>
    </row>
    <row r="516" spans="1:25" x14ac:dyDescent="0.25">
      <c r="A516" s="4">
        <v>510</v>
      </c>
      <c r="C516" s="106">
        <f>IF(male=0,VLOOKUP((($A$5:$A$1570/'Life tables'!$I$2)*2)+age,lifetable,13,1),IF(male=1,VLOOKUP((($A$5:$A$1570/'Life tables'!$I$2)*2)+age,lifetable,10,1),"error"))</f>
        <v>4.0331437067231413E-4</v>
      </c>
      <c r="F516" s="97">
        <f t="shared" si="133"/>
        <v>72.422150331710668</v>
      </c>
      <c r="G516" s="97">
        <f t="shared" si="134"/>
        <v>7.2749565720301144</v>
      </c>
      <c r="H516" s="97">
        <f t="shared" si="135"/>
        <v>0.16647844349818763</v>
      </c>
      <c r="I516" s="97">
        <f t="shared" si="136"/>
        <v>0.16647844349818763</v>
      </c>
      <c r="J516" s="97">
        <f t="shared" si="137"/>
        <v>3.2277274812626308E-2</v>
      </c>
      <c r="K516" s="97">
        <f t="shared" si="138"/>
        <v>0.40136289479873705</v>
      </c>
      <c r="L516" s="97">
        <f t="shared" si="146"/>
        <v>64.380596703072811</v>
      </c>
      <c r="M516" s="97">
        <f t="shared" si="139"/>
        <v>425.11477175156767</v>
      </c>
      <c r="N516" s="97">
        <f t="shared" si="140"/>
        <v>40.939473585025965</v>
      </c>
      <c r="O516" s="97">
        <f t="shared" si="141"/>
        <v>0.97722099088654035</v>
      </c>
      <c r="P516" s="97">
        <f t="shared" si="142"/>
        <v>0.97722099088654035</v>
      </c>
      <c r="Q516" s="97">
        <f t="shared" si="143"/>
        <v>0.18875462919498293</v>
      </c>
      <c r="R516" s="97">
        <f t="shared" si="144"/>
        <v>7.6603493845075185E-2</v>
      </c>
      <c r="S516" s="97">
        <f t="shared" si="147"/>
        <v>381.95549806172858</v>
      </c>
      <c r="T516" s="97">
        <f t="shared" si="148"/>
        <v>72.692486427127037</v>
      </c>
      <c r="U516" s="97">
        <f t="shared" si="149"/>
        <v>430.46958978224609</v>
      </c>
      <c r="V516" s="33">
        <f t="shared" si="150"/>
        <v>1000</v>
      </c>
      <c r="W516" s="101">
        <f t="shared" si="145"/>
        <v>54578.385051556012</v>
      </c>
      <c r="X516" s="108">
        <f t="shared" si="151"/>
        <v>496.83792379062692</v>
      </c>
      <c r="Y516" s="32">
        <f>(uNES*L516+ uOCEX*G516+uEREX*'PH + UC'!H516+uHOEX*I516+uNES*S516+ uOCEX*N516+uEREX*O516+uHOEX*P516)/(1+oDR)^A$5:A$65536</f>
        <v>282.82493553537739</v>
      </c>
    </row>
    <row r="517" spans="1:25" x14ac:dyDescent="0.25">
      <c r="A517" s="4">
        <v>511</v>
      </c>
      <c r="C517" s="106">
        <f>IF(male=0,VLOOKUP((($A$5:$A$1570/'Life tables'!$I$2)*2)+age,lifetable,13,1),IF(male=1,VLOOKUP((($A$5:$A$1570/'Life tables'!$I$2)*2)+age,lifetable,10,1),"error"))</f>
        <v>4.0331437067231413E-4</v>
      </c>
      <c r="F517" s="97">
        <f t="shared" si="133"/>
        <v>72.320392537633424</v>
      </c>
      <c r="G517" s="97">
        <f t="shared" si="134"/>
        <v>7.2647347886477256</v>
      </c>
      <c r="H517" s="97">
        <f t="shared" si="135"/>
        <v>0.16624453054346042</v>
      </c>
      <c r="I517" s="97">
        <f t="shared" si="136"/>
        <v>0.16624453054346042</v>
      </c>
      <c r="J517" s="97">
        <f t="shared" si="137"/>
        <v>3.2231923158902769E-2</v>
      </c>
      <c r="K517" s="97">
        <f t="shared" si="138"/>
        <v>0.40079895403459087</v>
      </c>
      <c r="L517" s="97">
        <f t="shared" si="146"/>
        <v>64.290137810705289</v>
      </c>
      <c r="M517" s="97">
        <f t="shared" si="139"/>
        <v>424.51753125299354</v>
      </c>
      <c r="N517" s="97">
        <f t="shared" si="140"/>
        <v>40.881958031015593</v>
      </c>
      <c r="O517" s="97">
        <f t="shared" si="141"/>
        <v>0.97584810057409732</v>
      </c>
      <c r="P517" s="97">
        <f t="shared" si="142"/>
        <v>0.97584810057409732</v>
      </c>
      <c r="Q517" s="97">
        <f t="shared" si="143"/>
        <v>0.18848944925690617</v>
      </c>
      <c r="R517" s="97">
        <f t="shared" si="144"/>
        <v>7.6495874181171125E-2</v>
      </c>
      <c r="S517" s="97">
        <f t="shared" si="147"/>
        <v>381.4188916973917</v>
      </c>
      <c r="T517" s="97">
        <f t="shared" si="148"/>
        <v>72.913207799542846</v>
      </c>
      <c r="U517" s="97">
        <f t="shared" si="149"/>
        <v>430.94688461046184</v>
      </c>
      <c r="V517" s="33">
        <f t="shared" si="150"/>
        <v>1000.0000000000002</v>
      </c>
      <c r="W517" s="101">
        <f t="shared" si="145"/>
        <v>54439.084773976501</v>
      </c>
      <c r="X517" s="108">
        <f t="shared" si="151"/>
        <v>496.13990758999546</v>
      </c>
      <c r="Y517" s="32">
        <f>(uNES*L517+ uOCEX*G517+uEREX*'PH + UC'!H517+uHOEX*I517+uNES*S517+ uOCEX*N517+uEREX*O517+uHOEX*P517)/(1+oDR)^A$5:A$65536</f>
        <v>282.34636703057333</v>
      </c>
    </row>
    <row r="518" spans="1:25" x14ac:dyDescent="0.25">
      <c r="A518" s="4">
        <v>512</v>
      </c>
      <c r="C518" s="106">
        <f>IF(male=0,VLOOKUP((($A$5:$A$1570/'Life tables'!$I$2)*2)+age,lifetable,13,1),IF(male=1,VLOOKUP((($A$5:$A$1570/'Life tables'!$I$2)*2)+age,lifetable,10,1),"error"))</f>
        <v>4.0331437067231413E-4</v>
      </c>
      <c r="F518" s="97">
        <f t="shared" si="133"/>
        <v>72.218778240678731</v>
      </c>
      <c r="G518" s="97">
        <f t="shared" si="134"/>
        <v>7.2545274198516196</v>
      </c>
      <c r="H518" s="97">
        <f t="shared" si="135"/>
        <v>0.16601094744883124</v>
      </c>
      <c r="I518" s="97">
        <f t="shared" si="136"/>
        <v>0.16601094744883124</v>
      </c>
      <c r="J518" s="97">
        <f t="shared" si="137"/>
        <v>3.2186635459315341E-2</v>
      </c>
      <c r="K518" s="97">
        <f t="shared" si="138"/>
        <v>0.40023580853018542</v>
      </c>
      <c r="L518" s="97">
        <f t="shared" si="146"/>
        <v>64.199806481939945</v>
      </c>
      <c r="M518" s="97">
        <f t="shared" si="139"/>
        <v>423.92112934931663</v>
      </c>
      <c r="N518" s="97">
        <f t="shared" si="140"/>
        <v>40.824523235510746</v>
      </c>
      <c r="O518" s="97">
        <f t="shared" si="141"/>
        <v>0.97447713795881008</v>
      </c>
      <c r="P518" s="97">
        <f t="shared" si="142"/>
        <v>0.97447713795881008</v>
      </c>
      <c r="Q518" s="97">
        <f t="shared" si="143"/>
        <v>0.18822464166220443</v>
      </c>
      <c r="R518" s="97">
        <f t="shared" si="144"/>
        <v>7.6388405627751385E-2</v>
      </c>
      <c r="S518" s="97">
        <f t="shared" si="147"/>
        <v>380.88303879059833</v>
      </c>
      <c r="T518" s="97">
        <f t="shared" si="148"/>
        <v>73.13361907666436</v>
      </c>
      <c r="U518" s="97">
        <f t="shared" si="149"/>
        <v>431.42350882461977</v>
      </c>
      <c r="V518" s="33">
        <f t="shared" si="150"/>
        <v>1000</v>
      </c>
      <c r="W518" s="101">
        <f t="shared" si="145"/>
        <v>54300.140042157887</v>
      </c>
      <c r="X518" s="108">
        <f t="shared" si="151"/>
        <v>495.44287209871595</v>
      </c>
      <c r="Y518" s="32">
        <f>(uNES*L518+ uOCEX*G518+uEREX*'PH + UC'!H518+uHOEX*I518+uNES*S518+ uOCEX*N518+uEREX*O518+uHOEX*P518)/(1+oDR)^A$5:A$65536</f>
        <v>281.86860834295709</v>
      </c>
    </row>
    <row r="519" spans="1:25" x14ac:dyDescent="0.25">
      <c r="A519" s="4">
        <v>513</v>
      </c>
      <c r="C519" s="106">
        <f>IF(male=0,VLOOKUP((($A$5:$A$1570/'Life tables'!$I$2)*2)+age,lifetable,13,1),IF(male=1,VLOOKUP((($A$5:$A$1570/'Life tables'!$I$2)*2)+age,lifetable,10,1),"error"))</f>
        <v>4.0331437067231413E-4</v>
      </c>
      <c r="F519" s="97">
        <f t="shared" ref="F519:F582" si="152">E518*(1-pCAPH)+(L518+G518+H518+I518)*(1-pCAPH)+(S518+N518+O518+P518)*(pUAPH)</f>
        <v>72.117307212700553</v>
      </c>
      <c r="G519" s="97">
        <f t="shared" ref="G519:G582" si="153">F519*(rrOSEX)</f>
        <v>7.2443344427240506</v>
      </c>
      <c r="H519" s="97">
        <f t="shared" ref="H519:H582" si="154">F519*rrEREX</f>
        <v>0.16577769368985565</v>
      </c>
      <c r="I519" s="97">
        <f t="shared" ref="I519:I582" si="155">F519*rrHOEX</f>
        <v>0.16577769368985565</v>
      </c>
      <c r="J519" s="97">
        <f t="shared" ref="J519:J582" si="156">F519*mr + G519*mr + H519*mr+I519*mr</f>
        <v>3.2141411612183354E-2</v>
      </c>
      <c r="K519" s="97">
        <f t="shared" ref="K519:K582" si="157">F519*amr + I519*amrHOEX</f>
        <v>0.3996734570211376</v>
      </c>
      <c r="L519" s="97">
        <f t="shared" si="146"/>
        <v>64.109602513963466</v>
      </c>
      <c r="M519" s="97">
        <f t="shared" ref="M519:M582" si="158">E518*pCAPH+(L518+G518+H518+I518)*pCAPH+(S518+N518+O518+P518)*(1-pUAPH)</f>
        <v>423.32556488601534</v>
      </c>
      <c r="N519" s="97">
        <f t="shared" ref="N519:N582" si="159">M519*rrOSEXc</f>
        <v>40.767169087328497</v>
      </c>
      <c r="O519" s="97">
        <f t="shared" ref="O519:O582" si="160">M519*rrEREXc</f>
        <v>0.97310810038675366</v>
      </c>
      <c r="P519" s="97">
        <f t="shared" ref="P519:P582" si="161">M519*rrHOEXc</f>
        <v>0.97310810038675366</v>
      </c>
      <c r="Q519" s="97">
        <f t="shared" ref="Q519:Q582" si="162">M519*mr + N519*mr + O519*mr+P519*mr</f>
        <v>0.18796020589826007</v>
      </c>
      <c r="R519" s="97">
        <f t="shared" ref="R519:R582" si="163">M519*amrc + P519*amrHOEX</f>
        <v>7.6281087976777101E-2</v>
      </c>
      <c r="S519" s="97">
        <f t="shared" si="147"/>
        <v>380.34793830403828</v>
      </c>
      <c r="T519" s="97">
        <f t="shared" si="148"/>
        <v>73.353720694174797</v>
      </c>
      <c r="U519" s="97">
        <f t="shared" si="149"/>
        <v>431.89946336961771</v>
      </c>
      <c r="V519" s="33">
        <f t="shared" si="150"/>
        <v>1000</v>
      </c>
      <c r="W519" s="101">
        <f t="shared" ref="W519:W582" si="164">IF(A519=1,((cPH1_+cPHr+(cNES*L519+(cNES+cOSEX)*G519+(cNES+cEREX)*H519+(cNES+cHOEX)*I519 + (cNES+cNES)*S519 +(cNES+ cOSEX)*N519 + (cNES+cEREX)*O519 + (cNES+cHOEX)*P519)))/(1+cDR)^A$5:A$65536,(cPHr+(cNES*L519+(cNES+cOSEX)*G519+(cNES+cEREX)*H519+(cNES+cHOEX)*I519 + (cNES+cNES)*S519 +(cNES+ cOSEX)*N519 + (cNES+cEREX)*O519 + (cNES+cHOEX)*P519))/(1+cDR)^A$5:A$65536)</f>
        <v>54161.549949463726</v>
      </c>
      <c r="X519" s="108">
        <f t="shared" si="151"/>
        <v>494.74681593620755</v>
      </c>
      <c r="Y519" s="32">
        <f>(uNES*L519+ uOCEX*G519+uEREX*'PH + UC'!H519+uHOEX*I519+uNES*S519+ uOCEX*N519+uEREX*O519+uHOEX*P519)/(1+oDR)^A$5:A$65536</f>
        <v>281.39165810065612</v>
      </c>
    </row>
    <row r="520" spans="1:25" x14ac:dyDescent="0.25">
      <c r="A520" s="4">
        <v>514</v>
      </c>
      <c r="C520" s="106">
        <f>IF(male=0,VLOOKUP((($A$5:$A$1570/'Life tables'!$I$2)*2)+age,lifetable,13,1),IF(male=1,VLOOKUP((($A$5:$A$1570/'Life tables'!$I$2)*2)+age,lifetable,10,1),"error"))</f>
        <v>4.0331437067231413E-4</v>
      </c>
      <c r="F520" s="97">
        <f t="shared" si="152"/>
        <v>72.015979227187927</v>
      </c>
      <c r="G520" s="97">
        <f t="shared" si="153"/>
        <v>7.234155834511518</v>
      </c>
      <c r="H520" s="97">
        <f t="shared" si="154"/>
        <v>0.1655447687458477</v>
      </c>
      <c r="I520" s="97">
        <f t="shared" si="155"/>
        <v>0.1655447687458477</v>
      </c>
      <c r="J520" s="97">
        <f t="shared" si="156"/>
        <v>3.2096251516554854E-2</v>
      </c>
      <c r="K520" s="97">
        <f t="shared" si="157"/>
        <v>0.39911189825212573</v>
      </c>
      <c r="L520" s="97">
        <f t="shared" ref="L520:L583" si="165">F520-SUM(G520:K520)</f>
        <v>64.019525705416029</v>
      </c>
      <c r="M520" s="97">
        <f t="shared" si="158"/>
        <v>422.73083670901963</v>
      </c>
      <c r="N520" s="97">
        <f t="shared" si="159"/>
        <v>40.709895475329397</v>
      </c>
      <c r="O520" s="97">
        <f t="shared" si="160"/>
        <v>0.97174098520504093</v>
      </c>
      <c r="P520" s="97">
        <f t="shared" si="161"/>
        <v>0.97174098520504093</v>
      </c>
      <c r="Q520" s="97">
        <f t="shared" si="162"/>
        <v>0.18769614145265612</v>
      </c>
      <c r="R520" s="97">
        <f t="shared" si="163"/>
        <v>7.6173921020290816E-2</v>
      </c>
      <c r="S520" s="97">
        <f t="shared" ref="S520:S583" si="166">M520-SUM(N520:R520)</f>
        <v>379.8135892008072</v>
      </c>
      <c r="T520" s="97">
        <f t="shared" ref="T520:T583" si="167">J520+Q520+T519</f>
        <v>73.573513087144008</v>
      </c>
      <c r="U520" s="97">
        <f t="shared" ref="U520:U583" si="168">K520+R520+U519</f>
        <v>432.37474918889012</v>
      </c>
      <c r="V520" s="33">
        <f t="shared" ref="V520:V583" si="169">SUM(G520:I520,L520,N520,O520,P520,S520,T520,U520)</f>
        <v>1000</v>
      </c>
      <c r="W520" s="101">
        <f t="shared" si="164"/>
        <v>54023.313591525177</v>
      </c>
      <c r="X520" s="108">
        <f t="shared" ref="X520:X583" si="170">(L520+G520+H520+I520+N520+O520+P520+S520)</f>
        <v>494.05173772396591</v>
      </c>
      <c r="Y520" s="32">
        <f>(uNES*L520+ uOCEX*G520+uEREX*'PH + UC'!H520+uHOEX*I520+uNES*S520+ uOCEX*N520+uEREX*O520+uHOEX*P520)/(1+oDR)^A$5:A$65536</f>
        <v>280.9155149341974</v>
      </c>
    </row>
    <row r="521" spans="1:25" x14ac:dyDescent="0.25">
      <c r="A521" s="4">
        <v>515</v>
      </c>
      <c r="C521" s="106">
        <f>IF(male=0,VLOOKUP((($A$5:$A$1570/'Life tables'!$I$2)*2)+age,lifetable,13,1),IF(male=1,VLOOKUP((($A$5:$A$1570/'Life tables'!$I$2)*2)+age,lifetable,10,1),"error"))</f>
        <v>4.0331437067231413E-4</v>
      </c>
      <c r="F521" s="97">
        <f t="shared" si="152"/>
        <v>71.914794059197348</v>
      </c>
      <c r="G521" s="97">
        <f t="shared" si="153"/>
        <v>7.2239915726179751</v>
      </c>
      <c r="H521" s="97">
        <f t="shared" si="154"/>
        <v>0.16531217209972465</v>
      </c>
      <c r="I521" s="97">
        <f t="shared" si="155"/>
        <v>0.16531217209972465</v>
      </c>
      <c r="J521" s="97">
        <f t="shared" si="156"/>
        <v>3.2051155072176513E-2</v>
      </c>
      <c r="K521" s="97">
        <f t="shared" si="157"/>
        <v>0.39855113097651484</v>
      </c>
      <c r="L521" s="97">
        <f t="shared" si="165"/>
        <v>63.929575856331233</v>
      </c>
      <c r="M521" s="97">
        <f t="shared" si="158"/>
        <v>422.13694366476858</v>
      </c>
      <c r="N521" s="97">
        <f t="shared" si="159"/>
        <v>40.652702288423022</v>
      </c>
      <c r="O521" s="97">
        <f t="shared" si="160"/>
        <v>0.97037578976195527</v>
      </c>
      <c r="P521" s="97">
        <f t="shared" si="161"/>
        <v>0.97037578976195527</v>
      </c>
      <c r="Q521" s="97">
        <f t="shared" si="162"/>
        <v>0.18743244781320154</v>
      </c>
      <c r="R521" s="97">
        <f t="shared" si="163"/>
        <v>7.606690455042675E-2</v>
      </c>
      <c r="S521" s="97">
        <f t="shared" si="166"/>
        <v>379.27999044445801</v>
      </c>
      <c r="T521" s="97">
        <f t="shared" si="167"/>
        <v>73.792996690029383</v>
      </c>
      <c r="U521" s="97">
        <f t="shared" si="168"/>
        <v>432.84936722441705</v>
      </c>
      <c r="V521" s="33">
        <f t="shared" si="169"/>
        <v>1000.0000000000001</v>
      </c>
      <c r="W521" s="101">
        <f t="shared" si="164"/>
        <v>53885.430066237299</v>
      </c>
      <c r="X521" s="108">
        <f t="shared" si="170"/>
        <v>493.35763608555362</v>
      </c>
      <c r="Y521" s="32">
        <f>(uNES*L521+ uOCEX*G521+uEREX*'PH + UC'!H521+uHOEX*I521+uNES*S521+ uOCEX*N521+uEREX*O521+uHOEX*P521)/(1+oDR)^A$5:A$65536</f>
        <v>280.44017747650037</v>
      </c>
    </row>
    <row r="522" spans="1:25" x14ac:dyDescent="0.25">
      <c r="A522" s="4">
        <v>516</v>
      </c>
      <c r="C522" s="106">
        <f>IF(male=0,VLOOKUP((($A$5:$A$1570/'Life tables'!$I$2)*2)+age,lifetable,13,1),IF(male=1,VLOOKUP((($A$5:$A$1570/'Life tables'!$I$2)*2)+age,lifetable,10,1),"error"))</f>
        <v>4.0331437067231413E-4</v>
      </c>
      <c r="F522" s="97">
        <f t="shared" si="152"/>
        <v>71.813751485288847</v>
      </c>
      <c r="G522" s="97">
        <f t="shared" si="153"/>
        <v>7.2138416345984098</v>
      </c>
      <c r="H522" s="97">
        <f t="shared" si="154"/>
        <v>0.16507990323786001</v>
      </c>
      <c r="I522" s="97">
        <f t="shared" si="155"/>
        <v>0.16507990323786001</v>
      </c>
      <c r="J522" s="97">
        <f t="shared" si="156"/>
        <v>3.200612217946508E-2</v>
      </c>
      <c r="K522" s="97">
        <f t="shared" si="157"/>
        <v>0.39799115395600271</v>
      </c>
      <c r="L522" s="97">
        <f t="shared" si="165"/>
        <v>63.839752768079251</v>
      </c>
      <c r="M522" s="97">
        <f t="shared" si="158"/>
        <v>421.54388460026473</v>
      </c>
      <c r="N522" s="97">
        <f t="shared" si="159"/>
        <v>40.59558941557323</v>
      </c>
      <c r="O522" s="97">
        <f t="shared" si="160"/>
        <v>0.96901251140707523</v>
      </c>
      <c r="P522" s="97">
        <f t="shared" si="161"/>
        <v>0.96901251140707523</v>
      </c>
      <c r="Q522" s="97">
        <f t="shared" si="162"/>
        <v>0.18716912446795544</v>
      </c>
      <c r="R522" s="97">
        <f t="shared" si="163"/>
        <v>7.5960038359420723E-2</v>
      </c>
      <c r="S522" s="97">
        <f t="shared" si="166"/>
        <v>378.74714099904998</v>
      </c>
      <c r="T522" s="97">
        <f t="shared" si="167"/>
        <v>74.012171936676808</v>
      </c>
      <c r="U522" s="97">
        <f t="shared" si="168"/>
        <v>433.32331841673249</v>
      </c>
      <c r="V522" s="33">
        <f t="shared" si="169"/>
        <v>1000</v>
      </c>
      <c r="W522" s="101">
        <f t="shared" si="164"/>
        <v>53747.898473755791</v>
      </c>
      <c r="X522" s="108">
        <f t="shared" si="170"/>
        <v>492.66450964659072</v>
      </c>
      <c r="Y522" s="32">
        <f>(uNES*L522+ uOCEX*G522+uEREX*'PH + UC'!H522+uHOEX*I522+uNES*S522+ uOCEX*N522+uEREX*O522+uHOEX*P522)/(1+oDR)^A$5:A$65536</f>
        <v>279.9656443628682</v>
      </c>
    </row>
    <row r="523" spans="1:25" x14ac:dyDescent="0.25">
      <c r="A523" s="4">
        <v>517</v>
      </c>
      <c r="C523" s="106">
        <f>IF(male=0,VLOOKUP((($A$5:$A$1570/'Life tables'!$I$2)*2)+age,lifetable,13,1),IF(male=1,VLOOKUP((($A$5:$A$1570/'Life tables'!$I$2)*2)+age,lifetable,10,1),"error"))</f>
        <v>4.0331437067231413E-4</v>
      </c>
      <c r="F523" s="97">
        <f t="shared" si="152"/>
        <v>71.712851283465071</v>
      </c>
      <c r="G523" s="97">
        <f t="shared" si="153"/>
        <v>7.2037059981527234</v>
      </c>
      <c r="H523" s="97">
        <f t="shared" si="154"/>
        <v>0.16484796164994334</v>
      </c>
      <c r="I523" s="97">
        <f t="shared" si="155"/>
        <v>0.16484796164994334</v>
      </c>
      <c r="J523" s="97">
        <f t="shared" si="156"/>
        <v>3.1961152739480234E-2</v>
      </c>
      <c r="K523" s="97">
        <f t="shared" si="157"/>
        <v>0.39743196596028207</v>
      </c>
      <c r="L523" s="97">
        <f t="shared" si="165"/>
        <v>63.750056243312699</v>
      </c>
      <c r="M523" s="97">
        <f t="shared" si="158"/>
        <v>420.9516583631256</v>
      </c>
      <c r="N523" s="97">
        <f t="shared" si="159"/>
        <v>40.538556745803092</v>
      </c>
      <c r="O523" s="97">
        <f t="shared" si="160"/>
        <v>0.96765114749139292</v>
      </c>
      <c r="P523" s="97">
        <f t="shared" si="161"/>
        <v>0.96765114749139292</v>
      </c>
      <c r="Q523" s="97">
        <f t="shared" si="162"/>
        <v>0.18690617090525011</v>
      </c>
      <c r="R523" s="97">
        <f t="shared" si="163"/>
        <v>7.5853322239619325E-2</v>
      </c>
      <c r="S523" s="97">
        <f t="shared" si="166"/>
        <v>378.21503982919484</v>
      </c>
      <c r="T523" s="97">
        <f t="shared" si="167"/>
        <v>74.231039260321538</v>
      </c>
      <c r="U523" s="97">
        <f t="shared" si="168"/>
        <v>433.79660370493241</v>
      </c>
      <c r="V523" s="33">
        <f t="shared" si="169"/>
        <v>1000</v>
      </c>
      <c r="W523" s="101">
        <f t="shared" si="164"/>
        <v>53610.717916493086</v>
      </c>
      <c r="X523" s="108">
        <f t="shared" si="170"/>
        <v>491.97235703474604</v>
      </c>
      <c r="Y523" s="32">
        <f>(uNES*L523+ uOCEX*G523+uEREX*'PH + UC'!H523+uHOEX*I523+uNES*S523+ uOCEX*N523+uEREX*O523+uHOEX*P523)/(1+oDR)^A$5:A$65536</f>
        <v>279.49191423098165</v>
      </c>
    </row>
    <row r="524" spans="1:25" x14ac:dyDescent="0.25">
      <c r="A524" s="4">
        <v>518</v>
      </c>
      <c r="C524" s="106">
        <f>IF(male=0,VLOOKUP((($A$5:$A$1570/'Life tables'!$I$2)*2)+age,lifetable,13,1),IF(male=1,VLOOKUP((($A$5:$A$1570/'Life tables'!$I$2)*2)+age,lifetable,10,1),"error"))</f>
        <v>4.0331437067231413E-4</v>
      </c>
      <c r="F524" s="97">
        <f t="shared" si="152"/>
        <v>71.612093233113328</v>
      </c>
      <c r="G524" s="97">
        <f t="shared" si="153"/>
        <v>7.1935846411199096</v>
      </c>
      <c r="H524" s="97">
        <f t="shared" si="154"/>
        <v>0.16461634682884729</v>
      </c>
      <c r="I524" s="97">
        <f t="shared" si="155"/>
        <v>0.16461634682884729</v>
      </c>
      <c r="J524" s="97">
        <f t="shared" si="156"/>
        <v>3.1916246653898785E-2</v>
      </c>
      <c r="K524" s="97">
        <f t="shared" si="157"/>
        <v>0.39687356576671939</v>
      </c>
      <c r="L524" s="97">
        <f t="shared" si="165"/>
        <v>63.660486085915103</v>
      </c>
      <c r="M524" s="97">
        <f t="shared" si="158"/>
        <v>420.36026380163264</v>
      </c>
      <c r="N524" s="97">
        <f t="shared" si="159"/>
        <v>40.481604168199603</v>
      </c>
      <c r="O524" s="97">
        <f t="shared" si="160"/>
        <v>0.96629169536742676</v>
      </c>
      <c r="P524" s="97">
        <f t="shared" si="161"/>
        <v>0.96629169536742676</v>
      </c>
      <c r="Q524" s="97">
        <f t="shared" si="162"/>
        <v>0.18664358661371255</v>
      </c>
      <c r="R524" s="97">
        <f t="shared" si="163"/>
        <v>7.5746755983488831E-2</v>
      </c>
      <c r="S524" s="97">
        <f t="shared" si="166"/>
        <v>377.68368590010101</v>
      </c>
      <c r="T524" s="97">
        <f t="shared" si="167"/>
        <v>74.449599093589143</v>
      </c>
      <c r="U524" s="97">
        <f t="shared" si="168"/>
        <v>434.26922402668259</v>
      </c>
      <c r="V524" s="33">
        <f t="shared" si="169"/>
        <v>1000</v>
      </c>
      <c r="W524" s="101">
        <f t="shared" si="164"/>
        <v>53473.887499114862</v>
      </c>
      <c r="X524" s="108">
        <f t="shared" si="170"/>
        <v>491.28117687972815</v>
      </c>
      <c r="Y524" s="32">
        <f>(uNES*L524+ uOCEX*G524+uEREX*'PH + UC'!H524+uHOEX*I524+uNES*S524+ uOCEX*N524+uEREX*O524+uHOEX*P524)/(1+oDR)^A$5:A$65536</f>
        <v>279.01898572089056</v>
      </c>
    </row>
    <row r="525" spans="1:25" x14ac:dyDescent="0.25">
      <c r="A525" s="4">
        <v>519</v>
      </c>
      <c r="C525" s="106">
        <f>IF(male=0,VLOOKUP((($A$5:$A$1570/'Life tables'!$I$2)*2)+age,lifetable,13,1),IF(male=1,VLOOKUP((($A$5:$A$1570/'Life tables'!$I$2)*2)+age,lifetable,10,1),"error"))</f>
        <v>4.0331437067231413E-4</v>
      </c>
      <c r="F525" s="97">
        <f t="shared" si="152"/>
        <v>71.511477114950537</v>
      </c>
      <c r="G525" s="97">
        <f t="shared" si="153"/>
        <v>7.1834775414725245</v>
      </c>
      <c r="H525" s="97">
        <f t="shared" si="154"/>
        <v>0.16438505827050084</v>
      </c>
      <c r="I525" s="97">
        <f t="shared" si="155"/>
        <v>0.16438505827050084</v>
      </c>
      <c r="J525" s="97">
        <f t="shared" si="156"/>
        <v>3.1871403824990152E-2</v>
      </c>
      <c r="K525" s="97">
        <f t="shared" si="157"/>
        <v>0.39631595216004989</v>
      </c>
      <c r="L525" s="97">
        <f t="shared" si="165"/>
        <v>63.571042100951971</v>
      </c>
      <c r="M525" s="97">
        <f t="shared" si="158"/>
        <v>419.76969976477767</v>
      </c>
      <c r="N525" s="97">
        <f t="shared" si="159"/>
        <v>40.424731571918194</v>
      </c>
      <c r="O525" s="97">
        <f t="shared" si="160"/>
        <v>0.964934152389328</v>
      </c>
      <c r="P525" s="97">
        <f t="shared" si="161"/>
        <v>0.964934152389328</v>
      </c>
      <c r="Q525" s="97">
        <f t="shared" si="162"/>
        <v>0.1863813710822852</v>
      </c>
      <c r="R525" s="97">
        <f t="shared" si="163"/>
        <v>7.5640339383623467E-2</v>
      </c>
      <c r="S525" s="97">
        <f t="shared" si="166"/>
        <v>377.15307817761493</v>
      </c>
      <c r="T525" s="97">
        <f t="shared" si="167"/>
        <v>74.667851868496413</v>
      </c>
      <c r="U525" s="97">
        <f t="shared" si="168"/>
        <v>434.74118031822627</v>
      </c>
      <c r="V525" s="33">
        <f t="shared" si="169"/>
        <v>1000</v>
      </c>
      <c r="W525" s="101">
        <f t="shared" si="164"/>
        <v>53337.406328536046</v>
      </c>
      <c r="X525" s="108">
        <f t="shared" si="170"/>
        <v>490.5909678132773</v>
      </c>
      <c r="Y525" s="32">
        <f>(uNES*L525+ uOCEX*G525+uEREX*'PH + UC'!H525+uHOEX*I525+uNES*S525+ uOCEX*N525+uEREX*O525+uHOEX*P525)/(1+oDR)^A$5:A$65536</f>
        <v>278.54685747500673</v>
      </c>
    </row>
    <row r="526" spans="1:25" x14ac:dyDescent="0.25">
      <c r="A526" s="4">
        <v>520</v>
      </c>
      <c r="C526" s="106">
        <f>IF(male=0,VLOOKUP((($A$5:$A$1570/'Life tables'!$I$2)*2)+age,lifetable,13,1),IF(male=1,VLOOKUP((($A$5:$A$1570/'Life tables'!$I$2)*2)+age,lifetable,10,1),"error"))</f>
        <v>4.0331437067231413E-4</v>
      </c>
      <c r="F526" s="97">
        <f t="shared" si="152"/>
        <v>71.411002710970848</v>
      </c>
      <c r="G526" s="97">
        <f t="shared" si="153"/>
        <v>7.1733846773114225</v>
      </c>
      <c r="H526" s="97">
        <f t="shared" si="154"/>
        <v>0.164154095473769</v>
      </c>
      <c r="I526" s="97">
        <f t="shared" si="155"/>
        <v>0.164154095473769</v>
      </c>
      <c r="J526" s="97">
        <f t="shared" si="156"/>
        <v>3.1826624155592981E-2</v>
      </c>
      <c r="K526" s="97">
        <f t="shared" si="157"/>
        <v>0.39575912393208701</v>
      </c>
      <c r="L526" s="97">
        <f t="shared" si="165"/>
        <v>63.481724094624205</v>
      </c>
      <c r="M526" s="97">
        <f t="shared" si="158"/>
        <v>419.17996510230643</v>
      </c>
      <c r="N526" s="97">
        <f t="shared" si="159"/>
        <v>40.367938846186881</v>
      </c>
      <c r="O526" s="97">
        <f t="shared" si="160"/>
        <v>0.96357851591298116</v>
      </c>
      <c r="P526" s="97">
        <f t="shared" si="161"/>
        <v>0.96357851591298116</v>
      </c>
      <c r="Q526" s="97">
        <f t="shared" si="162"/>
        <v>0.18611952380024527</v>
      </c>
      <c r="R526" s="97">
        <f t="shared" si="163"/>
        <v>7.5534072232753352E-2</v>
      </c>
      <c r="S526" s="97">
        <f t="shared" si="166"/>
        <v>376.6232156282606</v>
      </c>
      <c r="T526" s="97">
        <f t="shared" si="167"/>
        <v>74.885798016452256</v>
      </c>
      <c r="U526" s="97">
        <f t="shared" si="168"/>
        <v>435.21247351439109</v>
      </c>
      <c r="V526" s="33">
        <f t="shared" si="169"/>
        <v>1000</v>
      </c>
      <c r="W526" s="101">
        <f t="shared" si="164"/>
        <v>53201.273513916996</v>
      </c>
      <c r="X526" s="108">
        <f t="shared" si="170"/>
        <v>489.90172846915664</v>
      </c>
      <c r="Y526" s="32">
        <f>(uNES*L526+ uOCEX*G526+uEREX*'PH + UC'!H526+uHOEX*I526+uNES*S526+ uOCEX*N526+uEREX*O526+uHOEX*P526)/(1+oDR)^A$5:A$65536</f>
        <v>278.07552813809718</v>
      </c>
    </row>
    <row r="527" spans="1:25" x14ac:dyDescent="0.25">
      <c r="A527" s="4">
        <v>521</v>
      </c>
      <c r="C527" s="106">
        <f>IF(male=0,VLOOKUP((($A$5:$A$1570/'Life tables'!$I$2)*2)+age,lifetable,13,1),IF(male=1,VLOOKUP((($A$5:$A$1570/'Life tables'!$I$2)*2)+age,lifetable,10,1),"error"))</f>
        <v>4.0331437067231413E-4</v>
      </c>
      <c r="F527" s="97">
        <f t="shared" si="152"/>
        <v>71.310669804395872</v>
      </c>
      <c r="G527" s="97">
        <f t="shared" si="153"/>
        <v>7.163306026860762</v>
      </c>
      <c r="H527" s="97">
        <f t="shared" si="154"/>
        <v>0.16392345794033833</v>
      </c>
      <c r="I527" s="97">
        <f t="shared" si="155"/>
        <v>0.16392345794033833</v>
      </c>
      <c r="J527" s="97">
        <f t="shared" si="156"/>
        <v>3.1781907549092936E-2</v>
      </c>
      <c r="K527" s="97">
        <f t="shared" si="157"/>
        <v>0.39520307988144704</v>
      </c>
      <c r="L527" s="97">
        <f t="shared" si="165"/>
        <v>63.392531874223891</v>
      </c>
      <c r="M527" s="97">
        <f t="shared" si="158"/>
        <v>418.59105866476068</v>
      </c>
      <c r="N527" s="97">
        <f t="shared" si="159"/>
        <v>40.311225880310353</v>
      </c>
      <c r="O527" s="97">
        <f t="shared" si="160"/>
        <v>0.96222478329610039</v>
      </c>
      <c r="P527" s="97">
        <f t="shared" si="161"/>
        <v>0.96222478329610039</v>
      </c>
      <c r="Q527" s="97">
        <f t="shared" si="162"/>
        <v>0.1858580442572233</v>
      </c>
      <c r="R527" s="97">
        <f t="shared" si="163"/>
        <v>7.5427954323752003E-2</v>
      </c>
      <c r="S527" s="97">
        <f t="shared" si="166"/>
        <v>376.09409721927716</v>
      </c>
      <c r="T527" s="97">
        <f t="shared" si="167"/>
        <v>75.103437968258575</v>
      </c>
      <c r="U527" s="97">
        <f t="shared" si="168"/>
        <v>435.6831045485963</v>
      </c>
      <c r="V527" s="33">
        <f t="shared" si="169"/>
        <v>1000</v>
      </c>
      <c r="W527" s="101">
        <f t="shared" si="164"/>
        <v>53065.488166659423</v>
      </c>
      <c r="X527" s="108">
        <f t="shared" si="170"/>
        <v>489.21345748314502</v>
      </c>
      <c r="Y527" s="32">
        <f>(uNES*L527+ uOCEX*G527+uEREX*'PH + UC'!H527+uHOEX*I527+uNES*S527+ uOCEX*N527+uEREX*O527+uHOEX*P527)/(1+oDR)^A$5:A$65536</f>
        <v>277.60499635727751</v>
      </c>
    </row>
    <row r="528" spans="1:25" x14ac:dyDescent="0.25">
      <c r="A528" s="4">
        <v>522</v>
      </c>
      <c r="C528" s="106">
        <f>IF(male=0,VLOOKUP((($A$5:$A$1570/'Life tables'!$I$2)*2)+age,lifetable,13,1),IF(male=1,VLOOKUP((($A$5:$A$1570/'Life tables'!$I$2)*2)+age,lifetable,10,1),"error"))</f>
        <v>4.3180287415445218E-4</v>
      </c>
      <c r="F528" s="97">
        <f t="shared" si="152"/>
        <v>71.210478179627387</v>
      </c>
      <c r="G528" s="97">
        <f t="shared" si="153"/>
        <v>7.1532415684632502</v>
      </c>
      <c r="H528" s="97">
        <f t="shared" si="154"/>
        <v>0.16369314517460831</v>
      </c>
      <c r="I528" s="97">
        <f t="shared" si="155"/>
        <v>0.16369314517460831</v>
      </c>
      <c r="J528" s="97">
        <f t="shared" si="156"/>
        <v>3.39790457577911E-2</v>
      </c>
      <c r="K528" s="97">
        <f t="shared" si="157"/>
        <v>0.39464781881328648</v>
      </c>
      <c r="L528" s="97">
        <f t="shared" si="165"/>
        <v>63.301223456243839</v>
      </c>
      <c r="M528" s="97">
        <f t="shared" si="158"/>
        <v>418.00297930351769</v>
      </c>
      <c r="N528" s="97">
        <f t="shared" si="159"/>
        <v>40.254592563673746</v>
      </c>
      <c r="O528" s="97">
        <f t="shared" si="160"/>
        <v>0.96087295189832056</v>
      </c>
      <c r="P528" s="97">
        <f t="shared" si="161"/>
        <v>0.96087295189832056</v>
      </c>
      <c r="Q528" s="97">
        <f t="shared" si="162"/>
        <v>0.19870675203994762</v>
      </c>
      <c r="R528" s="97">
        <f t="shared" si="163"/>
        <v>7.5321985449643525E-2</v>
      </c>
      <c r="S528" s="97">
        <f t="shared" si="166"/>
        <v>375.55261209855769</v>
      </c>
      <c r="T528" s="97">
        <f t="shared" si="167"/>
        <v>75.336123766056318</v>
      </c>
      <c r="U528" s="97">
        <f t="shared" si="168"/>
        <v>436.15307435285922</v>
      </c>
      <c r="V528" s="33">
        <f t="shared" si="169"/>
        <v>999.99999999999989</v>
      </c>
      <c r="W528" s="101">
        <f t="shared" si="164"/>
        <v>52928.605967713615</v>
      </c>
      <c r="X528" s="108">
        <f t="shared" si="170"/>
        <v>488.51080188108438</v>
      </c>
      <c r="Y528" s="32">
        <f>(uNES*L528+ uOCEX*G528+uEREX*'PH + UC'!H528+uHOEX*I528+uNES*S528+ uOCEX*N528+uEREX*O528+uHOEX*P528)/(1+oDR)^A$5:A$65536</f>
        <v>277.12640916416268</v>
      </c>
    </row>
    <row r="529" spans="1:25" x14ac:dyDescent="0.25">
      <c r="A529" s="4">
        <v>523</v>
      </c>
      <c r="C529" s="106">
        <f>IF(male=0,VLOOKUP((($A$5:$A$1570/'Life tables'!$I$2)*2)+age,lifetable,13,1),IF(male=1,VLOOKUP((($A$5:$A$1570/'Life tables'!$I$2)*2)+age,lifetable,10,1),"error"))</f>
        <v>4.3180287415445218E-4</v>
      </c>
      <c r="F529" s="97">
        <f t="shared" si="152"/>
        <v>71.108176352644307</v>
      </c>
      <c r="G529" s="97">
        <f t="shared" si="153"/>
        <v>7.1429651358368718</v>
      </c>
      <c r="H529" s="97">
        <f t="shared" si="154"/>
        <v>0.16345798163907177</v>
      </c>
      <c r="I529" s="97">
        <f t="shared" si="155"/>
        <v>0.16345798163907177</v>
      </c>
      <c r="J529" s="97">
        <f t="shared" si="156"/>
        <v>3.3930231053143349E-2</v>
      </c>
      <c r="K529" s="97">
        <f t="shared" si="157"/>
        <v>0.39408086302375162</v>
      </c>
      <c r="L529" s="97">
        <f t="shared" si="165"/>
        <v>63.210284159452399</v>
      </c>
      <c r="M529" s="97">
        <f t="shared" si="158"/>
        <v>417.40262552843996</v>
      </c>
      <c r="N529" s="97">
        <f t="shared" si="159"/>
        <v>40.196777194390769</v>
      </c>
      <c r="O529" s="97">
        <f t="shared" si="160"/>
        <v>0.95949290502639772</v>
      </c>
      <c r="P529" s="97">
        <f t="shared" si="161"/>
        <v>0.95949290502639772</v>
      </c>
      <c r="Q529" s="97">
        <f t="shared" si="162"/>
        <v>0.19842136089532136</v>
      </c>
      <c r="R529" s="97">
        <f t="shared" si="163"/>
        <v>7.5213804789337257E-2</v>
      </c>
      <c r="S529" s="97">
        <f t="shared" si="166"/>
        <v>375.01322735831172</v>
      </c>
      <c r="T529" s="97">
        <f t="shared" si="167"/>
        <v>75.568475358004775</v>
      </c>
      <c r="U529" s="97">
        <f t="shared" si="168"/>
        <v>436.62236902067229</v>
      </c>
      <c r="V529" s="33">
        <f t="shared" si="169"/>
        <v>999.99999999999977</v>
      </c>
      <c r="W529" s="101">
        <f t="shared" si="164"/>
        <v>52791.858770758612</v>
      </c>
      <c r="X529" s="108">
        <f t="shared" si="170"/>
        <v>487.8091556213227</v>
      </c>
      <c r="Y529" s="32">
        <f>(uNES*L529+ uOCEX*G529+uEREX*'PH + UC'!H529+uHOEX*I529+uNES*S529+ uOCEX*N529+uEREX*O529+uHOEX*P529)/(1+oDR)^A$5:A$65536</f>
        <v>276.64878970261066</v>
      </c>
    </row>
    <row r="530" spans="1:25" x14ac:dyDescent="0.25">
      <c r="A530" s="4">
        <v>524</v>
      </c>
      <c r="C530" s="106">
        <f>IF(male=0,VLOOKUP((($A$5:$A$1570/'Life tables'!$I$2)*2)+age,lifetable,13,1),IF(male=1,VLOOKUP((($A$5:$A$1570/'Life tables'!$I$2)*2)+age,lifetable,10,1),"error"))</f>
        <v>4.3180287415445218E-4</v>
      </c>
      <c r="F530" s="97">
        <f t="shared" si="152"/>
        <v>71.006022591933998</v>
      </c>
      <c r="G530" s="97">
        <f t="shared" si="153"/>
        <v>7.1327035767774793</v>
      </c>
      <c r="H530" s="97">
        <f t="shared" si="154"/>
        <v>0.16322315846684274</v>
      </c>
      <c r="I530" s="97">
        <f t="shared" si="155"/>
        <v>0.16322315846684274</v>
      </c>
      <c r="J530" s="97">
        <f t="shared" si="156"/>
        <v>3.3881487000326414E-2</v>
      </c>
      <c r="K530" s="97">
        <f t="shared" si="157"/>
        <v>0.39351472781614627</v>
      </c>
      <c r="L530" s="97">
        <f t="shared" si="165"/>
        <v>63.119476483406359</v>
      </c>
      <c r="M530" s="97">
        <f t="shared" si="158"/>
        <v>416.80313302938879</v>
      </c>
      <c r="N530" s="97">
        <f t="shared" si="159"/>
        <v>40.139044767855211</v>
      </c>
      <c r="O530" s="97">
        <f t="shared" si="160"/>
        <v>0.95811483798925845</v>
      </c>
      <c r="P530" s="97">
        <f t="shared" si="161"/>
        <v>0.95811483798925845</v>
      </c>
      <c r="Q530" s="97">
        <f t="shared" si="162"/>
        <v>0.19813637917687221</v>
      </c>
      <c r="R530" s="97">
        <f t="shared" si="163"/>
        <v>7.5105779326538058E-2</v>
      </c>
      <c r="S530" s="97">
        <f t="shared" si="166"/>
        <v>374.47461642705167</v>
      </c>
      <c r="T530" s="97">
        <f t="shared" si="167"/>
        <v>75.800493224181977</v>
      </c>
      <c r="U530" s="97">
        <f t="shared" si="168"/>
        <v>437.090989527815</v>
      </c>
      <c r="V530" s="33">
        <f t="shared" si="169"/>
        <v>1000</v>
      </c>
      <c r="W530" s="101">
        <f t="shared" si="164"/>
        <v>52655.464868155104</v>
      </c>
      <c r="X530" s="108">
        <f t="shared" si="170"/>
        <v>487.10851724800295</v>
      </c>
      <c r="Y530" s="32">
        <f>(uNES*L530+ uOCEX*G530+uEREX*'PH + UC'!H530+uHOEX*I530+uNES*S530+ uOCEX*N530+uEREX*O530+uHOEX*P530)/(1+oDR)^A$5:A$65536</f>
        <v>276.17199346906892</v>
      </c>
    </row>
    <row r="531" spans="1:25" x14ac:dyDescent="0.25">
      <c r="A531" s="4">
        <v>525</v>
      </c>
      <c r="C531" s="106">
        <f>IF(male=0,VLOOKUP((($A$5:$A$1570/'Life tables'!$I$2)*2)+age,lifetable,13,1),IF(male=1,VLOOKUP((($A$5:$A$1570/'Life tables'!$I$2)*2)+age,lifetable,10,1),"error"))</f>
        <v>4.3180287415445218E-4</v>
      </c>
      <c r="F531" s="97">
        <f t="shared" si="152"/>
        <v>70.904016628790018</v>
      </c>
      <c r="G531" s="97">
        <f t="shared" si="153"/>
        <v>7.122456864292948</v>
      </c>
      <c r="H531" s="97">
        <f t="shared" si="154"/>
        <v>0.16298867504023967</v>
      </c>
      <c r="I531" s="97">
        <f t="shared" si="155"/>
        <v>0.16298867504023967</v>
      </c>
      <c r="J531" s="97">
        <f t="shared" si="156"/>
        <v>3.3832813471123414E-2</v>
      </c>
      <c r="K531" s="97">
        <f t="shared" si="157"/>
        <v>0.39294941170130188</v>
      </c>
      <c r="L531" s="97">
        <f t="shared" si="165"/>
        <v>63.028800189244166</v>
      </c>
      <c r="M531" s="97">
        <f t="shared" si="158"/>
        <v>416.20450061921292</v>
      </c>
      <c r="N531" s="97">
        <f t="shared" si="159"/>
        <v>40.081395169741839</v>
      </c>
      <c r="O531" s="97">
        <f t="shared" si="160"/>
        <v>0.9567387480579711</v>
      </c>
      <c r="P531" s="97">
        <f t="shared" si="161"/>
        <v>0.9567387480579711</v>
      </c>
      <c r="Q531" s="97">
        <f t="shared" si="162"/>
        <v>0.19785180632026222</v>
      </c>
      <c r="R531" s="97">
        <f t="shared" si="163"/>
        <v>7.4997908847327419E-2</v>
      </c>
      <c r="S531" s="97">
        <f t="shared" si="166"/>
        <v>373.93677823818757</v>
      </c>
      <c r="T531" s="97">
        <f t="shared" si="167"/>
        <v>76.032177843973358</v>
      </c>
      <c r="U531" s="97">
        <f t="shared" si="168"/>
        <v>437.5589368483636</v>
      </c>
      <c r="V531" s="33">
        <f t="shared" si="169"/>
        <v>999.99999999999989</v>
      </c>
      <c r="W531" s="101">
        <f t="shared" si="164"/>
        <v>52519.423348943485</v>
      </c>
      <c r="X531" s="108">
        <f t="shared" si="170"/>
        <v>486.40888530766296</v>
      </c>
      <c r="Y531" s="32">
        <f>(uNES*L531+ uOCEX*G531+uEREX*'PH + UC'!H531+uHOEX*I531+uNES*S531+ uOCEX*N531+uEREX*O531+uHOEX*P531)/(1+oDR)^A$5:A$65536</f>
        <v>275.69601904140296</v>
      </c>
    </row>
    <row r="532" spans="1:25" x14ac:dyDescent="0.25">
      <c r="A532" s="4">
        <v>526</v>
      </c>
      <c r="C532" s="106">
        <f>IF(male=0,VLOOKUP((($A$5:$A$1570/'Life tables'!$I$2)*2)+age,lifetable,13,1),IF(male=1,VLOOKUP((($A$5:$A$1570/'Life tables'!$I$2)*2)+age,lifetable,10,1),"error"))</f>
        <v>4.3180287415445218E-4</v>
      </c>
      <c r="F532" s="97">
        <f t="shared" si="152"/>
        <v>70.802158197668561</v>
      </c>
      <c r="G532" s="97">
        <f t="shared" si="153"/>
        <v>7.1122249717088462</v>
      </c>
      <c r="H532" s="97">
        <f t="shared" si="154"/>
        <v>0.16275453074885091</v>
      </c>
      <c r="I532" s="97">
        <f t="shared" si="155"/>
        <v>0.16275453074885091</v>
      </c>
      <c r="J532" s="97">
        <f t="shared" si="156"/>
        <v>3.3784210338826455E-2</v>
      </c>
      <c r="K532" s="97">
        <f t="shared" si="157"/>
        <v>0.39238491320757701</v>
      </c>
      <c r="L532" s="97">
        <f t="shared" si="165"/>
        <v>62.938255040915607</v>
      </c>
      <c r="M532" s="97">
        <f t="shared" si="158"/>
        <v>415.60672710999432</v>
      </c>
      <c r="N532" s="97">
        <f t="shared" si="159"/>
        <v>40.023828285651575</v>
      </c>
      <c r="O532" s="97">
        <f t="shared" si="160"/>
        <v>0.95536463250184145</v>
      </c>
      <c r="P532" s="97">
        <f t="shared" si="161"/>
        <v>0.95536463250184145</v>
      </c>
      <c r="Q532" s="97">
        <f t="shared" si="162"/>
        <v>0.19756764176078886</v>
      </c>
      <c r="R532" s="97">
        <f t="shared" si="163"/>
        <v>7.4890193137648581E-2</v>
      </c>
      <c r="S532" s="97">
        <f t="shared" si="166"/>
        <v>373.39971172444064</v>
      </c>
      <c r="T532" s="97">
        <f t="shared" si="167"/>
        <v>76.263529696072979</v>
      </c>
      <c r="U532" s="97">
        <f t="shared" si="168"/>
        <v>438.0262119547088</v>
      </c>
      <c r="V532" s="33">
        <f t="shared" si="169"/>
        <v>999.99999999999977</v>
      </c>
      <c r="W532" s="101">
        <f t="shared" si="164"/>
        <v>52383.733304420537</v>
      </c>
      <c r="X532" s="108">
        <f t="shared" si="170"/>
        <v>485.71025834921807</v>
      </c>
      <c r="Y532" s="32">
        <f>(uNES*L532+ uOCEX*G532+uEREX*'PH + UC'!H532+uHOEX*I532+uNES*S532+ uOCEX*N532+uEREX*O532+uHOEX*P532)/(1+oDR)^A$5:A$65536</f>
        <v>275.22086500009584</v>
      </c>
    </row>
    <row r="533" spans="1:25" x14ac:dyDescent="0.25">
      <c r="A533" s="4">
        <v>527</v>
      </c>
      <c r="C533" s="106">
        <f>IF(male=0,VLOOKUP((($A$5:$A$1570/'Life tables'!$I$2)*2)+age,lifetable,13,1),IF(male=1,VLOOKUP((($A$5:$A$1570/'Life tables'!$I$2)*2)+age,lifetable,10,1),"error"))</f>
        <v>4.3180287415445218E-4</v>
      </c>
      <c r="F533" s="97">
        <f t="shared" si="152"/>
        <v>70.700447036046313</v>
      </c>
      <c r="G533" s="97">
        <f t="shared" si="153"/>
        <v>7.1020078726541582</v>
      </c>
      <c r="H533" s="97">
        <f t="shared" si="154"/>
        <v>0.16252072498920819</v>
      </c>
      <c r="I533" s="97">
        <f t="shared" si="155"/>
        <v>0.16252072498920819</v>
      </c>
      <c r="J533" s="97">
        <f t="shared" si="156"/>
        <v>3.3735677478169045E-2</v>
      </c>
      <c r="K533" s="97">
        <f t="shared" si="157"/>
        <v>0.39182123088006993</v>
      </c>
      <c r="L533" s="97">
        <f t="shared" si="165"/>
        <v>62.847840805055498</v>
      </c>
      <c r="M533" s="97">
        <f t="shared" si="158"/>
        <v>415.00981131317178</v>
      </c>
      <c r="N533" s="97">
        <f t="shared" si="159"/>
        <v>39.966344001123389</v>
      </c>
      <c r="O533" s="97">
        <f t="shared" si="160"/>
        <v>0.9539924885886969</v>
      </c>
      <c r="P533" s="97">
        <f t="shared" si="161"/>
        <v>0.9539924885886969</v>
      </c>
      <c r="Q533" s="97">
        <f t="shared" si="162"/>
        <v>0.19728388493344379</v>
      </c>
      <c r="R533" s="97">
        <f t="shared" si="163"/>
        <v>7.4782631983328948E-2</v>
      </c>
      <c r="S533" s="97">
        <f t="shared" si="166"/>
        <v>372.86341581795421</v>
      </c>
      <c r="T533" s="97">
        <f t="shared" si="167"/>
        <v>76.494549258484597</v>
      </c>
      <c r="U533" s="97">
        <f t="shared" si="168"/>
        <v>438.49281581757219</v>
      </c>
      <c r="V533" s="33">
        <f t="shared" si="169"/>
        <v>999.99999999999977</v>
      </c>
      <c r="W533" s="101">
        <f t="shared" si="164"/>
        <v>52248.393828138396</v>
      </c>
      <c r="X533" s="108">
        <f t="shared" si="170"/>
        <v>485.01263492394304</v>
      </c>
      <c r="Y533" s="32">
        <f>(uNES*L533+ uOCEX*G533+uEREX*'PH + UC'!H533+uHOEX*I533+uNES*S533+ uOCEX*N533+uEREX*O533+uHOEX*P533)/(1+oDR)^A$5:A$65536</f>
        <v>274.74652992823394</v>
      </c>
    </row>
    <row r="534" spans="1:25" x14ac:dyDescent="0.25">
      <c r="A534" s="4">
        <v>528</v>
      </c>
      <c r="C534" s="106">
        <f>IF(male=0,VLOOKUP((($A$5:$A$1570/'Life tables'!$I$2)*2)+age,lifetable,13,1),IF(male=1,VLOOKUP((($A$5:$A$1570/'Life tables'!$I$2)*2)+age,lifetable,10,1),"error"))</f>
        <v>4.3180287415445218E-4</v>
      </c>
      <c r="F534" s="97">
        <f t="shared" si="152"/>
        <v>70.598882884285317</v>
      </c>
      <c r="G534" s="97">
        <f t="shared" si="153"/>
        <v>7.0918055410477079</v>
      </c>
      <c r="H534" s="97">
        <f t="shared" si="154"/>
        <v>0.16228725716447584</v>
      </c>
      <c r="I534" s="97">
        <f t="shared" si="155"/>
        <v>0.16228725716447584</v>
      </c>
      <c r="J534" s="97">
        <f t="shared" si="156"/>
        <v>3.3687214765261361E-2</v>
      </c>
      <c r="K534" s="97">
        <f t="shared" si="157"/>
        <v>0.3912583632798694</v>
      </c>
      <c r="L534" s="97">
        <f t="shared" si="165"/>
        <v>62.757557250863528</v>
      </c>
      <c r="M534" s="97">
        <f t="shared" si="158"/>
        <v>414.41375203965782</v>
      </c>
      <c r="N534" s="97">
        <f t="shared" si="159"/>
        <v>39.908942201645587</v>
      </c>
      <c r="O534" s="97">
        <f t="shared" si="160"/>
        <v>0.95262231358515492</v>
      </c>
      <c r="P534" s="97">
        <f t="shared" si="161"/>
        <v>0.95262231358515492</v>
      </c>
      <c r="Q534" s="97">
        <f t="shared" si="162"/>
        <v>0.19700053527296865</v>
      </c>
      <c r="R534" s="97">
        <f t="shared" si="163"/>
        <v>7.4675225170101084E-2</v>
      </c>
      <c r="S534" s="97">
        <f t="shared" si="166"/>
        <v>372.32788945039886</v>
      </c>
      <c r="T534" s="97">
        <f t="shared" si="167"/>
        <v>76.725237008522825</v>
      </c>
      <c r="U534" s="97">
        <f t="shared" si="168"/>
        <v>438.95874940602215</v>
      </c>
      <c r="V534" s="33">
        <f t="shared" si="169"/>
        <v>1000</v>
      </c>
      <c r="W534" s="101">
        <f t="shared" si="164"/>
        <v>52113.404015903456</v>
      </c>
      <c r="X534" s="108">
        <f t="shared" si="170"/>
        <v>484.31601358545493</v>
      </c>
      <c r="Y534" s="32">
        <f>(uNES*L534+ uOCEX*G534+uEREX*'PH + UC'!H534+uHOEX*I534+uNES*S534+ uOCEX*N534+uEREX*O534+uHOEX*P534)/(1+oDR)^A$5:A$65536</f>
        <v>274.27301241149576</v>
      </c>
    </row>
    <row r="535" spans="1:25" x14ac:dyDescent="0.25">
      <c r="A535" s="4">
        <v>529</v>
      </c>
      <c r="C535" s="106">
        <f>IF(male=0,VLOOKUP((($A$5:$A$1570/'Life tables'!$I$2)*2)+age,lifetable,13,1),IF(male=1,VLOOKUP((($A$5:$A$1570/'Life tables'!$I$2)*2)+age,lifetable,10,1),"error"))</f>
        <v>4.3180287415445218E-4</v>
      </c>
      <c r="F535" s="97">
        <f t="shared" si="152"/>
        <v>70.497465485504563</v>
      </c>
      <c r="G535" s="97">
        <f t="shared" si="153"/>
        <v>7.0816179510852599</v>
      </c>
      <c r="H535" s="97">
        <f t="shared" si="154"/>
        <v>0.16205412668415561</v>
      </c>
      <c r="I535" s="97">
        <f t="shared" si="155"/>
        <v>0.16205412668415561</v>
      </c>
      <c r="J535" s="97">
        <f t="shared" si="156"/>
        <v>3.3638822077529155E-2</v>
      </c>
      <c r="K535" s="97">
        <f t="shared" si="157"/>
        <v>0.39069630898334323</v>
      </c>
      <c r="L535" s="97">
        <f t="shared" si="165"/>
        <v>62.667404149990119</v>
      </c>
      <c r="M535" s="97">
        <f t="shared" si="158"/>
        <v>413.81854809995036</v>
      </c>
      <c r="N535" s="97">
        <f t="shared" si="159"/>
        <v>39.851622772666545</v>
      </c>
      <c r="O535" s="97">
        <f t="shared" si="160"/>
        <v>0.95125410475688021</v>
      </c>
      <c r="P535" s="97">
        <f t="shared" si="161"/>
        <v>0.95125410475688021</v>
      </c>
      <c r="Q535" s="97">
        <f t="shared" si="162"/>
        <v>0.19671759221390789</v>
      </c>
      <c r="R535" s="97">
        <f t="shared" si="163"/>
        <v>7.4567972483622832E-2</v>
      </c>
      <c r="S535" s="97">
        <f t="shared" si="166"/>
        <v>371.79313155307256</v>
      </c>
      <c r="T535" s="97">
        <f t="shared" si="167"/>
        <v>76.95559342281426</v>
      </c>
      <c r="U535" s="97">
        <f t="shared" si="168"/>
        <v>439.42401368748909</v>
      </c>
      <c r="V535" s="33">
        <f t="shared" si="169"/>
        <v>1000</v>
      </c>
      <c r="W535" s="101">
        <f t="shared" si="164"/>
        <v>51978.762965774942</v>
      </c>
      <c r="X535" s="108">
        <f t="shared" si="170"/>
        <v>483.62039288969657</v>
      </c>
      <c r="Y535" s="32">
        <f>(uNES*L535+ uOCEX*G535+uEREX*'PH + UC'!H535+uHOEX*I535+uNES*S535+ uOCEX*N535+uEREX*O535+uHOEX*P535)/(1+oDR)^A$5:A$65536</f>
        <v>273.80031103813934</v>
      </c>
    </row>
    <row r="536" spans="1:25" x14ac:dyDescent="0.25">
      <c r="A536" s="4">
        <v>530</v>
      </c>
      <c r="C536" s="106">
        <f>IF(male=0,VLOOKUP((($A$5:$A$1570/'Life tables'!$I$2)*2)+age,lifetable,13,1),IF(male=1,VLOOKUP((($A$5:$A$1570/'Life tables'!$I$2)*2)+age,lifetable,10,1),"error"))</f>
        <v>4.3180287415445218E-4</v>
      </c>
      <c r="F536" s="97">
        <f t="shared" si="152"/>
        <v>70.396194585457891</v>
      </c>
      <c r="G536" s="97">
        <f t="shared" si="153"/>
        <v>7.0714450772272546</v>
      </c>
      <c r="H536" s="97">
        <f t="shared" si="154"/>
        <v>0.1618213329638061</v>
      </c>
      <c r="I536" s="97">
        <f t="shared" si="155"/>
        <v>0.1618213329638061</v>
      </c>
      <c r="J536" s="97">
        <f t="shared" si="156"/>
        <v>3.3590499293655436E-2</v>
      </c>
      <c r="K536" s="97">
        <f t="shared" si="157"/>
        <v>0.39013506658146152</v>
      </c>
      <c r="L536" s="97">
        <f t="shared" si="165"/>
        <v>62.577381276427907</v>
      </c>
      <c r="M536" s="97">
        <f t="shared" si="158"/>
        <v>413.2241983042386</v>
      </c>
      <c r="N536" s="97">
        <f t="shared" si="159"/>
        <v>39.794385599604894</v>
      </c>
      <c r="O536" s="97">
        <f t="shared" si="160"/>
        <v>0.94988785936882747</v>
      </c>
      <c r="P536" s="97">
        <f t="shared" si="161"/>
        <v>0.94988785936882747</v>
      </c>
      <c r="Q536" s="97">
        <f t="shared" si="162"/>
        <v>0.19643505519065926</v>
      </c>
      <c r="R536" s="97">
        <f t="shared" si="163"/>
        <v>7.4460873709496403E-2</v>
      </c>
      <c r="S536" s="97">
        <f t="shared" si="166"/>
        <v>371.25914105699587</v>
      </c>
      <c r="T536" s="97">
        <f t="shared" si="167"/>
        <v>77.185618977298574</v>
      </c>
      <c r="U536" s="97">
        <f t="shared" si="168"/>
        <v>439.88860962778006</v>
      </c>
      <c r="V536" s="33">
        <f t="shared" si="169"/>
        <v>999.99999999999977</v>
      </c>
      <c r="W536" s="101">
        <f t="shared" si="164"/>
        <v>51844.46977806338</v>
      </c>
      <c r="X536" s="108">
        <f t="shared" si="170"/>
        <v>482.92577139492118</v>
      </c>
      <c r="Y536" s="32">
        <f>(uNES*L536+ uOCEX*G536+uEREX*'PH + UC'!H536+uHOEX*I536+uNES*S536+ uOCEX*N536+uEREX*O536+uHOEX*P536)/(1+oDR)^A$5:A$65536</f>
        <v>273.32842439899116</v>
      </c>
    </row>
    <row r="537" spans="1:25" x14ac:dyDescent="0.25">
      <c r="A537" s="4">
        <v>531</v>
      </c>
      <c r="C537" s="106">
        <f>IF(male=0,VLOOKUP((($A$5:$A$1570/'Life tables'!$I$2)*2)+age,lifetable,13,1),IF(male=1,VLOOKUP((($A$5:$A$1570/'Life tables'!$I$2)*2)+age,lifetable,10,1),"error"))</f>
        <v>4.3180287415445218E-4</v>
      </c>
      <c r="F537" s="97">
        <f t="shared" si="152"/>
        <v>70.295069932418002</v>
      </c>
      <c r="G537" s="97">
        <f t="shared" si="153"/>
        <v>7.0612868941871598</v>
      </c>
      <c r="H537" s="97">
        <f t="shared" si="154"/>
        <v>0.16158887542477604</v>
      </c>
      <c r="I537" s="97">
        <f t="shared" si="155"/>
        <v>0.16158887542477604</v>
      </c>
      <c r="J537" s="97">
        <f t="shared" si="156"/>
        <v>3.3542246293525098E-2</v>
      </c>
      <c r="K537" s="97">
        <f t="shared" si="157"/>
        <v>0.38957463467915393</v>
      </c>
      <c r="L537" s="97">
        <f t="shared" si="165"/>
        <v>62.487488406408609</v>
      </c>
      <c r="M537" s="97">
        <f t="shared" si="158"/>
        <v>412.63070146250311</v>
      </c>
      <c r="N537" s="97">
        <f t="shared" si="159"/>
        <v>39.7372305678592</v>
      </c>
      <c r="O537" s="97">
        <f t="shared" si="160"/>
        <v>0.9485235746854721</v>
      </c>
      <c r="P537" s="97">
        <f t="shared" si="161"/>
        <v>0.9485235746854721</v>
      </c>
      <c r="Q537" s="97">
        <f t="shared" si="162"/>
        <v>0.19615292363752118</v>
      </c>
      <c r="R537" s="97">
        <f t="shared" si="163"/>
        <v>7.4353928633286437E-2</v>
      </c>
      <c r="S537" s="97">
        <f t="shared" si="166"/>
        <v>370.72591689300214</v>
      </c>
      <c r="T537" s="97">
        <f t="shared" si="167"/>
        <v>77.415314147229623</v>
      </c>
      <c r="U537" s="97">
        <f t="shared" si="168"/>
        <v>440.35253819109249</v>
      </c>
      <c r="V537" s="33">
        <f t="shared" si="169"/>
        <v>999.99999999999977</v>
      </c>
      <c r="W537" s="101">
        <f t="shared" si="164"/>
        <v>51710.523555328793</v>
      </c>
      <c r="X537" s="108">
        <f t="shared" si="170"/>
        <v>482.23214766167757</v>
      </c>
      <c r="Y537" s="32">
        <f>(uNES*L537+ uOCEX*G537+uEREX*'PH + UC'!H537+uHOEX*I537+uNES*S537+ uOCEX*N537+uEREX*O537+uHOEX*P537)/(1+oDR)^A$5:A$65536</f>
        <v>272.85735108743478</v>
      </c>
    </row>
    <row r="538" spans="1:25" x14ac:dyDescent="0.25">
      <c r="A538" s="4">
        <v>532</v>
      </c>
      <c r="C538" s="106">
        <f>IF(male=0,VLOOKUP((($A$5:$A$1570/'Life tables'!$I$2)*2)+age,lifetable,13,1),IF(male=1,VLOOKUP((($A$5:$A$1570/'Life tables'!$I$2)*2)+age,lifetable,10,1),"error"))</f>
        <v>4.3180287415445218E-4</v>
      </c>
      <c r="F538" s="97">
        <f t="shared" si="152"/>
        <v>70.194091277066008</v>
      </c>
      <c r="G538" s="97">
        <f t="shared" si="153"/>
        <v>7.0511433769203702</v>
      </c>
      <c r="H538" s="97">
        <f t="shared" si="154"/>
        <v>0.16135675349395043</v>
      </c>
      <c r="I538" s="97">
        <f t="shared" si="155"/>
        <v>0.16135675349395043</v>
      </c>
      <c r="J538" s="97">
        <f t="shared" si="156"/>
        <v>3.3494062958172248E-2</v>
      </c>
      <c r="K538" s="97">
        <f t="shared" si="157"/>
        <v>0.38901501189469739</v>
      </c>
      <c r="L538" s="97">
        <f t="shared" si="165"/>
        <v>62.397725318304865</v>
      </c>
      <c r="M538" s="97">
        <f t="shared" si="158"/>
        <v>412.03805638461154</v>
      </c>
      <c r="N538" s="97">
        <f t="shared" si="159"/>
        <v>39.680157562817122</v>
      </c>
      <c r="O538" s="97">
        <f t="shared" si="160"/>
        <v>0.94716124797102974</v>
      </c>
      <c r="P538" s="97">
        <f t="shared" si="161"/>
        <v>0.94716124797102974</v>
      </c>
      <c r="Q538" s="97">
        <f t="shared" si="162"/>
        <v>0.19587119698873867</v>
      </c>
      <c r="R538" s="97">
        <f t="shared" si="163"/>
        <v>7.4247137040537189E-2</v>
      </c>
      <c r="S538" s="97">
        <f t="shared" si="166"/>
        <v>370.1934579918231</v>
      </c>
      <c r="T538" s="97">
        <f t="shared" si="167"/>
        <v>77.64467940717654</v>
      </c>
      <c r="U538" s="97">
        <f t="shared" si="168"/>
        <v>440.81580034002775</v>
      </c>
      <c r="V538" s="33">
        <f t="shared" si="169"/>
        <v>999.99999999999966</v>
      </c>
      <c r="W538" s="101">
        <f t="shared" si="164"/>
        <v>51576.92340237875</v>
      </c>
      <c r="X538" s="108">
        <f t="shared" si="170"/>
        <v>481.5395202527954</v>
      </c>
      <c r="Y538" s="32">
        <f>(uNES*L538+ uOCEX*G538+uEREX*'PH + UC'!H538+uHOEX*I538+uNES*S538+ uOCEX*N538+uEREX*O538+uHOEX*P538)/(1+oDR)^A$5:A$65536</f>
        <v>272.38708969939995</v>
      </c>
    </row>
    <row r="539" spans="1:25" x14ac:dyDescent="0.25">
      <c r="A539" s="4">
        <v>533</v>
      </c>
      <c r="C539" s="106">
        <f>IF(male=0,VLOOKUP((($A$5:$A$1570/'Life tables'!$I$2)*2)+age,lifetable,13,1),IF(male=1,VLOOKUP((($A$5:$A$1570/'Life tables'!$I$2)*2)+age,lifetable,10,1),"error"))</f>
        <v>4.3180287415445218E-4</v>
      </c>
      <c r="F539" s="97">
        <f t="shared" si="152"/>
        <v>70.093258372386714</v>
      </c>
      <c r="G539" s="97">
        <f t="shared" si="153"/>
        <v>7.0410145006136924</v>
      </c>
      <c r="H539" s="97">
        <f t="shared" si="154"/>
        <v>0.16112496660350981</v>
      </c>
      <c r="I539" s="97">
        <f t="shared" si="155"/>
        <v>0.16112496660350981</v>
      </c>
      <c r="J539" s="97">
        <f t="shared" si="156"/>
        <v>3.3445949169730232E-2</v>
      </c>
      <c r="K539" s="97">
        <f t="shared" si="157"/>
        <v>0.38845619685913607</v>
      </c>
      <c r="L539" s="97">
        <f t="shared" si="165"/>
        <v>62.308091792537134</v>
      </c>
      <c r="M539" s="97">
        <f t="shared" si="158"/>
        <v>411.44626188040866</v>
      </c>
      <c r="N539" s="97">
        <f t="shared" si="159"/>
        <v>39.623166469864145</v>
      </c>
      <c r="O539" s="97">
        <f t="shared" si="160"/>
        <v>0.94580087648966349</v>
      </c>
      <c r="P539" s="97">
        <f t="shared" si="161"/>
        <v>0.94580087648966349</v>
      </c>
      <c r="Q539" s="97">
        <f t="shared" si="162"/>
        <v>0.19558987467854561</v>
      </c>
      <c r="R539" s="97">
        <f t="shared" si="163"/>
        <v>7.4140498716788822E-2</v>
      </c>
      <c r="S539" s="97">
        <f t="shared" si="166"/>
        <v>369.66176328416987</v>
      </c>
      <c r="T539" s="97">
        <f t="shared" si="167"/>
        <v>77.873715231024818</v>
      </c>
      <c r="U539" s="97">
        <f t="shared" si="168"/>
        <v>441.27839703560369</v>
      </c>
      <c r="V539" s="33">
        <f t="shared" si="169"/>
        <v>999.99999999999966</v>
      </c>
      <c r="W539" s="101">
        <f t="shared" si="164"/>
        <v>51443.668426266006</v>
      </c>
      <c r="X539" s="108">
        <f t="shared" si="170"/>
        <v>480.84788773337118</v>
      </c>
      <c r="Y539" s="32">
        <f>(uNES*L539+ uOCEX*G539+uEREX*'PH + UC'!H539+uHOEX*I539+uNES*S539+ uOCEX*N539+uEREX*O539+uHOEX*P539)/(1+oDR)^A$5:A$65536</f>
        <v>271.91763883335227</v>
      </c>
    </row>
    <row r="540" spans="1:25" x14ac:dyDescent="0.25">
      <c r="A540" s="4">
        <v>534</v>
      </c>
      <c r="C540" s="106">
        <f>IF(male=0,VLOOKUP((($A$5:$A$1570/'Life tables'!$I$2)*2)+age,lifetable,13,1),IF(male=1,VLOOKUP((($A$5:$A$1570/'Life tables'!$I$2)*2)+age,lifetable,10,1),"error"))</f>
        <v>4.3180287415445218E-4</v>
      </c>
      <c r="F540" s="97">
        <f t="shared" si="152"/>
        <v>69.992570973568803</v>
      </c>
      <c r="G540" s="97">
        <f t="shared" si="153"/>
        <v>7.0309002406753178</v>
      </c>
      <c r="H540" s="97">
        <f t="shared" si="154"/>
        <v>0.16089351419070086</v>
      </c>
      <c r="I540" s="97">
        <f t="shared" si="155"/>
        <v>0.16089351419070086</v>
      </c>
      <c r="J540" s="97">
        <f t="shared" si="156"/>
        <v>3.3397904811384035E-2</v>
      </c>
      <c r="K540" s="97">
        <f t="shared" si="157"/>
        <v>0.38789818821572775</v>
      </c>
      <c r="L540" s="97">
        <f t="shared" si="165"/>
        <v>62.218587611484971</v>
      </c>
      <c r="M540" s="97">
        <f t="shared" si="158"/>
        <v>410.85531675980241</v>
      </c>
      <c r="N540" s="97">
        <f t="shared" si="159"/>
        <v>39.566257174391822</v>
      </c>
      <c r="O540" s="97">
        <f t="shared" si="160"/>
        <v>0.94444245750568168</v>
      </c>
      <c r="P540" s="97">
        <f t="shared" si="161"/>
        <v>0.94444245750568168</v>
      </c>
      <c r="Q540" s="97">
        <f t="shared" si="162"/>
        <v>0.19530895614120605</v>
      </c>
      <c r="R540" s="97">
        <f t="shared" si="163"/>
        <v>7.4034013447592889E-2</v>
      </c>
      <c r="S540" s="97">
        <f t="shared" si="166"/>
        <v>369.1308317008104</v>
      </c>
      <c r="T540" s="97">
        <f t="shared" si="167"/>
        <v>78.102422091977402</v>
      </c>
      <c r="U540" s="97">
        <f t="shared" si="168"/>
        <v>441.74032923726702</v>
      </c>
      <c r="V540" s="33">
        <f t="shared" si="169"/>
        <v>999.99999999999966</v>
      </c>
      <c r="W540" s="101">
        <f t="shared" si="164"/>
        <v>51310.757736286279</v>
      </c>
      <c r="X540" s="108">
        <f t="shared" si="170"/>
        <v>480.15724867075528</v>
      </c>
      <c r="Y540" s="32">
        <f>(uNES*L540+ uOCEX*G540+uEREX*'PH + UC'!H540+uHOEX*I540+uNES*S540+ uOCEX*N540+uEREX*O540+uHOEX*P540)/(1+oDR)^A$5:A$65536</f>
        <v>271.448997090283</v>
      </c>
    </row>
    <row r="541" spans="1:25" x14ac:dyDescent="0.25">
      <c r="A541" s="4">
        <v>535</v>
      </c>
      <c r="C541" s="106">
        <f>IF(male=0,VLOOKUP((($A$5:$A$1570/'Life tables'!$I$2)*2)+age,lifetable,13,1),IF(male=1,VLOOKUP((($A$5:$A$1570/'Life tables'!$I$2)*2)+age,lifetable,10,1),"error"))</f>
        <v>4.3180287415445218E-4</v>
      </c>
      <c r="F541" s="97">
        <f t="shared" si="152"/>
        <v>69.892028837910047</v>
      </c>
      <c r="G541" s="97">
        <f t="shared" si="153"/>
        <v>7.0208005727252987</v>
      </c>
      <c r="H541" s="97">
        <f t="shared" si="154"/>
        <v>0.16066239569761845</v>
      </c>
      <c r="I541" s="97">
        <f t="shared" si="155"/>
        <v>0.16066239569761845</v>
      </c>
      <c r="J541" s="97">
        <f t="shared" si="156"/>
        <v>3.3349929767324968E-2</v>
      </c>
      <c r="K541" s="97">
        <f t="shared" si="157"/>
        <v>0.3873409846194189</v>
      </c>
      <c r="L541" s="97">
        <f t="shared" si="165"/>
        <v>62.129212559402767</v>
      </c>
      <c r="M541" s="97">
        <f t="shared" si="158"/>
        <v>410.26521983284516</v>
      </c>
      <c r="N541" s="97">
        <f t="shared" si="159"/>
        <v>39.509429561805618</v>
      </c>
      <c r="O541" s="97">
        <f t="shared" si="160"/>
        <v>0.94308598828372481</v>
      </c>
      <c r="P541" s="97">
        <f t="shared" si="161"/>
        <v>0.94308598828372481</v>
      </c>
      <c r="Q541" s="97">
        <f t="shared" si="162"/>
        <v>0.19502844081105264</v>
      </c>
      <c r="R541" s="97">
        <f t="shared" si="163"/>
        <v>7.3927681018526911E-2</v>
      </c>
      <c r="S541" s="97">
        <f t="shared" si="166"/>
        <v>368.6006621726425</v>
      </c>
      <c r="T541" s="97">
        <f t="shared" si="167"/>
        <v>78.330800462555786</v>
      </c>
      <c r="U541" s="97">
        <f t="shared" si="168"/>
        <v>442.20159790290495</v>
      </c>
      <c r="V541" s="33">
        <f t="shared" si="169"/>
        <v>999.99999999999966</v>
      </c>
      <c r="W541" s="101">
        <f t="shared" si="164"/>
        <v>51178.190443975691</v>
      </c>
      <c r="X541" s="108">
        <f t="shared" si="170"/>
        <v>479.46760163453888</v>
      </c>
      <c r="Y541" s="32">
        <f>(uNES*L541+ uOCEX*G541+uEREX*'PH + UC'!H541+uHOEX*I541+uNES*S541+ uOCEX*N541+uEREX*O541+uHOEX*P541)/(1+oDR)^A$5:A$65536</f>
        <v>270.98116307369918</v>
      </c>
    </row>
    <row r="542" spans="1:25" x14ac:dyDescent="0.25">
      <c r="A542" s="4">
        <v>536</v>
      </c>
      <c r="C542" s="106">
        <f>IF(male=0,VLOOKUP((($A$5:$A$1570/'Life tables'!$I$2)*2)+age,lifetable,13,1),IF(male=1,VLOOKUP((($A$5:$A$1570/'Life tables'!$I$2)*2)+age,lifetable,10,1),"error"))</f>
        <v>4.3180287415445218E-4</v>
      </c>
      <c r="F542" s="97">
        <f t="shared" si="152"/>
        <v>69.791631724727239</v>
      </c>
      <c r="G542" s="97">
        <f t="shared" si="153"/>
        <v>7.0107154725865044</v>
      </c>
      <c r="H542" s="97">
        <f t="shared" si="154"/>
        <v>0.16043161057099861</v>
      </c>
      <c r="I542" s="97">
        <f t="shared" si="155"/>
        <v>0.16043161057099861</v>
      </c>
      <c r="J542" s="97">
        <f t="shared" si="156"/>
        <v>3.3302023922707771E-2</v>
      </c>
      <c r="K542" s="97">
        <f t="shared" si="157"/>
        <v>0.38678458473634553</v>
      </c>
      <c r="L542" s="97">
        <f t="shared" si="165"/>
        <v>62.039966422339688</v>
      </c>
      <c r="M542" s="97">
        <f t="shared" si="158"/>
        <v>409.67596990981161</v>
      </c>
      <c r="N542" s="97">
        <f t="shared" si="159"/>
        <v>39.452683517532407</v>
      </c>
      <c r="O542" s="97">
        <f t="shared" si="160"/>
        <v>0.94173146608894398</v>
      </c>
      <c r="P542" s="97">
        <f t="shared" si="161"/>
        <v>0.94173146608894398</v>
      </c>
      <c r="Q542" s="97">
        <f t="shared" si="162"/>
        <v>0.19474832812252377</v>
      </c>
      <c r="R542" s="97">
        <f t="shared" si="163"/>
        <v>7.3821501215208557E-2</v>
      </c>
      <c r="S542" s="97">
        <f t="shared" si="166"/>
        <v>368.07125363076358</v>
      </c>
      <c r="T542" s="97">
        <f t="shared" si="167"/>
        <v>78.558850814601016</v>
      </c>
      <c r="U542" s="97">
        <f t="shared" si="168"/>
        <v>442.6622039888565</v>
      </c>
      <c r="V542" s="33">
        <f t="shared" si="169"/>
        <v>999.99999999999955</v>
      </c>
      <c r="W542" s="101">
        <f t="shared" si="164"/>
        <v>51045.965663108138</v>
      </c>
      <c r="X542" s="108">
        <f t="shared" si="170"/>
        <v>478.77894519654205</v>
      </c>
      <c r="Y542" s="32">
        <f>(uNES*L542+ uOCEX*G542+uEREX*'PH + UC'!H542+uHOEX*I542+uNES*S542+ uOCEX*N542+uEREX*O542+uHOEX*P542)/(1+oDR)^A$5:A$65536</f>
        <v>270.51413538961418</v>
      </c>
    </row>
    <row r="543" spans="1:25" x14ac:dyDescent="0.25">
      <c r="A543" s="4">
        <v>537</v>
      </c>
      <c r="C543" s="106">
        <f>IF(male=0,VLOOKUP((($A$5:$A$1570/'Life tables'!$I$2)*2)+age,lifetable,13,1),IF(male=1,VLOOKUP((($A$5:$A$1570/'Life tables'!$I$2)*2)+age,lifetable,10,1),"error"))</f>
        <v>4.3180287415445218E-4</v>
      </c>
      <c r="F543" s="97">
        <f t="shared" si="152"/>
        <v>69.691379395270502</v>
      </c>
      <c r="G543" s="97">
        <f t="shared" si="153"/>
        <v>7.00064491627601</v>
      </c>
      <c r="H543" s="97">
        <f t="shared" si="154"/>
        <v>0.16020115826202155</v>
      </c>
      <c r="I543" s="97">
        <f t="shared" si="155"/>
        <v>0.16020115826202155</v>
      </c>
      <c r="J543" s="97">
        <f t="shared" si="156"/>
        <v>3.3254187163609734E-2</v>
      </c>
      <c r="K543" s="97">
        <f t="shared" si="157"/>
        <v>0.38622898724335786</v>
      </c>
      <c r="L543" s="97">
        <f t="shared" si="165"/>
        <v>61.950848988063484</v>
      </c>
      <c r="M543" s="97">
        <f t="shared" si="158"/>
        <v>409.08756580127152</v>
      </c>
      <c r="N543" s="97">
        <f t="shared" si="159"/>
        <v>39.396018927027477</v>
      </c>
      <c r="O543" s="97">
        <f t="shared" si="160"/>
        <v>0.94037888818716908</v>
      </c>
      <c r="P543" s="97">
        <f t="shared" si="161"/>
        <v>0.94037888818716908</v>
      </c>
      <c r="Q543" s="97">
        <f t="shared" si="162"/>
        <v>0.19446861751019806</v>
      </c>
      <c r="R543" s="97">
        <f t="shared" si="163"/>
        <v>7.3715473823308592E-2</v>
      </c>
      <c r="S543" s="97">
        <f t="shared" si="166"/>
        <v>367.54260500653618</v>
      </c>
      <c r="T543" s="97">
        <f t="shared" si="167"/>
        <v>78.786573619274819</v>
      </c>
      <c r="U543" s="97">
        <f t="shared" si="168"/>
        <v>443.12214844992315</v>
      </c>
      <c r="V543" s="33">
        <f t="shared" si="169"/>
        <v>999.99999999999955</v>
      </c>
      <c r="W543" s="101">
        <f t="shared" si="164"/>
        <v>50914.082509692242</v>
      </c>
      <c r="X543" s="108">
        <f t="shared" si="170"/>
        <v>478.09127793080154</v>
      </c>
      <c r="Y543" s="32">
        <f>(uNES*L543+ uOCEX*G543+uEREX*'PH + UC'!H543+uHOEX*I543+uNES*S543+ uOCEX*N543+uEREX*O543+uHOEX*P543)/(1+oDR)^A$5:A$65536</f>
        <v>270.04791264653841</v>
      </c>
    </row>
    <row r="544" spans="1:25" x14ac:dyDescent="0.25">
      <c r="A544" s="4">
        <v>538</v>
      </c>
      <c r="C544" s="106">
        <f>IF(male=0,VLOOKUP((($A$5:$A$1570/'Life tables'!$I$2)*2)+age,lifetable,13,1),IF(male=1,VLOOKUP((($A$5:$A$1570/'Life tables'!$I$2)*2)+age,lifetable,10,1),"error"))</f>
        <v>4.3180287415445218E-4</v>
      </c>
      <c r="F544" s="97">
        <f t="shared" si="152"/>
        <v>69.591271612641918</v>
      </c>
      <c r="G544" s="97">
        <f t="shared" si="153"/>
        <v>6.9905888799969222</v>
      </c>
      <c r="H544" s="97">
        <f t="shared" si="154"/>
        <v>0.15997103822612468</v>
      </c>
      <c r="I544" s="97">
        <f t="shared" si="155"/>
        <v>0.15997103822612468</v>
      </c>
      <c r="J544" s="97">
        <f t="shared" si="156"/>
        <v>3.3206419376991765E-2</v>
      </c>
      <c r="K544" s="97">
        <f t="shared" si="157"/>
        <v>0.38567419082756987</v>
      </c>
      <c r="L544" s="97">
        <f t="shared" si="165"/>
        <v>61.861860045988188</v>
      </c>
      <c r="M544" s="97">
        <f t="shared" si="158"/>
        <v>408.50000631815965</v>
      </c>
      <c r="N544" s="97">
        <f t="shared" si="159"/>
        <v>39.339435675781274</v>
      </c>
      <c r="O544" s="97">
        <f t="shared" si="160"/>
        <v>0.93902825184506866</v>
      </c>
      <c r="P544" s="97">
        <f t="shared" si="161"/>
        <v>0.93902825184506866</v>
      </c>
      <c r="Q544" s="97">
        <f t="shared" si="162"/>
        <v>0.19418930840882764</v>
      </c>
      <c r="R544" s="97">
        <f t="shared" si="163"/>
        <v>7.3609598628563588E-2</v>
      </c>
      <c r="S544" s="97">
        <f t="shared" si="166"/>
        <v>367.01471523165083</v>
      </c>
      <c r="T544" s="97">
        <f t="shared" si="167"/>
        <v>79.013969347060637</v>
      </c>
      <c r="U544" s="97">
        <f t="shared" si="168"/>
        <v>443.5814322393793</v>
      </c>
      <c r="V544" s="33">
        <f t="shared" si="169"/>
        <v>999.99999999999955</v>
      </c>
      <c r="W544" s="101">
        <f t="shared" si="164"/>
        <v>50782.540101968611</v>
      </c>
      <c r="X544" s="108">
        <f t="shared" si="170"/>
        <v>477.4045984135596</v>
      </c>
      <c r="Y544" s="32">
        <f>(uNES*L544+ uOCEX*G544+uEREX*'PH + UC'!H544+uHOEX*I544+uNES*S544+ uOCEX*N544+uEREX*O544+uHOEX*P544)/(1+oDR)^A$5:A$65536</f>
        <v>269.58249345547017</v>
      </c>
    </row>
    <row r="545" spans="1:25" x14ac:dyDescent="0.25">
      <c r="A545" s="4">
        <v>539</v>
      </c>
      <c r="C545" s="106">
        <f>IF(male=0,VLOOKUP((($A$5:$A$1570/'Life tables'!$I$2)*2)+age,lifetable,13,1),IF(male=1,VLOOKUP((($A$5:$A$1570/'Life tables'!$I$2)*2)+age,lifetable,10,1),"error"))</f>
        <v>4.3180287415445218E-4</v>
      </c>
      <c r="F545" s="97">
        <f t="shared" si="152"/>
        <v>69.491308141717965</v>
      </c>
      <c r="G545" s="97">
        <f t="shared" si="153"/>
        <v>6.9805473401305935</v>
      </c>
      <c r="H545" s="97">
        <f t="shared" si="154"/>
        <v>0.15974124992282421</v>
      </c>
      <c r="I545" s="97">
        <f t="shared" si="155"/>
        <v>0.15974124992282421</v>
      </c>
      <c r="J545" s="97">
        <f t="shared" si="156"/>
        <v>3.3158720450661511E-2</v>
      </c>
      <c r="K545" s="97">
        <f t="shared" si="157"/>
        <v>0.38512019418592919</v>
      </c>
      <c r="L545" s="97">
        <f t="shared" si="165"/>
        <v>61.772999387105131</v>
      </c>
      <c r="M545" s="97">
        <f t="shared" si="158"/>
        <v>407.91329027184156</v>
      </c>
      <c r="N545" s="97">
        <f t="shared" si="159"/>
        <v>39.282933649325734</v>
      </c>
      <c r="O545" s="97">
        <f t="shared" si="160"/>
        <v>0.93767955433030192</v>
      </c>
      <c r="P545" s="97">
        <f t="shared" si="161"/>
        <v>0.93767955433030192</v>
      </c>
      <c r="Q545" s="97">
        <f t="shared" si="162"/>
        <v>0.19391040025336939</v>
      </c>
      <c r="R545" s="97">
        <f t="shared" si="163"/>
        <v>7.350387541678774E-2</v>
      </c>
      <c r="S545" s="97">
        <f t="shared" si="166"/>
        <v>366.48758323818504</v>
      </c>
      <c r="T545" s="97">
        <f t="shared" si="167"/>
        <v>79.241038467764668</v>
      </c>
      <c r="U545" s="97">
        <f t="shared" si="168"/>
        <v>444.040056308982</v>
      </c>
      <c r="V545" s="33">
        <f t="shared" si="169"/>
        <v>999.99999999999943</v>
      </c>
      <c r="W545" s="101">
        <f t="shared" si="164"/>
        <v>50651.337560406544</v>
      </c>
      <c r="X545" s="108">
        <f t="shared" si="170"/>
        <v>476.71890522325276</v>
      </c>
      <c r="Y545" s="32">
        <f>(uNES*L545+ uOCEX*G545+uEREX*'PH + UC'!H545+uHOEX*I545+uNES*S545+ uOCEX*N545+uEREX*O545+uHOEX*P545)/(1+oDR)^A$5:A$65536</f>
        <v>269.11787642988719</v>
      </c>
    </row>
    <row r="546" spans="1:25" x14ac:dyDescent="0.25">
      <c r="A546" s="4">
        <v>540</v>
      </c>
      <c r="C546" s="106">
        <f>IF(male=0,VLOOKUP((($A$5:$A$1570/'Life tables'!$I$2)*2)+age,lifetable,13,1),IF(male=1,VLOOKUP((($A$5:$A$1570/'Life tables'!$I$2)*2)+age,lifetable,10,1),"error"))</f>
        <v>4.3180287415445218E-4</v>
      </c>
      <c r="F546" s="97">
        <f t="shared" si="152"/>
        <v>69.391488749076075</v>
      </c>
      <c r="G546" s="97">
        <f t="shared" si="153"/>
        <v>6.9705202732292371</v>
      </c>
      <c r="H546" s="97">
        <f t="shared" si="154"/>
        <v>0.15951179281554637</v>
      </c>
      <c r="I546" s="97">
        <f t="shared" si="155"/>
        <v>0.15951179281554637</v>
      </c>
      <c r="J546" s="97">
        <f t="shared" si="156"/>
        <v>3.3111090273238213E-2</v>
      </c>
      <c r="K546" s="97">
        <f t="shared" si="157"/>
        <v>0.38456699602480998</v>
      </c>
      <c r="L546" s="97">
        <f t="shared" si="165"/>
        <v>61.684266803917694</v>
      </c>
      <c r="M546" s="97">
        <f t="shared" si="158"/>
        <v>407.32741647417674</v>
      </c>
      <c r="N546" s="97">
        <f t="shared" si="159"/>
        <v>39.226512733240334</v>
      </c>
      <c r="O546" s="97">
        <f t="shared" si="160"/>
        <v>0.93633279291166305</v>
      </c>
      <c r="P546" s="97">
        <f t="shared" si="161"/>
        <v>0.93633279291166305</v>
      </c>
      <c r="Q546" s="97">
        <f t="shared" si="162"/>
        <v>0.19363189247901511</v>
      </c>
      <c r="R546" s="97">
        <f t="shared" si="163"/>
        <v>7.3398303973884221E-2</v>
      </c>
      <c r="S546" s="97">
        <f t="shared" si="166"/>
        <v>365.96120795866017</v>
      </c>
      <c r="T546" s="97">
        <f t="shared" si="167"/>
        <v>79.467781450516924</v>
      </c>
      <c r="U546" s="97">
        <f t="shared" si="168"/>
        <v>444.49802160898071</v>
      </c>
      <c r="V546" s="33">
        <f t="shared" si="169"/>
        <v>999.99999999999943</v>
      </c>
      <c r="W546" s="101">
        <f t="shared" si="164"/>
        <v>50520.474007700956</v>
      </c>
      <c r="X546" s="108">
        <f t="shared" si="170"/>
        <v>476.03419694050183</v>
      </c>
      <c r="Y546" s="32">
        <f>(uNES*L546+ uOCEX*G546+uEREX*'PH + UC'!H546+uHOEX*I546+uNES*S546+ uOCEX*N546+uEREX*O546+uHOEX*P546)/(1+oDR)^A$5:A$65536</f>
        <v>268.65406018573748</v>
      </c>
    </row>
    <row r="547" spans="1:25" x14ac:dyDescent="0.25">
      <c r="A547" s="4">
        <v>541</v>
      </c>
      <c r="C547" s="106">
        <f>IF(male=0,VLOOKUP((($A$5:$A$1570/'Life tables'!$I$2)*2)+age,lifetable,13,1),IF(male=1,VLOOKUP((($A$5:$A$1570/'Life tables'!$I$2)*2)+age,lifetable,10,1),"error"))</f>
        <v>4.3180287415445218E-4</v>
      </c>
      <c r="F547" s="97">
        <f t="shared" si="152"/>
        <v>69.291813202924459</v>
      </c>
      <c r="G547" s="97">
        <f t="shared" si="153"/>
        <v>6.9605076560088825</v>
      </c>
      <c r="H547" s="97">
        <f t="shared" si="154"/>
        <v>0.15928266637146607</v>
      </c>
      <c r="I547" s="97">
        <f t="shared" si="155"/>
        <v>0.15928266637146607</v>
      </c>
      <c r="J547" s="97">
        <f t="shared" si="156"/>
        <v>3.3063528734119267E-2</v>
      </c>
      <c r="K547" s="97">
        <f t="shared" si="157"/>
        <v>0.38401459505962432</v>
      </c>
      <c r="L547" s="97">
        <f t="shared" si="165"/>
        <v>61.595662090378902</v>
      </c>
      <c r="M547" s="97">
        <f t="shared" si="158"/>
        <v>406.74238373757748</v>
      </c>
      <c r="N547" s="97">
        <f t="shared" si="159"/>
        <v>39.170172813157819</v>
      </c>
      <c r="O547" s="97">
        <f t="shared" si="160"/>
        <v>0.93498796485921731</v>
      </c>
      <c r="P547" s="97">
        <f t="shared" si="161"/>
        <v>0.93498796485921731</v>
      </c>
      <c r="Q547" s="97">
        <f t="shared" si="162"/>
        <v>0.19335378452121926</v>
      </c>
      <c r="R547" s="97">
        <f t="shared" si="163"/>
        <v>7.3292884085855881E-2</v>
      </c>
      <c r="S547" s="97">
        <f t="shared" si="166"/>
        <v>365.43558832609415</v>
      </c>
      <c r="T547" s="97">
        <f t="shared" si="167"/>
        <v>79.694198763772263</v>
      </c>
      <c r="U547" s="97">
        <f t="shared" si="168"/>
        <v>444.95532908812618</v>
      </c>
      <c r="V547" s="33">
        <f t="shared" si="169"/>
        <v>999.99999999999955</v>
      </c>
      <c r="W547" s="101">
        <f t="shared" si="164"/>
        <v>50389.948568768792</v>
      </c>
      <c r="X547" s="108">
        <f t="shared" si="170"/>
        <v>475.35047214810112</v>
      </c>
      <c r="Y547" s="32">
        <f>(uNES*L547+ uOCEX*G547+uEREX*'PH + UC'!H547+uHOEX*I547+uNES*S547+ uOCEX*N547+uEREX*O547+uHOEX*P547)/(1+oDR)^A$5:A$65536</f>
        <v>268.19104334143185</v>
      </c>
    </row>
    <row r="548" spans="1:25" x14ac:dyDescent="0.25">
      <c r="A548" s="4">
        <v>542</v>
      </c>
      <c r="C548" s="106">
        <f>IF(male=0,VLOOKUP((($A$5:$A$1570/'Life tables'!$I$2)*2)+age,lifetable,13,1),IF(male=1,VLOOKUP((($A$5:$A$1570/'Life tables'!$I$2)*2)+age,lifetable,10,1),"error"))</f>
        <v>4.3180287415445218E-4</v>
      </c>
      <c r="F548" s="97">
        <f t="shared" si="152"/>
        <v>69.192281273035746</v>
      </c>
      <c r="G548" s="97">
        <f t="shared" si="153"/>
        <v>6.9505094653427086</v>
      </c>
      <c r="H548" s="97">
        <f t="shared" si="154"/>
        <v>0.15905387006135446</v>
      </c>
      <c r="I548" s="97">
        <f t="shared" si="155"/>
        <v>0.15905387006135446</v>
      </c>
      <c r="J548" s="97">
        <f t="shared" si="156"/>
        <v>3.3016035723448585E-2</v>
      </c>
      <c r="K548" s="97">
        <f t="shared" si="157"/>
        <v>0.38346299001445422</v>
      </c>
      <c r="L548" s="97">
        <f t="shared" si="165"/>
        <v>61.507185041832429</v>
      </c>
      <c r="M548" s="97">
        <f t="shared" si="158"/>
        <v>406.15819087506537</v>
      </c>
      <c r="N548" s="97">
        <f t="shared" si="159"/>
        <v>39.113913774769586</v>
      </c>
      <c r="O548" s="97">
        <f t="shared" si="160"/>
        <v>0.93364506744443032</v>
      </c>
      <c r="P548" s="97">
        <f t="shared" si="161"/>
        <v>0.93364506744443032</v>
      </c>
      <c r="Q548" s="97">
        <f t="shared" si="162"/>
        <v>0.193076075815726</v>
      </c>
      <c r="R548" s="97">
        <f t="shared" si="163"/>
        <v>7.3187615538815282E-2</v>
      </c>
      <c r="S548" s="97">
        <f t="shared" si="166"/>
        <v>364.91072327405237</v>
      </c>
      <c r="T548" s="97">
        <f t="shared" si="167"/>
        <v>79.920290875311437</v>
      </c>
      <c r="U548" s="97">
        <f t="shared" si="168"/>
        <v>445.41197969367943</v>
      </c>
      <c r="V548" s="33">
        <f t="shared" si="169"/>
        <v>999.99999999999955</v>
      </c>
      <c r="W548" s="101">
        <f t="shared" si="164"/>
        <v>50259.760370745767</v>
      </c>
      <c r="X548" s="108">
        <f t="shared" si="170"/>
        <v>474.66772943100864</v>
      </c>
      <c r="Y548" s="32">
        <f>(uNES*L548+ uOCEX*G548+uEREX*'PH + UC'!H548+uHOEX*I548+uNES*S548+ uOCEX*N548+uEREX*O548+uHOEX*P548)/(1+oDR)^A$5:A$65536</f>
        <v>267.72882451783533</v>
      </c>
    </row>
    <row r="549" spans="1:25" x14ac:dyDescent="0.25">
      <c r="A549" s="4">
        <v>543</v>
      </c>
      <c r="C549" s="106">
        <f>IF(male=0,VLOOKUP((($A$5:$A$1570/'Life tables'!$I$2)*2)+age,lifetable,13,1),IF(male=1,VLOOKUP((($A$5:$A$1570/'Life tables'!$I$2)*2)+age,lifetable,10,1),"error"))</f>
        <v>4.3180287415445218E-4</v>
      </c>
      <c r="F549" s="97">
        <f t="shared" si="152"/>
        <v>69.09289273068363</v>
      </c>
      <c r="G549" s="97">
        <f t="shared" si="153"/>
        <v>6.94052567825468</v>
      </c>
      <c r="H549" s="97">
        <f t="shared" si="154"/>
        <v>0.15882540335943318</v>
      </c>
      <c r="I549" s="97">
        <f t="shared" si="155"/>
        <v>0.15882540335943318</v>
      </c>
      <c r="J549" s="97">
        <f t="shared" si="156"/>
        <v>3.2968611132086288E-2</v>
      </c>
      <c r="K549" s="97">
        <f t="shared" si="157"/>
        <v>0.3829121796217006</v>
      </c>
      <c r="L549" s="97">
        <f t="shared" si="165"/>
        <v>61.418835454956294</v>
      </c>
      <c r="M549" s="97">
        <f t="shared" si="158"/>
        <v>405.57483670032502</v>
      </c>
      <c r="N549" s="97">
        <f t="shared" si="159"/>
        <v>39.057735503830905</v>
      </c>
      <c r="O549" s="97">
        <f t="shared" si="160"/>
        <v>0.93230409794029201</v>
      </c>
      <c r="P549" s="97">
        <f t="shared" si="161"/>
        <v>0.93230409794029201</v>
      </c>
      <c r="Q549" s="97">
        <f t="shared" si="162"/>
        <v>0.1927987657985947</v>
      </c>
      <c r="R549" s="97">
        <f t="shared" si="163"/>
        <v>7.3082498118994504E-2</v>
      </c>
      <c r="S549" s="97">
        <f t="shared" si="166"/>
        <v>364.38661173669595</v>
      </c>
      <c r="T549" s="97">
        <f t="shared" si="167"/>
        <v>80.146058252242113</v>
      </c>
      <c r="U549" s="97">
        <f t="shared" si="168"/>
        <v>445.86797437142013</v>
      </c>
      <c r="V549" s="33">
        <f t="shared" si="169"/>
        <v>999.99999999999955</v>
      </c>
      <c r="W549" s="101">
        <f t="shared" si="164"/>
        <v>50129.90854298263</v>
      </c>
      <c r="X549" s="108">
        <f t="shared" si="170"/>
        <v>473.98596737633727</v>
      </c>
      <c r="Y549" s="32">
        <f>(uNES*L549+ uOCEX*G549+uEREX*'PH + UC'!H549+uHOEX*I549+uNES*S549+ uOCEX*N549+uEREX*O549+uHOEX*P549)/(1+oDR)^A$5:A$65536</f>
        <v>267.26740233825939</v>
      </c>
    </row>
    <row r="550" spans="1:25" x14ac:dyDescent="0.25">
      <c r="A550" s="4">
        <v>544</v>
      </c>
      <c r="C550" s="106">
        <f>IF(male=0,VLOOKUP((($A$5:$A$1570/'Life tables'!$I$2)*2)+age,lifetable,13,1),IF(male=1,VLOOKUP((($A$5:$A$1570/'Life tables'!$I$2)*2)+age,lifetable,10,1),"error"))</f>
        <v>4.3180287415445218E-4</v>
      </c>
      <c r="F550" s="97">
        <f t="shared" si="152"/>
        <v>68.993647348582712</v>
      </c>
      <c r="G550" s="97">
        <f t="shared" si="153"/>
        <v>6.9305562719135017</v>
      </c>
      <c r="H550" s="97">
        <f t="shared" si="154"/>
        <v>0.15859726574323607</v>
      </c>
      <c r="I550" s="97">
        <f t="shared" si="155"/>
        <v>0.15859726574323607</v>
      </c>
      <c r="J550" s="97">
        <f t="shared" si="156"/>
        <v>3.292125485158006E-2</v>
      </c>
      <c r="K550" s="97">
        <f t="shared" si="157"/>
        <v>0.38236216262174982</v>
      </c>
      <c r="L550" s="97">
        <f t="shared" si="165"/>
        <v>61.330613127709412</v>
      </c>
      <c r="M550" s="97">
        <f t="shared" si="158"/>
        <v>404.99232002775449</v>
      </c>
      <c r="N550" s="97">
        <f t="shared" si="159"/>
        <v>39.001637886165724</v>
      </c>
      <c r="O550" s="97">
        <f t="shared" si="160"/>
        <v>0.93096505362143223</v>
      </c>
      <c r="P550" s="97">
        <f t="shared" si="161"/>
        <v>0.93096505362143223</v>
      </c>
      <c r="Q550" s="97">
        <f t="shared" si="162"/>
        <v>0.19252185390622381</v>
      </c>
      <c r="R550" s="97">
        <f t="shared" si="163"/>
        <v>7.2977531612754193E-2</v>
      </c>
      <c r="S550" s="97">
        <f t="shared" si="166"/>
        <v>363.86325264882691</v>
      </c>
      <c r="T550" s="97">
        <f t="shared" si="167"/>
        <v>80.371501360999915</v>
      </c>
      <c r="U550" s="97">
        <f t="shared" si="168"/>
        <v>446.32331406565464</v>
      </c>
      <c r="V550" s="33">
        <f t="shared" si="169"/>
        <v>999.99999999999955</v>
      </c>
      <c r="W550" s="101">
        <f t="shared" si="164"/>
        <v>50000.392217041641</v>
      </c>
      <c r="X550" s="108">
        <f t="shared" si="170"/>
        <v>473.30518457334489</v>
      </c>
      <c r="Y550" s="32">
        <f>(uNES*L550+ uOCEX*G550+uEREX*'PH + UC'!H550+uHOEX*I550+uNES*S550+ uOCEX*N550+uEREX*O550+uHOEX*P550)/(1+oDR)^A$5:A$65536</f>
        <v>266.80677542845405</v>
      </c>
    </row>
    <row r="551" spans="1:25" x14ac:dyDescent="0.25">
      <c r="A551" s="4">
        <v>545</v>
      </c>
      <c r="C551" s="106">
        <f>IF(male=0,VLOOKUP((($A$5:$A$1570/'Life tables'!$I$2)*2)+age,lifetable,13,1),IF(male=1,VLOOKUP((($A$5:$A$1570/'Life tables'!$I$2)*2)+age,lifetable,10,1),"error"))</f>
        <v>4.3180287415445218E-4</v>
      </c>
      <c r="F551" s="97">
        <f t="shared" si="152"/>
        <v>68.894544900831406</v>
      </c>
      <c r="G551" s="97">
        <f t="shared" si="153"/>
        <v>6.9206012236268872</v>
      </c>
      <c r="H551" s="97">
        <f t="shared" si="154"/>
        <v>0.15836945669347807</v>
      </c>
      <c r="I551" s="97">
        <f t="shared" si="155"/>
        <v>0.15836945669347807</v>
      </c>
      <c r="J551" s="97">
        <f t="shared" si="156"/>
        <v>3.2873966774137911E-2</v>
      </c>
      <c r="K551" s="97">
        <f t="shared" si="157"/>
        <v>0.3818129377626574</v>
      </c>
      <c r="L551" s="97">
        <f t="shared" si="165"/>
        <v>61.242517859280767</v>
      </c>
      <c r="M551" s="97">
        <f t="shared" si="158"/>
        <v>404.41063967251347</v>
      </c>
      <c r="N551" s="97">
        <f t="shared" si="159"/>
        <v>38.945620807671368</v>
      </c>
      <c r="O551" s="97">
        <f t="shared" si="160"/>
        <v>0.92962793176423164</v>
      </c>
      <c r="P551" s="97">
        <f t="shared" si="161"/>
        <v>0.92962793176423164</v>
      </c>
      <c r="Q551" s="97">
        <f t="shared" si="162"/>
        <v>0.19224533957537387</v>
      </c>
      <c r="R551" s="97">
        <f t="shared" si="163"/>
        <v>7.2872715806592214E-2</v>
      </c>
      <c r="S551" s="97">
        <f t="shared" si="166"/>
        <v>363.34064494593167</v>
      </c>
      <c r="T551" s="97">
        <f t="shared" si="167"/>
        <v>80.596620667349427</v>
      </c>
      <c r="U551" s="97">
        <f t="shared" si="168"/>
        <v>446.77799971922389</v>
      </c>
      <c r="V551" s="33">
        <f t="shared" si="169"/>
        <v>999.99999999999943</v>
      </c>
      <c r="W551" s="101">
        <f t="shared" si="164"/>
        <v>49871.210526692601</v>
      </c>
      <c r="X551" s="108">
        <f t="shared" si="170"/>
        <v>472.62537961342611</v>
      </c>
      <c r="Y551" s="32">
        <f>(uNES*L551+ uOCEX*G551+uEREX*'PH + UC'!H551+uHOEX*I551+uNES*S551+ uOCEX*N551+uEREX*O551+uHOEX*P551)/(1+oDR)^A$5:A$65536</f>
        <v>266.34694241660094</v>
      </c>
    </row>
    <row r="552" spans="1:25" x14ac:dyDescent="0.25">
      <c r="A552" s="4">
        <v>546</v>
      </c>
      <c r="C552" s="106">
        <f>IF(male=0,VLOOKUP((($A$5:$A$1570/'Life tables'!$I$2)*2)+age,lifetable,13,1),IF(male=1,VLOOKUP((($A$5:$A$1570/'Life tables'!$I$2)*2)+age,lifetable,10,1),"error"))</f>
        <v>4.3180287415445218E-4</v>
      </c>
      <c r="F552" s="97">
        <f t="shared" si="152"/>
        <v>68.795585162857435</v>
      </c>
      <c r="G552" s="97">
        <f t="shared" si="153"/>
        <v>6.910660510836081</v>
      </c>
      <c r="H552" s="97">
        <f t="shared" si="154"/>
        <v>0.15814197569392976</v>
      </c>
      <c r="I552" s="97">
        <f t="shared" si="155"/>
        <v>0.15814197569392976</v>
      </c>
      <c r="J552" s="97">
        <f t="shared" si="156"/>
        <v>3.2826746792602127E-2</v>
      </c>
      <c r="K552" s="97">
        <f t="shared" si="157"/>
        <v>0.38126450379984578</v>
      </c>
      <c r="L552" s="97">
        <f t="shared" si="165"/>
        <v>61.154549450041046</v>
      </c>
      <c r="M552" s="97">
        <f t="shared" si="158"/>
        <v>403.82979445056867</v>
      </c>
      <c r="N552" s="97">
        <f t="shared" si="159"/>
        <v>38.889684154322858</v>
      </c>
      <c r="O552" s="97">
        <f t="shared" si="160"/>
        <v>0.928292729646926</v>
      </c>
      <c r="P552" s="97">
        <f t="shared" si="161"/>
        <v>0.928292729646926</v>
      </c>
      <c r="Q552" s="97">
        <f t="shared" si="162"/>
        <v>0.1919692222431891</v>
      </c>
      <c r="R552" s="97">
        <f t="shared" si="163"/>
        <v>7.2768050487151861E-2</v>
      </c>
      <c r="S552" s="97">
        <f t="shared" si="166"/>
        <v>362.81878756422162</v>
      </c>
      <c r="T552" s="97">
        <f t="shared" si="167"/>
        <v>80.821416636385223</v>
      </c>
      <c r="U552" s="97">
        <f t="shared" si="168"/>
        <v>447.23203227351087</v>
      </c>
      <c r="V552" s="33">
        <f t="shared" si="169"/>
        <v>999.99999999999943</v>
      </c>
      <c r="W552" s="101">
        <f t="shared" si="164"/>
        <v>49742.362607909185</v>
      </c>
      <c r="X552" s="108">
        <f t="shared" si="170"/>
        <v>471.9465510901033</v>
      </c>
      <c r="Y552" s="32">
        <f>(uNES*L552+ uOCEX*G552+uEREX*'PH + UC'!H552+uHOEX*I552+uNES*S552+ uOCEX*N552+uEREX*O552+uHOEX*P552)/(1+oDR)^A$5:A$65536</f>
        <v>265.88790193330561</v>
      </c>
    </row>
    <row r="553" spans="1:25" x14ac:dyDescent="0.25">
      <c r="A553" s="4">
        <v>547</v>
      </c>
      <c r="C553" s="106">
        <f>IF(male=0,VLOOKUP((($A$5:$A$1570/'Life tables'!$I$2)*2)+age,lifetable,13,1),IF(male=1,VLOOKUP((($A$5:$A$1570/'Life tables'!$I$2)*2)+age,lifetable,10,1),"error"))</f>
        <v>4.3180287415445218E-4</v>
      </c>
      <c r="F553" s="97">
        <f t="shared" si="152"/>
        <v>68.696767911366237</v>
      </c>
      <c r="G553" s="97">
        <f t="shared" si="153"/>
        <v>6.900734111110677</v>
      </c>
      <c r="H553" s="97">
        <f t="shared" si="154"/>
        <v>0.15791482223129888</v>
      </c>
      <c r="I553" s="97">
        <f t="shared" si="155"/>
        <v>0.15791482223129888</v>
      </c>
      <c r="J553" s="97">
        <f t="shared" si="156"/>
        <v>3.2779594800424666E-2</v>
      </c>
      <c r="K553" s="97">
        <f t="shared" si="157"/>
        <v>0.38071685949581857</v>
      </c>
      <c r="L553" s="97">
        <f t="shared" si="165"/>
        <v>61.066707701496718</v>
      </c>
      <c r="M553" s="97">
        <f t="shared" si="158"/>
        <v>403.249783178737</v>
      </c>
      <c r="N553" s="97">
        <f t="shared" si="159"/>
        <v>38.833827812177105</v>
      </c>
      <c r="O553" s="97">
        <f t="shared" si="160"/>
        <v>0.92695944454970536</v>
      </c>
      <c r="P553" s="97">
        <f t="shared" si="161"/>
        <v>0.92695944454970536</v>
      </c>
      <c r="Q553" s="97">
        <f t="shared" si="162"/>
        <v>0.1916935013472178</v>
      </c>
      <c r="R553" s="97">
        <f t="shared" si="163"/>
        <v>7.2663535441229637E-2</v>
      </c>
      <c r="S553" s="97">
        <f t="shared" si="166"/>
        <v>362.29767944067203</v>
      </c>
      <c r="T553" s="97">
        <f t="shared" si="167"/>
        <v>81.045889732532871</v>
      </c>
      <c r="U553" s="97">
        <f t="shared" si="168"/>
        <v>447.6854126684479</v>
      </c>
      <c r="V553" s="33">
        <f t="shared" si="169"/>
        <v>999.99999999999932</v>
      </c>
      <c r="W553" s="101">
        <f t="shared" si="164"/>
        <v>49613.847598864799</v>
      </c>
      <c r="X553" s="108">
        <f t="shared" si="170"/>
        <v>471.26869759901854</v>
      </c>
      <c r="Y553" s="32">
        <f>(uNES*L553+ uOCEX*G553+uEREX*'PH + UC'!H553+uHOEX*I553+uNES*S553+ uOCEX*N553+uEREX*O553+uHOEX*P553)/(1+oDR)^A$5:A$65536</f>
        <v>265.42965261158992</v>
      </c>
    </row>
    <row r="554" spans="1:25" x14ac:dyDescent="0.25">
      <c r="A554" s="4">
        <v>548</v>
      </c>
      <c r="C554" s="106">
        <f>IF(male=0,VLOOKUP((($A$5:$A$1570/'Life tables'!$I$2)*2)+age,lifetable,13,1),IF(male=1,VLOOKUP((($A$5:$A$1570/'Life tables'!$I$2)*2)+age,lifetable,10,1),"error"))</f>
        <v>4.6329957291590951E-4</v>
      </c>
      <c r="F554" s="97">
        <f t="shared" si="152"/>
        <v>68.598092924291748</v>
      </c>
      <c r="G554" s="97">
        <f t="shared" si="153"/>
        <v>6.8908220021436746</v>
      </c>
      <c r="H554" s="97">
        <f t="shared" si="154"/>
        <v>0.15768799579511708</v>
      </c>
      <c r="I554" s="97">
        <f t="shared" si="155"/>
        <v>0.15768799579511708</v>
      </c>
      <c r="J554" s="97">
        <f t="shared" si="156"/>
        <v>3.512009560751464E-2</v>
      </c>
      <c r="K554" s="97">
        <f t="shared" si="157"/>
        <v>0.38017000361988773</v>
      </c>
      <c r="L554" s="97">
        <f t="shared" si="165"/>
        <v>60.976604831330434</v>
      </c>
      <c r="M554" s="97">
        <f t="shared" si="158"/>
        <v>402.6706046747268</v>
      </c>
      <c r="N554" s="97">
        <f t="shared" si="159"/>
        <v>38.778051667376857</v>
      </c>
      <c r="O554" s="97">
        <f t="shared" si="160"/>
        <v>0.92562807375480904</v>
      </c>
      <c r="P554" s="97">
        <f t="shared" si="161"/>
        <v>0.92562807375480904</v>
      </c>
      <c r="Q554" s="97">
        <f t="shared" si="162"/>
        <v>0.20538066013009787</v>
      </c>
      <c r="R554" s="97">
        <f t="shared" si="163"/>
        <v>7.2559170455782668E-2</v>
      </c>
      <c r="S554" s="97">
        <f t="shared" si="166"/>
        <v>361.76335702925445</v>
      </c>
      <c r="T554" s="97">
        <f t="shared" si="167"/>
        <v>81.286390488270484</v>
      </c>
      <c r="U554" s="97">
        <f t="shared" si="168"/>
        <v>448.13814184252357</v>
      </c>
      <c r="V554" s="33">
        <f t="shared" si="169"/>
        <v>999.99999999999932</v>
      </c>
      <c r="W554" s="101">
        <f t="shared" si="164"/>
        <v>49484.172613079667</v>
      </c>
      <c r="X554" s="108">
        <f t="shared" si="170"/>
        <v>470.5754676692053</v>
      </c>
      <c r="Y554" s="32">
        <f>(uNES*L554+ uOCEX*G554+uEREX*'PH + UC'!H554+uHOEX*I554+uNES*S554+ uOCEX*N554+uEREX*O554+uHOEX*P554)/(1+oDR)^A$5:A$65536</f>
        <v>264.96283600480717</v>
      </c>
    </row>
    <row r="555" spans="1:25" x14ac:dyDescent="0.25">
      <c r="A555" s="4">
        <v>549</v>
      </c>
      <c r="C555" s="106">
        <f>IF(male=0,VLOOKUP((($A$5:$A$1570/'Life tables'!$I$2)*2)+age,lifetable,13,1),IF(male=1,VLOOKUP((($A$5:$A$1570/'Life tables'!$I$2)*2)+age,lifetable,10,1),"error"))</f>
        <v>4.6329957291590951E-4</v>
      </c>
      <c r="F555" s="97">
        <f t="shared" si="152"/>
        <v>68.497162301197662</v>
      </c>
      <c r="G555" s="97">
        <f t="shared" si="153"/>
        <v>6.8806833098177176</v>
      </c>
      <c r="H555" s="97">
        <f t="shared" si="154"/>
        <v>0.15745598427713473</v>
      </c>
      <c r="I555" s="97">
        <f t="shared" si="155"/>
        <v>0.15745598427713473</v>
      </c>
      <c r="J555" s="97">
        <f t="shared" si="156"/>
        <v>3.5068422259442095E-2</v>
      </c>
      <c r="K555" s="97">
        <f t="shared" si="157"/>
        <v>0.37961064702976527</v>
      </c>
      <c r="L555" s="97">
        <f t="shared" si="165"/>
        <v>60.886887953536466</v>
      </c>
      <c r="M555" s="97">
        <f t="shared" si="158"/>
        <v>402.07830536800759</v>
      </c>
      <c r="N555" s="97">
        <f t="shared" si="159"/>
        <v>38.721011960847839</v>
      </c>
      <c r="O555" s="97">
        <f t="shared" si="160"/>
        <v>0.92426654187242174</v>
      </c>
      <c r="P555" s="97">
        <f t="shared" si="161"/>
        <v>0.92426654187242174</v>
      </c>
      <c r="Q555" s="97">
        <f t="shared" si="162"/>
        <v>0.20507856004830313</v>
      </c>
      <c r="R555" s="97">
        <f t="shared" si="163"/>
        <v>7.245244116921902E-2</v>
      </c>
      <c r="S555" s="97">
        <f t="shared" si="166"/>
        <v>361.23122932219741</v>
      </c>
      <c r="T555" s="97">
        <f t="shared" si="167"/>
        <v>81.526537470578234</v>
      </c>
      <c r="U555" s="97">
        <f t="shared" si="168"/>
        <v>448.59020493072256</v>
      </c>
      <c r="V555" s="33">
        <f t="shared" si="169"/>
        <v>999.99999999999932</v>
      </c>
      <c r="W555" s="101">
        <f t="shared" si="164"/>
        <v>49354.61113048932</v>
      </c>
      <c r="X555" s="108">
        <f t="shared" si="170"/>
        <v>469.88325759869855</v>
      </c>
      <c r="Y555" s="32">
        <f>(uNES*L555+ uOCEX*G555+uEREX*'PH + UC'!H555+uHOEX*I555+uNES*S555+ uOCEX*N555+uEREX*O555+uHOEX*P555)/(1+oDR)^A$5:A$65536</f>
        <v>264.49699119694452</v>
      </c>
    </row>
    <row r="556" spans="1:25" x14ac:dyDescent="0.25">
      <c r="A556" s="4">
        <v>550</v>
      </c>
      <c r="C556" s="106">
        <f>IF(male=0,VLOOKUP((($A$5:$A$1570/'Life tables'!$I$2)*2)+age,lifetable,13,1),IF(male=1,VLOOKUP((($A$5:$A$1570/'Life tables'!$I$2)*2)+age,lifetable,10,1),"error"))</f>
        <v>4.6329957291590951E-4</v>
      </c>
      <c r="F556" s="97">
        <f t="shared" si="152"/>
        <v>68.396381341731924</v>
      </c>
      <c r="G556" s="97">
        <f t="shared" si="153"/>
        <v>6.8705596515164569</v>
      </c>
      <c r="H556" s="97">
        <f t="shared" si="154"/>
        <v>0.15722431679433749</v>
      </c>
      <c r="I556" s="97">
        <f t="shared" si="155"/>
        <v>0.15722431679433749</v>
      </c>
      <c r="J556" s="97">
        <f t="shared" si="156"/>
        <v>3.501682553450456E-2</v>
      </c>
      <c r="K556" s="97">
        <f t="shared" si="157"/>
        <v>0.37905211987410231</v>
      </c>
      <c r="L556" s="97">
        <f t="shared" si="165"/>
        <v>60.797304111218182</v>
      </c>
      <c r="M556" s="97">
        <f t="shared" si="158"/>
        <v>401.48687625696664</v>
      </c>
      <c r="N556" s="97">
        <f t="shared" si="159"/>
        <v>38.664056056048025</v>
      </c>
      <c r="O556" s="97">
        <f t="shared" si="160"/>
        <v>0.92290701032862421</v>
      </c>
      <c r="P556" s="97">
        <f t="shared" si="161"/>
        <v>0.92290701032862421</v>
      </c>
      <c r="Q556" s="97">
        <f t="shared" si="162"/>
        <v>0.20477690380661179</v>
      </c>
      <c r="R556" s="97">
        <f t="shared" si="163"/>
        <v>7.2345868687437809E-2</v>
      </c>
      <c r="S556" s="97">
        <f t="shared" si="166"/>
        <v>360.69988340776735</v>
      </c>
      <c r="T556" s="97">
        <f t="shared" si="167"/>
        <v>81.76633119991935</v>
      </c>
      <c r="U556" s="97">
        <f t="shared" si="168"/>
        <v>449.04160291928412</v>
      </c>
      <c r="V556" s="33">
        <f t="shared" si="169"/>
        <v>999.99999999999932</v>
      </c>
      <c r="W556" s="101">
        <f t="shared" si="164"/>
        <v>49225.388862729487</v>
      </c>
      <c r="X556" s="108">
        <f t="shared" si="170"/>
        <v>469.19206588079595</v>
      </c>
      <c r="Y556" s="32">
        <f>(uNES*L556+ uOCEX*G556+uEREX*'PH + UC'!H556+uHOEX*I556+uNES*S556+ uOCEX*N556+uEREX*O556+uHOEX*P556)/(1+oDR)^A$5:A$65536</f>
        <v>264.03196548250588</v>
      </c>
    </row>
    <row r="557" spans="1:25" x14ac:dyDescent="0.25">
      <c r="A557" s="4">
        <v>551</v>
      </c>
      <c r="C557" s="106">
        <f>IF(male=0,VLOOKUP((($A$5:$A$1570/'Life tables'!$I$2)*2)+age,lifetable,13,1),IF(male=1,VLOOKUP((($A$5:$A$1570/'Life tables'!$I$2)*2)+age,lifetable,10,1),"error"))</f>
        <v>4.6329957291590951E-4</v>
      </c>
      <c r="F557" s="97">
        <f t="shared" si="152"/>
        <v>68.295749766413593</v>
      </c>
      <c r="G557" s="97">
        <f t="shared" si="153"/>
        <v>6.8604509991654474</v>
      </c>
      <c r="H557" s="97">
        <f t="shared" si="154"/>
        <v>0.15699299270427619</v>
      </c>
      <c r="I557" s="97">
        <f t="shared" si="155"/>
        <v>0.15699299270427619</v>
      </c>
      <c r="J557" s="97">
        <f t="shared" si="156"/>
        <v>3.4965305289616486E-2</v>
      </c>
      <c r="K557" s="97">
        <f t="shared" si="157"/>
        <v>0.37849442060401817</v>
      </c>
      <c r="L557" s="97">
        <f t="shared" si="165"/>
        <v>60.707853055945961</v>
      </c>
      <c r="M557" s="97">
        <f t="shared" si="158"/>
        <v>400.89631611438239</v>
      </c>
      <c r="N557" s="97">
        <f t="shared" si="159"/>
        <v>38.607183834793325</v>
      </c>
      <c r="O557" s="97">
        <f t="shared" si="160"/>
        <v>0.92154947630237416</v>
      </c>
      <c r="P557" s="97">
        <f t="shared" si="161"/>
        <v>0.92154947630237416</v>
      </c>
      <c r="Q557" s="97">
        <f t="shared" si="162"/>
        <v>0.20447569077908409</v>
      </c>
      <c r="R557" s="97">
        <f t="shared" si="163"/>
        <v>7.2239452789299982E-2</v>
      </c>
      <c r="S557" s="97">
        <f t="shared" si="166"/>
        <v>360.16931818341595</v>
      </c>
      <c r="T557" s="97">
        <f t="shared" si="167"/>
        <v>82.005772195988044</v>
      </c>
      <c r="U557" s="97">
        <f t="shared" si="168"/>
        <v>449.49233679267741</v>
      </c>
      <c r="V557" s="33">
        <f t="shared" si="169"/>
        <v>999.99999999999943</v>
      </c>
      <c r="W557" s="101">
        <f t="shared" si="164"/>
        <v>49096.504923521105</v>
      </c>
      <c r="X557" s="108">
        <f t="shared" si="170"/>
        <v>468.50189101133401</v>
      </c>
      <c r="Y557" s="32">
        <f>(uNES*L557+ uOCEX*G557+uEREX*'PH + UC'!H557+uHOEX*I557+uNES*S557+ uOCEX*N557+uEREX*O557+uHOEX*P557)/(1+oDR)^A$5:A$65536</f>
        <v>263.56775741790807</v>
      </c>
    </row>
    <row r="558" spans="1:25" x14ac:dyDescent="0.25">
      <c r="A558" s="4">
        <v>552</v>
      </c>
      <c r="C558" s="106">
        <f>IF(male=0,VLOOKUP((($A$5:$A$1570/'Life tables'!$I$2)*2)+age,lifetable,13,1),IF(male=1,VLOOKUP((($A$5:$A$1570/'Life tables'!$I$2)*2)+age,lifetable,10,1),"error"))</f>
        <v>4.6329957291590951E-4</v>
      </c>
      <c r="F558" s="97">
        <f t="shared" si="152"/>
        <v>68.195267299114363</v>
      </c>
      <c r="G558" s="97">
        <f t="shared" si="153"/>
        <v>6.850357325027022</v>
      </c>
      <c r="H558" s="97">
        <f t="shared" si="154"/>
        <v>0.15676201137220838</v>
      </c>
      <c r="I558" s="97">
        <f t="shared" si="155"/>
        <v>0.15676201137220838</v>
      </c>
      <c r="J558" s="97">
        <f t="shared" si="156"/>
        <v>3.491386138340874E-2</v>
      </c>
      <c r="K558" s="97">
        <f t="shared" si="157"/>
        <v>0.37793754768921217</v>
      </c>
      <c r="L558" s="97">
        <f t="shared" si="165"/>
        <v>60.618534542270304</v>
      </c>
      <c r="M558" s="97">
        <f t="shared" si="158"/>
        <v>400.30662371221968</v>
      </c>
      <c r="N558" s="97">
        <f t="shared" si="159"/>
        <v>38.550395178821283</v>
      </c>
      <c r="O558" s="97">
        <f t="shared" si="160"/>
        <v>0.92019393697075924</v>
      </c>
      <c r="P558" s="97">
        <f t="shared" si="161"/>
        <v>0.92019393697075924</v>
      </c>
      <c r="Q558" s="97">
        <f t="shared" si="162"/>
        <v>0.20417492033936524</v>
      </c>
      <c r="R558" s="97">
        <f t="shared" si="163"/>
        <v>7.2133193253519939E-2</v>
      </c>
      <c r="S558" s="97">
        <f t="shared" si="166"/>
        <v>359.63953254586397</v>
      </c>
      <c r="T558" s="97">
        <f t="shared" si="167"/>
        <v>82.244860977710815</v>
      </c>
      <c r="U558" s="97">
        <f t="shared" si="168"/>
        <v>449.94240753362016</v>
      </c>
      <c r="V558" s="33">
        <f t="shared" si="169"/>
        <v>999.99999999999955</v>
      </c>
      <c r="W558" s="101">
        <f t="shared" si="164"/>
        <v>48967.958428805672</v>
      </c>
      <c r="X558" s="108">
        <f t="shared" si="170"/>
        <v>467.81273148866853</v>
      </c>
      <c r="Y558" s="32">
        <f>(uNES*L558+ uOCEX*G558+uEREX*'PH + UC'!H558+uHOEX*I558+uNES*S558+ uOCEX*N558+uEREX*O558+uHOEX*P558)/(1+oDR)^A$5:A$65536</f>
        <v>263.10436556228007</v>
      </c>
    </row>
    <row r="559" spans="1:25" x14ac:dyDescent="0.25">
      <c r="A559" s="4">
        <v>553</v>
      </c>
      <c r="C559" s="106">
        <f>IF(male=0,VLOOKUP((($A$5:$A$1570/'Life tables'!$I$2)*2)+age,lifetable,13,1),IF(male=1,VLOOKUP((($A$5:$A$1570/'Life tables'!$I$2)*2)+age,lifetable,10,1),"error"))</f>
        <v>4.6329957291590951E-4</v>
      </c>
      <c r="F559" s="97">
        <f t="shared" si="152"/>
        <v>68.094933666907863</v>
      </c>
      <c r="G559" s="97">
        <f t="shared" si="153"/>
        <v>6.8402786016851564</v>
      </c>
      <c r="H559" s="97">
        <f t="shared" si="154"/>
        <v>0.15653137217075203</v>
      </c>
      <c r="I559" s="97">
        <f t="shared" si="155"/>
        <v>0.15653137217075203</v>
      </c>
      <c r="J559" s="97">
        <f t="shared" si="156"/>
        <v>3.4862493676151469E-2</v>
      </c>
      <c r="K559" s="97">
        <f t="shared" si="157"/>
        <v>0.37738149961712886</v>
      </c>
      <c r="L559" s="97">
        <f t="shared" si="165"/>
        <v>60.529348327587925</v>
      </c>
      <c r="M559" s="97">
        <f t="shared" si="158"/>
        <v>399.71779782176066</v>
      </c>
      <c r="N559" s="97">
        <f t="shared" si="159"/>
        <v>38.493689969803718</v>
      </c>
      <c r="O559" s="97">
        <f t="shared" si="160"/>
        <v>0.91884038950929803</v>
      </c>
      <c r="P559" s="97">
        <f t="shared" si="161"/>
        <v>0.91884038950929803</v>
      </c>
      <c r="Q559" s="97">
        <f t="shared" si="162"/>
        <v>0.20387459186075219</v>
      </c>
      <c r="R559" s="97">
        <f t="shared" si="163"/>
        <v>7.2027089858689053E-2</v>
      </c>
      <c r="S559" s="97">
        <f t="shared" si="166"/>
        <v>359.11052539121891</v>
      </c>
      <c r="T559" s="97">
        <f t="shared" si="167"/>
        <v>82.483598063247712</v>
      </c>
      <c r="U559" s="97">
        <f t="shared" si="168"/>
        <v>450.39181612309596</v>
      </c>
      <c r="V559" s="33">
        <f t="shared" si="169"/>
        <v>999.99999999999943</v>
      </c>
      <c r="W559" s="101">
        <f t="shared" si="164"/>
        <v>48839.748496744309</v>
      </c>
      <c r="X559" s="108">
        <f t="shared" si="170"/>
        <v>467.12458581365581</v>
      </c>
      <c r="Y559" s="32">
        <f>(uNES*L559+ uOCEX*G559+uEREX*'PH + UC'!H559+uHOEX*I559+uNES*S559+ uOCEX*N559+uEREX*O559+uHOEX*P559)/(1+oDR)^A$5:A$65536</f>
        <v>262.64178847745001</v>
      </c>
    </row>
    <row r="560" spans="1:25" x14ac:dyDescent="0.25">
      <c r="A560" s="4">
        <v>554</v>
      </c>
      <c r="C560" s="106">
        <f>IF(male=0,VLOOKUP((($A$5:$A$1570/'Life tables'!$I$2)*2)+age,lifetable,13,1),IF(male=1,VLOOKUP((($A$5:$A$1570/'Life tables'!$I$2)*2)+age,lifetable,10,1),"error"))</f>
        <v>4.6329957291590951E-4</v>
      </c>
      <c r="F560" s="97">
        <f t="shared" si="152"/>
        <v>67.994748599926254</v>
      </c>
      <c r="G560" s="97">
        <f t="shared" si="153"/>
        <v>6.8302148020310609</v>
      </c>
      <c r="H560" s="97">
        <f t="shared" si="154"/>
        <v>0.1563010744795558</v>
      </c>
      <c r="I560" s="97">
        <f t="shared" si="155"/>
        <v>0.1563010744795558</v>
      </c>
      <c r="J560" s="97">
        <f t="shared" si="156"/>
        <v>3.4811202029680736E-2</v>
      </c>
      <c r="K560" s="97">
        <f t="shared" si="157"/>
        <v>0.37682627489216325</v>
      </c>
      <c r="L560" s="97">
        <f t="shared" si="165"/>
        <v>60.440294172014234</v>
      </c>
      <c r="M560" s="97">
        <f t="shared" si="158"/>
        <v>399.12983721372956</v>
      </c>
      <c r="N560" s="97">
        <f t="shared" si="159"/>
        <v>38.437068089358711</v>
      </c>
      <c r="O560" s="97">
        <f t="shared" si="160"/>
        <v>0.91748883109222623</v>
      </c>
      <c r="P560" s="97">
        <f t="shared" si="161"/>
        <v>0.91748883109222623</v>
      </c>
      <c r="Q560" s="97">
        <f t="shared" si="162"/>
        <v>0.20357470471625727</v>
      </c>
      <c r="R560" s="97">
        <f t="shared" si="163"/>
        <v>7.1921142383298151E-2</v>
      </c>
      <c r="S560" s="97">
        <f t="shared" si="166"/>
        <v>358.58229561508682</v>
      </c>
      <c r="T560" s="97">
        <f t="shared" si="167"/>
        <v>82.721983969993644</v>
      </c>
      <c r="U560" s="97">
        <f t="shared" si="168"/>
        <v>450.84056354037142</v>
      </c>
      <c r="V560" s="33">
        <f t="shared" si="169"/>
        <v>999.99999999999955</v>
      </c>
      <c r="W560" s="101">
        <f t="shared" si="164"/>
        <v>48711.874247716987</v>
      </c>
      <c r="X560" s="108">
        <f t="shared" si="170"/>
        <v>466.43745248963444</v>
      </c>
      <c r="Y560" s="32">
        <f>(uNES*L560+ uOCEX*G560+uEREX*'PH + UC'!H560+uHOEX*I560+uNES*S560+ uOCEX*N560+uEREX*O560+uHOEX*P560)/(1+oDR)^A$5:A$65536</f>
        <v>262.18002472793194</v>
      </c>
    </row>
    <row r="561" spans="1:25" x14ac:dyDescent="0.25">
      <c r="A561" s="4">
        <v>555</v>
      </c>
      <c r="C561" s="106">
        <f>IF(male=0,VLOOKUP((($A$5:$A$1570/'Life tables'!$I$2)*2)+age,lifetable,13,1),IF(male=1,VLOOKUP((($A$5:$A$1570/'Life tables'!$I$2)*2)+age,lifetable,10,1),"error"))</f>
        <v>4.6329957291590951E-4</v>
      </c>
      <c r="F561" s="97">
        <f t="shared" si="152"/>
        <v>67.8947118312241</v>
      </c>
      <c r="G561" s="97">
        <f t="shared" si="153"/>
        <v>6.8201658992495071</v>
      </c>
      <c r="H561" s="97">
        <f t="shared" si="154"/>
        <v>0.15607111768498613</v>
      </c>
      <c r="I561" s="97">
        <f t="shared" si="155"/>
        <v>0.15607111768498613</v>
      </c>
      <c r="J561" s="97">
        <f t="shared" si="156"/>
        <v>3.4759986307328739E-2</v>
      </c>
      <c r="K561" s="97">
        <f t="shared" si="157"/>
        <v>0.37627187203490609</v>
      </c>
      <c r="L561" s="97">
        <f t="shared" si="165"/>
        <v>60.351371838262388</v>
      </c>
      <c r="M561" s="97">
        <f t="shared" si="158"/>
        <v>398.54274065841025</v>
      </c>
      <c r="N561" s="97">
        <f t="shared" si="159"/>
        <v>38.380529419061929</v>
      </c>
      <c r="O561" s="97">
        <f t="shared" si="160"/>
        <v>0.91613925889276737</v>
      </c>
      <c r="P561" s="97">
        <f t="shared" si="161"/>
        <v>0.91613925889276737</v>
      </c>
      <c r="Q561" s="97">
        <f t="shared" si="162"/>
        <v>0.20327525827866846</v>
      </c>
      <c r="R561" s="97">
        <f t="shared" si="163"/>
        <v>7.1815350605758721E-2</v>
      </c>
      <c r="S561" s="97">
        <f t="shared" si="166"/>
        <v>358.05484211267833</v>
      </c>
      <c r="T561" s="97">
        <f t="shared" si="167"/>
        <v>82.960019214579646</v>
      </c>
      <c r="U561" s="97">
        <f t="shared" si="168"/>
        <v>451.28865076301207</v>
      </c>
      <c r="V561" s="33">
        <f t="shared" si="169"/>
        <v>999.99999999999932</v>
      </c>
      <c r="W561" s="101">
        <f t="shared" si="164"/>
        <v>48584.334804321094</v>
      </c>
      <c r="X561" s="108">
        <f t="shared" si="170"/>
        <v>465.75133002240767</v>
      </c>
      <c r="Y561" s="32">
        <f>(uNES*L561+ uOCEX*G561+uEREX*'PH + UC'!H561+uHOEX*I561+uNES*S561+ uOCEX*N561+uEREX*O561+uHOEX*P561)/(1+oDR)^A$5:A$65536</f>
        <v>261.71907288091296</v>
      </c>
    </row>
    <row r="562" spans="1:25" x14ac:dyDescent="0.25">
      <c r="A562" s="4">
        <v>556</v>
      </c>
      <c r="C562" s="106">
        <f>IF(male=0,VLOOKUP((($A$5:$A$1570/'Life tables'!$I$2)*2)+age,lifetable,13,1),IF(male=1,VLOOKUP((($A$5:$A$1570/'Life tables'!$I$2)*2)+age,lifetable,10,1),"error"))</f>
        <v>4.6329957291590951E-4</v>
      </c>
      <c r="F562" s="97">
        <f t="shared" si="152"/>
        <v>67.794823096648727</v>
      </c>
      <c r="G562" s="97">
        <f t="shared" si="153"/>
        <v>6.8101318668058077</v>
      </c>
      <c r="H562" s="97">
        <f t="shared" si="154"/>
        <v>0.15584150117982928</v>
      </c>
      <c r="I562" s="97">
        <f t="shared" si="155"/>
        <v>0.15584150117982928</v>
      </c>
      <c r="J562" s="97">
        <f t="shared" si="156"/>
        <v>3.4708846373857537E-2</v>
      </c>
      <c r="K562" s="97">
        <f t="shared" si="157"/>
        <v>0.37571828958142567</v>
      </c>
      <c r="L562" s="97">
        <f t="shared" si="165"/>
        <v>60.262581091527977</v>
      </c>
      <c r="M562" s="97">
        <f t="shared" si="158"/>
        <v>397.9565069257589</v>
      </c>
      <c r="N562" s="97">
        <f t="shared" si="159"/>
        <v>38.32407384045748</v>
      </c>
      <c r="O562" s="97">
        <f t="shared" si="160"/>
        <v>0.91479167008339179</v>
      </c>
      <c r="P562" s="97">
        <f t="shared" si="161"/>
        <v>0.91479167008339179</v>
      </c>
      <c r="Q562" s="97">
        <f t="shared" si="162"/>
        <v>0.20297625192060634</v>
      </c>
      <c r="R562" s="97">
        <f t="shared" si="163"/>
        <v>7.1709714304423189E-2</v>
      </c>
      <c r="S562" s="97">
        <f t="shared" si="166"/>
        <v>357.52816377890963</v>
      </c>
      <c r="T562" s="97">
        <f t="shared" si="167"/>
        <v>83.197704312874109</v>
      </c>
      <c r="U562" s="97">
        <f t="shared" si="168"/>
        <v>451.73607876689795</v>
      </c>
      <c r="V562" s="33">
        <f t="shared" si="169"/>
        <v>999.99999999999932</v>
      </c>
      <c r="W562" s="101">
        <f t="shared" si="164"/>
        <v>48457.129291370205</v>
      </c>
      <c r="X562" s="108">
        <f t="shared" si="170"/>
        <v>465.06621692022736</v>
      </c>
      <c r="Y562" s="32">
        <f>(uNES*L562+ uOCEX*G562+uEREX*'PH + UC'!H562+uHOEX*I562+uNES*S562+ uOCEX*N562+uEREX*O562+uHOEX*P562)/(1+oDR)^A$5:A$65536</f>
        <v>261.25893150624205</v>
      </c>
    </row>
    <row r="563" spans="1:25" x14ac:dyDescent="0.25">
      <c r="A563" s="4">
        <v>557</v>
      </c>
      <c r="C563" s="106">
        <f>IF(male=0,VLOOKUP((($A$5:$A$1570/'Life tables'!$I$2)*2)+age,lifetable,13,1),IF(male=1,VLOOKUP((($A$5:$A$1570/'Life tables'!$I$2)*2)+age,lifetable,10,1),"error"))</f>
        <v>4.6329957291590951E-4</v>
      </c>
      <c r="F563" s="97">
        <f t="shared" si="152"/>
        <v>67.695082134717197</v>
      </c>
      <c r="G563" s="97">
        <f t="shared" si="153"/>
        <v>6.8001126784334529</v>
      </c>
      <c r="H563" s="97">
        <f t="shared" si="154"/>
        <v>0.15561222436300845</v>
      </c>
      <c r="I563" s="97">
        <f t="shared" si="155"/>
        <v>0.15561222436300845</v>
      </c>
      <c r="J563" s="97">
        <f t="shared" si="156"/>
        <v>3.4657782095395932E-2</v>
      </c>
      <c r="K563" s="97">
        <f t="shared" si="157"/>
        <v>0.37516552608258597</v>
      </c>
      <c r="L563" s="97">
        <f t="shared" si="165"/>
        <v>60.173921699379747</v>
      </c>
      <c r="M563" s="97">
        <f t="shared" si="158"/>
        <v>397.37113478551009</v>
      </c>
      <c r="N563" s="97">
        <f t="shared" si="159"/>
        <v>38.267701235068152</v>
      </c>
      <c r="O563" s="97">
        <f t="shared" si="160"/>
        <v>0.91344606183606036</v>
      </c>
      <c r="P563" s="97">
        <f t="shared" si="161"/>
        <v>0.91344606183606036</v>
      </c>
      <c r="Q563" s="97">
        <f t="shared" si="162"/>
        <v>0.20267768501457858</v>
      </c>
      <c r="R563" s="97">
        <f t="shared" si="163"/>
        <v>7.1604233257604066E-2</v>
      </c>
      <c r="S563" s="97">
        <f t="shared" si="166"/>
        <v>357.00225950849762</v>
      </c>
      <c r="T563" s="97">
        <f t="shared" si="167"/>
        <v>83.435039779984081</v>
      </c>
      <c r="U563" s="97">
        <f t="shared" si="168"/>
        <v>452.18284852623816</v>
      </c>
      <c r="V563" s="33">
        <f t="shared" si="169"/>
        <v>999.99999999999932</v>
      </c>
      <c r="W563" s="101">
        <f t="shared" si="164"/>
        <v>48330.256835892156</v>
      </c>
      <c r="X563" s="108">
        <f t="shared" si="170"/>
        <v>464.38211169377712</v>
      </c>
      <c r="Y563" s="32">
        <f>(uNES*L563+ uOCEX*G563+uEREX*'PH + UC'!H563+uHOEX*I563+uNES*S563+ uOCEX*N563+uEREX*O563+uHOEX*P563)/(1+oDR)^A$5:A$65536</f>
        <v>260.79959917641679</v>
      </c>
    </row>
    <row r="564" spans="1:25" x14ac:dyDescent="0.25">
      <c r="A564" s="4">
        <v>558</v>
      </c>
      <c r="C564" s="106">
        <f>IF(male=0,VLOOKUP((($A$5:$A$1570/'Life tables'!$I$2)*2)+age,lifetable,13,1),IF(male=1,VLOOKUP((($A$5:$A$1570/'Life tables'!$I$2)*2)+age,lifetable,10,1),"error"))</f>
        <v>4.6329957291590951E-4</v>
      </c>
      <c r="F564" s="97">
        <f t="shared" si="152"/>
        <v>67.595488686499252</v>
      </c>
      <c r="G564" s="97">
        <f t="shared" si="153"/>
        <v>6.790108308122357</v>
      </c>
      <c r="H564" s="97">
        <f t="shared" si="154"/>
        <v>0.1553832866393148</v>
      </c>
      <c r="I564" s="97">
        <f t="shared" si="155"/>
        <v>0.1553832866393148</v>
      </c>
      <c r="J564" s="97">
        <f t="shared" si="156"/>
        <v>3.4606793339379688E-2</v>
      </c>
      <c r="K564" s="97">
        <f t="shared" si="157"/>
        <v>0.3746135801033979</v>
      </c>
      <c r="L564" s="97">
        <f t="shared" si="165"/>
        <v>60.08539343165549</v>
      </c>
      <c r="M564" s="97">
        <f t="shared" si="158"/>
        <v>396.78662300727785</v>
      </c>
      <c r="N564" s="97">
        <f t="shared" si="159"/>
        <v>38.211411484405104</v>
      </c>
      <c r="O564" s="97">
        <f t="shared" si="160"/>
        <v>0.91210243132245694</v>
      </c>
      <c r="P564" s="97">
        <f t="shared" si="161"/>
        <v>0.91210243132245694</v>
      </c>
      <c r="Q564" s="97">
        <f t="shared" si="162"/>
        <v>0.20237955693303128</v>
      </c>
      <c r="R564" s="97">
        <f t="shared" si="163"/>
        <v>7.1498907243592133E-2</v>
      </c>
      <c r="S564" s="97">
        <f t="shared" si="166"/>
        <v>356.47712819605118</v>
      </c>
      <c r="T564" s="97">
        <f t="shared" si="167"/>
        <v>83.672026130256498</v>
      </c>
      <c r="U564" s="97">
        <f t="shared" si="168"/>
        <v>452.62896101358513</v>
      </c>
      <c r="V564" s="33">
        <f t="shared" si="169"/>
        <v>999.99999999999932</v>
      </c>
      <c r="W564" s="101">
        <f t="shared" si="164"/>
        <v>48203.716567127442</v>
      </c>
      <c r="X564" s="108">
        <f t="shared" si="170"/>
        <v>463.69901285615765</v>
      </c>
      <c r="Y564" s="32">
        <f>(uNES*L564+ uOCEX*G564+uEREX*'PH + UC'!H564+uHOEX*I564+uNES*S564+ uOCEX*N564+uEREX*O564+uHOEX*P564)/(1+oDR)^A$5:A$65536</f>
        <v>260.34107446657333</v>
      </c>
    </row>
    <row r="565" spans="1:25" x14ac:dyDescent="0.25">
      <c r="A565" s="4">
        <v>559</v>
      </c>
      <c r="C565" s="106">
        <f>IF(male=0,VLOOKUP((($A$5:$A$1570/'Life tables'!$I$2)*2)+age,lifetable,13,1),IF(male=1,VLOOKUP((($A$5:$A$1570/'Life tables'!$I$2)*2)+age,lifetable,10,1),"error"))</f>
        <v>4.6329957291590951E-4</v>
      </c>
      <c r="F565" s="97">
        <f t="shared" si="152"/>
        <v>67.496042495506089</v>
      </c>
      <c r="G565" s="97">
        <f t="shared" si="153"/>
        <v>6.7801187301076835</v>
      </c>
      <c r="H565" s="97">
        <f t="shared" si="154"/>
        <v>0.1551546874191517</v>
      </c>
      <c r="I565" s="97">
        <f t="shared" si="155"/>
        <v>0.1551546874191517</v>
      </c>
      <c r="J565" s="97">
        <f t="shared" si="156"/>
        <v>3.455587997449449E-2</v>
      </c>
      <c r="K565" s="97">
        <f t="shared" si="157"/>
        <v>0.37406245022240281</v>
      </c>
      <c r="L565" s="97">
        <f t="shared" si="165"/>
        <v>59.996996060363202</v>
      </c>
      <c r="M565" s="97">
        <f t="shared" si="158"/>
        <v>396.20297036065165</v>
      </c>
      <c r="N565" s="97">
        <f t="shared" si="159"/>
        <v>38.155204469977129</v>
      </c>
      <c r="O565" s="97">
        <f t="shared" si="160"/>
        <v>0.91076077571420877</v>
      </c>
      <c r="P565" s="97">
        <f t="shared" si="161"/>
        <v>0.91076077571420877</v>
      </c>
      <c r="Q565" s="97">
        <f t="shared" si="162"/>
        <v>0.2020818670483982</v>
      </c>
      <c r="R565" s="97">
        <f t="shared" si="163"/>
        <v>7.1393736040673741E-2</v>
      </c>
      <c r="S565" s="97">
        <f t="shared" si="166"/>
        <v>355.95276873615705</v>
      </c>
      <c r="T565" s="97">
        <f t="shared" si="167"/>
        <v>83.908663877279395</v>
      </c>
      <c r="U565" s="97">
        <f t="shared" si="168"/>
        <v>453.0744171998482</v>
      </c>
      <c r="V565" s="33">
        <f t="shared" si="169"/>
        <v>999.99999999999943</v>
      </c>
      <c r="W565" s="101">
        <f t="shared" si="164"/>
        <v>48077.507616526884</v>
      </c>
      <c r="X565" s="108">
        <f t="shared" si="170"/>
        <v>463.01691892287181</v>
      </c>
      <c r="Y565" s="32">
        <f>(uNES*L565+ uOCEX*G565+uEREX*'PH + UC'!H565+uHOEX*I565+uNES*S565+ uOCEX*N565+uEREX*O565+uHOEX*P565)/(1+oDR)^A$5:A$65536</f>
        <v>259.88335595447472</v>
      </c>
    </row>
    <row r="566" spans="1:25" x14ac:dyDescent="0.25">
      <c r="A566" s="4">
        <v>560</v>
      </c>
      <c r="C566" s="106">
        <f>IF(male=0,VLOOKUP((($A$5:$A$1570/'Life tables'!$I$2)*2)+age,lifetable,13,1),IF(male=1,VLOOKUP((($A$5:$A$1570/'Life tables'!$I$2)*2)+age,lifetable,10,1),"error"))</f>
        <v>4.6329957291590951E-4</v>
      </c>
      <c r="F566" s="97">
        <f t="shared" si="152"/>
        <v>67.396743307584558</v>
      </c>
      <c r="G566" s="97">
        <f t="shared" si="153"/>
        <v>6.7701439188592154</v>
      </c>
      <c r="H566" s="97">
        <f t="shared" si="154"/>
        <v>0.15492642611829147</v>
      </c>
      <c r="I566" s="97">
        <f t="shared" si="155"/>
        <v>0.15492642611829147</v>
      </c>
      <c r="J566" s="97">
        <f t="shared" si="156"/>
        <v>3.4505041870621804E-2</v>
      </c>
      <c r="K566" s="97">
        <f t="shared" si="157"/>
        <v>0.37351213503108627</v>
      </c>
      <c r="L566" s="97">
        <f t="shared" si="165"/>
        <v>59.908729359587049</v>
      </c>
      <c r="M566" s="97">
        <f t="shared" si="158"/>
        <v>395.62017561528728</v>
      </c>
      <c r="N566" s="97">
        <f t="shared" si="159"/>
        <v>38.099080073299426</v>
      </c>
      <c r="O566" s="97">
        <f t="shared" si="160"/>
        <v>0.90942109218309586</v>
      </c>
      <c r="P566" s="97">
        <f t="shared" si="161"/>
        <v>0.90942109218309586</v>
      </c>
      <c r="Q566" s="97">
        <f t="shared" si="162"/>
        <v>0.20178461473314668</v>
      </c>
      <c r="R566" s="97">
        <f t="shared" si="163"/>
        <v>7.1288719427147193E-2</v>
      </c>
      <c r="S566" s="97">
        <f t="shared" si="166"/>
        <v>355.42918002346136</v>
      </c>
      <c r="T566" s="97">
        <f t="shared" si="167"/>
        <v>84.144953533883168</v>
      </c>
      <c r="U566" s="97">
        <f t="shared" si="168"/>
        <v>453.51921805430641</v>
      </c>
      <c r="V566" s="33">
        <f t="shared" si="169"/>
        <v>999.99999999999943</v>
      </c>
      <c r="W566" s="101">
        <f t="shared" si="164"/>
        <v>47951.629117749566</v>
      </c>
      <c r="X566" s="108">
        <f t="shared" si="170"/>
        <v>462.33582841180981</v>
      </c>
      <c r="Y566" s="32">
        <f>(uNES*L566+ uOCEX*G566+uEREX*'PH + UC'!H566+uHOEX*I566+uNES*S566+ uOCEX*N566+uEREX*O566+uHOEX*P566)/(1+oDR)^A$5:A$65536</f>
        <v>259.42644222050006</v>
      </c>
    </row>
    <row r="567" spans="1:25" x14ac:dyDescent="0.25">
      <c r="A567" s="4">
        <v>561</v>
      </c>
      <c r="C567" s="106">
        <f>IF(male=0,VLOOKUP((($A$5:$A$1570/'Life tables'!$I$2)*2)+age,lifetable,13,1),IF(male=1,VLOOKUP((($A$5:$A$1570/'Life tables'!$I$2)*2)+age,lifetable,10,1),"error"))</f>
        <v>4.6329957291590951E-4</v>
      </c>
      <c r="F567" s="97">
        <f t="shared" si="152"/>
        <v>67.297590870816677</v>
      </c>
      <c r="G567" s="97">
        <f t="shared" si="153"/>
        <v>6.7601838490712645</v>
      </c>
      <c r="H567" s="97">
        <f t="shared" si="154"/>
        <v>0.15469850215764455</v>
      </c>
      <c r="I567" s="97">
        <f t="shared" si="155"/>
        <v>0.15469850215764455</v>
      </c>
      <c r="J567" s="97">
        <f t="shared" si="156"/>
        <v>3.4454278898787452E-2</v>
      </c>
      <c r="K567" s="97">
        <f t="shared" si="157"/>
        <v>0.37296263313332118</v>
      </c>
      <c r="L567" s="97">
        <f t="shared" si="165"/>
        <v>59.820593105398018</v>
      </c>
      <c r="M567" s="97">
        <f t="shared" si="158"/>
        <v>395.03823754099318</v>
      </c>
      <c r="N567" s="97">
        <f t="shared" si="159"/>
        <v>38.043038175901877</v>
      </c>
      <c r="O567" s="97">
        <f t="shared" si="160"/>
        <v>0.9080833779012486</v>
      </c>
      <c r="P567" s="97">
        <f t="shared" si="161"/>
        <v>0.9080833779012486</v>
      </c>
      <c r="Q567" s="97">
        <f t="shared" si="162"/>
        <v>0.20148779935982208</v>
      </c>
      <c r="R567" s="97">
        <f t="shared" si="163"/>
        <v>7.1183857181338295E-2</v>
      </c>
      <c r="S567" s="97">
        <f t="shared" si="166"/>
        <v>354.90636095274766</v>
      </c>
      <c r="T567" s="97">
        <f t="shared" si="167"/>
        <v>84.380895612141771</v>
      </c>
      <c r="U567" s="97">
        <f t="shared" si="168"/>
        <v>453.96336454462107</v>
      </c>
      <c r="V567" s="33">
        <f t="shared" si="169"/>
        <v>999.99999999999943</v>
      </c>
      <c r="W567" s="101">
        <f t="shared" si="164"/>
        <v>47826.080206660248</v>
      </c>
      <c r="X567" s="108">
        <f t="shared" si="170"/>
        <v>461.65573984323657</v>
      </c>
      <c r="Y567" s="32">
        <f>(uNES*L567+ uOCEX*G567+uEREX*'PH + UC'!H567+uHOEX*I567+uNES*S567+ uOCEX*N567+uEREX*O567+uHOEX*P567)/(1+oDR)^A$5:A$65536</f>
        <v>258.9703318476349</v>
      </c>
    </row>
    <row r="568" spans="1:25" x14ac:dyDescent="0.25">
      <c r="A568" s="4">
        <v>562</v>
      </c>
      <c r="C568" s="106">
        <f>IF(male=0,VLOOKUP((($A$5:$A$1570/'Life tables'!$I$2)*2)+age,lifetable,13,1),IF(male=1,VLOOKUP((($A$5:$A$1570/'Life tables'!$I$2)*2)+age,lifetable,10,1),"error"))</f>
        <v>4.6329957291590951E-4</v>
      </c>
      <c r="F568" s="97">
        <f t="shared" si="152"/>
        <v>67.198584935424037</v>
      </c>
      <c r="G568" s="97">
        <f t="shared" si="153"/>
        <v>6.7502384956530674</v>
      </c>
      <c r="H568" s="97">
        <f t="shared" si="154"/>
        <v>0.15447091496303966</v>
      </c>
      <c r="I568" s="97">
        <f t="shared" si="155"/>
        <v>0.15447091496303966</v>
      </c>
      <c r="J568" s="97">
        <f t="shared" si="156"/>
        <v>3.4403590931112636E-2</v>
      </c>
      <c r="K568" s="97">
        <f t="shared" si="157"/>
        <v>0.37241394314483783</v>
      </c>
      <c r="L568" s="97">
        <f t="shared" si="165"/>
        <v>59.73258707576894</v>
      </c>
      <c r="M568" s="97">
        <f t="shared" si="158"/>
        <v>394.45715490781248</v>
      </c>
      <c r="N568" s="97">
        <f t="shared" si="159"/>
        <v>37.987078659336973</v>
      </c>
      <c r="O568" s="97">
        <f t="shared" si="160"/>
        <v>0.9067476300413374</v>
      </c>
      <c r="P568" s="97">
        <f t="shared" si="161"/>
        <v>0.9067476300413374</v>
      </c>
      <c r="Q568" s="97">
        <f t="shared" si="162"/>
        <v>0.2011914203010895</v>
      </c>
      <c r="R568" s="97">
        <f t="shared" si="163"/>
        <v>7.1079149081615167E-2</v>
      </c>
      <c r="S568" s="97">
        <f t="shared" si="166"/>
        <v>354.38431041901015</v>
      </c>
      <c r="T568" s="97">
        <f t="shared" si="167"/>
        <v>84.616490623373977</v>
      </c>
      <c r="U568" s="97">
        <f t="shared" si="168"/>
        <v>454.40685763684752</v>
      </c>
      <c r="V568" s="33">
        <f t="shared" si="169"/>
        <v>999.99999999999932</v>
      </c>
      <c r="W568" s="101">
        <f t="shared" si="164"/>
        <v>47700.860021326967</v>
      </c>
      <c r="X568" s="108">
        <f t="shared" si="170"/>
        <v>460.97665173977788</v>
      </c>
      <c r="Y568" s="32">
        <f>(uNES*L568+ uOCEX*G568+uEREX*'PH + UC'!H568+uHOEX*I568+uNES*S568+ uOCEX*N568+uEREX*O568+uHOEX*P568)/(1+oDR)^A$5:A$65536</f>
        <v>258.51502342146011</v>
      </c>
    </row>
    <row r="569" spans="1:25" x14ac:dyDescent="0.25">
      <c r="A569" s="4">
        <v>563</v>
      </c>
      <c r="C569" s="106">
        <f>IF(male=0,VLOOKUP((($A$5:$A$1570/'Life tables'!$I$2)*2)+age,lifetable,13,1),IF(male=1,VLOOKUP((($A$5:$A$1570/'Life tables'!$I$2)*2)+age,lifetable,10,1),"error"))</f>
        <v>4.6329957291590951E-4</v>
      </c>
      <c r="F569" s="97">
        <f t="shared" si="152"/>
        <v>67.099725253676951</v>
      </c>
      <c r="G569" s="97">
        <f t="shared" si="153"/>
        <v>6.7403078337196582</v>
      </c>
      <c r="H569" s="97">
        <f t="shared" si="154"/>
        <v>0.15424366396501488</v>
      </c>
      <c r="I569" s="97">
        <f t="shared" si="155"/>
        <v>0.15424366396501488</v>
      </c>
      <c r="J569" s="97">
        <f t="shared" si="156"/>
        <v>3.4352977840767421E-2</v>
      </c>
      <c r="K569" s="97">
        <f t="shared" si="157"/>
        <v>0.37186606369272057</v>
      </c>
      <c r="L569" s="97">
        <f t="shared" si="165"/>
        <v>59.644711050493775</v>
      </c>
      <c r="M569" s="97">
        <f t="shared" si="158"/>
        <v>393.8769264861009</v>
      </c>
      <c r="N569" s="97">
        <f t="shared" si="159"/>
        <v>37.931201405187295</v>
      </c>
      <c r="O569" s="97">
        <f t="shared" si="160"/>
        <v>0.90541384577675088</v>
      </c>
      <c r="P569" s="97">
        <f t="shared" si="161"/>
        <v>0.90541384577675088</v>
      </c>
      <c r="Q569" s="97">
        <f t="shared" si="162"/>
        <v>0.20089547692977328</v>
      </c>
      <c r="R569" s="97">
        <f t="shared" si="163"/>
        <v>7.0974594906402233E-2</v>
      </c>
      <c r="S569" s="97">
        <f t="shared" si="166"/>
        <v>353.86302731752392</v>
      </c>
      <c r="T569" s="97">
        <f t="shared" si="167"/>
        <v>84.851739078144519</v>
      </c>
      <c r="U569" s="97">
        <f t="shared" si="168"/>
        <v>454.84969829544661</v>
      </c>
      <c r="V569" s="33">
        <f t="shared" si="169"/>
        <v>999.99999999999932</v>
      </c>
      <c r="W569" s="101">
        <f t="shared" si="164"/>
        <v>47575.967702018104</v>
      </c>
      <c r="X569" s="108">
        <f t="shared" si="170"/>
        <v>460.29856262640817</v>
      </c>
      <c r="Y569" s="32">
        <f>(uNES*L569+ uOCEX*G569+uEREX*'PH + UC'!H569+uHOEX*I569+uNES*S569+ uOCEX*N569+uEREX*O569+uHOEX*P569)/(1+oDR)^A$5:A$65536</f>
        <v>258.06051553014316</v>
      </c>
    </row>
    <row r="570" spans="1:25" x14ac:dyDescent="0.25">
      <c r="A570" s="4">
        <v>564</v>
      </c>
      <c r="C570" s="106">
        <f>IF(male=0,VLOOKUP((($A$5:$A$1570/'Life tables'!$I$2)*2)+age,lifetable,13,1),IF(male=1,VLOOKUP((($A$5:$A$1570/'Life tables'!$I$2)*2)+age,lifetable,10,1),"error"))</f>
        <v>4.6329957291590951E-4</v>
      </c>
      <c r="F570" s="97">
        <f t="shared" si="152"/>
        <v>67.001011579808036</v>
      </c>
      <c r="G570" s="97">
        <f t="shared" si="153"/>
        <v>6.7303918385831887</v>
      </c>
      <c r="H570" s="97">
        <f t="shared" si="154"/>
        <v>0.15401674859861919</v>
      </c>
      <c r="I570" s="97">
        <f t="shared" si="155"/>
        <v>0.15401674859861919</v>
      </c>
      <c r="J570" s="97">
        <f t="shared" si="156"/>
        <v>3.430243950192656E-2</v>
      </c>
      <c r="K570" s="97">
        <f t="shared" si="157"/>
        <v>0.3713189934149288</v>
      </c>
      <c r="L570" s="97">
        <f t="shared" si="165"/>
        <v>59.556964811110753</v>
      </c>
      <c r="M570" s="97">
        <f t="shared" si="158"/>
        <v>393.29755104660012</v>
      </c>
      <c r="N570" s="97">
        <f t="shared" si="159"/>
        <v>37.875406295072622</v>
      </c>
      <c r="O570" s="97">
        <f t="shared" si="160"/>
        <v>0.90408202228176504</v>
      </c>
      <c r="P570" s="97">
        <f t="shared" si="161"/>
        <v>0.90408202228176504</v>
      </c>
      <c r="Q570" s="97">
        <f t="shared" si="162"/>
        <v>0.20059996861889487</v>
      </c>
      <c r="R570" s="97">
        <f t="shared" si="163"/>
        <v>7.087019443419347E-2</v>
      </c>
      <c r="S570" s="97">
        <f t="shared" si="166"/>
        <v>353.34251054391086</v>
      </c>
      <c r="T570" s="97">
        <f t="shared" si="167"/>
        <v>85.086641486265336</v>
      </c>
      <c r="U570" s="97">
        <f t="shared" si="168"/>
        <v>455.29188748329574</v>
      </c>
      <c r="V570" s="33">
        <f t="shared" si="169"/>
        <v>999.99999999999932</v>
      </c>
      <c r="W570" s="101">
        <f t="shared" si="164"/>
        <v>47451.402391199648</v>
      </c>
      <c r="X570" s="108">
        <f t="shared" si="170"/>
        <v>459.62147103043822</v>
      </c>
      <c r="Y570" s="32">
        <f>(uNES*L570+ uOCEX*G570+uEREX*'PH + UC'!H570+uHOEX*I570+uNES*S570+ uOCEX*N570+uEREX*O570+uHOEX*P570)/(1+oDR)^A$5:A$65536</f>
        <v>257.60680676442746</v>
      </c>
    </row>
    <row r="571" spans="1:25" x14ac:dyDescent="0.25">
      <c r="A571" s="4">
        <v>565</v>
      </c>
      <c r="C571" s="106">
        <f>IF(male=0,VLOOKUP((($A$5:$A$1570/'Life tables'!$I$2)*2)+age,lifetable,13,1),IF(male=1,VLOOKUP((($A$5:$A$1570/'Life tables'!$I$2)*2)+age,lifetable,10,1),"error"))</f>
        <v>4.6329957291590951E-4</v>
      </c>
      <c r="F571" s="97">
        <f t="shared" si="152"/>
        <v>66.902443669930207</v>
      </c>
      <c r="G571" s="97">
        <f t="shared" si="153"/>
        <v>6.7204904857446905</v>
      </c>
      <c r="H571" s="97">
        <f t="shared" si="154"/>
        <v>0.15379016830322376</v>
      </c>
      <c r="I571" s="97">
        <f t="shared" si="155"/>
        <v>0.15379016830322376</v>
      </c>
      <c r="J571" s="97">
        <f t="shared" si="156"/>
        <v>3.4251975789727412E-2</v>
      </c>
      <c r="K571" s="97">
        <f t="shared" si="157"/>
        <v>0.37077273095984253</v>
      </c>
      <c r="L571" s="97">
        <f t="shared" si="165"/>
        <v>59.469348140829496</v>
      </c>
      <c r="M571" s="97">
        <f t="shared" si="158"/>
        <v>392.71902736050799</v>
      </c>
      <c r="N571" s="97">
        <f t="shared" si="159"/>
        <v>37.819693210656624</v>
      </c>
      <c r="O571" s="97">
        <f t="shared" si="160"/>
        <v>0.9027521567317045</v>
      </c>
      <c r="P571" s="97">
        <f t="shared" si="161"/>
        <v>0.9027521567317045</v>
      </c>
      <c r="Q571" s="97">
        <f t="shared" si="162"/>
        <v>0.20030489474170812</v>
      </c>
      <c r="R571" s="97">
        <f t="shared" si="163"/>
        <v>7.0765947443565042E-2</v>
      </c>
      <c r="S571" s="97">
        <f t="shared" si="166"/>
        <v>352.82275899420267</v>
      </c>
      <c r="T571" s="97">
        <f t="shared" si="167"/>
        <v>85.321198356796771</v>
      </c>
      <c r="U571" s="97">
        <f t="shared" si="168"/>
        <v>455.73342616169913</v>
      </c>
      <c r="V571" s="33">
        <f t="shared" si="169"/>
        <v>999.99999999999932</v>
      </c>
      <c r="W571" s="101">
        <f t="shared" si="164"/>
        <v>47327.163233532017</v>
      </c>
      <c r="X571" s="108">
        <f t="shared" si="170"/>
        <v>458.94537548150333</v>
      </c>
      <c r="Y571" s="32">
        <f>(uNES*L571+ uOCEX*G571+uEREX*'PH + UC'!H571+uHOEX*I571+uNES*S571+ uOCEX*N571+uEREX*O571+uHOEX*P571)/(1+oDR)^A$5:A$65536</f>
        <v>257.15389571762466</v>
      </c>
    </row>
    <row r="572" spans="1:25" x14ac:dyDescent="0.25">
      <c r="A572" s="4">
        <v>566</v>
      </c>
      <c r="C572" s="106">
        <f>IF(male=0,VLOOKUP((($A$5:$A$1570/'Life tables'!$I$2)*2)+age,lifetable,13,1),IF(male=1,VLOOKUP((($A$5:$A$1570/'Life tables'!$I$2)*2)+age,lifetable,10,1),"error"))</f>
        <v>4.6329957291590951E-4</v>
      </c>
      <c r="F572" s="97">
        <f t="shared" si="152"/>
        <v>66.804021281958484</v>
      </c>
      <c r="G572" s="97">
        <f t="shared" si="153"/>
        <v>6.7106037508862224</v>
      </c>
      <c r="H572" s="97">
        <f t="shared" si="154"/>
        <v>0.15356392252234238</v>
      </c>
      <c r="I572" s="97">
        <f t="shared" si="155"/>
        <v>0.15356392252234238</v>
      </c>
      <c r="J572" s="97">
        <f t="shared" si="156"/>
        <v>3.4201586580229967E-2</v>
      </c>
      <c r="K572" s="97">
        <f t="shared" si="157"/>
        <v>0.37022727498582902</v>
      </c>
      <c r="L572" s="97">
        <f t="shared" si="165"/>
        <v>59.381860824461519</v>
      </c>
      <c r="M572" s="97">
        <f t="shared" si="158"/>
        <v>392.14135419954482</v>
      </c>
      <c r="N572" s="97">
        <f t="shared" si="159"/>
        <v>37.764062033653325</v>
      </c>
      <c r="O572" s="97">
        <f t="shared" si="160"/>
        <v>0.9014242463030947</v>
      </c>
      <c r="P572" s="97">
        <f t="shared" si="161"/>
        <v>0.9014242463030947</v>
      </c>
      <c r="Q572" s="97">
        <f t="shared" si="162"/>
        <v>0.20001025467173353</v>
      </c>
      <c r="R572" s="97">
        <f t="shared" si="163"/>
        <v>7.0661853713187298E-2</v>
      </c>
      <c r="S572" s="97">
        <f t="shared" si="166"/>
        <v>352.30377156490039</v>
      </c>
      <c r="T572" s="97">
        <f t="shared" si="167"/>
        <v>85.555410198048733</v>
      </c>
      <c r="U572" s="97">
        <f t="shared" si="168"/>
        <v>456.17431529039817</v>
      </c>
      <c r="V572" s="33">
        <f t="shared" si="169"/>
        <v>999.99999999999932</v>
      </c>
      <c r="W572" s="101">
        <f t="shared" si="164"/>
        <v>47203.249375867046</v>
      </c>
      <c r="X572" s="108">
        <f t="shared" si="170"/>
        <v>458.27027451155232</v>
      </c>
      <c r="Y572" s="32">
        <f>(uNES*L572+ uOCEX*G572+uEREX*'PH + UC'!H572+uHOEX*I572+uNES*S572+ uOCEX*N572+uEREX*O572+uHOEX*P572)/(1+oDR)^A$5:A$65536</f>
        <v>256.7017809856041</v>
      </c>
    </row>
    <row r="573" spans="1:25" x14ac:dyDescent="0.25">
      <c r="A573" s="4">
        <v>567</v>
      </c>
      <c r="C573" s="106">
        <f>IF(male=0,VLOOKUP((($A$5:$A$1570/'Life tables'!$I$2)*2)+age,lifetable,13,1),IF(male=1,VLOOKUP((($A$5:$A$1570/'Life tables'!$I$2)*2)+age,lifetable,10,1),"error"))</f>
        <v>4.6329957291590951E-4</v>
      </c>
      <c r="F573" s="97">
        <f t="shared" si="152"/>
        <v>66.705744175535884</v>
      </c>
      <c r="G573" s="97">
        <f t="shared" si="153"/>
        <v>6.7007316098634204</v>
      </c>
      <c r="H573" s="97">
        <f t="shared" si="154"/>
        <v>0.15333801070346095</v>
      </c>
      <c r="I573" s="97">
        <f t="shared" si="155"/>
        <v>0.15333801070346095</v>
      </c>
      <c r="J573" s="97">
        <f t="shared" si="156"/>
        <v>3.415127175037893E-2</v>
      </c>
      <c r="K573" s="97">
        <f t="shared" si="157"/>
        <v>0.36968262416083209</v>
      </c>
      <c r="L573" s="97">
        <f t="shared" si="165"/>
        <v>59.294502648354332</v>
      </c>
      <c r="M573" s="97">
        <f t="shared" si="158"/>
        <v>391.5645303360165</v>
      </c>
      <c r="N573" s="97">
        <f t="shared" si="159"/>
        <v>37.70851264583311</v>
      </c>
      <c r="O573" s="97">
        <f t="shared" si="160"/>
        <v>0.90009828817380721</v>
      </c>
      <c r="P573" s="97">
        <f t="shared" si="161"/>
        <v>0.90009828817380721</v>
      </c>
      <c r="Q573" s="97">
        <f t="shared" si="162"/>
        <v>0.19971604778279031</v>
      </c>
      <c r="R573" s="97">
        <f t="shared" si="163"/>
        <v>7.0557913021836047E-2</v>
      </c>
      <c r="S573" s="97">
        <f t="shared" si="166"/>
        <v>351.78554715303113</v>
      </c>
      <c r="T573" s="97">
        <f t="shared" si="167"/>
        <v>85.789277517581908</v>
      </c>
      <c r="U573" s="97">
        <f t="shared" si="168"/>
        <v>456.61455582758083</v>
      </c>
      <c r="V573" s="33">
        <f t="shared" si="169"/>
        <v>999.99999999999932</v>
      </c>
      <c r="W573" s="101">
        <f t="shared" si="164"/>
        <v>47079.659967244552</v>
      </c>
      <c r="X573" s="108">
        <f t="shared" si="170"/>
        <v>457.59616665483657</v>
      </c>
      <c r="Y573" s="32">
        <f>(uNES*L573+ uOCEX*G573+uEREX*'PH + UC'!H573+uHOEX*I573+uNES*S573+ uOCEX*N573+uEREX*O573+uHOEX*P573)/(1+oDR)^A$5:A$65536</f>
        <v>256.25046116678504</v>
      </c>
    </row>
    <row r="574" spans="1:25" x14ac:dyDescent="0.25">
      <c r="A574" s="4">
        <v>568</v>
      </c>
      <c r="C574" s="106">
        <f>IF(male=0,VLOOKUP((($A$5:$A$1570/'Life tables'!$I$2)*2)+age,lifetable,13,1),IF(male=1,VLOOKUP((($A$5:$A$1570/'Life tables'!$I$2)*2)+age,lifetable,10,1),"error"))</f>
        <v>4.6329957291590951E-4</v>
      </c>
      <c r="F574" s="97">
        <f t="shared" si="152"/>
        <v>66.607612111962794</v>
      </c>
      <c r="G574" s="97">
        <f t="shared" si="153"/>
        <v>6.6908740386984098</v>
      </c>
      <c r="H574" s="97">
        <f t="shared" si="154"/>
        <v>0.1531124322978753</v>
      </c>
      <c r="I574" s="97">
        <f t="shared" si="155"/>
        <v>0.1531124322978753</v>
      </c>
      <c r="J574" s="97">
        <f t="shared" si="156"/>
        <v>3.4101031177967485E-2</v>
      </c>
      <c r="K574" s="97">
        <f t="shared" si="157"/>
        <v>0.36913877716198062</v>
      </c>
      <c r="L574" s="97">
        <f t="shared" si="165"/>
        <v>59.207273400328688</v>
      </c>
      <c r="M574" s="97">
        <f t="shared" si="158"/>
        <v>390.98855454287366</v>
      </c>
      <c r="N574" s="97">
        <f t="shared" si="159"/>
        <v>37.653044929028468</v>
      </c>
      <c r="O574" s="97">
        <f t="shared" si="160"/>
        <v>0.898774279523196</v>
      </c>
      <c r="P574" s="97">
        <f t="shared" si="161"/>
        <v>0.898774279523196</v>
      </c>
      <c r="Q574" s="97">
        <f t="shared" si="162"/>
        <v>0.19942227344902641</v>
      </c>
      <c r="R574" s="97">
        <f t="shared" si="163"/>
        <v>7.0454125148403338E-2</v>
      </c>
      <c r="S574" s="97">
        <f t="shared" si="166"/>
        <v>351.26808465620138</v>
      </c>
      <c r="T574" s="97">
        <f t="shared" si="167"/>
        <v>86.022800822208907</v>
      </c>
      <c r="U574" s="97">
        <f t="shared" si="168"/>
        <v>457.05414872989121</v>
      </c>
      <c r="V574" s="33">
        <f t="shared" si="169"/>
        <v>999.99999999999909</v>
      </c>
      <c r="W574" s="101">
        <f t="shared" si="164"/>
        <v>46956.39415888911</v>
      </c>
      <c r="X574" s="108">
        <f t="shared" si="170"/>
        <v>456.92305044789907</v>
      </c>
      <c r="Y574" s="32">
        <f>(uNES*L574+ uOCEX*G574+uEREX*'PH + UC'!H574+uHOEX*I574+uNES*S574+ uOCEX*N574+uEREX*O574+uHOEX*P574)/(1+oDR)^A$5:A$65536</f>
        <v>255.79993486212743</v>
      </c>
    </row>
    <row r="575" spans="1:25" x14ac:dyDescent="0.25">
      <c r="A575" s="4">
        <v>569</v>
      </c>
      <c r="C575" s="106">
        <f>IF(male=0,VLOOKUP((($A$5:$A$1570/'Life tables'!$I$2)*2)+age,lifetable,13,1),IF(male=1,VLOOKUP((($A$5:$A$1570/'Life tables'!$I$2)*2)+age,lifetable,10,1),"error"))</f>
        <v>4.6329957291590951E-4</v>
      </c>
      <c r="F575" s="97">
        <f t="shared" si="152"/>
        <v>66.50962485412991</v>
      </c>
      <c r="G575" s="97">
        <f t="shared" si="153"/>
        <v>6.6810310135730653</v>
      </c>
      <c r="H575" s="97">
        <f t="shared" si="154"/>
        <v>0.15288718676053681</v>
      </c>
      <c r="I575" s="97">
        <f t="shared" si="155"/>
        <v>0.15288718676053681</v>
      </c>
      <c r="J575" s="97">
        <f t="shared" si="156"/>
        <v>3.4050864741603036E-2</v>
      </c>
      <c r="K575" s="97">
        <f t="shared" si="157"/>
        <v>0.36859573267521706</v>
      </c>
      <c r="L575" s="97">
        <f t="shared" si="165"/>
        <v>59.120172869618955</v>
      </c>
      <c r="M575" s="97">
        <f t="shared" si="158"/>
        <v>390.41342559376915</v>
      </c>
      <c r="N575" s="97">
        <f t="shared" si="159"/>
        <v>37.597658765139514</v>
      </c>
      <c r="O575" s="97">
        <f t="shared" si="160"/>
        <v>0.89745221753222881</v>
      </c>
      <c r="P575" s="97">
        <f t="shared" si="161"/>
        <v>0.89745221753222881</v>
      </c>
      <c r="Q575" s="97">
        <f t="shared" si="162"/>
        <v>0.19912893104494789</v>
      </c>
      <c r="R575" s="97">
        <f t="shared" si="163"/>
        <v>7.0350489871907701E-2</v>
      </c>
      <c r="S575" s="97">
        <f t="shared" si="166"/>
        <v>350.75138297264834</v>
      </c>
      <c r="T575" s="97">
        <f t="shared" si="167"/>
        <v>86.255980617995462</v>
      </c>
      <c r="U575" s="97">
        <f t="shared" si="168"/>
        <v>457.49309495243835</v>
      </c>
      <c r="V575" s="33">
        <f t="shared" si="169"/>
        <v>999.9999999999992</v>
      </c>
      <c r="W575" s="101">
        <f t="shared" si="164"/>
        <v>46833.451104206353</v>
      </c>
      <c r="X575" s="108">
        <f t="shared" si="170"/>
        <v>456.25092442956543</v>
      </c>
      <c r="Y575" s="32">
        <f>(uNES*L575+ uOCEX*G575+uEREX*'PH + UC'!H575+uHOEX*I575+uNES*S575+ uOCEX*N575+uEREX*O575+uHOEX*P575)/(1+oDR)^A$5:A$65536</f>
        <v>255.3502006751248</v>
      </c>
    </row>
    <row r="576" spans="1:25" x14ac:dyDescent="0.25">
      <c r="A576" s="4">
        <v>570</v>
      </c>
      <c r="C576" s="106">
        <f>IF(male=0,VLOOKUP((($A$5:$A$1570/'Life tables'!$I$2)*2)+age,lifetable,13,1),IF(male=1,VLOOKUP((($A$5:$A$1570/'Life tables'!$I$2)*2)+age,lifetable,10,1),"error"))</f>
        <v>4.6329957291590951E-4</v>
      </c>
      <c r="F576" s="97">
        <f t="shared" si="152"/>
        <v>66.411782166454458</v>
      </c>
      <c r="G576" s="97">
        <f t="shared" si="153"/>
        <v>6.6712025108226021</v>
      </c>
      <c r="H576" s="97">
        <f t="shared" si="154"/>
        <v>0.15266227354990605</v>
      </c>
      <c r="I576" s="97">
        <f t="shared" si="155"/>
        <v>0.15266227354990605</v>
      </c>
      <c r="J576" s="97">
        <f t="shared" si="156"/>
        <v>3.4000772320674506E-2</v>
      </c>
      <c r="K576" s="97">
        <f t="shared" si="157"/>
        <v>0.36805348939494387</v>
      </c>
      <c r="L576" s="97">
        <f t="shared" si="165"/>
        <v>59.033200846816428</v>
      </c>
      <c r="M576" s="97">
        <f t="shared" si="158"/>
        <v>389.83914226311094</v>
      </c>
      <c r="N576" s="97">
        <f t="shared" si="159"/>
        <v>37.542354036139081</v>
      </c>
      <c r="O576" s="97">
        <f t="shared" si="160"/>
        <v>0.89613209938360938</v>
      </c>
      <c r="P576" s="97">
        <f t="shared" si="161"/>
        <v>0.89613209938360938</v>
      </c>
      <c r="Q576" s="97">
        <f t="shared" si="162"/>
        <v>0.1988360199454462</v>
      </c>
      <c r="R576" s="97">
        <f t="shared" si="163"/>
        <v>7.0247006971503767E-2</v>
      </c>
      <c r="S576" s="97">
        <f t="shared" si="166"/>
        <v>350.23544100128771</v>
      </c>
      <c r="T576" s="97">
        <f t="shared" si="167"/>
        <v>86.488817410261589</v>
      </c>
      <c r="U576" s="97">
        <f t="shared" si="168"/>
        <v>457.93139544880478</v>
      </c>
      <c r="V576" s="33">
        <f t="shared" si="169"/>
        <v>999.9999999999992</v>
      </c>
      <c r="W576" s="101">
        <f t="shared" si="164"/>
        <v>46710.829958779534</v>
      </c>
      <c r="X576" s="108">
        <f t="shared" si="170"/>
        <v>455.57978714093281</v>
      </c>
      <c r="Y576" s="32">
        <f>(uNES*L576+ uOCEX*G576+uEREX*'PH + UC'!H576+uHOEX*I576+uNES*S576+ uOCEX*N576+uEREX*O576+uHOEX*P576)/(1+oDR)^A$5:A$65536</f>
        <v>254.90125721179484</v>
      </c>
    </row>
    <row r="577" spans="1:25" x14ac:dyDescent="0.25">
      <c r="A577" s="4">
        <v>571</v>
      </c>
      <c r="C577" s="106">
        <f>IF(male=0,VLOOKUP((($A$5:$A$1570/'Life tables'!$I$2)*2)+age,lifetable,13,1),IF(male=1,VLOOKUP((($A$5:$A$1570/'Life tables'!$I$2)*2)+age,lifetable,10,1),"error"))</f>
        <v>4.6329957291590951E-4</v>
      </c>
      <c r="F577" s="97">
        <f t="shared" si="152"/>
        <v>66.31408381481954</v>
      </c>
      <c r="G577" s="97">
        <f t="shared" si="153"/>
        <v>6.66138850692949</v>
      </c>
      <c r="H577" s="97">
        <f t="shared" si="154"/>
        <v>0.15243769212781316</v>
      </c>
      <c r="I577" s="97">
        <f t="shared" si="155"/>
        <v>0.15243769212781316</v>
      </c>
      <c r="J577" s="97">
        <f t="shared" si="156"/>
        <v>3.3950753795321309E-2</v>
      </c>
      <c r="K577" s="97">
        <f t="shared" si="157"/>
        <v>0.36751204602368726</v>
      </c>
      <c r="L577" s="97">
        <f t="shared" si="165"/>
        <v>58.946357123815417</v>
      </c>
      <c r="M577" s="97">
        <f t="shared" si="158"/>
        <v>389.26570332611334</v>
      </c>
      <c r="N577" s="97">
        <f t="shared" si="159"/>
        <v>37.487130624077643</v>
      </c>
      <c r="O577" s="97">
        <f t="shared" si="160"/>
        <v>0.89481392226189505</v>
      </c>
      <c r="P577" s="97">
        <f t="shared" si="161"/>
        <v>0.89481392226189505</v>
      </c>
      <c r="Q577" s="97">
        <f t="shared" si="162"/>
        <v>0.19854353952582379</v>
      </c>
      <c r="R577" s="97">
        <f t="shared" si="163"/>
        <v>7.014367622649148E-2</v>
      </c>
      <c r="S577" s="97">
        <f t="shared" si="166"/>
        <v>349.72025764175959</v>
      </c>
      <c r="T577" s="97">
        <f t="shared" si="167"/>
        <v>86.721311703582728</v>
      </c>
      <c r="U577" s="97">
        <f t="shared" si="168"/>
        <v>458.36905117105493</v>
      </c>
      <c r="V577" s="33">
        <f t="shared" si="169"/>
        <v>999.9999999999992</v>
      </c>
      <c r="W577" s="101">
        <f t="shared" si="164"/>
        <v>46588.529880365691</v>
      </c>
      <c r="X577" s="108">
        <f t="shared" si="170"/>
        <v>454.90963712536154</v>
      </c>
      <c r="Y577" s="32">
        <f>(uNES*L577+ uOCEX*G577+uEREX*'PH + UC'!H577+uHOEX*I577+uNES*S577+ uOCEX*N577+uEREX*O577+uHOEX*P577)/(1+oDR)^A$5:A$65536</f>
        <v>254.45310308067209</v>
      </c>
    </row>
    <row r="578" spans="1:25" x14ac:dyDescent="0.25">
      <c r="A578" s="4">
        <v>572</v>
      </c>
      <c r="C578" s="106">
        <f>IF(male=0,VLOOKUP((($A$5:$A$1570/'Life tables'!$I$2)*2)+age,lifetable,13,1),IF(male=1,VLOOKUP((($A$5:$A$1570/'Life tables'!$I$2)*2)+age,lifetable,10,1),"error"))</f>
        <v>4.6329957291590951E-4</v>
      </c>
      <c r="F578" s="97">
        <f t="shared" si="152"/>
        <v>66.216529566516527</v>
      </c>
      <c r="G578" s="97">
        <f t="shared" si="153"/>
        <v>6.6515889785176601</v>
      </c>
      <c r="H578" s="97">
        <f t="shared" si="154"/>
        <v>0.15221344195932557</v>
      </c>
      <c r="I578" s="97">
        <f t="shared" si="155"/>
        <v>0.15221344195932557</v>
      </c>
      <c r="J578" s="97">
        <f t="shared" si="156"/>
        <v>3.3900809046403829E-2</v>
      </c>
      <c r="K578" s="97">
        <f t="shared" si="157"/>
        <v>0.36697140127177807</v>
      </c>
      <c r="L578" s="97">
        <f t="shared" si="165"/>
        <v>58.859641493762034</v>
      </c>
      <c r="M578" s="97">
        <f t="shared" si="158"/>
        <v>388.69310755884504</v>
      </c>
      <c r="N578" s="97">
        <f t="shared" si="159"/>
        <v>37.431988411087978</v>
      </c>
      <c r="O578" s="97">
        <f t="shared" si="160"/>
        <v>0.89349768335360713</v>
      </c>
      <c r="P578" s="97">
        <f t="shared" si="161"/>
        <v>0.89349768335360713</v>
      </c>
      <c r="Q578" s="97">
        <f t="shared" si="162"/>
        <v>0.19825148916181909</v>
      </c>
      <c r="R578" s="97">
        <f t="shared" si="163"/>
        <v>7.004049741632469E-2</v>
      </c>
      <c r="S578" s="97">
        <f t="shared" si="166"/>
        <v>349.20583179447169</v>
      </c>
      <c r="T578" s="97">
        <f t="shared" si="167"/>
        <v>86.953464001790948</v>
      </c>
      <c r="U578" s="97">
        <f t="shared" si="168"/>
        <v>458.80606306974306</v>
      </c>
      <c r="V578" s="33">
        <f t="shared" si="169"/>
        <v>999.99999999999932</v>
      </c>
      <c r="W578" s="101">
        <f t="shared" si="164"/>
        <v>46466.550028891979</v>
      </c>
      <c r="X578" s="108">
        <f t="shared" si="170"/>
        <v>454.24047292846524</v>
      </c>
      <c r="Y578" s="32">
        <f>(uNES*L578+ uOCEX*G578+uEREX*'PH + UC'!H578+uHOEX*I578+uNES*S578+ uOCEX*N578+uEREX*O578+uHOEX*P578)/(1+oDR)^A$5:A$65536</f>
        <v>254.00573689280031</v>
      </c>
    </row>
    <row r="579" spans="1:25" x14ac:dyDescent="0.25">
      <c r="A579" s="4">
        <v>573</v>
      </c>
      <c r="C579" s="106">
        <f>IF(male=0,VLOOKUP((($A$5:$A$1570/'Life tables'!$I$2)*2)+age,lifetable,13,1),IF(male=1,VLOOKUP((($A$5:$A$1570/'Life tables'!$I$2)*2)+age,lifetable,10,1),"error"))</f>
        <v>4.6329957291590951E-4</v>
      </c>
      <c r="F579" s="97">
        <f t="shared" si="152"/>
        <v>66.119119190190148</v>
      </c>
      <c r="G579" s="97">
        <f t="shared" si="153"/>
        <v>6.6418039023469895</v>
      </c>
      <c r="H579" s="97">
        <f t="shared" si="154"/>
        <v>0.1519895225126216</v>
      </c>
      <c r="I579" s="97">
        <f t="shared" si="155"/>
        <v>0.1519895225126216</v>
      </c>
      <c r="J579" s="97">
        <f t="shared" si="156"/>
        <v>3.385093795547537E-2</v>
      </c>
      <c r="K579" s="97">
        <f t="shared" si="157"/>
        <v>0.36643155385704773</v>
      </c>
      <c r="L579" s="97">
        <f t="shared" si="165"/>
        <v>58.773053751005392</v>
      </c>
      <c r="M579" s="97">
        <f t="shared" si="158"/>
        <v>388.12135373827505</v>
      </c>
      <c r="N579" s="97">
        <f t="shared" si="159"/>
        <v>37.376927279389541</v>
      </c>
      <c r="O579" s="97">
        <f t="shared" si="160"/>
        <v>0.89218337984733642</v>
      </c>
      <c r="P579" s="97">
        <f t="shared" si="161"/>
        <v>0.89218337984733642</v>
      </c>
      <c r="Q579" s="97">
        <f t="shared" si="162"/>
        <v>0.19795986822962955</v>
      </c>
      <c r="R579" s="97">
        <f t="shared" si="163"/>
        <v>6.9937470320619519E-2</v>
      </c>
      <c r="S579" s="97">
        <f t="shared" si="166"/>
        <v>348.69216236064057</v>
      </c>
      <c r="T579" s="97">
        <f t="shared" si="167"/>
        <v>87.185274807976057</v>
      </c>
      <c r="U579" s="97">
        <f t="shared" si="168"/>
        <v>459.24243209392074</v>
      </c>
      <c r="V579" s="33">
        <f t="shared" si="169"/>
        <v>999.99999999999932</v>
      </c>
      <c r="W579" s="101">
        <f t="shared" si="164"/>
        <v>46344.889566451602</v>
      </c>
      <c r="X579" s="108">
        <f t="shared" si="170"/>
        <v>453.57229309810242</v>
      </c>
      <c r="Y579" s="32">
        <f>(uNES*L579+ uOCEX*G579+uEREX*'PH + UC'!H579+uHOEX*I579+uNES*S579+ uOCEX*N579+uEREX*O579+uHOEX*P579)/(1+oDR)^A$5:A$65536</f>
        <v>253.55915726172464</v>
      </c>
    </row>
    <row r="580" spans="1:25" x14ac:dyDescent="0.25">
      <c r="A580" s="4">
        <v>574</v>
      </c>
      <c r="C580" s="106">
        <f>IF(male=0,VLOOKUP((($A$5:$A$1570/'Life tables'!$I$2)*2)+age,lifetable,13,1),IF(male=1,VLOOKUP((($A$5:$A$1570/'Life tables'!$I$2)*2)+age,lifetable,10,1),"error"))</f>
        <v>4.9660762749414999E-4</v>
      </c>
      <c r="F580" s="97">
        <f t="shared" si="152"/>
        <v>66.021852455786501</v>
      </c>
      <c r="G580" s="97">
        <f t="shared" si="153"/>
        <v>6.6320332553080839</v>
      </c>
      <c r="H580" s="97">
        <f t="shared" si="154"/>
        <v>0.15176593325887114</v>
      </c>
      <c r="I580" s="97">
        <f t="shared" si="155"/>
        <v>0.15176593325887114</v>
      </c>
      <c r="J580" s="97">
        <f t="shared" si="156"/>
        <v>3.6231210051318054E-2</v>
      </c>
      <c r="K580" s="97">
        <f t="shared" si="157"/>
        <v>0.36589250250453942</v>
      </c>
      <c r="L580" s="97">
        <f t="shared" si="165"/>
        <v>58.684163621404821</v>
      </c>
      <c r="M580" s="97">
        <f t="shared" si="158"/>
        <v>387.55044064231583</v>
      </c>
      <c r="N580" s="97">
        <f t="shared" si="159"/>
        <v>37.321947111292666</v>
      </c>
      <c r="O580" s="97">
        <f t="shared" si="160"/>
        <v>0.89087100893384241</v>
      </c>
      <c r="P580" s="97">
        <f t="shared" si="161"/>
        <v>0.89087100893384241</v>
      </c>
      <c r="Q580" s="97">
        <f t="shared" si="162"/>
        <v>0.21187969514639396</v>
      </c>
      <c r="R580" s="97">
        <f t="shared" si="163"/>
        <v>6.9834594719162077E-2</v>
      </c>
      <c r="S580" s="97">
        <f t="shared" si="166"/>
        <v>348.16503722328991</v>
      </c>
      <c r="T580" s="97">
        <f t="shared" si="167"/>
        <v>87.433385713173763</v>
      </c>
      <c r="U580" s="97">
        <f t="shared" si="168"/>
        <v>459.67815919114446</v>
      </c>
      <c r="V580" s="33">
        <f t="shared" si="169"/>
        <v>999.99999999999909</v>
      </c>
      <c r="W580" s="101">
        <f t="shared" si="164"/>
        <v>46222.073807216286</v>
      </c>
      <c r="X580" s="108">
        <f t="shared" si="170"/>
        <v>452.88845509568091</v>
      </c>
      <c r="Y580" s="32">
        <f>(uNES*L580+ uOCEX*G580+uEREX*'PH + UC'!H580+uHOEX*I580+uNES*S580+ uOCEX*N580+uEREX*O580+uHOEX*P580)/(1+oDR)^A$5:A$65536</f>
        <v>253.10391012738447</v>
      </c>
    </row>
    <row r="581" spans="1:25" x14ac:dyDescent="0.25">
      <c r="A581" s="4">
        <v>575</v>
      </c>
      <c r="C581" s="106">
        <f>IF(male=0,VLOOKUP((($A$5:$A$1570/'Life tables'!$I$2)*2)+age,lifetable,13,1),IF(male=1,VLOOKUP((($A$5:$A$1570/'Life tables'!$I$2)*2)+age,lifetable,10,1),"error"))</f>
        <v>4.9660762749414999E-4</v>
      </c>
      <c r="F581" s="97">
        <f t="shared" si="152"/>
        <v>65.922288789980257</v>
      </c>
      <c r="G581" s="97">
        <f t="shared" si="153"/>
        <v>6.6220318767025743</v>
      </c>
      <c r="H581" s="97">
        <f t="shared" si="154"/>
        <v>0.15153706399668437</v>
      </c>
      <c r="I581" s="97">
        <f t="shared" si="155"/>
        <v>0.15153706399668437</v>
      </c>
      <c r="J581" s="97">
        <f t="shared" si="156"/>
        <v>3.6176571898113838E-2</v>
      </c>
      <c r="K581" s="97">
        <f t="shared" si="157"/>
        <v>0.36534072157920461</v>
      </c>
      <c r="L581" s="97">
        <f t="shared" si="165"/>
        <v>58.595665491806997</v>
      </c>
      <c r="M581" s="97">
        <f t="shared" si="158"/>
        <v>386.96616630570071</v>
      </c>
      <c r="N581" s="97">
        <f t="shared" si="159"/>
        <v>37.265680226771792</v>
      </c>
      <c r="O581" s="97">
        <f t="shared" si="160"/>
        <v>0.88952792423268257</v>
      </c>
      <c r="P581" s="97">
        <f t="shared" si="161"/>
        <v>0.88952792423268257</v>
      </c>
      <c r="Q581" s="97">
        <f t="shared" si="162"/>
        <v>0.21156026351803953</v>
      </c>
      <c r="R581" s="97">
        <f t="shared" si="163"/>
        <v>6.9729311490907456E-2</v>
      </c>
      <c r="S581" s="97">
        <f t="shared" si="166"/>
        <v>347.64014065545462</v>
      </c>
      <c r="T581" s="97">
        <f t="shared" si="167"/>
        <v>87.681122548589912</v>
      </c>
      <c r="U581" s="97">
        <f t="shared" si="168"/>
        <v>460.11322922421459</v>
      </c>
      <c r="V581" s="33">
        <f t="shared" si="169"/>
        <v>999.9999999999992</v>
      </c>
      <c r="W581" s="101">
        <f t="shared" si="164"/>
        <v>46099.360835456187</v>
      </c>
      <c r="X581" s="108">
        <f t="shared" si="170"/>
        <v>452.20564822719473</v>
      </c>
      <c r="Y581" s="32">
        <f>(uNES*L581+ uOCEX*G581+uEREX*'PH + UC'!H581+uHOEX*I581+uNES*S581+ uOCEX*N581+uEREX*O581+uHOEX*P581)/(1+oDR)^A$5:A$65536</f>
        <v>252.64963269625321</v>
      </c>
    </row>
    <row r="582" spans="1:25" x14ac:dyDescent="0.25">
      <c r="A582" s="4">
        <v>576</v>
      </c>
      <c r="C582" s="106">
        <f>IF(male=0,VLOOKUP((($A$5:$A$1570/'Life tables'!$I$2)*2)+age,lifetable,13,1),IF(male=1,VLOOKUP((($A$5:$A$1570/'Life tables'!$I$2)*2)+age,lifetable,10,1),"error"))</f>
        <v>4.9660762749414999E-4</v>
      </c>
      <c r="F582" s="97">
        <f t="shared" si="152"/>
        <v>65.822876463301967</v>
      </c>
      <c r="G582" s="97">
        <f t="shared" si="153"/>
        <v>6.6120457004292037</v>
      </c>
      <c r="H582" s="97">
        <f t="shared" si="154"/>
        <v>0.15130854262119176</v>
      </c>
      <c r="I582" s="97">
        <f t="shared" si="155"/>
        <v>0.15130854262119176</v>
      </c>
      <c r="J582" s="97">
        <f t="shared" si="156"/>
        <v>3.6122016796195373E-2</v>
      </c>
      <c r="K582" s="97">
        <f t="shared" si="157"/>
        <v>0.36478977937393287</v>
      </c>
      <c r="L582" s="97">
        <f t="shared" si="165"/>
        <v>58.507301881460251</v>
      </c>
      <c r="M582" s="97">
        <f t="shared" si="158"/>
        <v>386.38277176389278</v>
      </c>
      <c r="N582" s="97">
        <f t="shared" si="159"/>
        <v>37.209498068397039</v>
      </c>
      <c r="O582" s="97">
        <f t="shared" si="160"/>
        <v>0.88818686193584828</v>
      </c>
      <c r="P582" s="97">
        <f t="shared" si="161"/>
        <v>0.88818686193584828</v>
      </c>
      <c r="Q582" s="97">
        <f t="shared" si="162"/>
        <v>0.2112413128868301</v>
      </c>
      <c r="R582" s="97">
        <f t="shared" si="163"/>
        <v>6.9624186797148865E-2</v>
      </c>
      <c r="S582" s="97">
        <f t="shared" si="166"/>
        <v>347.11603447194005</v>
      </c>
      <c r="T582" s="97">
        <f t="shared" si="167"/>
        <v>87.928485878272937</v>
      </c>
      <c r="U582" s="97">
        <f t="shared" si="168"/>
        <v>460.54764319038566</v>
      </c>
      <c r="V582" s="33">
        <f t="shared" si="169"/>
        <v>999.9999999999992</v>
      </c>
      <c r="W582" s="101">
        <f t="shared" si="164"/>
        <v>45976.973641352641</v>
      </c>
      <c r="X582" s="108">
        <f t="shared" si="170"/>
        <v>451.52387093134064</v>
      </c>
      <c r="Y582" s="32">
        <f>(uNES*L582+ uOCEX*G582+uEREX*'PH + UC'!H582+uHOEX*I582+uNES*S582+ uOCEX*N582+uEREX*O582+uHOEX*P582)/(1+oDR)^A$5:A$65536</f>
        <v>252.19617068300161</v>
      </c>
    </row>
    <row r="583" spans="1:25" x14ac:dyDescent="0.25">
      <c r="A583" s="4">
        <v>577</v>
      </c>
      <c r="C583" s="106">
        <f>IF(male=0,VLOOKUP((($A$5:$A$1570/'Life tables'!$I$2)*2)+age,lifetable,13,1),IF(male=1,VLOOKUP((($A$5:$A$1570/'Life tables'!$I$2)*2)+age,lifetable,10,1),"error"))</f>
        <v>4.9660762749414999E-4</v>
      </c>
      <c r="F583" s="97">
        <f t="shared" ref="F583:F646" si="171">E582*(1-pCAPH)+(L582+G582+H582+I582)*(1-pCAPH)+(S582+N582+O582+P582)*(pUAPH)</f>
        <v>65.723615186533962</v>
      </c>
      <c r="G583" s="97">
        <f t="shared" ref="G583:G646" si="172">F583*(rrOSEX)</f>
        <v>6.6020746974354507</v>
      </c>
      <c r="H583" s="97">
        <f t="shared" ref="H583:H646" si="173">F583*rrEREX</f>
        <v>0.15108036846756207</v>
      </c>
      <c r="I583" s="97">
        <f t="shared" ref="I583:I646" si="174">F583*rrHOEX</f>
        <v>0.15108036846756207</v>
      </c>
      <c r="J583" s="97">
        <f t="shared" ref="J583:J646" si="175">F583*mr + G583*mr + H583*mr+I583*mr</f>
        <v>3.6067544586846939E-2</v>
      </c>
      <c r="K583" s="97">
        <f t="shared" ref="K583:K646" si="176">F583*amr + I583*amrHOEX</f>
        <v>0.36423967428588244</v>
      </c>
      <c r="L583" s="97">
        <f t="shared" si="165"/>
        <v>58.41907253329066</v>
      </c>
      <c r="M583" s="97">
        <f t="shared" ref="M583:M646" si="177">E582*pCAPH+(L582+G582+H582+I582)*pCAPH+(S582+N582+O582+P582)*(1-pUAPH)</f>
        <v>385.80025574480663</v>
      </c>
      <c r="N583" s="97">
        <f t="shared" ref="N583:N646" si="178">M583*rrOSEXc</f>
        <v>37.153400513663819</v>
      </c>
      <c r="O583" s="97">
        <f t="shared" ref="O583:O646" si="179">M583*rrEREXc</f>
        <v>0.88684781911916788</v>
      </c>
      <c r="P583" s="97">
        <f t="shared" ref="P583:P646" si="180">M583*rrHOEXc</f>
        <v>0.88684781911916788</v>
      </c>
      <c r="Q583" s="97">
        <f t="shared" ref="Q583:Q646" si="181">M583*mr + N583*mr + O583*mr+P583*mr</f>
        <v>0.21092284255729751</v>
      </c>
      <c r="R583" s="97">
        <f t="shared" ref="R583:R646" si="182">M583*amrc + P583*amrHOEX</f>
        <v>6.9519220408663068E-2</v>
      </c>
      <c r="S583" s="97">
        <f t="shared" si="166"/>
        <v>346.59271752993851</v>
      </c>
      <c r="T583" s="97">
        <f t="shared" si="167"/>
        <v>88.175476265417075</v>
      </c>
      <c r="U583" s="97">
        <f t="shared" si="168"/>
        <v>460.98140208508022</v>
      </c>
      <c r="V583" s="33">
        <f t="shared" si="169"/>
        <v>999.99999999999909</v>
      </c>
      <c r="W583" s="101">
        <f t="shared" ref="W583:W646" si="183">IF(A583=1,((cPH1_+cPHr+(cNES*L583+(cNES+cOSEX)*G583+(cNES+cEREX)*H583+(cNES+cHOEX)*I583 + (cNES+cNES)*S583 +(cNES+ cOSEX)*N583 + (cNES+cEREX)*O583 + (cNES+cHOEX)*P583)))/(1+cDR)^A$5:A$65536,(cPHr+(cNES*L583+(cNES+cOSEX)*G583+(cNES+cEREX)*H583+(cNES+cHOEX)*I583 + (cNES+cNES)*S583 +(cNES+ cOSEX)*N583 + (cNES+cEREX)*O583 + (cNES+cHOEX)*P583))/(1+cDR)^A$5:A$65536)</f>
        <v>45854.911361873645</v>
      </c>
      <c r="X583" s="108">
        <f t="shared" si="170"/>
        <v>450.84312164950188</v>
      </c>
      <c r="Y583" s="32">
        <f>(uNES*L583+ uOCEX*G583+uEREX*'PH + UC'!H583+uHOEX*I583+uNES*S583+ uOCEX*N583+uEREX*O583+uHOEX*P583)/(1+oDR)^A$5:A$65536</f>
        <v>251.74352262052963</v>
      </c>
    </row>
    <row r="584" spans="1:25" x14ac:dyDescent="0.25">
      <c r="A584" s="4">
        <v>578</v>
      </c>
      <c r="C584" s="106">
        <f>IF(male=0,VLOOKUP((($A$5:$A$1570/'Life tables'!$I$2)*2)+age,lifetable,13,1),IF(male=1,VLOOKUP((($A$5:$A$1570/'Life tables'!$I$2)*2)+age,lifetable,10,1),"error"))</f>
        <v>4.9660762749414999E-4</v>
      </c>
      <c r="F584" s="97">
        <f t="shared" si="171"/>
        <v>65.624504673923624</v>
      </c>
      <c r="G584" s="97">
        <f t="shared" si="172"/>
        <v>6.5921188390168677</v>
      </c>
      <c r="H584" s="97">
        <f t="shared" si="173"/>
        <v>0.15085254087892927</v>
      </c>
      <c r="I584" s="97">
        <f t="shared" si="174"/>
        <v>0.15085254087892927</v>
      </c>
      <c r="J584" s="97">
        <f t="shared" si="175"/>
        <v>3.6013155113254321E-2</v>
      </c>
      <c r="K584" s="97">
        <f t="shared" si="176"/>
        <v>0.36369040473141501</v>
      </c>
      <c r="L584" s="97">
        <f t="shared" ref="L584:L647" si="184">F584-SUM(G584:K584)</f>
        <v>58.330977193304228</v>
      </c>
      <c r="M584" s="97">
        <f t="shared" si="177"/>
        <v>385.2186169755783</v>
      </c>
      <c r="N584" s="97">
        <f t="shared" si="178"/>
        <v>37.097387439992588</v>
      </c>
      <c r="O584" s="97">
        <f t="shared" si="179"/>
        <v>0.88551079285668011</v>
      </c>
      <c r="P584" s="97">
        <f t="shared" si="180"/>
        <v>0.88551079285668011</v>
      </c>
      <c r="Q584" s="97">
        <f t="shared" si="181"/>
        <v>0.21060485183354766</v>
      </c>
      <c r="R584" s="97">
        <f t="shared" si="182"/>
        <v>6.941441209608655E-2</v>
      </c>
      <c r="S584" s="97">
        <f t="shared" ref="S584:S647" si="185">M584-SUM(N584:R584)</f>
        <v>346.07018868594275</v>
      </c>
      <c r="T584" s="97">
        <f t="shared" ref="T584:T647" si="186">J584+Q584+T583</f>
        <v>88.422094272363879</v>
      </c>
      <c r="U584" s="97">
        <f t="shared" ref="U584:U647" si="187">K584+R584+U583</f>
        <v>461.41450690190771</v>
      </c>
      <c r="V584" s="33">
        <f t="shared" ref="V584:V647" si="188">SUM(G584:I584,L584,N584,O584,P584,S584,T584,U584)</f>
        <v>999.99999999999932</v>
      </c>
      <c r="W584" s="101">
        <f t="shared" si="183"/>
        <v>45733.173136178601</v>
      </c>
      <c r="X584" s="108">
        <f t="shared" ref="X584:X647" si="189">(L584+G584+H584+I584+N584+O584+P584+S584)</f>
        <v>450.16339882572765</v>
      </c>
      <c r="Y584" s="32">
        <f>(uNES*L584+ uOCEX*G584+uEREX*'PH + UC'!H584+uHOEX*I584+uNES*S584+ uOCEX*N584+uEREX*O584+uHOEX*P584)/(1+oDR)^A$5:A$65536</f>
        <v>251.29168704454827</v>
      </c>
    </row>
    <row r="585" spans="1:25" x14ac:dyDescent="0.25">
      <c r="A585" s="4">
        <v>579</v>
      </c>
      <c r="C585" s="106">
        <f>IF(male=0,VLOOKUP((($A$5:$A$1570/'Life tables'!$I$2)*2)+age,lifetable,13,1),IF(male=1,VLOOKUP((($A$5:$A$1570/'Life tables'!$I$2)*2)+age,lifetable,10,1),"error"))</f>
        <v>4.9660762749414999E-4</v>
      </c>
      <c r="F585" s="97">
        <f t="shared" si="171"/>
        <v>65.525544643027857</v>
      </c>
      <c r="G585" s="97">
        <f t="shared" si="172"/>
        <v>6.5821780968014547</v>
      </c>
      <c r="H585" s="97">
        <f t="shared" si="173"/>
        <v>0.15062505920603497</v>
      </c>
      <c r="I585" s="97">
        <f t="shared" si="174"/>
        <v>0.15062505920603497</v>
      </c>
      <c r="J585" s="97">
        <f t="shared" si="175"/>
        <v>3.5958848220419552E-2</v>
      </c>
      <c r="K585" s="97">
        <f t="shared" si="176"/>
        <v>0.3631419691452335</v>
      </c>
      <c r="L585" s="97">
        <f t="shared" si="184"/>
        <v>58.24301561044868</v>
      </c>
      <c r="M585" s="97">
        <f t="shared" si="177"/>
        <v>384.63785418269981</v>
      </c>
      <c r="N585" s="97">
        <f t="shared" si="178"/>
        <v>37.041458724741759</v>
      </c>
      <c r="O585" s="97">
        <f t="shared" si="179"/>
        <v>0.88417578022094323</v>
      </c>
      <c r="P585" s="97">
        <f t="shared" si="180"/>
        <v>0.88417578022094323</v>
      </c>
      <c r="Q585" s="97">
        <f t="shared" si="181"/>
        <v>0.21028734001933447</v>
      </c>
      <c r="R585" s="97">
        <f t="shared" si="182"/>
        <v>6.9309761629939695E-2</v>
      </c>
      <c r="S585" s="97">
        <f t="shared" si="185"/>
        <v>345.54844679586688</v>
      </c>
      <c r="T585" s="97">
        <f t="shared" si="186"/>
        <v>88.668340460603631</v>
      </c>
      <c r="U585" s="97">
        <f t="shared" si="187"/>
        <v>461.84695863268291</v>
      </c>
      <c r="V585" s="33">
        <f t="shared" si="188"/>
        <v>999.99999999999932</v>
      </c>
      <c r="W585" s="101">
        <f t="shared" si="183"/>
        <v>45611.758105617388</v>
      </c>
      <c r="X585" s="108">
        <f t="shared" si="189"/>
        <v>449.48470090671276</v>
      </c>
      <c r="Y585" s="32">
        <f>(uNES*L585+ uOCEX*G585+uEREX*'PH + UC'!H585+uHOEX*I585+uNES*S585+ uOCEX*N585+uEREX*O585+uHOEX*P585)/(1+oDR)^A$5:A$65536</f>
        <v>250.84066249356599</v>
      </c>
    </row>
    <row r="586" spans="1:25" x14ac:dyDescent="0.25">
      <c r="A586" s="4">
        <v>580</v>
      </c>
      <c r="C586" s="106">
        <f>IF(male=0,VLOOKUP((($A$5:$A$1570/'Life tables'!$I$2)*2)+age,lifetable,13,1),IF(male=1,VLOOKUP((($A$5:$A$1570/'Life tables'!$I$2)*2)+age,lifetable,10,1),"error"))</f>
        <v>4.9660762749414999E-4</v>
      </c>
      <c r="F586" s="97">
        <f t="shared" si="171"/>
        <v>65.426734814565279</v>
      </c>
      <c r="G586" s="97">
        <f t="shared" si="172"/>
        <v>6.5722524427348112</v>
      </c>
      <c r="H586" s="97">
        <f t="shared" si="173"/>
        <v>0.15039792280688871</v>
      </c>
      <c r="I586" s="97">
        <f t="shared" si="174"/>
        <v>0.15039792280688871</v>
      </c>
      <c r="J586" s="97">
        <f t="shared" si="175"/>
        <v>3.590462375507969E-2</v>
      </c>
      <c r="K586" s="97">
        <f t="shared" si="176"/>
        <v>0.36259436597956307</v>
      </c>
      <c r="L586" s="97">
        <f t="shared" si="184"/>
        <v>58.155187536482046</v>
      </c>
      <c r="M586" s="97">
        <f t="shared" si="177"/>
        <v>384.05796609214747</v>
      </c>
      <c r="N586" s="97">
        <f t="shared" si="178"/>
        <v>36.985614245220091</v>
      </c>
      <c r="O586" s="97">
        <f t="shared" si="179"/>
        <v>0.88284277828332991</v>
      </c>
      <c r="P586" s="97">
        <f t="shared" si="180"/>
        <v>0.88284277828332991</v>
      </c>
      <c r="Q586" s="97">
        <f t="shared" si="181"/>
        <v>0.20997030641812992</v>
      </c>
      <c r="R586" s="97">
        <f t="shared" si="182"/>
        <v>6.9205268780649989E-2</v>
      </c>
      <c r="S586" s="97">
        <f t="shared" si="185"/>
        <v>345.02749071516195</v>
      </c>
      <c r="T586" s="97">
        <f t="shared" si="186"/>
        <v>88.914215390776846</v>
      </c>
      <c r="U586" s="97">
        <f t="shared" si="187"/>
        <v>462.27875826744315</v>
      </c>
      <c r="V586" s="33">
        <f t="shared" si="188"/>
        <v>999.99999999999932</v>
      </c>
      <c r="W586" s="101">
        <f t="shared" si="183"/>
        <v>45490.665413729497</v>
      </c>
      <c r="X586" s="108">
        <f t="shared" si="189"/>
        <v>448.80702634177931</v>
      </c>
      <c r="Y586" s="32">
        <f>(uNES*L586+ uOCEX*G586+uEREX*'PH + UC'!H586+uHOEX*I586+uNES*S586+ uOCEX*N586+uEREX*O586+uHOEX*P586)/(1+oDR)^A$5:A$65536</f>
        <v>250.3904475088753</v>
      </c>
    </row>
    <row r="587" spans="1:25" x14ac:dyDescent="0.25">
      <c r="A587" s="4">
        <v>581</v>
      </c>
      <c r="C587" s="106">
        <f>IF(male=0,VLOOKUP((($A$5:$A$1570/'Life tables'!$I$2)*2)+age,lifetable,13,1),IF(male=1,VLOOKUP((($A$5:$A$1570/'Life tables'!$I$2)*2)+age,lifetable,10,1),"error"))</f>
        <v>4.9660762749414999E-4</v>
      </c>
      <c r="F587" s="97">
        <f t="shared" si="171"/>
        <v>65.32807491227571</v>
      </c>
      <c r="G587" s="97">
        <f t="shared" si="172"/>
        <v>6.5623418490660246</v>
      </c>
      <c r="H587" s="97">
        <f t="shared" si="173"/>
        <v>0.15017113104644497</v>
      </c>
      <c r="I587" s="97">
        <f t="shared" si="174"/>
        <v>0.15017113104644497</v>
      </c>
      <c r="J587" s="97">
        <f t="shared" si="175"/>
        <v>3.5850481565629769E-2</v>
      </c>
      <c r="K587" s="97">
        <f t="shared" si="176"/>
        <v>0.36204759370337225</v>
      </c>
      <c r="L587" s="97">
        <f t="shared" si="184"/>
        <v>58.067492725847792</v>
      </c>
      <c r="M587" s="97">
        <f t="shared" si="177"/>
        <v>383.47895142950358</v>
      </c>
      <c r="N587" s="97">
        <f t="shared" si="178"/>
        <v>36.929853878698403</v>
      </c>
      <c r="O587" s="97">
        <f t="shared" si="179"/>
        <v>0.88151178411430742</v>
      </c>
      <c r="P587" s="97">
        <f t="shared" si="180"/>
        <v>0.88151178411430742</v>
      </c>
      <c r="Q587" s="97">
        <f t="shared" si="181"/>
        <v>0.20965375033319048</v>
      </c>
      <c r="R587" s="97">
        <f t="shared" si="182"/>
        <v>6.9100933318573948E-2</v>
      </c>
      <c r="S587" s="97">
        <f t="shared" si="185"/>
        <v>344.50731929892481</v>
      </c>
      <c r="T587" s="97">
        <f t="shared" si="186"/>
        <v>89.159719622675667</v>
      </c>
      <c r="U587" s="97">
        <f t="shared" si="187"/>
        <v>462.7099067944651</v>
      </c>
      <c r="V587" s="33">
        <f t="shared" si="188"/>
        <v>999.99999999999932</v>
      </c>
      <c r="W587" s="101">
        <f t="shared" si="183"/>
        <v>45369.894206242672</v>
      </c>
      <c r="X587" s="108">
        <f t="shared" si="189"/>
        <v>448.13037358285851</v>
      </c>
      <c r="Y587" s="32">
        <f>(uNES*L587+ uOCEX*G587+uEREX*'PH + UC'!H587+uHOEX*I587+uNES*S587+ uOCEX*N587+uEREX*O587+uHOEX*P587)/(1+oDR)^A$5:A$65536</f>
        <v>249.9410406345396</v>
      </c>
    </row>
    <row r="588" spans="1:25" x14ac:dyDescent="0.25">
      <c r="A588" s="4">
        <v>582</v>
      </c>
      <c r="C588" s="106">
        <f>IF(male=0,VLOOKUP((($A$5:$A$1570/'Life tables'!$I$2)*2)+age,lifetable,13,1),IF(male=1,VLOOKUP((($A$5:$A$1570/'Life tables'!$I$2)*2)+age,lifetable,10,1),"error"))</f>
        <v>4.9660762749414999E-4</v>
      </c>
      <c r="F588" s="97">
        <f t="shared" si="171"/>
        <v>65.229564662786643</v>
      </c>
      <c r="G588" s="97">
        <f t="shared" si="172"/>
        <v>6.5524462883342549</v>
      </c>
      <c r="H588" s="97">
        <f t="shared" si="173"/>
        <v>0.14994468329629612</v>
      </c>
      <c r="I588" s="97">
        <f t="shared" si="174"/>
        <v>0.14994468329629612</v>
      </c>
      <c r="J588" s="97">
        <f t="shared" si="175"/>
        <v>3.5796421502049522E-2</v>
      </c>
      <c r="K588" s="97">
        <f t="shared" si="176"/>
        <v>0.36150165080163316</v>
      </c>
      <c r="L588" s="97">
        <f t="shared" si="184"/>
        <v>57.979930935556112</v>
      </c>
      <c r="M588" s="97">
        <f t="shared" si="177"/>
        <v>382.90080892007188</v>
      </c>
      <c r="N588" s="97">
        <f t="shared" si="178"/>
        <v>36.874177502420672</v>
      </c>
      <c r="O588" s="97">
        <f t="shared" si="179"/>
        <v>0.8801827947837022</v>
      </c>
      <c r="P588" s="97">
        <f t="shared" si="180"/>
        <v>0.8801827947837022</v>
      </c>
      <c r="Q588" s="97">
        <f t="shared" si="181"/>
        <v>0.20933767106762044</v>
      </c>
      <c r="R588" s="97">
        <f t="shared" si="182"/>
        <v>6.8996755014017863E-2</v>
      </c>
      <c r="S588" s="97">
        <f t="shared" si="185"/>
        <v>343.98793140200218</v>
      </c>
      <c r="T588" s="97">
        <f t="shared" si="186"/>
        <v>89.404853715245338</v>
      </c>
      <c r="U588" s="97">
        <f t="shared" si="187"/>
        <v>463.14040520028072</v>
      </c>
      <c r="V588" s="33">
        <f t="shared" si="188"/>
        <v>999.9999999999992</v>
      </c>
      <c r="W588" s="101">
        <f t="shared" si="183"/>
        <v>45249.44363107159</v>
      </c>
      <c r="X588" s="108">
        <f t="shared" si="189"/>
        <v>447.4547410844732</v>
      </c>
      <c r="Y588" s="32">
        <f>(uNES*L588+ uOCEX*G588+uEREX*'PH + UC'!H588+uHOEX*I588+uNES*S588+ uOCEX*N588+uEREX*O588+uHOEX*P588)/(1+oDR)^A$5:A$65536</f>
        <v>249.49244041738072</v>
      </c>
    </row>
    <row r="589" spans="1:25" x14ac:dyDescent="0.25">
      <c r="A589" s="4">
        <v>583</v>
      </c>
      <c r="C589" s="106">
        <f>IF(male=0,VLOOKUP((($A$5:$A$1570/'Life tables'!$I$2)*2)+age,lifetable,13,1),IF(male=1,VLOOKUP((($A$5:$A$1570/'Life tables'!$I$2)*2)+age,lifetable,10,1),"error"))</f>
        <v>4.9660762749414999E-4</v>
      </c>
      <c r="F589" s="97">
        <f t="shared" si="171"/>
        <v>65.131203795486201</v>
      </c>
      <c r="G589" s="97">
        <f t="shared" si="172"/>
        <v>6.5425657333559721</v>
      </c>
      <c r="H589" s="97">
        <f t="shared" si="173"/>
        <v>0.14971857893438048</v>
      </c>
      <c r="I589" s="97">
        <f t="shared" si="174"/>
        <v>0.14971857893438048</v>
      </c>
      <c r="J589" s="97">
        <f t="shared" si="175"/>
        <v>3.5742443415833609E-2</v>
      </c>
      <c r="K589" s="97">
        <f t="shared" si="176"/>
        <v>0.36095653577461723</v>
      </c>
      <c r="L589" s="97">
        <f t="shared" si="184"/>
        <v>57.892501925071016</v>
      </c>
      <c r="M589" s="97">
        <f t="shared" si="177"/>
        <v>382.32353728898698</v>
      </c>
      <c r="N589" s="97">
        <f t="shared" si="178"/>
        <v>36.818584993614614</v>
      </c>
      <c r="O589" s="97">
        <f t="shared" si="179"/>
        <v>0.87885580736095248</v>
      </c>
      <c r="P589" s="97">
        <f t="shared" si="180"/>
        <v>0.87885580736095248</v>
      </c>
      <c r="Q589" s="97">
        <f t="shared" si="181"/>
        <v>0.20902206792443168</v>
      </c>
      <c r="R589" s="97">
        <f t="shared" si="182"/>
        <v>6.8892733637257536E-2</v>
      </c>
      <c r="S589" s="97">
        <f t="shared" si="185"/>
        <v>343.46932587908879</v>
      </c>
      <c r="T589" s="97">
        <f t="shared" si="186"/>
        <v>89.649618226585602</v>
      </c>
      <c r="U589" s="97">
        <f t="shared" si="187"/>
        <v>463.5702544696926</v>
      </c>
      <c r="V589" s="33">
        <f t="shared" si="188"/>
        <v>999.99999999999932</v>
      </c>
      <c r="W589" s="101">
        <f t="shared" si="183"/>
        <v>45129.312838316109</v>
      </c>
      <c r="X589" s="108">
        <f t="shared" si="189"/>
        <v>446.78012730372109</v>
      </c>
      <c r="Y589" s="32">
        <f>(uNES*L589+ uOCEX*G589+uEREX*'PH + UC'!H589+uHOEX*I589+uNES*S589+ uOCEX*N589+uEREX*O589+uHOEX*P589)/(1+oDR)^A$5:A$65536</f>
        <v>249.04464540696674</v>
      </c>
    </row>
    <row r="590" spans="1:25" x14ac:dyDescent="0.25">
      <c r="A590" s="4">
        <v>584</v>
      </c>
      <c r="C590" s="106">
        <f>IF(male=0,VLOOKUP((($A$5:$A$1570/'Life tables'!$I$2)*2)+age,lifetable,13,1),IF(male=1,VLOOKUP((($A$5:$A$1570/'Life tables'!$I$2)*2)+age,lifetable,10,1),"error"))</f>
        <v>4.9660762749414999E-4</v>
      </c>
      <c r="F590" s="97">
        <f t="shared" si="171"/>
        <v>65.03299204240254</v>
      </c>
      <c r="G590" s="97">
        <f t="shared" si="172"/>
        <v>6.5327001572128438</v>
      </c>
      <c r="H590" s="97">
        <f t="shared" si="173"/>
        <v>0.1494928173447051</v>
      </c>
      <c r="I590" s="97">
        <f t="shared" si="174"/>
        <v>0.1494928173447051</v>
      </c>
      <c r="J590" s="97">
        <f t="shared" si="175"/>
        <v>3.5688547159925539E-2</v>
      </c>
      <c r="K590" s="97">
        <f t="shared" si="176"/>
        <v>0.36041224713722703</v>
      </c>
      <c r="L590" s="97">
        <f t="shared" si="184"/>
        <v>57.805205456203133</v>
      </c>
      <c r="M590" s="97">
        <f t="shared" si="177"/>
        <v>381.74713526131842</v>
      </c>
      <c r="N590" s="97">
        <f t="shared" si="178"/>
        <v>36.763076229501657</v>
      </c>
      <c r="O590" s="97">
        <f t="shared" si="179"/>
        <v>0.87753081891534646</v>
      </c>
      <c r="P590" s="97">
        <f t="shared" si="180"/>
        <v>0.87753081891534646</v>
      </c>
      <c r="Q590" s="97">
        <f t="shared" si="181"/>
        <v>0.20870694020660022</v>
      </c>
      <c r="R590" s="97">
        <f t="shared" si="182"/>
        <v>6.8788868958557084E-2</v>
      </c>
      <c r="S590" s="97">
        <f t="shared" si="185"/>
        <v>342.9515015848209</v>
      </c>
      <c r="T590" s="97">
        <f t="shared" si="186"/>
        <v>89.894013713952134</v>
      </c>
      <c r="U590" s="97">
        <f t="shared" si="187"/>
        <v>463.99945558578838</v>
      </c>
      <c r="V590" s="33">
        <f t="shared" si="188"/>
        <v>999.9999999999992</v>
      </c>
      <c r="W590" s="101">
        <f t="shared" si="183"/>
        <v>45009.50098025937</v>
      </c>
      <c r="X590" s="108">
        <f t="shared" si="189"/>
        <v>446.10653070025865</v>
      </c>
      <c r="Y590" s="32">
        <f>(uNES*L590+ uOCEX*G590+uEREX*'PH + UC'!H590+uHOEX*I590+uNES*S590+ uOCEX*N590+uEREX*O590+uHOEX*P590)/(1+oDR)^A$5:A$65536</f>
        <v>248.59765415559957</v>
      </c>
    </row>
    <row r="591" spans="1:25" x14ac:dyDescent="0.25">
      <c r="A591" s="4">
        <v>585</v>
      </c>
      <c r="C591" s="106">
        <f>IF(male=0,VLOOKUP((($A$5:$A$1570/'Life tables'!$I$2)*2)+age,lifetable,13,1),IF(male=1,VLOOKUP((($A$5:$A$1570/'Life tables'!$I$2)*2)+age,lifetable,10,1),"error"))</f>
        <v>4.9660762749414999E-4</v>
      </c>
      <c r="F591" s="97">
        <f t="shared" si="171"/>
        <v>64.934929138089061</v>
      </c>
      <c r="G591" s="97">
        <f t="shared" si="172"/>
        <v>6.522849533240203</v>
      </c>
      <c r="H591" s="97">
        <f t="shared" si="173"/>
        <v>0.14926739791708185</v>
      </c>
      <c r="I591" s="97">
        <f t="shared" si="174"/>
        <v>0.14926739791708185</v>
      </c>
      <c r="J591" s="97">
        <f t="shared" si="175"/>
        <v>3.5634732588654551E-2</v>
      </c>
      <c r="K591" s="97">
        <f t="shared" si="176"/>
        <v>0.35986878341835987</v>
      </c>
      <c r="L591" s="97">
        <f t="shared" si="184"/>
        <v>57.71804129300768</v>
      </c>
      <c r="M591" s="97">
        <f t="shared" si="177"/>
        <v>381.17160156216966</v>
      </c>
      <c r="N591" s="97">
        <f t="shared" si="178"/>
        <v>36.707651087306495</v>
      </c>
      <c r="O591" s="97">
        <f t="shared" si="179"/>
        <v>0.8762078265162504</v>
      </c>
      <c r="P591" s="97">
        <f t="shared" si="180"/>
        <v>0.8762078265162504</v>
      </c>
      <c r="Q591" s="97">
        <f t="shared" si="181"/>
        <v>0.20839228721712091</v>
      </c>
      <c r="R591" s="97">
        <f t="shared" si="182"/>
        <v>6.8685160748186674E-2</v>
      </c>
      <c r="S591" s="97">
        <f t="shared" si="185"/>
        <v>342.43445737386537</v>
      </c>
      <c r="T591" s="97">
        <f t="shared" si="186"/>
        <v>90.138040733757904</v>
      </c>
      <c r="U591" s="97">
        <f t="shared" si="187"/>
        <v>464.42800952995492</v>
      </c>
      <c r="V591" s="33">
        <f t="shared" si="188"/>
        <v>999.9999999999992</v>
      </c>
      <c r="W591" s="101">
        <f t="shared" si="183"/>
        <v>44890.007211365803</v>
      </c>
      <c r="X591" s="108">
        <f t="shared" si="189"/>
        <v>445.43394973628642</v>
      </c>
      <c r="Y591" s="32">
        <f>(uNES*L591+ uOCEX*G591+uEREX*'PH + UC'!H591+uHOEX*I591+uNES*S591+ uOCEX*N591+uEREX*O591+uHOEX*P591)/(1+oDR)^A$5:A$65536</f>
        <v>248.15146521830491</v>
      </c>
    </row>
    <row r="592" spans="1:25" x14ac:dyDescent="0.25">
      <c r="A592" s="4">
        <v>586</v>
      </c>
      <c r="C592" s="106">
        <f>IF(male=0,VLOOKUP((($A$5:$A$1570/'Life tables'!$I$2)*2)+age,lifetable,13,1),IF(male=1,VLOOKUP((($A$5:$A$1570/'Life tables'!$I$2)*2)+age,lifetable,10,1),"error"))</f>
        <v>4.9660762749414999E-4</v>
      </c>
      <c r="F592" s="97">
        <f t="shared" si="171"/>
        <v>64.837014819515375</v>
      </c>
      <c r="G592" s="97">
        <f t="shared" si="172"/>
        <v>6.513013835016098</v>
      </c>
      <c r="H592" s="97">
        <f t="shared" si="173"/>
        <v>0.14904232004687679</v>
      </c>
      <c r="I592" s="97">
        <f t="shared" si="174"/>
        <v>0.14904232004687679</v>
      </c>
      <c r="J592" s="97">
        <f t="shared" si="175"/>
        <v>3.5580999557675907E-2</v>
      </c>
      <c r="K592" s="97">
        <f t="shared" si="176"/>
        <v>0.35932614316030376</v>
      </c>
      <c r="L592" s="97">
        <f t="shared" si="184"/>
        <v>57.631009201687547</v>
      </c>
      <c r="M592" s="97">
        <f t="shared" si="177"/>
        <v>380.59693491677098</v>
      </c>
      <c r="N592" s="97">
        <f t="shared" si="178"/>
        <v>36.652309444266052</v>
      </c>
      <c r="O592" s="97">
        <f t="shared" si="179"/>
        <v>0.87488682723332234</v>
      </c>
      <c r="P592" s="97">
        <f t="shared" si="180"/>
        <v>0.87488682723332234</v>
      </c>
      <c r="Q592" s="97">
        <f t="shared" si="181"/>
        <v>0.2080781082590579</v>
      </c>
      <c r="R592" s="97">
        <f t="shared" si="182"/>
        <v>6.8581608776439401E-2</v>
      </c>
      <c r="S592" s="97">
        <f t="shared" si="185"/>
        <v>341.91819210100277</v>
      </c>
      <c r="T592" s="97">
        <f t="shared" si="186"/>
        <v>90.381699841574644</v>
      </c>
      <c r="U592" s="97">
        <f t="shared" si="187"/>
        <v>464.85591728189166</v>
      </c>
      <c r="V592" s="33">
        <f t="shared" si="188"/>
        <v>999.99999999999932</v>
      </c>
      <c r="W592" s="101">
        <f t="shared" si="183"/>
        <v>44770.830688278729</v>
      </c>
      <c r="X592" s="108">
        <f t="shared" si="189"/>
        <v>444.76238287653285</v>
      </c>
      <c r="Y592" s="32">
        <f>(uNES*L592+ uOCEX*G592+uEREX*'PH + UC'!H592+uHOEX*I592+uNES*S592+ uOCEX*N592+uEREX*O592+uHOEX*P592)/(1+oDR)^A$5:A$65536</f>
        <v>247.70607715281932</v>
      </c>
    </row>
    <row r="593" spans="1:25" x14ac:dyDescent="0.25">
      <c r="A593" s="4">
        <v>587</v>
      </c>
      <c r="C593" s="106">
        <f>IF(male=0,VLOOKUP((($A$5:$A$1570/'Life tables'!$I$2)*2)+age,lifetable,13,1),IF(male=1,VLOOKUP((($A$5:$A$1570/'Life tables'!$I$2)*2)+age,lifetable,10,1),"error"))</f>
        <v>4.9660762749414999E-4</v>
      </c>
      <c r="F593" s="97">
        <f t="shared" si="171"/>
        <v>64.739248825963656</v>
      </c>
      <c r="G593" s="97">
        <f t="shared" si="172"/>
        <v>6.5031930363508765</v>
      </c>
      <c r="H593" s="97">
        <f t="shared" si="173"/>
        <v>0.14881758313477189</v>
      </c>
      <c r="I593" s="97">
        <f t="shared" si="174"/>
        <v>0.14881758313477189</v>
      </c>
      <c r="J593" s="97">
        <f t="shared" si="175"/>
        <v>3.5527347923913877E-2</v>
      </c>
      <c r="K593" s="97">
        <f t="shared" si="176"/>
        <v>0.35878432491816281</v>
      </c>
      <c r="L593" s="97">
        <f t="shared" si="184"/>
        <v>57.544108950501162</v>
      </c>
      <c r="M593" s="97">
        <f t="shared" si="177"/>
        <v>380.02313405056913</v>
      </c>
      <c r="N593" s="97">
        <f t="shared" si="178"/>
        <v>36.597051177638086</v>
      </c>
      <c r="O593" s="97">
        <f t="shared" si="179"/>
        <v>0.87356781813671769</v>
      </c>
      <c r="P593" s="97">
        <f t="shared" si="180"/>
        <v>0.87356781813671769</v>
      </c>
      <c r="Q593" s="97">
        <f t="shared" si="181"/>
        <v>0.20776440263559351</v>
      </c>
      <c r="R593" s="97">
        <f t="shared" si="182"/>
        <v>6.8478212813647313E-2</v>
      </c>
      <c r="S593" s="97">
        <f t="shared" si="185"/>
        <v>341.40270462120839</v>
      </c>
      <c r="T593" s="97">
        <f t="shared" si="186"/>
        <v>90.624991592134151</v>
      </c>
      <c r="U593" s="97">
        <f t="shared" si="187"/>
        <v>465.28317981962346</v>
      </c>
      <c r="V593" s="33">
        <f t="shared" si="188"/>
        <v>999.99999999999909</v>
      </c>
      <c r="W593" s="101">
        <f t="shared" si="183"/>
        <v>44651.970569818077</v>
      </c>
      <c r="X593" s="108">
        <f t="shared" si="189"/>
        <v>444.09182858824147</v>
      </c>
      <c r="Y593" s="32">
        <f>(uNES*L593+ uOCEX*G593+uEREX*'PH + UC'!H593+uHOEX*I593+uNES*S593+ uOCEX*N593+uEREX*O593+uHOEX*P593)/(1+oDR)^A$5:A$65536</f>
        <v>247.26148851958109</v>
      </c>
    </row>
    <row r="594" spans="1:25" x14ac:dyDescent="0.25">
      <c r="A594" s="4">
        <v>588</v>
      </c>
      <c r="C594" s="106">
        <f>IF(male=0,VLOOKUP((($A$5:$A$1570/'Life tables'!$I$2)*2)+age,lifetable,13,1),IF(male=1,VLOOKUP((($A$5:$A$1570/'Life tables'!$I$2)*2)+age,lifetable,10,1),"error"))</f>
        <v>4.9660762749414999E-4</v>
      </c>
      <c r="F594" s="97">
        <f t="shared" si="171"/>
        <v>64.64163089893006</v>
      </c>
      <c r="G594" s="97">
        <f t="shared" si="172"/>
        <v>6.4933871112772863</v>
      </c>
      <c r="H594" s="97">
        <f t="shared" si="173"/>
        <v>0.14859318658653856</v>
      </c>
      <c r="I594" s="97">
        <f t="shared" si="174"/>
        <v>0.14859318658653856</v>
      </c>
      <c r="J594" s="97">
        <f t="shared" si="175"/>
        <v>3.5473777545507783E-2</v>
      </c>
      <c r="K594" s="97">
        <f t="shared" si="176"/>
        <v>0.35824332725931118</v>
      </c>
      <c r="L594" s="97">
        <f t="shared" si="184"/>
        <v>57.457340309674876</v>
      </c>
      <c r="M594" s="97">
        <f t="shared" si="177"/>
        <v>379.45019768931144</v>
      </c>
      <c r="N594" s="97">
        <f t="shared" si="178"/>
        <v>36.541876164709301</v>
      </c>
      <c r="O594" s="97">
        <f t="shared" si="179"/>
        <v>0.87225079629728286</v>
      </c>
      <c r="P594" s="97">
        <f t="shared" si="180"/>
        <v>0.87225079629728286</v>
      </c>
      <c r="Q594" s="97">
        <f t="shared" si="181"/>
        <v>0.20745116965007462</v>
      </c>
      <c r="R594" s="97">
        <f t="shared" si="182"/>
        <v>6.8374972630196651E-2</v>
      </c>
      <c r="S594" s="97">
        <f t="shared" si="185"/>
        <v>340.88799378972732</v>
      </c>
      <c r="T594" s="97">
        <f t="shared" si="186"/>
        <v>90.867916539329727</v>
      </c>
      <c r="U594" s="97">
        <f t="shared" si="187"/>
        <v>465.70979811951298</v>
      </c>
      <c r="V594" s="33">
        <f t="shared" si="188"/>
        <v>999.99999999999909</v>
      </c>
      <c r="W594" s="101">
        <f t="shared" si="183"/>
        <v>44533.426016977748</v>
      </c>
      <c r="X594" s="108">
        <f t="shared" si="189"/>
        <v>443.42228534115645</v>
      </c>
      <c r="Y594" s="32">
        <f>(uNES*L594+ uOCEX*G594+uEREX*'PH + UC'!H594+uHOEX*I594+uNES*S594+ uOCEX*N594+uEREX*O594+uHOEX*P594)/(1+oDR)^A$5:A$65536</f>
        <v>246.81769788171883</v>
      </c>
    </row>
    <row r="595" spans="1:25" x14ac:dyDescent="0.25">
      <c r="A595" s="4">
        <v>589</v>
      </c>
      <c r="C595" s="106">
        <f>IF(male=0,VLOOKUP((($A$5:$A$1570/'Life tables'!$I$2)*2)+age,lifetable,13,1),IF(male=1,VLOOKUP((($A$5:$A$1570/'Life tables'!$I$2)*2)+age,lifetable,10,1),"error"))</f>
        <v>4.9660762749414999E-4</v>
      </c>
      <c r="F595" s="97">
        <f t="shared" si="171"/>
        <v>64.544160782031071</v>
      </c>
      <c r="G595" s="97">
        <f t="shared" si="172"/>
        <v>6.4835960340410681</v>
      </c>
      <c r="H595" s="97">
        <f t="shared" si="173"/>
        <v>0.1483691298128221</v>
      </c>
      <c r="I595" s="97">
        <f t="shared" si="174"/>
        <v>0.1483691298128221</v>
      </c>
      <c r="J595" s="97">
        <f t="shared" si="175"/>
        <v>3.5420288281760456E-2</v>
      </c>
      <c r="K595" s="97">
        <f t="shared" si="176"/>
        <v>0.35770314876287373</v>
      </c>
      <c r="L595" s="97">
        <f t="shared" si="184"/>
        <v>57.370703051319722</v>
      </c>
      <c r="M595" s="97">
        <f t="shared" si="177"/>
        <v>378.87812455912541</v>
      </c>
      <c r="N595" s="97">
        <f t="shared" si="178"/>
        <v>36.486784282803015</v>
      </c>
      <c r="O595" s="97">
        <f t="shared" si="179"/>
        <v>0.87093575878673823</v>
      </c>
      <c r="P595" s="97">
        <f t="shared" si="180"/>
        <v>0.87093575878673823</v>
      </c>
      <c r="Q595" s="97">
        <f t="shared" si="181"/>
        <v>0.20713840860605578</v>
      </c>
      <c r="R595" s="97">
        <f t="shared" si="182"/>
        <v>6.8271887996542116E-2</v>
      </c>
      <c r="S595" s="97">
        <f t="shared" si="185"/>
        <v>340.37405846214631</v>
      </c>
      <c r="T595" s="97">
        <f t="shared" si="186"/>
        <v>91.110475236217539</v>
      </c>
      <c r="U595" s="97">
        <f t="shared" si="187"/>
        <v>466.13577315627242</v>
      </c>
      <c r="V595" s="33">
        <f t="shared" si="188"/>
        <v>999.9999999999992</v>
      </c>
      <c r="W595" s="101">
        <f t="shared" si="183"/>
        <v>44415.196192922747</v>
      </c>
      <c r="X595" s="108">
        <f t="shared" si="189"/>
        <v>442.75375160750923</v>
      </c>
      <c r="Y595" s="32">
        <f>(uNES*L595+ uOCEX*G595+uEREX*'PH + UC'!H595+uHOEX*I595+uNES*S595+ uOCEX*N595+uEREX*O595+uHOEX*P595)/(1+oDR)^A$5:A$65536</f>
        <v>246.37470380504143</v>
      </c>
    </row>
    <row r="596" spans="1:25" x14ac:dyDescent="0.25">
      <c r="A596" s="4">
        <v>590</v>
      </c>
      <c r="C596" s="106">
        <f>IF(male=0,VLOOKUP((($A$5:$A$1570/'Life tables'!$I$2)*2)+age,lifetable,13,1),IF(male=1,VLOOKUP((($A$5:$A$1570/'Life tables'!$I$2)*2)+age,lifetable,10,1),"error"))</f>
        <v>4.9660762749414999E-4</v>
      </c>
      <c r="F596" s="97">
        <f t="shared" si="171"/>
        <v>64.446838220914401</v>
      </c>
      <c r="G596" s="97">
        <f t="shared" si="172"/>
        <v>6.4738197790919996</v>
      </c>
      <c r="H596" s="97">
        <f t="shared" si="173"/>
        <v>0.14814541222893718</v>
      </c>
      <c r="I596" s="97">
        <f t="shared" si="174"/>
        <v>0.14814541222893718</v>
      </c>
      <c r="J596" s="97">
        <f t="shared" si="175"/>
        <v>3.5366879993089496E-2</v>
      </c>
      <c r="K596" s="97">
        <f t="shared" si="176"/>
        <v>0.35716378801923243</v>
      </c>
      <c r="L596" s="97">
        <f t="shared" si="184"/>
        <v>57.284196949352207</v>
      </c>
      <c r="M596" s="97">
        <f t="shared" si="177"/>
        <v>378.30691338659483</v>
      </c>
      <c r="N596" s="97">
        <f t="shared" si="178"/>
        <v>36.431775409286494</v>
      </c>
      <c r="O596" s="97">
        <f t="shared" si="179"/>
        <v>0.86962270267785291</v>
      </c>
      <c r="P596" s="97">
        <f t="shared" si="180"/>
        <v>0.86962270267785291</v>
      </c>
      <c r="Q596" s="97">
        <f t="shared" si="181"/>
        <v>0.206826118807341</v>
      </c>
      <c r="R596" s="97">
        <f t="shared" si="182"/>
        <v>6.816895868322069E-2</v>
      </c>
      <c r="S596" s="97">
        <f t="shared" si="185"/>
        <v>339.86089749446205</v>
      </c>
      <c r="T596" s="97">
        <f t="shared" si="186"/>
        <v>91.352668235017973</v>
      </c>
      <c r="U596" s="97">
        <f t="shared" si="187"/>
        <v>466.56110590297487</v>
      </c>
      <c r="V596" s="33">
        <f t="shared" si="188"/>
        <v>999.9999999999992</v>
      </c>
      <c r="W596" s="101">
        <f t="shared" si="183"/>
        <v>44297.280262986489</v>
      </c>
      <c r="X596" s="108">
        <f t="shared" si="189"/>
        <v>442.08622586200636</v>
      </c>
      <c r="Y596" s="32">
        <f>(uNES*L596+ uOCEX*G596+uEREX*'PH + UC'!H596+uHOEX*I596+uNES*S596+ uOCEX*N596+uEREX*O596+uHOEX*P596)/(1+oDR)^A$5:A$65536</f>
        <v>245.93250485802855</v>
      </c>
    </row>
    <row r="597" spans="1:25" x14ac:dyDescent="0.25">
      <c r="A597" s="4">
        <v>591</v>
      </c>
      <c r="C597" s="106">
        <f>IF(male=0,VLOOKUP((($A$5:$A$1570/'Life tables'!$I$2)*2)+age,lifetable,13,1),IF(male=1,VLOOKUP((($A$5:$A$1570/'Life tables'!$I$2)*2)+age,lifetable,10,1),"error"))</f>
        <v>4.9660762749414999E-4</v>
      </c>
      <c r="F597" s="97">
        <f t="shared" si="171"/>
        <v>64.349662963174353</v>
      </c>
      <c r="G597" s="97">
        <f t="shared" si="172"/>
        <v>6.4640583210754023</v>
      </c>
      <c r="H597" s="97">
        <f t="shared" si="173"/>
        <v>0.1479220332546731</v>
      </c>
      <c r="I597" s="97">
        <f t="shared" si="174"/>
        <v>0.1479220332546731</v>
      </c>
      <c r="J597" s="97">
        <f t="shared" si="175"/>
        <v>3.5313552540980689E-2</v>
      </c>
      <c r="K597" s="97">
        <f t="shared" si="176"/>
        <v>0.35662524362955722</v>
      </c>
      <c r="L597" s="97">
        <f t="shared" si="184"/>
        <v>57.197821779419066</v>
      </c>
      <c r="M597" s="97">
        <f t="shared" si="177"/>
        <v>377.73656289883201</v>
      </c>
      <c r="N597" s="97">
        <f t="shared" si="178"/>
        <v>36.376849421577887</v>
      </c>
      <c r="O597" s="97">
        <f t="shared" si="179"/>
        <v>0.86831162504461101</v>
      </c>
      <c r="P597" s="97">
        <f t="shared" si="180"/>
        <v>0.86831162504461101</v>
      </c>
      <c r="Q597" s="97">
        <f t="shared" si="181"/>
        <v>0.20651429955802347</v>
      </c>
      <c r="R597" s="97">
        <f t="shared" si="182"/>
        <v>6.8066184460864557E-2</v>
      </c>
      <c r="S597" s="97">
        <f t="shared" si="185"/>
        <v>339.348509743146</v>
      </c>
      <c r="T597" s="97">
        <f t="shared" si="186"/>
        <v>91.59449608711698</v>
      </c>
      <c r="U597" s="97">
        <f t="shared" si="187"/>
        <v>466.98579733106527</v>
      </c>
      <c r="V597" s="33">
        <f t="shared" si="188"/>
        <v>999.99999999999909</v>
      </c>
      <c r="W597" s="101">
        <f t="shared" si="183"/>
        <v>44179.677394667538</v>
      </c>
      <c r="X597" s="108">
        <f t="shared" si="189"/>
        <v>441.41970658181691</v>
      </c>
      <c r="Y597" s="32">
        <f>(uNES*L597+ uOCEX*G597+uEREX*'PH + UC'!H597+uHOEX*I597+uNES*S597+ uOCEX*N597+uEREX*O597+uHOEX*P597)/(1+oDR)^A$5:A$65536</f>
        <v>245.4910996118206</v>
      </c>
    </row>
    <row r="598" spans="1:25" x14ac:dyDescent="0.25">
      <c r="A598" s="4">
        <v>592</v>
      </c>
      <c r="C598" s="106">
        <f>IF(male=0,VLOOKUP((($A$5:$A$1570/'Life tables'!$I$2)*2)+age,lifetable,13,1),IF(male=1,VLOOKUP((($A$5:$A$1570/'Life tables'!$I$2)*2)+age,lifetable,10,1),"error"))</f>
        <v>4.9660762749414999E-4</v>
      </c>
      <c r="F598" s="97">
        <f t="shared" si="171"/>
        <v>64.252634758271327</v>
      </c>
      <c r="G598" s="97">
        <f t="shared" si="172"/>
        <v>6.454311634824049</v>
      </c>
      <c r="H598" s="97">
        <f t="shared" si="173"/>
        <v>0.14769899231410871</v>
      </c>
      <c r="I598" s="97">
        <f t="shared" si="174"/>
        <v>0.14769899231410871</v>
      </c>
      <c r="J598" s="97">
        <f t="shared" si="175"/>
        <v>3.526030578794391E-2</v>
      </c>
      <c r="K598" s="97">
        <f t="shared" si="176"/>
        <v>0.35608751420535989</v>
      </c>
      <c r="L598" s="97">
        <f t="shared" si="184"/>
        <v>57.111577318825759</v>
      </c>
      <c r="M598" s="97">
        <f t="shared" si="177"/>
        <v>377.1670718235456</v>
      </c>
      <c r="N598" s="97">
        <f t="shared" si="178"/>
        <v>36.322006197152788</v>
      </c>
      <c r="O598" s="97">
        <f t="shared" si="179"/>
        <v>0.86700252296236757</v>
      </c>
      <c r="P598" s="97">
        <f t="shared" si="180"/>
        <v>0.86700252296236757</v>
      </c>
      <c r="Q598" s="97">
        <f t="shared" si="181"/>
        <v>0.2062029501625221</v>
      </c>
      <c r="R598" s="97">
        <f t="shared" si="182"/>
        <v>6.7963565100213341E-2</v>
      </c>
      <c r="S598" s="97">
        <f t="shared" si="185"/>
        <v>338.83689406520534</v>
      </c>
      <c r="T598" s="97">
        <f t="shared" si="186"/>
        <v>91.835959343067444</v>
      </c>
      <c r="U598" s="97">
        <f t="shared" si="187"/>
        <v>467.40984841037084</v>
      </c>
      <c r="V598" s="33">
        <f t="shared" si="188"/>
        <v>999.9999999999992</v>
      </c>
      <c r="W598" s="101">
        <f t="shared" si="183"/>
        <v>44062.3867576267</v>
      </c>
      <c r="X598" s="108">
        <f t="shared" si="189"/>
        <v>440.75419224656093</v>
      </c>
      <c r="Y598" s="32">
        <f>(uNES*L598+ uOCEX*G598+uEREX*'PH + UC'!H598+uHOEX*I598+uNES*S598+ uOCEX*N598+uEREX*O598+uHOEX*P598)/(1+oDR)^A$5:A$65536</f>
        <v>245.05048664020978</v>
      </c>
    </row>
    <row r="599" spans="1:25" x14ac:dyDescent="0.25">
      <c r="A599" s="4">
        <v>593</v>
      </c>
      <c r="C599" s="106">
        <f>IF(male=0,VLOOKUP((($A$5:$A$1570/'Life tables'!$I$2)*2)+age,lifetable,13,1),IF(male=1,VLOOKUP((($A$5:$A$1570/'Life tables'!$I$2)*2)+age,lifetable,10,1),"error"))</f>
        <v>4.9660762749414999E-4</v>
      </c>
      <c r="F599" s="97">
        <f t="shared" si="171"/>
        <v>64.155753357455296</v>
      </c>
      <c r="G599" s="97">
        <f t="shared" si="172"/>
        <v>6.4445796953504777</v>
      </c>
      <c r="H599" s="97">
        <f t="shared" si="173"/>
        <v>0.14747628883543673</v>
      </c>
      <c r="I599" s="97">
        <f t="shared" si="174"/>
        <v>0.14747628883543673</v>
      </c>
      <c r="J599" s="97">
        <f t="shared" si="175"/>
        <v>3.5207139597471113E-2</v>
      </c>
      <c r="K599" s="97">
        <f t="shared" si="176"/>
        <v>0.35555059836807007</v>
      </c>
      <c r="L599" s="97">
        <f t="shared" si="184"/>
        <v>57.025463346468406</v>
      </c>
      <c r="M599" s="97">
        <f t="shared" si="177"/>
        <v>376.59843888910558</v>
      </c>
      <c r="N599" s="97">
        <f t="shared" si="178"/>
        <v>36.267245613550472</v>
      </c>
      <c r="O599" s="97">
        <f t="shared" si="179"/>
        <v>0.86569539350799762</v>
      </c>
      <c r="P599" s="97">
        <f t="shared" si="180"/>
        <v>0.86569539350799762</v>
      </c>
      <c r="Q599" s="97">
        <f t="shared" si="181"/>
        <v>0.20589206992561754</v>
      </c>
      <c r="R599" s="97">
        <f t="shared" si="182"/>
        <v>6.7861100372125893E-2</v>
      </c>
      <c r="S599" s="97">
        <f t="shared" si="185"/>
        <v>338.32604931824136</v>
      </c>
      <c r="T599" s="97">
        <f t="shared" si="186"/>
        <v>92.077058552590529</v>
      </c>
      <c r="U599" s="97">
        <f t="shared" si="187"/>
        <v>467.83326010911105</v>
      </c>
      <c r="V599" s="33">
        <f t="shared" si="188"/>
        <v>999.99999999999909</v>
      </c>
      <c r="W599" s="101">
        <f t="shared" si="183"/>
        <v>43945.407523683476</v>
      </c>
      <c r="X599" s="108">
        <f t="shared" si="189"/>
        <v>440.08968133829757</v>
      </c>
      <c r="Y599" s="32">
        <f>(uNES*L599+ uOCEX*G599+uEREX*'PH + UC'!H599+uHOEX*I599+uNES*S599+ uOCEX*N599+uEREX*O599+uHOEX*P599)/(1+oDR)^A$5:A$65536</f>
        <v>244.61066451963057</v>
      </c>
    </row>
    <row r="600" spans="1:25" x14ac:dyDescent="0.25">
      <c r="A600" s="4">
        <v>594</v>
      </c>
      <c r="C600" s="106">
        <f>IF(male=0,VLOOKUP((($A$5:$A$1570/'Life tables'!$I$2)*2)+age,lifetable,13,1),IF(male=1,VLOOKUP((($A$5:$A$1570/'Life tables'!$I$2)*2)+age,lifetable,10,1),"error"))</f>
        <v>4.9660762749414999E-4</v>
      </c>
      <c r="F600" s="97">
        <f t="shared" si="171"/>
        <v>64.059018513693033</v>
      </c>
      <c r="G600" s="97">
        <f t="shared" si="172"/>
        <v>6.434862477839685</v>
      </c>
      <c r="H600" s="97">
        <f t="shared" si="173"/>
        <v>0.14725392225079625</v>
      </c>
      <c r="I600" s="97">
        <f t="shared" si="174"/>
        <v>0.14725392225079625</v>
      </c>
      <c r="J600" s="97">
        <f t="shared" si="175"/>
        <v>3.5154053833996377E-2</v>
      </c>
      <c r="K600" s="97">
        <f t="shared" si="176"/>
        <v>0.35501449474863189</v>
      </c>
      <c r="L600" s="97">
        <f t="shared" si="184"/>
        <v>56.939479642769129</v>
      </c>
      <c r="M600" s="97">
        <f t="shared" si="177"/>
        <v>376.03066282460458</v>
      </c>
      <c r="N600" s="97">
        <f t="shared" si="178"/>
        <v>36.212567548379795</v>
      </c>
      <c r="O600" s="97">
        <f t="shared" si="179"/>
        <v>0.86439023376003765</v>
      </c>
      <c r="P600" s="97">
        <f t="shared" si="180"/>
        <v>0.86439023376003765</v>
      </c>
      <c r="Q600" s="97">
        <f t="shared" si="181"/>
        <v>0.20558165815248547</v>
      </c>
      <c r="R600" s="97">
        <f t="shared" si="182"/>
        <v>6.7758790047591222E-2</v>
      </c>
      <c r="S600" s="97">
        <f t="shared" si="185"/>
        <v>337.81597436050464</v>
      </c>
      <c r="T600" s="97">
        <f t="shared" si="186"/>
        <v>92.317794264577017</v>
      </c>
      <c r="U600" s="97">
        <f t="shared" si="187"/>
        <v>468.25603339390727</v>
      </c>
      <c r="V600" s="33">
        <f t="shared" si="188"/>
        <v>999.9999999999992</v>
      </c>
      <c r="W600" s="101">
        <f t="shared" si="183"/>
        <v>43828.738866812892</v>
      </c>
      <c r="X600" s="108">
        <f t="shared" si="189"/>
        <v>439.42617234151493</v>
      </c>
      <c r="Y600" s="32">
        <f>(uNES*L600+ uOCEX*G600+uEREX*'PH + UC'!H600+uHOEX*I600+uNES*S600+ uOCEX*N600+uEREX*O600+uHOEX*P600)/(1+oDR)^A$5:A$65536</f>
        <v>244.17163182915124</v>
      </c>
    </row>
    <row r="601" spans="1:25" x14ac:dyDescent="0.25">
      <c r="A601" s="4">
        <v>595</v>
      </c>
      <c r="C601" s="106">
        <f>IF(male=0,VLOOKUP((($A$5:$A$1570/'Life tables'!$I$2)*2)+age,lifetable,13,1),IF(male=1,VLOOKUP((($A$5:$A$1570/'Life tables'!$I$2)*2)+age,lifetable,10,1),"error"))</f>
        <v>4.9660762749414999E-4</v>
      </c>
      <c r="F601" s="97">
        <f t="shared" si="171"/>
        <v>63.962429981599001</v>
      </c>
      <c r="G601" s="97">
        <f t="shared" si="172"/>
        <v>6.4251599576421796</v>
      </c>
      <c r="H601" s="97">
        <f t="shared" si="173"/>
        <v>0.14703189199611397</v>
      </c>
      <c r="I601" s="97">
        <f t="shared" si="174"/>
        <v>0.14703189199611397</v>
      </c>
      <c r="J601" s="97">
        <f t="shared" si="175"/>
        <v>3.5101048362857989E-2</v>
      </c>
      <c r="K601" s="97">
        <f t="shared" si="176"/>
        <v>0.35447920198712096</v>
      </c>
      <c r="L601" s="97">
        <f t="shared" si="184"/>
        <v>56.853625989614613</v>
      </c>
      <c r="M601" s="97">
        <f t="shared" si="177"/>
        <v>375.46374235991595</v>
      </c>
      <c r="N601" s="97">
        <f t="shared" si="178"/>
        <v>36.157971879324819</v>
      </c>
      <c r="O601" s="97">
        <f t="shared" si="179"/>
        <v>0.86308704079881871</v>
      </c>
      <c r="P601" s="97">
        <f t="shared" si="180"/>
        <v>0.86308704079881871</v>
      </c>
      <c r="Q601" s="97">
        <f t="shared" si="181"/>
        <v>0.20527171414872847</v>
      </c>
      <c r="R601" s="97">
        <f t="shared" si="182"/>
        <v>6.7656633897739071E-2</v>
      </c>
      <c r="S601" s="97">
        <f t="shared" si="185"/>
        <v>337.30666805094705</v>
      </c>
      <c r="T601" s="97">
        <f t="shared" si="186"/>
        <v>92.558167027088601</v>
      </c>
      <c r="U601" s="97">
        <f t="shared" si="187"/>
        <v>468.67816922979216</v>
      </c>
      <c r="V601" s="33">
        <f t="shared" si="188"/>
        <v>999.99999999999932</v>
      </c>
      <c r="W601" s="101">
        <f t="shared" si="183"/>
        <v>43712.37996314175</v>
      </c>
      <c r="X601" s="108">
        <f t="shared" si="189"/>
        <v>438.76366374311851</v>
      </c>
      <c r="Y601" s="32">
        <f>(uNES*L601+ uOCEX*G601+uEREX*'PH + UC'!H601+uHOEX*I601+uNES*S601+ uOCEX*N601+uEREX*O601+uHOEX*P601)/(1+oDR)^A$5:A$65536</f>
        <v>243.73338715046506</v>
      </c>
    </row>
    <row r="602" spans="1:25" x14ac:dyDescent="0.25">
      <c r="A602" s="4">
        <v>596</v>
      </c>
      <c r="C602" s="106">
        <f>IF(male=0,VLOOKUP((($A$5:$A$1570/'Life tables'!$I$2)*2)+age,lifetable,13,1),IF(male=1,VLOOKUP((($A$5:$A$1570/'Life tables'!$I$2)*2)+age,lifetable,10,1),"error"))</f>
        <v>4.9660762749414999E-4</v>
      </c>
      <c r="F602" s="97">
        <f t="shared" si="171"/>
        <v>63.865987517369561</v>
      </c>
      <c r="G602" s="97">
        <f t="shared" si="172"/>
        <v>6.4154721102673751</v>
      </c>
      <c r="H602" s="97">
        <f t="shared" si="173"/>
        <v>0.14681019751095289</v>
      </c>
      <c r="I602" s="97">
        <f t="shared" si="174"/>
        <v>0.14681019751095289</v>
      </c>
      <c r="J602" s="97">
        <f t="shared" si="175"/>
        <v>3.5048123050262392E-2</v>
      </c>
      <c r="K602" s="97">
        <f t="shared" si="176"/>
        <v>0.3539447187323797</v>
      </c>
      <c r="L602" s="97">
        <f t="shared" si="184"/>
        <v>56.767902170297639</v>
      </c>
      <c r="M602" s="97">
        <f t="shared" si="177"/>
        <v>374.89767622574891</v>
      </c>
      <c r="N602" s="97">
        <f t="shared" si="178"/>
        <v>36.103458484150089</v>
      </c>
      <c r="O602" s="97">
        <f t="shared" si="179"/>
        <v>0.86178581170659296</v>
      </c>
      <c r="P602" s="97">
        <f t="shared" si="180"/>
        <v>0.86178581170659296</v>
      </c>
      <c r="Q602" s="97">
        <f t="shared" si="181"/>
        <v>0.20496223722040594</v>
      </c>
      <c r="R602" s="97">
        <f t="shared" si="182"/>
        <v>6.7554631693849732E-2</v>
      </c>
      <c r="S602" s="97">
        <f t="shared" si="185"/>
        <v>336.79812924927137</v>
      </c>
      <c r="T602" s="97">
        <f t="shared" si="186"/>
        <v>92.798177387359274</v>
      </c>
      <c r="U602" s="97">
        <f t="shared" si="187"/>
        <v>469.09966858021841</v>
      </c>
      <c r="V602" s="33">
        <f t="shared" si="188"/>
        <v>999.99999999999932</v>
      </c>
      <c r="W602" s="101">
        <f t="shared" si="183"/>
        <v>43596.329990945262</v>
      </c>
      <c r="X602" s="108">
        <f t="shared" si="189"/>
        <v>438.10215403242159</v>
      </c>
      <c r="Y602" s="32">
        <f>(uNES*L602+ uOCEX*G602+uEREX*'PH + UC'!H602+uHOEX*I602+uNES*S602+ uOCEX*N602+uEREX*O602+uHOEX*P602)/(1+oDR)^A$5:A$65536</f>
        <v>243.29592906788139</v>
      </c>
    </row>
    <row r="603" spans="1:25" x14ac:dyDescent="0.25">
      <c r="A603" s="4">
        <v>597</v>
      </c>
      <c r="C603" s="106">
        <f>IF(male=0,VLOOKUP((($A$5:$A$1570/'Life tables'!$I$2)*2)+age,lifetable,13,1),IF(male=1,VLOOKUP((($A$5:$A$1570/'Life tables'!$I$2)*2)+age,lifetable,10,1),"error"))</f>
        <v>4.9660762749414999E-4</v>
      </c>
      <c r="F603" s="97">
        <f t="shared" si="171"/>
        <v>63.769690878720461</v>
      </c>
      <c r="G603" s="97">
        <f t="shared" si="172"/>
        <v>6.4057989113773122</v>
      </c>
      <c r="H603" s="97">
        <f t="shared" si="173"/>
        <v>0.14658883823836871</v>
      </c>
      <c r="I603" s="97">
        <f t="shared" si="174"/>
        <v>0.14658883823836871</v>
      </c>
      <c r="J603" s="97">
        <f t="shared" si="175"/>
        <v>3.4995277763249767E-2</v>
      </c>
      <c r="K603" s="97">
        <f t="shared" si="176"/>
        <v>0.35341104364167109</v>
      </c>
      <c r="L603" s="97">
        <f t="shared" si="184"/>
        <v>56.68230796946149</v>
      </c>
      <c r="M603" s="97">
        <f t="shared" si="177"/>
        <v>374.33246315370104</v>
      </c>
      <c r="N603" s="97">
        <f t="shared" si="178"/>
        <v>36.049027240705698</v>
      </c>
      <c r="O603" s="97">
        <f t="shared" si="179"/>
        <v>0.86048654356765519</v>
      </c>
      <c r="P603" s="97">
        <f t="shared" si="180"/>
        <v>0.86048654356765519</v>
      </c>
      <c r="Q603" s="97">
        <f t="shared" si="181"/>
        <v>0.20465322667406319</v>
      </c>
      <c r="R603" s="97">
        <f t="shared" si="182"/>
        <v>6.7452783207363642E-2</v>
      </c>
      <c r="S603" s="97">
        <f t="shared" si="185"/>
        <v>336.29035681597861</v>
      </c>
      <c r="T603" s="97">
        <f t="shared" si="186"/>
        <v>93.037825891796587</v>
      </c>
      <c r="U603" s="97">
        <f t="shared" si="187"/>
        <v>469.52053240706744</v>
      </c>
      <c r="V603" s="33">
        <f t="shared" si="188"/>
        <v>999.9999999999992</v>
      </c>
      <c r="W603" s="101">
        <f t="shared" si="183"/>
        <v>43480.588130643162</v>
      </c>
      <c r="X603" s="108">
        <f t="shared" si="189"/>
        <v>437.44164170113515</v>
      </c>
      <c r="Y603" s="32">
        <f>(uNES*L603+ uOCEX*G603+uEREX*'PH + UC'!H603+uHOEX*I603+uNES*S603+ uOCEX*N603+uEREX*O603+uHOEX*P603)/(1+oDR)^A$5:A$65536</f>
        <v>242.85925616831852</v>
      </c>
    </row>
    <row r="604" spans="1:25" x14ac:dyDescent="0.25">
      <c r="A604" s="4">
        <v>598</v>
      </c>
      <c r="C604" s="106">
        <f>IF(male=0,VLOOKUP((($A$5:$A$1570/'Life tables'!$I$2)*2)+age,lifetable,13,1),IF(male=1,VLOOKUP((($A$5:$A$1570/'Life tables'!$I$2)*2)+age,lifetable,10,1),"error"))</f>
        <v>4.9660762749414999E-4</v>
      </c>
      <c r="F604" s="97">
        <f t="shared" si="171"/>
        <v>63.673539824827401</v>
      </c>
      <c r="G604" s="97">
        <f t="shared" si="172"/>
        <v>6.3961403367806851</v>
      </c>
      <c r="H604" s="97">
        <f t="shared" si="173"/>
        <v>0.14636781362477314</v>
      </c>
      <c r="I604" s="97">
        <f t="shared" si="174"/>
        <v>0.14636781362477314</v>
      </c>
      <c r="J604" s="97">
        <f t="shared" si="175"/>
        <v>3.4942512369661512E-2</v>
      </c>
      <c r="K604" s="97">
        <f t="shared" si="176"/>
        <v>0.35287817538034894</v>
      </c>
      <c r="L604" s="97">
        <f t="shared" si="184"/>
        <v>56.596843173047162</v>
      </c>
      <c r="M604" s="97">
        <f t="shared" si="177"/>
        <v>373.76810187630775</v>
      </c>
      <c r="N604" s="97">
        <f t="shared" si="178"/>
        <v>35.994678026932071</v>
      </c>
      <c r="O604" s="97">
        <f t="shared" si="179"/>
        <v>0.85918923346845544</v>
      </c>
      <c r="P604" s="97">
        <f t="shared" si="180"/>
        <v>0.85918923346845544</v>
      </c>
      <c r="Q604" s="97">
        <f t="shared" si="181"/>
        <v>0.20434468181675805</v>
      </c>
      <c r="R604" s="97">
        <f t="shared" si="182"/>
        <v>6.7351088209890206E-2</v>
      </c>
      <c r="S604" s="97">
        <f t="shared" si="185"/>
        <v>335.78334961241211</v>
      </c>
      <c r="T604" s="97">
        <f t="shared" si="186"/>
        <v>93.277113085983004</v>
      </c>
      <c r="U604" s="97">
        <f t="shared" si="187"/>
        <v>469.94076167065765</v>
      </c>
      <c r="V604" s="33">
        <f t="shared" si="188"/>
        <v>999.99999999999909</v>
      </c>
      <c r="W604" s="101">
        <f t="shared" si="183"/>
        <v>43365.153564795946</v>
      </c>
      <c r="X604" s="108">
        <f t="shared" si="189"/>
        <v>436.78212524335845</v>
      </c>
      <c r="Y604" s="32">
        <f>(uNES*L604+ uOCEX*G604+uEREX*'PH + UC'!H604+uHOEX*I604+uNES*S604+ uOCEX*N604+uEREX*O604+uHOEX*P604)/(1+oDR)^A$5:A$65536</f>
        <v>242.42336704129471</v>
      </c>
    </row>
    <row r="605" spans="1:25" x14ac:dyDescent="0.25">
      <c r="A605" s="4">
        <v>599</v>
      </c>
      <c r="C605" s="106">
        <f>IF(male=0,VLOOKUP((($A$5:$A$1570/'Life tables'!$I$2)*2)+age,lifetable,13,1),IF(male=1,VLOOKUP((($A$5:$A$1570/'Life tables'!$I$2)*2)+age,lifetable,10,1),"error"))</f>
        <v>4.9660762749414999E-4</v>
      </c>
      <c r="F605" s="97">
        <f t="shared" si="171"/>
        <v>63.577534116269533</v>
      </c>
      <c r="G605" s="97">
        <f t="shared" si="172"/>
        <v>6.3864963624271693</v>
      </c>
      <c r="H605" s="97">
        <f t="shared" si="173"/>
        <v>0.14614712311980402</v>
      </c>
      <c r="I605" s="97">
        <f t="shared" si="174"/>
        <v>0.14614712311980402</v>
      </c>
      <c r="J605" s="97">
        <f t="shared" si="175"/>
        <v>3.4889826738109211E-2</v>
      </c>
      <c r="K605" s="97">
        <f t="shared" si="176"/>
        <v>0.35234611262154519</v>
      </c>
      <c r="L605" s="97">
        <f t="shared" si="184"/>
        <v>56.511507568243104</v>
      </c>
      <c r="M605" s="97">
        <f t="shared" si="177"/>
        <v>373.20459112708892</v>
      </c>
      <c r="N605" s="97">
        <f t="shared" si="178"/>
        <v>35.940410720864413</v>
      </c>
      <c r="O605" s="97">
        <f t="shared" si="179"/>
        <v>0.85789387849770737</v>
      </c>
      <c r="P605" s="97">
        <f t="shared" si="180"/>
        <v>0.85789387849770737</v>
      </c>
      <c r="Q605" s="97">
        <f t="shared" si="181"/>
        <v>0.20403660195608669</v>
      </c>
      <c r="R605" s="97">
        <f t="shared" si="182"/>
        <v>6.7249546473216223E-2</v>
      </c>
      <c r="S605" s="97">
        <f t="shared" si="185"/>
        <v>335.27710650079979</v>
      </c>
      <c r="T605" s="97">
        <f t="shared" si="186"/>
        <v>93.516039514677203</v>
      </c>
      <c r="U605" s="97">
        <f t="shared" si="187"/>
        <v>470.36035732975239</v>
      </c>
      <c r="V605" s="33">
        <f t="shared" si="188"/>
        <v>999.99999999999909</v>
      </c>
      <c r="W605" s="101">
        <f t="shared" si="183"/>
        <v>43250.02547810103</v>
      </c>
      <c r="X605" s="108">
        <f t="shared" si="189"/>
        <v>436.12360315556953</v>
      </c>
      <c r="Y605" s="32">
        <f>(uNES*L605+ uOCEX*G605+uEREX*'PH + UC'!H605+uHOEX*I605+uNES*S605+ uOCEX*N605+uEREX*O605+uHOEX*P605)/(1+oDR)^A$5:A$65536</f>
        <v>241.98826027892059</v>
      </c>
    </row>
    <row r="606" spans="1:25" x14ac:dyDescent="0.25">
      <c r="A606" s="4">
        <v>600</v>
      </c>
      <c r="C606" s="106">
        <f>IF(male=0,VLOOKUP((($A$5:$A$1570/'Life tables'!$I$2)*2)+age,lifetable,13,1),IF(male=1,VLOOKUP((($A$5:$A$1570/'Life tables'!$I$2)*2)+age,lifetable,10,1),"error"))</f>
        <v>5.3177043245611344E-4</v>
      </c>
      <c r="F606" s="97">
        <f t="shared" si="171"/>
        <v>63.481673514975689</v>
      </c>
      <c r="G606" s="97">
        <f t="shared" si="172"/>
        <v>6.3768669644020184</v>
      </c>
      <c r="H606" s="97">
        <f t="shared" si="173"/>
        <v>0.14592676617620173</v>
      </c>
      <c r="I606" s="97">
        <f t="shared" si="174"/>
        <v>0.14592676617620173</v>
      </c>
      <c r="J606" s="97">
        <f t="shared" si="175"/>
        <v>3.7303905360584463E-2</v>
      </c>
      <c r="K606" s="97">
        <f t="shared" si="176"/>
        <v>0.35181485404587159</v>
      </c>
      <c r="L606" s="97">
        <f t="shared" si="184"/>
        <v>56.423834258814814</v>
      </c>
      <c r="M606" s="97">
        <f t="shared" si="177"/>
        <v>372.64192964059373</v>
      </c>
      <c r="N606" s="97">
        <f t="shared" si="178"/>
        <v>35.886225200637085</v>
      </c>
      <c r="O606" s="97">
        <f t="shared" si="179"/>
        <v>0.85660047574649023</v>
      </c>
      <c r="P606" s="97">
        <f t="shared" si="180"/>
        <v>0.85660047574649023</v>
      </c>
      <c r="Q606" s="97">
        <f t="shared" si="181"/>
        <v>0.21815422318127903</v>
      </c>
      <c r="R606" s="97">
        <f t="shared" si="182"/>
        <v>6.714815776931396E-2</v>
      </c>
      <c r="S606" s="97">
        <f t="shared" si="185"/>
        <v>334.75720110751308</v>
      </c>
      <c r="T606" s="97">
        <f t="shared" si="186"/>
        <v>93.771497643219064</v>
      </c>
      <c r="U606" s="97">
        <f t="shared" si="187"/>
        <v>470.7793203415676</v>
      </c>
      <c r="V606" s="33">
        <f t="shared" si="188"/>
        <v>999.99999999999909</v>
      </c>
      <c r="W606" s="101">
        <f t="shared" si="183"/>
        <v>43133.751062262316</v>
      </c>
      <c r="X606" s="108">
        <f t="shared" si="189"/>
        <v>435.44918201521239</v>
      </c>
      <c r="Y606" s="32">
        <f>(uNES*L606+ uOCEX*G606+uEREX*'PH + UC'!H606+uHOEX*I606+uNES*S606+ uOCEX*N606+uEREX*O606+uHOEX*P606)/(1+oDR)^A$5:A$65536</f>
        <v>241.54441080719965</v>
      </c>
    </row>
    <row r="607" spans="1:25" x14ac:dyDescent="0.25">
      <c r="A607" s="4">
        <v>601</v>
      </c>
      <c r="C607" s="106">
        <f>IF(male=0,VLOOKUP((($A$5:$A$1570/'Life tables'!$I$2)*2)+age,lifetable,13,1),IF(male=1,VLOOKUP((($A$5:$A$1570/'Life tables'!$I$2)*2)+age,lifetable,10,1),"error"))</f>
        <v>5.3177043245611344E-4</v>
      </c>
      <c r="F607" s="97">
        <f t="shared" si="171"/>
        <v>63.383480669189964</v>
      </c>
      <c r="G607" s="97">
        <f t="shared" si="172"/>
        <v>6.3670032875365381</v>
      </c>
      <c r="H607" s="97">
        <f t="shared" si="173"/>
        <v>0.14570104804916201</v>
      </c>
      <c r="I607" s="97">
        <f t="shared" si="174"/>
        <v>0.14570104804916201</v>
      </c>
      <c r="J607" s="97">
        <f t="shared" si="175"/>
        <v>3.7246204036352468E-2</v>
      </c>
      <c r="K607" s="97">
        <f t="shared" si="176"/>
        <v>0.35127067019255359</v>
      </c>
      <c r="L607" s="97">
        <f t="shared" si="184"/>
        <v>56.336558411326195</v>
      </c>
      <c r="M607" s="97">
        <f t="shared" si="177"/>
        <v>372.06570134602248</v>
      </c>
      <c r="N607" s="97">
        <f t="shared" si="178"/>
        <v>35.83073316739781</v>
      </c>
      <c r="O607" s="97">
        <f t="shared" si="179"/>
        <v>0.85527588666510479</v>
      </c>
      <c r="P607" s="97">
        <f t="shared" si="180"/>
        <v>0.85527588666510479</v>
      </c>
      <c r="Q607" s="97">
        <f t="shared" si="181"/>
        <v>0.21781688423475062</v>
      </c>
      <c r="R607" s="97">
        <f t="shared" si="182"/>
        <v>6.7044324396423452E-2</v>
      </c>
      <c r="S607" s="97">
        <f t="shared" si="185"/>
        <v>334.23955519666328</v>
      </c>
      <c r="T607" s="97">
        <f t="shared" si="186"/>
        <v>94.026560731490164</v>
      </c>
      <c r="U607" s="97">
        <f t="shared" si="187"/>
        <v>471.19763533615657</v>
      </c>
      <c r="V607" s="33">
        <f t="shared" si="188"/>
        <v>999.99999999999909</v>
      </c>
      <c r="W607" s="101">
        <f t="shared" si="183"/>
        <v>43017.569865786558</v>
      </c>
      <c r="X607" s="108">
        <f t="shared" si="189"/>
        <v>434.77580393235235</v>
      </c>
      <c r="Y607" s="32">
        <f>(uNES*L607+ uOCEX*G607+uEREX*'PH + UC'!H607+uHOEX*I607+uNES*S607+ uOCEX*N607+uEREX*O607+uHOEX*P607)/(1+oDR)^A$5:A$65536</f>
        <v>241.10152891819325</v>
      </c>
    </row>
    <row r="608" spans="1:25" x14ac:dyDescent="0.25">
      <c r="A608" s="4">
        <v>602</v>
      </c>
      <c r="C608" s="106">
        <f>IF(male=0,VLOOKUP((($A$5:$A$1570/'Life tables'!$I$2)*2)+age,lifetable,13,1),IF(male=1,VLOOKUP((($A$5:$A$1570/'Life tables'!$I$2)*2)+age,lifetable,10,1),"error"))</f>
        <v>5.3177043245611344E-4</v>
      </c>
      <c r="F608" s="97">
        <f t="shared" si="171"/>
        <v>63.285440921711491</v>
      </c>
      <c r="G608" s="97">
        <f t="shared" si="172"/>
        <v>6.357154989716439</v>
      </c>
      <c r="H608" s="97">
        <f t="shared" si="173"/>
        <v>0.14547568185268184</v>
      </c>
      <c r="I608" s="97">
        <f t="shared" si="174"/>
        <v>0.14547568185268184</v>
      </c>
      <c r="J608" s="97">
        <f t="shared" si="175"/>
        <v>3.718859267768769E-2</v>
      </c>
      <c r="K608" s="97">
        <f t="shared" si="176"/>
        <v>0.35072733480865426</v>
      </c>
      <c r="L608" s="97">
        <f t="shared" si="184"/>
        <v>56.249418640803341</v>
      </c>
      <c r="M608" s="97">
        <f t="shared" si="177"/>
        <v>371.49036301064081</v>
      </c>
      <c r="N608" s="97">
        <f t="shared" si="178"/>
        <v>35.775326839156705</v>
      </c>
      <c r="O608" s="97">
        <f t="shared" si="179"/>
        <v>0.85395334335314188</v>
      </c>
      <c r="P608" s="97">
        <f t="shared" si="180"/>
        <v>0.85395334335314188</v>
      </c>
      <c r="Q608" s="97">
        <f t="shared" si="181"/>
        <v>0.21748006629334865</v>
      </c>
      <c r="R608" s="97">
        <f t="shared" si="182"/>
        <v>6.6940651389598371E-2</v>
      </c>
      <c r="S608" s="97">
        <f t="shared" si="185"/>
        <v>333.7227087670949</v>
      </c>
      <c r="T608" s="97">
        <f t="shared" si="186"/>
        <v>94.281229390461206</v>
      </c>
      <c r="U608" s="97">
        <f t="shared" si="187"/>
        <v>471.61530332235481</v>
      </c>
      <c r="V608" s="33">
        <f t="shared" si="188"/>
        <v>999.99999999999909</v>
      </c>
      <c r="W608" s="101">
        <f t="shared" si="183"/>
        <v>42901.70159793277</v>
      </c>
      <c r="X608" s="108">
        <f t="shared" si="189"/>
        <v>434.10346728718304</v>
      </c>
      <c r="Y608" s="32">
        <f>(uNES*L608+ uOCEX*G608+uEREX*'PH + UC'!H608+uHOEX*I608+uNES*S608+ uOCEX*N608+uEREX*O608+uHOEX*P608)/(1+oDR)^A$5:A$65536</f>
        <v>240.65945914159758</v>
      </c>
    </row>
    <row r="609" spans="1:25" x14ac:dyDescent="0.25">
      <c r="A609" s="4">
        <v>603</v>
      </c>
      <c r="C609" s="106">
        <f>IF(male=0,VLOOKUP((($A$5:$A$1570/'Life tables'!$I$2)*2)+age,lifetable,13,1),IF(male=1,VLOOKUP((($A$5:$A$1570/'Life tables'!$I$2)*2)+age,lifetable,10,1),"error"))</f>
        <v>5.3177043245611344E-4</v>
      </c>
      <c r="F609" s="97">
        <f t="shared" si="171"/>
        <v>63.187553973544809</v>
      </c>
      <c r="G609" s="97">
        <f t="shared" si="172"/>
        <v>6.3473220409070006</v>
      </c>
      <c r="H609" s="97">
        <f t="shared" si="173"/>
        <v>0.14525066689945362</v>
      </c>
      <c r="I609" s="97">
        <f t="shared" si="174"/>
        <v>0.14525066689945362</v>
      </c>
      <c r="J609" s="97">
        <f t="shared" si="175"/>
        <v>3.71310711088906E-2</v>
      </c>
      <c r="K609" s="97">
        <f t="shared" si="176"/>
        <v>0.35018484623714341</v>
      </c>
      <c r="L609" s="97">
        <f t="shared" si="184"/>
        <v>56.162414681492869</v>
      </c>
      <c r="M609" s="97">
        <f t="shared" si="177"/>
        <v>370.91591331363833</v>
      </c>
      <c r="N609" s="97">
        <f t="shared" si="178"/>
        <v>35.720006088716865</v>
      </c>
      <c r="O609" s="97">
        <f t="shared" si="179"/>
        <v>0.85263284277442453</v>
      </c>
      <c r="P609" s="97">
        <f t="shared" si="180"/>
        <v>0.85263284277442453</v>
      </c>
      <c r="Q609" s="97">
        <f t="shared" si="181"/>
        <v>0.2171437685838366</v>
      </c>
      <c r="R609" s="97">
        <f t="shared" si="182"/>
        <v>6.6837138510835475E-2</v>
      </c>
      <c r="S609" s="97">
        <f t="shared" si="185"/>
        <v>333.20666063227793</v>
      </c>
      <c r="T609" s="97">
        <f t="shared" si="186"/>
        <v>94.535504230153933</v>
      </c>
      <c r="U609" s="97">
        <f t="shared" si="187"/>
        <v>472.03232530710278</v>
      </c>
      <c r="V609" s="33">
        <f t="shared" si="188"/>
        <v>999.99999999999909</v>
      </c>
      <c r="W609" s="101">
        <f t="shared" si="183"/>
        <v>42786.145417661064</v>
      </c>
      <c r="X609" s="108">
        <f t="shared" si="189"/>
        <v>433.43217046274242</v>
      </c>
      <c r="Y609" s="32">
        <f>(uNES*L609+ uOCEX*G609+uEREX*'PH + UC'!H609+uHOEX*I609+uNES*S609+ uOCEX*N609+uEREX*O609+uHOEX*P609)/(1+oDR)^A$5:A$65536</f>
        <v>240.21819998476033</v>
      </c>
    </row>
    <row r="610" spans="1:25" x14ac:dyDescent="0.25">
      <c r="A610" s="4">
        <v>604</v>
      </c>
      <c r="C610" s="106">
        <f>IF(male=0,VLOOKUP((($A$5:$A$1570/'Life tables'!$I$2)*2)+age,lifetable,13,1),IF(male=1,VLOOKUP((($A$5:$A$1570/'Life tables'!$I$2)*2)+age,lifetable,10,1),"error"))</f>
        <v>5.3177043245611344E-4</v>
      </c>
      <c r="F610" s="97">
        <f t="shared" si="171"/>
        <v>63.089819529247507</v>
      </c>
      <c r="G610" s="97">
        <f t="shared" si="172"/>
        <v>6.3375044114304142</v>
      </c>
      <c r="H610" s="97">
        <f t="shared" si="173"/>
        <v>0.14502600251033715</v>
      </c>
      <c r="I610" s="97">
        <f t="shared" si="174"/>
        <v>0.14502600251033715</v>
      </c>
      <c r="J610" s="97">
        <f t="shared" si="175"/>
        <v>3.7073639156349585E-2</v>
      </c>
      <c r="K610" s="97">
        <f t="shared" si="176"/>
        <v>0.3496432028406819</v>
      </c>
      <c r="L610" s="97">
        <f t="shared" si="184"/>
        <v>56.075546270799386</v>
      </c>
      <c r="M610" s="97">
        <f t="shared" si="177"/>
        <v>370.34235093349491</v>
      </c>
      <c r="N610" s="97">
        <f t="shared" si="178"/>
        <v>35.66477078881303</v>
      </c>
      <c r="O610" s="97">
        <f t="shared" si="179"/>
        <v>0.85131438189114439</v>
      </c>
      <c r="P610" s="97">
        <f t="shared" si="180"/>
        <v>0.85131438189114439</v>
      </c>
      <c r="Q610" s="97">
        <f t="shared" si="181"/>
        <v>0.21680799033256232</v>
      </c>
      <c r="R610" s="97">
        <f t="shared" si="182"/>
        <v>6.6733785522003652E-2</v>
      </c>
      <c r="S610" s="97">
        <f t="shared" si="185"/>
        <v>332.69140960504501</v>
      </c>
      <c r="T610" s="97">
        <f t="shared" si="186"/>
        <v>94.789385859642849</v>
      </c>
      <c r="U610" s="97">
        <f t="shared" si="187"/>
        <v>472.44870229546547</v>
      </c>
      <c r="V610" s="33">
        <f t="shared" si="188"/>
        <v>999.99999999999909</v>
      </c>
      <c r="W610" s="101">
        <f t="shared" si="183"/>
        <v>42670.900486097999</v>
      </c>
      <c r="X610" s="108">
        <f t="shared" si="189"/>
        <v>432.76191184489079</v>
      </c>
      <c r="Y610" s="32">
        <f>(uNES*L610+ uOCEX*G610+uEREX*'PH + UC'!H610+uHOEX*I610+uNES*S610+ uOCEX*N610+uEREX*O610+uHOEX*P610)/(1+oDR)^A$5:A$65536</f>
        <v>239.77774995794641</v>
      </c>
    </row>
    <row r="611" spans="1:25" x14ac:dyDescent="0.25">
      <c r="A611" s="4">
        <v>605</v>
      </c>
      <c r="C611" s="106">
        <f>IF(male=0,VLOOKUP((($A$5:$A$1570/'Life tables'!$I$2)*2)+age,lifetable,13,1),IF(male=1,VLOOKUP((($A$5:$A$1570/'Life tables'!$I$2)*2)+age,lifetable,10,1),"error"))</f>
        <v>5.3177043245611344E-4</v>
      </c>
      <c r="F611" s="97">
        <f t="shared" si="171"/>
        <v>62.99223729677125</v>
      </c>
      <c r="G611" s="97">
        <f t="shared" si="172"/>
        <v>6.3277020719498136</v>
      </c>
      <c r="H611" s="97">
        <f t="shared" si="173"/>
        <v>0.14480168801399426</v>
      </c>
      <c r="I611" s="97">
        <f t="shared" si="174"/>
        <v>0.14480168801399426</v>
      </c>
      <c r="J611" s="97">
        <f t="shared" si="175"/>
        <v>3.7016296648447522E-2</v>
      </c>
      <c r="K611" s="97">
        <f t="shared" si="176"/>
        <v>0.34910240300074064</v>
      </c>
      <c r="L611" s="97">
        <f t="shared" si="184"/>
        <v>55.988813149144264</v>
      </c>
      <c r="M611" s="97">
        <f t="shared" si="177"/>
        <v>369.7696745481195</v>
      </c>
      <c r="N611" s="97">
        <f t="shared" si="178"/>
        <v>35.60962081212498</v>
      </c>
      <c r="O611" s="97">
        <f t="shared" si="179"/>
        <v>0.84999795766418074</v>
      </c>
      <c r="P611" s="97">
        <f t="shared" si="180"/>
        <v>0.84999795766418074</v>
      </c>
      <c r="Q611" s="97">
        <f t="shared" si="181"/>
        <v>0.21647273076553952</v>
      </c>
      <c r="R611" s="97">
        <f t="shared" si="182"/>
        <v>6.66305921848689E-2</v>
      </c>
      <c r="S611" s="97">
        <f t="shared" si="185"/>
        <v>332.17695449771577</v>
      </c>
      <c r="T611" s="97">
        <f t="shared" si="186"/>
        <v>95.04287488705684</v>
      </c>
      <c r="U611" s="97">
        <f t="shared" si="187"/>
        <v>472.8644352906511</v>
      </c>
      <c r="V611" s="33">
        <f t="shared" si="188"/>
        <v>999.99999999999909</v>
      </c>
      <c r="W611" s="101">
        <f t="shared" si="183"/>
        <v>42555.965966535703</v>
      </c>
      <c r="X611" s="108">
        <f t="shared" si="189"/>
        <v>432.09268982229116</v>
      </c>
      <c r="Y611" s="32">
        <f>(uNES*L611+ uOCEX*G611+uEREX*'PH + UC'!H611+uHOEX*I611+uNES*S611+ uOCEX*N611+uEREX*O611+uHOEX*P611)/(1+oDR)^A$5:A$65536</f>
        <v>239.33810757432374</v>
      </c>
    </row>
    <row r="612" spans="1:25" x14ac:dyDescent="0.25">
      <c r="A612" s="4">
        <v>606</v>
      </c>
      <c r="C612" s="106">
        <f>IF(male=0,VLOOKUP((($A$5:$A$1570/'Life tables'!$I$2)*2)+age,lifetable,13,1),IF(male=1,VLOOKUP((($A$5:$A$1570/'Life tables'!$I$2)*2)+age,lifetable,10,1),"error"))</f>
        <v>5.3177043245611344E-4</v>
      </c>
      <c r="F612" s="97">
        <f t="shared" si="171"/>
        <v>62.894806987310702</v>
      </c>
      <c r="G612" s="97">
        <f t="shared" si="172"/>
        <v>6.3179149934540986</v>
      </c>
      <c r="H612" s="97">
        <f t="shared" si="173"/>
        <v>0.1445777227465416</v>
      </c>
      <c r="I612" s="97">
        <f t="shared" si="174"/>
        <v>0.1445777227465416</v>
      </c>
      <c r="J612" s="97">
        <f t="shared" si="175"/>
        <v>3.6959043415472938E-2</v>
      </c>
      <c r="K612" s="97">
        <f t="shared" si="176"/>
        <v>0.34856244511676299</v>
      </c>
      <c r="L612" s="97">
        <f t="shared" si="184"/>
        <v>55.902215059831285</v>
      </c>
      <c r="M612" s="97">
        <f t="shared" si="177"/>
        <v>369.19788283498048</v>
      </c>
      <c r="N612" s="97">
        <f t="shared" si="178"/>
        <v>35.554556031290048</v>
      </c>
      <c r="O612" s="97">
        <f t="shared" si="179"/>
        <v>0.84868356705340009</v>
      </c>
      <c r="P612" s="97">
        <f t="shared" si="180"/>
        <v>0.84868356705340009</v>
      </c>
      <c r="Q612" s="97">
        <f t="shared" si="181"/>
        <v>0.21613798910852405</v>
      </c>
      <c r="R612" s="97">
        <f t="shared" si="182"/>
        <v>6.6527558261117808E-2</v>
      </c>
      <c r="S612" s="97">
        <f t="shared" si="185"/>
        <v>331.66329412221398</v>
      </c>
      <c r="T612" s="97">
        <f t="shared" si="186"/>
        <v>95.295971919580836</v>
      </c>
      <c r="U612" s="97">
        <f t="shared" si="187"/>
        <v>473.27952529402899</v>
      </c>
      <c r="V612" s="33">
        <f t="shared" si="188"/>
        <v>999.9999999999992</v>
      </c>
      <c r="W612" s="101">
        <f t="shared" si="183"/>
        <v>42441.34102443092</v>
      </c>
      <c r="X612" s="108">
        <f t="shared" si="189"/>
        <v>431.42450278638933</v>
      </c>
      <c r="Y612" s="32">
        <f>(uNES*L612+ uOCEX*G612+uEREX*'PH + UC'!H612+uHOEX*I612+uNES*S612+ uOCEX*N612+uEREX*O612+uHOEX*P612)/(1+oDR)^A$5:A$65536</f>
        <v>238.89927134994937</v>
      </c>
    </row>
    <row r="613" spans="1:25" x14ac:dyDescent="0.25">
      <c r="A613" s="4">
        <v>607</v>
      </c>
      <c r="C613" s="106">
        <f>IF(male=0,VLOOKUP((($A$5:$A$1570/'Life tables'!$I$2)*2)+age,lifetable,13,1),IF(male=1,VLOOKUP((($A$5:$A$1570/'Life tables'!$I$2)*2)+age,lifetable,10,1),"error"))</f>
        <v>5.3177043245611344E-4</v>
      </c>
      <c r="F613" s="97">
        <f t="shared" si="171"/>
        <v>62.797528315159887</v>
      </c>
      <c r="G613" s="97">
        <f t="shared" si="172"/>
        <v>6.3081431472435048</v>
      </c>
      <c r="H613" s="97">
        <f t="shared" si="173"/>
        <v>0.14435410605122032</v>
      </c>
      <c r="I613" s="97">
        <f t="shared" si="174"/>
        <v>0.14435410605122032</v>
      </c>
      <c r="J613" s="97">
        <f t="shared" si="175"/>
        <v>3.6901879289535693E-2</v>
      </c>
      <c r="K613" s="97">
        <f t="shared" si="176"/>
        <v>0.34802332760536903</v>
      </c>
      <c r="L613" s="97">
        <f t="shared" si="184"/>
        <v>55.815751748919041</v>
      </c>
      <c r="M613" s="97">
        <f t="shared" si="177"/>
        <v>368.62697447122946</v>
      </c>
      <c r="N613" s="97">
        <f t="shared" si="178"/>
        <v>35.499576318915075</v>
      </c>
      <c r="O613" s="97">
        <f t="shared" si="179"/>
        <v>0.84737120701794078</v>
      </c>
      <c r="P613" s="97">
        <f t="shared" si="180"/>
        <v>0.84737120701794078</v>
      </c>
      <c r="Q613" s="97">
        <f t="shared" si="181"/>
        <v>0.21580376458708622</v>
      </c>
      <c r="R613" s="97">
        <f t="shared" si="182"/>
        <v>6.6424683512379928E-2</v>
      </c>
      <c r="S613" s="97">
        <f t="shared" si="185"/>
        <v>331.15042729017904</v>
      </c>
      <c r="T613" s="97">
        <f t="shared" si="186"/>
        <v>95.54867756345746</v>
      </c>
      <c r="U613" s="97">
        <f t="shared" si="187"/>
        <v>473.69397330514676</v>
      </c>
      <c r="V613" s="33">
        <f t="shared" si="188"/>
        <v>999.9999999999992</v>
      </c>
      <c r="W613" s="101">
        <f t="shared" si="183"/>
        <v>42327.024827403548</v>
      </c>
      <c r="X613" s="108">
        <f t="shared" si="189"/>
        <v>430.75734913139502</v>
      </c>
      <c r="Y613" s="32">
        <f>(uNES*L613+ uOCEX*G613+uEREX*'PH + UC'!H613+uHOEX*I613+uNES*S613+ uOCEX*N613+uEREX*O613+uHOEX*P613)/(1+oDR)^A$5:A$65536</f>
        <v>238.46123980375577</v>
      </c>
    </row>
    <row r="614" spans="1:25" x14ac:dyDescent="0.25">
      <c r="A614" s="4">
        <v>608</v>
      </c>
      <c r="C614" s="106">
        <f>IF(male=0,VLOOKUP((($A$5:$A$1570/'Life tables'!$I$2)*2)+age,lifetable,13,1),IF(male=1,VLOOKUP((($A$5:$A$1570/'Life tables'!$I$2)*2)+age,lifetable,10,1),"error"))</f>
        <v>5.3177043245611344E-4</v>
      </c>
      <c r="F614" s="97">
        <f t="shared" si="171"/>
        <v>62.700400997575727</v>
      </c>
      <c r="G614" s="97">
        <f t="shared" si="172"/>
        <v>6.2983865049159</v>
      </c>
      <c r="H614" s="97">
        <f t="shared" si="173"/>
        <v>0.14413083727808249</v>
      </c>
      <c r="I614" s="97">
        <f t="shared" si="174"/>
        <v>0.14413083727808249</v>
      </c>
      <c r="J614" s="97">
        <f t="shared" si="175"/>
        <v>3.6844804104486706E-2</v>
      </c>
      <c r="K614" s="97">
        <f t="shared" si="176"/>
        <v>0.3474850488995993</v>
      </c>
      <c r="L614" s="97">
        <f t="shared" si="184"/>
        <v>55.729422965099573</v>
      </c>
      <c r="M614" s="97">
        <f t="shared" si="177"/>
        <v>368.05694813381928</v>
      </c>
      <c r="N614" s="97">
        <f t="shared" si="178"/>
        <v>35.444681547587741</v>
      </c>
      <c r="O614" s="97">
        <f t="shared" si="179"/>
        <v>0.84606087451648415</v>
      </c>
      <c r="P614" s="97">
        <f t="shared" si="180"/>
        <v>0.84606087451648415</v>
      </c>
      <c r="Q614" s="97">
        <f t="shared" si="181"/>
        <v>0.21547005642668002</v>
      </c>
      <c r="R614" s="97">
        <f t="shared" si="182"/>
        <v>6.6321967700248965E-2</v>
      </c>
      <c r="S614" s="97">
        <f t="shared" si="185"/>
        <v>330.63835281307166</v>
      </c>
      <c r="T614" s="97">
        <f t="shared" si="186"/>
        <v>95.800992423988632</v>
      </c>
      <c r="U614" s="97">
        <f t="shared" si="187"/>
        <v>474.10778032174659</v>
      </c>
      <c r="V614" s="33">
        <f t="shared" si="188"/>
        <v>999.99999999999932</v>
      </c>
      <c r="W614" s="101">
        <f t="shared" si="183"/>
        <v>42213.016545235383</v>
      </c>
      <c r="X614" s="108">
        <f t="shared" si="189"/>
        <v>430.09122725426403</v>
      </c>
      <c r="Y614" s="32">
        <f>(uNES*L614+ uOCEX*G614+uEREX*'PH + UC'!H614+uHOEX*I614+uNES*S614+ uOCEX*N614+uEREX*O614+uHOEX*P614)/(1+oDR)^A$5:A$65536</f>
        <v>238.02401145753811</v>
      </c>
    </row>
    <row r="615" spans="1:25" x14ac:dyDescent="0.25">
      <c r="A615" s="4">
        <v>609</v>
      </c>
      <c r="C615" s="106">
        <f>IF(male=0,VLOOKUP((($A$5:$A$1570/'Life tables'!$I$2)*2)+age,lifetable,13,1),IF(male=1,VLOOKUP((($A$5:$A$1570/'Life tables'!$I$2)*2)+age,lifetable,10,1),"error"))</f>
        <v>5.3177043245611344E-4</v>
      </c>
      <c r="F615" s="97">
        <f t="shared" si="171"/>
        <v>62.603424754648216</v>
      </c>
      <c r="G615" s="97">
        <f t="shared" si="172"/>
        <v>6.2886450383537378</v>
      </c>
      <c r="H615" s="97">
        <f t="shared" si="173"/>
        <v>0.14390791578369261</v>
      </c>
      <c r="I615" s="97">
        <f t="shared" si="174"/>
        <v>0.14390791578369261</v>
      </c>
      <c r="J615" s="97">
        <f t="shared" si="175"/>
        <v>3.6787817695841697E-2</v>
      </c>
      <c r="K615" s="97">
        <f t="shared" si="176"/>
        <v>0.34694760744819508</v>
      </c>
      <c r="L615" s="97">
        <f t="shared" si="184"/>
        <v>55.643228459583057</v>
      </c>
      <c r="M615" s="97">
        <f t="shared" si="177"/>
        <v>367.48780249961573</v>
      </c>
      <c r="N615" s="97">
        <f t="shared" si="178"/>
        <v>35.389871589887363</v>
      </c>
      <c r="O615" s="97">
        <f t="shared" si="179"/>
        <v>0.84475256650751152</v>
      </c>
      <c r="P615" s="97">
        <f t="shared" si="180"/>
        <v>0.84475256650751152</v>
      </c>
      <c r="Q615" s="97">
        <f t="shared" si="181"/>
        <v>0.21513686385270842</v>
      </c>
      <c r="R615" s="97">
        <f t="shared" si="182"/>
        <v>6.6219410586302943E-2</v>
      </c>
      <c r="S615" s="97">
        <f t="shared" si="185"/>
        <v>330.12706950227437</v>
      </c>
      <c r="T615" s="97">
        <f t="shared" si="186"/>
        <v>96.052917105537176</v>
      </c>
      <c r="U615" s="97">
        <f t="shared" si="187"/>
        <v>474.52094733978106</v>
      </c>
      <c r="V615" s="33">
        <f t="shared" si="188"/>
        <v>999.99999999999909</v>
      </c>
      <c r="W615" s="101">
        <f t="shared" si="183"/>
        <v>42099.315349868091</v>
      </c>
      <c r="X615" s="108">
        <f t="shared" si="189"/>
        <v>429.42613555468091</v>
      </c>
      <c r="Y615" s="32">
        <f>(uNES*L615+ uOCEX*G615+uEREX*'PH + UC'!H615+uHOEX*I615+uNES*S615+ uOCEX*N615+uEREX*O615+uHOEX*P615)/(1+oDR)^A$5:A$65536</f>
        <v>237.58758483594173</v>
      </c>
    </row>
    <row r="616" spans="1:25" x14ac:dyDescent="0.25">
      <c r="A616" s="4">
        <v>610</v>
      </c>
      <c r="C616" s="106">
        <f>IF(male=0,VLOOKUP((($A$5:$A$1570/'Life tables'!$I$2)*2)+age,lifetable,13,1),IF(male=1,VLOOKUP((($A$5:$A$1570/'Life tables'!$I$2)*2)+age,lifetable,10,1),"error"))</f>
        <v>5.3177043245611344E-4</v>
      </c>
      <c r="F616" s="97">
        <f t="shared" si="171"/>
        <v>62.50659930917714</v>
      </c>
      <c r="G616" s="97">
        <f t="shared" si="172"/>
        <v>6.2789187197116751</v>
      </c>
      <c r="H616" s="97">
        <f t="shared" si="173"/>
        <v>0.14368534093084423</v>
      </c>
      <c r="I616" s="97">
        <f t="shared" si="174"/>
        <v>0.14368534093084423</v>
      </c>
      <c r="J616" s="97">
        <f t="shared" si="175"/>
        <v>3.6730919900708793E-2</v>
      </c>
      <c r="K616" s="97">
        <f t="shared" si="176"/>
        <v>0.34641100171491523</v>
      </c>
      <c r="L616" s="97">
        <f t="shared" si="184"/>
        <v>55.557167985988151</v>
      </c>
      <c r="M616" s="97">
        <f t="shared" si="177"/>
        <v>366.91953624550382</v>
      </c>
      <c r="N616" s="97">
        <f t="shared" si="178"/>
        <v>35.335146318395104</v>
      </c>
      <c r="O616" s="97">
        <f t="shared" si="179"/>
        <v>0.84344627994954846</v>
      </c>
      <c r="P616" s="97">
        <f t="shared" si="180"/>
        <v>0.84344627994954846</v>
      </c>
      <c r="Q616" s="97">
        <f t="shared" si="181"/>
        <v>0.21480418609058571</v>
      </c>
      <c r="R616" s="97">
        <f t="shared" si="182"/>
        <v>6.6117011932123354E-2</v>
      </c>
      <c r="S616" s="97">
        <f t="shared" si="185"/>
        <v>329.61657616918694</v>
      </c>
      <c r="T616" s="97">
        <f t="shared" si="186"/>
        <v>96.304452211528471</v>
      </c>
      <c r="U616" s="97">
        <f t="shared" si="187"/>
        <v>474.93347535342809</v>
      </c>
      <c r="V616" s="33">
        <f t="shared" si="188"/>
        <v>999.9999999999992</v>
      </c>
      <c r="W616" s="101">
        <f t="shared" si="183"/>
        <v>41985.920415401531</v>
      </c>
      <c r="X616" s="108">
        <f t="shared" si="189"/>
        <v>428.76207243504268</v>
      </c>
      <c r="Y616" s="32">
        <f>(uNES*L616+ uOCEX*G616+uEREX*'PH + UC'!H616+uHOEX*I616+uNES*S616+ uOCEX*N616+uEREX*O616+uHOEX*P616)/(1+oDR)^A$5:A$65536</f>
        <v>237.15195846644988</v>
      </c>
    </row>
    <row r="617" spans="1:25" x14ac:dyDescent="0.25">
      <c r="A617" s="4">
        <v>611</v>
      </c>
      <c r="C617" s="106">
        <f>IF(male=0,VLOOKUP((($A$5:$A$1570/'Life tables'!$I$2)*2)+age,lifetable,13,1),IF(male=1,VLOOKUP((($A$5:$A$1570/'Life tables'!$I$2)*2)+age,lifetable,10,1),"error"))</f>
        <v>5.3177043245611344E-4</v>
      </c>
      <c r="F617" s="97">
        <f t="shared" si="171"/>
        <v>62.409924386554785</v>
      </c>
      <c r="G617" s="97">
        <f t="shared" si="172"/>
        <v>6.2692075214047938</v>
      </c>
      <c r="H617" s="97">
        <f t="shared" si="173"/>
        <v>0.14346311208829038</v>
      </c>
      <c r="I617" s="97">
        <f t="shared" si="174"/>
        <v>0.14346311208829038</v>
      </c>
      <c r="J617" s="97">
        <f t="shared" si="175"/>
        <v>3.6674110557719505E-2</v>
      </c>
      <c r="K617" s="97">
        <f t="shared" si="176"/>
        <v>0.34587523017788641</v>
      </c>
      <c r="L617" s="97">
        <f t="shared" si="184"/>
        <v>55.471241300237807</v>
      </c>
      <c r="M617" s="97">
        <f t="shared" si="177"/>
        <v>366.35214804848789</v>
      </c>
      <c r="N617" s="97">
        <f t="shared" si="178"/>
        <v>35.280505605703603</v>
      </c>
      <c r="O617" s="97">
        <f t="shared" si="179"/>
        <v>0.84214201180139459</v>
      </c>
      <c r="P617" s="97">
        <f t="shared" si="180"/>
        <v>0.84214201180139459</v>
      </c>
      <c r="Q617" s="97">
        <f t="shared" si="181"/>
        <v>0.21447202236579602</v>
      </c>
      <c r="R617" s="97">
        <f t="shared" si="182"/>
        <v>6.6014771499313174E-2</v>
      </c>
      <c r="S617" s="97">
        <f t="shared" si="185"/>
        <v>329.10687162531639</v>
      </c>
      <c r="T617" s="97">
        <f t="shared" si="186"/>
        <v>96.55559834445198</v>
      </c>
      <c r="U617" s="97">
        <f t="shared" si="187"/>
        <v>475.34536535510529</v>
      </c>
      <c r="V617" s="33">
        <f t="shared" si="188"/>
        <v>999.9999999999992</v>
      </c>
      <c r="W617" s="101">
        <f t="shared" si="183"/>
        <v>41872.830918091451</v>
      </c>
      <c r="X617" s="108">
        <f t="shared" si="189"/>
        <v>428.09903630044198</v>
      </c>
      <c r="Y617" s="32">
        <f>(uNES*L617+ uOCEX*G617+uEREX*'PH + UC'!H617+uHOEX*I617+uNES*S617+ uOCEX*N617+uEREX*O617+uHOEX*P617)/(1+oDR)^A$5:A$65536</f>
        <v>236.71713087937147</v>
      </c>
    </row>
    <row r="618" spans="1:25" x14ac:dyDescent="0.25">
      <c r="A618" s="4">
        <v>612</v>
      </c>
      <c r="C618" s="106">
        <f>IF(male=0,VLOOKUP((($A$5:$A$1570/'Life tables'!$I$2)*2)+age,lifetable,13,1),IF(male=1,VLOOKUP((($A$5:$A$1570/'Life tables'!$I$2)*2)+age,lifetable,10,1),"error"))</f>
        <v>5.3177043245611344E-4</v>
      </c>
      <c r="F618" s="97">
        <f t="shared" si="171"/>
        <v>62.313399714654501</v>
      </c>
      <c r="G618" s="97">
        <f t="shared" si="172"/>
        <v>6.2595114160974026</v>
      </c>
      <c r="H618" s="97">
        <f t="shared" si="173"/>
        <v>0.14324122863048733</v>
      </c>
      <c r="I618" s="97">
        <f t="shared" si="174"/>
        <v>0.14324122863048733</v>
      </c>
      <c r="J618" s="97">
        <f t="shared" si="175"/>
        <v>3.6617389506963326E-2</v>
      </c>
      <c r="K618" s="97">
        <f t="shared" si="176"/>
        <v>0.34534029132898525</v>
      </c>
      <c r="L618" s="97">
        <f t="shared" si="184"/>
        <v>55.385448160460172</v>
      </c>
      <c r="M618" s="97">
        <f t="shared" si="177"/>
        <v>365.78563658578747</v>
      </c>
      <c r="N618" s="97">
        <f t="shared" si="178"/>
        <v>35.225949324426246</v>
      </c>
      <c r="O618" s="97">
        <f t="shared" si="179"/>
        <v>0.84083975902234465</v>
      </c>
      <c r="P618" s="97">
        <f t="shared" si="180"/>
        <v>0.84083975902234465</v>
      </c>
      <c r="Q618" s="97">
        <f t="shared" si="181"/>
        <v>0.21414037190394947</v>
      </c>
      <c r="R618" s="97">
        <f t="shared" si="182"/>
        <v>6.5912689049514195E-2</v>
      </c>
      <c r="S618" s="97">
        <f t="shared" si="185"/>
        <v>328.59795468236308</v>
      </c>
      <c r="T618" s="97">
        <f t="shared" si="186"/>
        <v>96.806356105862889</v>
      </c>
      <c r="U618" s="97">
        <f t="shared" si="187"/>
        <v>475.75661833548378</v>
      </c>
      <c r="V618" s="33">
        <f t="shared" si="188"/>
        <v>999.99999999999932</v>
      </c>
      <c r="W618" s="101">
        <f t="shared" si="183"/>
        <v>41760.046036347303</v>
      </c>
      <c r="X618" s="108">
        <f t="shared" si="189"/>
        <v>427.43702555865258</v>
      </c>
      <c r="Y618" s="32">
        <f>(uNES*L618+ uOCEX*G618+uEREX*'PH + UC'!H618+uHOEX*I618+uNES*S618+ uOCEX*N618+uEREX*O618+uHOEX*P618)/(1+oDR)^A$5:A$65536</f>
        <v>236.28310060783019</v>
      </c>
    </row>
    <row r="619" spans="1:25" x14ac:dyDescent="0.25">
      <c r="A619" s="4">
        <v>613</v>
      </c>
      <c r="C619" s="106">
        <f>IF(male=0,VLOOKUP((($A$5:$A$1570/'Life tables'!$I$2)*2)+age,lifetable,13,1),IF(male=1,VLOOKUP((($A$5:$A$1570/'Life tables'!$I$2)*2)+age,lifetable,10,1),"error"))</f>
        <v>5.3177043245611344E-4</v>
      </c>
      <c r="F619" s="97">
        <f t="shared" si="171"/>
        <v>62.217025023724766</v>
      </c>
      <c r="G619" s="97">
        <f t="shared" si="172"/>
        <v>6.2498303766923948</v>
      </c>
      <c r="H619" s="97">
        <f t="shared" si="173"/>
        <v>0.14301968993735112</v>
      </c>
      <c r="I619" s="97">
        <f t="shared" si="174"/>
        <v>0.14301968993735112</v>
      </c>
      <c r="J619" s="97">
        <f t="shared" si="175"/>
        <v>3.6560756589925456E-2</v>
      </c>
      <c r="K619" s="97">
        <f t="shared" si="176"/>
        <v>0.34480618367325111</v>
      </c>
      <c r="L619" s="97">
        <f t="shared" si="184"/>
        <v>55.299788326894493</v>
      </c>
      <c r="M619" s="97">
        <f t="shared" si="177"/>
        <v>365.22000053492786</v>
      </c>
      <c r="N619" s="97">
        <f t="shared" si="178"/>
        <v>35.171477347205851</v>
      </c>
      <c r="O619" s="97">
        <f t="shared" si="179"/>
        <v>0.83953951857239573</v>
      </c>
      <c r="P619" s="97">
        <f t="shared" si="180"/>
        <v>0.83953951857239573</v>
      </c>
      <c r="Q619" s="97">
        <f t="shared" si="181"/>
        <v>0.21380923393083509</v>
      </c>
      <c r="R619" s="97">
        <f t="shared" si="182"/>
        <v>6.5810764344423262E-2</v>
      </c>
      <c r="S619" s="97">
        <f t="shared" si="185"/>
        <v>328.08982415230196</v>
      </c>
      <c r="T619" s="97">
        <f t="shared" si="186"/>
        <v>97.056726096383656</v>
      </c>
      <c r="U619" s="97">
        <f t="shared" si="187"/>
        <v>476.16723528350144</v>
      </c>
      <c r="V619" s="33">
        <f t="shared" si="188"/>
        <v>999.9999999999992</v>
      </c>
      <c r="W619" s="101">
        <f t="shared" si="183"/>
        <v>41647.564950729648</v>
      </c>
      <c r="X619" s="108">
        <f t="shared" si="189"/>
        <v>426.77603862011421</v>
      </c>
      <c r="Y619" s="32">
        <f>(uNES*L619+ uOCEX*G619+uEREX*'PH + UC'!H619+uHOEX*I619+uNES*S619+ uOCEX*N619+uEREX*O619+uHOEX*P619)/(1+oDR)^A$5:A$65536</f>
        <v>235.84986618775315</v>
      </c>
    </row>
    <row r="620" spans="1:25" x14ac:dyDescent="0.25">
      <c r="A620" s="4">
        <v>614</v>
      </c>
      <c r="C620" s="106">
        <f>IF(male=0,VLOOKUP((($A$5:$A$1570/'Life tables'!$I$2)*2)+age,lifetable,13,1),IF(male=1,VLOOKUP((($A$5:$A$1570/'Life tables'!$I$2)*2)+age,lifetable,10,1),"error"))</f>
        <v>5.3177043245611344E-4</v>
      </c>
      <c r="F620" s="97">
        <f t="shared" si="171"/>
        <v>62.12080004628848</v>
      </c>
      <c r="G620" s="97">
        <f t="shared" si="172"/>
        <v>6.2401643763211379</v>
      </c>
      <c r="H620" s="97">
        <f t="shared" si="173"/>
        <v>0.14279849539402606</v>
      </c>
      <c r="I620" s="97">
        <f t="shared" si="174"/>
        <v>0.14279849539402606</v>
      </c>
      <c r="J620" s="97">
        <f t="shared" si="175"/>
        <v>3.6504211649427624E-2</v>
      </c>
      <c r="K620" s="97">
        <f t="shared" si="176"/>
        <v>0.34427290572832853</v>
      </c>
      <c r="L620" s="97">
        <f t="shared" si="184"/>
        <v>55.214261561801536</v>
      </c>
      <c r="M620" s="97">
        <f t="shared" si="177"/>
        <v>364.65523857382573</v>
      </c>
      <c r="N620" s="97">
        <f t="shared" si="178"/>
        <v>35.117089546722923</v>
      </c>
      <c r="O620" s="97">
        <f t="shared" si="179"/>
        <v>0.83824128741244497</v>
      </c>
      <c r="P620" s="97">
        <f t="shared" si="180"/>
        <v>0.83824128741244497</v>
      </c>
      <c r="Q620" s="97">
        <f t="shared" si="181"/>
        <v>0.21347860767247118</v>
      </c>
      <c r="R620" s="97">
        <f t="shared" si="182"/>
        <v>6.5708997145807774E-2</v>
      </c>
      <c r="S620" s="97">
        <f t="shared" si="185"/>
        <v>327.58247884745964</v>
      </c>
      <c r="T620" s="97">
        <f t="shared" si="186"/>
        <v>97.306708915705556</v>
      </c>
      <c r="U620" s="97">
        <f t="shared" si="187"/>
        <v>476.57721718637555</v>
      </c>
      <c r="V620" s="33">
        <f t="shared" si="188"/>
        <v>999.99999999999932</v>
      </c>
      <c r="W620" s="101">
        <f t="shared" si="183"/>
        <v>41535.386843947621</v>
      </c>
      <c r="X620" s="108">
        <f t="shared" si="189"/>
        <v>426.11607389791817</v>
      </c>
      <c r="Y620" s="32">
        <f>(uNES*L620+ uOCEX*G620+uEREX*'PH + UC'!H620+uHOEX*I620+uNES*S620+ uOCEX*N620+uEREX*O620+uHOEX*P620)/(1+oDR)^A$5:A$65536</f>
        <v>235.41742615785984</v>
      </c>
    </row>
    <row r="621" spans="1:25" x14ac:dyDescent="0.25">
      <c r="A621" s="4">
        <v>615</v>
      </c>
      <c r="C621" s="106">
        <f>IF(male=0,VLOOKUP((($A$5:$A$1570/'Life tables'!$I$2)*2)+age,lifetable,13,1),IF(male=1,VLOOKUP((($A$5:$A$1570/'Life tables'!$I$2)*2)+age,lifetable,10,1),"error"))</f>
        <v>5.3177043245611344E-4</v>
      </c>
      <c r="F621" s="97">
        <f t="shared" si="171"/>
        <v>62.024724517047197</v>
      </c>
      <c r="G621" s="97">
        <f t="shared" si="172"/>
        <v>6.2305133883338462</v>
      </c>
      <c r="H621" s="97">
        <f t="shared" si="173"/>
        <v>0.14257764439066459</v>
      </c>
      <c r="I621" s="97">
        <f t="shared" si="174"/>
        <v>0.14257764439066459</v>
      </c>
      <c r="J621" s="97">
        <f t="shared" si="175"/>
        <v>3.6447754529571781E-2</v>
      </c>
      <c r="K621" s="97">
        <f t="shared" si="176"/>
        <v>0.34374045602393583</v>
      </c>
      <c r="L621" s="97">
        <f t="shared" si="184"/>
        <v>55.128867629378512</v>
      </c>
      <c r="M621" s="97">
        <f t="shared" si="177"/>
        <v>364.09134938087101</v>
      </c>
      <c r="N621" s="97">
        <f t="shared" si="178"/>
        <v>35.062785795703562</v>
      </c>
      <c r="O621" s="97">
        <f t="shared" si="179"/>
        <v>0.8369450625044772</v>
      </c>
      <c r="P621" s="97">
        <f t="shared" si="180"/>
        <v>0.8369450625044772</v>
      </c>
      <c r="Q621" s="97">
        <f t="shared" si="181"/>
        <v>0.21314849235515301</v>
      </c>
      <c r="R621" s="97">
        <f t="shared" si="182"/>
        <v>6.5607387215520396E-2</v>
      </c>
      <c r="S621" s="97">
        <f t="shared" si="185"/>
        <v>327.07591758058783</v>
      </c>
      <c r="T621" s="97">
        <f t="shared" si="186"/>
        <v>97.556305162590277</v>
      </c>
      <c r="U621" s="97">
        <f t="shared" si="187"/>
        <v>476.98656502961501</v>
      </c>
      <c r="V621" s="33">
        <f t="shared" si="188"/>
        <v>999.99999999999932</v>
      </c>
      <c r="W621" s="101">
        <f t="shared" si="183"/>
        <v>41423.510900856054</v>
      </c>
      <c r="X621" s="108">
        <f t="shared" si="189"/>
        <v>425.45712980779405</v>
      </c>
      <c r="Y621" s="32">
        <f>(uNES*L621+ uOCEX*G621+uEREX*'PH + UC'!H621+uHOEX*I621+uNES*S621+ uOCEX*N621+uEREX*O621+uHOEX*P621)/(1+oDR)^A$5:A$65536</f>
        <v>234.98577905965237</v>
      </c>
    </row>
    <row r="622" spans="1:25" x14ac:dyDescent="0.25">
      <c r="A622" s="4">
        <v>616</v>
      </c>
      <c r="C622" s="106">
        <f>IF(male=0,VLOOKUP((($A$5:$A$1570/'Life tables'!$I$2)*2)+age,lifetable,13,1),IF(male=1,VLOOKUP((($A$5:$A$1570/'Life tables'!$I$2)*2)+age,lifetable,10,1),"error"))</f>
        <v>5.3177043245611344E-4</v>
      </c>
      <c r="F622" s="97">
        <f t="shared" si="171"/>
        <v>61.928798172790145</v>
      </c>
      <c r="G622" s="97">
        <f t="shared" si="172"/>
        <v>6.2208773862904483</v>
      </c>
      <c r="H622" s="97">
        <f t="shared" si="173"/>
        <v>0.14235713632221811</v>
      </c>
      <c r="I622" s="97">
        <f t="shared" si="174"/>
        <v>0.14235713632221811</v>
      </c>
      <c r="J622" s="97">
        <f t="shared" si="175"/>
        <v>3.6391385075686671E-2</v>
      </c>
      <c r="K622" s="97">
        <f t="shared" si="176"/>
        <v>0.34320883310136141</v>
      </c>
      <c r="L622" s="97">
        <f t="shared" si="184"/>
        <v>55.043606295678217</v>
      </c>
      <c r="M622" s="97">
        <f t="shared" si="177"/>
        <v>363.52833163500389</v>
      </c>
      <c r="N622" s="97">
        <f t="shared" si="178"/>
        <v>35.008565966926831</v>
      </c>
      <c r="O622" s="97">
        <f t="shared" si="179"/>
        <v>0.83565084081174212</v>
      </c>
      <c r="P622" s="97">
        <f t="shared" si="180"/>
        <v>0.83565084081174212</v>
      </c>
      <c r="Q622" s="97">
        <f t="shared" si="181"/>
        <v>0.21281888720549805</v>
      </c>
      <c r="R622" s="97">
        <f t="shared" si="182"/>
        <v>6.5505934315512951E-2</v>
      </c>
      <c r="S622" s="97">
        <f t="shared" si="185"/>
        <v>326.57013916493258</v>
      </c>
      <c r="T622" s="97">
        <f t="shared" si="186"/>
        <v>97.805515434871467</v>
      </c>
      <c r="U622" s="97">
        <f t="shared" si="187"/>
        <v>477.39527979703189</v>
      </c>
      <c r="V622" s="33">
        <f t="shared" si="188"/>
        <v>999.99999999999932</v>
      </c>
      <c r="W622" s="101">
        <f t="shared" si="183"/>
        <v>41311.936308452605</v>
      </c>
      <c r="X622" s="108">
        <f t="shared" si="189"/>
        <v>424.79920476809599</v>
      </c>
      <c r="Y622" s="32">
        <f>(uNES*L622+ uOCEX*G622+uEREX*'PH + UC'!H622+uHOEX*I622+uNES*S622+ uOCEX*N622+uEREX*O622+uHOEX*P622)/(1+oDR)^A$5:A$65536</f>
        <v>234.55492343740357</v>
      </c>
    </row>
    <row r="623" spans="1:25" x14ac:dyDescent="0.25">
      <c r="A623" s="4">
        <v>617</v>
      </c>
      <c r="C623" s="106">
        <f>IF(male=0,VLOOKUP((($A$5:$A$1570/'Life tables'!$I$2)*2)+age,lifetable,13,1),IF(male=1,VLOOKUP((($A$5:$A$1570/'Life tables'!$I$2)*2)+age,lifetable,10,1),"error"))</f>
        <v>5.3177043245611344E-4</v>
      </c>
      <c r="F623" s="97">
        <f t="shared" si="171"/>
        <v>61.833020752307718</v>
      </c>
      <c r="G623" s="97">
        <f t="shared" si="172"/>
        <v>6.2112563439518915</v>
      </c>
      <c r="H623" s="97">
        <f t="shared" si="173"/>
        <v>0.14213697058823818</v>
      </c>
      <c r="I623" s="97">
        <f t="shared" si="174"/>
        <v>0.14213697058823818</v>
      </c>
      <c r="J623" s="97">
        <f t="shared" si="175"/>
        <v>3.6335103134277E-2</v>
      </c>
      <c r="K623" s="97">
        <f t="shared" si="176"/>
        <v>0.34267803551298393</v>
      </c>
      <c r="L623" s="97">
        <f t="shared" si="184"/>
        <v>54.958477328532091</v>
      </c>
      <c r="M623" s="97">
        <f t="shared" si="177"/>
        <v>362.96618401578826</v>
      </c>
      <c r="N623" s="97">
        <f t="shared" si="178"/>
        <v>34.954429933231886</v>
      </c>
      <c r="O623" s="97">
        <f t="shared" si="179"/>
        <v>0.83435861929892341</v>
      </c>
      <c r="P623" s="97">
        <f t="shared" si="180"/>
        <v>0.83435861929892341</v>
      </c>
      <c r="Q623" s="97">
        <f t="shared" si="181"/>
        <v>0.21248979145048877</v>
      </c>
      <c r="R623" s="97">
        <f t="shared" si="182"/>
        <v>6.5404638207849641E-2</v>
      </c>
      <c r="S623" s="97">
        <f t="shared" si="185"/>
        <v>326.06514241430017</v>
      </c>
      <c r="T623" s="97">
        <f t="shared" si="186"/>
        <v>98.054340329456238</v>
      </c>
      <c r="U623" s="97">
        <f t="shared" si="187"/>
        <v>477.80336247075275</v>
      </c>
      <c r="V623" s="33">
        <f t="shared" si="188"/>
        <v>999.99999999999932</v>
      </c>
      <c r="W623" s="101">
        <f t="shared" si="183"/>
        <v>41200.662255874624</v>
      </c>
      <c r="X623" s="108">
        <f t="shared" si="189"/>
        <v>424.14229719979039</v>
      </c>
      <c r="Y623" s="32">
        <f>(uNES*L623+ uOCEX*G623+uEREX*'PH + UC'!H623+uHOEX*I623+uNES*S623+ uOCEX*N623+uEREX*O623+uHOEX*P623)/(1+oDR)^A$5:A$65536</f>
        <v>234.12485783814935</v>
      </c>
    </row>
    <row r="624" spans="1:25" x14ac:dyDescent="0.25">
      <c r="A624" s="4">
        <v>618</v>
      </c>
      <c r="C624" s="106">
        <f>IF(male=0,VLOOKUP((($A$5:$A$1570/'Life tables'!$I$2)*2)+age,lifetable,13,1),IF(male=1,VLOOKUP((($A$5:$A$1570/'Life tables'!$I$2)*2)+age,lifetable,10,1),"error"))</f>
        <v>5.3177043245611344E-4</v>
      </c>
      <c r="F624" s="97">
        <f t="shared" si="171"/>
        <v>61.737391996309185</v>
      </c>
      <c r="G624" s="97">
        <f t="shared" si="172"/>
        <v>6.2016502352718792</v>
      </c>
      <c r="H624" s="97">
        <f t="shared" si="173"/>
        <v>0.14191714659268731</v>
      </c>
      <c r="I624" s="97">
        <f t="shared" si="174"/>
        <v>0.14191714659268731</v>
      </c>
      <c r="J624" s="97">
        <f t="shared" si="175"/>
        <v>3.6278908552975074E-2</v>
      </c>
      <c r="K624" s="97">
        <f t="shared" si="176"/>
        <v>0.34214806182181656</v>
      </c>
      <c r="L624" s="97">
        <f t="shared" si="184"/>
        <v>54.873480497477139</v>
      </c>
      <c r="M624" s="97">
        <f t="shared" si="177"/>
        <v>362.40490520348123</v>
      </c>
      <c r="N624" s="97">
        <f t="shared" si="178"/>
        <v>34.900377567524615</v>
      </c>
      <c r="O624" s="97">
        <f t="shared" si="179"/>
        <v>0.8330683949322979</v>
      </c>
      <c r="P624" s="97">
        <f t="shared" si="180"/>
        <v>0.8330683949322979</v>
      </c>
      <c r="Q624" s="97">
        <f t="shared" si="181"/>
        <v>0.21216120431751354</v>
      </c>
      <c r="R624" s="97">
        <f t="shared" si="182"/>
        <v>6.5303498654719613E-2</v>
      </c>
      <c r="S624" s="97">
        <f t="shared" si="185"/>
        <v>325.56092614311979</v>
      </c>
      <c r="T624" s="97">
        <f t="shared" si="186"/>
        <v>98.302780442326721</v>
      </c>
      <c r="U624" s="97">
        <f t="shared" si="187"/>
        <v>478.21081403122929</v>
      </c>
      <c r="V624" s="33">
        <f t="shared" si="188"/>
        <v>999.99999999999932</v>
      </c>
      <c r="W624" s="101">
        <f t="shared" si="183"/>
        <v>41089.687934396003</v>
      </c>
      <c r="X624" s="108">
        <f t="shared" si="189"/>
        <v>423.48640552644338</v>
      </c>
      <c r="Y624" s="32">
        <f>(uNES*L624+ uOCEX*G624+uEREX*'PH + UC'!H624+uHOEX*I624+uNES*S624+ uOCEX*N624+uEREX*O624+uHOEX*P624)/(1+oDR)^A$5:A$65536</f>
        <v>233.6955808116769</v>
      </c>
    </row>
    <row r="625" spans="1:25" x14ac:dyDescent="0.25">
      <c r="A625" s="4">
        <v>619</v>
      </c>
      <c r="C625" s="106">
        <f>IF(male=0,VLOOKUP((($A$5:$A$1570/'Life tables'!$I$2)*2)+age,lifetable,13,1),IF(male=1,VLOOKUP((($A$5:$A$1570/'Life tables'!$I$2)*2)+age,lifetable,10,1),"error"))</f>
        <v>5.3177043245611344E-4</v>
      </c>
      <c r="F625" s="97">
        <f t="shared" si="171"/>
        <v>61.641911647344521</v>
      </c>
      <c r="G625" s="97">
        <f t="shared" si="172"/>
        <v>6.1920590343890183</v>
      </c>
      <c r="H625" s="97">
        <f t="shared" si="173"/>
        <v>0.14169766374375922</v>
      </c>
      <c r="I625" s="97">
        <f t="shared" si="174"/>
        <v>0.14169766374375922</v>
      </c>
      <c r="J625" s="97">
        <f t="shared" si="175"/>
        <v>3.622280118049484E-2</v>
      </c>
      <c r="K625" s="97">
        <f t="shared" si="176"/>
        <v>0.34161891060107369</v>
      </c>
      <c r="L625" s="97">
        <f t="shared" si="184"/>
        <v>54.788615573686414</v>
      </c>
      <c r="M625" s="97">
        <f t="shared" si="177"/>
        <v>361.84449387909888</v>
      </c>
      <c r="N625" s="97">
        <f t="shared" si="178"/>
        <v>34.846408742784014</v>
      </c>
      <c r="O625" s="97">
        <f t="shared" si="179"/>
        <v>0.83178016467988736</v>
      </c>
      <c r="P625" s="97">
        <f t="shared" si="180"/>
        <v>0.83178016467988736</v>
      </c>
      <c r="Q625" s="97">
        <f t="shared" si="181"/>
        <v>0.2118331250344051</v>
      </c>
      <c r="R625" s="97">
        <f t="shared" si="182"/>
        <v>6.5202515418448709E-2</v>
      </c>
      <c r="S625" s="97">
        <f t="shared" si="185"/>
        <v>325.05748916650225</v>
      </c>
      <c r="T625" s="97">
        <f t="shared" si="186"/>
        <v>98.550836368541624</v>
      </c>
      <c r="U625" s="97">
        <f t="shared" si="187"/>
        <v>478.61763545724881</v>
      </c>
      <c r="V625" s="33">
        <f t="shared" si="188"/>
        <v>999.99999999999932</v>
      </c>
      <c r="W625" s="101">
        <f t="shared" si="183"/>
        <v>40979.012537423783</v>
      </c>
      <c r="X625" s="108">
        <f t="shared" si="189"/>
        <v>422.83152817420898</v>
      </c>
      <c r="Y625" s="32">
        <f>(uNES*L625+ uOCEX*G625+uEREX*'PH + UC'!H625+uHOEX*I625+uNES*S625+ uOCEX*N625+uEREX*O625+uHOEX*P625)/(1+oDR)^A$5:A$65536</f>
        <v>233.26709091051666</v>
      </c>
    </row>
    <row r="626" spans="1:25" x14ac:dyDescent="0.25">
      <c r="A626" s="4">
        <v>620</v>
      </c>
      <c r="C626" s="106">
        <f>IF(male=0,VLOOKUP((($A$5:$A$1570/'Life tables'!$I$2)*2)+age,lifetable,13,1),IF(male=1,VLOOKUP((($A$5:$A$1570/'Life tables'!$I$2)*2)+age,lifetable,10,1),"error"))</f>
        <v>5.3177043245611344E-4</v>
      </c>
      <c r="F626" s="97">
        <f t="shared" si="171"/>
        <v>61.546579449730103</v>
      </c>
      <c r="G626" s="97">
        <f t="shared" si="172"/>
        <v>6.1824827156193525</v>
      </c>
      <c r="H626" s="97">
        <f t="shared" si="173"/>
        <v>0.14147852145370821</v>
      </c>
      <c r="I626" s="97">
        <f t="shared" si="174"/>
        <v>0.14147852145370821</v>
      </c>
      <c r="J626" s="97">
        <f t="shared" si="175"/>
        <v>3.6166780866588255E-2</v>
      </c>
      <c r="K626" s="97">
        <f t="shared" si="176"/>
        <v>0.34109058043375884</v>
      </c>
      <c r="L626" s="97">
        <f t="shared" si="184"/>
        <v>54.703882329902989</v>
      </c>
      <c r="M626" s="97">
        <f t="shared" si="177"/>
        <v>361.28494872447897</v>
      </c>
      <c r="N626" s="97">
        <f t="shared" si="178"/>
        <v>34.7925233320682</v>
      </c>
      <c r="O626" s="97">
        <f t="shared" si="179"/>
        <v>0.83049392551160239</v>
      </c>
      <c r="P626" s="97">
        <f t="shared" si="180"/>
        <v>0.83049392551160239</v>
      </c>
      <c r="Q626" s="97">
        <f t="shared" si="181"/>
        <v>0.21150555282947722</v>
      </c>
      <c r="R626" s="97">
        <f t="shared" si="182"/>
        <v>6.5101688261510929E-2</v>
      </c>
      <c r="S626" s="97">
        <f t="shared" si="185"/>
        <v>324.55483030029654</v>
      </c>
      <c r="T626" s="97">
        <f t="shared" si="186"/>
        <v>98.798508702237683</v>
      </c>
      <c r="U626" s="97">
        <f t="shared" si="187"/>
        <v>479.0238277259441</v>
      </c>
      <c r="V626" s="33">
        <f t="shared" si="188"/>
        <v>999.99999999999943</v>
      </c>
      <c r="W626" s="101">
        <f t="shared" si="183"/>
        <v>40868.635260494826</v>
      </c>
      <c r="X626" s="108">
        <f t="shared" si="189"/>
        <v>422.17766357181767</v>
      </c>
      <c r="Y626" s="32">
        <f>(uNES*L626+ uOCEX*G626+uEREX*'PH + UC'!H626+uHOEX*I626+uNES*S626+ uOCEX*N626+uEREX*O626+uHOEX*P626)/(1+oDR)^A$5:A$65536</f>
        <v>232.83938668993252</v>
      </c>
    </row>
    <row r="627" spans="1:25" x14ac:dyDescent="0.25">
      <c r="A627" s="4">
        <v>621</v>
      </c>
      <c r="C627" s="106">
        <f>IF(male=0,VLOOKUP((($A$5:$A$1570/'Life tables'!$I$2)*2)+age,lifetable,13,1),IF(male=1,VLOOKUP((($A$5:$A$1570/'Life tables'!$I$2)*2)+age,lifetable,10,1),"error"))</f>
        <v>5.3177043245611344E-4</v>
      </c>
      <c r="F627" s="97">
        <f t="shared" si="171"/>
        <v>61.45139514947801</v>
      </c>
      <c r="G627" s="97">
        <f t="shared" si="172"/>
        <v>6.1729212534492648</v>
      </c>
      <c r="H627" s="97">
        <f t="shared" si="173"/>
        <v>0.14125971913868646</v>
      </c>
      <c r="I627" s="97">
        <f t="shared" si="174"/>
        <v>0.14125971913868646</v>
      </c>
      <c r="J627" s="97">
        <f t="shared" si="175"/>
        <v>3.6110847462003694E-2</v>
      </c>
      <c r="K627" s="97">
        <f t="shared" si="176"/>
        <v>0.34056306991227353</v>
      </c>
      <c r="L627" s="97">
        <f t="shared" si="184"/>
        <v>54.619280540377098</v>
      </c>
      <c r="M627" s="97">
        <f t="shared" si="177"/>
        <v>360.72626842233961</v>
      </c>
      <c r="N627" s="97">
        <f t="shared" si="178"/>
        <v>34.738721208520083</v>
      </c>
      <c r="O627" s="97">
        <f t="shared" si="179"/>
        <v>0.82920967439937687</v>
      </c>
      <c r="P627" s="97">
        <f t="shared" si="180"/>
        <v>0.82920967439937687</v>
      </c>
      <c r="Q627" s="97">
        <f t="shared" si="181"/>
        <v>0.21117848693155897</v>
      </c>
      <c r="R627" s="97">
        <f t="shared" si="182"/>
        <v>6.5001016946538814E-2</v>
      </c>
      <c r="S627" s="97">
        <f t="shared" si="185"/>
        <v>324.05294836114268</v>
      </c>
      <c r="T627" s="97">
        <f t="shared" si="186"/>
        <v>99.04579803663124</v>
      </c>
      <c r="U627" s="97">
        <f t="shared" si="187"/>
        <v>479.42939181280292</v>
      </c>
      <c r="V627" s="33">
        <f t="shared" si="188"/>
        <v>999.99999999999943</v>
      </c>
      <c r="W627" s="101">
        <f t="shared" si="183"/>
        <v>40758.555301272099</v>
      </c>
      <c r="X627" s="108">
        <f t="shared" si="189"/>
        <v>421.52481015056526</v>
      </c>
      <c r="Y627" s="32">
        <f>(uNES*L627+ uOCEX*G627+uEREX*'PH + UC'!H627+uHOEX*I627+uNES*S627+ uOCEX*N627+uEREX*O627+uHOEX*P627)/(1+oDR)^A$5:A$65536</f>
        <v>232.4124667079123</v>
      </c>
    </row>
    <row r="628" spans="1:25" x14ac:dyDescent="0.25">
      <c r="A628" s="4">
        <v>622</v>
      </c>
      <c r="C628" s="106">
        <f>IF(male=0,VLOOKUP((($A$5:$A$1570/'Life tables'!$I$2)*2)+age,lifetable,13,1),IF(male=1,VLOOKUP((($A$5:$A$1570/'Life tables'!$I$2)*2)+age,lifetable,10,1),"error"))</f>
        <v>5.3177043245611344E-4</v>
      </c>
      <c r="F628" s="97">
        <f t="shared" si="171"/>
        <v>61.356358494228843</v>
      </c>
      <c r="G628" s="97">
        <f t="shared" si="172"/>
        <v>6.1633746225287256</v>
      </c>
      <c r="H628" s="97">
        <f t="shared" si="173"/>
        <v>0.14104125621858965</v>
      </c>
      <c r="I628" s="97">
        <f t="shared" si="174"/>
        <v>0.14104125621858965</v>
      </c>
      <c r="J628" s="97">
        <f t="shared" si="175"/>
        <v>3.6055000818446564E-2</v>
      </c>
      <c r="K628" s="97">
        <f t="shared" si="176"/>
        <v>0.34003637763804406</v>
      </c>
      <c r="L628" s="97">
        <f t="shared" si="184"/>
        <v>54.534809980806443</v>
      </c>
      <c r="M628" s="97">
        <f t="shared" si="177"/>
        <v>360.1684516563364</v>
      </c>
      <c r="N628" s="97">
        <f t="shared" si="178"/>
        <v>34.685002245372836</v>
      </c>
      <c r="O628" s="97">
        <f t="shared" si="179"/>
        <v>0.82792740831730027</v>
      </c>
      <c r="P628" s="97">
        <f t="shared" si="180"/>
        <v>0.82792740831730027</v>
      </c>
      <c r="Q628" s="97">
        <f t="shared" si="181"/>
        <v>0.2108519265700283</v>
      </c>
      <c r="R628" s="97">
        <f t="shared" si="182"/>
        <v>6.490050123633391E-2</v>
      </c>
      <c r="S628" s="97">
        <f t="shared" si="185"/>
        <v>323.55184216652259</v>
      </c>
      <c r="T628" s="97">
        <f t="shared" si="186"/>
        <v>99.29270496401972</v>
      </c>
      <c r="U628" s="97">
        <f t="shared" si="187"/>
        <v>479.83432869167729</v>
      </c>
      <c r="V628" s="33">
        <f t="shared" si="188"/>
        <v>999.99999999999932</v>
      </c>
      <c r="W628" s="101">
        <f t="shared" si="183"/>
        <v>40648.771859541223</v>
      </c>
      <c r="X628" s="108">
        <f t="shared" si="189"/>
        <v>420.87296634430237</v>
      </c>
      <c r="Y628" s="32">
        <f>(uNES*L628+ uOCEX*G628+uEREX*'PH + UC'!H628+uHOEX*I628+uNES*S628+ uOCEX*N628+uEREX*O628+uHOEX*P628)/(1+oDR)^A$5:A$65536</f>
        <v>231.9863295251607</v>
      </c>
    </row>
    <row r="629" spans="1:25" x14ac:dyDescent="0.25">
      <c r="A629" s="4">
        <v>623</v>
      </c>
      <c r="C629" s="106">
        <f>IF(male=0,VLOOKUP((($A$5:$A$1570/'Life tables'!$I$2)*2)+age,lifetable,13,1),IF(male=1,VLOOKUP((($A$5:$A$1570/'Life tables'!$I$2)*2)+age,lifetable,10,1),"error"))</f>
        <v>5.3177043245611344E-4</v>
      </c>
      <c r="F629" s="97">
        <f t="shared" si="171"/>
        <v>61.261469233187825</v>
      </c>
      <c r="G629" s="97">
        <f t="shared" si="172"/>
        <v>6.1538427976648729</v>
      </c>
      <c r="H629" s="97">
        <f t="shared" si="173"/>
        <v>0.14082313211691014</v>
      </c>
      <c r="I629" s="97">
        <f t="shared" si="174"/>
        <v>0.14082313211691014</v>
      </c>
      <c r="J629" s="97">
        <f t="shared" si="175"/>
        <v>3.5999240788541637E-2</v>
      </c>
      <c r="K629" s="97">
        <f t="shared" si="176"/>
        <v>0.33951050222116819</v>
      </c>
      <c r="L629" s="97">
        <f t="shared" si="184"/>
        <v>54.450470428279424</v>
      </c>
      <c r="M629" s="97">
        <f t="shared" si="177"/>
        <v>359.6114971111146</v>
      </c>
      <c r="N629" s="97">
        <f t="shared" si="178"/>
        <v>34.631366315954949</v>
      </c>
      <c r="O629" s="97">
        <f t="shared" si="179"/>
        <v>0.82664712424173659</v>
      </c>
      <c r="P629" s="97">
        <f t="shared" si="180"/>
        <v>0.82664712424173659</v>
      </c>
      <c r="Q629" s="97">
        <f t="shared" si="181"/>
        <v>0.21052587097484249</v>
      </c>
      <c r="R629" s="97">
        <f t="shared" si="182"/>
        <v>6.4800140893876049E-2</v>
      </c>
      <c r="S629" s="97">
        <f t="shared" si="185"/>
        <v>323.05151053480745</v>
      </c>
      <c r="T629" s="97">
        <f t="shared" si="186"/>
        <v>99.539230075783109</v>
      </c>
      <c r="U629" s="97">
        <f t="shared" si="187"/>
        <v>480.23863933479231</v>
      </c>
      <c r="V629" s="33">
        <f t="shared" si="188"/>
        <v>999.99999999999943</v>
      </c>
      <c r="W629" s="101">
        <f t="shared" si="183"/>
        <v>40539.284137206574</v>
      </c>
      <c r="X629" s="108">
        <f t="shared" si="189"/>
        <v>420.22213058942395</v>
      </c>
      <c r="Y629" s="32">
        <f>(uNES*L629+ uOCEX*G629+uEREX*'PH + UC'!H629+uHOEX*I629+uNES*S629+ uOCEX*N629+uEREX*O629+uHOEX*P629)/(1+oDR)^A$5:A$65536</f>
        <v>231.56097370508871</v>
      </c>
    </row>
    <row r="630" spans="1:25" x14ac:dyDescent="0.25">
      <c r="A630" s="4">
        <v>624</v>
      </c>
      <c r="C630" s="106">
        <f>IF(male=0,VLOOKUP((($A$5:$A$1570/'Life tables'!$I$2)*2)+age,lifetable,13,1),IF(male=1,VLOOKUP((($A$5:$A$1570/'Life tables'!$I$2)*2)+age,lifetable,10,1),"error"))</f>
        <v>5.3177043245611344E-4</v>
      </c>
      <c r="F630" s="97">
        <f t="shared" si="171"/>
        <v>61.166727117064084</v>
      </c>
      <c r="G630" s="97">
        <f t="shared" si="172"/>
        <v>6.1443257538159193</v>
      </c>
      <c r="H630" s="97">
        <f t="shared" si="173"/>
        <v>0.14060534626059737</v>
      </c>
      <c r="I630" s="97">
        <f t="shared" si="174"/>
        <v>0.14060534626059737</v>
      </c>
      <c r="J630" s="97">
        <f t="shared" si="175"/>
        <v>3.5943567225797453E-2</v>
      </c>
      <c r="K630" s="97">
        <f t="shared" si="176"/>
        <v>0.33898544228007815</v>
      </c>
      <c r="L630" s="97">
        <f t="shared" si="184"/>
        <v>54.366261661221095</v>
      </c>
      <c r="M630" s="97">
        <f t="shared" si="177"/>
        <v>359.0554034723599</v>
      </c>
      <c r="N630" s="97">
        <f t="shared" si="178"/>
        <v>34.577813293695108</v>
      </c>
      <c r="O630" s="97">
        <f t="shared" si="179"/>
        <v>0.82536881915144178</v>
      </c>
      <c r="P630" s="97">
        <f t="shared" si="180"/>
        <v>0.82536881915144178</v>
      </c>
      <c r="Q630" s="97">
        <f t="shared" si="181"/>
        <v>0.21020031937656805</v>
      </c>
      <c r="R630" s="97">
        <f t="shared" si="182"/>
        <v>6.4699935682332552E-2</v>
      </c>
      <c r="S630" s="97">
        <f t="shared" si="185"/>
        <v>322.551952285303</v>
      </c>
      <c r="T630" s="97">
        <f t="shared" si="186"/>
        <v>99.785373962385478</v>
      </c>
      <c r="U630" s="97">
        <f t="shared" si="187"/>
        <v>480.64232471275471</v>
      </c>
      <c r="V630" s="33">
        <f t="shared" si="188"/>
        <v>999.99999999999932</v>
      </c>
      <c r="W630" s="101">
        <f t="shared" si="183"/>
        <v>40430.091338287522</v>
      </c>
      <c r="X630" s="108">
        <f t="shared" si="189"/>
        <v>419.57230132485921</v>
      </c>
      <c r="Y630" s="32">
        <f>(uNES*L630+ uOCEX*G630+uEREX*'PH + UC'!H630+uHOEX*I630+uNES*S630+ uOCEX*N630+uEREX*O630+uHOEX*P630)/(1+oDR)^A$5:A$65536</f>
        <v>231.13639781380627</v>
      </c>
    </row>
    <row r="631" spans="1:25" x14ac:dyDescent="0.25">
      <c r="A631" s="4">
        <v>625</v>
      </c>
      <c r="C631" s="106">
        <f>IF(male=0,VLOOKUP((($A$5:$A$1570/'Life tables'!$I$2)*2)+age,lifetable,13,1),IF(male=1,VLOOKUP((($A$5:$A$1570/'Life tables'!$I$2)*2)+age,lifetable,10,1),"error"))</f>
        <v>5.3177043245611344E-4</v>
      </c>
      <c r="F631" s="97">
        <f t="shared" si="171"/>
        <v>61.072131898012969</v>
      </c>
      <c r="G631" s="97">
        <f t="shared" si="172"/>
        <v>6.1348234660853489</v>
      </c>
      <c r="H631" s="97">
        <f t="shared" si="173"/>
        <v>0.14038789807992516</v>
      </c>
      <c r="I631" s="97">
        <f t="shared" si="174"/>
        <v>0.14038789807992516</v>
      </c>
      <c r="J631" s="97">
        <f t="shared" si="175"/>
        <v>3.588797998457241E-2</v>
      </c>
      <c r="K631" s="97">
        <f t="shared" si="176"/>
        <v>0.33846119644122113</v>
      </c>
      <c r="L631" s="97">
        <f t="shared" si="184"/>
        <v>54.282183459341979</v>
      </c>
      <c r="M631" s="97">
        <f t="shared" si="177"/>
        <v>358.50016942684618</v>
      </c>
      <c r="N631" s="97">
        <f t="shared" si="178"/>
        <v>34.524343052126788</v>
      </c>
      <c r="O631" s="97">
        <f t="shared" si="179"/>
        <v>0.82409249002767293</v>
      </c>
      <c r="P631" s="97">
        <f t="shared" si="180"/>
        <v>0.82409249002767293</v>
      </c>
      <c r="Q631" s="97">
        <f t="shared" si="181"/>
        <v>0.20987527100640835</v>
      </c>
      <c r="R631" s="97">
        <f t="shared" si="182"/>
        <v>6.4599885365066834E-2</v>
      </c>
      <c r="S631" s="97">
        <f t="shared" si="185"/>
        <v>322.05316623829259</v>
      </c>
      <c r="T631" s="97">
        <f t="shared" si="186"/>
        <v>100.03113721337645</v>
      </c>
      <c r="U631" s="97">
        <f t="shared" si="187"/>
        <v>481.04538579456101</v>
      </c>
      <c r="V631" s="33">
        <f t="shared" si="188"/>
        <v>999.99999999999932</v>
      </c>
      <c r="W631" s="101">
        <f t="shared" si="183"/>
        <v>40321.192668914446</v>
      </c>
      <c r="X631" s="108">
        <f t="shared" si="189"/>
        <v>418.92347699206186</v>
      </c>
      <c r="Y631" s="32">
        <f>(uNES*L631+ uOCEX*G631+uEREX*'PH + UC'!H631+uHOEX*I631+uNES*S631+ uOCEX*N631+uEREX*O631+uHOEX*P631)/(1+oDR)^A$5:A$65536</f>
        <v>230.71260042011446</v>
      </c>
    </row>
    <row r="632" spans="1:25" x14ac:dyDescent="0.25">
      <c r="A632" s="4">
        <v>626</v>
      </c>
      <c r="C632" s="106">
        <f>IF(male=0,VLOOKUP((($A$5:$A$1570/'Life tables'!$I$2)*2)+age,lifetable,13,1),IF(male=1,VLOOKUP((($A$5:$A$1570/'Life tables'!$I$2)*2)+age,lifetable,10,1),"error"))</f>
        <v>5.6976556749510632E-4</v>
      </c>
      <c r="F632" s="97">
        <f t="shared" si="171"/>
        <v>60.977683329581033</v>
      </c>
      <c r="G632" s="97">
        <f t="shared" si="172"/>
        <v>6.1253359097163971</v>
      </c>
      <c r="H632" s="97">
        <f t="shared" si="173"/>
        <v>0.14017078700836538</v>
      </c>
      <c r="I632" s="97">
        <f t="shared" si="174"/>
        <v>0.14017078700836538</v>
      </c>
      <c r="J632" s="97">
        <f t="shared" si="175"/>
        <v>3.8392718813525455E-2</v>
      </c>
      <c r="K632" s="97">
        <f t="shared" si="176"/>
        <v>0.33793776333875442</v>
      </c>
      <c r="L632" s="97">
        <f t="shared" si="184"/>
        <v>54.195675363695628</v>
      </c>
      <c r="M632" s="97">
        <f t="shared" si="177"/>
        <v>357.94579366248087</v>
      </c>
      <c r="N632" s="97">
        <f t="shared" si="178"/>
        <v>34.47095546489264</v>
      </c>
      <c r="O632" s="97">
        <f t="shared" si="179"/>
        <v>0.82281813385429314</v>
      </c>
      <c r="P632" s="97">
        <f t="shared" si="180"/>
        <v>0.82281813385429314</v>
      </c>
      <c r="Q632" s="97">
        <f t="shared" si="181"/>
        <v>0.22452317864310428</v>
      </c>
      <c r="R632" s="97">
        <f t="shared" si="182"/>
        <v>6.4499989705646577E-2</v>
      </c>
      <c r="S632" s="97">
        <f t="shared" si="185"/>
        <v>321.54017876153091</v>
      </c>
      <c r="T632" s="97">
        <f t="shared" si="186"/>
        <v>100.29405311083309</v>
      </c>
      <c r="U632" s="97">
        <f t="shared" si="187"/>
        <v>481.44782354760542</v>
      </c>
      <c r="V632" s="33">
        <f t="shared" si="188"/>
        <v>999.99999999999932</v>
      </c>
      <c r="W632" s="101">
        <f t="shared" si="183"/>
        <v>40211.124657441753</v>
      </c>
      <c r="X632" s="108">
        <f t="shared" si="189"/>
        <v>418.25812334156092</v>
      </c>
      <c r="Y632" s="32">
        <f>(uNES*L632+ uOCEX*G632+uEREX*'PH + UC'!H632+uHOEX*I632+uNES*S632+ uOCEX*N632+uEREX*O632+uHOEX*P632)/(1+oDR)^A$5:A$65536</f>
        <v>230.27976880688908</v>
      </c>
    </row>
    <row r="633" spans="1:25" x14ac:dyDescent="0.25">
      <c r="A633" s="4">
        <v>627</v>
      </c>
      <c r="C633" s="106">
        <f>IF(male=0,VLOOKUP((($A$5:$A$1570/'Life tables'!$I$2)*2)+age,lifetable,13,1),IF(male=1,VLOOKUP((($A$5:$A$1570/'Life tables'!$I$2)*2)+age,lifetable,10,1),"error"))</f>
        <v>5.6976556749510632E-4</v>
      </c>
      <c r="F633" s="97">
        <f t="shared" si="171"/>
        <v>60.880810100067826</v>
      </c>
      <c r="G633" s="97">
        <f t="shared" si="172"/>
        <v>6.1156047910672964</v>
      </c>
      <c r="H633" s="97">
        <f t="shared" si="173"/>
        <v>0.13994810231325297</v>
      </c>
      <c r="I633" s="97">
        <f t="shared" si="174"/>
        <v>0.13994810231325297</v>
      </c>
      <c r="J633" s="97">
        <f t="shared" si="175"/>
        <v>3.8331725570453945E-2</v>
      </c>
      <c r="K633" s="97">
        <f t="shared" si="176"/>
        <v>0.33740089278675017</v>
      </c>
      <c r="L633" s="97">
        <f t="shared" si="184"/>
        <v>54.10957648601682</v>
      </c>
      <c r="M633" s="97">
        <f t="shared" si="177"/>
        <v>357.37731324149314</v>
      </c>
      <c r="N633" s="97">
        <f t="shared" si="178"/>
        <v>34.416209568666218</v>
      </c>
      <c r="O633" s="97">
        <f t="shared" si="179"/>
        <v>0.82151135498606354</v>
      </c>
      <c r="P633" s="97">
        <f t="shared" si="180"/>
        <v>0.82151135498606354</v>
      </c>
      <c r="Q633" s="97">
        <f t="shared" si="181"/>
        <v>0.22416659663159194</v>
      </c>
      <c r="R633" s="97">
        <f t="shared" si="182"/>
        <v>6.4397552459698248E-2</v>
      </c>
      <c r="S633" s="97">
        <f t="shared" si="185"/>
        <v>321.02951681376351</v>
      </c>
      <c r="T633" s="97">
        <f t="shared" si="186"/>
        <v>100.55655143303514</v>
      </c>
      <c r="U633" s="97">
        <f t="shared" si="187"/>
        <v>481.84962199285189</v>
      </c>
      <c r="V633" s="33">
        <f t="shared" si="188"/>
        <v>999.99999999999943</v>
      </c>
      <c r="W633" s="101">
        <f t="shared" si="183"/>
        <v>40101.136119044051</v>
      </c>
      <c r="X633" s="108">
        <f t="shared" si="189"/>
        <v>417.59382657411248</v>
      </c>
      <c r="Y633" s="32">
        <f>(uNES*L633+ uOCEX*G633+uEREX*'PH + UC'!H633+uHOEX*I633+uNES*S633+ uOCEX*N633+uEREX*O633+uHOEX*P633)/(1+oDR)^A$5:A$65536</f>
        <v>229.84790733179349</v>
      </c>
    </row>
    <row r="634" spans="1:25" x14ac:dyDescent="0.25">
      <c r="A634" s="4">
        <v>628</v>
      </c>
      <c r="C634" s="106">
        <f>IF(male=0,VLOOKUP((($A$5:$A$1570/'Life tables'!$I$2)*2)+age,lifetable,13,1),IF(male=1,VLOOKUP((($A$5:$A$1570/'Life tables'!$I$2)*2)+age,lifetable,10,1),"error"))</f>
        <v>5.6976556749510632E-4</v>
      </c>
      <c r="F634" s="97">
        <f t="shared" si="171"/>
        <v>60.784092023824066</v>
      </c>
      <c r="G634" s="97">
        <f t="shared" si="172"/>
        <v>6.1058892578888297</v>
      </c>
      <c r="H634" s="97">
        <f t="shared" si="173"/>
        <v>0.1397257742724885</v>
      </c>
      <c r="I634" s="97">
        <f t="shared" si="174"/>
        <v>0.1397257742724885</v>
      </c>
      <c r="J634" s="97">
        <f t="shared" si="175"/>
        <v>3.8270830014856295E-2</v>
      </c>
      <c r="K634" s="97">
        <f t="shared" si="176"/>
        <v>0.33686488209274612</v>
      </c>
      <c r="L634" s="97">
        <f t="shared" si="184"/>
        <v>54.023615505282656</v>
      </c>
      <c r="M634" s="97">
        <f t="shared" si="177"/>
        <v>356.8097345502884</v>
      </c>
      <c r="N634" s="97">
        <f t="shared" si="178"/>
        <v>34.361550510971604</v>
      </c>
      <c r="O634" s="97">
        <f t="shared" si="179"/>
        <v>0.82020664894458695</v>
      </c>
      <c r="P634" s="97">
        <f t="shared" si="180"/>
        <v>0.82020664894458695</v>
      </c>
      <c r="Q634" s="97">
        <f t="shared" si="181"/>
        <v>0.22381058023431719</v>
      </c>
      <c r="R634" s="97">
        <f t="shared" si="182"/>
        <v>6.4295277700815709E-2</v>
      </c>
      <c r="S634" s="97">
        <f t="shared" si="185"/>
        <v>320.51966488349251</v>
      </c>
      <c r="T634" s="97">
        <f t="shared" si="186"/>
        <v>100.81863284328431</v>
      </c>
      <c r="U634" s="97">
        <f t="shared" si="187"/>
        <v>482.25078215264546</v>
      </c>
      <c r="V634" s="33">
        <f t="shared" si="188"/>
        <v>999.99999999999955</v>
      </c>
      <c r="W634" s="101">
        <f t="shared" si="183"/>
        <v>39991.448423722955</v>
      </c>
      <c r="X634" s="108">
        <f t="shared" si="189"/>
        <v>416.93058500406977</v>
      </c>
      <c r="Y634" s="32">
        <f>(uNES*L634+ uOCEX*G634+uEREX*'PH + UC'!H634+uHOEX*I634+uNES*S634+ uOCEX*N634+uEREX*O634+uHOEX*P634)/(1+oDR)^A$5:A$65536</f>
        <v>229.41685583142234</v>
      </c>
    </row>
    <row r="635" spans="1:25" x14ac:dyDescent="0.25">
      <c r="A635" s="4">
        <v>629</v>
      </c>
      <c r="C635" s="106">
        <f>IF(male=0,VLOOKUP((($A$5:$A$1570/'Life tables'!$I$2)*2)+age,lifetable,13,1),IF(male=1,VLOOKUP((($A$5:$A$1570/'Life tables'!$I$2)*2)+age,lifetable,10,1),"error"))</f>
        <v>5.6976556749510632E-4</v>
      </c>
      <c r="F635" s="97">
        <f t="shared" si="171"/>
        <v>60.687528790057343</v>
      </c>
      <c r="G635" s="97">
        <f t="shared" si="172"/>
        <v>6.0961892789612486</v>
      </c>
      <c r="H635" s="97">
        <f t="shared" si="173"/>
        <v>0.13950380217164635</v>
      </c>
      <c r="I635" s="97">
        <f t="shared" si="174"/>
        <v>0.13950380217164635</v>
      </c>
      <c r="J635" s="97">
        <f t="shared" si="175"/>
        <v>3.8210031951051666E-2</v>
      </c>
      <c r="K635" s="97">
        <f t="shared" si="176"/>
        <v>0.33632972953433377</v>
      </c>
      <c r="L635" s="97">
        <f t="shared" si="184"/>
        <v>53.937792145267416</v>
      </c>
      <c r="M635" s="97">
        <f t="shared" si="177"/>
        <v>356.24305621401237</v>
      </c>
      <c r="N635" s="97">
        <f t="shared" si="178"/>
        <v>34.306978159407365</v>
      </c>
      <c r="O635" s="97">
        <f t="shared" si="179"/>
        <v>0.81890401256945478</v>
      </c>
      <c r="P635" s="97">
        <f t="shared" si="180"/>
        <v>0.81890401256945478</v>
      </c>
      <c r="Q635" s="97">
        <f t="shared" si="181"/>
        <v>0.22345512858889607</v>
      </c>
      <c r="R635" s="97">
        <f t="shared" si="182"/>
        <v>6.4193165181257283E-2</v>
      </c>
      <c r="S635" s="97">
        <f t="shared" si="185"/>
        <v>320.01062173569596</v>
      </c>
      <c r="T635" s="97">
        <f t="shared" si="186"/>
        <v>101.08029800382425</v>
      </c>
      <c r="U635" s="97">
        <f t="shared" si="187"/>
        <v>482.65130504736106</v>
      </c>
      <c r="V635" s="33">
        <f t="shared" si="188"/>
        <v>999.99999999999955</v>
      </c>
      <c r="W635" s="101">
        <f t="shared" si="183"/>
        <v>39882.060750428886</v>
      </c>
      <c r="X635" s="108">
        <f t="shared" si="189"/>
        <v>416.2683969488142</v>
      </c>
      <c r="Y635" s="32">
        <f>(uNES*L635+ uOCEX*G635+uEREX*'PH + UC'!H635+uHOEX*I635+uNES*S635+ uOCEX*N635+uEREX*O635+uHOEX*P635)/(1+oDR)^A$5:A$65536</f>
        <v>228.9866127830621</v>
      </c>
    </row>
    <row r="636" spans="1:25" x14ac:dyDescent="0.25">
      <c r="A636" s="4">
        <v>630</v>
      </c>
      <c r="C636" s="106">
        <f>IF(male=0,VLOOKUP((($A$5:$A$1570/'Life tables'!$I$2)*2)+age,lifetable,13,1),IF(male=1,VLOOKUP((($A$5:$A$1570/'Life tables'!$I$2)*2)+age,lifetable,10,1),"error"))</f>
        <v>5.6976556749510632E-4</v>
      </c>
      <c r="F636" s="97">
        <f t="shared" si="171"/>
        <v>60.591120091667726</v>
      </c>
      <c r="G636" s="97">
        <f t="shared" si="172"/>
        <v>6.0865048234357229</v>
      </c>
      <c r="H636" s="97">
        <f t="shared" si="173"/>
        <v>0.13928218530478895</v>
      </c>
      <c r="I636" s="97">
        <f t="shared" si="174"/>
        <v>0.13928218530478895</v>
      </c>
      <c r="J636" s="97">
        <f t="shared" si="175"/>
        <v>3.8149331185684039E-2</v>
      </c>
      <c r="K636" s="97">
        <f t="shared" si="176"/>
        <v>0.33579543340956808</v>
      </c>
      <c r="L636" s="97">
        <f t="shared" si="184"/>
        <v>53.852106133027171</v>
      </c>
      <c r="M636" s="97">
        <f t="shared" si="177"/>
        <v>355.67727685714652</v>
      </c>
      <c r="N636" s="97">
        <f t="shared" si="178"/>
        <v>34.252492381508077</v>
      </c>
      <c r="O636" s="97">
        <f t="shared" si="179"/>
        <v>0.81760344269873131</v>
      </c>
      <c r="P636" s="97">
        <f t="shared" si="180"/>
        <v>0.81760344269873131</v>
      </c>
      <c r="Q636" s="97">
        <f t="shared" si="181"/>
        <v>0.22310024083252825</v>
      </c>
      <c r="R636" s="97">
        <f t="shared" si="182"/>
        <v>6.4091214653161616E-2</v>
      </c>
      <c r="S636" s="97">
        <f t="shared" si="185"/>
        <v>319.50238613475528</v>
      </c>
      <c r="T636" s="97">
        <f t="shared" si="186"/>
        <v>101.34154757584247</v>
      </c>
      <c r="U636" s="97">
        <f t="shared" si="187"/>
        <v>483.05119169542377</v>
      </c>
      <c r="V636" s="33">
        <f t="shared" si="188"/>
        <v>999.99999999999955</v>
      </c>
      <c r="W636" s="101">
        <f t="shared" si="183"/>
        <v>39772.972280258728</v>
      </c>
      <c r="X636" s="108">
        <f t="shared" si="189"/>
        <v>415.60726072873331</v>
      </c>
      <c r="Y636" s="32">
        <f>(uNES*L636+ uOCEX*G636+uEREX*'PH + UC'!H636+uHOEX*I636+uNES*S636+ uOCEX*N636+uEREX*O636+uHOEX*P636)/(1+oDR)^A$5:A$65536</f>
        <v>228.55717666704032</v>
      </c>
    </row>
    <row r="637" spans="1:25" x14ac:dyDescent="0.25">
      <c r="A637" s="4">
        <v>631</v>
      </c>
      <c r="C637" s="106">
        <f>IF(male=0,VLOOKUP((($A$5:$A$1570/'Life tables'!$I$2)*2)+age,lifetable,13,1),IF(male=1,VLOOKUP((($A$5:$A$1570/'Life tables'!$I$2)*2)+age,lifetable,10,1),"error"))</f>
        <v>5.6976556749510632E-4</v>
      </c>
      <c r="F637" s="97">
        <f t="shared" si="171"/>
        <v>60.494865625082909</v>
      </c>
      <c r="G637" s="97">
        <f t="shared" si="172"/>
        <v>6.0768358608177779</v>
      </c>
      <c r="H637" s="97">
        <f t="shared" si="173"/>
        <v>0.1390609229740877</v>
      </c>
      <c r="I637" s="97">
        <f t="shared" si="174"/>
        <v>0.1390609229740877</v>
      </c>
      <c r="J637" s="97">
        <f t="shared" si="175"/>
        <v>3.8088727527618466E-2</v>
      </c>
      <c r="K637" s="97">
        <f t="shared" si="176"/>
        <v>0.335261992036054</v>
      </c>
      <c r="L637" s="97">
        <f t="shared" si="184"/>
        <v>53.766557198753283</v>
      </c>
      <c r="M637" s="97">
        <f t="shared" si="177"/>
        <v>355.11239510365039</v>
      </c>
      <c r="N637" s="97">
        <f t="shared" si="178"/>
        <v>34.19809304475806</v>
      </c>
      <c r="O637" s="97">
        <f t="shared" si="179"/>
        <v>0.8163049361692809</v>
      </c>
      <c r="P637" s="97">
        <f t="shared" si="180"/>
        <v>0.8163049361692809</v>
      </c>
      <c r="Q637" s="97">
        <f t="shared" si="181"/>
        <v>0.22274591610208586</v>
      </c>
      <c r="R637" s="97">
        <f t="shared" si="182"/>
        <v>6.3989425868573285E-2</v>
      </c>
      <c r="S637" s="97">
        <f t="shared" si="185"/>
        <v>318.9949568445831</v>
      </c>
      <c r="T637" s="97">
        <f t="shared" si="186"/>
        <v>101.60238221947218</v>
      </c>
      <c r="U637" s="97">
        <f t="shared" si="187"/>
        <v>483.45044311332839</v>
      </c>
      <c r="V637" s="33">
        <f t="shared" si="188"/>
        <v>999.99999999999955</v>
      </c>
      <c r="W637" s="101">
        <f t="shared" si="183"/>
        <v>39664.182196454931</v>
      </c>
      <c r="X637" s="108">
        <f t="shared" si="189"/>
        <v>414.94717466719896</v>
      </c>
      <c r="Y637" s="32">
        <f>(uNES*L637+ uOCEX*G637+uEREX*'PH + UC'!H637+uHOEX*I637+uNES*S637+ uOCEX*N637+uEREX*O637+uHOEX*P637)/(1+oDR)^A$5:A$65536</f>
        <v>228.12854596671067</v>
      </c>
    </row>
    <row r="638" spans="1:25" x14ac:dyDescent="0.25">
      <c r="A638" s="4">
        <v>632</v>
      </c>
      <c r="C638" s="106">
        <f>IF(male=0,VLOOKUP((($A$5:$A$1570/'Life tables'!$I$2)*2)+age,lifetable,13,1),IF(male=1,VLOOKUP((($A$5:$A$1570/'Life tables'!$I$2)*2)+age,lifetable,10,1),"error"))</f>
        <v>5.6976556749510632E-4</v>
      </c>
      <c r="F638" s="97">
        <f t="shared" si="171"/>
        <v>60.398765090101563</v>
      </c>
      <c r="G638" s="97">
        <f t="shared" si="172"/>
        <v>6.0671823609515636</v>
      </c>
      <c r="H638" s="97">
        <f t="shared" si="173"/>
        <v>0.13884001448946307</v>
      </c>
      <c r="I638" s="97">
        <f t="shared" si="174"/>
        <v>0.13884001448946307</v>
      </c>
      <c r="J638" s="97">
        <f t="shared" si="175"/>
        <v>3.8028220787842439E-2</v>
      </c>
      <c r="K638" s="97">
        <f t="shared" si="176"/>
        <v>0.33472940375007859</v>
      </c>
      <c r="L638" s="97">
        <f t="shared" si="184"/>
        <v>53.681145075633154</v>
      </c>
      <c r="M638" s="97">
        <f t="shared" si="177"/>
        <v>354.5484095770974</v>
      </c>
      <c r="N638" s="97">
        <f t="shared" si="178"/>
        <v>34.143780016604467</v>
      </c>
      <c r="O638" s="97">
        <f t="shared" si="179"/>
        <v>0.81500848981708063</v>
      </c>
      <c r="P638" s="97">
        <f t="shared" si="180"/>
        <v>0.81500848981708063</v>
      </c>
      <c r="Q638" s="97">
        <f t="shared" si="181"/>
        <v>0.22239215353419892</v>
      </c>
      <c r="R638" s="97">
        <f t="shared" si="182"/>
        <v>6.3887798579467317E-2</v>
      </c>
      <c r="S638" s="97">
        <f t="shared" si="185"/>
        <v>318.48833262874513</v>
      </c>
      <c r="T638" s="97">
        <f t="shared" si="186"/>
        <v>101.86280259379421</v>
      </c>
      <c r="U638" s="97">
        <f t="shared" si="187"/>
        <v>483.84906031565794</v>
      </c>
      <c r="V638" s="33">
        <f t="shared" si="188"/>
        <v>999.99999999999955</v>
      </c>
      <c r="W638" s="101">
        <f t="shared" si="183"/>
        <v>39555.689684404606</v>
      </c>
      <c r="X638" s="108">
        <f t="shared" si="189"/>
        <v>414.28813709054737</v>
      </c>
      <c r="Y638" s="32">
        <f>(uNES*L638+ uOCEX*G638+uEREX*'PH + UC'!H638+uHOEX*I638+uNES*S638+ uOCEX*N638+uEREX*O638+uHOEX*P638)/(1+oDR)^A$5:A$65536</f>
        <v>227.70071916843807</v>
      </c>
    </row>
    <row r="639" spans="1:25" x14ac:dyDescent="0.25">
      <c r="A639" s="4">
        <v>633</v>
      </c>
      <c r="C639" s="106">
        <f>IF(male=0,VLOOKUP((($A$5:$A$1570/'Life tables'!$I$2)*2)+age,lifetable,13,1),IF(male=1,VLOOKUP((($A$5:$A$1570/'Life tables'!$I$2)*2)+age,lifetable,10,1),"error"))</f>
        <v>5.6976556749510632E-4</v>
      </c>
      <c r="F639" s="97">
        <f t="shared" si="171"/>
        <v>60.302818189744379</v>
      </c>
      <c r="G639" s="97">
        <f t="shared" si="172"/>
        <v>6.0575442940048854</v>
      </c>
      <c r="H639" s="97">
        <f t="shared" si="173"/>
        <v>0.13861945916824187</v>
      </c>
      <c r="I639" s="97">
        <f t="shared" si="174"/>
        <v>0.13861945916824187</v>
      </c>
      <c r="J639" s="97">
        <f t="shared" si="175"/>
        <v>3.7967810779372078E-2</v>
      </c>
      <c r="K639" s="97">
        <f t="shared" si="176"/>
        <v>0.33419766690578517</v>
      </c>
      <c r="L639" s="97">
        <f t="shared" si="184"/>
        <v>53.59586949971785</v>
      </c>
      <c r="M639" s="97">
        <f t="shared" si="177"/>
        <v>353.98531890080307</v>
      </c>
      <c r="N639" s="97">
        <f t="shared" si="178"/>
        <v>34.089553164469585</v>
      </c>
      <c r="O639" s="97">
        <f t="shared" si="179"/>
        <v>0.81371410047751447</v>
      </c>
      <c r="P639" s="97">
        <f t="shared" si="180"/>
        <v>0.81371410047751447</v>
      </c>
      <c r="Q639" s="97">
        <f t="shared" si="181"/>
        <v>0.22203895226533552</v>
      </c>
      <c r="R639" s="97">
        <f t="shared" si="182"/>
        <v>6.3786332537772245E-2</v>
      </c>
      <c r="S639" s="97">
        <f t="shared" si="185"/>
        <v>317.98251225057533</v>
      </c>
      <c r="T639" s="97">
        <f t="shared" si="186"/>
        <v>102.12280935683893</v>
      </c>
      <c r="U639" s="97">
        <f t="shared" si="187"/>
        <v>484.2470443151015</v>
      </c>
      <c r="V639" s="33">
        <f t="shared" si="188"/>
        <v>999.99999999999955</v>
      </c>
      <c r="W639" s="101">
        <f t="shared" si="183"/>
        <v>39447.493931638026</v>
      </c>
      <c r="X639" s="108">
        <f t="shared" si="189"/>
        <v>413.63014632805914</v>
      </c>
      <c r="Y639" s="32">
        <f>(uNES*L639+ uOCEX*G639+uEREX*'PH + UC'!H639+uHOEX*I639+uNES*S639+ uOCEX*N639+uEREX*O639+uHOEX*P639)/(1+oDR)^A$5:A$65536</f>
        <v>227.27369476158563</v>
      </c>
    </row>
    <row r="640" spans="1:25" x14ac:dyDescent="0.25">
      <c r="A640" s="4">
        <v>634</v>
      </c>
      <c r="C640" s="106">
        <f>IF(male=0,VLOOKUP((($A$5:$A$1570/'Life tables'!$I$2)*2)+age,lifetable,13,1),IF(male=1,VLOOKUP((($A$5:$A$1570/'Life tables'!$I$2)*2)+age,lifetable,10,1),"error"))</f>
        <v>5.6976556749510632E-4</v>
      </c>
      <c r="F640" s="97">
        <f t="shared" si="171"/>
        <v>60.20702463011262</v>
      </c>
      <c r="G640" s="97">
        <f t="shared" si="172"/>
        <v>6.0479216304550008</v>
      </c>
      <c r="H640" s="97">
        <f t="shared" si="173"/>
        <v>0.13839925633483244</v>
      </c>
      <c r="I640" s="97">
        <f t="shared" si="174"/>
        <v>0.13839925633483244</v>
      </c>
      <c r="J640" s="97">
        <f t="shared" si="175"/>
        <v>3.7907497317163127E-2</v>
      </c>
      <c r="K640" s="97">
        <f t="shared" si="176"/>
        <v>0.3336667798743897</v>
      </c>
      <c r="L640" s="97">
        <f t="shared" si="184"/>
        <v>53.510730209796399</v>
      </c>
      <c r="M640" s="97">
        <f t="shared" si="177"/>
        <v>353.4231216979465</v>
      </c>
      <c r="N640" s="97">
        <f t="shared" si="178"/>
        <v>34.035412355762581</v>
      </c>
      <c r="O640" s="97">
        <f t="shared" si="179"/>
        <v>0.81242176498565299</v>
      </c>
      <c r="P640" s="97">
        <f t="shared" si="180"/>
        <v>0.81242176498565299</v>
      </c>
      <c r="Q640" s="97">
        <f t="shared" si="181"/>
        <v>0.22168631143187836</v>
      </c>
      <c r="R640" s="97">
        <f t="shared" si="182"/>
        <v>6.3685027495392052E-2</v>
      </c>
      <c r="S640" s="97">
        <f t="shared" si="185"/>
        <v>317.47749447328533</v>
      </c>
      <c r="T640" s="97">
        <f t="shared" si="186"/>
        <v>102.38240316558797</v>
      </c>
      <c r="U640" s="97">
        <f t="shared" si="187"/>
        <v>484.64439612247128</v>
      </c>
      <c r="V640" s="33">
        <f t="shared" si="188"/>
        <v>999.99999999999955</v>
      </c>
      <c r="W640" s="101">
        <f t="shared" si="183"/>
        <v>39339.594127827244</v>
      </c>
      <c r="X640" s="108">
        <f t="shared" si="189"/>
        <v>412.97320071194031</v>
      </c>
      <c r="Y640" s="32">
        <f>(uNES*L640+ uOCEX*G640+uEREX*'PH + UC'!H640+uHOEX*I640+uNES*S640+ uOCEX*N640+uEREX*O640+uHOEX*P640)/(1+oDR)^A$5:A$65536</f>
        <v>226.84747123849991</v>
      </c>
    </row>
    <row r="641" spans="1:25" x14ac:dyDescent="0.25">
      <c r="A641" s="4">
        <v>635</v>
      </c>
      <c r="C641" s="106">
        <f>IF(male=0,VLOOKUP((($A$5:$A$1570/'Life tables'!$I$2)*2)+age,lifetable,13,1),IF(male=1,VLOOKUP((($A$5:$A$1570/'Life tables'!$I$2)*2)+age,lifetable,10,1),"error"))</f>
        <v>5.6976556749510632E-4</v>
      </c>
      <c r="F641" s="97">
        <f t="shared" si="171"/>
        <v>60.111384120253511</v>
      </c>
      <c r="G641" s="97">
        <f t="shared" si="172"/>
        <v>6.0383143410750941</v>
      </c>
      <c r="H641" s="97">
        <f t="shared" si="173"/>
        <v>0.13817940532041501</v>
      </c>
      <c r="I641" s="97">
        <f t="shared" si="174"/>
        <v>0.13817940532041501</v>
      </c>
      <c r="J641" s="97">
        <f t="shared" si="175"/>
        <v>3.7847280218026108E-2</v>
      </c>
      <c r="K641" s="97">
        <f t="shared" si="176"/>
        <v>0.33313674104343455</v>
      </c>
      <c r="L641" s="97">
        <f t="shared" si="184"/>
        <v>53.425726947276125</v>
      </c>
      <c r="M641" s="97">
        <f t="shared" si="177"/>
        <v>352.86181659168676</v>
      </c>
      <c r="N641" s="97">
        <f t="shared" si="178"/>
        <v>33.981357457890702</v>
      </c>
      <c r="O641" s="97">
        <f t="shared" si="179"/>
        <v>0.8111314801765207</v>
      </c>
      <c r="P641" s="97">
        <f t="shared" si="180"/>
        <v>0.8111314801765207</v>
      </c>
      <c r="Q641" s="97">
        <f t="shared" si="181"/>
        <v>0.22133423017019754</v>
      </c>
      <c r="R641" s="97">
        <f t="shared" si="182"/>
        <v>6.358388320422706E-2</v>
      </c>
      <c r="S641" s="97">
        <f t="shared" si="185"/>
        <v>316.97327806006859</v>
      </c>
      <c r="T641" s="97">
        <f t="shared" si="186"/>
        <v>102.64158467597619</v>
      </c>
      <c r="U641" s="97">
        <f t="shared" si="187"/>
        <v>485.04111674671896</v>
      </c>
      <c r="V641" s="33">
        <f t="shared" si="188"/>
        <v>999.99999999999955</v>
      </c>
      <c r="W641" s="101">
        <f t="shared" si="183"/>
        <v>39231.989464784303</v>
      </c>
      <c r="X641" s="108">
        <f t="shared" si="189"/>
        <v>412.31729857730443</v>
      </c>
      <c r="Y641" s="32">
        <f>(uNES*L641+ uOCEX*G641+uEREX*'PH + UC'!H641+uHOEX*I641+uNES*S641+ uOCEX*N641+uEREX*O641+uHOEX*P641)/(1+oDR)^A$5:A$65536</f>
        <v>226.42204709449888</v>
      </c>
    </row>
    <row r="642" spans="1:25" x14ac:dyDescent="0.25">
      <c r="A642" s="4">
        <v>636</v>
      </c>
      <c r="C642" s="106">
        <f>IF(male=0,VLOOKUP((($A$5:$A$1570/'Life tables'!$I$2)*2)+age,lifetable,13,1),IF(male=1,VLOOKUP((($A$5:$A$1570/'Life tables'!$I$2)*2)+age,lifetable,10,1),"error"))</f>
        <v>5.6976556749510632E-4</v>
      </c>
      <c r="F642" s="97">
        <f t="shared" si="171"/>
        <v>60.015896372032373</v>
      </c>
      <c r="G642" s="97">
        <f t="shared" si="172"/>
        <v>6.0287223969214345</v>
      </c>
      <c r="H642" s="97">
        <f t="shared" si="173"/>
        <v>0.13795990546264786</v>
      </c>
      <c r="I642" s="97">
        <f t="shared" si="174"/>
        <v>0.13795990546264786</v>
      </c>
      <c r="J642" s="97">
        <f t="shared" si="175"/>
        <v>3.7787159300545901E-2</v>
      </c>
      <c r="K642" s="97">
        <f t="shared" si="176"/>
        <v>0.3326075488160799</v>
      </c>
      <c r="L642" s="97">
        <f t="shared" si="184"/>
        <v>53.340859456069019</v>
      </c>
      <c r="M642" s="97">
        <f t="shared" si="177"/>
        <v>352.30140220527198</v>
      </c>
      <c r="N642" s="97">
        <f t="shared" si="178"/>
        <v>33.927388338269743</v>
      </c>
      <c r="O642" s="97">
        <f t="shared" si="179"/>
        <v>0.80984324288534659</v>
      </c>
      <c r="P642" s="97">
        <f t="shared" si="180"/>
        <v>0.80984324288534659</v>
      </c>
      <c r="Q642" s="97">
        <f t="shared" si="181"/>
        <v>0.22098270761671887</v>
      </c>
      <c r="R642" s="97">
        <f t="shared" si="182"/>
        <v>6.34828994161937E-2</v>
      </c>
      <c r="S642" s="97">
        <f t="shared" si="185"/>
        <v>316.46986177419865</v>
      </c>
      <c r="T642" s="97">
        <f t="shared" si="186"/>
        <v>102.90035454289345</v>
      </c>
      <c r="U642" s="97">
        <f t="shared" si="187"/>
        <v>485.43720719495121</v>
      </c>
      <c r="V642" s="33">
        <f t="shared" si="188"/>
        <v>999.99999999999955</v>
      </c>
      <c r="W642" s="101">
        <f t="shared" si="183"/>
        <v>39124.679136459294</v>
      </c>
      <c r="X642" s="108">
        <f t="shared" si="189"/>
        <v>411.66243826215486</v>
      </c>
      <c r="Y642" s="32">
        <f>(uNES*L642+ uOCEX*G642+uEREX*'PH + UC'!H642+uHOEX*I642+uNES*S642+ uOCEX*N642+uEREX*O642+uHOEX*P642)/(1+oDR)^A$5:A$65536</f>
        <v>225.99742082785832</v>
      </c>
    </row>
    <row r="643" spans="1:25" x14ac:dyDescent="0.25">
      <c r="A643" s="4">
        <v>637</v>
      </c>
      <c r="C643" s="106">
        <f>IF(male=0,VLOOKUP((($A$5:$A$1570/'Life tables'!$I$2)*2)+age,lifetable,13,1),IF(male=1,VLOOKUP((($A$5:$A$1570/'Life tables'!$I$2)*2)+age,lifetable,10,1),"error"))</f>
        <v>5.6976556749510632E-4</v>
      </c>
      <c r="F643" s="97">
        <f t="shared" si="171"/>
        <v>59.920561100011099</v>
      </c>
      <c r="G643" s="97">
        <f t="shared" si="172"/>
        <v>6.0191457693211659</v>
      </c>
      <c r="H643" s="97">
        <f t="shared" si="173"/>
        <v>0.13774075610538791</v>
      </c>
      <c r="I643" s="97">
        <f t="shared" si="174"/>
        <v>0.13774075610538791</v>
      </c>
      <c r="J643" s="97">
        <f t="shared" si="175"/>
        <v>3.7727134385005245E-2</v>
      </c>
      <c r="K643" s="97">
        <f t="shared" si="176"/>
        <v>0.33207920161043047</v>
      </c>
      <c r="L643" s="97">
        <f t="shared" si="184"/>
        <v>53.25612748248372</v>
      </c>
      <c r="M643" s="97">
        <f t="shared" si="177"/>
        <v>351.74187716214374</v>
      </c>
      <c r="N643" s="97">
        <f t="shared" si="178"/>
        <v>33.873504864334151</v>
      </c>
      <c r="O643" s="97">
        <f t="shared" si="179"/>
        <v>0.80855704994780464</v>
      </c>
      <c r="P643" s="97">
        <f t="shared" si="180"/>
        <v>0.80855704994780464</v>
      </c>
      <c r="Q643" s="97">
        <f t="shared" si="181"/>
        <v>0.22063174290798979</v>
      </c>
      <c r="R643" s="97">
        <f t="shared" si="182"/>
        <v>6.3382075883243197E-2</v>
      </c>
      <c r="S643" s="97">
        <f t="shared" si="185"/>
        <v>315.96724437912275</v>
      </c>
      <c r="T643" s="97">
        <f t="shared" si="186"/>
        <v>103.15871342018644</v>
      </c>
      <c r="U643" s="97">
        <f t="shared" si="187"/>
        <v>485.83266847244488</v>
      </c>
      <c r="V643" s="33">
        <f t="shared" si="188"/>
        <v>999.99999999999955</v>
      </c>
      <c r="W643" s="101">
        <f t="shared" si="183"/>
        <v>39017.662338938164</v>
      </c>
      <c r="X643" s="108">
        <f t="shared" si="189"/>
        <v>411.00861810736819</v>
      </c>
      <c r="Y643" s="32">
        <f>(uNES*L643+ uOCEX*G643+uEREX*'PH + UC'!H643+uHOEX*I643+uNES*S643+ uOCEX*N643+uEREX*O643+uHOEX*P643)/(1+oDR)^A$5:A$65536</f>
        <v>225.57359093979969</v>
      </c>
    </row>
    <row r="644" spans="1:25" x14ac:dyDescent="0.25">
      <c r="A644" s="4">
        <v>638</v>
      </c>
      <c r="C644" s="106">
        <f>IF(male=0,VLOOKUP((($A$5:$A$1570/'Life tables'!$I$2)*2)+age,lifetable,13,1),IF(male=1,VLOOKUP((($A$5:$A$1570/'Life tables'!$I$2)*2)+age,lifetable,10,1),"error"))</f>
        <v>5.6976556749510632E-4</v>
      </c>
      <c r="F644" s="97">
        <f t="shared" si="171"/>
        <v>59.825378021332568</v>
      </c>
      <c r="G644" s="97">
        <f t="shared" si="172"/>
        <v>6.0095844298606993</v>
      </c>
      <c r="H644" s="97">
        <f t="shared" si="173"/>
        <v>0.13752195659842506</v>
      </c>
      <c r="I644" s="97">
        <f t="shared" si="174"/>
        <v>0.13752195659842506</v>
      </c>
      <c r="J644" s="97">
        <f t="shared" si="175"/>
        <v>3.7667205293311821E-2</v>
      </c>
      <c r="K644" s="97">
        <f t="shared" si="176"/>
        <v>0.3315516978588946</v>
      </c>
      <c r="L644" s="97">
        <f t="shared" si="184"/>
        <v>53.171530775122811</v>
      </c>
      <c r="M644" s="97">
        <f t="shared" si="177"/>
        <v>351.1832400860356</v>
      </c>
      <c r="N644" s="97">
        <f t="shared" si="178"/>
        <v>33.819706903546496</v>
      </c>
      <c r="O644" s="97">
        <f t="shared" si="179"/>
        <v>0.80727289820023995</v>
      </c>
      <c r="P644" s="97">
        <f t="shared" si="180"/>
        <v>0.80727289820023995</v>
      </c>
      <c r="Q644" s="97">
        <f t="shared" si="181"/>
        <v>0.22028133518074056</v>
      </c>
      <c r="R644" s="97">
        <f t="shared" si="182"/>
        <v>6.3281412357379427E-2</v>
      </c>
      <c r="S644" s="97">
        <f t="shared" si="185"/>
        <v>315.46542463855053</v>
      </c>
      <c r="T644" s="97">
        <f t="shared" si="186"/>
        <v>103.41666196066049</v>
      </c>
      <c r="U644" s="97">
        <f t="shared" si="187"/>
        <v>486.22750158266115</v>
      </c>
      <c r="V644" s="33">
        <f t="shared" si="188"/>
        <v>999.99999999999955</v>
      </c>
      <c r="W644" s="101">
        <f t="shared" si="183"/>
        <v>38910.938270440449</v>
      </c>
      <c r="X644" s="108">
        <f t="shared" si="189"/>
        <v>410.35583645667788</v>
      </c>
      <c r="Y644" s="32">
        <f>(uNES*L644+ uOCEX*G644+uEREX*'PH + UC'!H644+uHOEX*I644+uNES*S644+ uOCEX*N644+uEREX*O644+uHOEX*P644)/(1+oDR)^A$5:A$65536</f>
        <v>225.1505559344788</v>
      </c>
    </row>
    <row r="645" spans="1:25" x14ac:dyDescent="0.25">
      <c r="A645" s="4">
        <v>639</v>
      </c>
      <c r="C645" s="106">
        <f>IF(male=0,VLOOKUP((($A$5:$A$1570/'Life tables'!$I$2)*2)+age,lifetable,13,1),IF(male=1,VLOOKUP((($A$5:$A$1570/'Life tables'!$I$2)*2)+age,lifetable,10,1),"error"))</f>
        <v>5.6976556749510632E-4</v>
      </c>
      <c r="F645" s="97">
        <f t="shared" si="171"/>
        <v>59.730346855610883</v>
      </c>
      <c r="G645" s="97">
        <f t="shared" si="172"/>
        <v>6.0000383503746839</v>
      </c>
      <c r="H645" s="97">
        <f t="shared" si="173"/>
        <v>0.1373035062972299</v>
      </c>
      <c r="I645" s="97">
        <f t="shared" si="174"/>
        <v>0.1373035062972299</v>
      </c>
      <c r="J645" s="97">
        <f t="shared" si="175"/>
        <v>3.7607371848929323E-2</v>
      </c>
      <c r="K645" s="97">
        <f t="shared" si="176"/>
        <v>0.33102503600757627</v>
      </c>
      <c r="L645" s="97">
        <f t="shared" si="184"/>
        <v>53.087069084785234</v>
      </c>
      <c r="M645" s="97">
        <f t="shared" si="177"/>
        <v>350.62548960106704</v>
      </c>
      <c r="N645" s="97">
        <f t="shared" si="178"/>
        <v>33.765994323406488</v>
      </c>
      <c r="O645" s="97">
        <f t="shared" si="179"/>
        <v>0.80599078447988459</v>
      </c>
      <c r="P645" s="97">
        <f t="shared" si="180"/>
        <v>0.80599078447988459</v>
      </c>
      <c r="Q645" s="97">
        <f t="shared" si="181"/>
        <v>0.21993148357194373</v>
      </c>
      <c r="R645" s="97">
        <f t="shared" si="182"/>
        <v>6.3180908590675822E-2</v>
      </c>
      <c r="S645" s="97">
        <f t="shared" si="185"/>
        <v>314.96440131653816</v>
      </c>
      <c r="T645" s="97">
        <f t="shared" si="186"/>
        <v>103.67420081608137</v>
      </c>
      <c r="U645" s="97">
        <f t="shared" si="187"/>
        <v>486.62170752725939</v>
      </c>
      <c r="V645" s="33">
        <f t="shared" si="188"/>
        <v>999.99999999999955</v>
      </c>
      <c r="W645" s="101">
        <f t="shared" si="183"/>
        <v>38804.506131316695</v>
      </c>
      <c r="X645" s="108">
        <f t="shared" si="189"/>
        <v>409.70409165665882</v>
      </c>
      <c r="Y645" s="32">
        <f>(uNES*L645+ uOCEX*G645+uEREX*'PH + UC'!H645+uHOEX*I645+uNES*S645+ uOCEX*N645+uEREX*O645+uHOEX*P645)/(1+oDR)^A$5:A$65536</f>
        <v>224.72831431897316</v>
      </c>
    </row>
    <row r="646" spans="1:25" x14ac:dyDescent="0.25">
      <c r="A646" s="4">
        <v>640</v>
      </c>
      <c r="C646" s="106">
        <f>IF(male=0,VLOOKUP((($A$5:$A$1570/'Life tables'!$I$2)*2)+age,lifetable,13,1),IF(male=1,VLOOKUP((($A$5:$A$1570/'Life tables'!$I$2)*2)+age,lifetable,10,1),"error"))</f>
        <v>5.6976556749510632E-4</v>
      </c>
      <c r="F646" s="97">
        <f t="shared" si="171"/>
        <v>59.635467324826877</v>
      </c>
      <c r="G646" s="97">
        <f t="shared" si="172"/>
        <v>5.9905075029355128</v>
      </c>
      <c r="H646" s="97">
        <f t="shared" si="173"/>
        <v>0.1370854045627134</v>
      </c>
      <c r="I646" s="97">
        <f t="shared" si="174"/>
        <v>0.1370854045627134</v>
      </c>
      <c r="J646" s="97">
        <f t="shared" si="175"/>
        <v>3.7547633876811537E-2</v>
      </c>
      <c r="K646" s="97">
        <f t="shared" si="176"/>
        <v>0.33049921451569575</v>
      </c>
      <c r="L646" s="97">
        <f t="shared" si="184"/>
        <v>53.00274216437343</v>
      </c>
      <c r="M646" s="97">
        <f t="shared" si="177"/>
        <v>350.06862433183193</v>
      </c>
      <c r="N646" s="97">
        <f t="shared" si="178"/>
        <v>33.712366991459547</v>
      </c>
      <c r="O646" s="97">
        <f t="shared" si="179"/>
        <v>0.8047107056250612</v>
      </c>
      <c r="P646" s="97">
        <f t="shared" si="180"/>
        <v>0.8047107056250612</v>
      </c>
      <c r="Q646" s="97">
        <f t="shared" si="181"/>
        <v>0.21958218721886935</v>
      </c>
      <c r="R646" s="97">
        <f t="shared" si="182"/>
        <v>6.3080564335291259E-2</v>
      </c>
      <c r="S646" s="97">
        <f t="shared" si="185"/>
        <v>314.46417317756811</v>
      </c>
      <c r="T646" s="97">
        <f t="shared" si="186"/>
        <v>103.93133063717704</v>
      </c>
      <c r="U646" s="97">
        <f t="shared" si="187"/>
        <v>487.01528730611039</v>
      </c>
      <c r="V646" s="33">
        <f t="shared" si="188"/>
        <v>999.99999999999955</v>
      </c>
      <c r="W646" s="101">
        <f t="shared" si="183"/>
        <v>38698.365124045937</v>
      </c>
      <c r="X646" s="108">
        <f t="shared" si="189"/>
        <v>409.05338205671217</v>
      </c>
      <c r="Y646" s="32">
        <f>(uNES*L646+ uOCEX*G646+uEREX*'PH + UC'!H646+uHOEX*I646+uNES*S646+ uOCEX*N646+uEREX*O646+uHOEX*P646)/(1+oDR)^A$5:A$65536</f>
        <v>224.30686460327104</v>
      </c>
    </row>
    <row r="647" spans="1:25" x14ac:dyDescent="0.25">
      <c r="A647" s="4">
        <v>641</v>
      </c>
      <c r="C647" s="106">
        <f>IF(male=0,VLOOKUP((($A$5:$A$1570/'Life tables'!$I$2)*2)+age,lifetable,13,1),IF(male=1,VLOOKUP((($A$5:$A$1570/'Life tables'!$I$2)*2)+age,lifetable,10,1),"error"))</f>
        <v>5.6976556749510632E-4</v>
      </c>
      <c r="F647" s="97">
        <f t="shared" ref="F647:F710" si="190">E646*(1-pCAPH)+(L646+G646+H646+I646)*(1-pCAPH)+(S646+N646+O646+P646)*(pUAPH)</f>
        <v>59.540739153228955</v>
      </c>
      <c r="G647" s="97">
        <f t="shared" ref="G647:G710" si="191">F647*(rrOSEX)</f>
        <v>5.9809918598433613</v>
      </c>
      <c r="H647" s="97">
        <f t="shared" ref="H647:H710" si="192">F647*rrEREX</f>
        <v>0.13686765076099916</v>
      </c>
      <c r="I647" s="97">
        <f t="shared" ref="I647:I710" si="193">F647*rrHOEX</f>
        <v>0.13686765076099916</v>
      </c>
      <c r="J647" s="97">
        <f t="shared" ref="J647:J710" si="194">F647*mr + G647*mr + H647*mr+I647*mr</f>
        <v>3.7487991203339975E-2</v>
      </c>
      <c r="K647" s="97">
        <f t="shared" ref="K647:K710" si="195">F647*amr + I647*amrHOEX</f>
        <v>0.32997423185504027</v>
      </c>
      <c r="L647" s="97">
        <f t="shared" si="184"/>
        <v>52.918549768805214</v>
      </c>
      <c r="M647" s="97">
        <f t="shared" ref="M647:M710" si="196">E646*pCAPH+(L646+G646+H646+I646)*pCAPH+(S646+N646+O646+P646)*(1-pUAPH)</f>
        <v>349.51264290348314</v>
      </c>
      <c r="N647" s="97">
        <f t="shared" ref="N647:N710" si="197">M647*rrOSEXc</f>
        <v>33.658824775304915</v>
      </c>
      <c r="O647" s="97">
        <f t="shared" ref="O647:O710" si="198">M647*rrEREXc</f>
        <v>0.80343265847537759</v>
      </c>
      <c r="P647" s="97">
        <f t="shared" ref="P647:P710" si="199">M647*rrHOEXc</f>
        <v>0.80343265847537759</v>
      </c>
      <c r="Q647" s="97">
        <f t="shared" ref="Q647:Q710" si="200">M647*mr + N647*mr + O647*mr+P647*mr</f>
        <v>0.21923344525913813</v>
      </c>
      <c r="R647" s="97">
        <f t="shared" ref="R647:R710" si="201">M647*amrc + P647*amrHOEX</f>
        <v>6.2980379343485382E-2</v>
      </c>
      <c r="S647" s="97">
        <f t="shared" si="185"/>
        <v>313.96473898662487</v>
      </c>
      <c r="T647" s="97">
        <f t="shared" si="186"/>
        <v>104.18805207363953</v>
      </c>
      <c r="U647" s="97">
        <f t="shared" si="187"/>
        <v>487.40824191730894</v>
      </c>
      <c r="V647" s="33">
        <f t="shared" si="188"/>
        <v>999.99999999999955</v>
      </c>
      <c r="W647" s="101">
        <f t="shared" ref="W647:W710" si="202">IF(A647=1,((cPH1_+cPHr+(cNES*L647+(cNES+cOSEX)*G647+(cNES+cEREX)*H647+(cNES+cHOEX)*I647 + (cNES+cNES)*S647 +(cNES+ cOSEX)*N647 + (cNES+cEREX)*O647 + (cNES+cHOEX)*P647)))/(1+cDR)^A$5:A$65536,(cPHr+(cNES*L647+(cNES+cOSEX)*G647+(cNES+cEREX)*H647+(cNES+cHOEX)*I647 + (cNES+cNES)*S647 +(cNES+ cOSEX)*N647 + (cNES+cEREX)*O647 + (cNES+cHOEX)*P647))/(1+cDR)^A$5:A$65536)</f>
        <v>38592.514453232739</v>
      </c>
      <c r="X647" s="108">
        <f t="shared" si="189"/>
        <v>408.40370600905112</v>
      </c>
      <c r="Y647" s="32">
        <f>(uNES*L647+ uOCEX*G647+uEREX*'PH + UC'!H647+uHOEX*I647+uNES*S647+ uOCEX*N647+uEREX*O647+uHOEX*P647)/(1+oDR)^A$5:A$65536</f>
        <v>223.88620530026085</v>
      </c>
    </row>
    <row r="648" spans="1:25" x14ac:dyDescent="0.25">
      <c r="A648" s="4">
        <v>642</v>
      </c>
      <c r="C648" s="106">
        <f>IF(male=0,VLOOKUP((($A$5:$A$1570/'Life tables'!$I$2)*2)+age,lifetable,13,1),IF(male=1,VLOOKUP((($A$5:$A$1570/'Life tables'!$I$2)*2)+age,lifetable,10,1),"error"))</f>
        <v>5.6976556749510632E-4</v>
      </c>
      <c r="F648" s="97">
        <f t="shared" si="190"/>
        <v>59.44616206723871</v>
      </c>
      <c r="G648" s="97">
        <f t="shared" si="191"/>
        <v>5.9714913936167058</v>
      </c>
      <c r="H648" s="97">
        <f t="shared" si="192"/>
        <v>0.13665024426320621</v>
      </c>
      <c r="I648" s="97">
        <f t="shared" si="193"/>
        <v>0.13665024426320621</v>
      </c>
      <c r="J648" s="97">
        <f t="shared" si="194"/>
        <v>3.742844365626443E-2</v>
      </c>
      <c r="K648" s="97">
        <f t="shared" si="195"/>
        <v>0.32945008650944074</v>
      </c>
      <c r="L648" s="97">
        <f t="shared" ref="L648:L711" si="203">F648-SUM(G648:K648)</f>
        <v>52.834491654929884</v>
      </c>
      <c r="M648" s="97">
        <f t="shared" si="196"/>
        <v>348.95754394181245</v>
      </c>
      <c r="N648" s="97">
        <f t="shared" si="197"/>
        <v>33.605367542603361</v>
      </c>
      <c r="O648" s="97">
        <f t="shared" si="198"/>
        <v>0.80215663987190988</v>
      </c>
      <c r="P648" s="97">
        <f t="shared" si="199"/>
        <v>0.80215663987190988</v>
      </c>
      <c r="Q648" s="97">
        <f t="shared" si="200"/>
        <v>0.21888525683077148</v>
      </c>
      <c r="R648" s="97">
        <f t="shared" si="201"/>
        <v>6.288035336763291E-2</v>
      </c>
      <c r="S648" s="97">
        <f t="shared" ref="S648:S711" si="204">M648-SUM(N648:R648)</f>
        <v>313.46609750926689</v>
      </c>
      <c r="T648" s="97">
        <f t="shared" ref="T648:T711" si="205">J648+Q648+T647</f>
        <v>104.44436577412657</v>
      </c>
      <c r="U648" s="97">
        <f t="shared" ref="U648:U711" si="206">K648+R648+U647</f>
        <v>487.80057235718601</v>
      </c>
      <c r="V648" s="33">
        <f t="shared" ref="V648:V711" si="207">SUM(G648:I648,L648,N648,O648,P648,S648,T648,U648)</f>
        <v>999.99999999999977</v>
      </c>
      <c r="W648" s="101">
        <f t="shared" si="202"/>
        <v>38486.953325604321</v>
      </c>
      <c r="X648" s="108">
        <f t="shared" ref="X648:X711" si="208">(L648+G648+H648+I648+N648+O648+P648+S648)</f>
        <v>407.75506186868711</v>
      </c>
      <c r="Y648" s="32">
        <f>(uNES*L648+ uOCEX*G648+uEREX*'PH + UC'!H648+uHOEX*I648+uNES*S648+ uOCEX*N648+uEREX*O648+uHOEX*P648)/(1+oDR)^A$5:A$65536</f>
        <v>223.46633492572002</v>
      </c>
    </row>
    <row r="649" spans="1:25" x14ac:dyDescent="0.25">
      <c r="A649" s="4">
        <v>643</v>
      </c>
      <c r="C649" s="106">
        <f>IF(male=0,VLOOKUP((($A$5:$A$1570/'Life tables'!$I$2)*2)+age,lifetable,13,1),IF(male=1,VLOOKUP((($A$5:$A$1570/'Life tables'!$I$2)*2)+age,lifetable,10,1),"error"))</f>
        <v>5.6976556749510632E-4</v>
      </c>
      <c r="F649" s="97">
        <f t="shared" si="190"/>
        <v>59.351735795361257</v>
      </c>
      <c r="G649" s="97">
        <f t="shared" si="191"/>
        <v>5.9620060769833172</v>
      </c>
      <c r="H649" s="97">
        <f t="shared" si="192"/>
        <v>0.13643318444524316</v>
      </c>
      <c r="I649" s="97">
        <f t="shared" si="193"/>
        <v>0.13643318444524316</v>
      </c>
      <c r="J649" s="97">
        <f t="shared" si="194"/>
        <v>3.7368991064646515E-2</v>
      </c>
      <c r="K649" s="97">
        <f t="shared" si="195"/>
        <v>0.32892677697427508</v>
      </c>
      <c r="L649" s="97">
        <f t="shared" si="203"/>
        <v>52.750567581448536</v>
      </c>
      <c r="M649" s="97">
        <f t="shared" si="196"/>
        <v>348.40332607332579</v>
      </c>
      <c r="N649" s="97">
        <f t="shared" si="197"/>
        <v>33.551995161084427</v>
      </c>
      <c r="O649" s="97">
        <f t="shared" si="198"/>
        <v>0.80088264665737607</v>
      </c>
      <c r="P649" s="97">
        <f t="shared" si="199"/>
        <v>0.80088264665737607</v>
      </c>
      <c r="Q649" s="97">
        <f t="shared" si="200"/>
        <v>0.21853762107223881</v>
      </c>
      <c r="R649" s="97">
        <f t="shared" si="201"/>
        <v>6.2780486160237306E-2</v>
      </c>
      <c r="S649" s="97">
        <f t="shared" si="204"/>
        <v>312.96824751169413</v>
      </c>
      <c r="T649" s="97">
        <f t="shared" si="205"/>
        <v>104.70027238626345</v>
      </c>
      <c r="U649" s="97">
        <f t="shared" si="206"/>
        <v>488.19227962032051</v>
      </c>
      <c r="V649" s="33">
        <f t="shared" si="207"/>
        <v>999.99999999999955</v>
      </c>
      <c r="W649" s="101">
        <f t="shared" si="202"/>
        <v>38381.680950007409</v>
      </c>
      <c r="X649" s="108">
        <f t="shared" si="208"/>
        <v>407.10744799341563</v>
      </c>
      <c r="Y649" s="32">
        <f>(uNES*L649+ uOCEX*G649+uEREX*'PH + UC'!H649+uHOEX*I649+uNES*S649+ uOCEX*N649+uEREX*O649+uHOEX*P649)/(1+oDR)^A$5:A$65536</f>
        <v>223.04725199830455</v>
      </c>
    </row>
    <row r="650" spans="1:25" x14ac:dyDescent="0.25">
      <c r="A650" s="4">
        <v>644</v>
      </c>
      <c r="C650" s="106">
        <f>IF(male=0,VLOOKUP((($A$5:$A$1570/'Life tables'!$I$2)*2)+age,lifetable,13,1),IF(male=1,VLOOKUP((($A$5:$A$1570/'Life tables'!$I$2)*2)+age,lifetable,10,1),"error"))</f>
        <v>5.6976556749510632E-4</v>
      </c>
      <c r="F650" s="97">
        <f t="shared" si="190"/>
        <v>59.257460068099959</v>
      </c>
      <c r="G650" s="97">
        <f t="shared" si="191"/>
        <v>5.9525358828716932</v>
      </c>
      <c r="H650" s="97">
        <f t="shared" si="192"/>
        <v>0.13621647068761189</v>
      </c>
      <c r="I650" s="97">
        <f t="shared" si="193"/>
        <v>0.13621647068761189</v>
      </c>
      <c r="J650" s="97">
        <f t="shared" si="194"/>
        <v>3.7309633258805965E-2</v>
      </c>
      <c r="K650" s="97">
        <f t="shared" si="195"/>
        <v>0.32840430175599533</v>
      </c>
      <c r="L650" s="97">
        <f t="shared" si="203"/>
        <v>52.666777308838242</v>
      </c>
      <c r="M650" s="97">
        <f t="shared" si="196"/>
        <v>347.84998792531576</v>
      </c>
      <c r="N650" s="97">
        <f t="shared" si="197"/>
        <v>33.498707498553415</v>
      </c>
      <c r="O650" s="97">
        <f t="shared" si="198"/>
        <v>0.79961067567630262</v>
      </c>
      <c r="P650" s="97">
        <f t="shared" si="199"/>
        <v>0.79961067567630262</v>
      </c>
      <c r="Q650" s="97">
        <f t="shared" si="200"/>
        <v>0.21819053712250297</v>
      </c>
      <c r="R650" s="97">
        <f t="shared" si="201"/>
        <v>6.2680777473943752E-2</v>
      </c>
      <c r="S650" s="97">
        <f t="shared" si="204"/>
        <v>312.47118776081328</v>
      </c>
      <c r="T650" s="97">
        <f t="shared" si="205"/>
        <v>104.95577255664476</v>
      </c>
      <c r="U650" s="97">
        <f t="shared" si="206"/>
        <v>488.58336469955043</v>
      </c>
      <c r="V650" s="33">
        <f t="shared" si="207"/>
        <v>999.99999999999966</v>
      </c>
      <c r="W650" s="101">
        <f t="shared" si="202"/>
        <v>38276.696537405092</v>
      </c>
      <c r="X650" s="108">
        <f t="shared" si="208"/>
        <v>406.46086274380446</v>
      </c>
      <c r="Y650" s="32">
        <f>(uNES*L650+ uOCEX*G650+uEREX*'PH + UC'!H650+uHOEX*I650+uNES*S650+ uOCEX*N650+uEREX*O650+uHOEX*P650)/(1+oDR)^A$5:A$65536</f>
        <v>222.62895503953899</v>
      </c>
    </row>
    <row r="651" spans="1:25" x14ac:dyDescent="0.25">
      <c r="A651" s="4">
        <v>645</v>
      </c>
      <c r="C651" s="106">
        <f>IF(male=0,VLOOKUP((($A$5:$A$1570/'Life tables'!$I$2)*2)+age,lifetable,13,1),IF(male=1,VLOOKUP((($A$5:$A$1570/'Life tables'!$I$2)*2)+age,lifetable,10,1),"error"))</f>
        <v>5.6976556749510632E-4</v>
      </c>
      <c r="F651" s="97">
        <f t="shared" si="190"/>
        <v>59.163334617875414</v>
      </c>
      <c r="G651" s="97">
        <f t="shared" si="191"/>
        <v>5.9430807844029241</v>
      </c>
      <c r="H651" s="97">
        <f t="shared" si="192"/>
        <v>0.13600010237522162</v>
      </c>
      <c r="I651" s="97">
        <f t="shared" si="193"/>
        <v>0.13600010237522162</v>
      </c>
      <c r="J651" s="97">
        <f t="shared" si="194"/>
        <v>3.725037007026967E-2</v>
      </c>
      <c r="K651" s="97">
        <f t="shared" si="195"/>
        <v>0.32788265937167888</v>
      </c>
      <c r="L651" s="97">
        <f t="shared" si="203"/>
        <v>52.5831205992801</v>
      </c>
      <c r="M651" s="97">
        <f t="shared" si="196"/>
        <v>347.29752812592909</v>
      </c>
      <c r="N651" s="97">
        <f t="shared" si="197"/>
        <v>33.445504422897898</v>
      </c>
      <c r="O651" s="97">
        <f t="shared" si="198"/>
        <v>0.79834072377517906</v>
      </c>
      <c r="P651" s="97">
        <f t="shared" si="199"/>
        <v>0.79834072377517906</v>
      </c>
      <c r="Q651" s="97">
        <f t="shared" si="200"/>
        <v>0.21784400412106256</v>
      </c>
      <c r="R651" s="97">
        <f t="shared" si="201"/>
        <v>6.2581227061551364E-2</v>
      </c>
      <c r="S651" s="97">
        <f t="shared" si="204"/>
        <v>311.97491702429824</v>
      </c>
      <c r="T651" s="97">
        <f t="shared" si="205"/>
        <v>105.21086693083609</v>
      </c>
      <c r="U651" s="97">
        <f t="shared" si="206"/>
        <v>488.97382858598365</v>
      </c>
      <c r="V651" s="33">
        <f t="shared" si="207"/>
        <v>999.99999999999977</v>
      </c>
      <c r="W651" s="101">
        <f t="shared" si="202"/>
        <v>38171.999300873344</v>
      </c>
      <c r="X651" s="108">
        <f t="shared" si="208"/>
        <v>405.81530448317994</v>
      </c>
      <c r="Y651" s="32">
        <f>(uNES*L651+ uOCEX*G651+uEREX*'PH + UC'!H651+uHOEX*I651+uNES*S651+ uOCEX*N651+uEREX*O651+uHOEX*P651)/(1+oDR)^A$5:A$65536</f>
        <v>222.21144257380658</v>
      </c>
    </row>
    <row r="652" spans="1:25" x14ac:dyDescent="0.25">
      <c r="A652" s="4">
        <v>646</v>
      </c>
      <c r="C652" s="106">
        <f>IF(male=0,VLOOKUP((($A$5:$A$1570/'Life tables'!$I$2)*2)+age,lifetable,13,1),IF(male=1,VLOOKUP((($A$5:$A$1570/'Life tables'!$I$2)*2)+age,lifetable,10,1),"error"))</f>
        <v>5.6976556749510632E-4</v>
      </c>
      <c r="F652" s="97">
        <f t="shared" si="190"/>
        <v>59.069359178948361</v>
      </c>
      <c r="G652" s="97">
        <f t="shared" si="191"/>
        <v>5.9336407548829433</v>
      </c>
      <c r="H652" s="97">
        <f t="shared" si="192"/>
        <v>0.13578407889721139</v>
      </c>
      <c r="I652" s="97">
        <f t="shared" si="193"/>
        <v>0.13578407889721139</v>
      </c>
      <c r="J652" s="97">
        <f t="shared" si="194"/>
        <v>3.7191201331723087E-2</v>
      </c>
      <c r="K652" s="97">
        <f t="shared" si="195"/>
        <v>0.32736184834860116</v>
      </c>
      <c r="L652" s="97">
        <f t="shared" si="203"/>
        <v>52.499597216590672</v>
      </c>
      <c r="M652" s="97">
        <f t="shared" si="196"/>
        <v>346.74594530423167</v>
      </c>
      <c r="N652" s="97">
        <f t="shared" si="197"/>
        <v>33.392385802093926</v>
      </c>
      <c r="O652" s="97">
        <f t="shared" si="198"/>
        <v>0.79707278780260793</v>
      </c>
      <c r="P652" s="97">
        <f t="shared" si="199"/>
        <v>0.79707278780260793</v>
      </c>
      <c r="Q652" s="97">
        <f t="shared" si="200"/>
        <v>0.21749802120799275</v>
      </c>
      <c r="R652" s="97">
        <f t="shared" si="201"/>
        <v>6.2481834676024847E-2</v>
      </c>
      <c r="S652" s="97">
        <f t="shared" si="204"/>
        <v>311.47943407064849</v>
      </c>
      <c r="T652" s="97">
        <f t="shared" si="205"/>
        <v>105.4655561533758</v>
      </c>
      <c r="U652" s="97">
        <f t="shared" si="206"/>
        <v>489.3636722690083</v>
      </c>
      <c r="V652" s="33">
        <f t="shared" si="207"/>
        <v>999.99999999999977</v>
      </c>
      <c r="W652" s="101">
        <f t="shared" si="202"/>
        <v>38067.588455597681</v>
      </c>
      <c r="X652" s="108">
        <f t="shared" si="208"/>
        <v>405.17077157761565</v>
      </c>
      <c r="Y652" s="32">
        <f>(uNES*L652+ uOCEX*G652+uEREX*'PH + UC'!H652+uHOEX*I652+uNES*S652+ uOCEX*N652+uEREX*O652+uHOEX*P652)/(1+oDR)^A$5:A$65536</f>
        <v>221.79471312833954</v>
      </c>
    </row>
    <row r="653" spans="1:25" x14ac:dyDescent="0.25">
      <c r="A653" s="4">
        <v>647</v>
      </c>
      <c r="C653" s="106">
        <f>IF(male=0,VLOOKUP((($A$5:$A$1570/'Life tables'!$I$2)*2)+age,lifetable,13,1),IF(male=1,VLOOKUP((($A$5:$A$1570/'Life tables'!$I$2)*2)+age,lifetable,10,1),"error"))</f>
        <v>5.6976556749510632E-4</v>
      </c>
      <c r="F653" s="97">
        <f t="shared" si="190"/>
        <v>58.975533487346489</v>
      </c>
      <c r="G653" s="97">
        <f t="shared" si="191"/>
        <v>5.9242157677951823</v>
      </c>
      <c r="H653" s="97">
        <f t="shared" si="192"/>
        <v>0.13556839964678211</v>
      </c>
      <c r="I653" s="97">
        <f t="shared" si="193"/>
        <v>0.13556839964678211</v>
      </c>
      <c r="J653" s="97">
        <f t="shared" si="194"/>
        <v>3.7132126876964204E-2</v>
      </c>
      <c r="K653" s="97">
        <f t="shared" si="195"/>
        <v>0.32684186722383007</v>
      </c>
      <c r="L653" s="97">
        <f t="shared" si="203"/>
        <v>52.416206926156946</v>
      </c>
      <c r="M653" s="97">
        <f t="shared" si="196"/>
        <v>346.19523809026919</v>
      </c>
      <c r="N653" s="97">
        <f t="shared" si="197"/>
        <v>33.339351504211955</v>
      </c>
      <c r="O653" s="97">
        <f t="shared" si="198"/>
        <v>0.79580686460944428</v>
      </c>
      <c r="P653" s="97">
        <f t="shared" si="199"/>
        <v>0.79580686460944428</v>
      </c>
      <c r="Q653" s="97">
        <f t="shared" si="200"/>
        <v>0.21715258752398323</v>
      </c>
      <c r="R653" s="97">
        <f t="shared" si="201"/>
        <v>6.2382600070505501E-2</v>
      </c>
      <c r="S653" s="97">
        <f t="shared" si="204"/>
        <v>310.98473766924383</v>
      </c>
      <c r="T653" s="97">
        <f t="shared" si="205"/>
        <v>105.71984086777675</v>
      </c>
      <c r="U653" s="97">
        <f t="shared" si="206"/>
        <v>489.75289673630266</v>
      </c>
      <c r="V653" s="33">
        <f t="shared" si="207"/>
        <v>999.99999999999977</v>
      </c>
      <c r="W653" s="101">
        <f t="shared" si="202"/>
        <v>37963.463218869532</v>
      </c>
      <c r="X653" s="108">
        <f t="shared" si="208"/>
        <v>404.52726239592039</v>
      </c>
      <c r="Y653" s="32">
        <f>(uNES*L653+ uOCEX*G653+uEREX*'PH + UC'!H653+uHOEX*I653+uNES*S653+ uOCEX*N653+uEREX*O653+uHOEX*P653)/(1+oDR)^A$5:A$65536</f>
        <v>221.37876523320958</v>
      </c>
    </row>
    <row r="654" spans="1:25" x14ac:dyDescent="0.25">
      <c r="A654" s="4">
        <v>648</v>
      </c>
      <c r="C654" s="106">
        <f>IF(male=0,VLOOKUP((($A$5:$A$1570/'Life tables'!$I$2)*2)+age,lifetable,13,1),IF(male=1,VLOOKUP((($A$5:$A$1570/'Life tables'!$I$2)*2)+age,lifetable,10,1),"error"))</f>
        <v>5.6976556749510632E-4</v>
      </c>
      <c r="F654" s="97">
        <f t="shared" si="190"/>
        <v>58.881857280794762</v>
      </c>
      <c r="G654" s="97">
        <f t="shared" si="191"/>
        <v>5.9148057967935621</v>
      </c>
      <c r="H654" s="97">
        <f t="shared" si="192"/>
        <v>0.13535306402103614</v>
      </c>
      <c r="I654" s="97">
        <f t="shared" si="193"/>
        <v>0.13535306402103614</v>
      </c>
      <c r="J654" s="97">
        <f t="shared" si="194"/>
        <v>3.7073146540859601E-2</v>
      </c>
      <c r="K654" s="97">
        <f t="shared" si="195"/>
        <v>0.32632271454383982</v>
      </c>
      <c r="L654" s="97">
        <f t="shared" si="203"/>
        <v>52.332949494874427</v>
      </c>
      <c r="M654" s="97">
        <f t="shared" si="196"/>
        <v>345.64540511512558</v>
      </c>
      <c r="N654" s="97">
        <f t="shared" si="197"/>
        <v>33.286401397422388</v>
      </c>
      <c r="O654" s="97">
        <f t="shared" si="198"/>
        <v>0.79454295104892958</v>
      </c>
      <c r="P654" s="97">
        <f t="shared" si="199"/>
        <v>0.79454295104892958</v>
      </c>
      <c r="Q654" s="97">
        <f t="shared" si="200"/>
        <v>0.21680770221037499</v>
      </c>
      <c r="R654" s="97">
        <f t="shared" si="201"/>
        <v>6.2283522998321697E-2</v>
      </c>
      <c r="S654" s="97">
        <f t="shared" si="204"/>
        <v>310.49082659039664</v>
      </c>
      <c r="T654" s="97">
        <f t="shared" si="205"/>
        <v>105.97372171652799</v>
      </c>
      <c r="U654" s="97">
        <f t="shared" si="206"/>
        <v>490.14150297384481</v>
      </c>
      <c r="V654" s="33">
        <f t="shared" si="207"/>
        <v>999.99999999999977</v>
      </c>
      <c r="W654" s="101">
        <f t="shared" si="202"/>
        <v>37859.62281008259</v>
      </c>
      <c r="X654" s="108">
        <f t="shared" si="208"/>
        <v>403.88477530962695</v>
      </c>
      <c r="Y654" s="32">
        <f>(uNES*L654+ uOCEX*G654+uEREX*'PH + UC'!H654+uHOEX*I654+uNES*S654+ uOCEX*N654+uEREX*O654+uHOEX*P654)/(1+oDR)^A$5:A$65536</f>
        <v>220.96359742131881</v>
      </c>
    </row>
    <row r="655" spans="1:25" x14ac:dyDescent="0.25">
      <c r="A655" s="4">
        <v>649</v>
      </c>
      <c r="C655" s="106">
        <f>IF(male=0,VLOOKUP((($A$5:$A$1570/'Life tables'!$I$2)*2)+age,lifetable,13,1),IF(male=1,VLOOKUP((($A$5:$A$1570/'Life tables'!$I$2)*2)+age,lifetable,10,1),"error"))</f>
        <v>5.6976556749510632E-4</v>
      </c>
      <c r="F655" s="97">
        <f t="shared" si="190"/>
        <v>58.788330298649228</v>
      </c>
      <c r="G655" s="97">
        <f t="shared" si="191"/>
        <v>5.9054108156958538</v>
      </c>
      <c r="H655" s="97">
        <f t="shared" si="192"/>
        <v>0.13513807142082537</v>
      </c>
      <c r="I655" s="97">
        <f t="shared" si="193"/>
        <v>0.13513807142082537</v>
      </c>
      <c r="J655" s="97">
        <f t="shared" si="194"/>
        <v>3.701426015930287E-2</v>
      </c>
      <c r="K655" s="97">
        <f t="shared" si="195"/>
        <v>0.32580438886414398</v>
      </c>
      <c r="L655" s="97">
        <f t="shared" si="203"/>
        <v>52.249824691088278</v>
      </c>
      <c r="M655" s="97">
        <f t="shared" si="196"/>
        <v>345.09644501097767</v>
      </c>
      <c r="N655" s="97">
        <f t="shared" si="197"/>
        <v>33.233535350000892</v>
      </c>
      <c r="O655" s="97">
        <f t="shared" si="198"/>
        <v>0.79328104397681753</v>
      </c>
      <c r="P655" s="97">
        <f t="shared" si="199"/>
        <v>0.79328104397681753</v>
      </c>
      <c r="Q655" s="97">
        <f t="shared" si="200"/>
        <v>0.2164633644091945</v>
      </c>
      <c r="R655" s="97">
        <f t="shared" si="201"/>
        <v>6.2184603212998728E-2</v>
      </c>
      <c r="S655" s="97">
        <f t="shared" si="204"/>
        <v>309.99769960540095</v>
      </c>
      <c r="T655" s="97">
        <f t="shared" si="205"/>
        <v>106.22719934109649</v>
      </c>
      <c r="U655" s="97">
        <f t="shared" si="206"/>
        <v>490.52949196592198</v>
      </c>
      <c r="V655" s="33">
        <f t="shared" si="207"/>
        <v>999.99999999999977</v>
      </c>
      <c r="W655" s="101">
        <f t="shared" si="202"/>
        <v>37756.066450728991</v>
      </c>
      <c r="X655" s="108">
        <f t="shared" si="208"/>
        <v>403.24330869298126</v>
      </c>
      <c r="Y655" s="32">
        <f>(uNES*L655+ uOCEX*G655+uEREX*'PH + UC'!H655+uHOEX*I655+uNES*S655+ uOCEX*N655+uEREX*O655+uHOEX*P655)/(1+oDR)^A$5:A$65536</f>
        <v>220.54920822839068</v>
      </c>
    </row>
    <row r="656" spans="1:25" x14ac:dyDescent="0.25">
      <c r="A656" s="4">
        <v>650</v>
      </c>
      <c r="C656" s="106">
        <f>IF(male=0,VLOOKUP((($A$5:$A$1570/'Life tables'!$I$2)*2)+age,lifetable,13,1),IF(male=1,VLOOKUP((($A$5:$A$1570/'Life tables'!$I$2)*2)+age,lifetable,10,1),"error"))</f>
        <v>5.6976556749510632E-4</v>
      </c>
      <c r="F656" s="97">
        <f t="shared" si="190"/>
        <v>58.694952281834055</v>
      </c>
      <c r="G656" s="97">
        <f t="shared" si="191"/>
        <v>5.8960307984773479</v>
      </c>
      <c r="H656" s="97">
        <f t="shared" si="192"/>
        <v>0.13492342125060622</v>
      </c>
      <c r="I656" s="97">
        <f t="shared" si="193"/>
        <v>0.13492342125060622</v>
      </c>
      <c r="J656" s="97">
        <f t="shared" si="194"/>
        <v>3.69554675691749E-2</v>
      </c>
      <c r="K656" s="97">
        <f t="shared" si="195"/>
        <v>0.32528688874894662</v>
      </c>
      <c r="L656" s="97">
        <f t="shared" si="203"/>
        <v>52.166832284537371</v>
      </c>
      <c r="M656" s="97">
        <f t="shared" si="196"/>
        <v>344.54835641114727</v>
      </c>
      <c r="N656" s="97">
        <f t="shared" si="197"/>
        <v>33.180753230333401</v>
      </c>
      <c r="O656" s="97">
        <f t="shared" si="198"/>
        <v>0.79202114025149395</v>
      </c>
      <c r="P656" s="97">
        <f t="shared" si="199"/>
        <v>0.79202114025149395</v>
      </c>
      <c r="Q656" s="97">
        <f t="shared" si="200"/>
        <v>0.21611957326318648</v>
      </c>
      <c r="R656" s="97">
        <f t="shared" si="201"/>
        <v>6.2085840468268233E-2</v>
      </c>
      <c r="S656" s="97">
        <f t="shared" si="204"/>
        <v>309.50535548657945</v>
      </c>
      <c r="T656" s="97">
        <f t="shared" si="205"/>
        <v>106.48027438192885</v>
      </c>
      <c r="U656" s="97">
        <f t="shared" si="206"/>
        <v>490.91686469513917</v>
      </c>
      <c r="V656" s="33">
        <f t="shared" si="207"/>
        <v>999.99999999999977</v>
      </c>
      <c r="W656" s="101">
        <f t="shared" si="202"/>
        <v>37652.793364395562</v>
      </c>
      <c r="X656" s="108">
        <f t="shared" si="208"/>
        <v>402.60286092293177</v>
      </c>
      <c r="Y656" s="32">
        <f>(uNES*L656+ uOCEX*G656+uEREX*'PH + UC'!H656+uHOEX*I656+uNES*S656+ uOCEX*N656+uEREX*O656+uHOEX*P656)/(1+oDR)^A$5:A$65536</f>
        <v>220.13559619296129</v>
      </c>
    </row>
    <row r="657" spans="1:25" x14ac:dyDescent="0.25">
      <c r="A657" s="4">
        <v>651</v>
      </c>
      <c r="C657" s="106">
        <f>IF(male=0,VLOOKUP((($A$5:$A$1570/'Life tables'!$I$2)*2)+age,lifetable,13,1),IF(male=1,VLOOKUP((($A$5:$A$1570/'Life tables'!$I$2)*2)+age,lifetable,10,1),"error"))</f>
        <v>5.6976556749510632E-4</v>
      </c>
      <c r="F657" s="97">
        <f t="shared" si="190"/>
        <v>58.601722972781708</v>
      </c>
      <c r="G657" s="97">
        <f t="shared" si="191"/>
        <v>5.8866657192648466</v>
      </c>
      <c r="H657" s="97">
        <f t="shared" si="192"/>
        <v>0.1347091129183024</v>
      </c>
      <c r="I657" s="97">
        <f t="shared" si="193"/>
        <v>0.1347091129183024</v>
      </c>
      <c r="J657" s="97">
        <f t="shared" si="194"/>
        <v>3.6896768608306221E-2</v>
      </c>
      <c r="K657" s="97">
        <f t="shared" si="195"/>
        <v>0.32477021277081081</v>
      </c>
      <c r="L657" s="97">
        <f t="shared" si="203"/>
        <v>52.083972046301142</v>
      </c>
      <c r="M657" s="97">
        <f t="shared" si="196"/>
        <v>344.00113795015005</v>
      </c>
      <c r="N657" s="97">
        <f t="shared" si="197"/>
        <v>33.128054906920809</v>
      </c>
      <c r="O657" s="97">
        <f t="shared" si="198"/>
        <v>0.79076323673408899</v>
      </c>
      <c r="P657" s="97">
        <f t="shared" si="199"/>
        <v>0.79076323673408899</v>
      </c>
      <c r="Q657" s="97">
        <f t="shared" si="200"/>
        <v>0.2157763279158445</v>
      </c>
      <c r="R657" s="97">
        <f t="shared" si="201"/>
        <v>6.1987234518076952E-2</v>
      </c>
      <c r="S657" s="97">
        <f t="shared" si="204"/>
        <v>309.01379300732714</v>
      </c>
      <c r="T657" s="97">
        <f t="shared" si="205"/>
        <v>106.732947478453</v>
      </c>
      <c r="U657" s="97">
        <f t="shared" si="206"/>
        <v>491.30362214242808</v>
      </c>
      <c r="V657" s="33">
        <f t="shared" si="207"/>
        <v>999.99999999999977</v>
      </c>
      <c r="W657" s="101">
        <f t="shared" si="202"/>
        <v>37549.802776759738</v>
      </c>
      <c r="X657" s="108">
        <f t="shared" si="208"/>
        <v>401.96343037911873</v>
      </c>
      <c r="Y657" s="32">
        <f>(uNES*L657+ uOCEX*G657+uEREX*'PH + UC'!H657+uHOEX*I657+uNES*S657+ uOCEX*N657+uEREX*O657+uHOEX*P657)/(1+oDR)^A$5:A$65536</f>
        <v>219.72275985637066</v>
      </c>
    </row>
    <row r="658" spans="1:25" x14ac:dyDescent="0.25">
      <c r="A658" s="4">
        <v>652</v>
      </c>
      <c r="C658" s="106">
        <f>IF(male=0,VLOOKUP((($A$5:$A$1570/'Life tables'!$I$2)*2)+age,lifetable,13,1),IF(male=1,VLOOKUP((($A$5:$A$1570/'Life tables'!$I$2)*2)+age,lifetable,10,1),"error"))</f>
        <v>6.1270435815030666E-4</v>
      </c>
      <c r="F658" s="97">
        <f t="shared" si="190"/>
        <v>58.508642115376055</v>
      </c>
      <c r="G658" s="97">
        <f t="shared" si="191"/>
        <v>5.8773155523309466</v>
      </c>
      <c r="H658" s="97">
        <f t="shared" si="192"/>
        <v>0.13449514583517388</v>
      </c>
      <c r="I658" s="97">
        <f t="shared" si="193"/>
        <v>0.13449514583517388</v>
      </c>
      <c r="J658" s="97">
        <f t="shared" si="194"/>
        <v>3.9614368390691782E-2</v>
      </c>
      <c r="K658" s="97">
        <f t="shared" si="195"/>
        <v>0.32425435951034326</v>
      </c>
      <c r="L658" s="97">
        <f t="shared" si="203"/>
        <v>51.99846754347373</v>
      </c>
      <c r="M658" s="97">
        <f t="shared" si="196"/>
        <v>343.45478826374267</v>
      </c>
      <c r="N658" s="97">
        <f t="shared" si="197"/>
        <v>33.075440248383529</v>
      </c>
      <c r="O658" s="97">
        <f t="shared" si="198"/>
        <v>0.78950733028858544</v>
      </c>
      <c r="P658" s="97">
        <f t="shared" si="199"/>
        <v>0.78950733028858544</v>
      </c>
      <c r="Q658" s="97">
        <f t="shared" si="200"/>
        <v>0.23166918114882945</v>
      </c>
      <c r="R658" s="97">
        <f t="shared" si="201"/>
        <v>6.1888785116595263E-2</v>
      </c>
      <c r="S658" s="97">
        <f t="shared" si="204"/>
        <v>308.50677538851653</v>
      </c>
      <c r="T658" s="97">
        <f t="shared" si="205"/>
        <v>107.00423102799252</v>
      </c>
      <c r="U658" s="97">
        <f t="shared" si="206"/>
        <v>491.68976528705502</v>
      </c>
      <c r="V658" s="33">
        <f t="shared" si="207"/>
        <v>999.99999999999977</v>
      </c>
      <c r="W658" s="101">
        <f t="shared" si="202"/>
        <v>37445.554565128019</v>
      </c>
      <c r="X658" s="108">
        <f t="shared" si="208"/>
        <v>401.30600368495226</v>
      </c>
      <c r="Y658" s="32">
        <f>(uNES*L658+ uOCEX*G658+uEREX*'PH + UC'!H658+uHOEX*I658+uNES*S658+ uOCEX*N658+uEREX*O658+uHOEX*P658)/(1+oDR)^A$5:A$65536</f>
        <v>219.30013805509159</v>
      </c>
    </row>
    <row r="659" spans="1:25" x14ac:dyDescent="0.25">
      <c r="A659" s="4">
        <v>653</v>
      </c>
      <c r="C659" s="106">
        <f>IF(male=0,VLOOKUP((($A$5:$A$1570/'Life tables'!$I$2)*2)+age,lifetable,13,1),IF(male=1,VLOOKUP((($A$5:$A$1570/'Life tables'!$I$2)*2)+age,lifetable,10,1),"error"))</f>
        <v>6.1270435815030666E-4</v>
      </c>
      <c r="F659" s="97">
        <f t="shared" si="190"/>
        <v>58.412921508804573</v>
      </c>
      <c r="G659" s="97">
        <f t="shared" si="191"/>
        <v>5.8677002170686494</v>
      </c>
      <c r="H659" s="97">
        <f t="shared" si="192"/>
        <v>0.13427511070062273</v>
      </c>
      <c r="I659" s="97">
        <f t="shared" si="193"/>
        <v>0.13427511070062273</v>
      </c>
      <c r="J659" s="97">
        <f t="shared" si="194"/>
        <v>3.9549558967088588E-2</v>
      </c>
      <c r="K659" s="97">
        <f t="shared" si="195"/>
        <v>0.32372387678414066</v>
      </c>
      <c r="L659" s="97">
        <f t="shared" si="203"/>
        <v>51.913397634583447</v>
      </c>
      <c r="M659" s="97">
        <f t="shared" si="196"/>
        <v>342.89308217614769</v>
      </c>
      <c r="N659" s="97">
        <f t="shared" si="197"/>
        <v>33.021346735140284</v>
      </c>
      <c r="O659" s="97">
        <f t="shared" si="198"/>
        <v>0.78821612373454131</v>
      </c>
      <c r="P659" s="97">
        <f t="shared" si="199"/>
        <v>0.78821612373454131</v>
      </c>
      <c r="Q659" s="97">
        <f t="shared" si="200"/>
        <v>0.23129029579388274</v>
      </c>
      <c r="R659" s="97">
        <f t="shared" si="201"/>
        <v>6.1787568570657481E-2</v>
      </c>
      <c r="S659" s="97">
        <f t="shared" si="204"/>
        <v>308.00222532917377</v>
      </c>
      <c r="T659" s="97">
        <f t="shared" si="205"/>
        <v>107.27507088275348</v>
      </c>
      <c r="U659" s="97">
        <f t="shared" si="206"/>
        <v>492.0752767324098</v>
      </c>
      <c r="V659" s="33">
        <f t="shared" si="207"/>
        <v>999.99999999999977</v>
      </c>
      <c r="W659" s="101">
        <f t="shared" si="202"/>
        <v>37341.363203059889</v>
      </c>
      <c r="X659" s="108">
        <f t="shared" si="208"/>
        <v>400.64965238483649</v>
      </c>
      <c r="Y659" s="32">
        <f>(uNES*L659+ uOCEX*G659+uEREX*'PH + UC'!H659+uHOEX*I659+uNES*S659+ uOCEX*N659+uEREX*O659+uHOEX*P659)/(1+oDR)^A$5:A$65536</f>
        <v>218.87849931596602</v>
      </c>
    </row>
    <row r="660" spans="1:25" x14ac:dyDescent="0.25">
      <c r="A660" s="4">
        <v>654</v>
      </c>
      <c r="C660" s="106">
        <f>IF(male=0,VLOOKUP((($A$5:$A$1570/'Life tables'!$I$2)*2)+age,lifetable,13,1),IF(male=1,VLOOKUP((($A$5:$A$1570/'Life tables'!$I$2)*2)+age,lifetable,10,1),"error"))</f>
        <v>6.1270435815030666E-4</v>
      </c>
      <c r="F660" s="97">
        <f t="shared" si="190"/>
        <v>58.317358844526353</v>
      </c>
      <c r="G660" s="97">
        <f t="shared" si="191"/>
        <v>5.8581007474402647</v>
      </c>
      <c r="H660" s="97">
        <f t="shared" si="192"/>
        <v>0.13405543863161193</v>
      </c>
      <c r="I660" s="97">
        <f t="shared" si="193"/>
        <v>0.13405543863161193</v>
      </c>
      <c r="J660" s="97">
        <f t="shared" si="194"/>
        <v>3.9484856481263528E-2</v>
      </c>
      <c r="K660" s="97">
        <f t="shared" si="195"/>
        <v>0.32319426937268281</v>
      </c>
      <c r="L660" s="97">
        <f t="shared" si="203"/>
        <v>51.828468093968922</v>
      </c>
      <c r="M660" s="97">
        <f t="shared" si="196"/>
        <v>342.33229354031005</v>
      </c>
      <c r="N660" s="97">
        <f t="shared" si="197"/>
        <v>32.967341574489041</v>
      </c>
      <c r="O660" s="97">
        <f t="shared" si="198"/>
        <v>0.78692702614771037</v>
      </c>
      <c r="P660" s="97">
        <f t="shared" si="199"/>
        <v>0.78692702614771037</v>
      </c>
      <c r="Q660" s="97">
        <f t="shared" si="200"/>
        <v>0.23091202928399118</v>
      </c>
      <c r="R660" s="97">
        <f t="shared" si="201"/>
        <v>6.1686517344804334E-2</v>
      </c>
      <c r="S660" s="97">
        <f t="shared" si="204"/>
        <v>307.49849936689679</v>
      </c>
      <c r="T660" s="97">
        <f t="shared" si="205"/>
        <v>107.54546776851873</v>
      </c>
      <c r="U660" s="97">
        <f t="shared" si="206"/>
        <v>492.46015751912728</v>
      </c>
      <c r="V660" s="33">
        <f t="shared" si="207"/>
        <v>999.99999999999966</v>
      </c>
      <c r="W660" s="101">
        <f t="shared" si="202"/>
        <v>37237.461744463311</v>
      </c>
      <c r="X660" s="108">
        <f t="shared" si="208"/>
        <v>399.99437471235365</v>
      </c>
      <c r="Y660" s="32">
        <f>(uNES*L660+ uOCEX*G660+uEREX*'PH + UC'!H660+uHOEX*I660+uNES*S660+ uOCEX*N660+uEREX*O660+uHOEX*P660)/(1+oDR)^A$5:A$65536</f>
        <v>218.45767131907326</v>
      </c>
    </row>
    <row r="661" spans="1:25" x14ac:dyDescent="0.25">
      <c r="A661" s="4">
        <v>655</v>
      </c>
      <c r="C661" s="106">
        <f>IF(male=0,VLOOKUP((($A$5:$A$1570/'Life tables'!$I$2)*2)+age,lifetable,13,1),IF(male=1,VLOOKUP((($A$5:$A$1570/'Life tables'!$I$2)*2)+age,lifetable,10,1),"error"))</f>
        <v>6.1270435815030666E-4</v>
      </c>
      <c r="F661" s="97">
        <f t="shared" si="190"/>
        <v>58.221953795170961</v>
      </c>
      <c r="G661" s="97">
        <f t="shared" si="191"/>
        <v>5.8485171105607483</v>
      </c>
      <c r="H661" s="97">
        <f t="shared" si="192"/>
        <v>0.13383612887560764</v>
      </c>
      <c r="I661" s="97">
        <f t="shared" si="193"/>
        <v>0.13383612887560764</v>
      </c>
      <c r="J661" s="97">
        <f t="shared" si="194"/>
        <v>3.9420260711564334E-2</v>
      </c>
      <c r="K661" s="97">
        <f t="shared" si="195"/>
        <v>0.32266553546168586</v>
      </c>
      <c r="L661" s="97">
        <f t="shared" si="203"/>
        <v>51.74367863068575</v>
      </c>
      <c r="M661" s="97">
        <f t="shared" si="196"/>
        <v>341.77242091718279</v>
      </c>
      <c r="N661" s="97">
        <f t="shared" si="197"/>
        <v>32.913424627846474</v>
      </c>
      <c r="O661" s="97">
        <f t="shared" si="198"/>
        <v>0.7856400342201223</v>
      </c>
      <c r="P661" s="97">
        <f t="shared" si="199"/>
        <v>0.7856400342201223</v>
      </c>
      <c r="Q661" s="97">
        <f t="shared" si="200"/>
        <v>0.23053438064848014</v>
      </c>
      <c r="R661" s="97">
        <f t="shared" si="201"/>
        <v>6.1585631179726964E-2</v>
      </c>
      <c r="S661" s="97">
        <f t="shared" si="204"/>
        <v>306.99559620906786</v>
      </c>
      <c r="T661" s="97">
        <f t="shared" si="205"/>
        <v>107.81542240987878</v>
      </c>
      <c r="U661" s="97">
        <f t="shared" si="206"/>
        <v>492.84440868576871</v>
      </c>
      <c r="V661" s="33">
        <f t="shared" si="207"/>
        <v>999.99999999999977</v>
      </c>
      <c r="W661" s="101">
        <f t="shared" si="202"/>
        <v>37133.849384603222</v>
      </c>
      <c r="X661" s="108">
        <f t="shared" si="208"/>
        <v>399.34016890435225</v>
      </c>
      <c r="Y661" s="32">
        <f>(uNES*L661+ uOCEX*G661+uEREX*'PH + UC'!H661+uHOEX*I661+uNES*S661+ uOCEX*N661+uEREX*O661+uHOEX*P661)/(1+oDR)^A$5:A$65536</f>
        <v>218.0376525016903</v>
      </c>
    </row>
    <row r="662" spans="1:25" x14ac:dyDescent="0.25">
      <c r="A662" s="4">
        <v>656</v>
      </c>
      <c r="C662" s="106">
        <f>IF(male=0,VLOOKUP((($A$5:$A$1570/'Life tables'!$I$2)*2)+age,lifetable,13,1),IF(male=1,VLOOKUP((($A$5:$A$1570/'Life tables'!$I$2)*2)+age,lifetable,10,1),"error"))</f>
        <v>6.1270435815030666E-4</v>
      </c>
      <c r="F662" s="97">
        <f t="shared" si="190"/>
        <v>58.126706037337875</v>
      </c>
      <c r="G662" s="97">
        <f t="shared" si="191"/>
        <v>5.8389492739438404</v>
      </c>
      <c r="H662" s="97">
        <f t="shared" si="192"/>
        <v>0.13361718068920173</v>
      </c>
      <c r="I662" s="97">
        <f t="shared" si="193"/>
        <v>0.13361718068920173</v>
      </c>
      <c r="J662" s="97">
        <f t="shared" si="194"/>
        <v>3.9355771439026688E-2</v>
      </c>
      <c r="K662" s="97">
        <f t="shared" si="195"/>
        <v>0.322137673258867</v>
      </c>
      <c r="L662" s="97">
        <f t="shared" si="203"/>
        <v>51.659028957317737</v>
      </c>
      <c r="M662" s="97">
        <f t="shared" si="196"/>
        <v>341.21346286701447</v>
      </c>
      <c r="N662" s="97">
        <f t="shared" si="197"/>
        <v>32.85959575656139</v>
      </c>
      <c r="O662" s="97">
        <f t="shared" si="198"/>
        <v>0.78435514464218814</v>
      </c>
      <c r="P662" s="97">
        <f t="shared" si="199"/>
        <v>0.78435514464218814</v>
      </c>
      <c r="Q662" s="97">
        <f t="shared" si="200"/>
        <v>0.23015734891619982</v>
      </c>
      <c r="R662" s="97">
        <f t="shared" si="201"/>
        <v>6.1484909815989586E-2</v>
      </c>
      <c r="S662" s="97">
        <f t="shared" si="204"/>
        <v>306.49351456243653</v>
      </c>
      <c r="T662" s="97">
        <f t="shared" si="205"/>
        <v>108.08493553023401</v>
      </c>
      <c r="U662" s="97">
        <f t="shared" si="206"/>
        <v>493.22803126884355</v>
      </c>
      <c r="V662" s="33">
        <f t="shared" si="207"/>
        <v>999.99999999999989</v>
      </c>
      <c r="W662" s="101">
        <f t="shared" si="202"/>
        <v>37030.52532088021</v>
      </c>
      <c r="X662" s="108">
        <f t="shared" si="208"/>
        <v>398.68703320092231</v>
      </c>
      <c r="Y662" s="32">
        <f>(uNES*L662+ uOCEX*G662+uEREX*'PH + UC'!H662+uHOEX*I662+uNES*S662+ uOCEX*N662+uEREX*O662+uHOEX*P662)/(1+oDR)^A$5:A$65536</f>
        <v>217.6184413042958</v>
      </c>
    </row>
    <row r="663" spans="1:25" x14ac:dyDescent="0.25">
      <c r="A663" s="4">
        <v>657</v>
      </c>
      <c r="C663" s="106">
        <f>IF(male=0,VLOOKUP((($A$5:$A$1570/'Life tables'!$I$2)*2)+age,lifetable,13,1),IF(male=1,VLOOKUP((($A$5:$A$1570/'Life tables'!$I$2)*2)+age,lifetable,10,1),"error"))</f>
        <v>6.1270435815030666E-4</v>
      </c>
      <c r="F663" s="97">
        <f t="shared" si="190"/>
        <v>58.031615251419147</v>
      </c>
      <c r="G663" s="97">
        <f t="shared" si="191"/>
        <v>5.8293972054842538</v>
      </c>
      <c r="H663" s="97">
        <f t="shared" si="192"/>
        <v>0.13339859333770412</v>
      </c>
      <c r="I663" s="97">
        <f t="shared" si="193"/>
        <v>0.13339859333770412</v>
      </c>
      <c r="J663" s="97">
        <f t="shared" si="194"/>
        <v>3.9291388447254001E-2</v>
      </c>
      <c r="K663" s="97">
        <f t="shared" si="195"/>
        <v>0.32161068099296186</v>
      </c>
      <c r="L663" s="97">
        <f t="shared" si="203"/>
        <v>51.574518789819265</v>
      </c>
      <c r="M663" s="97">
        <f t="shared" si="196"/>
        <v>340.65541794950309</v>
      </c>
      <c r="N663" s="97">
        <f t="shared" si="197"/>
        <v>32.805854821929586</v>
      </c>
      <c r="O663" s="97">
        <f t="shared" si="198"/>
        <v>0.78307235410305254</v>
      </c>
      <c r="P663" s="97">
        <f t="shared" si="199"/>
        <v>0.78307235410305254</v>
      </c>
      <c r="Q663" s="97">
        <f t="shared" si="200"/>
        <v>0.22978093311562919</v>
      </c>
      <c r="R663" s="97">
        <f t="shared" si="201"/>
        <v>6.1384352994057173E-2</v>
      </c>
      <c r="S663" s="97">
        <f t="shared" si="204"/>
        <v>305.99225313325769</v>
      </c>
      <c r="T663" s="97">
        <f t="shared" si="205"/>
        <v>108.35400785179689</v>
      </c>
      <c r="U663" s="97">
        <f t="shared" si="206"/>
        <v>493.61102630283057</v>
      </c>
      <c r="V663" s="33">
        <f t="shared" si="207"/>
        <v>999.99999999999977</v>
      </c>
      <c r="W663" s="101">
        <f t="shared" si="202"/>
        <v>36927.488752829784</v>
      </c>
      <c r="X663" s="108">
        <f t="shared" si="208"/>
        <v>398.03496584537231</v>
      </c>
      <c r="Y663" s="32">
        <f>(uNES*L663+ uOCEX*G663+uEREX*'PH + UC'!H663+uHOEX*I663+uNES*S663+ uOCEX*N663+uEREX*O663+uHOEX*P663)/(1+oDR)^A$5:A$65536</f>
        <v>217.20003617055482</v>
      </c>
    </row>
    <row r="664" spans="1:25" x14ac:dyDescent="0.25">
      <c r="A664" s="4">
        <v>658</v>
      </c>
      <c r="C664" s="106">
        <f>IF(male=0,VLOOKUP((($A$5:$A$1570/'Life tables'!$I$2)*2)+age,lifetable,13,1),IF(male=1,VLOOKUP((($A$5:$A$1570/'Life tables'!$I$2)*2)+age,lifetable,10,1),"error"))</f>
        <v>6.1270435815030666E-4</v>
      </c>
      <c r="F664" s="97">
        <f t="shared" si="190"/>
        <v>57.936681121430915</v>
      </c>
      <c r="G664" s="97">
        <f t="shared" si="191"/>
        <v>5.8198608734407493</v>
      </c>
      <c r="H664" s="97">
        <f t="shared" si="192"/>
        <v>0.13318036609475559</v>
      </c>
      <c r="I664" s="97">
        <f t="shared" si="193"/>
        <v>0.13318036609475559</v>
      </c>
      <c r="J664" s="97">
        <f t="shared" si="194"/>
        <v>3.9227111522303536E-2</v>
      </c>
      <c r="K664" s="97">
        <f t="shared" si="195"/>
        <v>0.32108455691279092</v>
      </c>
      <c r="L664" s="97">
        <f t="shared" si="203"/>
        <v>51.490147847365563</v>
      </c>
      <c r="M664" s="97">
        <f t="shared" si="196"/>
        <v>340.09828472394145</v>
      </c>
      <c r="N664" s="97">
        <f t="shared" si="197"/>
        <v>32.752201685207837</v>
      </c>
      <c r="O664" s="97">
        <f t="shared" si="198"/>
        <v>0.78179165929092942</v>
      </c>
      <c r="P664" s="97">
        <f t="shared" si="199"/>
        <v>0.78179165929092942</v>
      </c>
      <c r="Q664" s="97">
        <f t="shared" si="200"/>
        <v>0.22940513227497369</v>
      </c>
      <c r="R664" s="97">
        <f t="shared" si="201"/>
        <v>6.1283960454321718E-2</v>
      </c>
      <c r="S664" s="97">
        <f t="shared" si="204"/>
        <v>305.49181062742247</v>
      </c>
      <c r="T664" s="97">
        <f t="shared" si="205"/>
        <v>108.62264009559416</v>
      </c>
      <c r="U664" s="97">
        <f t="shared" si="206"/>
        <v>493.99339482019769</v>
      </c>
      <c r="V664" s="33">
        <f t="shared" si="207"/>
        <v>999.99999999999977</v>
      </c>
      <c r="W664" s="101">
        <f t="shared" si="202"/>
        <v>36824.738882121615</v>
      </c>
      <c r="X664" s="108">
        <f t="shared" si="208"/>
        <v>397.383965084208</v>
      </c>
      <c r="Y664" s="32">
        <f>(uNES*L664+ uOCEX*G664+uEREX*'PH + UC'!H664+uHOEX*I664+uNES*S664+ uOCEX*N664+uEREX*O664+uHOEX*P664)/(1+oDR)^A$5:A$65536</f>
        <v>216.78243554730307</v>
      </c>
    </row>
    <row r="665" spans="1:25" x14ac:dyDescent="0.25">
      <c r="A665" s="4">
        <v>659</v>
      </c>
      <c r="C665" s="106">
        <f>IF(male=0,VLOOKUP((($A$5:$A$1570/'Life tables'!$I$2)*2)+age,lifetable,13,1),IF(male=1,VLOOKUP((($A$5:$A$1570/'Life tables'!$I$2)*2)+age,lifetable,10,1),"error"))</f>
        <v>6.1270435815030666E-4</v>
      </c>
      <c r="F665" s="97">
        <f t="shared" si="190"/>
        <v>57.841903334853214</v>
      </c>
      <c r="G665" s="97">
        <f t="shared" si="191"/>
        <v>5.81034024642004</v>
      </c>
      <c r="H665" s="97">
        <f t="shared" si="192"/>
        <v>0.1329624982419593</v>
      </c>
      <c r="I665" s="97">
        <f t="shared" si="193"/>
        <v>0.1329624982419593</v>
      </c>
      <c r="J665" s="97">
        <f t="shared" si="194"/>
        <v>3.9162940452577802E-2</v>
      </c>
      <c r="K665" s="97">
        <f t="shared" si="195"/>
        <v>0.32055929928637122</v>
      </c>
      <c r="L665" s="97">
        <f t="shared" si="203"/>
        <v>51.405915852210306</v>
      </c>
      <c r="M665" s="97">
        <f t="shared" si="196"/>
        <v>339.54206174935479</v>
      </c>
      <c r="N665" s="97">
        <f t="shared" si="197"/>
        <v>32.698636207627153</v>
      </c>
      <c r="O665" s="97">
        <f t="shared" si="198"/>
        <v>0.7805130568934171</v>
      </c>
      <c r="P665" s="97">
        <f t="shared" si="199"/>
        <v>0.7805130568934171</v>
      </c>
      <c r="Q665" s="97">
        <f t="shared" si="200"/>
        <v>0.22902994542225844</v>
      </c>
      <c r="R665" s="97">
        <f t="shared" si="201"/>
        <v>6.1183731937126985E-2</v>
      </c>
      <c r="S665" s="97">
        <f t="shared" si="204"/>
        <v>304.99218575058143</v>
      </c>
      <c r="T665" s="97">
        <f t="shared" si="205"/>
        <v>108.890832981469</v>
      </c>
      <c r="U665" s="97">
        <f t="shared" si="206"/>
        <v>494.37513785142119</v>
      </c>
      <c r="V665" s="33">
        <f t="shared" si="207"/>
        <v>999.99999999999989</v>
      </c>
      <c r="W665" s="101">
        <f t="shared" si="202"/>
        <v>36722.274912558132</v>
      </c>
      <c r="X665" s="108">
        <f t="shared" si="208"/>
        <v>396.73402916710967</v>
      </c>
      <c r="Y665" s="32">
        <f>(uNES*L665+ uOCEX*G665+uEREX*'PH + UC'!H665+uHOEX*I665+uNES*S665+ uOCEX*N665+uEREX*O665+uHOEX*P665)/(1+oDR)^A$5:A$65536</f>
        <v>216.36563788453191</v>
      </c>
    </row>
    <row r="666" spans="1:25" x14ac:dyDescent="0.25">
      <c r="A666" s="4">
        <v>660</v>
      </c>
      <c r="C666" s="106">
        <f>IF(male=0,VLOOKUP((($A$5:$A$1570/'Life tables'!$I$2)*2)+age,lifetable,13,1),IF(male=1,VLOOKUP((($A$5:$A$1570/'Life tables'!$I$2)*2)+age,lifetable,10,1),"error"))</f>
        <v>6.1270435815030666E-4</v>
      </c>
      <c r="F666" s="97">
        <f t="shared" si="190"/>
        <v>57.747281582477669</v>
      </c>
      <c r="G666" s="97">
        <f t="shared" si="191"/>
        <v>5.8008352933614997</v>
      </c>
      <c r="H666" s="97">
        <f t="shared" si="192"/>
        <v>0.13274498906853097</v>
      </c>
      <c r="I666" s="97">
        <f t="shared" si="193"/>
        <v>0.13274498906853097</v>
      </c>
      <c r="J666" s="97">
        <f t="shared" si="194"/>
        <v>3.9098875028721523E-2</v>
      </c>
      <c r="K666" s="97">
        <f t="shared" si="195"/>
        <v>0.32003490640007287</v>
      </c>
      <c r="L666" s="97">
        <f t="shared" si="203"/>
        <v>51.32182252955031</v>
      </c>
      <c r="M666" s="97">
        <f t="shared" si="196"/>
        <v>338.98674758463198</v>
      </c>
      <c r="N666" s="97">
        <f t="shared" si="197"/>
        <v>32.645158250405416</v>
      </c>
      <c r="O666" s="97">
        <f t="shared" si="198"/>
        <v>0.77923654359780081</v>
      </c>
      <c r="P666" s="97">
        <f t="shared" si="199"/>
        <v>0.77923654359780081</v>
      </c>
      <c r="Q666" s="97">
        <f t="shared" si="200"/>
        <v>0.22865537158541649</v>
      </c>
      <c r="R666" s="97">
        <f t="shared" si="201"/>
        <v>6.1083667182792158E-2</v>
      </c>
      <c r="S666" s="97">
        <f t="shared" si="204"/>
        <v>304.49337720826276</v>
      </c>
      <c r="T666" s="97">
        <f t="shared" si="205"/>
        <v>109.15858722808314</v>
      </c>
      <c r="U666" s="97">
        <f t="shared" si="206"/>
        <v>494.75625642500404</v>
      </c>
      <c r="V666" s="33">
        <f t="shared" si="207"/>
        <v>999.99999999999977</v>
      </c>
      <c r="W666" s="101">
        <f t="shared" si="202"/>
        <v>36620.096050073269</v>
      </c>
      <c r="X666" s="108">
        <f t="shared" si="208"/>
        <v>396.08515634691264</v>
      </c>
      <c r="Y666" s="32">
        <f>(uNES*L666+ uOCEX*G666+uEREX*'PH + UC'!H666+uHOEX*I666+uNES*S666+ uOCEX*N666+uEREX*O666+uHOEX*P666)/(1+oDR)^A$5:A$65536</f>
        <v>215.94964163537324</v>
      </c>
    </row>
    <row r="667" spans="1:25" x14ac:dyDescent="0.25">
      <c r="A667" s="4">
        <v>661</v>
      </c>
      <c r="C667" s="106">
        <f>IF(male=0,VLOOKUP((($A$5:$A$1570/'Life tables'!$I$2)*2)+age,lifetable,13,1),IF(male=1,VLOOKUP((($A$5:$A$1570/'Life tables'!$I$2)*2)+age,lifetable,10,1),"error"))</f>
        <v>6.1270435815030666E-4</v>
      </c>
      <c r="F667" s="97">
        <f t="shared" si="190"/>
        <v>57.652815558262859</v>
      </c>
      <c r="G667" s="97">
        <f t="shared" si="191"/>
        <v>5.7913459835226258</v>
      </c>
      <c r="H667" s="97">
        <f t="shared" si="192"/>
        <v>0.13252783787096625</v>
      </c>
      <c r="I667" s="97">
        <f t="shared" si="193"/>
        <v>0.13252783787096625</v>
      </c>
      <c r="J667" s="97">
        <f t="shared" si="194"/>
        <v>3.9034915043523598E-2</v>
      </c>
      <c r="K667" s="97">
        <f t="shared" si="195"/>
        <v>0.31951137655781708</v>
      </c>
      <c r="L667" s="97">
        <f t="shared" si="203"/>
        <v>51.237867607396957</v>
      </c>
      <c r="M667" s="97">
        <f t="shared" si="196"/>
        <v>338.43234078864981</v>
      </c>
      <c r="N667" s="97">
        <f t="shared" si="197"/>
        <v>32.591767674759332</v>
      </c>
      <c r="O667" s="97">
        <f t="shared" si="198"/>
        <v>0.77796211609133792</v>
      </c>
      <c r="P667" s="97">
        <f t="shared" si="199"/>
        <v>0.77796211609133792</v>
      </c>
      <c r="Q667" s="97">
        <f t="shared" si="200"/>
        <v>0.22828140979237285</v>
      </c>
      <c r="R667" s="97">
        <f t="shared" si="201"/>
        <v>6.0983765931634251E-2</v>
      </c>
      <c r="S667" s="97">
        <f t="shared" si="204"/>
        <v>303.99538370598378</v>
      </c>
      <c r="T667" s="97">
        <f t="shared" si="205"/>
        <v>109.42590355291904</v>
      </c>
      <c r="U667" s="97">
        <f t="shared" si="206"/>
        <v>495.13675156749349</v>
      </c>
      <c r="V667" s="33">
        <f t="shared" si="207"/>
        <v>999.99999999999977</v>
      </c>
      <c r="W667" s="101">
        <f t="shared" si="202"/>
        <v>36518.201502730772</v>
      </c>
      <c r="X667" s="108">
        <f t="shared" si="208"/>
        <v>395.43734487958733</v>
      </c>
      <c r="Y667" s="32">
        <f>(uNES*L667+ uOCEX*G667+uEREX*'PH + UC'!H667+uHOEX*I667+uNES*S667+ uOCEX*N667+uEREX*O667+uHOEX*P667)/(1+oDR)^A$5:A$65536</f>
        <v>215.53444525608643</v>
      </c>
    </row>
    <row r="668" spans="1:25" x14ac:dyDescent="0.25">
      <c r="A668" s="4">
        <v>662</v>
      </c>
      <c r="C668" s="106">
        <f>IF(male=0,VLOOKUP((($A$5:$A$1570/'Life tables'!$I$2)*2)+age,lifetable,13,1),IF(male=1,VLOOKUP((($A$5:$A$1570/'Life tables'!$I$2)*2)+age,lifetable,10,1),"error"))</f>
        <v>6.1270435815030666E-4</v>
      </c>
      <c r="F668" s="97">
        <f t="shared" si="190"/>
        <v>57.558504959196718</v>
      </c>
      <c r="G668" s="97">
        <f t="shared" si="191"/>
        <v>5.781872286465223</v>
      </c>
      <c r="H668" s="97">
        <f t="shared" si="192"/>
        <v>0.13231104395272439</v>
      </c>
      <c r="I668" s="97">
        <f t="shared" si="193"/>
        <v>0.13231104395272439</v>
      </c>
      <c r="J668" s="97">
        <f t="shared" si="194"/>
        <v>3.8971060291824094E-2</v>
      </c>
      <c r="K668" s="97">
        <f t="shared" si="195"/>
        <v>0.31898870808031382</v>
      </c>
      <c r="L668" s="97">
        <f t="shared" si="203"/>
        <v>51.15405081645391</v>
      </c>
      <c r="M668" s="97">
        <f t="shared" si="196"/>
        <v>337.87883992039059</v>
      </c>
      <c r="N668" s="97">
        <f t="shared" si="197"/>
        <v>32.53846434191577</v>
      </c>
      <c r="O668" s="97">
        <f t="shared" si="198"/>
        <v>0.77668977106152803</v>
      </c>
      <c r="P668" s="97">
        <f t="shared" si="199"/>
        <v>0.77668977106152803</v>
      </c>
      <c r="Q668" s="97">
        <f t="shared" si="200"/>
        <v>0.22790805907112358</v>
      </c>
      <c r="R668" s="97">
        <f t="shared" si="201"/>
        <v>6.0884027923989309E-2</v>
      </c>
      <c r="S668" s="97">
        <f t="shared" si="204"/>
        <v>303.49820394935665</v>
      </c>
      <c r="T668" s="97">
        <f t="shared" si="205"/>
        <v>109.69278267228199</v>
      </c>
      <c r="U668" s="97">
        <f t="shared" si="206"/>
        <v>495.51662430349779</v>
      </c>
      <c r="V668" s="33">
        <f t="shared" si="207"/>
        <v>999.99999999999989</v>
      </c>
      <c r="W668" s="101">
        <f t="shared" si="202"/>
        <v>36416.590480722291</v>
      </c>
      <c r="X668" s="108">
        <f t="shared" si="208"/>
        <v>394.79059302422007</v>
      </c>
      <c r="Y668" s="32">
        <f>(uNES*L668+ uOCEX*G668+uEREX*'PH + UC'!H668+uHOEX*I668+uNES*S668+ uOCEX*N668+uEREX*O668+uHOEX*P668)/(1+oDR)^A$5:A$65536</f>
        <v>215.12004720604403</v>
      </c>
    </row>
    <row r="669" spans="1:25" x14ac:dyDescent="0.25">
      <c r="A669" s="4">
        <v>663</v>
      </c>
      <c r="C669" s="106">
        <f>IF(male=0,VLOOKUP((($A$5:$A$1570/'Life tables'!$I$2)*2)+age,lifetable,13,1),IF(male=1,VLOOKUP((($A$5:$A$1570/'Life tables'!$I$2)*2)+age,lifetable,10,1),"error"))</f>
        <v>6.1270435815030666E-4</v>
      </c>
      <c r="F669" s="97">
        <f t="shared" si="190"/>
        <v>57.464349485165855</v>
      </c>
      <c r="G669" s="97">
        <f t="shared" si="191"/>
        <v>5.7724141720422724</v>
      </c>
      <c r="H669" s="97">
        <f t="shared" si="192"/>
        <v>0.13209460662392791</v>
      </c>
      <c r="I669" s="97">
        <f t="shared" si="193"/>
        <v>0.13209460662392791</v>
      </c>
      <c r="J669" s="97">
        <f t="shared" si="194"/>
        <v>3.8907310570425603E-2</v>
      </c>
      <c r="K669" s="97">
        <f t="shared" si="195"/>
        <v>0.3184668993043373</v>
      </c>
      <c r="L669" s="97">
        <f t="shared" si="203"/>
        <v>51.070371890000963</v>
      </c>
      <c r="M669" s="97">
        <f t="shared" si="196"/>
        <v>337.32624353905419</v>
      </c>
      <c r="N669" s="97">
        <f t="shared" si="197"/>
        <v>32.485248113122566</v>
      </c>
      <c r="O669" s="97">
        <f t="shared" si="198"/>
        <v>0.77541950519637137</v>
      </c>
      <c r="P669" s="97">
        <f t="shared" si="199"/>
        <v>0.77541950519637137</v>
      </c>
      <c r="Q669" s="97">
        <f t="shared" si="200"/>
        <v>0.22753531844981156</v>
      </c>
      <c r="R669" s="97">
        <f t="shared" si="201"/>
        <v>6.0784452900232544E-2</v>
      </c>
      <c r="S669" s="97">
        <f t="shared" si="204"/>
        <v>303.00183664418881</v>
      </c>
      <c r="T669" s="97">
        <f t="shared" si="205"/>
        <v>109.95922530130223</v>
      </c>
      <c r="U669" s="97">
        <f t="shared" si="206"/>
        <v>495.89587565570235</v>
      </c>
      <c r="V669" s="33">
        <f t="shared" si="207"/>
        <v>999.99999999999977</v>
      </c>
      <c r="W669" s="101">
        <f t="shared" si="202"/>
        <v>36315.262196365387</v>
      </c>
      <c r="X669" s="108">
        <f t="shared" si="208"/>
        <v>394.14489904299523</v>
      </c>
      <c r="Y669" s="32">
        <f>(uNES*L669+ uOCEX*G669+uEREX*'PH + UC'!H669+uHOEX*I669+uNES*S669+ uOCEX*N669+uEREX*O669+uHOEX*P669)/(1+oDR)^A$5:A$65536</f>
        <v>214.70644594771858</v>
      </c>
    </row>
    <row r="670" spans="1:25" x14ac:dyDescent="0.25">
      <c r="A670" s="4">
        <v>664</v>
      </c>
      <c r="C670" s="106">
        <f>IF(male=0,VLOOKUP((($A$5:$A$1570/'Life tables'!$I$2)*2)+age,lifetable,13,1),IF(male=1,VLOOKUP((($A$5:$A$1570/'Life tables'!$I$2)*2)+age,lifetable,10,1),"error"))</f>
        <v>6.1270435815030666E-4</v>
      </c>
      <c r="F670" s="97">
        <f t="shared" si="190"/>
        <v>57.370348838831234</v>
      </c>
      <c r="G670" s="97">
        <f t="shared" si="191"/>
        <v>5.7629716103854465</v>
      </c>
      <c r="H670" s="97">
        <f t="shared" si="192"/>
        <v>0.13187852520107682</v>
      </c>
      <c r="I670" s="97">
        <f t="shared" si="193"/>
        <v>0.13187852520107682</v>
      </c>
      <c r="J670" s="97">
        <f t="shared" si="194"/>
        <v>3.8843665678009197E-2</v>
      </c>
      <c r="K670" s="97">
        <f t="shared" si="195"/>
        <v>0.31794594858203745</v>
      </c>
      <c r="L670" s="97">
        <f t="shared" si="203"/>
        <v>50.986830563783585</v>
      </c>
      <c r="M670" s="97">
        <f t="shared" si="196"/>
        <v>336.77455020416403</v>
      </c>
      <c r="N670" s="97">
        <f t="shared" si="197"/>
        <v>32.4321188496587</v>
      </c>
      <c r="O670" s="97">
        <f t="shared" si="198"/>
        <v>0.77415131518461167</v>
      </c>
      <c r="P670" s="97">
        <f t="shared" si="199"/>
        <v>0.77415131518461167</v>
      </c>
      <c r="Q670" s="97">
        <f t="shared" si="200"/>
        <v>0.22716318695679796</v>
      </c>
      <c r="R670" s="97">
        <f t="shared" si="201"/>
        <v>6.0685040600797491E-2</v>
      </c>
      <c r="S670" s="97">
        <f t="shared" si="204"/>
        <v>302.50628049657848</v>
      </c>
      <c r="T670" s="97">
        <f t="shared" si="205"/>
        <v>110.22523215393703</v>
      </c>
      <c r="U670" s="97">
        <f t="shared" si="206"/>
        <v>496.27450664488521</v>
      </c>
      <c r="V670" s="33">
        <f t="shared" si="207"/>
        <v>999.99999999999977</v>
      </c>
      <c r="W670" s="101">
        <f t="shared" si="202"/>
        <v>36214.215864101301</v>
      </c>
      <c r="X670" s="108">
        <f t="shared" si="208"/>
        <v>393.50026120117758</v>
      </c>
      <c r="Y670" s="32">
        <f>(uNES*L670+ uOCEX*G670+uEREX*'PH + UC'!H670+uHOEX*I670+uNES*S670+ uOCEX*N670+uEREX*O670+uHOEX*P670)/(1+oDR)^A$5:A$65536</f>
        <v>214.29363994666954</v>
      </c>
    </row>
    <row r="671" spans="1:25" x14ac:dyDescent="0.25">
      <c r="A671" s="4">
        <v>665</v>
      </c>
      <c r="C671" s="106">
        <f>IF(male=0,VLOOKUP((($A$5:$A$1570/'Life tables'!$I$2)*2)+age,lifetable,13,1),IF(male=1,VLOOKUP((($A$5:$A$1570/'Life tables'!$I$2)*2)+age,lifetable,10,1),"error"))</f>
        <v>6.1270435815030666E-4</v>
      </c>
      <c r="F671" s="97">
        <f t="shared" si="190"/>
        <v>57.276502725510078</v>
      </c>
      <c r="G671" s="97">
        <f t="shared" si="191"/>
        <v>5.7535445718932419</v>
      </c>
      <c r="H671" s="97">
        <f t="shared" si="192"/>
        <v>0.13166279900677713</v>
      </c>
      <c r="I671" s="97">
        <f t="shared" si="193"/>
        <v>0.13166279900677713</v>
      </c>
      <c r="J671" s="97">
        <f t="shared" si="194"/>
        <v>3.8780125415054413E-2</v>
      </c>
      <c r="K671" s="97">
        <f t="shared" si="195"/>
        <v>0.31742585428028491</v>
      </c>
      <c r="L671" s="97">
        <f t="shared" si="203"/>
        <v>50.903426575907943</v>
      </c>
      <c r="M671" s="97">
        <f t="shared" si="196"/>
        <v>336.22375847566752</v>
      </c>
      <c r="N671" s="97">
        <f t="shared" si="197"/>
        <v>32.379076412843986</v>
      </c>
      <c r="O671" s="97">
        <f t="shared" si="198"/>
        <v>0.7728851977159672</v>
      </c>
      <c r="P671" s="97">
        <f t="shared" si="199"/>
        <v>0.7728851977159672</v>
      </c>
      <c r="Q671" s="97">
        <f t="shared" si="200"/>
        <v>0.22679166362072978</v>
      </c>
      <c r="R671" s="97">
        <f t="shared" si="201"/>
        <v>6.0585790766194109E-2</v>
      </c>
      <c r="S671" s="97">
        <f t="shared" si="204"/>
        <v>302.01153421300467</v>
      </c>
      <c r="T671" s="97">
        <f t="shared" si="205"/>
        <v>110.49080394297282</v>
      </c>
      <c r="U671" s="97">
        <f t="shared" si="206"/>
        <v>496.65251828993166</v>
      </c>
      <c r="V671" s="33">
        <f t="shared" si="207"/>
        <v>999.99999999999977</v>
      </c>
      <c r="W671" s="101">
        <f t="shared" si="202"/>
        <v>36113.450700492423</v>
      </c>
      <c r="X671" s="108">
        <f t="shared" si="208"/>
        <v>392.85667776709533</v>
      </c>
      <c r="Y671" s="32">
        <f>(uNES*L671+ uOCEX*G671+uEREX*'PH + UC'!H671+uHOEX*I671+uNES*S671+ uOCEX*N671+uEREX*O671+uHOEX*P671)/(1+oDR)^A$5:A$65536</f>
        <v>213.88162767153173</v>
      </c>
    </row>
    <row r="672" spans="1:25" x14ac:dyDescent="0.25">
      <c r="A672" s="4">
        <v>666</v>
      </c>
      <c r="C672" s="106">
        <f>IF(male=0,VLOOKUP((($A$5:$A$1570/'Life tables'!$I$2)*2)+age,lifetable,13,1),IF(male=1,VLOOKUP((($A$5:$A$1570/'Life tables'!$I$2)*2)+age,lifetable,10,1),"error"))</f>
        <v>6.1270435815030666E-4</v>
      </c>
      <c r="F672" s="97">
        <f t="shared" si="190"/>
        <v>57.182810853063614</v>
      </c>
      <c r="G672" s="97">
        <f t="shared" si="191"/>
        <v>5.7441330272197089</v>
      </c>
      <c r="H672" s="97">
        <f t="shared" si="192"/>
        <v>0.13144742736948278</v>
      </c>
      <c r="I672" s="97">
        <f t="shared" si="193"/>
        <v>0.13144742736948278</v>
      </c>
      <c r="J672" s="97">
        <f t="shared" si="194"/>
        <v>3.8716689583763217E-2</v>
      </c>
      <c r="K672" s="97">
        <f t="shared" si="195"/>
        <v>0.31690661478004928</v>
      </c>
      <c r="L672" s="97">
        <f t="shared" si="203"/>
        <v>50.820159666741127</v>
      </c>
      <c r="M672" s="97">
        <f t="shared" si="196"/>
        <v>335.67386691403175</v>
      </c>
      <c r="N672" s="97">
        <f t="shared" si="197"/>
        <v>32.32612066404829</v>
      </c>
      <c r="O672" s="97">
        <f t="shared" si="198"/>
        <v>0.77162114948135097</v>
      </c>
      <c r="P672" s="97">
        <f t="shared" si="199"/>
        <v>0.77162114948135097</v>
      </c>
      <c r="Q672" s="97">
        <f t="shared" si="200"/>
        <v>0.22642074747060467</v>
      </c>
      <c r="R672" s="97">
        <f t="shared" si="201"/>
        <v>6.0486703137025949E-2</v>
      </c>
      <c r="S672" s="97">
        <f t="shared" si="204"/>
        <v>301.51759650041311</v>
      </c>
      <c r="T672" s="97">
        <f t="shared" si="205"/>
        <v>110.75594138002718</v>
      </c>
      <c r="U672" s="97">
        <f t="shared" si="206"/>
        <v>497.02991160784876</v>
      </c>
      <c r="V672" s="33">
        <f t="shared" si="207"/>
        <v>999.99999999999977</v>
      </c>
      <c r="W672" s="101">
        <f t="shared" si="202"/>
        <v>36012.965924219774</v>
      </c>
      <c r="X672" s="108">
        <f t="shared" si="208"/>
        <v>392.21414701212387</v>
      </c>
      <c r="Y672" s="32">
        <f>(uNES*L672+ uOCEX*G672+uEREX*'PH + UC'!H672+uHOEX*I672+uNES*S672+ uOCEX*N672+uEREX*O672+uHOEX*P672)/(1+oDR)^A$5:A$65536</f>
        <v>213.47040759400193</v>
      </c>
    </row>
    <row r="673" spans="1:25" x14ac:dyDescent="0.25">
      <c r="A673" s="4">
        <v>667</v>
      </c>
      <c r="C673" s="106">
        <f>IF(male=0,VLOOKUP((($A$5:$A$1570/'Life tables'!$I$2)*2)+age,lifetable,13,1),IF(male=1,VLOOKUP((($A$5:$A$1570/'Life tables'!$I$2)*2)+age,lifetable,10,1),"error"))</f>
        <v>6.1270435815030666E-4</v>
      </c>
      <c r="F673" s="97">
        <f t="shared" si="190"/>
        <v>57.089272931790326</v>
      </c>
      <c r="G673" s="97">
        <f t="shared" si="191"/>
        <v>5.7347369472637242</v>
      </c>
      <c r="H673" s="97">
        <f t="shared" si="192"/>
        <v>0.13123240962325031</v>
      </c>
      <c r="I673" s="97">
        <f t="shared" si="193"/>
        <v>0.13123240962325031</v>
      </c>
      <c r="J673" s="97">
        <f t="shared" si="194"/>
        <v>3.8653357987987802E-2</v>
      </c>
      <c r="K673" s="97">
        <f t="shared" si="195"/>
        <v>0.31638822847580739</v>
      </c>
      <c r="L673" s="97">
        <f t="shared" si="203"/>
        <v>50.737029578816305</v>
      </c>
      <c r="M673" s="97">
        <f t="shared" si="196"/>
        <v>335.12487408033354</v>
      </c>
      <c r="N673" s="97">
        <f t="shared" si="197"/>
        <v>32.273251464700188</v>
      </c>
      <c r="O673" s="97">
        <f t="shared" si="198"/>
        <v>0.77035916717307751</v>
      </c>
      <c r="P673" s="97">
        <f t="shared" si="199"/>
        <v>0.77035916717307751</v>
      </c>
      <c r="Q673" s="97">
        <f t="shared" si="200"/>
        <v>0.22605043753583162</v>
      </c>
      <c r="R673" s="97">
        <f t="shared" si="201"/>
        <v>6.0387777454006475E-2</v>
      </c>
      <c r="S673" s="97">
        <f t="shared" si="204"/>
        <v>301.02446606629735</v>
      </c>
      <c r="T673" s="97">
        <f t="shared" si="205"/>
        <v>111.020645175551</v>
      </c>
      <c r="U673" s="97">
        <f t="shared" si="206"/>
        <v>497.40668761377856</v>
      </c>
      <c r="V673" s="33">
        <f t="shared" si="207"/>
        <v>999.99999999999977</v>
      </c>
      <c r="W673" s="101">
        <f t="shared" si="202"/>
        <v>35912.760756080192</v>
      </c>
      <c r="X673" s="108">
        <f t="shared" si="208"/>
        <v>391.57266721067026</v>
      </c>
      <c r="Y673" s="32">
        <f>(uNES*L673+ uOCEX*G673+uEREX*'PH + UC'!H673+uHOEX*I673+uNES*S673+ uOCEX*N673+uEREX*O673+uHOEX*P673)/(1+oDR)^A$5:A$65536</f>
        <v>213.05997818882798</v>
      </c>
    </row>
    <row r="674" spans="1:25" x14ac:dyDescent="0.25">
      <c r="A674" s="4">
        <v>668</v>
      </c>
      <c r="C674" s="106">
        <f>IF(male=0,VLOOKUP((($A$5:$A$1570/'Life tables'!$I$2)*2)+age,lifetable,13,1),IF(male=1,VLOOKUP((($A$5:$A$1570/'Life tables'!$I$2)*2)+age,lifetable,10,1),"error"))</f>
        <v>6.1270435815030666E-4</v>
      </c>
      <c r="F674" s="97">
        <f t="shared" si="190"/>
        <v>56.995888674324526</v>
      </c>
      <c r="G674" s="97">
        <f t="shared" si="191"/>
        <v>5.7253563031588017</v>
      </c>
      <c r="H674" s="97">
        <f t="shared" si="192"/>
        <v>0.13101774510750569</v>
      </c>
      <c r="I674" s="97">
        <f t="shared" si="193"/>
        <v>0.13101774510750569</v>
      </c>
      <c r="J674" s="97">
        <f t="shared" si="194"/>
        <v>3.8590130433161861E-2</v>
      </c>
      <c r="K674" s="97">
        <f t="shared" si="195"/>
        <v>0.31587069377498134</v>
      </c>
      <c r="L674" s="97">
        <f t="shared" si="203"/>
        <v>50.654036056742569</v>
      </c>
      <c r="M674" s="97">
        <f t="shared" si="196"/>
        <v>334.57677853634567</v>
      </c>
      <c r="N674" s="97">
        <f t="shared" si="197"/>
        <v>32.220468676295283</v>
      </c>
      <c r="O674" s="97">
        <f t="shared" si="198"/>
        <v>0.76909924748506131</v>
      </c>
      <c r="P674" s="97">
        <f t="shared" si="199"/>
        <v>0.76909924748506131</v>
      </c>
      <c r="Q674" s="97">
        <f t="shared" si="200"/>
        <v>0.22568073284628895</v>
      </c>
      <c r="R674" s="97">
        <f t="shared" si="201"/>
        <v>6.028901345797455E-2</v>
      </c>
      <c r="S674" s="97">
        <f t="shared" si="204"/>
        <v>300.532141618776</v>
      </c>
      <c r="T674" s="97">
        <f t="shared" si="205"/>
        <v>111.28491603883045</v>
      </c>
      <c r="U674" s="97">
        <f t="shared" si="206"/>
        <v>497.7828473210115</v>
      </c>
      <c r="V674" s="33">
        <f t="shared" si="207"/>
        <v>999.99999999999977</v>
      </c>
      <c r="W674" s="101">
        <f t="shared" si="202"/>
        <v>35812.834418983548</v>
      </c>
      <c r="X674" s="108">
        <f t="shared" si="208"/>
        <v>390.93223664015778</v>
      </c>
      <c r="Y674" s="32">
        <f>(uNES*L674+ uOCEX*G674+uEREX*'PH + UC'!H674+uHOEX*I674+uNES*S674+ uOCEX*N674+uEREX*O674+uHOEX*P674)/(1+oDR)^A$5:A$65536</f>
        <v>212.65033793379686</v>
      </c>
    </row>
    <row r="675" spans="1:25" x14ac:dyDescent="0.25">
      <c r="A675" s="4">
        <v>669</v>
      </c>
      <c r="C675" s="106">
        <f>IF(male=0,VLOOKUP((($A$5:$A$1570/'Life tables'!$I$2)*2)+age,lifetable,13,1),IF(male=1,VLOOKUP((($A$5:$A$1570/'Life tables'!$I$2)*2)+age,lifetable,10,1),"error"))</f>
        <v>6.1270435815030666E-4</v>
      </c>
      <c r="F675" s="97">
        <f t="shared" si="190"/>
        <v>56.902657795539888</v>
      </c>
      <c r="G675" s="97">
        <f t="shared" si="191"/>
        <v>5.7159910662634053</v>
      </c>
      <c r="H675" s="97">
        <f t="shared" si="192"/>
        <v>0.13080343316682255</v>
      </c>
      <c r="I675" s="97">
        <f t="shared" si="193"/>
        <v>0.13080343316682255</v>
      </c>
      <c r="J675" s="97">
        <f t="shared" si="194"/>
        <v>3.852700672623529E-2</v>
      </c>
      <c r="K675" s="97">
        <f t="shared" si="195"/>
        <v>0.31535400909740352</v>
      </c>
      <c r="L675" s="97">
        <f t="shared" si="203"/>
        <v>50.571178847119199</v>
      </c>
      <c r="M675" s="97">
        <f t="shared" si="196"/>
        <v>334.02957884461796</v>
      </c>
      <c r="N675" s="97">
        <f t="shared" si="197"/>
        <v>32.167772160404013</v>
      </c>
      <c r="O675" s="97">
        <f t="shared" si="198"/>
        <v>0.76784138711300287</v>
      </c>
      <c r="P675" s="97">
        <f t="shared" si="199"/>
        <v>0.76784138711300287</v>
      </c>
      <c r="Q675" s="97">
        <f t="shared" si="200"/>
        <v>0.22531163243237914</v>
      </c>
      <c r="R675" s="97">
        <f t="shared" si="201"/>
        <v>6.0190410889909028E-2</v>
      </c>
      <c r="S675" s="97">
        <f t="shared" si="204"/>
        <v>300.04062186666567</v>
      </c>
      <c r="T675" s="97">
        <f t="shared" si="205"/>
        <v>111.54875467798907</v>
      </c>
      <c r="U675" s="97">
        <f t="shared" si="206"/>
        <v>498.15839174099881</v>
      </c>
      <c r="V675" s="33">
        <f t="shared" si="207"/>
        <v>999.99999999999977</v>
      </c>
      <c r="W675" s="101">
        <f t="shared" si="202"/>
        <v>35713.186137949451</v>
      </c>
      <c r="X675" s="108">
        <f t="shared" si="208"/>
        <v>390.29285358101197</v>
      </c>
      <c r="Y675" s="32">
        <f>(uNES*L675+ uOCEX*G675+uEREX*'PH + UC'!H675+uHOEX*I675+uNES*S675+ uOCEX*N675+uEREX*O675+uHOEX*P675)/(1+oDR)^A$5:A$65536</f>
        <v>212.24148530972369</v>
      </c>
    </row>
    <row r="676" spans="1:25" x14ac:dyDescent="0.25">
      <c r="A676" s="4">
        <v>670</v>
      </c>
      <c r="C676" s="106">
        <f>IF(male=0,VLOOKUP((($A$5:$A$1570/'Life tables'!$I$2)*2)+age,lifetable,13,1),IF(male=1,VLOOKUP((($A$5:$A$1570/'Life tables'!$I$2)*2)+age,lifetable,10,1),"error"))</f>
        <v>6.1270435815030666E-4</v>
      </c>
      <c r="F676" s="97">
        <f t="shared" si="190"/>
        <v>56.809580012457815</v>
      </c>
      <c r="G676" s="97">
        <f t="shared" si="191"/>
        <v>5.7066412081517441</v>
      </c>
      <c r="H676" s="97">
        <f t="shared" si="192"/>
        <v>0.13058947315071157</v>
      </c>
      <c r="I676" s="97">
        <f t="shared" si="193"/>
        <v>0.13058947315071157</v>
      </c>
      <c r="J676" s="97">
        <f t="shared" si="194"/>
        <v>3.8463986675612148E-2</v>
      </c>
      <c r="K676" s="97">
        <f t="shared" si="195"/>
        <v>0.3148381728748092</v>
      </c>
      <c r="L676" s="97">
        <f t="shared" si="203"/>
        <v>50.488457698454226</v>
      </c>
      <c r="M676" s="97">
        <f t="shared" si="196"/>
        <v>333.48327356855407</v>
      </c>
      <c r="N676" s="97">
        <f t="shared" si="197"/>
        <v>32.115161778679031</v>
      </c>
      <c r="O676" s="97">
        <f t="shared" si="198"/>
        <v>0.76658558275456556</v>
      </c>
      <c r="P676" s="97">
        <f t="shared" si="199"/>
        <v>0.76658558275456556</v>
      </c>
      <c r="Q676" s="97">
        <f t="shared" si="200"/>
        <v>0.22494313532508067</v>
      </c>
      <c r="R676" s="97">
        <f t="shared" si="201"/>
        <v>6.0091969490942657E-2</v>
      </c>
      <c r="S676" s="97">
        <f t="shared" si="204"/>
        <v>299.5499055195499</v>
      </c>
      <c r="T676" s="97">
        <f t="shared" si="205"/>
        <v>111.81216179998975</v>
      </c>
      <c r="U676" s="97">
        <f t="shared" si="206"/>
        <v>498.53332188336458</v>
      </c>
      <c r="V676" s="33">
        <f t="shared" si="207"/>
        <v>999.99999999999977</v>
      </c>
      <c r="W676" s="101">
        <f t="shared" si="202"/>
        <v>35613.815140104314</v>
      </c>
      <c r="X676" s="108">
        <f t="shared" si="208"/>
        <v>389.65451631664547</v>
      </c>
      <c r="Y676" s="32">
        <f>(uNES*L676+ uOCEX*G676+uEREX*'PH + UC'!H676+uHOEX*I676+uNES*S676+ uOCEX*N676+uEREX*O676+uHOEX*P676)/(1+oDR)^A$5:A$65536</f>
        <v>211.83341880044071</v>
      </c>
    </row>
    <row r="677" spans="1:25" x14ac:dyDescent="0.25">
      <c r="A677" s="4">
        <v>671</v>
      </c>
      <c r="C677" s="106">
        <f>IF(male=0,VLOOKUP((($A$5:$A$1570/'Life tables'!$I$2)*2)+age,lifetable,13,1),IF(male=1,VLOOKUP((($A$5:$A$1570/'Life tables'!$I$2)*2)+age,lifetable,10,1),"error"))</f>
        <v>6.1270435815030666E-4</v>
      </c>
      <c r="F677" s="97">
        <f t="shared" si="190"/>
        <v>56.716655044160269</v>
      </c>
      <c r="G677" s="97">
        <f t="shared" si="191"/>
        <v>5.6973067006050115</v>
      </c>
      <c r="H677" s="97">
        <f t="shared" si="192"/>
        <v>0.13037586441342006</v>
      </c>
      <c r="I677" s="97">
        <f t="shared" si="193"/>
        <v>0.13037586441342006</v>
      </c>
      <c r="J677" s="97">
        <f t="shared" si="194"/>
        <v>3.8401070091091644E-2</v>
      </c>
      <c r="K677" s="97">
        <f t="shared" si="195"/>
        <v>0.3143231835503531</v>
      </c>
      <c r="L677" s="97">
        <f t="shared" si="203"/>
        <v>50.405872361086971</v>
      </c>
      <c r="M677" s="97">
        <f t="shared" si="196"/>
        <v>332.93786127248512</v>
      </c>
      <c r="N677" s="97">
        <f t="shared" si="197"/>
        <v>32.062637392862321</v>
      </c>
      <c r="O677" s="97">
        <f t="shared" si="198"/>
        <v>0.76533183110954472</v>
      </c>
      <c r="P677" s="97">
        <f t="shared" si="199"/>
        <v>0.76533183110954472</v>
      </c>
      <c r="Q677" s="97">
        <f t="shared" si="200"/>
        <v>0.22457524055599754</v>
      </c>
      <c r="R677" s="97">
        <f t="shared" si="201"/>
        <v>5.9993689002375297E-2</v>
      </c>
      <c r="S677" s="97">
        <f t="shared" si="204"/>
        <v>299.05999128784532</v>
      </c>
      <c r="T677" s="97">
        <f t="shared" si="205"/>
        <v>112.07513811063684</v>
      </c>
      <c r="U677" s="97">
        <f t="shared" si="206"/>
        <v>498.90763875591733</v>
      </c>
      <c r="V677" s="33">
        <f t="shared" si="207"/>
        <v>999.99999999999977</v>
      </c>
      <c r="W677" s="101">
        <f t="shared" si="202"/>
        <v>35514.72065467784</v>
      </c>
      <c r="X677" s="108">
        <f t="shared" si="208"/>
        <v>389.01722313344555</v>
      </c>
      <c r="Y677" s="32">
        <f>(uNES*L677+ uOCEX*G677+uEREX*'PH + UC'!H677+uHOEX*I677+uNES*S677+ uOCEX*N677+uEREX*O677+uHOEX*P677)/(1+oDR)^A$5:A$65536</f>
        <v>211.42613689278676</v>
      </c>
    </row>
    <row r="678" spans="1:25" x14ac:dyDescent="0.25">
      <c r="A678" s="4">
        <v>672</v>
      </c>
      <c r="C678" s="106">
        <f>IF(male=0,VLOOKUP((($A$5:$A$1570/'Life tables'!$I$2)*2)+age,lifetable,13,1),IF(male=1,VLOOKUP((($A$5:$A$1570/'Life tables'!$I$2)*2)+age,lifetable,10,1),"error"))</f>
        <v>6.1270435815030666E-4</v>
      </c>
      <c r="F678" s="97">
        <f t="shared" si="190"/>
        <v>56.623882611706954</v>
      </c>
      <c r="G678" s="97">
        <f t="shared" si="191"/>
        <v>5.6879875156030728</v>
      </c>
      <c r="H678" s="97">
        <f t="shared" si="192"/>
        <v>0.13016260631374157</v>
      </c>
      <c r="I678" s="97">
        <f t="shared" si="193"/>
        <v>0.13016260631374157</v>
      </c>
      <c r="J678" s="97">
        <f t="shared" si="194"/>
        <v>3.833825678381203E-2</v>
      </c>
      <c r="K678" s="97">
        <f t="shared" si="195"/>
        <v>0.31380903957815076</v>
      </c>
      <c r="L678" s="97">
        <f t="shared" si="203"/>
        <v>50.323422587114436</v>
      </c>
      <c r="M678" s="97">
        <f t="shared" si="196"/>
        <v>332.39334052173865</v>
      </c>
      <c r="N678" s="97">
        <f t="shared" si="197"/>
        <v>32.010198864791811</v>
      </c>
      <c r="O678" s="97">
        <f t="shared" si="198"/>
        <v>0.76408012888002608</v>
      </c>
      <c r="P678" s="97">
        <f t="shared" si="199"/>
        <v>0.76408012888002608</v>
      </c>
      <c r="Q678" s="97">
        <f t="shared" si="200"/>
        <v>0.22420794715740583</v>
      </c>
      <c r="R678" s="97">
        <f t="shared" si="201"/>
        <v>5.9895569165686349E-2</v>
      </c>
      <c r="S678" s="97">
        <f t="shared" si="204"/>
        <v>298.57087788286367</v>
      </c>
      <c r="T678" s="97">
        <f t="shared" si="205"/>
        <v>112.33768431457806</v>
      </c>
      <c r="U678" s="97">
        <f t="shared" si="206"/>
        <v>499.28134336466115</v>
      </c>
      <c r="V678" s="33">
        <f t="shared" si="207"/>
        <v>999.99999999999977</v>
      </c>
      <c r="W678" s="101">
        <f t="shared" si="202"/>
        <v>35415.90191299974</v>
      </c>
      <c r="X678" s="108">
        <f t="shared" si="208"/>
        <v>388.38097232076052</v>
      </c>
      <c r="Y678" s="32">
        <f>(uNES*L678+ uOCEX*G678+uEREX*'PH + UC'!H678+uHOEX*I678+uNES*S678+ uOCEX*N678+uEREX*O678+uHOEX*P678)/(1+oDR)^A$5:A$65536</f>
        <v>211.01963807659712</v>
      </c>
    </row>
    <row r="679" spans="1:25" x14ac:dyDescent="0.25">
      <c r="A679" s="4">
        <v>673</v>
      </c>
      <c r="C679" s="106">
        <f>IF(male=0,VLOOKUP((($A$5:$A$1570/'Life tables'!$I$2)*2)+age,lifetable,13,1),IF(male=1,VLOOKUP((($A$5:$A$1570/'Life tables'!$I$2)*2)+age,lifetable,10,1),"error"))</f>
        <v>6.1270435815030666E-4</v>
      </c>
      <c r="F679" s="97">
        <f t="shared" si="190"/>
        <v>56.531262438056544</v>
      </c>
      <c r="G679" s="97">
        <f t="shared" si="191"/>
        <v>5.6786836253165456</v>
      </c>
      <c r="H679" s="97">
        <f t="shared" si="192"/>
        <v>0.12994969821483499</v>
      </c>
      <c r="I679" s="97">
        <f t="shared" si="193"/>
        <v>0.12994969821483499</v>
      </c>
      <c r="J679" s="97">
        <f t="shared" si="194"/>
        <v>3.8275546566197298E-2</v>
      </c>
      <c r="K679" s="97">
        <f t="shared" si="195"/>
        <v>0.31329573942284156</v>
      </c>
      <c r="L679" s="97">
        <f t="shared" si="203"/>
        <v>50.241108130321287</v>
      </c>
      <c r="M679" s="97">
        <f t="shared" si="196"/>
        <v>331.84970988270396</v>
      </c>
      <c r="N679" s="97">
        <f t="shared" si="197"/>
        <v>31.957846056407682</v>
      </c>
      <c r="O679" s="97">
        <f t="shared" si="198"/>
        <v>0.76283047277053617</v>
      </c>
      <c r="P679" s="97">
        <f t="shared" si="199"/>
        <v>0.76283047277053617</v>
      </c>
      <c r="Q679" s="97">
        <f t="shared" si="200"/>
        <v>0.22384125416229794</v>
      </c>
      <c r="R679" s="97">
        <f t="shared" si="201"/>
        <v>5.9797609722546552E-2</v>
      </c>
      <c r="S679" s="97">
        <f t="shared" si="204"/>
        <v>298.08256401687038</v>
      </c>
      <c r="T679" s="97">
        <f t="shared" si="205"/>
        <v>112.59980111530655</v>
      </c>
      <c r="U679" s="97">
        <f t="shared" si="206"/>
        <v>499.65443671380655</v>
      </c>
      <c r="V679" s="33">
        <f t="shared" si="207"/>
        <v>999.99999999999977</v>
      </c>
      <c r="W679" s="101">
        <f t="shared" si="202"/>
        <v>35317.358148496052</v>
      </c>
      <c r="X679" s="108">
        <f t="shared" si="208"/>
        <v>387.74576217088662</v>
      </c>
      <c r="Y679" s="32">
        <f>(uNES*L679+ uOCEX*G679+uEREX*'PH + UC'!H679+uHOEX*I679+uNES*S679+ uOCEX*N679+uEREX*O679+uHOEX*P679)/(1+oDR)^A$5:A$65536</f>
        <v>210.61392084469293</v>
      </c>
    </row>
    <row r="680" spans="1:25" x14ac:dyDescent="0.25">
      <c r="A680" s="4">
        <v>674</v>
      </c>
      <c r="C680" s="106">
        <f>IF(male=0,VLOOKUP((($A$5:$A$1570/'Life tables'!$I$2)*2)+age,lifetable,13,1),IF(male=1,VLOOKUP((($A$5:$A$1570/'Life tables'!$I$2)*2)+age,lifetable,10,1),"error"))</f>
        <v>6.1270435815030666E-4</v>
      </c>
      <c r="F680" s="97">
        <f t="shared" si="190"/>
        <v>56.438794247991858</v>
      </c>
      <c r="G680" s="97">
        <f t="shared" si="191"/>
        <v>5.6693950020992885</v>
      </c>
      <c r="H680" s="97">
        <f t="shared" si="192"/>
        <v>0.12973713948405227</v>
      </c>
      <c r="I680" s="97">
        <f t="shared" si="193"/>
        <v>0.12973713948405227</v>
      </c>
      <c r="J680" s="97">
        <f t="shared" si="194"/>
        <v>3.8212939251906539E-2</v>
      </c>
      <c r="K680" s="97">
        <f t="shared" si="195"/>
        <v>0.31278328155917451</v>
      </c>
      <c r="L680" s="97">
        <f t="shared" si="203"/>
        <v>50.158928746113382</v>
      </c>
      <c r="M680" s="97">
        <f t="shared" si="196"/>
        <v>331.30696792289478</v>
      </c>
      <c r="N680" s="97">
        <f t="shared" si="197"/>
        <v>31.905578829758408</v>
      </c>
      <c r="O680" s="97">
        <f t="shared" si="198"/>
        <v>0.76158285948818616</v>
      </c>
      <c r="P680" s="97">
        <f t="shared" si="199"/>
        <v>0.76158285948818616</v>
      </c>
      <c r="Q680" s="97">
        <f t="shared" si="200"/>
        <v>0.2234751606044246</v>
      </c>
      <c r="R680" s="97">
        <f t="shared" si="201"/>
        <v>5.9699810414829232E-2</v>
      </c>
      <c r="S680" s="97">
        <f t="shared" si="204"/>
        <v>297.59504840314077</v>
      </c>
      <c r="T680" s="97">
        <f t="shared" si="205"/>
        <v>112.86148921516288</v>
      </c>
      <c r="U680" s="97">
        <f t="shared" si="206"/>
        <v>500.02691980578055</v>
      </c>
      <c r="V680" s="33">
        <f t="shared" si="207"/>
        <v>999.99999999999977</v>
      </c>
      <c r="W680" s="101">
        <f t="shared" si="202"/>
        <v>35219.088596685549</v>
      </c>
      <c r="X680" s="108">
        <f t="shared" si="208"/>
        <v>387.1115909790563</v>
      </c>
      <c r="Y680" s="32">
        <f>(uNES*L680+ uOCEX*G680+uEREX*'PH + UC'!H680+uHOEX*I680+uNES*S680+ uOCEX*N680+uEREX*O680+uHOEX*P680)/(1+oDR)^A$5:A$65536</f>
        <v>210.20898369287158</v>
      </c>
    </row>
    <row r="681" spans="1:25" x14ac:dyDescent="0.25">
      <c r="A681" s="4">
        <v>675</v>
      </c>
      <c r="C681" s="106">
        <f>IF(male=0,VLOOKUP((($A$5:$A$1570/'Life tables'!$I$2)*2)+age,lifetable,13,1),IF(male=1,VLOOKUP((($A$5:$A$1570/'Life tables'!$I$2)*2)+age,lifetable,10,1),"error"))</f>
        <v>6.1270435815030666E-4</v>
      </c>
      <c r="F681" s="97">
        <f t="shared" si="190"/>
        <v>56.346477768048601</v>
      </c>
      <c r="G681" s="97">
        <f t="shared" si="191"/>
        <v>5.6601216184812406</v>
      </c>
      <c r="H681" s="97">
        <f t="shared" si="192"/>
        <v>0.12952492949277483</v>
      </c>
      <c r="I681" s="97">
        <f t="shared" si="193"/>
        <v>0.12952492949277483</v>
      </c>
      <c r="J681" s="97">
        <f t="shared" si="194"/>
        <v>3.8150434655785638E-2</v>
      </c>
      <c r="K681" s="97">
        <f t="shared" si="195"/>
        <v>0.31227166447161298</v>
      </c>
      <c r="L681" s="97">
        <f t="shared" si="203"/>
        <v>50.076884191454411</v>
      </c>
      <c r="M681" s="97">
        <f t="shared" si="196"/>
        <v>330.76511321100764</v>
      </c>
      <c r="N681" s="97">
        <f t="shared" si="197"/>
        <v>31.853397047006364</v>
      </c>
      <c r="O681" s="97">
        <f t="shared" si="198"/>
        <v>0.76033728574280635</v>
      </c>
      <c r="P681" s="97">
        <f t="shared" si="199"/>
        <v>0.76033728574280635</v>
      </c>
      <c r="Q681" s="97">
        <f t="shared" si="200"/>
        <v>0.22310966551833444</v>
      </c>
      <c r="R681" s="97">
        <f t="shared" si="201"/>
        <v>5.9602170984620902E-2</v>
      </c>
      <c r="S681" s="97">
        <f t="shared" si="204"/>
        <v>297.10832975601272</v>
      </c>
      <c r="T681" s="97">
        <f t="shared" si="205"/>
        <v>113.122749315337</v>
      </c>
      <c r="U681" s="97">
        <f t="shared" si="206"/>
        <v>500.39879364123681</v>
      </c>
      <c r="V681" s="33">
        <f t="shared" si="207"/>
        <v>999.99999999999977</v>
      </c>
      <c r="W681" s="101">
        <f t="shared" si="202"/>
        <v>35121.092495175944</v>
      </c>
      <c r="X681" s="108">
        <f t="shared" si="208"/>
        <v>386.47845704342592</v>
      </c>
      <c r="Y681" s="32">
        <f>(uNES*L681+ uOCEX*G681+uEREX*'PH + UC'!H681+uHOEX*I681+uNES*S681+ uOCEX*N681+uEREX*O681+uHOEX*P681)/(1+oDR)^A$5:A$65536</f>
        <v>209.80482511989715</v>
      </c>
    </row>
    <row r="682" spans="1:25" x14ac:dyDescent="0.25">
      <c r="A682" s="4">
        <v>676</v>
      </c>
      <c r="C682" s="106">
        <f>IF(male=0,VLOOKUP((($A$5:$A$1570/'Life tables'!$I$2)*2)+age,lifetable,13,1),IF(male=1,VLOOKUP((($A$5:$A$1570/'Life tables'!$I$2)*2)+age,lifetable,10,1),"error"))</f>
        <v>6.1270435815030666E-4</v>
      </c>
      <c r="F682" s="97">
        <f t="shared" si="190"/>
        <v>56.254312726447807</v>
      </c>
      <c r="G682" s="97">
        <f t="shared" si="191"/>
        <v>5.6508634471616359</v>
      </c>
      <c r="H682" s="97">
        <f t="shared" si="192"/>
        <v>0.12931306761625821</v>
      </c>
      <c r="I682" s="97">
        <f t="shared" si="193"/>
        <v>0.12931306761625821</v>
      </c>
      <c r="J682" s="97">
        <f t="shared" si="194"/>
        <v>3.8088032593821562E-2</v>
      </c>
      <c r="K682" s="97">
        <f t="shared" si="195"/>
        <v>0.31176088665396035</v>
      </c>
      <c r="L682" s="97">
        <f t="shared" si="203"/>
        <v>49.994974224805873</v>
      </c>
      <c r="M682" s="97">
        <f t="shared" si="196"/>
        <v>330.22414431697808</v>
      </c>
      <c r="N682" s="97">
        <f t="shared" si="197"/>
        <v>31.801300570433241</v>
      </c>
      <c r="O682" s="97">
        <f t="shared" si="198"/>
        <v>0.75909374824707498</v>
      </c>
      <c r="P682" s="97">
        <f t="shared" si="199"/>
        <v>0.75909374824707498</v>
      </c>
      <c r="Q682" s="97">
        <f t="shared" si="200"/>
        <v>0.22274476793941181</v>
      </c>
      <c r="R682" s="97">
        <f t="shared" si="201"/>
        <v>5.9504691174231274E-2</v>
      </c>
      <c r="S682" s="97">
        <f t="shared" si="204"/>
        <v>296.62240679093702</v>
      </c>
      <c r="T682" s="97">
        <f t="shared" si="205"/>
        <v>113.38358211587024</v>
      </c>
      <c r="U682" s="97">
        <f t="shared" si="206"/>
        <v>500.77005921906499</v>
      </c>
      <c r="V682" s="33">
        <f t="shared" si="207"/>
        <v>999.99999999999966</v>
      </c>
      <c r="W682" s="101">
        <f t="shared" si="202"/>
        <v>35023.369083660116</v>
      </c>
      <c r="X682" s="108">
        <f t="shared" si="208"/>
        <v>385.84635866506443</v>
      </c>
      <c r="Y682" s="32">
        <f>(uNES*L682+ uOCEX*G682+uEREX*'PH + UC'!H682+uHOEX*I682+uNES*S682+ uOCEX*N682+uEREX*O682+uHOEX*P682)/(1+oDR)^A$5:A$65536</f>
        <v>209.40144362749069</v>
      </c>
    </row>
    <row r="683" spans="1:25" x14ac:dyDescent="0.25">
      <c r="A683" s="4">
        <v>677</v>
      </c>
      <c r="C683" s="106">
        <f>IF(male=0,VLOOKUP((($A$5:$A$1570/'Life tables'!$I$2)*2)+age,lifetable,13,1),IF(male=1,VLOOKUP((($A$5:$A$1570/'Life tables'!$I$2)*2)+age,lifetable,10,1),"error"))</f>
        <v>6.1270435815030666E-4</v>
      </c>
      <c r="F683" s="97">
        <f t="shared" si="190"/>
        <v>56.162298853031409</v>
      </c>
      <c r="G683" s="97">
        <f t="shared" si="191"/>
        <v>5.6416204610025318</v>
      </c>
      <c r="H683" s="97">
        <f t="shared" si="192"/>
        <v>0.12910155323348388</v>
      </c>
      <c r="I683" s="97">
        <f t="shared" si="193"/>
        <v>0.12910155323348388</v>
      </c>
      <c r="J683" s="97">
        <f t="shared" si="194"/>
        <v>3.802573288309876E-2</v>
      </c>
      <c r="K683" s="97">
        <f t="shared" si="195"/>
        <v>0.31125094660900315</v>
      </c>
      <c r="L683" s="97">
        <f t="shared" si="203"/>
        <v>49.913198606069805</v>
      </c>
      <c r="M683" s="97">
        <f t="shared" si="196"/>
        <v>329.68405981203307</v>
      </c>
      <c r="N683" s="97">
        <f t="shared" si="197"/>
        <v>31.749289262445103</v>
      </c>
      <c r="O683" s="97">
        <f t="shared" si="198"/>
        <v>0.75785224371663895</v>
      </c>
      <c r="P683" s="97">
        <f t="shared" si="199"/>
        <v>0.75785224371663895</v>
      </c>
      <c r="Q683" s="97">
        <f t="shared" si="200"/>
        <v>0.22238046690391225</v>
      </c>
      <c r="R683" s="97">
        <f t="shared" si="201"/>
        <v>5.9407370726202821E-2</v>
      </c>
      <c r="S683" s="97">
        <f t="shared" si="204"/>
        <v>296.13727822452455</v>
      </c>
      <c r="T683" s="97">
        <f t="shared" si="205"/>
        <v>113.64398831565725</v>
      </c>
      <c r="U683" s="97">
        <f t="shared" si="206"/>
        <v>501.14071753640019</v>
      </c>
      <c r="V683" s="33">
        <f t="shared" si="207"/>
        <v>999.99999999999966</v>
      </c>
      <c r="W683" s="101">
        <f t="shared" si="202"/>
        <v>34925.917603912058</v>
      </c>
      <c r="X683" s="108">
        <f t="shared" si="208"/>
        <v>385.21529414794225</v>
      </c>
      <c r="Y683" s="32">
        <f>(uNES*L683+ uOCEX*G683+uEREX*'PH + UC'!H683+uHOEX*I683+uNES*S683+ uOCEX*N683+uEREX*O683+uHOEX*P683)/(1+oDR)^A$5:A$65536</f>
        <v>208.99883772032166</v>
      </c>
    </row>
    <row r="684" spans="1:25" x14ac:dyDescent="0.25">
      <c r="A684" s="4">
        <v>678</v>
      </c>
      <c r="C684" s="106">
        <f>IF(male=0,VLOOKUP((($A$5:$A$1570/'Life tables'!$I$2)*2)+age,lifetable,13,1),IF(male=1,VLOOKUP((($A$5:$A$1570/'Life tables'!$I$2)*2)+age,lifetable,10,1),"error"))</f>
        <v>6.6122671421597889E-4</v>
      </c>
      <c r="F684" s="97">
        <f t="shared" si="190"/>
        <v>56.070435879201121</v>
      </c>
      <c r="G684" s="97">
        <f t="shared" si="191"/>
        <v>5.6323926330226675</v>
      </c>
      <c r="H684" s="97">
        <f t="shared" si="192"/>
        <v>0.12889038572701889</v>
      </c>
      <c r="I684" s="97">
        <f t="shared" si="193"/>
        <v>0.12889038572701889</v>
      </c>
      <c r="J684" s="97">
        <f t="shared" si="194"/>
        <v>4.0970010087466369E-2</v>
      </c>
      <c r="K684" s="97">
        <f t="shared" si="195"/>
        <v>0.31074184284817208</v>
      </c>
      <c r="L684" s="97">
        <f t="shared" si="203"/>
        <v>49.828550621788779</v>
      </c>
      <c r="M684" s="97">
        <f t="shared" si="196"/>
        <v>329.14485826874107</v>
      </c>
      <c r="N684" s="97">
        <f t="shared" si="197"/>
        <v>31.697362985577197</v>
      </c>
      <c r="O684" s="97">
        <f t="shared" si="198"/>
        <v>0.7566127688702291</v>
      </c>
      <c r="P684" s="97">
        <f t="shared" si="199"/>
        <v>0.7566127688702291</v>
      </c>
      <c r="Q684" s="97">
        <f t="shared" si="200"/>
        <v>0.23959910146057595</v>
      </c>
      <c r="R684" s="97">
        <f t="shared" si="201"/>
        <v>5.9310209383319726E-2</v>
      </c>
      <c r="S684" s="97">
        <f t="shared" si="204"/>
        <v>295.63536043457952</v>
      </c>
      <c r="T684" s="97">
        <f t="shared" si="205"/>
        <v>113.9245574272053</v>
      </c>
      <c r="U684" s="97">
        <f t="shared" si="206"/>
        <v>501.51076958863166</v>
      </c>
      <c r="V684" s="33">
        <f t="shared" si="207"/>
        <v>999.99999999999955</v>
      </c>
      <c r="W684" s="101">
        <f t="shared" si="202"/>
        <v>34827.119364538572</v>
      </c>
      <c r="X684" s="108">
        <f t="shared" si="208"/>
        <v>384.56467298416266</v>
      </c>
      <c r="Y684" s="32">
        <f>(uNES*L684+ uOCEX*G684+uEREX*'PH + UC'!H684+uHOEX*I684+uNES*S684+ uOCEX*N684+uEREX*O684+uHOEX*P684)/(1+oDR)^A$5:A$65536</f>
        <v>208.5856554547388</v>
      </c>
    </row>
    <row r="685" spans="1:25" x14ac:dyDescent="0.25">
      <c r="A685" s="4">
        <v>679</v>
      </c>
      <c r="C685" s="106">
        <f>IF(male=0,VLOOKUP((($A$5:$A$1570/'Life tables'!$I$2)*2)+age,lifetable,13,1),IF(male=1,VLOOKUP((($A$5:$A$1570/'Life tables'!$I$2)*2)+age,lifetable,10,1),"error"))</f>
        <v>6.6122671421597889E-4</v>
      </c>
      <c r="F685" s="97">
        <f t="shared" si="190"/>
        <v>55.975704347432135</v>
      </c>
      <c r="G685" s="97">
        <f t="shared" si="191"/>
        <v>5.6228766523943001</v>
      </c>
      <c r="H685" s="97">
        <f t="shared" si="192"/>
        <v>0.12867262420120301</v>
      </c>
      <c r="I685" s="97">
        <f t="shared" si="193"/>
        <v>0.12867262420120301</v>
      </c>
      <c r="J685" s="97">
        <f t="shared" si="194"/>
        <v>4.0900790867902277E-2</v>
      </c>
      <c r="K685" s="97">
        <f t="shared" si="195"/>
        <v>0.3102168415654793</v>
      </c>
      <c r="L685" s="97">
        <f t="shared" si="203"/>
        <v>49.744364814202051</v>
      </c>
      <c r="M685" s="97">
        <f t="shared" si="196"/>
        <v>328.5889686367305</v>
      </c>
      <c r="N685" s="97">
        <f t="shared" si="197"/>
        <v>31.643829609608822</v>
      </c>
      <c r="O685" s="97">
        <f t="shared" si="198"/>
        <v>0.75533493273487506</v>
      </c>
      <c r="P685" s="97">
        <f t="shared" si="199"/>
        <v>0.75533493273487506</v>
      </c>
      <c r="Q685" s="97">
        <f t="shared" si="200"/>
        <v>0.23919444480866425</v>
      </c>
      <c r="R685" s="97">
        <f t="shared" si="201"/>
        <v>5.9210040932741514E-2</v>
      </c>
      <c r="S685" s="97">
        <f t="shared" si="204"/>
        <v>295.13606467591052</v>
      </c>
      <c r="T685" s="97">
        <f t="shared" si="205"/>
        <v>114.20465266288187</v>
      </c>
      <c r="U685" s="97">
        <f t="shared" si="206"/>
        <v>501.88019647112986</v>
      </c>
      <c r="V685" s="33">
        <f t="shared" si="207"/>
        <v>999.99999999999955</v>
      </c>
      <c r="W685" s="101">
        <f t="shared" si="202"/>
        <v>34728.356162188167</v>
      </c>
      <c r="X685" s="108">
        <f t="shared" si="208"/>
        <v>383.91515086598781</v>
      </c>
      <c r="Y685" s="32">
        <f>(uNES*L685+ uOCEX*G685+uEREX*'PH + UC'!H685+uHOEX*I685+uNES*S685+ uOCEX*N685+uEREX*O685+uHOEX*P685)/(1+oDR)^A$5:A$65536</f>
        <v>208.17347295367648</v>
      </c>
    </row>
    <row r="686" spans="1:25" x14ac:dyDescent="0.25">
      <c r="A686" s="4">
        <v>680</v>
      </c>
      <c r="C686" s="106">
        <f>IF(male=0,VLOOKUP((($A$5:$A$1570/'Life tables'!$I$2)*2)+age,lifetable,13,1),IF(male=1,VLOOKUP((($A$5:$A$1570/'Life tables'!$I$2)*2)+age,lifetable,10,1),"error"))</f>
        <v>6.6122671421597889E-4</v>
      </c>
      <c r="F686" s="97">
        <f t="shared" si="190"/>
        <v>55.881134314932034</v>
      </c>
      <c r="G686" s="97">
        <f t="shared" si="191"/>
        <v>5.6133768947054916</v>
      </c>
      <c r="H686" s="97">
        <f t="shared" si="192"/>
        <v>0.12845523391742822</v>
      </c>
      <c r="I686" s="97">
        <f t="shared" si="193"/>
        <v>0.12845523391742822</v>
      </c>
      <c r="J686" s="97">
        <f t="shared" si="194"/>
        <v>4.0831689653960439E-2</v>
      </c>
      <c r="K686" s="97">
        <f t="shared" si="195"/>
        <v>0.30969273531025765</v>
      </c>
      <c r="L686" s="97">
        <f t="shared" si="203"/>
        <v>49.660322527427468</v>
      </c>
      <c r="M686" s="97">
        <f t="shared" si="196"/>
        <v>328.03401655105574</v>
      </c>
      <c r="N686" s="97">
        <f t="shared" si="197"/>
        <v>31.590386521383898</v>
      </c>
      <c r="O686" s="97">
        <f t="shared" si="198"/>
        <v>0.75405925175859845</v>
      </c>
      <c r="P686" s="97">
        <f t="shared" si="199"/>
        <v>0.75405925175859845</v>
      </c>
      <c r="Q686" s="97">
        <f t="shared" si="200"/>
        <v>0.23879047063820102</v>
      </c>
      <c r="R686" s="97">
        <f t="shared" si="201"/>
        <v>5.9110041423187563E-2</v>
      </c>
      <c r="S686" s="97">
        <f t="shared" si="204"/>
        <v>294.63761101409324</v>
      </c>
      <c r="T686" s="97">
        <f t="shared" si="205"/>
        <v>114.48427482317403</v>
      </c>
      <c r="U686" s="97">
        <f t="shared" si="206"/>
        <v>502.24899924786331</v>
      </c>
      <c r="V686" s="33">
        <f t="shared" si="207"/>
        <v>999.99999999999955</v>
      </c>
      <c r="W686" s="101">
        <f t="shared" si="202"/>
        <v>34629.873026606532</v>
      </c>
      <c r="X686" s="108">
        <f t="shared" si="208"/>
        <v>383.26672592896216</v>
      </c>
      <c r="Y686" s="32">
        <f>(uNES*L686+ uOCEX*G686+uEREX*'PH + UC'!H686+uHOEX*I686+uNES*S686+ uOCEX*N686+uEREX*O686+uHOEX*P686)/(1+oDR)^A$5:A$65536</f>
        <v>207.76210504070733</v>
      </c>
    </row>
    <row r="687" spans="1:25" x14ac:dyDescent="0.25">
      <c r="A687" s="4">
        <v>681</v>
      </c>
      <c r="C687" s="106">
        <f>IF(male=0,VLOOKUP((($A$5:$A$1570/'Life tables'!$I$2)*2)+age,lifetable,13,1),IF(male=1,VLOOKUP((($A$5:$A$1570/'Life tables'!$I$2)*2)+age,lifetable,10,1),"error"))</f>
        <v>6.6122671421597889E-4</v>
      </c>
      <c r="F687" s="97">
        <f t="shared" si="190"/>
        <v>55.786725434230455</v>
      </c>
      <c r="G687" s="97">
        <f t="shared" si="191"/>
        <v>5.603893325052117</v>
      </c>
      <c r="H687" s="97">
        <f t="shared" si="192"/>
        <v>0.12823821407695654</v>
      </c>
      <c r="I687" s="97">
        <f t="shared" si="193"/>
        <v>0.12823821407695654</v>
      </c>
      <c r="J687" s="97">
        <f t="shared" si="194"/>
        <v>4.0762706191748314E-2</v>
      </c>
      <c r="K687" s="97">
        <f t="shared" si="195"/>
        <v>0.30916952215682958</v>
      </c>
      <c r="L687" s="97">
        <f t="shared" si="203"/>
        <v>49.576423452675847</v>
      </c>
      <c r="M687" s="97">
        <f t="shared" si="196"/>
        <v>327.48000049473166</v>
      </c>
      <c r="N687" s="97">
        <f t="shared" si="197"/>
        <v>31.537033574813474</v>
      </c>
      <c r="O687" s="97">
        <f t="shared" si="198"/>
        <v>0.752785722454271</v>
      </c>
      <c r="P687" s="97">
        <f t="shared" si="199"/>
        <v>0.752785722454271</v>
      </c>
      <c r="Q687" s="97">
        <f t="shared" si="200"/>
        <v>0.23838717784490579</v>
      </c>
      <c r="R687" s="97">
        <f t="shared" si="201"/>
        <v>5.9010210581304942E-2</v>
      </c>
      <c r="S687" s="97">
        <f t="shared" si="204"/>
        <v>294.13999808658343</v>
      </c>
      <c r="T687" s="97">
        <f t="shared" si="205"/>
        <v>114.76342470721069</v>
      </c>
      <c r="U687" s="97">
        <f t="shared" si="206"/>
        <v>502.61717898060147</v>
      </c>
      <c r="V687" s="33">
        <f t="shared" si="207"/>
        <v>999.99999999999955</v>
      </c>
      <c r="W687" s="101">
        <f t="shared" si="202"/>
        <v>34531.669165586296</v>
      </c>
      <c r="X687" s="108">
        <f t="shared" si="208"/>
        <v>382.61939631218735</v>
      </c>
      <c r="Y687" s="32">
        <f>(uNES*L687+ uOCEX*G687+uEREX*'PH + UC'!H687+uHOEX*I687+uNES*S687+ uOCEX*N687+uEREX*O687+uHOEX*P687)/(1+oDR)^A$5:A$65536</f>
        <v>207.35155010190263</v>
      </c>
    </row>
    <row r="688" spans="1:25" x14ac:dyDescent="0.25">
      <c r="A688" s="4">
        <v>682</v>
      </c>
      <c r="C688" s="106">
        <f>IF(male=0,VLOOKUP((($A$5:$A$1570/'Life tables'!$I$2)*2)+age,lifetable,13,1),IF(male=1,VLOOKUP((($A$5:$A$1570/'Life tables'!$I$2)*2)+age,lifetable,10,1),"error"))</f>
        <v>6.6122671421597889E-4</v>
      </c>
      <c r="F688" s="97">
        <f t="shared" si="190"/>
        <v>55.692477362163359</v>
      </c>
      <c r="G688" s="97">
        <f t="shared" si="191"/>
        <v>5.5944259089626298</v>
      </c>
      <c r="H688" s="97">
        <f t="shared" si="192"/>
        <v>0.12802156389094893</v>
      </c>
      <c r="I688" s="97">
        <f t="shared" si="193"/>
        <v>0.12802156389094893</v>
      </c>
      <c r="J688" s="97">
        <f t="shared" si="194"/>
        <v>4.0693840230519973E-2</v>
      </c>
      <c r="K688" s="97">
        <f t="shared" si="195"/>
        <v>0.30864720020338315</v>
      </c>
      <c r="L688" s="97">
        <f t="shared" si="203"/>
        <v>49.492667284984933</v>
      </c>
      <c r="M688" s="97">
        <f t="shared" si="196"/>
        <v>326.92691895002395</v>
      </c>
      <c r="N688" s="97">
        <f t="shared" si="197"/>
        <v>31.483770623736444</v>
      </c>
      <c r="O688" s="97">
        <f t="shared" si="198"/>
        <v>0.75151434133304251</v>
      </c>
      <c r="P688" s="97">
        <f t="shared" si="199"/>
        <v>0.75151434133304251</v>
      </c>
      <c r="Q688" s="97">
        <f t="shared" si="200"/>
        <v>0.23798456532395243</v>
      </c>
      <c r="R688" s="97">
        <f t="shared" si="201"/>
        <v>5.8910548133605758E-2</v>
      </c>
      <c r="S688" s="97">
        <f t="shared" si="204"/>
        <v>293.64322453016388</v>
      </c>
      <c r="T688" s="97">
        <f t="shared" si="205"/>
        <v>115.04210311276516</v>
      </c>
      <c r="U688" s="97">
        <f t="shared" si="206"/>
        <v>502.98473672893846</v>
      </c>
      <c r="V688" s="33">
        <f t="shared" si="207"/>
        <v>999.99999999999955</v>
      </c>
      <c r="W688" s="101">
        <f t="shared" si="202"/>
        <v>34433.743789057939</v>
      </c>
      <c r="X688" s="108">
        <f t="shared" si="208"/>
        <v>381.97316015829585</v>
      </c>
      <c r="Y688" s="32">
        <f>(uNES*L688+ uOCEX*G688+uEREX*'PH + UC'!H688+uHOEX*I688+uNES*S688+ uOCEX*N688+uEREX*O688+uHOEX*P688)/(1+oDR)^A$5:A$65536</f>
        <v>206.94180652673489</v>
      </c>
    </row>
    <row r="689" spans="1:25" x14ac:dyDescent="0.25">
      <c r="A689" s="4">
        <v>683</v>
      </c>
      <c r="C689" s="106">
        <f>IF(male=0,VLOOKUP((($A$5:$A$1570/'Life tables'!$I$2)*2)+age,lifetable,13,1),IF(male=1,VLOOKUP((($A$5:$A$1570/'Life tables'!$I$2)*2)+age,lifetable,10,1),"error"))</f>
        <v>6.6122671421597889E-4</v>
      </c>
      <c r="F689" s="97">
        <f t="shared" si="190"/>
        <v>55.598389759680487</v>
      </c>
      <c r="G689" s="97">
        <f t="shared" si="191"/>
        <v>5.5849746123787227</v>
      </c>
      <c r="H689" s="97">
        <f t="shared" si="192"/>
        <v>0.12780528258002291</v>
      </c>
      <c r="I689" s="97">
        <f t="shared" si="193"/>
        <v>0.12780528258002291</v>
      </c>
      <c r="J689" s="97">
        <f t="shared" si="194"/>
        <v>4.0625091522535371E-2</v>
      </c>
      <c r="K689" s="97">
        <f t="shared" si="195"/>
        <v>0.30812576757090498</v>
      </c>
      <c r="L689" s="97">
        <f t="shared" si="203"/>
        <v>49.409053723048274</v>
      </c>
      <c r="M689" s="97">
        <f t="shared" si="196"/>
        <v>326.37477039861545</v>
      </c>
      <c r="N689" s="97">
        <f t="shared" si="197"/>
        <v>31.430597521935578</v>
      </c>
      <c r="O689" s="97">
        <f t="shared" si="198"/>
        <v>0.75024510490472263</v>
      </c>
      <c r="P689" s="97">
        <f t="shared" si="199"/>
        <v>0.75024510490472263</v>
      </c>
      <c r="Q689" s="97">
        <f t="shared" si="200"/>
        <v>0.23758263197009094</v>
      </c>
      <c r="R689" s="97">
        <f t="shared" si="201"/>
        <v>5.8811053806497066E-2</v>
      </c>
      <c r="S689" s="97">
        <f t="shared" si="204"/>
        <v>293.14728898109382</v>
      </c>
      <c r="T689" s="97">
        <f t="shared" si="205"/>
        <v>115.32031083625779</v>
      </c>
      <c r="U689" s="97">
        <f t="shared" si="206"/>
        <v>503.35167355031587</v>
      </c>
      <c r="V689" s="33">
        <f t="shared" si="207"/>
        <v>999.99999999999955</v>
      </c>
      <c r="W689" s="101">
        <f t="shared" si="202"/>
        <v>34336.096109089158</v>
      </c>
      <c r="X689" s="108">
        <f t="shared" si="208"/>
        <v>381.32801561342586</v>
      </c>
      <c r="Y689" s="32">
        <f>(uNES*L689+ uOCEX*G689+uEREX*'PH + UC'!H689+uHOEX*I689+uNES*S689+ uOCEX*N689+uEREX*O689+uHOEX*P689)/(1+oDR)^A$5:A$65536</f>
        <v>206.53287270806101</v>
      </c>
    </row>
    <row r="690" spans="1:25" x14ac:dyDescent="0.25">
      <c r="A690" s="4">
        <v>684</v>
      </c>
      <c r="C690" s="106">
        <f>IF(male=0,VLOOKUP((($A$5:$A$1570/'Life tables'!$I$2)*2)+age,lifetable,13,1),IF(male=1,VLOOKUP((($A$5:$A$1570/'Life tables'!$I$2)*2)+age,lifetable,10,1),"error"))</f>
        <v>6.6122671421597889E-4</v>
      </c>
      <c r="F690" s="97">
        <f t="shared" si="190"/>
        <v>55.504462291662513</v>
      </c>
      <c r="G690" s="97">
        <f t="shared" si="191"/>
        <v>5.5755394016369566</v>
      </c>
      <c r="H690" s="97">
        <f t="shared" si="192"/>
        <v>0.12758936937383203</v>
      </c>
      <c r="I690" s="97">
        <f t="shared" si="193"/>
        <v>0.12758936937383203</v>
      </c>
      <c r="J690" s="97">
        <f t="shared" si="194"/>
        <v>4.055645982292673E-2</v>
      </c>
      <c r="K690" s="97">
        <f t="shared" si="195"/>
        <v>0.30760522240216664</v>
      </c>
      <c r="L690" s="97">
        <f t="shared" si="203"/>
        <v>49.325582469052797</v>
      </c>
      <c r="M690" s="97">
        <f t="shared" si="196"/>
        <v>325.82355332176337</v>
      </c>
      <c r="N690" s="97">
        <f t="shared" si="197"/>
        <v>31.37751412315265</v>
      </c>
      <c r="O690" s="97">
        <f t="shared" si="198"/>
        <v>0.74897800967814288</v>
      </c>
      <c r="P690" s="97">
        <f t="shared" si="199"/>
        <v>0.74897800967814288</v>
      </c>
      <c r="Q690" s="97">
        <f t="shared" si="200"/>
        <v>0.2371813766777611</v>
      </c>
      <c r="R690" s="97">
        <f t="shared" si="201"/>
        <v>5.8711727326309235E-2</v>
      </c>
      <c r="S690" s="97">
        <f t="shared" si="204"/>
        <v>292.65219007525036</v>
      </c>
      <c r="T690" s="97">
        <f t="shared" si="205"/>
        <v>115.59804867275848</v>
      </c>
      <c r="U690" s="97">
        <f t="shared" si="206"/>
        <v>503.71799050004432</v>
      </c>
      <c r="V690" s="33">
        <f t="shared" si="207"/>
        <v>999.99999999999955</v>
      </c>
      <c r="W690" s="101">
        <f t="shared" si="202"/>
        <v>34238.725339884157</v>
      </c>
      <c r="X690" s="108">
        <f t="shared" si="208"/>
        <v>380.6839608271967</v>
      </c>
      <c r="Y690" s="32">
        <f>(uNES*L690+ uOCEX*G690+uEREX*'PH + UC'!H690+uHOEX*I690+uNES*S690+ uOCEX*N690+uEREX*O690+uHOEX*P690)/(1+oDR)^A$5:A$65536</f>
        <v>206.12474704210544</v>
      </c>
    </row>
    <row r="691" spans="1:25" x14ac:dyDescent="0.25">
      <c r="A691" s="4">
        <v>685</v>
      </c>
      <c r="C691" s="106">
        <f>IF(male=0,VLOOKUP((($A$5:$A$1570/'Life tables'!$I$2)*2)+age,lifetable,13,1),IF(male=1,VLOOKUP((($A$5:$A$1570/'Life tables'!$I$2)*2)+age,lifetable,10,1),"error"))</f>
        <v>6.6122671421597889E-4</v>
      </c>
      <c r="F691" s="97">
        <f t="shared" si="190"/>
        <v>55.410694626747194</v>
      </c>
      <c r="G691" s="97">
        <f t="shared" si="191"/>
        <v>5.5661202434513024</v>
      </c>
      <c r="H691" s="97">
        <f t="shared" si="192"/>
        <v>0.12737382351066637</v>
      </c>
      <c r="I691" s="97">
        <f t="shared" si="193"/>
        <v>0.12737382351066637</v>
      </c>
      <c r="J691" s="97">
        <f t="shared" si="194"/>
        <v>4.0487944889571567E-2</v>
      </c>
      <c r="K691" s="97">
        <f t="shared" si="195"/>
        <v>0.30708556286076177</v>
      </c>
      <c r="L691" s="97">
        <f t="shared" si="203"/>
        <v>49.242253228524227</v>
      </c>
      <c r="M691" s="97">
        <f t="shared" si="196"/>
        <v>325.27326620044948</v>
      </c>
      <c r="N691" s="97">
        <f t="shared" si="197"/>
        <v>31.32452028110292</v>
      </c>
      <c r="O691" s="97">
        <f t="shared" si="198"/>
        <v>0.74771305216150141</v>
      </c>
      <c r="P691" s="97">
        <f t="shared" si="199"/>
        <v>0.74771305216150141</v>
      </c>
      <c r="Q691" s="97">
        <f t="shared" si="200"/>
        <v>0.23678079834120241</v>
      </c>
      <c r="R691" s="97">
        <f t="shared" si="201"/>
        <v>5.861256841932299E-2</v>
      </c>
      <c r="S691" s="97">
        <f t="shared" si="204"/>
        <v>292.15792644826303</v>
      </c>
      <c r="T691" s="97">
        <f t="shared" si="205"/>
        <v>115.87531741598926</v>
      </c>
      <c r="U691" s="97">
        <f t="shared" si="206"/>
        <v>504.08368863132443</v>
      </c>
      <c r="V691" s="33">
        <f t="shared" si="207"/>
        <v>999.99999999999955</v>
      </c>
      <c r="W691" s="101">
        <f t="shared" si="202"/>
        <v>34141.630697782508</v>
      </c>
      <c r="X691" s="108">
        <f t="shared" si="208"/>
        <v>380.04099395268582</v>
      </c>
      <c r="Y691" s="32">
        <f>(uNES*L691+ uOCEX*G691+uEREX*'PH + UC'!H691+uHOEX*I691+uNES*S691+ uOCEX*N691+uEREX*O691+uHOEX*P691)/(1+oDR)^A$5:A$65536</f>
        <v>205.71742792844361</v>
      </c>
    </row>
    <row r="692" spans="1:25" x14ac:dyDescent="0.25">
      <c r="A692" s="4">
        <v>686</v>
      </c>
      <c r="C692" s="106">
        <f>IF(male=0,VLOOKUP((($A$5:$A$1570/'Life tables'!$I$2)*2)+age,lifetable,13,1),IF(male=1,VLOOKUP((($A$5:$A$1570/'Life tables'!$I$2)*2)+age,lifetable,10,1),"error"))</f>
        <v>6.6122671421597889E-4</v>
      </c>
      <c r="F692" s="97">
        <f t="shared" si="190"/>
        <v>55.317086437164107</v>
      </c>
      <c r="G692" s="97">
        <f t="shared" si="191"/>
        <v>5.5567171048965349</v>
      </c>
      <c r="H692" s="97">
        <f t="shared" si="192"/>
        <v>0.1271586442370726</v>
      </c>
      <c r="I692" s="97">
        <f t="shared" si="193"/>
        <v>0.1271586442370726</v>
      </c>
      <c r="J692" s="97">
        <f t="shared" si="194"/>
        <v>4.0419546482971858E-2</v>
      </c>
      <c r="K692" s="97">
        <f t="shared" si="195"/>
        <v>0.3065667871301897</v>
      </c>
      <c r="L692" s="97">
        <f t="shared" si="203"/>
        <v>49.159065710180265</v>
      </c>
      <c r="M692" s="97">
        <f t="shared" si="196"/>
        <v>324.72390751552172</v>
      </c>
      <c r="N692" s="97">
        <f t="shared" si="197"/>
        <v>31.271615849488747</v>
      </c>
      <c r="O692" s="97">
        <f t="shared" si="198"/>
        <v>0.74645022886268886</v>
      </c>
      <c r="P692" s="97">
        <f t="shared" si="199"/>
        <v>0.74645022886268886</v>
      </c>
      <c r="Q692" s="97">
        <f t="shared" si="200"/>
        <v>0.23638089585455691</v>
      </c>
      <c r="R692" s="97">
        <f t="shared" si="201"/>
        <v>5.8513576811794948E-2</v>
      </c>
      <c r="S692" s="97">
        <f t="shared" si="204"/>
        <v>291.66449673564125</v>
      </c>
      <c r="T692" s="97">
        <f t="shared" si="205"/>
        <v>116.15211785832679</v>
      </c>
      <c r="U692" s="97">
        <f t="shared" si="206"/>
        <v>504.44876899526639</v>
      </c>
      <c r="V692" s="33">
        <f t="shared" si="207"/>
        <v>999.99999999999955</v>
      </c>
      <c r="W692" s="101">
        <f t="shared" si="202"/>
        <v>34044.811401257997</v>
      </c>
      <c r="X692" s="108">
        <f t="shared" si="208"/>
        <v>379.39911314640631</v>
      </c>
      <c r="Y692" s="32">
        <f>(uNES*L692+ uOCEX*G692+uEREX*'PH + UC'!H692+uHOEX*I692+uNES*S692+ uOCEX*N692+uEREX*O692+uHOEX*P692)/(1+oDR)^A$5:A$65536</f>
        <v>205.31091376998688</v>
      </c>
    </row>
    <row r="693" spans="1:25" x14ac:dyDescent="0.25">
      <c r="A693" s="4">
        <v>687</v>
      </c>
      <c r="C693" s="106">
        <f>IF(male=0,VLOOKUP((($A$5:$A$1570/'Life tables'!$I$2)*2)+age,lifetable,13,1),IF(male=1,VLOOKUP((($A$5:$A$1570/'Life tables'!$I$2)*2)+age,lifetable,10,1),"error"))</f>
        <v>6.6122671421597889E-4</v>
      </c>
      <c r="F693" s="97">
        <f t="shared" si="190"/>
        <v>55.22363739857763</v>
      </c>
      <c r="G693" s="97">
        <f t="shared" si="191"/>
        <v>5.5473299533924605</v>
      </c>
      <c r="H693" s="97">
        <f t="shared" si="192"/>
        <v>0.12694383080749308</v>
      </c>
      <c r="I693" s="97">
        <f t="shared" si="193"/>
        <v>0.12694383080749308</v>
      </c>
      <c r="J693" s="97">
        <f t="shared" si="194"/>
        <v>4.0351264366139374E-2</v>
      </c>
      <c r="K693" s="97">
        <f t="shared" si="195"/>
        <v>0.30604889341298525</v>
      </c>
      <c r="L693" s="97">
        <f t="shared" si="203"/>
        <v>49.076019625791062</v>
      </c>
      <c r="M693" s="97">
        <f t="shared" si="196"/>
        <v>324.17547574782861</v>
      </c>
      <c r="N693" s="97">
        <f t="shared" si="197"/>
        <v>31.21880068201256</v>
      </c>
      <c r="O693" s="97">
        <f t="shared" si="198"/>
        <v>0.74518953628959728</v>
      </c>
      <c r="P693" s="97">
        <f t="shared" si="199"/>
        <v>0.74518953628959728</v>
      </c>
      <c r="Q693" s="97">
        <f t="shared" si="200"/>
        <v>0.235981668111967</v>
      </c>
      <c r="R693" s="97">
        <f t="shared" si="201"/>
        <v>5.8414752229981839E-2</v>
      </c>
      <c r="S693" s="97">
        <f t="shared" si="204"/>
        <v>291.17189957289492</v>
      </c>
      <c r="T693" s="97">
        <f t="shared" si="205"/>
        <v>116.4284507908049</v>
      </c>
      <c r="U693" s="97">
        <f t="shared" si="206"/>
        <v>504.81323264090935</v>
      </c>
      <c r="V693" s="33">
        <f t="shared" si="207"/>
        <v>999.99999999999943</v>
      </c>
      <c r="W693" s="101">
        <f t="shared" si="202"/>
        <v>33948.266670916892</v>
      </c>
      <c r="X693" s="108">
        <f t="shared" si="208"/>
        <v>378.75831656828518</v>
      </c>
      <c r="Y693" s="32">
        <f>(uNES*L693+ uOCEX*G693+uEREX*'PH + UC'!H693+uHOEX*I693+uNES*S693+ uOCEX*N693+uEREX*O693+uHOEX*P693)/(1+oDR)^A$5:A$65536</f>
        <v>204.90520297296644</v>
      </c>
    </row>
    <row r="694" spans="1:25" x14ac:dyDescent="0.25">
      <c r="A694" s="4">
        <v>688</v>
      </c>
      <c r="C694" s="106">
        <f>IF(male=0,VLOOKUP((($A$5:$A$1570/'Life tables'!$I$2)*2)+age,lifetable,13,1),IF(male=1,VLOOKUP((($A$5:$A$1570/'Life tables'!$I$2)*2)+age,lifetable,10,1),"error"))</f>
        <v>6.6122671421597889E-4</v>
      </c>
      <c r="F694" s="97">
        <f t="shared" si="190"/>
        <v>55.130347189937694</v>
      </c>
      <c r="G694" s="97">
        <f t="shared" si="191"/>
        <v>5.5379587566889299</v>
      </c>
      <c r="H694" s="97">
        <f t="shared" si="192"/>
        <v>0.12672938248392268</v>
      </c>
      <c r="I694" s="97">
        <f t="shared" si="193"/>
        <v>0.12672938248392268</v>
      </c>
      <c r="J694" s="97">
        <f t="shared" si="194"/>
        <v>4.0283098304486585E-2</v>
      </c>
      <c r="K694" s="97">
        <f t="shared" si="195"/>
        <v>0.30553187992989195</v>
      </c>
      <c r="L694" s="97">
        <f t="shared" si="203"/>
        <v>48.993114690046539</v>
      </c>
      <c r="M694" s="97">
        <f t="shared" si="196"/>
        <v>323.62796937834753</v>
      </c>
      <c r="N694" s="97">
        <f t="shared" si="197"/>
        <v>31.166074632389183</v>
      </c>
      <c r="O694" s="97">
        <f t="shared" si="198"/>
        <v>0.74393097095041483</v>
      </c>
      <c r="P694" s="97">
        <f t="shared" si="199"/>
        <v>0.74393097095041483</v>
      </c>
      <c r="Q694" s="97">
        <f t="shared" si="200"/>
        <v>0.23558311400766893</v>
      </c>
      <c r="R694" s="97">
        <f t="shared" si="201"/>
        <v>5.8316094400163609E-2</v>
      </c>
      <c r="S694" s="97">
        <f t="shared" si="204"/>
        <v>290.68013359564969</v>
      </c>
      <c r="T694" s="97">
        <f t="shared" si="205"/>
        <v>116.70431700311705</v>
      </c>
      <c r="U694" s="97">
        <f t="shared" si="206"/>
        <v>505.17708061523939</v>
      </c>
      <c r="V694" s="33">
        <f t="shared" si="207"/>
        <v>999.99999999999955</v>
      </c>
      <c r="W694" s="101">
        <f t="shared" si="202"/>
        <v>33851.995729496317</v>
      </c>
      <c r="X694" s="108">
        <f t="shared" si="208"/>
        <v>378.11860238164303</v>
      </c>
      <c r="Y694" s="32">
        <f>(uNES*L694+ uOCEX*G694+uEREX*'PH + UC'!H694+uHOEX*I694+uNES*S694+ uOCEX*N694+uEREX*O694+uHOEX*P694)/(1+oDR)^A$5:A$65536</f>
        <v>204.50029394691899</v>
      </c>
    </row>
    <row r="695" spans="1:25" x14ac:dyDescent="0.25">
      <c r="A695" s="4">
        <v>689</v>
      </c>
      <c r="C695" s="106">
        <f>IF(male=0,VLOOKUP((($A$5:$A$1570/'Life tables'!$I$2)*2)+age,lifetable,13,1),IF(male=1,VLOOKUP((($A$5:$A$1570/'Life tables'!$I$2)*2)+age,lifetable,10,1),"error"))</f>
        <v>6.6122671421597889E-4</v>
      </c>
      <c r="F695" s="97">
        <f t="shared" si="190"/>
        <v>55.037215493337904</v>
      </c>
      <c r="G695" s="97">
        <f t="shared" si="191"/>
        <v>5.5286034828515787</v>
      </c>
      <c r="H695" s="97">
        <f t="shared" si="192"/>
        <v>0.1265152985355828</v>
      </c>
      <c r="I695" s="97">
        <f t="shared" si="193"/>
        <v>0.1265152985355828</v>
      </c>
      <c r="J695" s="97">
        <f t="shared" si="194"/>
        <v>4.0215048065723021E-2</v>
      </c>
      <c r="K695" s="97">
        <f t="shared" si="195"/>
        <v>0.30501574491907552</v>
      </c>
      <c r="L695" s="97">
        <f t="shared" si="203"/>
        <v>48.910350620430364</v>
      </c>
      <c r="M695" s="97">
        <f t="shared" si="196"/>
        <v>323.08138688830519</v>
      </c>
      <c r="N695" s="97">
        <f t="shared" si="197"/>
        <v>31.113437554357457</v>
      </c>
      <c r="O695" s="97">
        <f t="shared" si="198"/>
        <v>0.74267452935390277</v>
      </c>
      <c r="P695" s="97">
        <f t="shared" si="199"/>
        <v>0.74267452935390277</v>
      </c>
      <c r="Q695" s="97">
        <f t="shared" si="200"/>
        <v>0.23518523243608047</v>
      </c>
      <c r="R695" s="97">
        <f t="shared" si="201"/>
        <v>5.821760304866512E-2</v>
      </c>
      <c r="S695" s="97">
        <f t="shared" si="204"/>
        <v>290.18919743975516</v>
      </c>
      <c r="T695" s="97">
        <f t="shared" si="205"/>
        <v>116.97971728361885</v>
      </c>
      <c r="U695" s="97">
        <f t="shared" si="206"/>
        <v>505.54031396320715</v>
      </c>
      <c r="V695" s="33">
        <f t="shared" si="207"/>
        <v>999.99999999999955</v>
      </c>
      <c r="W695" s="101">
        <f t="shared" si="202"/>
        <v>33755.997801862184</v>
      </c>
      <c r="X695" s="108">
        <f t="shared" si="208"/>
        <v>377.47996875317352</v>
      </c>
      <c r="Y695" s="32">
        <f>(uNES*L695+ uOCEX*G695+uEREX*'PH + UC'!H695+uHOEX*I695+uNES*S695+ uOCEX*N695+uEREX*O695+uHOEX*P695)/(1+oDR)^A$5:A$65536</f>
        <v>204.09618510467277</v>
      </c>
    </row>
    <row r="696" spans="1:25" x14ac:dyDescent="0.25">
      <c r="A696" s="4">
        <v>690</v>
      </c>
      <c r="C696" s="106">
        <f>IF(male=0,VLOOKUP((($A$5:$A$1570/'Life tables'!$I$2)*2)+age,lifetable,13,1),IF(male=1,VLOOKUP((($A$5:$A$1570/'Life tables'!$I$2)*2)+age,lifetable,10,1),"error"))</f>
        <v>6.6122671421597889E-4</v>
      </c>
      <c r="F696" s="97">
        <f t="shared" si="190"/>
        <v>54.944241993880723</v>
      </c>
      <c r="G696" s="97">
        <f t="shared" si="191"/>
        <v>5.5192641002482912</v>
      </c>
      <c r="H696" s="97">
        <f t="shared" si="192"/>
        <v>0.12630157823861124</v>
      </c>
      <c r="I696" s="97">
        <f t="shared" si="193"/>
        <v>0.12630157823861124</v>
      </c>
      <c r="J696" s="97">
        <f t="shared" si="194"/>
        <v>4.0147113419756769E-2</v>
      </c>
      <c r="K696" s="97">
        <f t="shared" si="195"/>
        <v>0.3045004866353766</v>
      </c>
      <c r="L696" s="97">
        <f t="shared" si="203"/>
        <v>48.827727137100077</v>
      </c>
      <c r="M696" s="97">
        <f t="shared" si="196"/>
        <v>322.5357267592928</v>
      </c>
      <c r="N696" s="97">
        <f t="shared" si="197"/>
        <v>31.060889301691329</v>
      </c>
      <c r="O696" s="97">
        <f t="shared" si="198"/>
        <v>0.74142020800966024</v>
      </c>
      <c r="P696" s="97">
        <f t="shared" si="199"/>
        <v>0.74142020800966024</v>
      </c>
      <c r="Q696" s="97">
        <f t="shared" si="200"/>
        <v>0.2347880222918847</v>
      </c>
      <c r="R696" s="97">
        <f t="shared" si="201"/>
        <v>5.8119277901876924E-2</v>
      </c>
      <c r="S696" s="97">
        <f t="shared" si="204"/>
        <v>289.69908974138838</v>
      </c>
      <c r="T696" s="97">
        <f t="shared" si="205"/>
        <v>117.2546524193305</v>
      </c>
      <c r="U696" s="97">
        <f t="shared" si="206"/>
        <v>505.90293372774443</v>
      </c>
      <c r="V696" s="33">
        <f t="shared" si="207"/>
        <v>999.99999999999955</v>
      </c>
      <c r="W696" s="101">
        <f t="shared" si="202"/>
        <v>33660.272115007079</v>
      </c>
      <c r="X696" s="108">
        <f t="shared" si="208"/>
        <v>376.84241385292461</v>
      </c>
      <c r="Y696" s="32">
        <f>(uNES*L696+ uOCEX*G696+uEREX*'PH + UC'!H696+uHOEX*I696+uNES*S696+ uOCEX*N696+uEREX*O696+uHOEX*P696)/(1+oDR)^A$5:A$65536</f>
        <v>203.69287486233262</v>
      </c>
    </row>
    <row r="697" spans="1:25" x14ac:dyDescent="0.25">
      <c r="A697" s="4">
        <v>691</v>
      </c>
      <c r="C697" s="106">
        <f>IF(male=0,VLOOKUP((($A$5:$A$1570/'Life tables'!$I$2)*2)+age,lifetable,13,1),IF(male=1,VLOOKUP((($A$5:$A$1570/'Life tables'!$I$2)*2)+age,lifetable,10,1),"error"))</f>
        <v>6.6122671421597889E-4</v>
      </c>
      <c r="F697" s="97">
        <f t="shared" si="190"/>
        <v>54.851426379549295</v>
      </c>
      <c r="G697" s="97">
        <f t="shared" si="191"/>
        <v>5.5099405775363204</v>
      </c>
      <c r="H697" s="97">
        <f t="shared" si="192"/>
        <v>0.12608822087576782</v>
      </c>
      <c r="I697" s="97">
        <f t="shared" si="193"/>
        <v>0.12608822087576782</v>
      </c>
      <c r="J697" s="97">
        <f t="shared" si="194"/>
        <v>4.007929413860073E-2</v>
      </c>
      <c r="K697" s="97">
        <f t="shared" si="195"/>
        <v>0.30398610334960069</v>
      </c>
      <c r="L697" s="97">
        <f t="shared" si="203"/>
        <v>48.745243962773237</v>
      </c>
      <c r="M697" s="97">
        <f t="shared" si="196"/>
        <v>321.99098747337536</v>
      </c>
      <c r="N697" s="97">
        <f t="shared" si="197"/>
        <v>31.00842972821037</v>
      </c>
      <c r="O697" s="97">
        <f t="shared" si="198"/>
        <v>0.74016800342837563</v>
      </c>
      <c r="P697" s="97">
        <f t="shared" si="199"/>
        <v>0.74016800342837563</v>
      </c>
      <c r="Q697" s="97">
        <f t="shared" si="200"/>
        <v>0.23439148247010955</v>
      </c>
      <c r="R697" s="97">
        <f t="shared" si="201"/>
        <v>5.8021118686274943E-2</v>
      </c>
      <c r="S697" s="97">
        <f t="shared" si="204"/>
        <v>289.20980913715186</v>
      </c>
      <c r="T697" s="97">
        <f t="shared" si="205"/>
        <v>117.52912319593921</v>
      </c>
      <c r="U697" s="97">
        <f t="shared" si="206"/>
        <v>506.26494094978028</v>
      </c>
      <c r="V697" s="33">
        <f t="shared" si="207"/>
        <v>999.99999999999955</v>
      </c>
      <c r="W697" s="101">
        <f t="shared" si="202"/>
        <v>33564.817898047841</v>
      </c>
      <c r="X697" s="108">
        <f t="shared" si="208"/>
        <v>376.20593585428009</v>
      </c>
      <c r="Y697" s="32">
        <f>(uNES*L697+ uOCEX*G697+uEREX*'PH + UC'!H697+uHOEX*I697+uNES*S697+ uOCEX*N697+uEREX*O697+uHOEX*P697)/(1+oDR)^A$5:A$65536</f>
        <v>203.29036163926753</v>
      </c>
    </row>
    <row r="698" spans="1:25" x14ac:dyDescent="0.25">
      <c r="A698" s="4">
        <v>692</v>
      </c>
      <c r="C698" s="106">
        <f>IF(male=0,VLOOKUP((($A$5:$A$1570/'Life tables'!$I$2)*2)+age,lifetable,13,1),IF(male=1,VLOOKUP((($A$5:$A$1570/'Life tables'!$I$2)*2)+age,lifetable,10,1),"error"))</f>
        <v>6.6122671421597889E-4</v>
      </c>
      <c r="F698" s="97">
        <f t="shared" si="190"/>
        <v>54.758768341085634</v>
      </c>
      <c r="G698" s="97">
        <f t="shared" si="191"/>
        <v>5.5006328836500558</v>
      </c>
      <c r="H698" s="97">
        <f t="shared" si="192"/>
        <v>0.12587522573615414</v>
      </c>
      <c r="I698" s="97">
        <f t="shared" si="193"/>
        <v>0.12587522573615414</v>
      </c>
      <c r="J698" s="97">
        <f t="shared" si="194"/>
        <v>4.0011589996283736E-2</v>
      </c>
      <c r="K698" s="97">
        <f t="shared" si="195"/>
        <v>0.30347259334784271</v>
      </c>
      <c r="L698" s="97">
        <f t="shared" si="203"/>
        <v>48.662900822619143</v>
      </c>
      <c r="M698" s="97">
        <f t="shared" si="196"/>
        <v>321.44716751319447</v>
      </c>
      <c r="N698" s="97">
        <f t="shared" si="197"/>
        <v>30.956058687789675</v>
      </c>
      <c r="O698" s="97">
        <f t="shared" si="198"/>
        <v>0.7389179121220627</v>
      </c>
      <c r="P698" s="97">
        <f t="shared" si="199"/>
        <v>0.7389179121220627</v>
      </c>
      <c r="Q698" s="97">
        <f t="shared" si="200"/>
        <v>0.23399561186620271</v>
      </c>
      <c r="R698" s="97">
        <f t="shared" si="201"/>
        <v>5.7923125128439015E-2</v>
      </c>
      <c r="S698" s="97">
        <f t="shared" si="204"/>
        <v>288.72135426416605</v>
      </c>
      <c r="T698" s="97">
        <f t="shared" si="205"/>
        <v>117.8031303978017</v>
      </c>
      <c r="U698" s="97">
        <f t="shared" si="206"/>
        <v>506.62633666825656</v>
      </c>
      <c r="V698" s="33">
        <f t="shared" si="207"/>
        <v>999.99999999999955</v>
      </c>
      <c r="W698" s="101">
        <f t="shared" si="202"/>
        <v>33469.634382222997</v>
      </c>
      <c r="X698" s="108">
        <f t="shared" si="208"/>
        <v>375.57053293394137</v>
      </c>
      <c r="Y698" s="32">
        <f>(uNES*L698+ uOCEX*G698+uEREX*'PH + UC'!H698+uHOEX*I698+uNES*S698+ uOCEX*N698+uEREX*O698+uHOEX*P698)/(1+oDR)^A$5:A$65536</f>
        <v>202.88864385809654</v>
      </c>
    </row>
    <row r="699" spans="1:25" x14ac:dyDescent="0.25">
      <c r="A699" s="4">
        <v>693</v>
      </c>
      <c r="C699" s="106">
        <f>IF(male=0,VLOOKUP((($A$5:$A$1570/'Life tables'!$I$2)*2)+age,lifetable,13,1),IF(male=1,VLOOKUP((($A$5:$A$1570/'Life tables'!$I$2)*2)+age,lifetable,10,1),"error"))</f>
        <v>6.6122671421597889E-4</v>
      </c>
      <c r="F699" s="97">
        <f t="shared" si="190"/>
        <v>54.666267571874869</v>
      </c>
      <c r="G699" s="97">
        <f t="shared" si="191"/>
        <v>5.4913409877893899</v>
      </c>
      <c r="H699" s="97">
        <f t="shared" si="192"/>
        <v>0.12566259211494762</v>
      </c>
      <c r="I699" s="97">
        <f t="shared" si="193"/>
        <v>0.12566259211494762</v>
      </c>
      <c r="J699" s="97">
        <f t="shared" si="194"/>
        <v>3.9944000768765905E-2</v>
      </c>
      <c r="K699" s="97">
        <f t="shared" si="195"/>
        <v>0.30295995493084604</v>
      </c>
      <c r="L699" s="97">
        <f t="shared" si="203"/>
        <v>48.580697444155973</v>
      </c>
      <c r="M699" s="97">
        <f t="shared" si="196"/>
        <v>320.9042653620665</v>
      </c>
      <c r="N699" s="97">
        <f t="shared" si="197"/>
        <v>30.903776034369326</v>
      </c>
      <c r="O699" s="97">
        <f t="shared" si="198"/>
        <v>0.73766993060428632</v>
      </c>
      <c r="P699" s="97">
        <f t="shared" si="199"/>
        <v>0.73766993060428632</v>
      </c>
      <c r="Q699" s="97">
        <f t="shared" si="200"/>
        <v>0.23360040937610316</v>
      </c>
      <c r="R699" s="97">
        <f t="shared" si="201"/>
        <v>5.7825296955070549E-2</v>
      </c>
      <c r="S699" s="97">
        <f t="shared" si="204"/>
        <v>288.23372376015743</v>
      </c>
      <c r="T699" s="97">
        <f t="shared" si="205"/>
        <v>118.07667480794656</v>
      </c>
      <c r="U699" s="97">
        <f t="shared" si="206"/>
        <v>506.9871219201425</v>
      </c>
      <c r="V699" s="33">
        <f t="shared" si="207"/>
        <v>999.99999999999966</v>
      </c>
      <c r="W699" s="101">
        <f t="shared" si="202"/>
        <v>33374.720800890122</v>
      </c>
      <c r="X699" s="108">
        <f t="shared" si="208"/>
        <v>374.93620327191059</v>
      </c>
      <c r="Y699" s="32">
        <f>(uNES*L699+ uOCEX*G699+uEREX*'PH + UC'!H699+uHOEX*I699+uNES*S699+ uOCEX*N699+uEREX*O699+uHOEX*P699)/(1+oDR)^A$5:A$65536</f>
        <v>202.4877199446768</v>
      </c>
    </row>
    <row r="700" spans="1:25" x14ac:dyDescent="0.25">
      <c r="A700" s="4">
        <v>694</v>
      </c>
      <c r="C700" s="106">
        <f>IF(male=0,VLOOKUP((($A$5:$A$1570/'Life tables'!$I$2)*2)+age,lifetable,13,1),IF(male=1,VLOOKUP((($A$5:$A$1570/'Life tables'!$I$2)*2)+age,lifetable,10,1),"error"))</f>
        <v>6.6122671421597889E-4</v>
      </c>
      <c r="F700" s="97">
        <f t="shared" si="190"/>
        <v>54.573923767835176</v>
      </c>
      <c r="G700" s="97">
        <f t="shared" si="191"/>
        <v>5.4820648594086689</v>
      </c>
      <c r="H700" s="97">
        <f t="shared" si="192"/>
        <v>0.12545031931314851</v>
      </c>
      <c r="I700" s="97">
        <f t="shared" si="193"/>
        <v>0.12545031931314851</v>
      </c>
      <c r="J700" s="97">
        <f t="shared" si="194"/>
        <v>3.9876526233858206E-2</v>
      </c>
      <c r="K700" s="97">
        <f t="shared" si="195"/>
        <v>0.302448186413392</v>
      </c>
      <c r="L700" s="97">
        <f t="shared" si="203"/>
        <v>48.498633557152957</v>
      </c>
      <c r="M700" s="97">
        <f t="shared" si="196"/>
        <v>320.36227950407545</v>
      </c>
      <c r="N700" s="97">
        <f t="shared" si="197"/>
        <v>30.85158162196333</v>
      </c>
      <c r="O700" s="97">
        <f t="shared" si="198"/>
        <v>0.73642405539037581</v>
      </c>
      <c r="P700" s="97">
        <f t="shared" si="199"/>
        <v>0.73642405539037581</v>
      </c>
      <c r="Q700" s="97">
        <f t="shared" si="200"/>
        <v>0.23320587389630854</v>
      </c>
      <c r="R700" s="97">
        <f t="shared" si="201"/>
        <v>5.7727633893009278E-2</v>
      </c>
      <c r="S700" s="97">
        <f t="shared" si="204"/>
        <v>287.74691626354206</v>
      </c>
      <c r="T700" s="97">
        <f t="shared" si="205"/>
        <v>118.34975720807672</v>
      </c>
      <c r="U700" s="97">
        <f t="shared" si="206"/>
        <v>507.34729774044888</v>
      </c>
      <c r="V700" s="33">
        <f t="shared" si="207"/>
        <v>999.99999999999966</v>
      </c>
      <c r="W700" s="101">
        <f t="shared" si="202"/>
        <v>33280.076389522859</v>
      </c>
      <c r="X700" s="108">
        <f t="shared" si="208"/>
        <v>374.30294505147407</v>
      </c>
      <c r="Y700" s="32">
        <f>(uNES*L700+ uOCEX*G700+uEREX*'PH + UC'!H700+uHOEX*I700+uNES*S700+ uOCEX*N700+uEREX*O700+uHOEX*P700)/(1+oDR)^A$5:A$65536</f>
        <v>202.08758832809073</v>
      </c>
    </row>
    <row r="701" spans="1:25" x14ac:dyDescent="0.25">
      <c r="A701" s="4">
        <v>695</v>
      </c>
      <c r="C701" s="106">
        <f>IF(male=0,VLOOKUP((($A$5:$A$1570/'Life tables'!$I$2)*2)+age,lifetable,13,1),IF(male=1,VLOOKUP((($A$5:$A$1570/'Life tables'!$I$2)*2)+age,lifetable,10,1),"error"))</f>
        <v>6.6122671421597889E-4</v>
      </c>
      <c r="F701" s="97">
        <f t="shared" si="190"/>
        <v>54.48173662731309</v>
      </c>
      <c r="G701" s="97">
        <f t="shared" si="191"/>
        <v>5.4728044682061707</v>
      </c>
      <c r="H701" s="97">
        <f t="shared" si="192"/>
        <v>0.12523840663733907</v>
      </c>
      <c r="I701" s="97">
        <f t="shared" si="193"/>
        <v>0.12523840663733907</v>
      </c>
      <c r="J701" s="97">
        <f t="shared" si="194"/>
        <v>3.9809166171145972E-2</v>
      </c>
      <c r="K701" s="97">
        <f t="shared" si="195"/>
        <v>0.30193728612371967</v>
      </c>
      <c r="L701" s="97">
        <f t="shared" si="203"/>
        <v>48.416708893537376</v>
      </c>
      <c r="M701" s="97">
        <f t="shared" si="196"/>
        <v>319.82120842416094</v>
      </c>
      <c r="N701" s="97">
        <f t="shared" si="197"/>
        <v>30.799475304668089</v>
      </c>
      <c r="O701" s="97">
        <f t="shared" si="198"/>
        <v>0.7351802829976275</v>
      </c>
      <c r="P701" s="97">
        <f t="shared" si="199"/>
        <v>0.7351802829976275</v>
      </c>
      <c r="Q701" s="97">
        <f t="shared" si="200"/>
        <v>0.23281200432393931</v>
      </c>
      <c r="R701" s="97">
        <f t="shared" si="201"/>
        <v>5.7630135669249127E-2</v>
      </c>
      <c r="S701" s="97">
        <f t="shared" si="204"/>
        <v>287.26093041350441</v>
      </c>
      <c r="T701" s="97">
        <f t="shared" si="205"/>
        <v>118.62237837857181</v>
      </c>
      <c r="U701" s="97">
        <f t="shared" si="206"/>
        <v>507.70686516224185</v>
      </c>
      <c r="V701" s="33">
        <f t="shared" si="207"/>
        <v>999.99999999999966</v>
      </c>
      <c r="W701" s="101">
        <f t="shared" si="202"/>
        <v>33185.700385707911</v>
      </c>
      <c r="X701" s="108">
        <f t="shared" si="208"/>
        <v>373.67075645918601</v>
      </c>
      <c r="Y701" s="32">
        <f>(uNES*L701+ uOCEX*G701+uEREX*'PH + UC'!H701+uHOEX*I701+uNES*S701+ uOCEX*N701+uEREX*O701+uHOEX*P701)/(1+oDR)^A$5:A$65536</f>
        <v>201.68824744063372</v>
      </c>
    </row>
    <row r="702" spans="1:25" x14ac:dyDescent="0.25">
      <c r="A702" s="4">
        <v>696</v>
      </c>
      <c r="C702" s="106">
        <f>IF(male=0,VLOOKUP((($A$5:$A$1570/'Life tables'!$I$2)*2)+age,lifetable,13,1),IF(male=1,VLOOKUP((($A$5:$A$1570/'Life tables'!$I$2)*2)+age,lifetable,10,1),"error"))</f>
        <v>6.6122671421597889E-4</v>
      </c>
      <c r="F702" s="97">
        <f t="shared" si="190"/>
        <v>54.3897058509842</v>
      </c>
      <c r="G702" s="97">
        <f t="shared" si="191"/>
        <v>5.463559784114131</v>
      </c>
      <c r="H702" s="97">
        <f t="shared" si="192"/>
        <v>0.12502685339945552</v>
      </c>
      <c r="I702" s="97">
        <f t="shared" si="193"/>
        <v>0.12502685339945552</v>
      </c>
      <c r="J702" s="97">
        <f t="shared" si="194"/>
        <v>3.97419203619164E-2</v>
      </c>
      <c r="K702" s="97">
        <f t="shared" si="195"/>
        <v>0.30142725240297602</v>
      </c>
      <c r="L702" s="97">
        <f t="shared" si="203"/>
        <v>48.334923187306266</v>
      </c>
      <c r="M702" s="97">
        <f t="shared" si="196"/>
        <v>319.28105060820178</v>
      </c>
      <c r="N702" s="97">
        <f t="shared" si="197"/>
        <v>30.747456936670449</v>
      </c>
      <c r="O702" s="97">
        <f t="shared" si="198"/>
        <v>0.73393860994549653</v>
      </c>
      <c r="P702" s="97">
        <f t="shared" si="199"/>
        <v>0.73393860994549653</v>
      </c>
      <c r="Q702" s="97">
        <f t="shared" si="200"/>
        <v>0.23241879955679984</v>
      </c>
      <c r="R702" s="97">
        <f t="shared" si="201"/>
        <v>5.7532802010953253E-2</v>
      </c>
      <c r="S702" s="97">
        <f t="shared" si="204"/>
        <v>286.77576485007262</v>
      </c>
      <c r="T702" s="97">
        <f t="shared" si="205"/>
        <v>118.89453909849053</v>
      </c>
      <c r="U702" s="97">
        <f t="shared" si="206"/>
        <v>508.06582521665581</v>
      </c>
      <c r="V702" s="33">
        <f t="shared" si="207"/>
        <v>999.99999999999977</v>
      </c>
      <c r="W702" s="101">
        <f t="shared" si="202"/>
        <v>33091.592029141968</v>
      </c>
      <c r="X702" s="108">
        <f t="shared" si="208"/>
        <v>373.03963568485335</v>
      </c>
      <c r="Y702" s="32">
        <f>(uNES*L702+ uOCEX*G702+uEREX*'PH + UC'!H702+uHOEX*I702+uNES*S702+ uOCEX*N702+uEREX*O702+uHOEX*P702)/(1+oDR)^A$5:A$65536</f>
        <v>201.28969571780257</v>
      </c>
    </row>
    <row r="703" spans="1:25" x14ac:dyDescent="0.25">
      <c r="A703" s="4">
        <v>697</v>
      </c>
      <c r="C703" s="106">
        <f>IF(male=0,VLOOKUP((($A$5:$A$1570/'Life tables'!$I$2)*2)+age,lifetable,13,1),IF(male=1,VLOOKUP((($A$5:$A$1570/'Life tables'!$I$2)*2)+age,lifetable,10,1),"error"))</f>
        <v>6.6122671421597889E-4</v>
      </c>
      <c r="F703" s="97">
        <f t="shared" si="190"/>
        <v>54.297831141758522</v>
      </c>
      <c r="G703" s="97">
        <f t="shared" si="191"/>
        <v>5.4543307772892389</v>
      </c>
      <c r="H703" s="97">
        <f t="shared" si="192"/>
        <v>0.12481565891657032</v>
      </c>
      <c r="I703" s="97">
        <f t="shared" si="193"/>
        <v>0.12481565891657032</v>
      </c>
      <c r="J703" s="97">
        <f t="shared" si="194"/>
        <v>3.9674788589089301E-2</v>
      </c>
      <c r="K703" s="97">
        <f t="shared" si="195"/>
        <v>0.30091808360469102</v>
      </c>
      <c r="L703" s="97">
        <f t="shared" si="203"/>
        <v>48.253276174442362</v>
      </c>
      <c r="M703" s="97">
        <f t="shared" si="196"/>
        <v>318.74180454309487</v>
      </c>
      <c r="N703" s="97">
        <f t="shared" si="197"/>
        <v>30.695526372255308</v>
      </c>
      <c r="O703" s="97">
        <f t="shared" si="198"/>
        <v>0.73269903275577841</v>
      </c>
      <c r="P703" s="97">
        <f t="shared" si="199"/>
        <v>0.73269903275577841</v>
      </c>
      <c r="Q703" s="97">
        <f t="shared" si="200"/>
        <v>0.23202625849343533</v>
      </c>
      <c r="R703" s="97">
        <f t="shared" si="201"/>
        <v>5.7435632645468256E-2</v>
      </c>
      <c r="S703" s="97">
        <f t="shared" si="204"/>
        <v>286.29141821418909</v>
      </c>
      <c r="T703" s="97">
        <f t="shared" si="205"/>
        <v>119.16624014557306</v>
      </c>
      <c r="U703" s="97">
        <f t="shared" si="206"/>
        <v>508.42417893290599</v>
      </c>
      <c r="V703" s="33">
        <f t="shared" si="207"/>
        <v>999.99999999999977</v>
      </c>
      <c r="W703" s="101">
        <f t="shared" si="202"/>
        <v>32997.750561628229</v>
      </c>
      <c r="X703" s="108">
        <f t="shared" si="208"/>
        <v>372.40958092152067</v>
      </c>
      <c r="Y703" s="32">
        <f>(uNES*L703+ uOCEX*G703+uEREX*'PH + UC'!H703+uHOEX*I703+uNES*S703+ uOCEX*N703+uEREX*O703+uHOEX*P703)/(1+oDR)^A$5:A$65536</f>
        <v>200.8919315982842</v>
      </c>
    </row>
    <row r="704" spans="1:25" x14ac:dyDescent="0.25">
      <c r="A704" s="4">
        <v>698</v>
      </c>
      <c r="C704" s="106">
        <f>IF(male=0,VLOOKUP((($A$5:$A$1570/'Life tables'!$I$2)*2)+age,lifetable,13,1),IF(male=1,VLOOKUP((($A$5:$A$1570/'Life tables'!$I$2)*2)+age,lifetable,10,1),"error"))</f>
        <v>6.6122671421597889E-4</v>
      </c>
      <c r="F704" s="97">
        <f t="shared" si="190"/>
        <v>54.206112204690662</v>
      </c>
      <c r="G704" s="97">
        <f t="shared" si="191"/>
        <v>5.4451174181036128</v>
      </c>
      <c r="H704" s="97">
        <f t="shared" si="192"/>
        <v>0.1246048225106858</v>
      </c>
      <c r="I704" s="97">
        <f t="shared" si="193"/>
        <v>0.1246048225106858</v>
      </c>
      <c r="J704" s="97">
        <f t="shared" si="194"/>
        <v>3.9607770637151526E-2</v>
      </c>
      <c r="K704" s="97">
        <f t="shared" si="195"/>
        <v>0.3004097780942801</v>
      </c>
      <c r="L704" s="97">
        <f t="shared" si="203"/>
        <v>48.171767592834243</v>
      </c>
      <c r="M704" s="97">
        <f t="shared" si="196"/>
        <v>318.20346871683</v>
      </c>
      <c r="N704" s="97">
        <f t="shared" si="197"/>
        <v>30.643683465812803</v>
      </c>
      <c r="O704" s="97">
        <f t="shared" si="198"/>
        <v>0.73146154795278107</v>
      </c>
      <c r="P704" s="97">
        <f t="shared" si="199"/>
        <v>0.73146154795278107</v>
      </c>
      <c r="Q704" s="97">
        <f t="shared" si="200"/>
        <v>0.23163438003318676</v>
      </c>
      <c r="R704" s="97">
        <f t="shared" si="201"/>
        <v>5.7338627300337681E-2</v>
      </c>
      <c r="S704" s="97">
        <f t="shared" si="204"/>
        <v>285.8078891477781</v>
      </c>
      <c r="T704" s="97">
        <f t="shared" si="205"/>
        <v>119.43748229624339</v>
      </c>
      <c r="U704" s="97">
        <f t="shared" si="206"/>
        <v>508.78192733830059</v>
      </c>
      <c r="V704" s="33">
        <f t="shared" si="207"/>
        <v>999.99999999999966</v>
      </c>
      <c r="W704" s="101">
        <f t="shared" si="202"/>
        <v>32904.175227073079</v>
      </c>
      <c r="X704" s="108">
        <f t="shared" si="208"/>
        <v>371.78059036545568</v>
      </c>
      <c r="Y704" s="32">
        <f>(uNES*L704+ uOCEX*G704+uEREX*'PH + UC'!H704+uHOEX*I704+uNES*S704+ uOCEX*N704+uEREX*O704+uHOEX*P704)/(1+oDR)^A$5:A$65536</f>
        <v>200.49495352394379</v>
      </c>
    </row>
    <row r="705" spans="1:25" x14ac:dyDescent="0.25">
      <c r="A705" s="4">
        <v>699</v>
      </c>
      <c r="C705" s="106">
        <f>IF(male=0,VLOOKUP((($A$5:$A$1570/'Life tables'!$I$2)*2)+age,lifetable,13,1),IF(male=1,VLOOKUP((($A$5:$A$1570/'Life tables'!$I$2)*2)+age,lifetable,10,1),"error"))</f>
        <v>6.6122671421597889E-4</v>
      </c>
      <c r="F705" s="97">
        <f t="shared" si="190"/>
        <v>54.114548746894428</v>
      </c>
      <c r="G705" s="97">
        <f t="shared" si="191"/>
        <v>5.4359196771362219</v>
      </c>
      <c r="H705" s="97">
        <f t="shared" si="192"/>
        <v>0.12439434350853784</v>
      </c>
      <c r="I705" s="97">
        <f t="shared" si="193"/>
        <v>0.12439434350853784</v>
      </c>
      <c r="J705" s="97">
        <f t="shared" si="194"/>
        <v>3.9540866292094599E-2</v>
      </c>
      <c r="K705" s="97">
        <f t="shared" si="195"/>
        <v>0.29990233424857055</v>
      </c>
      <c r="L705" s="97">
        <f t="shared" si="203"/>
        <v>48.090397182200462</v>
      </c>
      <c r="M705" s="97">
        <f t="shared" si="196"/>
        <v>317.66604161856128</v>
      </c>
      <c r="N705" s="97">
        <f t="shared" si="197"/>
        <v>30.591928071845199</v>
      </c>
      <c r="O705" s="97">
        <f t="shared" si="198"/>
        <v>0.7302261520634884</v>
      </c>
      <c r="P705" s="97">
        <f t="shared" si="199"/>
        <v>0.7302261520634884</v>
      </c>
      <c r="Q705" s="97">
        <f t="shared" si="200"/>
        <v>0.23124316307624249</v>
      </c>
      <c r="R705" s="97">
        <f t="shared" si="201"/>
        <v>5.7241785703314889E-2</v>
      </c>
      <c r="S705" s="97">
        <f t="shared" si="204"/>
        <v>285.32517629380953</v>
      </c>
      <c r="T705" s="97">
        <f t="shared" si="205"/>
        <v>119.70826632561173</v>
      </c>
      <c r="U705" s="97">
        <f t="shared" si="206"/>
        <v>509.13907145825249</v>
      </c>
      <c r="V705" s="33">
        <f t="shared" si="207"/>
        <v>999.99999999999966</v>
      </c>
      <c r="W705" s="101">
        <f t="shared" si="202"/>
        <v>32810.865271482529</v>
      </c>
      <c r="X705" s="108">
        <f t="shared" si="208"/>
        <v>371.15266221613547</v>
      </c>
      <c r="Y705" s="32">
        <f>(uNES*L705+ uOCEX*G705+uEREX*'PH + UC'!H705+uHOEX*I705+uNES*S705+ uOCEX*N705+uEREX*O705+uHOEX*P705)/(1+oDR)^A$5:A$65536</f>
        <v>200.09875993981458</v>
      </c>
    </row>
    <row r="706" spans="1:25" x14ac:dyDescent="0.25">
      <c r="A706" s="4">
        <v>700</v>
      </c>
      <c r="C706" s="106">
        <f>IF(male=0,VLOOKUP((($A$5:$A$1570/'Life tables'!$I$2)*2)+age,lifetable,13,1),IF(male=1,VLOOKUP((($A$5:$A$1570/'Life tables'!$I$2)*2)+age,lifetable,10,1),"error"))</f>
        <v>6.6122671421597889E-4</v>
      </c>
      <c r="F706" s="97">
        <f t="shared" si="190"/>
        <v>54.023140477461617</v>
      </c>
      <c r="G706" s="97">
        <f t="shared" si="191"/>
        <v>5.4267375251647287</v>
      </c>
      <c r="H706" s="97">
        <f t="shared" si="192"/>
        <v>0.1241842212414091</v>
      </c>
      <c r="I706" s="97">
        <f t="shared" si="193"/>
        <v>0.1241842212414091</v>
      </c>
      <c r="J706" s="97">
        <f t="shared" si="194"/>
        <v>3.9474075341355282E-2</v>
      </c>
      <c r="K706" s="97">
        <f t="shared" si="195"/>
        <v>0.29939575045535183</v>
      </c>
      <c r="L706" s="97">
        <f t="shared" si="203"/>
        <v>48.009164684017364</v>
      </c>
      <c r="M706" s="97">
        <f t="shared" si="196"/>
        <v>317.12952173867387</v>
      </c>
      <c r="N706" s="97">
        <f t="shared" si="197"/>
        <v>30.540260044973323</v>
      </c>
      <c r="O706" s="97">
        <f t="shared" si="198"/>
        <v>0.72899284161771472</v>
      </c>
      <c r="P706" s="97">
        <f t="shared" si="199"/>
        <v>0.72899284161771472</v>
      </c>
      <c r="Q706" s="97">
        <f t="shared" si="200"/>
        <v>0.23085260652368714</v>
      </c>
      <c r="R706" s="97">
        <f t="shared" si="201"/>
        <v>5.7145107582375038E-2</v>
      </c>
      <c r="S706" s="97">
        <f t="shared" si="204"/>
        <v>284.84327829635907</v>
      </c>
      <c r="T706" s="97">
        <f t="shared" si="205"/>
        <v>119.97859300747677</v>
      </c>
      <c r="U706" s="97">
        <f t="shared" si="206"/>
        <v>509.49561231629019</v>
      </c>
      <c r="V706" s="33">
        <f t="shared" si="207"/>
        <v>999.99999999999977</v>
      </c>
      <c r="W706" s="101">
        <f t="shared" si="202"/>
        <v>32717.819942958507</v>
      </c>
      <c r="X706" s="108">
        <f t="shared" si="208"/>
        <v>370.52579467623275</v>
      </c>
      <c r="Y706" s="32">
        <f>(uNES*L706+ uOCEX*G706+uEREX*'PH + UC'!H706+uHOEX*I706+uNES*S706+ uOCEX*N706+uEREX*O706+uHOEX*P706)/(1+oDR)^A$5:A$65536</f>
        <v>199.70334929408668</v>
      </c>
    </row>
    <row r="707" spans="1:25" x14ac:dyDescent="0.25">
      <c r="A707" s="4">
        <v>701</v>
      </c>
      <c r="C707" s="106">
        <f>IF(male=0,VLOOKUP((($A$5:$A$1570/'Life tables'!$I$2)*2)+age,lifetable,13,1),IF(male=1,VLOOKUP((($A$5:$A$1570/'Life tables'!$I$2)*2)+age,lifetable,10,1),"error"))</f>
        <v>6.6122671421597889E-4</v>
      </c>
      <c r="F707" s="97">
        <f t="shared" si="190"/>
        <v>53.931887107384767</v>
      </c>
      <c r="G707" s="97">
        <f t="shared" si="191"/>
        <v>5.4175709331577275</v>
      </c>
      <c r="H707" s="97">
        <f t="shared" si="192"/>
        <v>0.12397445504495157</v>
      </c>
      <c r="I707" s="97">
        <f t="shared" si="193"/>
        <v>0.12397445504495157</v>
      </c>
      <c r="J707" s="97">
        <f t="shared" si="194"/>
        <v>3.9407397573759204E-2</v>
      </c>
      <c r="K707" s="97">
        <f t="shared" si="195"/>
        <v>0.29889002511294716</v>
      </c>
      <c r="L707" s="97">
        <f t="shared" si="203"/>
        <v>47.92806984145043</v>
      </c>
      <c r="M707" s="97">
        <f t="shared" si="196"/>
        <v>316.5939075688479</v>
      </c>
      <c r="N707" s="97">
        <f t="shared" si="197"/>
        <v>30.488679239942698</v>
      </c>
      <c r="O707" s="97">
        <f t="shared" si="198"/>
        <v>0.72776161314825083</v>
      </c>
      <c r="P707" s="97">
        <f t="shared" si="199"/>
        <v>0.72776161314825083</v>
      </c>
      <c r="Q707" s="97">
        <f t="shared" si="200"/>
        <v>0.23046270927754792</v>
      </c>
      <c r="R707" s="97">
        <f t="shared" si="201"/>
        <v>5.704859266572665E-2</v>
      </c>
      <c r="S707" s="97">
        <f t="shared" si="204"/>
        <v>284.36219380066541</v>
      </c>
      <c r="T707" s="97">
        <f t="shared" si="205"/>
        <v>120.24846311432808</v>
      </c>
      <c r="U707" s="97">
        <f t="shared" si="206"/>
        <v>509.85155093406888</v>
      </c>
      <c r="V707" s="33">
        <f t="shared" si="207"/>
        <v>999.99999999999966</v>
      </c>
      <c r="W707" s="101">
        <f t="shared" si="202"/>
        <v>32625.038491695064</v>
      </c>
      <c r="X707" s="108">
        <f t="shared" si="208"/>
        <v>369.89998595160267</v>
      </c>
      <c r="Y707" s="32">
        <f>(uNES*L707+ uOCEX*G707+uEREX*'PH + UC'!H707+uHOEX*I707+uNES*S707+ uOCEX*N707+uEREX*O707+uHOEX*P707)/(1+oDR)^A$5:A$65536</f>
        <v>199.30872003809645</v>
      </c>
    </row>
    <row r="708" spans="1:25" x14ac:dyDescent="0.25">
      <c r="A708" s="4">
        <v>702</v>
      </c>
      <c r="C708" s="106">
        <f>IF(male=0,VLOOKUP((($A$5:$A$1570/'Life tables'!$I$2)*2)+age,lifetable,13,1),IF(male=1,VLOOKUP((($A$5:$A$1570/'Life tables'!$I$2)*2)+age,lifetable,10,1),"error"))</f>
        <v>6.6122671421597889E-4</v>
      </c>
      <c r="F708" s="97">
        <f t="shared" si="190"/>
        <v>53.840788349483873</v>
      </c>
      <c r="G708" s="97">
        <f t="shared" si="191"/>
        <v>5.4084198722673866</v>
      </c>
      <c r="H708" s="97">
        <f t="shared" si="192"/>
        <v>0.12376504425901805</v>
      </c>
      <c r="I708" s="97">
        <f t="shared" si="193"/>
        <v>0.12376504425901805</v>
      </c>
      <c r="J708" s="97">
        <f t="shared" si="194"/>
        <v>3.9340832779467309E-2</v>
      </c>
      <c r="K708" s="97">
        <f t="shared" si="195"/>
        <v>0.29838515662980764</v>
      </c>
      <c r="L708" s="97">
        <f t="shared" si="203"/>
        <v>47.847112399289173</v>
      </c>
      <c r="M708" s="97">
        <f t="shared" si="196"/>
        <v>316.05919760211879</v>
      </c>
      <c r="N708" s="97">
        <f t="shared" si="197"/>
        <v>30.437185511629373</v>
      </c>
      <c r="O708" s="97">
        <f t="shared" si="198"/>
        <v>0.72653246319100284</v>
      </c>
      <c r="P708" s="97">
        <f t="shared" si="199"/>
        <v>0.72653246319100284</v>
      </c>
      <c r="Q708" s="97">
        <f t="shared" si="200"/>
        <v>0.23007347024083871</v>
      </c>
      <c r="R708" s="97">
        <f t="shared" si="201"/>
        <v>5.6952240681822475E-2</v>
      </c>
      <c r="S708" s="97">
        <f t="shared" si="204"/>
        <v>283.88192145318476</v>
      </c>
      <c r="T708" s="97">
        <f t="shared" si="205"/>
        <v>120.51787741734839</v>
      </c>
      <c r="U708" s="97">
        <f t="shared" si="206"/>
        <v>510.20688833138053</v>
      </c>
      <c r="V708" s="33">
        <f t="shared" si="207"/>
        <v>999.99999999999955</v>
      </c>
      <c r="W708" s="101">
        <f t="shared" si="202"/>
        <v>32532.520169974603</v>
      </c>
      <c r="X708" s="108">
        <f t="shared" si="208"/>
        <v>369.27523425127072</v>
      </c>
      <c r="Y708" s="32">
        <f>(uNES*L708+ uOCEX*G708+uEREX*'PH + UC'!H708+uHOEX*I708+uNES*S708+ uOCEX*N708+uEREX*O708+uHOEX*P708)/(1+oDR)^A$5:A$65536</f>
        <v>198.91487062631705</v>
      </c>
    </row>
    <row r="709" spans="1:25" x14ac:dyDescent="0.25">
      <c r="A709" s="4">
        <v>703</v>
      </c>
      <c r="C709" s="106">
        <f>IF(male=0,VLOOKUP((($A$5:$A$1570/'Life tables'!$I$2)*2)+age,lifetable,13,1),IF(male=1,VLOOKUP((($A$5:$A$1570/'Life tables'!$I$2)*2)+age,lifetable,10,1),"error"))</f>
        <v>6.6122671421597889E-4</v>
      </c>
      <c r="F709" s="97">
        <f t="shared" si="190"/>
        <v>53.749843918336524</v>
      </c>
      <c r="G709" s="97">
        <f t="shared" si="191"/>
        <v>5.3992843138224274</v>
      </c>
      <c r="H709" s="97">
        <f t="shared" si="192"/>
        <v>0.12355598822750155</v>
      </c>
      <c r="I709" s="97">
        <f t="shared" si="193"/>
        <v>0.12355598822750155</v>
      </c>
      <c r="J709" s="97">
        <f t="shared" si="194"/>
        <v>3.9274380749924814E-2</v>
      </c>
      <c r="K709" s="97">
        <f t="shared" si="195"/>
        <v>0.29788114342412486</v>
      </c>
      <c r="L709" s="97">
        <f t="shared" si="203"/>
        <v>47.766292103885043</v>
      </c>
      <c r="M709" s="97">
        <f t="shared" si="196"/>
        <v>315.52539033293419</v>
      </c>
      <c r="N709" s="97">
        <f t="shared" si="197"/>
        <v>30.385778715045394</v>
      </c>
      <c r="O709" s="97">
        <f t="shared" si="198"/>
        <v>0.72530538828512336</v>
      </c>
      <c r="P709" s="97">
        <f t="shared" si="199"/>
        <v>0.72530538828512336</v>
      </c>
      <c r="Q709" s="97">
        <f t="shared" si="200"/>
        <v>0.22968488831760142</v>
      </c>
      <c r="R709" s="97">
        <f t="shared" si="201"/>
        <v>5.6856051359369726E-2</v>
      </c>
      <c r="S709" s="97">
        <f t="shared" si="204"/>
        <v>283.40245990164158</v>
      </c>
      <c r="T709" s="97">
        <f t="shared" si="205"/>
        <v>120.78683668641591</v>
      </c>
      <c r="U709" s="97">
        <f t="shared" si="206"/>
        <v>510.56162552616399</v>
      </c>
      <c r="V709" s="33">
        <f t="shared" si="207"/>
        <v>999.99999999999955</v>
      </c>
      <c r="W709" s="101">
        <f t="shared" si="202"/>
        <v>32440.264232163783</v>
      </c>
      <c r="X709" s="108">
        <f t="shared" si="208"/>
        <v>368.65153778741967</v>
      </c>
      <c r="Y709" s="32">
        <f>(uNES*L709+ uOCEX*G709+uEREX*'PH + UC'!H709+uHOEX*I709+uNES*S709+ uOCEX*N709+uEREX*O709+uHOEX*P709)/(1+oDR)^A$5:A$65536</f>
        <v>198.52179951634761</v>
      </c>
    </row>
    <row r="710" spans="1:25" x14ac:dyDescent="0.25">
      <c r="A710" s="4">
        <v>704</v>
      </c>
      <c r="C710" s="106">
        <f>IF(male=0,VLOOKUP((($A$5:$A$1570/'Life tables'!$I$2)*2)+age,lifetable,13,1),IF(male=1,VLOOKUP((($A$5:$A$1570/'Life tables'!$I$2)*2)+age,lifetable,10,1),"error"))</f>
        <v>7.1453294378398535E-4</v>
      </c>
      <c r="F710" s="97">
        <f t="shared" si="190"/>
        <v>53.659053530211629</v>
      </c>
      <c r="G710" s="97">
        <f t="shared" si="191"/>
        <v>5.3901642293214689</v>
      </c>
      <c r="H710" s="97">
        <f t="shared" si="192"/>
        <v>0.12334728629818296</v>
      </c>
      <c r="I710" s="97">
        <f t="shared" si="193"/>
        <v>0.12334728629818296</v>
      </c>
      <c r="J710" s="97">
        <f t="shared" si="194"/>
        <v>4.2368882793033587E-2</v>
      </c>
      <c r="K710" s="97">
        <f t="shared" si="195"/>
        <v>0.29737798392346376</v>
      </c>
      <c r="L710" s="97">
        <f t="shared" si="203"/>
        <v>47.682447861577295</v>
      </c>
      <c r="M710" s="97">
        <f t="shared" si="196"/>
        <v>314.99248425720799</v>
      </c>
      <c r="N710" s="97">
        <f t="shared" si="197"/>
        <v>30.334458705344009</v>
      </c>
      <c r="O710" s="97">
        <f t="shared" si="198"/>
        <v>0.72408038497313554</v>
      </c>
      <c r="P710" s="97">
        <f t="shared" si="199"/>
        <v>0.72408038497313554</v>
      </c>
      <c r="Q710" s="97">
        <f t="shared" si="200"/>
        <v>0.2477822357009789</v>
      </c>
      <c r="R710" s="97">
        <f t="shared" si="201"/>
        <v>5.6760024427339822E-2</v>
      </c>
      <c r="S710" s="97">
        <f t="shared" si="204"/>
        <v>282.9053225217894</v>
      </c>
      <c r="T710" s="97">
        <f t="shared" si="205"/>
        <v>121.07698780490992</v>
      </c>
      <c r="U710" s="97">
        <f t="shared" si="206"/>
        <v>510.91576353451478</v>
      </c>
      <c r="V710" s="33">
        <f t="shared" si="207"/>
        <v>999.99999999999955</v>
      </c>
      <c r="W710" s="101">
        <f t="shared" si="202"/>
        <v>32346.619021053051</v>
      </c>
      <c r="X710" s="108">
        <f t="shared" si="208"/>
        <v>368.00724866057482</v>
      </c>
      <c r="Y710" s="32">
        <f>(uNES*L710+ uOCEX*G710+uEREX*'PH + UC'!H710+uHOEX*I710+uNES*S710+ uOCEX*N710+uEREX*O710+uHOEX*P710)/(1+oDR)^A$5:A$65536</f>
        <v>198.11766074548211</v>
      </c>
    </row>
    <row r="711" spans="1:25" x14ac:dyDescent="0.25">
      <c r="A711" s="4">
        <v>705</v>
      </c>
      <c r="C711" s="106">
        <f>IF(male=0,VLOOKUP((($A$5:$A$1570/'Life tables'!$I$2)*2)+age,lifetable,13,1),IF(male=1,VLOOKUP((($A$5:$A$1570/'Life tables'!$I$2)*2)+age,lifetable,10,1),"error"))</f>
        <v>7.1453294378398535E-4</v>
      </c>
      <c r="F711" s="97">
        <f t="shared" ref="F711:F774" si="209">E710*(1-pCAPH)+(L710+G710+H710+I710)*(1-pCAPH)+(S710+N710+O710+P710)*(pUAPH)</f>
        <v>53.565242691700057</v>
      </c>
      <c r="G711" s="97">
        <f t="shared" ref="G711:G774" si="210">F711*(rrOSEX)</f>
        <v>5.3807407342577136</v>
      </c>
      <c r="H711" s="97">
        <f t="shared" ref="H711:H774" si="211">F711*rrEREX</f>
        <v>0.12313164119089004</v>
      </c>
      <c r="I711" s="97">
        <f t="shared" ref="I711:I774" si="212">F711*rrHOEX</f>
        <v>0.12313164119089004</v>
      </c>
      <c r="J711" s="97">
        <f t="shared" ref="J711:J774" si="213">F711*mr + G711*mr + H711*mr+I711*mr</f>
        <v>4.2294810289697782E-2</v>
      </c>
      <c r="K711" s="97">
        <f t="shared" ref="K711:K774" si="214">F711*amr + I711*amrHOEX</f>
        <v>0.29685808511438333</v>
      </c>
      <c r="L711" s="97">
        <f t="shared" si="203"/>
        <v>47.599085779656484</v>
      </c>
      <c r="M711" s="97">
        <f t="shared" ref="M711:M774" si="215">E710*pCAPH+(L710+G710+H710+I710)*pCAPH+(S710+N710+O710+P710)*(1-pUAPH)</f>
        <v>314.44200596887481</v>
      </c>
      <c r="N711" s="97">
        <f t="shared" ref="N711:N774" si="216">M711*rrOSEXc</f>
        <v>30.281446453496134</v>
      </c>
      <c r="O711" s="97">
        <f t="shared" ref="O711:O774" si="217">M711*rrEREXc</f>
        <v>0.72281498801652067</v>
      </c>
      <c r="P711" s="97">
        <f t="shared" ref="P711:P774" si="218">M711*rrHOEXc</f>
        <v>0.72281498801652067</v>
      </c>
      <c r="Q711" s="97">
        <f t="shared" ref="Q711:Q774" si="219">M711*mr + N711*mr + O711*mr+P711*mr</f>
        <v>0.24734921349313255</v>
      </c>
      <c r="R711" s="97">
        <f t="shared" ref="R711:R774" si="220">M711*amrc + P711*amrHOEX</f>
        <v>5.6660831073040624E-2</v>
      </c>
      <c r="S711" s="97">
        <f t="shared" si="204"/>
        <v>282.41091949477948</v>
      </c>
      <c r="T711" s="97">
        <f t="shared" si="205"/>
        <v>121.36663182869275</v>
      </c>
      <c r="U711" s="97">
        <f t="shared" si="206"/>
        <v>511.26928245070218</v>
      </c>
      <c r="V711" s="33">
        <f t="shared" si="207"/>
        <v>999.99999999999955</v>
      </c>
      <c r="W711" s="101">
        <f t="shared" ref="W711:W774" si="221">IF(A711=1,((cPH1_+cPHr+(cNES*L711+(cNES+cOSEX)*G711+(cNES+cEREX)*H711+(cNES+cHOEX)*I711 + (cNES+cNES)*S711 +(cNES+ cOSEX)*N711 + (cNES+cEREX)*O711 + (cNES+cHOEX)*P711)))/(1+cDR)^A$5:A$65536,(cPHr+(cNES*L711+(cNES+cOSEX)*G711+(cNES+cEREX)*H711+(cNES+cHOEX)*I711 + (cNES+cNES)*S711 +(cNES+ cOSEX)*N711 + (cNES+cEREX)*O711 + (cNES+cHOEX)*P711))/(1+cDR)^A$5:A$65536)</f>
        <v>32252.994711646817</v>
      </c>
      <c r="X711" s="108">
        <f t="shared" si="208"/>
        <v>367.36408572060463</v>
      </c>
      <c r="Y711" s="32">
        <f>(uNES*L711+ uOCEX*G711+uEREX*'PH + UC'!H711+uHOEX*I711+uNES*S711+ uOCEX*N711+uEREX*O711+uHOEX*P711)/(1+oDR)^A$5:A$65536</f>
        <v>197.7145355761588</v>
      </c>
    </row>
    <row r="712" spans="1:25" x14ac:dyDescent="0.25">
      <c r="A712" s="4">
        <v>706</v>
      </c>
      <c r="C712" s="106">
        <f>IF(male=0,VLOOKUP((($A$5:$A$1570/'Life tables'!$I$2)*2)+age,lifetable,13,1),IF(male=1,VLOOKUP((($A$5:$A$1570/'Life tables'!$I$2)*2)+age,lifetable,10,1),"error"))</f>
        <v>7.1453294378398535E-4</v>
      </c>
      <c r="F712" s="97">
        <f t="shared" si="209"/>
        <v>53.471597393823032</v>
      </c>
      <c r="G712" s="97">
        <f t="shared" si="210"/>
        <v>5.3713338680971559</v>
      </c>
      <c r="H712" s="97">
        <f t="shared" si="211"/>
        <v>0.12291637661561734</v>
      </c>
      <c r="I712" s="97">
        <f t="shared" si="212"/>
        <v>0.12291637661561734</v>
      </c>
      <c r="J712" s="97">
        <f t="shared" si="213"/>
        <v>4.2220868496303375E-2</v>
      </c>
      <c r="K712" s="97">
        <f t="shared" si="214"/>
        <v>0.29633910372998556</v>
      </c>
      <c r="L712" s="97">
        <f t="shared" ref="L712:L775" si="222">F712-SUM(G712:K712)</f>
        <v>47.515870800268353</v>
      </c>
      <c r="M712" s="97">
        <f t="shared" si="215"/>
        <v>313.89248832678163</v>
      </c>
      <c r="N712" s="97">
        <f t="shared" si="216"/>
        <v>30.22852671396253</v>
      </c>
      <c r="O712" s="97">
        <f t="shared" si="217"/>
        <v>0.72155179931925806</v>
      </c>
      <c r="P712" s="97">
        <f t="shared" si="218"/>
        <v>0.72155179931925806</v>
      </c>
      <c r="Q712" s="97">
        <f t="shared" si="219"/>
        <v>0.24691694695751648</v>
      </c>
      <c r="R712" s="97">
        <f t="shared" si="220"/>
        <v>5.6561810822249509E-2</v>
      </c>
      <c r="S712" s="97">
        <f t="shared" ref="S712:S775" si="223">M712-SUM(N712:R712)</f>
        <v>281.91737925640081</v>
      </c>
      <c r="T712" s="97">
        <f t="shared" ref="T712:T775" si="224">J712+Q712+T711</f>
        <v>121.65576964414656</v>
      </c>
      <c r="U712" s="97">
        <f t="shared" ref="U712:U775" si="225">K712+R712+U711</f>
        <v>511.62218336525439</v>
      </c>
      <c r="V712" s="33">
        <f t="shared" ref="V712:V775" si="226">SUM(G712:I712,L712,N712,O712,P712,S712,T712,U712)</f>
        <v>999.99999999999955</v>
      </c>
      <c r="W712" s="101">
        <f t="shared" si="221"/>
        <v>32159.641382179856</v>
      </c>
      <c r="X712" s="108">
        <f t="shared" ref="X712:X775" si="227">(L712+G712+H712+I712+N712+O712+P712+S712)</f>
        <v>366.72204699059859</v>
      </c>
      <c r="Y712" s="32">
        <f>(uNES*L712+ uOCEX*G712+uEREX*'PH + UC'!H712+uHOEX*I712+uNES*S712+ uOCEX*N712+uEREX*O712+uHOEX*P712)/(1+oDR)^A$5:A$65536</f>
        <v>197.31223076194166</v>
      </c>
    </row>
    <row r="713" spans="1:25" x14ac:dyDescent="0.25">
      <c r="A713" s="4">
        <v>707</v>
      </c>
      <c r="C713" s="106">
        <f>IF(male=0,VLOOKUP((($A$5:$A$1570/'Life tables'!$I$2)*2)+age,lifetable,13,1),IF(male=1,VLOOKUP((($A$5:$A$1570/'Life tables'!$I$2)*2)+age,lifetable,10,1),"error"))</f>
        <v>7.1453294378398535E-4</v>
      </c>
      <c r="F713" s="97">
        <f t="shared" si="209"/>
        <v>53.378117268056513</v>
      </c>
      <c r="G713" s="97">
        <f t="shared" si="210"/>
        <v>5.3619435938207847</v>
      </c>
      <c r="H713" s="97">
        <f t="shared" si="211"/>
        <v>0.12270149172523027</v>
      </c>
      <c r="I713" s="97">
        <f t="shared" si="212"/>
        <v>0.12270149172523027</v>
      </c>
      <c r="J713" s="97">
        <f t="shared" si="213"/>
        <v>4.214705712186588E-2</v>
      </c>
      <c r="K713" s="97">
        <f t="shared" si="214"/>
        <v>0.29582103772791368</v>
      </c>
      <c r="L713" s="97">
        <f t="shared" si="222"/>
        <v>47.432802595935485</v>
      </c>
      <c r="M713" s="97">
        <f t="shared" si="215"/>
        <v>313.34392972254216</v>
      </c>
      <c r="N713" s="97">
        <f t="shared" si="216"/>
        <v>30.175699331852119</v>
      </c>
      <c r="O713" s="97">
        <f t="shared" si="217"/>
        <v>0.72029081518411375</v>
      </c>
      <c r="P713" s="97">
        <f t="shared" si="218"/>
        <v>0.72029081518411375</v>
      </c>
      <c r="Q713" s="97">
        <f t="shared" si="219"/>
        <v>0.24648543482892715</v>
      </c>
      <c r="R713" s="97">
        <f t="shared" si="220"/>
        <v>5.6462963385143568E-2</v>
      </c>
      <c r="S713" s="97">
        <f t="shared" si="223"/>
        <v>281.42470036210773</v>
      </c>
      <c r="T713" s="97">
        <f t="shared" si="224"/>
        <v>121.94440213609735</v>
      </c>
      <c r="U713" s="97">
        <f t="shared" si="225"/>
        <v>511.97446736636743</v>
      </c>
      <c r="V713" s="33">
        <f t="shared" si="226"/>
        <v>999.99999999999955</v>
      </c>
      <c r="W713" s="101">
        <f t="shared" si="221"/>
        <v>32066.558250389982</v>
      </c>
      <c r="X713" s="108">
        <f t="shared" si="227"/>
        <v>366.08113049753479</v>
      </c>
      <c r="Y713" s="32">
        <f>(uNES*L713+ uOCEX*G713+uEREX*'PH + UC'!H713+uHOEX*I713+uNES*S713+ uOCEX*N713+uEREX*O713+uHOEX*P713)/(1+oDR)^A$5:A$65536</f>
        <v>196.91074462913397</v>
      </c>
    </row>
    <row r="714" spans="1:25" x14ac:dyDescent="0.25">
      <c r="A714" s="4">
        <v>708</v>
      </c>
      <c r="C714" s="106">
        <f>IF(male=0,VLOOKUP((($A$5:$A$1570/'Life tables'!$I$2)*2)+age,lifetable,13,1),IF(male=1,VLOOKUP((($A$5:$A$1570/'Life tables'!$I$2)*2)+age,lifetable,10,1),"error"))</f>
        <v>7.1453294378398535E-4</v>
      </c>
      <c r="F714" s="97">
        <f t="shared" si="209"/>
        <v>53.284801950468896</v>
      </c>
      <c r="G714" s="97">
        <f t="shared" si="210"/>
        <v>5.352569874870909</v>
      </c>
      <c r="H714" s="97">
        <f t="shared" si="211"/>
        <v>0.122486985683151</v>
      </c>
      <c r="I714" s="97">
        <f t="shared" si="212"/>
        <v>0.122486985683151</v>
      </c>
      <c r="J714" s="97">
        <f t="shared" si="213"/>
        <v>4.2073375879026993E-2</v>
      </c>
      <c r="K714" s="97">
        <f t="shared" si="214"/>
        <v>0.29530388509126199</v>
      </c>
      <c r="L714" s="97">
        <f t="shared" si="222"/>
        <v>47.349880843261396</v>
      </c>
      <c r="M714" s="97">
        <f t="shared" si="215"/>
        <v>312.79632854706591</v>
      </c>
      <c r="N714" s="97">
        <f t="shared" si="216"/>
        <v>30.122964152205999</v>
      </c>
      <c r="O714" s="97">
        <f t="shared" si="217"/>
        <v>0.71903203191223475</v>
      </c>
      <c r="P714" s="97">
        <f t="shared" si="218"/>
        <v>0.71903203191223475</v>
      </c>
      <c r="Q714" s="97">
        <f t="shared" si="219"/>
        <v>0.24605467584160731</v>
      </c>
      <c r="R714" s="97">
        <f t="shared" si="220"/>
        <v>5.6364288471772966E-2</v>
      </c>
      <c r="S714" s="97">
        <f t="shared" si="223"/>
        <v>280.93288136672209</v>
      </c>
      <c r="T714" s="97">
        <f t="shared" si="224"/>
        <v>122.23253018781799</v>
      </c>
      <c r="U714" s="97">
        <f t="shared" si="225"/>
        <v>512.32613553993042</v>
      </c>
      <c r="V714" s="33">
        <f t="shared" si="226"/>
        <v>999.99999999999955</v>
      </c>
      <c r="W714" s="101">
        <f t="shared" si="221"/>
        <v>31973.744536167229</v>
      </c>
      <c r="X714" s="108">
        <f t="shared" si="227"/>
        <v>365.4413342722512</v>
      </c>
      <c r="Y714" s="32">
        <f>(uNES*L714+ uOCEX*G714+uEREX*'PH + UC'!H714+uHOEX*I714+uNES*S714+ uOCEX*N714+uEREX*O714+uHOEX*P714)/(1+oDR)^A$5:A$65536</f>
        <v>196.5100755076682</v>
      </c>
    </row>
    <row r="715" spans="1:25" x14ac:dyDescent="0.25">
      <c r="A715" s="4">
        <v>709</v>
      </c>
      <c r="C715" s="106">
        <f>IF(male=0,VLOOKUP((($A$5:$A$1570/'Life tables'!$I$2)*2)+age,lifetable,13,1),IF(male=1,VLOOKUP((($A$5:$A$1570/'Life tables'!$I$2)*2)+age,lifetable,10,1),"error"))</f>
        <v>7.1453294378398535E-4</v>
      </c>
      <c r="F715" s="97">
        <f t="shared" si="209"/>
        <v>53.191651081516198</v>
      </c>
      <c r="G715" s="97">
        <f t="shared" si="210"/>
        <v>5.3432126751305828</v>
      </c>
      <c r="H715" s="97">
        <f t="shared" si="211"/>
        <v>0.12227285766288759</v>
      </c>
      <c r="I715" s="97">
        <f t="shared" si="212"/>
        <v>0.12227285766288759</v>
      </c>
      <c r="J715" s="97">
        <f t="shared" si="213"/>
        <v>4.1999824483892827E-2</v>
      </c>
      <c r="K715" s="97">
        <f t="shared" si="214"/>
        <v>0.29478764382744105</v>
      </c>
      <c r="L715" s="97">
        <f t="shared" si="222"/>
        <v>47.267105222748505</v>
      </c>
      <c r="M715" s="97">
        <f t="shared" si="215"/>
        <v>312.24968319073491</v>
      </c>
      <c r="N715" s="97">
        <f t="shared" si="216"/>
        <v>30.070321020014468</v>
      </c>
      <c r="O715" s="97">
        <f t="shared" si="217"/>
        <v>0.71777544580355568</v>
      </c>
      <c r="P715" s="97">
        <f t="shared" si="218"/>
        <v>0.71777544580355568</v>
      </c>
      <c r="Q715" s="97">
        <f t="shared" si="219"/>
        <v>0.24562466872938474</v>
      </c>
      <c r="R715" s="97">
        <f t="shared" si="220"/>
        <v>5.6265785792092821E-2</v>
      </c>
      <c r="S715" s="97">
        <f t="shared" si="223"/>
        <v>280.44192082459188</v>
      </c>
      <c r="T715" s="97">
        <f t="shared" si="224"/>
        <v>122.52015468103126</v>
      </c>
      <c r="U715" s="97">
        <f t="shared" si="225"/>
        <v>512.67718896955</v>
      </c>
      <c r="V715" s="33">
        <f t="shared" si="226"/>
        <v>999.99999999999955</v>
      </c>
      <c r="W715" s="101">
        <f t="shared" si="221"/>
        <v>31881.199461553213</v>
      </c>
      <c r="X715" s="108">
        <f t="shared" si="227"/>
        <v>364.80265634941827</v>
      </c>
      <c r="Y715" s="32">
        <f>(uNES*L715+ uOCEX*G715+uEREX*'PH + UC'!H715+uHOEX*I715+uNES*S715+ uOCEX*N715+uEREX*O715+uHOEX*P715)/(1+oDR)^A$5:A$65536</f>
        <v>196.11022173108779</v>
      </c>
    </row>
    <row r="716" spans="1:25" x14ac:dyDescent="0.25">
      <c r="A716" s="4">
        <v>710</v>
      </c>
      <c r="C716" s="106">
        <f>IF(male=0,VLOOKUP((($A$5:$A$1570/'Life tables'!$I$2)*2)+age,lifetable,13,1),IF(male=1,VLOOKUP((($A$5:$A$1570/'Life tables'!$I$2)*2)+age,lifetable,10,1),"error"))</f>
        <v>7.1453294378398535E-4</v>
      </c>
      <c r="F716" s="97">
        <f t="shared" si="209"/>
        <v>53.098664305847358</v>
      </c>
      <c r="G716" s="97">
        <f t="shared" si="210"/>
        <v>5.3338719589040489</v>
      </c>
      <c r="H716" s="97">
        <f t="shared" si="211"/>
        <v>0.12205910684758646</v>
      </c>
      <c r="I716" s="97">
        <f t="shared" si="212"/>
        <v>0.12205910684758646</v>
      </c>
      <c r="J716" s="97">
        <f t="shared" si="213"/>
        <v>4.1926402655880199E-2</v>
      </c>
      <c r="K716" s="97">
        <f t="shared" si="214"/>
        <v>0.29427231196709847</v>
      </c>
      <c r="L716" s="97">
        <f t="shared" si="222"/>
        <v>47.184475418625155</v>
      </c>
      <c r="M716" s="97">
        <f t="shared" si="215"/>
        <v>311.70399204357096</v>
      </c>
      <c r="N716" s="97">
        <f t="shared" si="216"/>
        <v>30.017769780233138</v>
      </c>
      <c r="O716" s="97">
        <f t="shared" si="217"/>
        <v>0.71652105315718295</v>
      </c>
      <c r="P716" s="97">
        <f t="shared" si="218"/>
        <v>0.71652105315718295</v>
      </c>
      <c r="Q716" s="97">
        <f t="shared" si="219"/>
        <v>0.24519541222580382</v>
      </c>
      <c r="R716" s="97">
        <f t="shared" si="220"/>
        <v>5.6167455055993368E-2</v>
      </c>
      <c r="S716" s="97">
        <f t="shared" si="223"/>
        <v>279.95181728974165</v>
      </c>
      <c r="T716" s="97">
        <f t="shared" si="224"/>
        <v>122.80727649591294</v>
      </c>
      <c r="U716" s="97">
        <f t="shared" si="225"/>
        <v>513.02762873657309</v>
      </c>
      <c r="V716" s="33">
        <f t="shared" si="226"/>
        <v>999.99999999999955</v>
      </c>
      <c r="W716" s="101">
        <f t="shared" si="221"/>
        <v>31788.922250740448</v>
      </c>
      <c r="X716" s="108">
        <f t="shared" si="227"/>
        <v>364.16509476751355</v>
      </c>
      <c r="Y716" s="32">
        <f>(uNES*L716+ uOCEX*G716+uEREX*'PH + UC'!H716+uHOEX*I716+uNES*S716+ uOCEX*N716+uEREX*O716+uHOEX*P716)/(1+oDR)^A$5:A$65536</f>
        <v>195.71118163652889</v>
      </c>
    </row>
    <row r="717" spans="1:25" x14ac:dyDescent="0.25">
      <c r="A717" s="4">
        <v>711</v>
      </c>
      <c r="C717" s="106">
        <f>IF(male=0,VLOOKUP((($A$5:$A$1570/'Life tables'!$I$2)*2)+age,lifetable,13,1),IF(male=1,VLOOKUP((($A$5:$A$1570/'Life tables'!$I$2)*2)+age,lifetable,10,1),"error"))</f>
        <v>7.1453294378398535E-4</v>
      </c>
      <c r="F717" s="97">
        <f t="shared" si="209"/>
        <v>53.00584127211927</v>
      </c>
      <c r="G717" s="97">
        <f t="shared" si="210"/>
        <v>5.3245476908981555</v>
      </c>
      <c r="H717" s="97">
        <f t="shared" si="211"/>
        <v>0.12184573242960725</v>
      </c>
      <c r="I717" s="97">
        <f t="shared" si="212"/>
        <v>0.12184573242960725</v>
      </c>
      <c r="J717" s="97">
        <f t="shared" si="213"/>
        <v>4.1853110117570619E-2</v>
      </c>
      <c r="K717" s="97">
        <f t="shared" si="214"/>
        <v>0.29375788756309412</v>
      </c>
      <c r="L717" s="97">
        <f t="shared" si="222"/>
        <v>47.101991118681234</v>
      </c>
      <c r="M717" s="97">
        <f t="shared" si="215"/>
        <v>311.1592534953943</v>
      </c>
      <c r="N717" s="97">
        <f t="shared" si="216"/>
        <v>29.965310277798213</v>
      </c>
      <c r="O717" s="97">
        <f t="shared" si="217"/>
        <v>0.7152688502717599</v>
      </c>
      <c r="P717" s="97">
        <f t="shared" si="218"/>
        <v>0.7152688502717599</v>
      </c>
      <c r="Q717" s="97">
        <f t="shared" si="219"/>
        <v>0.24476690506425045</v>
      </c>
      <c r="R717" s="97">
        <f t="shared" si="220"/>
        <v>5.6069295973328478E-2</v>
      </c>
      <c r="S717" s="97">
        <f t="shared" si="223"/>
        <v>279.46256931601499</v>
      </c>
      <c r="T717" s="97">
        <f t="shared" si="224"/>
        <v>123.09389651109477</v>
      </c>
      <c r="U717" s="97">
        <f t="shared" si="225"/>
        <v>513.37745592010947</v>
      </c>
      <c r="V717" s="33">
        <f t="shared" si="226"/>
        <v>999.99999999999955</v>
      </c>
      <c r="W717" s="101">
        <f t="shared" si="221"/>
        <v>31696.912130071236</v>
      </c>
      <c r="X717" s="108">
        <f t="shared" si="227"/>
        <v>363.52864756879535</v>
      </c>
      <c r="Y717" s="32">
        <f>(uNES*L717+ uOCEX*G717+uEREX*'PH + UC'!H717+uHOEX*I717+uNES*S717+ uOCEX*N717+uEREX*O717+uHOEX*P717)/(1+oDR)^A$5:A$65536</f>
        <v>195.31295356470298</v>
      </c>
    </row>
    <row r="718" spans="1:25" x14ac:dyDescent="0.25">
      <c r="A718" s="4">
        <v>712</v>
      </c>
      <c r="C718" s="106">
        <f>IF(male=0,VLOOKUP((($A$5:$A$1570/'Life tables'!$I$2)*2)+age,lifetable,13,1),IF(male=1,VLOOKUP((($A$5:$A$1570/'Life tables'!$I$2)*2)+age,lifetable,10,1),"error"))</f>
        <v>7.1453294378398535E-4</v>
      </c>
      <c r="F718" s="97">
        <f t="shared" si="209"/>
        <v>52.91318163282093</v>
      </c>
      <c r="G718" s="97">
        <f t="shared" si="210"/>
        <v>5.3152398362046966</v>
      </c>
      <c r="H718" s="97">
        <f t="shared" si="211"/>
        <v>0.12163273361011849</v>
      </c>
      <c r="I718" s="97">
        <f t="shared" si="212"/>
        <v>0.12163273361011849</v>
      </c>
      <c r="J718" s="97">
        <f t="shared" si="213"/>
        <v>4.1779946594571349E-2</v>
      </c>
      <c r="K718" s="97">
        <f t="shared" si="214"/>
        <v>0.29324436868952508</v>
      </c>
      <c r="L718" s="97">
        <f t="shared" si="222"/>
        <v>47.019652014111898</v>
      </c>
      <c r="M718" s="97">
        <f t="shared" si="215"/>
        <v>310.61546593597438</v>
      </c>
      <c r="N718" s="97">
        <f t="shared" si="216"/>
        <v>29.912942357641004</v>
      </c>
      <c r="O718" s="97">
        <f t="shared" si="217"/>
        <v>0.71401883344581285</v>
      </c>
      <c r="P718" s="97">
        <f t="shared" si="218"/>
        <v>0.71401883344581285</v>
      </c>
      <c r="Q718" s="97">
        <f t="shared" si="219"/>
        <v>0.24433914597807041</v>
      </c>
      <c r="R718" s="97">
        <f t="shared" si="220"/>
        <v>5.5971308253942913E-2</v>
      </c>
      <c r="S718" s="97">
        <f t="shared" si="223"/>
        <v>278.97417545720975</v>
      </c>
      <c r="T718" s="97">
        <f t="shared" si="224"/>
        <v>123.38001560366742</v>
      </c>
      <c r="U718" s="97">
        <f t="shared" si="225"/>
        <v>513.72667159705293</v>
      </c>
      <c r="V718" s="33">
        <f t="shared" si="226"/>
        <v>999.99999999999955</v>
      </c>
      <c r="W718" s="101">
        <f t="shared" si="221"/>
        <v>31605.16832803635</v>
      </c>
      <c r="X718" s="108">
        <f t="shared" si="227"/>
        <v>362.89331279927922</v>
      </c>
      <c r="Y718" s="32">
        <f>(uNES*L718+ uOCEX*G718+uEREX*'PH + UC'!H718+uHOEX*I718+uNES*S718+ uOCEX*N718+uEREX*O718+uHOEX*P718)/(1+oDR)^A$5:A$65536</f>
        <v>194.91553585987978</v>
      </c>
    </row>
    <row r="719" spans="1:25" x14ac:dyDescent="0.25">
      <c r="A719" s="4">
        <v>713</v>
      </c>
      <c r="C719" s="106">
        <f>IF(male=0,VLOOKUP((($A$5:$A$1570/'Life tables'!$I$2)*2)+age,lifetable,13,1),IF(male=1,VLOOKUP((($A$5:$A$1570/'Life tables'!$I$2)*2)+age,lifetable,10,1),"error"))</f>
        <v>7.1453294378398535E-4</v>
      </c>
      <c r="F719" s="97">
        <f t="shared" si="209"/>
        <v>52.820685044106327</v>
      </c>
      <c r="G719" s="97">
        <f t="shared" si="210"/>
        <v>5.3059483602836206</v>
      </c>
      <c r="H719" s="97">
        <f t="shared" si="211"/>
        <v>0.12142010959871356</v>
      </c>
      <c r="I719" s="97">
        <f t="shared" si="212"/>
        <v>0.12142010959871356</v>
      </c>
      <c r="J719" s="97">
        <f t="shared" si="213"/>
        <v>4.1706911815383572E-2</v>
      </c>
      <c r="K719" s="97">
        <f t="shared" si="214"/>
        <v>0.29273175344079988</v>
      </c>
      <c r="L719" s="97">
        <f t="shared" si="222"/>
        <v>46.937457799369092</v>
      </c>
      <c r="M719" s="97">
        <f t="shared" si="215"/>
        <v>310.0726277551729</v>
      </c>
      <c r="N719" s="97">
        <f t="shared" si="216"/>
        <v>29.860665864701694</v>
      </c>
      <c r="O719" s="97">
        <f t="shared" si="217"/>
        <v>0.71277099897808027</v>
      </c>
      <c r="P719" s="97">
        <f t="shared" si="218"/>
        <v>0.71277099897808027</v>
      </c>
      <c r="Q719" s="97">
        <f t="shared" si="219"/>
        <v>0.24391213370068215</v>
      </c>
      <c r="R719" s="97">
        <f t="shared" si="220"/>
        <v>5.5873491607698028E-2</v>
      </c>
      <c r="S719" s="97">
        <f t="shared" si="223"/>
        <v>278.48663426720668</v>
      </c>
      <c r="T719" s="97">
        <f t="shared" si="224"/>
        <v>123.66563464918349</v>
      </c>
      <c r="U719" s="97">
        <f t="shared" si="225"/>
        <v>514.0752768421014</v>
      </c>
      <c r="V719" s="33">
        <f t="shared" si="226"/>
        <v>999.99999999999955</v>
      </c>
      <c r="W719" s="101">
        <f t="shared" si="221"/>
        <v>31513.69007527344</v>
      </c>
      <c r="X719" s="108">
        <f t="shared" si="227"/>
        <v>362.25908850871468</v>
      </c>
      <c r="Y719" s="32">
        <f>(uNES*L719+ uOCEX*G719+uEREX*'PH + UC'!H719+uHOEX*I719+uNES*S719+ uOCEX*N719+uEREX*O719+uHOEX*P719)/(1+oDR)^A$5:A$65536</f>
        <v>194.51892686987125</v>
      </c>
    </row>
    <row r="720" spans="1:25" x14ac:dyDescent="0.25">
      <c r="A720" s="4">
        <v>714</v>
      </c>
      <c r="C720" s="106">
        <f>IF(male=0,VLOOKUP((($A$5:$A$1570/'Life tables'!$I$2)*2)+age,lifetable,13,1),IF(male=1,VLOOKUP((($A$5:$A$1570/'Life tables'!$I$2)*2)+age,lifetable,10,1),"error"))</f>
        <v>7.1453294378398535E-4</v>
      </c>
      <c r="F720" s="97">
        <f t="shared" si="209"/>
        <v>52.728351165635644</v>
      </c>
      <c r="G720" s="97">
        <f t="shared" si="210"/>
        <v>5.2966732289470793</v>
      </c>
      <c r="H720" s="97">
        <f t="shared" si="211"/>
        <v>0.12120785961304559</v>
      </c>
      <c r="I720" s="97">
        <f t="shared" si="212"/>
        <v>0.12120785961304559</v>
      </c>
      <c r="J720" s="97">
        <f t="shared" si="213"/>
        <v>4.1634005511276891E-2</v>
      </c>
      <c r="K720" s="97">
        <f t="shared" si="214"/>
        <v>0.29222003993075846</v>
      </c>
      <c r="L720" s="97">
        <f t="shared" si="222"/>
        <v>46.855408172020439</v>
      </c>
      <c r="M720" s="97">
        <f t="shared" si="215"/>
        <v>309.53073734307907</v>
      </c>
      <c r="N720" s="97">
        <f t="shared" si="216"/>
        <v>29.808480643942396</v>
      </c>
      <c r="O720" s="97">
        <f t="shared" si="217"/>
        <v>0.71152534316782368</v>
      </c>
      <c r="P720" s="97">
        <f t="shared" si="218"/>
        <v>0.71152534316782368</v>
      </c>
      <c r="Q720" s="97">
        <f t="shared" si="219"/>
        <v>0.2434858669656832</v>
      </c>
      <c r="R720" s="97">
        <f t="shared" si="220"/>
        <v>5.5775845744496184E-2</v>
      </c>
      <c r="S720" s="97">
        <f t="shared" si="223"/>
        <v>277.99994430009082</v>
      </c>
      <c r="T720" s="97">
        <f t="shared" si="224"/>
        <v>123.95075452166044</v>
      </c>
      <c r="U720" s="97">
        <f t="shared" si="225"/>
        <v>514.42327272777663</v>
      </c>
      <c r="V720" s="33">
        <f t="shared" si="226"/>
        <v>999.99999999999955</v>
      </c>
      <c r="W720" s="101">
        <f t="shared" si="221"/>
        <v>31422.476604565283</v>
      </c>
      <c r="X720" s="108">
        <f t="shared" si="227"/>
        <v>361.62597275056248</v>
      </c>
      <c r="Y720" s="32">
        <f>(uNES*L720+ uOCEX*G720+uEREX*'PH + UC'!H720+uHOEX*I720+uNES*S720+ uOCEX*N720+uEREX*O720+uHOEX*P720)/(1+oDR)^A$5:A$65536</f>
        <v>194.12312494601554</v>
      </c>
    </row>
    <row r="721" spans="1:25" x14ac:dyDescent="0.25">
      <c r="A721" s="4">
        <v>715</v>
      </c>
      <c r="C721" s="106">
        <f>IF(male=0,VLOOKUP((($A$5:$A$1570/'Life tables'!$I$2)*2)+age,lifetable,13,1),IF(male=1,VLOOKUP((($A$5:$A$1570/'Life tables'!$I$2)*2)+age,lifetable,10,1),"error"))</f>
        <v>7.1453294378398535E-4</v>
      </c>
      <c r="F721" s="97">
        <f t="shared" si="209"/>
        <v>52.636179660424283</v>
      </c>
      <c r="G721" s="97">
        <f t="shared" si="210"/>
        <v>5.287414408344266</v>
      </c>
      <c r="H721" s="97">
        <f t="shared" si="211"/>
        <v>0.12099598287848039</v>
      </c>
      <c r="I721" s="97">
        <f t="shared" si="212"/>
        <v>0.12099598287848039</v>
      </c>
      <c r="J721" s="97">
        <f t="shared" si="213"/>
        <v>4.1561227416170181E-2</v>
      </c>
      <c r="K721" s="97">
        <f t="shared" si="214"/>
        <v>0.29170922629183516</v>
      </c>
      <c r="L721" s="97">
        <f t="shared" si="222"/>
        <v>46.773502832615051</v>
      </c>
      <c r="M721" s="97">
        <f t="shared" si="215"/>
        <v>308.98979309013811</v>
      </c>
      <c r="N721" s="97">
        <f t="shared" si="216"/>
        <v>29.756386540359493</v>
      </c>
      <c r="O721" s="97">
        <f t="shared" si="217"/>
        <v>0.7102818623151228</v>
      </c>
      <c r="P721" s="97">
        <f t="shared" si="218"/>
        <v>0.7102818623151228</v>
      </c>
      <c r="Q721" s="97">
        <f t="shared" si="219"/>
        <v>0.24306034450695094</v>
      </c>
      <c r="R721" s="97">
        <f t="shared" si="220"/>
        <v>5.5678370374303898E-2</v>
      </c>
      <c r="S721" s="97">
        <f t="shared" si="223"/>
        <v>277.51410411026711</v>
      </c>
      <c r="T721" s="97">
        <f t="shared" si="224"/>
        <v>124.23537609358357</v>
      </c>
      <c r="U721" s="97">
        <f t="shared" si="225"/>
        <v>514.77066032444282</v>
      </c>
      <c r="V721" s="33">
        <f t="shared" si="226"/>
        <v>999.99999999999955</v>
      </c>
      <c r="W721" s="101">
        <f t="shared" si="221"/>
        <v>31331.527150837675</v>
      </c>
      <c r="X721" s="108">
        <f t="shared" si="227"/>
        <v>360.99396358197316</v>
      </c>
      <c r="Y721" s="32">
        <f>(uNES*L721+ uOCEX*G721+uEREX*'PH + UC'!H721+uHOEX*I721+uNES*S721+ uOCEX*N721+uEREX*O721+uHOEX*P721)/(1+oDR)^A$5:A$65536</f>
        <v>193.72812844316155</v>
      </c>
    </row>
    <row r="722" spans="1:25" x14ac:dyDescent="0.25">
      <c r="A722" s="4">
        <v>716</v>
      </c>
      <c r="C722" s="106">
        <f>IF(male=0,VLOOKUP((($A$5:$A$1570/'Life tables'!$I$2)*2)+age,lifetable,13,1),IF(male=1,VLOOKUP((($A$5:$A$1570/'Life tables'!$I$2)*2)+age,lifetable,10,1),"error"))</f>
        <v>7.1453294378398535E-4</v>
      </c>
      <c r="F722" s="97">
        <f t="shared" si="209"/>
        <v>52.544170194699454</v>
      </c>
      <c r="G722" s="97">
        <f t="shared" si="210"/>
        <v>5.2781718649470051</v>
      </c>
      <c r="H722" s="97">
        <f t="shared" si="211"/>
        <v>0.12078447862776688</v>
      </c>
      <c r="I722" s="97">
        <f t="shared" si="212"/>
        <v>0.12078447862776688</v>
      </c>
      <c r="J722" s="97">
        <f t="shared" si="213"/>
        <v>4.1488577266518355E-2</v>
      </c>
      <c r="K722" s="97">
        <f t="shared" si="214"/>
        <v>0.29119931067426436</v>
      </c>
      <c r="L722" s="97">
        <f t="shared" si="222"/>
        <v>46.691741484556132</v>
      </c>
      <c r="M722" s="97">
        <f t="shared" si="215"/>
        <v>308.44979338727364</v>
      </c>
      <c r="N722" s="97">
        <f t="shared" si="216"/>
        <v>29.704383398995446</v>
      </c>
      <c r="O722" s="97">
        <f t="shared" si="217"/>
        <v>0.7090405527211574</v>
      </c>
      <c r="P722" s="97">
        <f t="shared" si="218"/>
        <v>0.7090405527211574</v>
      </c>
      <c r="Q722" s="97">
        <f t="shared" si="219"/>
        <v>0.24263556505873921</v>
      </c>
      <c r="R722" s="97">
        <f t="shared" si="220"/>
        <v>5.5581065207173902E-2</v>
      </c>
      <c r="S722" s="97">
        <f t="shared" si="223"/>
        <v>277.02911225256997</v>
      </c>
      <c r="T722" s="97">
        <f t="shared" si="224"/>
        <v>124.51950023590882</v>
      </c>
      <c r="U722" s="97">
        <f t="shared" si="225"/>
        <v>515.11744070032421</v>
      </c>
      <c r="V722" s="33">
        <f t="shared" si="226"/>
        <v>999.99999999999943</v>
      </c>
      <c r="W722" s="101">
        <f t="shared" si="221"/>
        <v>31240.840951157345</v>
      </c>
      <c r="X722" s="108">
        <f t="shared" si="227"/>
        <v>360.3630590637664</v>
      </c>
      <c r="Y722" s="32">
        <f>(uNES*L722+ uOCEX*G722+uEREX*'PH + UC'!H722+uHOEX*I722+uNES*S722+ uOCEX*N722+uEREX*O722+uHOEX*P722)/(1+oDR)^A$5:A$65536</f>
        <v>193.33393571965397</v>
      </c>
    </row>
    <row r="723" spans="1:25" x14ac:dyDescent="0.25">
      <c r="A723" s="4">
        <v>717</v>
      </c>
      <c r="C723" s="106">
        <f>IF(male=0,VLOOKUP((($A$5:$A$1570/'Life tables'!$I$2)*2)+age,lifetable,13,1),IF(male=1,VLOOKUP((($A$5:$A$1570/'Life tables'!$I$2)*2)+age,lifetable,10,1),"error"))</f>
        <v>7.1453294378398535E-4</v>
      </c>
      <c r="F723" s="97">
        <f t="shared" si="209"/>
        <v>52.452322437763769</v>
      </c>
      <c r="G723" s="97">
        <f t="shared" si="210"/>
        <v>5.2689455655360504</v>
      </c>
      <c r="H723" s="97">
        <f t="shared" si="211"/>
        <v>0.12057334610072346</v>
      </c>
      <c r="I723" s="97">
        <f t="shared" si="212"/>
        <v>0.12057334610072346</v>
      </c>
      <c r="J723" s="97">
        <f t="shared" si="213"/>
        <v>4.1416054801204652E-2</v>
      </c>
      <c r="K723" s="97">
        <f t="shared" si="214"/>
        <v>0.29069029124532403</v>
      </c>
      <c r="L723" s="97">
        <f t="shared" si="222"/>
        <v>46.610123833979742</v>
      </c>
      <c r="M723" s="97">
        <f t="shared" si="215"/>
        <v>307.91073662600263</v>
      </c>
      <c r="N723" s="97">
        <f t="shared" si="216"/>
        <v>29.652471064949854</v>
      </c>
      <c r="O723" s="97">
        <f t="shared" si="217"/>
        <v>0.7078014106884708</v>
      </c>
      <c r="P723" s="97">
        <f t="shared" si="218"/>
        <v>0.7078014106884708</v>
      </c>
      <c r="Q723" s="97">
        <f t="shared" si="219"/>
        <v>0.24221152735576854</v>
      </c>
      <c r="R723" s="97">
        <f t="shared" si="220"/>
        <v>5.5483929953265801E-2</v>
      </c>
      <c r="S723" s="97">
        <f t="shared" si="223"/>
        <v>276.54496728236683</v>
      </c>
      <c r="T723" s="97">
        <f t="shared" si="224"/>
        <v>124.80312781806579</v>
      </c>
      <c r="U723" s="97">
        <f t="shared" si="225"/>
        <v>515.46361492152278</v>
      </c>
      <c r="V723" s="33">
        <f t="shared" si="226"/>
        <v>999.99999999999943</v>
      </c>
      <c r="W723" s="101">
        <f t="shared" si="221"/>
        <v>31150.417244729328</v>
      </c>
      <c r="X723" s="108">
        <f t="shared" si="227"/>
        <v>359.73325726041088</v>
      </c>
      <c r="Y723" s="32">
        <f>(uNES*L723+ uOCEX*G723+uEREX*'PH + UC'!H723+uHOEX*I723+uNES*S723+ uOCEX*N723+uEREX*O723+uHOEX*P723)/(1+oDR)^A$5:A$65536</f>
        <v>192.94054513731879</v>
      </c>
    </row>
    <row r="724" spans="1:25" x14ac:dyDescent="0.25">
      <c r="A724" s="4">
        <v>718</v>
      </c>
      <c r="C724" s="106">
        <f>IF(male=0,VLOOKUP((($A$5:$A$1570/'Life tables'!$I$2)*2)+age,lifetable,13,1),IF(male=1,VLOOKUP((($A$5:$A$1570/'Life tables'!$I$2)*2)+age,lifetable,10,1),"error"))</f>
        <v>7.1453294378398535E-4</v>
      </c>
      <c r="F724" s="97">
        <f t="shared" si="209"/>
        <v>52.360636061865684</v>
      </c>
      <c r="G724" s="97">
        <f t="shared" si="210"/>
        <v>5.2597354771880758</v>
      </c>
      <c r="H724" s="97">
        <f t="shared" si="211"/>
        <v>0.12036258454394019</v>
      </c>
      <c r="I724" s="97">
        <f t="shared" si="212"/>
        <v>0.12036258454394019</v>
      </c>
      <c r="J724" s="97">
        <f t="shared" si="213"/>
        <v>4.1343659761438306E-2</v>
      </c>
      <c r="K724" s="97">
        <f t="shared" si="214"/>
        <v>0.29018216618861814</v>
      </c>
      <c r="L724" s="97">
        <f t="shared" si="222"/>
        <v>46.52864958963967</v>
      </c>
      <c r="M724" s="97">
        <f t="shared" si="215"/>
        <v>307.37262119854518</v>
      </c>
      <c r="N724" s="97">
        <f t="shared" si="216"/>
        <v>29.600649383390021</v>
      </c>
      <c r="O724" s="97">
        <f t="shared" si="217"/>
        <v>0.70656443252122281</v>
      </c>
      <c r="P724" s="97">
        <f t="shared" si="218"/>
        <v>0.70656443252122281</v>
      </c>
      <c r="Q724" s="97">
        <f t="shared" si="219"/>
        <v>0.24178823013331247</v>
      </c>
      <c r="R724" s="97">
        <f t="shared" si="220"/>
        <v>5.538696432286596E-2</v>
      </c>
      <c r="S724" s="97">
        <f t="shared" si="223"/>
        <v>276.06166775565652</v>
      </c>
      <c r="T724" s="97">
        <f t="shared" si="224"/>
        <v>125.08625970796054</v>
      </c>
      <c r="U724" s="97">
        <f t="shared" si="225"/>
        <v>515.80918405203431</v>
      </c>
      <c r="V724" s="33">
        <f t="shared" si="226"/>
        <v>999.99999999999955</v>
      </c>
      <c r="W724" s="101">
        <f t="shared" si="221"/>
        <v>31060.255272894567</v>
      </c>
      <c r="X724" s="108">
        <f t="shared" si="227"/>
        <v>359.10455624000463</v>
      </c>
      <c r="Y724" s="32">
        <f>(uNES*L724+ uOCEX*G724+uEREX*'PH + UC'!H724+uHOEX*I724+uNES*S724+ uOCEX*N724+uEREX*O724+uHOEX*P724)/(1+oDR)^A$5:A$65536</f>
        <v>192.54795506144916</v>
      </c>
    </row>
    <row r="725" spans="1:25" x14ac:dyDescent="0.25">
      <c r="A725" s="4">
        <v>719</v>
      </c>
      <c r="C725" s="106">
        <f>IF(male=0,VLOOKUP((($A$5:$A$1570/'Life tables'!$I$2)*2)+age,lifetable,13,1),IF(male=1,VLOOKUP((($A$5:$A$1570/'Life tables'!$I$2)*2)+age,lifetable,10,1),"error"))</f>
        <v>7.1453294378398535E-4</v>
      </c>
      <c r="F725" s="97">
        <f t="shared" si="209"/>
        <v>52.269110742076322</v>
      </c>
      <c r="G725" s="97">
        <f t="shared" si="210"/>
        <v>5.2505415672632934</v>
      </c>
      <c r="H725" s="97">
        <f t="shared" si="211"/>
        <v>0.12015219321049569</v>
      </c>
      <c r="I725" s="97">
        <f t="shared" si="212"/>
        <v>0.12015219321049569</v>
      </c>
      <c r="J725" s="97">
        <f t="shared" si="213"/>
        <v>4.127139189065733E-2</v>
      </c>
      <c r="K725" s="97">
        <f t="shared" si="214"/>
        <v>0.28967493370339392</v>
      </c>
      <c r="L725" s="97">
        <f t="shared" si="222"/>
        <v>46.447318462797988</v>
      </c>
      <c r="M725" s="97">
        <f t="shared" si="215"/>
        <v>306.83544549792839</v>
      </c>
      <c r="N725" s="97">
        <f t="shared" si="216"/>
        <v>29.548918199560987</v>
      </c>
      <c r="O725" s="97">
        <f t="shared" si="217"/>
        <v>0.70532961452542831</v>
      </c>
      <c r="P725" s="97">
        <f t="shared" si="218"/>
        <v>0.70532961452542831</v>
      </c>
      <c r="Q725" s="97">
        <f t="shared" si="219"/>
        <v>0.24136567212727963</v>
      </c>
      <c r="R725" s="97">
        <f t="shared" si="220"/>
        <v>5.5290168026406114E-2</v>
      </c>
      <c r="S725" s="97">
        <f t="shared" si="223"/>
        <v>275.57921222916286</v>
      </c>
      <c r="T725" s="97">
        <f t="shared" si="224"/>
        <v>125.36889677197847</v>
      </c>
      <c r="U725" s="97">
        <f t="shared" si="225"/>
        <v>516.15414915376414</v>
      </c>
      <c r="V725" s="33">
        <f t="shared" si="226"/>
        <v>999.99999999999955</v>
      </c>
      <c r="W725" s="101">
        <f t="shared" si="221"/>
        <v>30970.354279126946</v>
      </c>
      <c r="X725" s="108">
        <f t="shared" si="227"/>
        <v>358.47695407425698</v>
      </c>
      <c r="Y725" s="32">
        <f>(uNES*L725+ uOCEX*G725+uEREX*'PH + UC'!H725+uHOEX*I725+uNES*S725+ uOCEX*N725+uEREX*O725+uHOEX*P725)/(1+oDR)^A$5:A$65536</f>
        <v>192.15616386079148</v>
      </c>
    </row>
    <row r="726" spans="1:25" x14ac:dyDescent="0.25">
      <c r="A726" s="4">
        <v>720</v>
      </c>
      <c r="C726" s="106">
        <f>IF(male=0,VLOOKUP((($A$5:$A$1570/'Life tables'!$I$2)*2)+age,lifetable,13,1),IF(male=1,VLOOKUP((($A$5:$A$1570/'Life tables'!$I$2)*2)+age,lifetable,10,1),"error"))</f>
        <v>7.1453294378398535E-4</v>
      </c>
      <c r="F726" s="97">
        <f t="shared" si="209"/>
        <v>52.177746156172361</v>
      </c>
      <c r="G726" s="97">
        <f t="shared" si="210"/>
        <v>5.2413638033936971</v>
      </c>
      <c r="H726" s="97">
        <f t="shared" si="211"/>
        <v>0.11994217135968788</v>
      </c>
      <c r="I726" s="97">
        <f t="shared" si="212"/>
        <v>0.11994217135968788</v>
      </c>
      <c r="J726" s="97">
        <f t="shared" si="213"/>
        <v>4.1199250934436056E-2</v>
      </c>
      <c r="K726" s="97">
        <f t="shared" si="214"/>
        <v>0.28916859200389256</v>
      </c>
      <c r="L726" s="97">
        <f t="shared" si="222"/>
        <v>46.366130167120957</v>
      </c>
      <c r="M726" s="97">
        <f t="shared" si="215"/>
        <v>306.29920791808468</v>
      </c>
      <c r="N726" s="97">
        <f t="shared" si="216"/>
        <v>29.497277358794957</v>
      </c>
      <c r="O726" s="97">
        <f t="shared" si="217"/>
        <v>0.70409695300918318</v>
      </c>
      <c r="P726" s="97">
        <f t="shared" si="218"/>
        <v>0.70409695300918318</v>
      </c>
      <c r="Q726" s="97">
        <f t="shared" si="219"/>
        <v>0.24094385207429048</v>
      </c>
      <c r="R726" s="97">
        <f t="shared" si="220"/>
        <v>5.5193540774481166E-2</v>
      </c>
      <c r="S726" s="97">
        <f t="shared" si="223"/>
        <v>275.09759926042256</v>
      </c>
      <c r="T726" s="97">
        <f t="shared" si="224"/>
        <v>125.65103987498719</v>
      </c>
      <c r="U726" s="97">
        <f t="shared" si="225"/>
        <v>516.49851128654257</v>
      </c>
      <c r="V726" s="33">
        <f t="shared" si="226"/>
        <v>999.99999999999966</v>
      </c>
      <c r="W726" s="101">
        <f t="shared" si="221"/>
        <v>30880.713509030447</v>
      </c>
      <c r="X726" s="108">
        <f t="shared" si="227"/>
        <v>357.8504488384699</v>
      </c>
      <c r="Y726" s="32">
        <f>(uNES*L726+ uOCEX*G726+uEREX*'PH + UC'!H726+uHOEX*I726+uNES*S726+ uOCEX*N726+uEREX*O726+uHOEX*P726)/(1+oDR)^A$5:A$65536</f>
        <v>191.76516990753197</v>
      </c>
    </row>
    <row r="727" spans="1:25" x14ac:dyDescent="0.25">
      <c r="A727" s="4">
        <v>721</v>
      </c>
      <c r="C727" s="106">
        <f>IF(male=0,VLOOKUP((($A$5:$A$1570/'Life tables'!$I$2)*2)+age,lifetable,13,1),IF(male=1,VLOOKUP((($A$5:$A$1570/'Life tables'!$I$2)*2)+age,lifetable,10,1),"error"))</f>
        <v>7.1453294378398535E-4</v>
      </c>
      <c r="F727" s="97">
        <f t="shared" si="209"/>
        <v>52.086541984524793</v>
      </c>
      <c r="G727" s="97">
        <f t="shared" si="210"/>
        <v>5.2322021534718841</v>
      </c>
      <c r="H727" s="97">
        <f t="shared" si="211"/>
        <v>0.11973251825677828</v>
      </c>
      <c r="I727" s="97">
        <f t="shared" si="212"/>
        <v>0.11973251825677828</v>
      </c>
      <c r="J727" s="97">
        <f t="shared" si="213"/>
        <v>4.1127236640397191E-2</v>
      </c>
      <c r="K727" s="97">
        <f t="shared" si="214"/>
        <v>0.288663139318733</v>
      </c>
      <c r="L727" s="97">
        <f t="shared" si="222"/>
        <v>46.285084418580226</v>
      </c>
      <c r="M727" s="97">
        <f t="shared" si="215"/>
        <v>305.76390685394512</v>
      </c>
      <c r="N727" s="97">
        <f t="shared" si="216"/>
        <v>29.445726706520318</v>
      </c>
      <c r="O727" s="97">
        <f t="shared" si="217"/>
        <v>0.70286644428287903</v>
      </c>
      <c r="P727" s="97">
        <f t="shared" si="218"/>
        <v>0.70286644428287903</v>
      </c>
      <c r="Q727" s="97">
        <f t="shared" si="219"/>
        <v>0.24052276871175121</v>
      </c>
      <c r="R727" s="97">
        <f t="shared" si="220"/>
        <v>5.5097082277865951E-2</v>
      </c>
      <c r="S727" s="97">
        <f t="shared" si="223"/>
        <v>274.61682740786944</v>
      </c>
      <c r="T727" s="97">
        <f t="shared" si="224"/>
        <v>125.93268988033934</v>
      </c>
      <c r="U727" s="97">
        <f t="shared" si="225"/>
        <v>516.84227150813922</v>
      </c>
      <c r="V727" s="33">
        <f t="shared" si="226"/>
        <v>999.99999999999977</v>
      </c>
      <c r="W727" s="101">
        <f t="shared" si="221"/>
        <v>30791.332210336019</v>
      </c>
      <c r="X727" s="108">
        <f t="shared" si="227"/>
        <v>357.2250386115212</v>
      </c>
      <c r="Y727" s="32">
        <f>(uNES*L727+ uOCEX*G727+uEREX*'PH + UC'!H727+uHOEX*I727+uNES*S727+ uOCEX*N727+uEREX*O727+uHOEX*P727)/(1+oDR)^A$5:A$65536</f>
        <v>191.37497157728416</v>
      </c>
    </row>
    <row r="728" spans="1:25" x14ac:dyDescent="0.25">
      <c r="A728" s="4">
        <v>722</v>
      </c>
      <c r="C728" s="106">
        <f>IF(male=0,VLOOKUP((($A$5:$A$1570/'Life tables'!$I$2)*2)+age,lifetable,13,1),IF(male=1,VLOOKUP((($A$5:$A$1570/'Life tables'!$I$2)*2)+age,lifetable,10,1),"error"))</f>
        <v>7.1453294378398535E-4</v>
      </c>
      <c r="F728" s="97">
        <f t="shared" si="209"/>
        <v>51.995497909993105</v>
      </c>
      <c r="G728" s="97">
        <f t="shared" si="210"/>
        <v>5.2230565856404265</v>
      </c>
      <c r="H728" s="97">
        <f t="shared" si="211"/>
        <v>0.11952323317274879</v>
      </c>
      <c r="I728" s="97">
        <f t="shared" si="212"/>
        <v>0.11952323317274879</v>
      </c>
      <c r="J728" s="97">
        <f t="shared" si="213"/>
        <v>4.1055348758128427E-2</v>
      </c>
      <c r="K728" s="97">
        <f t="shared" si="214"/>
        <v>0.28815857389032556</v>
      </c>
      <c r="L728" s="97">
        <f t="shared" si="222"/>
        <v>46.204180935358728</v>
      </c>
      <c r="M728" s="97">
        <f t="shared" si="215"/>
        <v>305.22954070152809</v>
      </c>
      <c r="N728" s="97">
        <f t="shared" si="216"/>
        <v>29.394266088270165</v>
      </c>
      <c r="O728" s="97">
        <f t="shared" si="217"/>
        <v>0.70163808465940691</v>
      </c>
      <c r="P728" s="97">
        <f t="shared" si="218"/>
        <v>0.70163808465940691</v>
      </c>
      <c r="Q728" s="97">
        <f t="shared" si="219"/>
        <v>0.2401024207779234</v>
      </c>
      <c r="R728" s="97">
        <f t="shared" si="220"/>
        <v>5.5000792247531231E-2</v>
      </c>
      <c r="S728" s="97">
        <f t="shared" si="223"/>
        <v>274.13689523091364</v>
      </c>
      <c r="T728" s="97">
        <f t="shared" si="224"/>
        <v>126.21384764987539</v>
      </c>
      <c r="U728" s="97">
        <f t="shared" si="225"/>
        <v>517.18543087427713</v>
      </c>
      <c r="V728" s="33">
        <f t="shared" si="226"/>
        <v>999.99999999999977</v>
      </c>
      <c r="W728" s="101">
        <f t="shared" si="221"/>
        <v>30702.209632898303</v>
      </c>
      <c r="X728" s="108">
        <f t="shared" si="227"/>
        <v>356.60072147584731</v>
      </c>
      <c r="Y728" s="32">
        <f>(uNES*L728+ uOCEX*G728+uEREX*'PH + UC'!H728+uHOEX*I728+uNES*S728+ uOCEX*N728+uEREX*O728+uHOEX*P728)/(1+oDR)^A$5:A$65536</f>
        <v>190.98556724907542</v>
      </c>
    </row>
    <row r="729" spans="1:25" x14ac:dyDescent="0.25">
      <c r="A729" s="4">
        <v>723</v>
      </c>
      <c r="C729" s="106">
        <f>IF(male=0,VLOOKUP((($A$5:$A$1570/'Life tables'!$I$2)*2)+age,lifetable,13,1),IF(male=1,VLOOKUP((($A$5:$A$1570/'Life tables'!$I$2)*2)+age,lifetable,10,1),"error"))</f>
        <v>7.1453294378398535E-4</v>
      </c>
      <c r="F729" s="97">
        <f t="shared" si="209"/>
        <v>51.904613617824765</v>
      </c>
      <c r="G729" s="97">
        <f t="shared" si="210"/>
        <v>5.2139270682817731</v>
      </c>
      <c r="H729" s="97">
        <f t="shared" si="211"/>
        <v>0.11931431538407061</v>
      </c>
      <c r="I729" s="97">
        <f t="shared" si="212"/>
        <v>0.11931431538407061</v>
      </c>
      <c r="J729" s="97">
        <f t="shared" si="213"/>
        <v>4.0983587039102938E-2</v>
      </c>
      <c r="K729" s="97">
        <f t="shared" si="214"/>
        <v>0.28765489397431449</v>
      </c>
      <c r="L729" s="97">
        <f t="shared" si="222"/>
        <v>46.123419437761434</v>
      </c>
      <c r="M729" s="97">
        <f t="shared" si="215"/>
        <v>304.69610785802251</v>
      </c>
      <c r="N729" s="97">
        <f t="shared" si="216"/>
        <v>29.342895349690316</v>
      </c>
      <c r="O729" s="97">
        <f t="shared" si="217"/>
        <v>0.7004118704543485</v>
      </c>
      <c r="P729" s="97">
        <f t="shared" si="218"/>
        <v>0.7004118704543485</v>
      </c>
      <c r="Q729" s="97">
        <f t="shared" si="219"/>
        <v>0.23968280701198913</v>
      </c>
      <c r="R729" s="97">
        <f t="shared" si="220"/>
        <v>5.4904670394658711E-2</v>
      </c>
      <c r="S729" s="97">
        <f t="shared" si="223"/>
        <v>273.65780129001683</v>
      </c>
      <c r="T729" s="97">
        <f t="shared" si="224"/>
        <v>126.49451404392649</v>
      </c>
      <c r="U729" s="97">
        <f t="shared" si="225"/>
        <v>517.52799043864616</v>
      </c>
      <c r="V729" s="33">
        <f t="shared" si="226"/>
        <v>999.99999999999977</v>
      </c>
      <c r="W729" s="101">
        <f t="shared" si="221"/>
        <v>30613.345028692253</v>
      </c>
      <c r="X729" s="108">
        <f t="shared" si="227"/>
        <v>355.9774955174272</v>
      </c>
      <c r="Y729" s="32">
        <f>(uNES*L729+ uOCEX*G729+uEREX*'PH + UC'!H729+uHOEX*I729+uNES*S729+ uOCEX*N729+uEREX*O729+uHOEX*P729)/(1+oDR)^A$5:A$65536</f>
        <v>190.59695530533509</v>
      </c>
    </row>
    <row r="730" spans="1:25" x14ac:dyDescent="0.25">
      <c r="A730" s="4">
        <v>724</v>
      </c>
      <c r="C730" s="106">
        <f>IF(male=0,VLOOKUP((($A$5:$A$1570/'Life tables'!$I$2)*2)+age,lifetable,13,1),IF(male=1,VLOOKUP((($A$5:$A$1570/'Life tables'!$I$2)*2)+age,lifetable,10,1),"error"))</f>
        <v>7.1453294378398535E-4</v>
      </c>
      <c r="F730" s="97">
        <f t="shared" si="209"/>
        <v>51.813888795559613</v>
      </c>
      <c r="G730" s="97">
        <f t="shared" si="210"/>
        <v>5.2048135700086471</v>
      </c>
      <c r="H730" s="97">
        <f t="shared" si="211"/>
        <v>0.11910576417248446</v>
      </c>
      <c r="I730" s="97">
        <f t="shared" si="212"/>
        <v>0.11910576417248446</v>
      </c>
      <c r="J730" s="97">
        <f t="shared" si="213"/>
        <v>4.0911951236603981E-2</v>
      </c>
      <c r="K730" s="97">
        <f t="shared" si="214"/>
        <v>0.28715209783904844</v>
      </c>
      <c r="L730" s="97">
        <f t="shared" si="222"/>
        <v>46.042799648130341</v>
      </c>
      <c r="M730" s="97">
        <f t="shared" si="215"/>
        <v>304.16360672186755</v>
      </c>
      <c r="N730" s="97">
        <f t="shared" si="216"/>
        <v>29.291614336546992</v>
      </c>
      <c r="O730" s="97">
        <f t="shared" si="217"/>
        <v>0.69918779798615949</v>
      </c>
      <c r="P730" s="97">
        <f t="shared" si="218"/>
        <v>0.69918779798615949</v>
      </c>
      <c r="Q730" s="97">
        <f t="shared" si="219"/>
        <v>0.23926392615411429</v>
      </c>
      <c r="R730" s="97">
        <f t="shared" si="220"/>
        <v>5.4808716430655359E-2</v>
      </c>
      <c r="S730" s="97">
        <f t="shared" si="223"/>
        <v>273.17954414676348</v>
      </c>
      <c r="T730" s="97">
        <f t="shared" si="224"/>
        <v>126.7746899213172</v>
      </c>
      <c r="U730" s="97">
        <f t="shared" si="225"/>
        <v>517.86995125291583</v>
      </c>
      <c r="V730" s="33">
        <f t="shared" si="226"/>
        <v>999.99999999999977</v>
      </c>
      <c r="W730" s="101">
        <f t="shared" si="221"/>
        <v>30524.737651809657</v>
      </c>
      <c r="X730" s="108">
        <f t="shared" si="227"/>
        <v>355.35535882576676</v>
      </c>
      <c r="Y730" s="32">
        <f>(uNES*L730+ uOCEX*G730+uEREX*'PH + UC'!H730+uHOEX*I730+uNES*S730+ uOCEX*N730+uEREX*O730+uHOEX*P730)/(1+oDR)^A$5:A$65536</f>
        <v>190.20913413188185</v>
      </c>
    </row>
    <row r="731" spans="1:25" x14ac:dyDescent="0.25">
      <c r="A731" s="4">
        <v>725</v>
      </c>
      <c r="C731" s="106">
        <f>IF(male=0,VLOOKUP((($A$5:$A$1570/'Life tables'!$I$2)*2)+age,lifetable,13,1),IF(male=1,VLOOKUP((($A$5:$A$1570/'Life tables'!$I$2)*2)+age,lifetable,10,1),"error"))</f>
        <v>7.1453294378398535E-4</v>
      </c>
      <c r="F731" s="97">
        <f t="shared" si="209"/>
        <v>51.723323132939015</v>
      </c>
      <c r="G731" s="97">
        <f t="shared" si="210"/>
        <v>5.1957160596549183</v>
      </c>
      <c r="H731" s="97">
        <f t="shared" si="211"/>
        <v>0.11889757882479178</v>
      </c>
      <c r="I731" s="97">
        <f t="shared" si="212"/>
        <v>0.11889757882479178</v>
      </c>
      <c r="J731" s="97">
        <f t="shared" si="213"/>
        <v>4.0840441105653116E-2</v>
      </c>
      <c r="K731" s="97">
        <f t="shared" si="214"/>
        <v>0.28665018376507684</v>
      </c>
      <c r="L731" s="97">
        <f t="shared" si="222"/>
        <v>45.962321290763782</v>
      </c>
      <c r="M731" s="97">
        <f t="shared" si="215"/>
        <v>303.63203569282774</v>
      </c>
      <c r="N731" s="97">
        <f t="shared" si="216"/>
        <v>29.240422894734056</v>
      </c>
      <c r="O731" s="97">
        <f t="shared" si="217"/>
        <v>0.69796586357634216</v>
      </c>
      <c r="P731" s="97">
        <f t="shared" si="218"/>
        <v>0.69796586357634216</v>
      </c>
      <c r="Q731" s="97">
        <f t="shared" si="219"/>
        <v>0.23884577694550718</v>
      </c>
      <c r="R731" s="97">
        <f t="shared" si="220"/>
        <v>5.4712930067166994E-2</v>
      </c>
      <c r="S731" s="97">
        <f t="shared" si="223"/>
        <v>272.70212236392831</v>
      </c>
      <c r="T731" s="97">
        <f t="shared" si="224"/>
        <v>127.05437613936836</v>
      </c>
      <c r="U731" s="97">
        <f t="shared" si="225"/>
        <v>518.21131436674807</v>
      </c>
      <c r="V731" s="33">
        <f t="shared" si="226"/>
        <v>999.99999999999977</v>
      </c>
      <c r="W731" s="101">
        <f t="shared" si="221"/>
        <v>30436.386758455414</v>
      </c>
      <c r="X731" s="108">
        <f t="shared" si="227"/>
        <v>354.73430949388336</v>
      </c>
      <c r="Y731" s="32">
        <f>(uNES*L731+ uOCEX*G731+uEREX*'PH + UC'!H731+uHOEX*I731+uNES*S731+ uOCEX*N731+uEREX*O731+uHOEX*P731)/(1+oDR)^A$5:A$65536</f>
        <v>189.82210211791283</v>
      </c>
    </row>
    <row r="732" spans="1:25" x14ac:dyDescent="0.25">
      <c r="A732" s="4">
        <v>726</v>
      </c>
      <c r="C732" s="106">
        <f>IF(male=0,VLOOKUP((($A$5:$A$1570/'Life tables'!$I$2)*2)+age,lifetable,13,1),IF(male=1,VLOOKUP((($A$5:$A$1570/'Life tables'!$I$2)*2)+age,lifetable,10,1),"error"))</f>
        <v>7.1453294378398535E-4</v>
      </c>
      <c r="F732" s="97">
        <f t="shared" si="209"/>
        <v>51.632916321819565</v>
      </c>
      <c r="G732" s="97">
        <f t="shared" si="210"/>
        <v>5.1866345062669392</v>
      </c>
      <c r="H732" s="97">
        <f t="shared" si="211"/>
        <v>0.11868975863265629</v>
      </c>
      <c r="I732" s="97">
        <f t="shared" si="212"/>
        <v>0.11868975863265629</v>
      </c>
      <c r="J732" s="97">
        <f t="shared" si="213"/>
        <v>4.0769056402942039E-2</v>
      </c>
      <c r="K732" s="97">
        <f t="shared" si="214"/>
        <v>0.2861491500446719</v>
      </c>
      <c r="L732" s="97">
        <f t="shared" si="222"/>
        <v>45.881984091839698</v>
      </c>
      <c r="M732" s="97">
        <f t="shared" si="215"/>
        <v>303.10139317206375</v>
      </c>
      <c r="N732" s="97">
        <f t="shared" si="216"/>
        <v>29.189320870279811</v>
      </c>
      <c r="O732" s="97">
        <f t="shared" si="217"/>
        <v>0.69674606354960833</v>
      </c>
      <c r="P732" s="97">
        <f t="shared" si="218"/>
        <v>0.69674606354960833</v>
      </c>
      <c r="Q732" s="97">
        <f t="shared" si="219"/>
        <v>0.23842835812847424</v>
      </c>
      <c r="R732" s="97">
        <f t="shared" si="220"/>
        <v>5.4617311016090977E-2</v>
      </c>
      <c r="S732" s="97">
        <f t="shared" si="223"/>
        <v>272.22553450554017</v>
      </c>
      <c r="T732" s="97">
        <f t="shared" si="224"/>
        <v>127.33357355389977</v>
      </c>
      <c r="U732" s="97">
        <f t="shared" si="225"/>
        <v>518.55208082780882</v>
      </c>
      <c r="V732" s="33">
        <f t="shared" si="226"/>
        <v>999.99999999999977</v>
      </c>
      <c r="W732" s="101">
        <f t="shared" si="221"/>
        <v>30348.291606943796</v>
      </c>
      <c r="X732" s="108">
        <f t="shared" si="227"/>
        <v>354.11434561829117</v>
      </c>
      <c r="Y732" s="32">
        <f>(uNES*L732+ uOCEX*G732+uEREX*'PH + UC'!H732+uHOEX*I732+uNES*S732+ uOCEX*N732+uEREX*O732+uHOEX*P732)/(1+oDR)^A$5:A$65536</f>
        <v>189.43585765599093</v>
      </c>
    </row>
    <row r="733" spans="1:25" x14ac:dyDescent="0.25">
      <c r="A733" s="4">
        <v>727</v>
      </c>
      <c r="C733" s="106">
        <f>IF(male=0,VLOOKUP((($A$5:$A$1570/'Life tables'!$I$2)*2)+age,lifetable,13,1),IF(male=1,VLOOKUP((($A$5:$A$1570/'Life tables'!$I$2)*2)+age,lifetable,10,1),"error"))</f>
        <v>7.1453294378398535E-4</v>
      </c>
      <c r="F733" s="97">
        <f t="shared" si="209"/>
        <v>51.542668056090861</v>
      </c>
      <c r="G733" s="97">
        <f t="shared" si="210"/>
        <v>5.1775688790952765</v>
      </c>
      <c r="H733" s="97">
        <f t="shared" si="211"/>
        <v>0.11848230289241508</v>
      </c>
      <c r="I733" s="97">
        <f t="shared" si="212"/>
        <v>0.11848230289241508</v>
      </c>
      <c r="J733" s="97">
        <f t="shared" si="213"/>
        <v>4.069779688676773E-2</v>
      </c>
      <c r="K733" s="97">
        <f t="shared" si="214"/>
        <v>0.28564899498137247</v>
      </c>
      <c r="L733" s="97">
        <f t="shared" si="222"/>
        <v>45.801787779342611</v>
      </c>
      <c r="M733" s="97">
        <f t="shared" si="215"/>
        <v>302.57167756220025</v>
      </c>
      <c r="N733" s="97">
        <f t="shared" si="216"/>
        <v>29.138308109353556</v>
      </c>
      <c r="O733" s="97">
        <f t="shared" si="217"/>
        <v>0.6955283942340349</v>
      </c>
      <c r="P733" s="97">
        <f t="shared" si="218"/>
        <v>0.6955283942340349</v>
      </c>
      <c r="Q733" s="97">
        <f t="shared" si="219"/>
        <v>0.2380116684464737</v>
      </c>
      <c r="R733" s="97">
        <f t="shared" si="220"/>
        <v>5.4521858989588522E-2</v>
      </c>
      <c r="S733" s="97">
        <f t="shared" si="223"/>
        <v>271.74977913694255</v>
      </c>
      <c r="T733" s="97">
        <f t="shared" si="224"/>
        <v>127.612283019233</v>
      </c>
      <c r="U733" s="97">
        <f t="shared" si="225"/>
        <v>518.89225168177984</v>
      </c>
      <c r="V733" s="33">
        <f t="shared" si="226"/>
        <v>999.99999999999977</v>
      </c>
      <c r="W733" s="101">
        <f t="shared" si="221"/>
        <v>30260.451457694617</v>
      </c>
      <c r="X733" s="108">
        <f t="shared" si="227"/>
        <v>353.49546529898691</v>
      </c>
      <c r="Y733" s="32">
        <f>(uNES*L733+ uOCEX*G733+uEREX*'PH + UC'!H733+uHOEX*I733+uNES*S733+ uOCEX*N733+uEREX*O733+uHOEX*P733)/(1+oDR)^A$5:A$65536</f>
        <v>189.05039914203434</v>
      </c>
    </row>
    <row r="734" spans="1:25" x14ac:dyDescent="0.25">
      <c r="A734" s="4">
        <v>728</v>
      </c>
      <c r="C734" s="106">
        <f>IF(male=0,VLOOKUP((($A$5:$A$1570/'Life tables'!$I$2)*2)+age,lifetable,13,1),IF(male=1,VLOOKUP((($A$5:$A$1570/'Life tables'!$I$2)*2)+age,lifetable,10,1),"error"))</f>
        <v>7.1453294378398535E-4</v>
      </c>
      <c r="F734" s="97">
        <f t="shared" si="209"/>
        <v>51.452578031597561</v>
      </c>
      <c r="G734" s="97">
        <f t="shared" si="210"/>
        <v>5.1685191475868919</v>
      </c>
      <c r="H734" s="97">
        <f t="shared" si="211"/>
        <v>0.11827521090489934</v>
      </c>
      <c r="I734" s="97">
        <f t="shared" si="212"/>
        <v>0.11827521090489934</v>
      </c>
      <c r="J734" s="97">
        <f t="shared" si="213"/>
        <v>4.0626662316970874E-2</v>
      </c>
      <c r="K734" s="97">
        <f t="shared" si="214"/>
        <v>0.28514971688955243</v>
      </c>
      <c r="L734" s="97">
        <f t="shared" si="222"/>
        <v>45.72173208299435</v>
      </c>
      <c r="M734" s="97">
        <f t="shared" si="215"/>
        <v>302.04288726738929</v>
      </c>
      <c r="N734" s="97">
        <f t="shared" si="216"/>
        <v>29.087384458271671</v>
      </c>
      <c r="O734" s="97">
        <f t="shared" si="217"/>
        <v>0.69431285196120995</v>
      </c>
      <c r="P734" s="97">
        <f t="shared" si="218"/>
        <v>0.69431285196120995</v>
      </c>
      <c r="Q734" s="97">
        <f t="shared" si="219"/>
        <v>0.23759570664416532</v>
      </c>
      <c r="R734" s="97">
        <f t="shared" si="220"/>
        <v>5.4426573700096022E-2</v>
      </c>
      <c r="S734" s="97">
        <f t="shared" si="223"/>
        <v>271.27485482485093</v>
      </c>
      <c r="T734" s="97">
        <f t="shared" si="224"/>
        <v>127.89050538819414</v>
      </c>
      <c r="U734" s="97">
        <f t="shared" si="225"/>
        <v>519.2318279723695</v>
      </c>
      <c r="V734" s="33">
        <f t="shared" si="226"/>
        <v>999.99999999999977</v>
      </c>
      <c r="W734" s="101">
        <f t="shared" si="221"/>
        <v>30172.865573229239</v>
      </c>
      <c r="X734" s="108">
        <f t="shared" si="227"/>
        <v>352.87766663943609</v>
      </c>
      <c r="Y734" s="32">
        <f>(uNES*L734+ uOCEX*G734+uEREX*'PH + UC'!H734+uHOEX*I734+uNES*S734+ uOCEX*N734+uEREX*O734+uHOEX*P734)/(1+oDR)^A$5:A$65536</f>
        <v>188.66572497530487</v>
      </c>
    </row>
    <row r="735" spans="1:25" x14ac:dyDescent="0.25">
      <c r="A735" s="4">
        <v>729</v>
      </c>
      <c r="C735" s="106">
        <f>IF(male=0,VLOOKUP((($A$5:$A$1570/'Life tables'!$I$2)*2)+age,lifetable,13,1),IF(male=1,VLOOKUP((($A$5:$A$1570/'Life tables'!$I$2)*2)+age,lifetable,10,1),"error"))</f>
        <v>7.1453294378398535E-4</v>
      </c>
      <c r="F735" s="97">
        <f t="shared" si="209"/>
        <v>51.362645946065129</v>
      </c>
      <c r="G735" s="97">
        <f t="shared" si="210"/>
        <v>5.1594852813776741</v>
      </c>
      <c r="H735" s="97">
        <f t="shared" si="211"/>
        <v>0.11806848197526371</v>
      </c>
      <c r="I735" s="97">
        <f t="shared" si="212"/>
        <v>0.11806848197526371</v>
      </c>
      <c r="J735" s="97">
        <f t="shared" si="213"/>
        <v>4.055565245487721E-2</v>
      </c>
      <c r="K735" s="97">
        <f t="shared" si="214"/>
        <v>0.28465131409400907</v>
      </c>
      <c r="L735" s="97">
        <f t="shared" si="222"/>
        <v>45.641816734188041</v>
      </c>
      <c r="M735" s="97">
        <f t="shared" si="215"/>
        <v>301.51502069337096</v>
      </c>
      <c r="N735" s="97">
        <f t="shared" si="216"/>
        <v>29.036549763503476</v>
      </c>
      <c r="O735" s="97">
        <f t="shared" si="217"/>
        <v>0.69309943306637201</v>
      </c>
      <c r="P735" s="97">
        <f t="shared" si="218"/>
        <v>0.69309943306637201</v>
      </c>
      <c r="Q735" s="97">
        <f t="shared" si="219"/>
        <v>0.23718047146745774</v>
      </c>
      <c r="R735" s="97">
        <f t="shared" si="220"/>
        <v>5.4331454860336047E-2</v>
      </c>
      <c r="S735" s="97">
        <f t="shared" si="223"/>
        <v>270.80076013740694</v>
      </c>
      <c r="T735" s="97">
        <f t="shared" si="224"/>
        <v>128.16824151211648</v>
      </c>
      <c r="U735" s="97">
        <f t="shared" si="225"/>
        <v>519.57081074132384</v>
      </c>
      <c r="V735" s="33">
        <f t="shared" si="226"/>
        <v>999.99999999999977</v>
      </c>
      <c r="W735" s="101">
        <f t="shared" si="221"/>
        <v>30085.533218166485</v>
      </c>
      <c r="X735" s="108">
        <f t="shared" si="227"/>
        <v>352.2609477465594</v>
      </c>
      <c r="Y735" s="32">
        <f>(uNES*L735+ uOCEX*G735+uEREX*'PH + UC'!H735+uHOEX*I735+uNES*S735+ uOCEX*N735+uEREX*O735+uHOEX*P735)/(1+oDR)^A$5:A$65536</f>
        <v>188.28183355839792</v>
      </c>
    </row>
    <row r="736" spans="1:25" x14ac:dyDescent="0.25">
      <c r="A736" s="4">
        <v>730</v>
      </c>
      <c r="C736" s="106">
        <f>IF(male=0,VLOOKUP((($A$5:$A$1570/'Life tables'!$I$2)*2)+age,lifetable,13,1),IF(male=1,VLOOKUP((($A$5:$A$1570/'Life tables'!$I$2)*2)+age,lifetable,10,1),"error"))</f>
        <v>7.1453294378398535E-4</v>
      </c>
      <c r="F736" s="97">
        <f t="shared" si="209"/>
        <v>51.272871499029314</v>
      </c>
      <c r="G736" s="97">
        <f t="shared" si="210"/>
        <v>5.1504672502853603</v>
      </c>
      <c r="H736" s="97">
        <f t="shared" si="211"/>
        <v>0.11786211541282419</v>
      </c>
      <c r="I736" s="97">
        <f t="shared" si="212"/>
        <v>0.11786211541282419</v>
      </c>
      <c r="J736" s="97">
        <f t="shared" si="213"/>
        <v>4.0484767063241903E-2</v>
      </c>
      <c r="K736" s="97">
        <f t="shared" si="214"/>
        <v>0.28415378492957227</v>
      </c>
      <c r="L736" s="97">
        <f t="shared" si="222"/>
        <v>45.562041465925489</v>
      </c>
      <c r="M736" s="97">
        <f t="shared" si="215"/>
        <v>300.9880762475301</v>
      </c>
      <c r="N736" s="97">
        <f t="shared" si="216"/>
        <v>28.985803871676683</v>
      </c>
      <c r="O736" s="97">
        <f t="shared" si="217"/>
        <v>0.69188813388854042</v>
      </c>
      <c r="P736" s="97">
        <f t="shared" si="218"/>
        <v>0.69188813388854042</v>
      </c>
      <c r="Q736" s="97">
        <f t="shared" si="219"/>
        <v>0.23676596166355388</v>
      </c>
      <c r="R736" s="97">
        <f t="shared" si="220"/>
        <v>5.4236502183327553E-2</v>
      </c>
      <c r="S736" s="97">
        <f t="shared" si="223"/>
        <v>270.32749364422943</v>
      </c>
      <c r="T736" s="97">
        <f t="shared" si="224"/>
        <v>128.44549224084327</v>
      </c>
      <c r="U736" s="97">
        <f t="shared" si="225"/>
        <v>519.90920102843677</v>
      </c>
      <c r="V736" s="33">
        <f t="shared" si="226"/>
        <v>999.99999999999977</v>
      </c>
      <c r="W736" s="101">
        <f t="shared" si="221"/>
        <v>29998.453659218474</v>
      </c>
      <c r="X736" s="108">
        <f t="shared" si="227"/>
        <v>351.64530673071971</v>
      </c>
      <c r="Y736" s="32">
        <f>(uNES*L736+ uOCEX*G736+uEREX*'PH + UC'!H736+uHOEX*I736+uNES*S736+ uOCEX*N736+uEREX*O736+uHOEX*P736)/(1+oDR)^A$5:A$65536</f>
        <v>187.8987232972311</v>
      </c>
    </row>
    <row r="737" spans="1:25" x14ac:dyDescent="0.25">
      <c r="A737" s="4">
        <v>731</v>
      </c>
      <c r="C737" s="106">
        <f>IF(male=0,VLOOKUP((($A$5:$A$1570/'Life tables'!$I$2)*2)+age,lifetable,13,1),IF(male=1,VLOOKUP((($A$5:$A$1570/'Life tables'!$I$2)*2)+age,lifetable,10,1),"error"))</f>
        <v>7.7299415014675521E-4</v>
      </c>
      <c r="F737" s="97">
        <f t="shared" si="209"/>
        <v>51.183254391769069</v>
      </c>
      <c r="G737" s="97">
        <f t="shared" si="210"/>
        <v>5.1414650243027964</v>
      </c>
      <c r="H737" s="97">
        <f t="shared" si="211"/>
        <v>0.11765611053090393</v>
      </c>
      <c r="I737" s="97">
        <f t="shared" si="212"/>
        <v>0.11765611053090393</v>
      </c>
      <c r="J737" s="97">
        <f t="shared" si="213"/>
        <v>4.3720573587619729E-2</v>
      </c>
      <c r="K737" s="97">
        <f t="shared" si="214"/>
        <v>0.28365712774073282</v>
      </c>
      <c r="L737" s="97">
        <f t="shared" si="222"/>
        <v>45.479099445076116</v>
      </c>
      <c r="M737" s="97">
        <f t="shared" si="215"/>
        <v>300.46205233895063</v>
      </c>
      <c r="N737" s="97">
        <f t="shared" si="216"/>
        <v>28.935146629582619</v>
      </c>
      <c r="O737" s="97">
        <f t="shared" si="217"/>
        <v>0.69067895077064001</v>
      </c>
      <c r="P737" s="97">
        <f t="shared" si="218"/>
        <v>0.69067895077064001</v>
      </c>
      <c r="Q737" s="97">
        <f t="shared" si="219"/>
        <v>0.2556898894545534</v>
      </c>
      <c r="R737" s="97">
        <f t="shared" si="220"/>
        <v>5.4141715382395636E-2</v>
      </c>
      <c r="S737" s="97">
        <f t="shared" si="223"/>
        <v>269.83571620298977</v>
      </c>
      <c r="T737" s="97">
        <f t="shared" si="224"/>
        <v>128.74490270388543</v>
      </c>
      <c r="U737" s="97">
        <f t="shared" si="225"/>
        <v>520.24699987155986</v>
      </c>
      <c r="V737" s="33">
        <f t="shared" si="226"/>
        <v>999.99999999999977</v>
      </c>
      <c r="W737" s="101">
        <f t="shared" si="221"/>
        <v>29909.951923542114</v>
      </c>
      <c r="X737" s="108">
        <f t="shared" si="227"/>
        <v>351.00809742455442</v>
      </c>
      <c r="Y737" s="32">
        <f>(uNES*L737+ uOCEX*G737+uEREX*'PH + UC'!H737+uHOEX*I737+uNES*S737+ uOCEX*N737+uEREX*O737+uHOEX*P737)/(1+oDR)^A$5:A$65536</f>
        <v>187.50409784898804</v>
      </c>
    </row>
    <row r="738" spans="1:25" x14ac:dyDescent="0.25">
      <c r="A738" s="4">
        <v>732</v>
      </c>
      <c r="C738" s="106">
        <f>IF(male=0,VLOOKUP((($A$5:$A$1570/'Life tables'!$I$2)*2)+age,lifetable,13,1),IF(male=1,VLOOKUP((($A$5:$A$1570/'Life tables'!$I$2)*2)+age,lifetable,10,1),"error"))</f>
        <v>7.7299415014675521E-4</v>
      </c>
      <c r="F738" s="97">
        <f t="shared" si="209"/>
        <v>51.090473771932196</v>
      </c>
      <c r="G738" s="97">
        <f t="shared" si="210"/>
        <v>5.1321450168610436</v>
      </c>
      <c r="H738" s="97">
        <f t="shared" si="211"/>
        <v>0.11744283361070074</v>
      </c>
      <c r="I738" s="97">
        <f t="shared" si="212"/>
        <v>0.11744283361070074</v>
      </c>
      <c r="J738" s="97">
        <f t="shared" si="213"/>
        <v>4.3641320676383683E-2</v>
      </c>
      <c r="K738" s="97">
        <f t="shared" si="214"/>
        <v>0.28314293839412558</v>
      </c>
      <c r="L738" s="97">
        <f t="shared" si="222"/>
        <v>45.396658828779238</v>
      </c>
      <c r="M738" s="97">
        <f t="shared" si="215"/>
        <v>299.91762365262218</v>
      </c>
      <c r="N738" s="97">
        <f t="shared" si="216"/>
        <v>28.882716967515034</v>
      </c>
      <c r="O738" s="97">
        <f t="shared" si="217"/>
        <v>0.68942746017169221</v>
      </c>
      <c r="P738" s="97">
        <f t="shared" si="218"/>
        <v>0.68942746017169221</v>
      </c>
      <c r="Q738" s="97">
        <f t="shared" si="219"/>
        <v>0.25522658665295306</v>
      </c>
      <c r="R738" s="97">
        <f t="shared" si="220"/>
        <v>5.4043612135240976E-2</v>
      </c>
      <c r="S738" s="97">
        <f t="shared" si="223"/>
        <v>269.34678156597556</v>
      </c>
      <c r="T738" s="97">
        <f t="shared" si="224"/>
        <v>129.04377061121477</v>
      </c>
      <c r="U738" s="97">
        <f t="shared" si="225"/>
        <v>520.58418642208926</v>
      </c>
      <c r="V738" s="33">
        <f t="shared" si="226"/>
        <v>999.99999999999966</v>
      </c>
      <c r="W738" s="101">
        <f t="shared" si="221"/>
        <v>29821.458341399019</v>
      </c>
      <c r="X738" s="108">
        <f t="shared" si="227"/>
        <v>350.37204296669563</v>
      </c>
      <c r="Y738" s="32">
        <f>(uNES*L738+ uOCEX*G738+uEREX*'PH + UC'!H738+uHOEX*I738+uNES*S738+ uOCEX*N738+uEREX*O738+uHOEX*P738)/(1+oDR)^A$5:A$65536</f>
        <v>187.11049932956377</v>
      </c>
    </row>
    <row r="739" spans="1:25" x14ac:dyDescent="0.25">
      <c r="A739" s="4">
        <v>733</v>
      </c>
      <c r="C739" s="106">
        <f>IF(male=0,VLOOKUP((($A$5:$A$1570/'Life tables'!$I$2)*2)+age,lifetable,13,1),IF(male=1,VLOOKUP((($A$5:$A$1570/'Life tables'!$I$2)*2)+age,lifetable,10,1),"error"))</f>
        <v>7.7299415014675521E-4</v>
      </c>
      <c r="F739" s="97">
        <f t="shared" si="209"/>
        <v>50.997862924631477</v>
      </c>
      <c r="G739" s="97">
        <f t="shared" si="210"/>
        <v>5.1228420634258622</v>
      </c>
      <c r="H739" s="97">
        <f t="shared" si="211"/>
        <v>0.11722994695048622</v>
      </c>
      <c r="I739" s="97">
        <f t="shared" si="212"/>
        <v>0.11722994695048622</v>
      </c>
      <c r="J739" s="97">
        <f t="shared" si="213"/>
        <v>4.3562212784309634E-2</v>
      </c>
      <c r="K739" s="97">
        <f t="shared" si="214"/>
        <v>0.28262968992536114</v>
      </c>
      <c r="L739" s="97">
        <f t="shared" si="222"/>
        <v>45.31436906459497</v>
      </c>
      <c r="M739" s="97">
        <f t="shared" si="215"/>
        <v>299.37418004206427</v>
      </c>
      <c r="N739" s="97">
        <f t="shared" si="216"/>
        <v>28.830382170378442</v>
      </c>
      <c r="O739" s="97">
        <f t="shared" si="217"/>
        <v>0.68817823398881395</v>
      </c>
      <c r="P739" s="97">
        <f t="shared" si="218"/>
        <v>0.68817823398881395</v>
      </c>
      <c r="Q739" s="97">
        <f t="shared" si="219"/>
        <v>0.25476412213995836</v>
      </c>
      <c r="R739" s="97">
        <f t="shared" si="220"/>
        <v>5.3945686393670068E-2</v>
      </c>
      <c r="S739" s="97">
        <f t="shared" si="223"/>
        <v>268.85873159517456</v>
      </c>
      <c r="T739" s="97">
        <f t="shared" si="224"/>
        <v>129.34209694613904</v>
      </c>
      <c r="U739" s="97">
        <f t="shared" si="225"/>
        <v>520.92076179840831</v>
      </c>
      <c r="V739" s="33">
        <f t="shared" si="226"/>
        <v>999.99999999999977</v>
      </c>
      <c r="W739" s="101">
        <f t="shared" si="221"/>
        <v>29733.226576557347</v>
      </c>
      <c r="X739" s="108">
        <f t="shared" si="227"/>
        <v>349.73714125545246</v>
      </c>
      <c r="Y739" s="32">
        <f>(uNES*L739+ uOCEX*G739+uEREX*'PH + UC'!H739+uHOEX*I739+uNES*S739+ uOCEX*N739+uEREX*O739+uHOEX*P739)/(1+oDR)^A$5:A$65536</f>
        <v>186.71772711880269</v>
      </c>
    </row>
    <row r="740" spans="1:25" x14ac:dyDescent="0.25">
      <c r="A740" s="4">
        <v>734</v>
      </c>
      <c r="C740" s="106">
        <f>IF(male=0,VLOOKUP((($A$5:$A$1570/'Life tables'!$I$2)*2)+age,lifetable,13,1),IF(male=1,VLOOKUP((($A$5:$A$1570/'Life tables'!$I$2)*2)+age,lifetable,10,1),"error"))</f>
        <v>7.7299415014675521E-4</v>
      </c>
      <c r="F740" s="97">
        <f t="shared" si="209"/>
        <v>50.90542145999845</v>
      </c>
      <c r="G740" s="97">
        <f t="shared" si="210"/>
        <v>5.1135561248341483</v>
      </c>
      <c r="H740" s="97">
        <f t="shared" si="211"/>
        <v>0.11701744965406086</v>
      </c>
      <c r="I740" s="97">
        <f t="shared" si="212"/>
        <v>0.11701744965406086</v>
      </c>
      <c r="J740" s="97">
        <f t="shared" si="213"/>
        <v>4.3483249578373163E-2</v>
      </c>
      <c r="K740" s="97">
        <f t="shared" si="214"/>
        <v>0.28211738017379195</v>
      </c>
      <c r="L740" s="97">
        <f t="shared" si="222"/>
        <v>45.232229806104016</v>
      </c>
      <c r="M740" s="97">
        <f t="shared" si="215"/>
        <v>298.83171979545398</v>
      </c>
      <c r="N740" s="97">
        <f t="shared" si="216"/>
        <v>28.778142073320588</v>
      </c>
      <c r="O740" s="97">
        <f t="shared" si="217"/>
        <v>0.68693126828699913</v>
      </c>
      <c r="P740" s="97">
        <f t="shared" si="218"/>
        <v>0.68693126828699913</v>
      </c>
      <c r="Q740" s="97">
        <f t="shared" si="219"/>
        <v>0.25430249445882669</v>
      </c>
      <c r="R740" s="97">
        <f t="shared" si="220"/>
        <v>5.3847937849221247E-2</v>
      </c>
      <c r="S740" s="97">
        <f t="shared" si="223"/>
        <v>268.37156475325133</v>
      </c>
      <c r="T740" s="97">
        <f t="shared" si="224"/>
        <v>129.63988269017625</v>
      </c>
      <c r="U740" s="97">
        <f t="shared" si="225"/>
        <v>521.25672711643131</v>
      </c>
      <c r="V740" s="33">
        <f t="shared" si="226"/>
        <v>999.99999999999977</v>
      </c>
      <c r="W740" s="101">
        <f t="shared" si="221"/>
        <v>29645.255856456519</v>
      </c>
      <c r="X740" s="108">
        <f t="shared" si="227"/>
        <v>349.10339019339222</v>
      </c>
      <c r="Y740" s="32">
        <f>(uNES*L740+ uOCEX*G740+uEREX*'PH + UC'!H740+uHOEX*I740+uNES*S740+ uOCEX*N740+uEREX*O740+uHOEX*P740)/(1+oDR)^A$5:A$65536</f>
        <v>186.32577947757096</v>
      </c>
    </row>
    <row r="741" spans="1:25" x14ac:dyDescent="0.25">
      <c r="A741" s="4">
        <v>735</v>
      </c>
      <c r="C741" s="106">
        <f>IF(male=0,VLOOKUP((($A$5:$A$1570/'Life tables'!$I$2)*2)+age,lifetable,13,1),IF(male=1,VLOOKUP((($A$5:$A$1570/'Life tables'!$I$2)*2)+age,lifetable,10,1),"error"))</f>
        <v>7.7299415014675521E-4</v>
      </c>
      <c r="F741" s="97">
        <f t="shared" si="209"/>
        <v>50.813148992974973</v>
      </c>
      <c r="G741" s="97">
        <f t="shared" si="210"/>
        <v>5.1042871624060062</v>
      </c>
      <c r="H741" s="97">
        <f t="shared" si="211"/>
        <v>0.11680534083628277</v>
      </c>
      <c r="I741" s="97">
        <f t="shared" si="212"/>
        <v>0.11680534083628277</v>
      </c>
      <c r="J741" s="97">
        <f t="shared" si="213"/>
        <v>4.3404430729658848E-2</v>
      </c>
      <c r="K741" s="97">
        <f t="shared" si="214"/>
        <v>0.28160600700542926</v>
      </c>
      <c r="L741" s="97">
        <f t="shared" si="222"/>
        <v>45.150240711161317</v>
      </c>
      <c r="M741" s="97">
        <f t="shared" si="215"/>
        <v>298.29024120041726</v>
      </c>
      <c r="N741" s="97">
        <f t="shared" si="216"/>
        <v>28.725996511436144</v>
      </c>
      <c r="O741" s="97">
        <f t="shared" si="217"/>
        <v>0.68568655912997445</v>
      </c>
      <c r="P741" s="97">
        <f t="shared" si="218"/>
        <v>0.68568655912997445</v>
      </c>
      <c r="Q741" s="97">
        <f t="shared" si="219"/>
        <v>0.2538417021523468</v>
      </c>
      <c r="R741" s="97">
        <f t="shared" si="220"/>
        <v>5.3750366193333517E-2</v>
      </c>
      <c r="S741" s="97">
        <f t="shared" si="223"/>
        <v>267.88527950237551</v>
      </c>
      <c r="T741" s="97">
        <f t="shared" si="224"/>
        <v>129.93712882305826</v>
      </c>
      <c r="U741" s="97">
        <f t="shared" si="225"/>
        <v>521.59208348963011</v>
      </c>
      <c r="V741" s="33">
        <f t="shared" si="226"/>
        <v>999.99999999999989</v>
      </c>
      <c r="W741" s="101">
        <f t="shared" si="221"/>
        <v>29557.545410708859</v>
      </c>
      <c r="X741" s="108">
        <f t="shared" si="227"/>
        <v>348.47078768731149</v>
      </c>
      <c r="Y741" s="32">
        <f>(uNES*L741+ uOCEX*G741+uEREX*'PH + UC'!H741+uHOEX*I741+uNES*S741+ uOCEX*N741+uEREX*O741+uHOEX*P741)/(1+oDR)^A$5:A$65536</f>
        <v>185.93465467061628</v>
      </c>
    </row>
    <row r="742" spans="1:25" x14ac:dyDescent="0.25">
      <c r="A742" s="4">
        <v>736</v>
      </c>
      <c r="C742" s="106">
        <f>IF(male=0,VLOOKUP((($A$5:$A$1570/'Life tables'!$I$2)*2)+age,lifetable,13,1),IF(male=1,VLOOKUP((($A$5:$A$1570/'Life tables'!$I$2)*2)+age,lifetable,10,1),"error"))</f>
        <v>7.7299415014675521E-4</v>
      </c>
      <c r="F742" s="97">
        <f t="shared" si="209"/>
        <v>50.721045143099701</v>
      </c>
      <c r="G742" s="97">
        <f t="shared" si="210"/>
        <v>5.0950351379232979</v>
      </c>
      <c r="H742" s="97">
        <f t="shared" si="211"/>
        <v>0.11659361962257679</v>
      </c>
      <c r="I742" s="97">
        <f t="shared" si="212"/>
        <v>0.11659361962257679</v>
      </c>
      <c r="J742" s="97">
        <f t="shared" si="213"/>
        <v>4.3325755913177819E-2</v>
      </c>
      <c r="K742" s="97">
        <f t="shared" si="214"/>
        <v>0.28109556831175991</v>
      </c>
      <c r="L742" s="97">
        <f t="shared" si="222"/>
        <v>45.068401441706314</v>
      </c>
      <c r="M742" s="97">
        <f t="shared" si="215"/>
        <v>297.74974254421181</v>
      </c>
      <c r="N742" s="97">
        <f t="shared" si="216"/>
        <v>28.673945319784313</v>
      </c>
      <c r="O742" s="97">
        <f t="shared" si="217"/>
        <v>0.68444410258062027</v>
      </c>
      <c r="P742" s="97">
        <f t="shared" si="218"/>
        <v>0.68444410258062027</v>
      </c>
      <c r="Q742" s="97">
        <f t="shared" si="219"/>
        <v>0.25338174376299388</v>
      </c>
      <c r="R742" s="97">
        <f t="shared" si="220"/>
        <v>5.365297111737953E-2</v>
      </c>
      <c r="S742" s="97">
        <f t="shared" si="223"/>
        <v>267.39987430438589</v>
      </c>
      <c r="T742" s="97">
        <f t="shared" si="224"/>
        <v>130.23383632273442</v>
      </c>
      <c r="U742" s="97">
        <f t="shared" si="225"/>
        <v>521.92683202905926</v>
      </c>
      <c r="V742" s="33">
        <f t="shared" si="226"/>
        <v>999.99999999999989</v>
      </c>
      <c r="W742" s="101">
        <f t="shared" si="221"/>
        <v>29470.094471098997</v>
      </c>
      <c r="X742" s="108">
        <f t="shared" si="227"/>
        <v>347.83933164820621</v>
      </c>
      <c r="Y742" s="32">
        <f>(uNES*L742+ uOCEX*G742+uEREX*'PH + UC'!H742+uHOEX*I742+uNES*S742+ uOCEX*N742+uEREX*O742+uHOEX*P742)/(1+oDR)^A$5:A$65536</f>
        <v>185.54435096654811</v>
      </c>
    </row>
    <row r="743" spans="1:25" x14ac:dyDescent="0.25">
      <c r="A743" s="4">
        <v>737</v>
      </c>
      <c r="C743" s="106">
        <f>IF(male=0,VLOOKUP((($A$5:$A$1570/'Life tables'!$I$2)*2)+age,lifetable,13,1),IF(male=1,VLOOKUP((($A$5:$A$1570/'Life tables'!$I$2)*2)+age,lifetable,10,1),"error"))</f>
        <v>7.7299415014675521E-4</v>
      </c>
      <c r="F743" s="97">
        <f t="shared" si="209"/>
        <v>50.629109534305151</v>
      </c>
      <c r="G743" s="97">
        <f t="shared" si="210"/>
        <v>5.0858000136092567</v>
      </c>
      <c r="H743" s="97">
        <f t="shared" si="211"/>
        <v>0.11638228514846807</v>
      </c>
      <c r="I743" s="97">
        <f t="shared" si="212"/>
        <v>0.11638228514846807</v>
      </c>
      <c r="J743" s="97">
        <f t="shared" si="213"/>
        <v>4.3247224807694384E-2</v>
      </c>
      <c r="K743" s="97">
        <f t="shared" si="214"/>
        <v>0.28058606200862118</v>
      </c>
      <c r="L743" s="97">
        <f t="shared" si="222"/>
        <v>44.986711663582639</v>
      </c>
      <c r="M743" s="97">
        <f t="shared" si="215"/>
        <v>297.21022211390107</v>
      </c>
      <c r="N743" s="97">
        <f t="shared" si="216"/>
        <v>28.621988333405596</v>
      </c>
      <c r="O743" s="97">
        <f t="shared" si="217"/>
        <v>0.68320389470137044</v>
      </c>
      <c r="P743" s="97">
        <f t="shared" si="218"/>
        <v>0.68320389470137044</v>
      </c>
      <c r="Q743" s="97">
        <f t="shared" si="219"/>
        <v>0.25292261783307779</v>
      </c>
      <c r="R743" s="97">
        <f t="shared" si="220"/>
        <v>5.3555752312696936E-2</v>
      </c>
      <c r="S743" s="97">
        <f t="shared" si="223"/>
        <v>266.91534762094693</v>
      </c>
      <c r="T743" s="97">
        <f t="shared" si="224"/>
        <v>130.5300061653752</v>
      </c>
      <c r="U743" s="97">
        <f t="shared" si="225"/>
        <v>522.26097384338061</v>
      </c>
      <c r="V743" s="33">
        <f t="shared" si="226"/>
        <v>999.99999999999989</v>
      </c>
      <c r="W743" s="101">
        <f t="shared" si="221"/>
        <v>29382.902271582792</v>
      </c>
      <c r="X743" s="108">
        <f t="shared" si="227"/>
        <v>347.20901999124408</v>
      </c>
      <c r="Y743" s="32">
        <f>(uNES*L743+ uOCEX*G743+uEREX*'PH + UC'!H743+uHOEX*I743+uNES*S743+ uOCEX*N743+uEREX*O743+uHOEX*P743)/(1+oDR)^A$5:A$65536</f>
        <v>185.15486663781857</v>
      </c>
    </row>
    <row r="744" spans="1:25" x14ac:dyDescent="0.25">
      <c r="A744" s="4">
        <v>738</v>
      </c>
      <c r="C744" s="106">
        <f>IF(male=0,VLOOKUP((($A$5:$A$1570/'Life tables'!$I$2)*2)+age,lifetable,13,1),IF(male=1,VLOOKUP((($A$5:$A$1570/'Life tables'!$I$2)*2)+age,lifetable,10,1),"error"))</f>
        <v>7.7299415014675521E-4</v>
      </c>
      <c r="F744" s="97">
        <f t="shared" si="209"/>
        <v>50.537341794724874</v>
      </c>
      <c r="G744" s="97">
        <f t="shared" si="210"/>
        <v>5.0765817521091208</v>
      </c>
      <c r="H744" s="97">
        <f t="shared" si="211"/>
        <v>0.11617133655913874</v>
      </c>
      <c r="I744" s="97">
        <f t="shared" si="212"/>
        <v>0.11617133655913874</v>
      </c>
      <c r="J744" s="97">
        <f t="shared" si="213"/>
        <v>4.3168837095561442E-2</v>
      </c>
      <c r="K744" s="97">
        <f t="shared" si="214"/>
        <v>0.28007748603513272</v>
      </c>
      <c r="L744" s="97">
        <f t="shared" si="222"/>
        <v>44.905171046366782</v>
      </c>
      <c r="M744" s="97">
        <f t="shared" si="215"/>
        <v>296.67167819651922</v>
      </c>
      <c r="N744" s="97">
        <f t="shared" si="216"/>
        <v>28.570125387337669</v>
      </c>
      <c r="O744" s="97">
        <f t="shared" si="217"/>
        <v>0.6819659315545914</v>
      </c>
      <c r="P744" s="97">
        <f t="shared" si="218"/>
        <v>0.6819659315545914</v>
      </c>
      <c r="Q744" s="97">
        <f t="shared" si="219"/>
        <v>0.25246432290488346</v>
      </c>
      <c r="R744" s="97">
        <f t="shared" si="220"/>
        <v>5.3458709470618114E-2</v>
      </c>
      <c r="S744" s="97">
        <f t="shared" si="223"/>
        <v>266.43169791369689</v>
      </c>
      <c r="T744" s="97">
        <f t="shared" si="224"/>
        <v>130.82563932537565</v>
      </c>
      <c r="U744" s="97">
        <f t="shared" si="225"/>
        <v>522.59451003888637</v>
      </c>
      <c r="V744" s="33">
        <f t="shared" si="226"/>
        <v>999.99999999999989</v>
      </c>
      <c r="W744" s="101">
        <f t="shared" si="221"/>
        <v>29295.96804828633</v>
      </c>
      <c r="X744" s="108">
        <f t="shared" si="227"/>
        <v>346.5798506357379</v>
      </c>
      <c r="Y744" s="32">
        <f>(uNES*L744+ uOCEX*G744+uEREX*'PH + UC'!H744+uHOEX*I744+uNES*S744+ uOCEX*N744+uEREX*O744+uHOEX*P744)/(1+oDR)^A$5:A$65536</f>
        <v>184.76619996070383</v>
      </c>
    </row>
    <row r="745" spans="1:25" x14ac:dyDescent="0.25">
      <c r="A745" s="4">
        <v>739</v>
      </c>
      <c r="C745" s="106">
        <f>IF(male=0,VLOOKUP((($A$5:$A$1570/'Life tables'!$I$2)*2)+age,lifetable,13,1),IF(male=1,VLOOKUP((($A$5:$A$1570/'Life tables'!$I$2)*2)+age,lifetable,10,1),"error"))</f>
        <v>7.7299415014675521E-4</v>
      </c>
      <c r="F745" s="97">
        <f t="shared" si="209"/>
        <v>50.445741556510178</v>
      </c>
      <c r="G745" s="97">
        <f t="shared" si="210"/>
        <v>5.0673803164717182</v>
      </c>
      <c r="H745" s="97">
        <f t="shared" si="211"/>
        <v>0.11596077300900663</v>
      </c>
      <c r="I745" s="97">
        <f t="shared" si="212"/>
        <v>0.11596077300900663</v>
      </c>
      <c r="J745" s="97">
        <f t="shared" si="213"/>
        <v>4.3090592462563804E-2</v>
      </c>
      <c r="K745" s="97">
        <f t="shared" si="214"/>
        <v>0.27956983835268046</v>
      </c>
      <c r="L745" s="97">
        <f t="shared" si="222"/>
        <v>44.823779263205203</v>
      </c>
      <c r="M745" s="97">
        <f t="shared" si="215"/>
        <v>296.13410907922776</v>
      </c>
      <c r="N745" s="97">
        <f t="shared" si="216"/>
        <v>28.518356316630474</v>
      </c>
      <c r="O745" s="97">
        <f t="shared" si="217"/>
        <v>0.68073020920294247</v>
      </c>
      <c r="P745" s="97">
        <f t="shared" si="218"/>
        <v>0.68073020920294247</v>
      </c>
      <c r="Q745" s="97">
        <f t="shared" si="219"/>
        <v>0.25200685752080437</v>
      </c>
      <c r="R745" s="97">
        <f t="shared" si="220"/>
        <v>5.3361842282498372E-2</v>
      </c>
      <c r="S745" s="97">
        <f t="shared" si="223"/>
        <v>265.94892364438812</v>
      </c>
      <c r="T745" s="97">
        <f t="shared" si="224"/>
        <v>131.12073677535901</v>
      </c>
      <c r="U745" s="97">
        <f t="shared" si="225"/>
        <v>522.92744171952154</v>
      </c>
      <c r="V745" s="33">
        <f t="shared" si="226"/>
        <v>1000</v>
      </c>
      <c r="W745" s="101">
        <f t="shared" si="221"/>
        <v>29209.291039504198</v>
      </c>
      <c r="X745" s="108">
        <f t="shared" si="227"/>
        <v>345.95182150511943</v>
      </c>
      <c r="Y745" s="32">
        <f>(uNES*L745+ uOCEX*G745+uEREX*'PH + UC'!H745+uHOEX*I745+uNES*S745+ uOCEX*N745+uEREX*O745+uHOEX*P745)/(1+oDR)^A$5:A$65536</f>
        <v>184.37834921528619</v>
      </c>
    </row>
    <row r="746" spans="1:25" x14ac:dyDescent="0.25">
      <c r="A746" s="4">
        <v>740</v>
      </c>
      <c r="C746" s="106">
        <f>IF(male=0,VLOOKUP((($A$5:$A$1570/'Life tables'!$I$2)*2)+age,lifetable,13,1),IF(male=1,VLOOKUP((($A$5:$A$1570/'Life tables'!$I$2)*2)+age,lifetable,10,1),"error"))</f>
        <v>7.7299415014675521E-4</v>
      </c>
      <c r="F746" s="97">
        <f t="shared" si="209"/>
        <v>50.354308455655968</v>
      </c>
      <c r="G746" s="97">
        <f t="shared" si="210"/>
        <v>5.0581956701319752</v>
      </c>
      <c r="H746" s="97">
        <f t="shared" si="211"/>
        <v>0.11575059366132498</v>
      </c>
      <c r="I746" s="97">
        <f t="shared" si="212"/>
        <v>0.11575059366132498</v>
      </c>
      <c r="J746" s="97">
        <f t="shared" si="213"/>
        <v>4.3012490597769459E-2</v>
      </c>
      <c r="K746" s="97">
        <f t="shared" si="214"/>
        <v>0.27906311694395142</v>
      </c>
      <c r="L746" s="97">
        <f t="shared" si="222"/>
        <v>44.742535990659619</v>
      </c>
      <c r="M746" s="97">
        <f t="shared" si="215"/>
        <v>295.59751304946337</v>
      </c>
      <c r="N746" s="97">
        <f t="shared" si="216"/>
        <v>28.466680956360456</v>
      </c>
      <c r="O746" s="97">
        <f t="shared" si="217"/>
        <v>0.67949672370971526</v>
      </c>
      <c r="P746" s="97">
        <f t="shared" si="218"/>
        <v>0.67949672370971526</v>
      </c>
      <c r="Q746" s="97">
        <f t="shared" si="219"/>
        <v>0.25155022022346796</v>
      </c>
      <c r="R746" s="97">
        <f t="shared" si="220"/>
        <v>5.3265150439742621E-2</v>
      </c>
      <c r="S746" s="97">
        <f t="shared" si="223"/>
        <v>265.46702327502027</v>
      </c>
      <c r="T746" s="97">
        <f t="shared" si="224"/>
        <v>131.41529948618023</v>
      </c>
      <c r="U746" s="97">
        <f t="shared" si="225"/>
        <v>523.25976998690521</v>
      </c>
      <c r="V746" s="33">
        <f t="shared" si="226"/>
        <v>999.99999999999977</v>
      </c>
      <c r="W746" s="101">
        <f t="shared" si="221"/>
        <v>29122.870485697971</v>
      </c>
      <c r="X746" s="108">
        <f t="shared" si="227"/>
        <v>345.32493052691439</v>
      </c>
      <c r="Y746" s="32">
        <f>(uNES*L746+ uOCEX*G746+uEREX*'PH + UC'!H746+uHOEX*I746+uNES*S746+ uOCEX*N746+uEREX*O746+uHOEX*P746)/(1+oDR)^A$5:A$65536</f>
        <v>183.99131268543681</v>
      </c>
    </row>
    <row r="747" spans="1:25" x14ac:dyDescent="0.25">
      <c r="A747" s="4">
        <v>741</v>
      </c>
      <c r="C747" s="106">
        <f>IF(male=0,VLOOKUP((($A$5:$A$1570/'Life tables'!$I$2)*2)+age,lifetable,13,1),IF(male=1,VLOOKUP((($A$5:$A$1570/'Life tables'!$I$2)*2)+age,lifetable,10,1),"error"))</f>
        <v>7.7299415014675521E-4</v>
      </c>
      <c r="F747" s="97">
        <f t="shared" si="209"/>
        <v>50.263042131835199</v>
      </c>
      <c r="G747" s="97">
        <f t="shared" si="210"/>
        <v>5.0490277768942873</v>
      </c>
      <c r="H747" s="97">
        <f t="shared" si="211"/>
        <v>0.1155407976878018</v>
      </c>
      <c r="I747" s="97">
        <f t="shared" si="212"/>
        <v>0.1155407976878018</v>
      </c>
      <c r="J747" s="97">
        <f t="shared" si="213"/>
        <v>4.2934531193388178E-2</v>
      </c>
      <c r="K747" s="97">
        <f t="shared" si="214"/>
        <v>0.27855731981201642</v>
      </c>
      <c r="L747" s="97">
        <f t="shared" si="222"/>
        <v>44.661440908559904</v>
      </c>
      <c r="M747" s="97">
        <f t="shared" si="215"/>
        <v>295.06188839507911</v>
      </c>
      <c r="N747" s="97">
        <f t="shared" si="216"/>
        <v>28.415099141644152</v>
      </c>
      <c r="O747" s="97">
        <f t="shared" si="217"/>
        <v>0.6782654711391588</v>
      </c>
      <c r="P747" s="97">
        <f t="shared" si="218"/>
        <v>0.6782654711391588</v>
      </c>
      <c r="Q747" s="97">
        <f t="shared" si="219"/>
        <v>0.2510944095558561</v>
      </c>
      <c r="R747" s="97">
        <f t="shared" si="220"/>
        <v>5.31686336338308E-2</v>
      </c>
      <c r="S747" s="97">
        <f t="shared" si="223"/>
        <v>264.98599526796693</v>
      </c>
      <c r="T747" s="97">
        <f t="shared" si="224"/>
        <v>131.70932842692949</v>
      </c>
      <c r="U747" s="97">
        <f t="shared" si="225"/>
        <v>523.59149594035102</v>
      </c>
      <c r="V747" s="33">
        <f t="shared" si="226"/>
        <v>999.99999999999966</v>
      </c>
      <c r="W747" s="101">
        <f t="shared" si="221"/>
        <v>29036.705629494085</v>
      </c>
      <c r="X747" s="108">
        <f t="shared" si="227"/>
        <v>344.69917563271918</v>
      </c>
      <c r="Y747" s="32">
        <f>(uNES*L747+ uOCEX*G747+uEREX*'PH + UC'!H747+uHOEX*I747+uNES*S747+ uOCEX*N747+uEREX*O747+uHOEX*P747)/(1+oDR)^A$5:A$65536</f>
        <v>183.60508865879862</v>
      </c>
    </row>
    <row r="748" spans="1:25" x14ac:dyDescent="0.25">
      <c r="A748" s="4">
        <v>742</v>
      </c>
      <c r="C748" s="106">
        <f>IF(male=0,VLOOKUP((($A$5:$A$1570/'Life tables'!$I$2)*2)+age,lifetable,13,1),IF(male=1,VLOOKUP((($A$5:$A$1570/'Life tables'!$I$2)*2)+age,lifetable,10,1),"error"))</f>
        <v>7.7299415014675521E-4</v>
      </c>
      <c r="F748" s="97">
        <f t="shared" si="209"/>
        <v>50.171942228241605</v>
      </c>
      <c r="G748" s="97">
        <f t="shared" si="210"/>
        <v>5.0398766009167169</v>
      </c>
      <c r="H748" s="97">
        <f t="shared" si="211"/>
        <v>0.11533138426823843</v>
      </c>
      <c r="I748" s="97">
        <f t="shared" si="212"/>
        <v>0.11533138426823843</v>
      </c>
      <c r="J748" s="97">
        <f t="shared" si="213"/>
        <v>4.2856713944637199E-2</v>
      </c>
      <c r="K748" s="97">
        <f t="shared" si="214"/>
        <v>0.27805244497945841</v>
      </c>
      <c r="L748" s="97">
        <f t="shared" si="222"/>
        <v>44.580493699864313</v>
      </c>
      <c r="M748" s="97">
        <f t="shared" si="215"/>
        <v>294.52723340447761</v>
      </c>
      <c r="N748" s="97">
        <f t="shared" si="216"/>
        <v>28.363610707651027</v>
      </c>
      <c r="O748" s="97">
        <f t="shared" si="217"/>
        <v>0.67703644755678527</v>
      </c>
      <c r="P748" s="97">
        <f t="shared" si="218"/>
        <v>0.67703644755678527</v>
      </c>
      <c r="Q748" s="97">
        <f t="shared" si="219"/>
        <v>0.25063942406141837</v>
      </c>
      <c r="R748" s="97">
        <f t="shared" si="220"/>
        <v>5.3072291556341869E-2</v>
      </c>
      <c r="S748" s="97">
        <f t="shared" si="223"/>
        <v>264.50583808609525</v>
      </c>
      <c r="T748" s="97">
        <f t="shared" si="224"/>
        <v>132.00282456493554</v>
      </c>
      <c r="U748" s="97">
        <f t="shared" si="225"/>
        <v>523.92262067688682</v>
      </c>
      <c r="V748" s="33">
        <f t="shared" si="226"/>
        <v>999.99999999999966</v>
      </c>
      <c r="W748" s="101">
        <f t="shared" si="221"/>
        <v>28950.795715681765</v>
      </c>
      <c r="X748" s="108">
        <f t="shared" si="227"/>
        <v>344.07455475817733</v>
      </c>
      <c r="Y748" s="32">
        <f>(uNES*L748+ uOCEX*G748+uEREX*'PH + UC'!H748+uHOEX*I748+uNES*S748+ uOCEX*N748+uEREX*O748+uHOEX*P748)/(1+oDR)^A$5:A$65536</f>
        <v>183.21967542677007</v>
      </c>
    </row>
    <row r="749" spans="1:25" x14ac:dyDescent="0.25">
      <c r="A749" s="4">
        <v>743</v>
      </c>
      <c r="C749" s="106">
        <f>IF(male=0,VLOOKUP((($A$5:$A$1570/'Life tables'!$I$2)*2)+age,lifetable,13,1),IF(male=1,VLOOKUP((($A$5:$A$1570/'Life tables'!$I$2)*2)+age,lifetable,10,1),"error"))</f>
        <v>7.7299415014675521E-4</v>
      </c>
      <c r="F749" s="97">
        <f t="shared" si="209"/>
        <v>50.081008391440186</v>
      </c>
      <c r="G749" s="97">
        <f t="shared" si="210"/>
        <v>5.0307421066959792</v>
      </c>
      <c r="H749" s="97">
        <f t="shared" si="211"/>
        <v>0.11512235259018579</v>
      </c>
      <c r="I749" s="97">
        <f t="shared" si="212"/>
        <v>0.11512235259018579</v>
      </c>
      <c r="J749" s="97">
        <f t="shared" si="213"/>
        <v>4.2779038549613464E-2</v>
      </c>
      <c r="K749" s="97">
        <f t="shared" si="214"/>
        <v>0.27754849048754393</v>
      </c>
      <c r="L749" s="97">
        <f t="shared" si="222"/>
        <v>44.499694050526678</v>
      </c>
      <c r="M749" s="97">
        <f t="shared" si="215"/>
        <v>293.99354636673712</v>
      </c>
      <c r="N749" s="97">
        <f t="shared" si="216"/>
        <v>28.312215489615614</v>
      </c>
      <c r="O749" s="97">
        <f t="shared" si="217"/>
        <v>0.6758096490296599</v>
      </c>
      <c r="P749" s="97">
        <f t="shared" si="218"/>
        <v>0.6758096490296599</v>
      </c>
      <c r="Q749" s="97">
        <f t="shared" si="219"/>
        <v>0.2501852622841792</v>
      </c>
      <c r="R749" s="97">
        <f t="shared" si="220"/>
        <v>5.2976123898976532E-2</v>
      </c>
      <c r="S749" s="97">
        <f t="shared" si="223"/>
        <v>264.02655019287903</v>
      </c>
      <c r="T749" s="97">
        <f t="shared" si="224"/>
        <v>132.29578886576934</v>
      </c>
      <c r="U749" s="97">
        <f t="shared" si="225"/>
        <v>524.25314529127331</v>
      </c>
      <c r="V749" s="33">
        <f t="shared" si="226"/>
        <v>999.99999999999966</v>
      </c>
      <c r="W749" s="101">
        <f t="shared" si="221"/>
        <v>28865.139991210533</v>
      </c>
      <c r="X749" s="108">
        <f t="shared" si="227"/>
        <v>343.45106584295701</v>
      </c>
      <c r="Y749" s="32">
        <f>(uNES*L749+ uOCEX*G749+uEREX*'PH + UC'!H749+uHOEX*I749+uNES*S749+ uOCEX*N749+uEREX*O749+uHOEX*P749)/(1+oDR)^A$5:A$65536</f>
        <v>182.83507128448892</v>
      </c>
    </row>
    <row r="750" spans="1:25" x14ac:dyDescent="0.25">
      <c r="A750" s="4">
        <v>744</v>
      </c>
      <c r="C750" s="106">
        <f>IF(male=0,VLOOKUP((($A$5:$A$1570/'Life tables'!$I$2)*2)+age,lifetable,13,1),IF(male=1,VLOOKUP((($A$5:$A$1570/'Life tables'!$I$2)*2)+age,lifetable,10,1),"error"))</f>
        <v>7.7299415014675521E-4</v>
      </c>
      <c r="F750" s="97">
        <f t="shared" si="209"/>
        <v>49.990240271225083</v>
      </c>
      <c r="G750" s="97">
        <f t="shared" si="210"/>
        <v>5.021624259053163</v>
      </c>
      <c r="H750" s="97">
        <f t="shared" si="211"/>
        <v>0.1149137018486177</v>
      </c>
      <c r="I750" s="97">
        <f t="shared" si="212"/>
        <v>0.1149137018486177</v>
      </c>
      <c r="J750" s="97">
        <f t="shared" si="213"/>
        <v>4.2701504709172236E-2</v>
      </c>
      <c r="K750" s="97">
        <f t="shared" si="214"/>
        <v>0.27704545439543521</v>
      </c>
      <c r="L750" s="97">
        <f t="shared" si="222"/>
        <v>44.419041649370079</v>
      </c>
      <c r="M750" s="97">
        <f t="shared" si="215"/>
        <v>293.46082557173185</v>
      </c>
      <c r="N750" s="97">
        <f t="shared" si="216"/>
        <v>28.260913322849088</v>
      </c>
      <c r="O750" s="97">
        <f t="shared" si="217"/>
        <v>0.67458507162667758</v>
      </c>
      <c r="P750" s="97">
        <f t="shared" si="218"/>
        <v>0.67458507162667758</v>
      </c>
      <c r="Q750" s="97">
        <f t="shared" si="219"/>
        <v>0.24973192276884035</v>
      </c>
      <c r="R750" s="97">
        <f t="shared" si="220"/>
        <v>5.2880130353578914E-2</v>
      </c>
      <c r="S750" s="97">
        <f t="shared" si="223"/>
        <v>263.54813005250696</v>
      </c>
      <c r="T750" s="97">
        <f t="shared" si="224"/>
        <v>132.58822229324736</v>
      </c>
      <c r="U750" s="97">
        <f t="shared" si="225"/>
        <v>524.58307087602236</v>
      </c>
      <c r="V750" s="33">
        <f t="shared" si="226"/>
        <v>999.99999999999955</v>
      </c>
      <c r="W750" s="101">
        <f t="shared" si="221"/>
        <v>28779.737705187723</v>
      </c>
      <c r="X750" s="108">
        <f t="shared" si="227"/>
        <v>342.82870683072986</v>
      </c>
      <c r="Y750" s="32">
        <f>(uNES*L750+ uOCEX*G750+uEREX*'PH + UC'!H750+uHOEX*I750+uNES*S750+ uOCEX*N750+uEREX*O750+uHOEX*P750)/(1+oDR)^A$5:A$65536</f>
        <v>182.4512745308169</v>
      </c>
    </row>
    <row r="751" spans="1:25" x14ac:dyDescent="0.25">
      <c r="A751" s="4">
        <v>745</v>
      </c>
      <c r="C751" s="106">
        <f>IF(male=0,VLOOKUP((($A$5:$A$1570/'Life tables'!$I$2)*2)+age,lifetable,13,1),IF(male=1,VLOOKUP((($A$5:$A$1570/'Life tables'!$I$2)*2)+age,lifetable,10,1),"error"))</f>
        <v>7.7299415014675521E-4</v>
      </c>
      <c r="F751" s="97">
        <f t="shared" si="209"/>
        <v>49.899637520484553</v>
      </c>
      <c r="G751" s="97">
        <f t="shared" si="210"/>
        <v>5.012523023120167</v>
      </c>
      <c r="H751" s="97">
        <f t="shared" si="211"/>
        <v>0.11470543124562052</v>
      </c>
      <c r="I751" s="97">
        <f t="shared" si="212"/>
        <v>0.11470543124562052</v>
      </c>
      <c r="J751" s="97">
        <f t="shared" si="213"/>
        <v>4.2624112126811775E-2</v>
      </c>
      <c r="K751" s="97">
        <f t="shared" si="214"/>
        <v>0.27654333477944221</v>
      </c>
      <c r="L751" s="97">
        <f t="shared" si="222"/>
        <v>44.338536187966895</v>
      </c>
      <c r="M751" s="97">
        <f t="shared" si="215"/>
        <v>292.92906931024527</v>
      </c>
      <c r="N751" s="97">
        <f t="shared" si="216"/>
        <v>28.209704042750197</v>
      </c>
      <c r="O751" s="97">
        <f t="shared" si="217"/>
        <v>0.67336271141882365</v>
      </c>
      <c r="P751" s="97">
        <f t="shared" si="218"/>
        <v>0.67336271141882365</v>
      </c>
      <c r="Q751" s="97">
        <f t="shared" si="219"/>
        <v>0.24927940406087756</v>
      </c>
      <c r="R751" s="97">
        <f t="shared" si="220"/>
        <v>5.2784310612157007E-2</v>
      </c>
      <c r="S751" s="97">
        <f t="shared" si="223"/>
        <v>263.07057612998437</v>
      </c>
      <c r="T751" s="97">
        <f t="shared" si="224"/>
        <v>132.88012580943504</v>
      </c>
      <c r="U751" s="97">
        <f t="shared" si="225"/>
        <v>524.91239852141393</v>
      </c>
      <c r="V751" s="33">
        <f t="shared" si="226"/>
        <v>999.99999999999955</v>
      </c>
      <c r="W751" s="101">
        <f t="shared" si="221"/>
        <v>28694.588108875603</v>
      </c>
      <c r="X751" s="108">
        <f t="shared" si="227"/>
        <v>342.20747566915054</v>
      </c>
      <c r="Y751" s="32">
        <f>(uNES*L751+ uOCEX*G751+uEREX*'PH + UC'!H751+uHOEX*I751+uNES*S751+ uOCEX*N751+uEREX*O751+uHOEX*P751)/(1+oDR)^A$5:A$65536</f>
        <v>182.06828346832481</v>
      </c>
    </row>
    <row r="752" spans="1:25" x14ac:dyDescent="0.25">
      <c r="A752" s="4">
        <v>746</v>
      </c>
      <c r="C752" s="106">
        <f>IF(male=0,VLOOKUP((($A$5:$A$1570/'Life tables'!$I$2)*2)+age,lifetable,13,1),IF(male=1,VLOOKUP((($A$5:$A$1570/'Life tables'!$I$2)*2)+age,lifetable,10,1),"error"))</f>
        <v>7.7299415014675521E-4</v>
      </c>
      <c r="F752" s="97">
        <f t="shared" si="209"/>
        <v>49.80919979507263</v>
      </c>
      <c r="G752" s="97">
        <f t="shared" si="210"/>
        <v>5.0034383643268079</v>
      </c>
      <c r="H752" s="97">
        <f t="shared" si="211"/>
        <v>0.11449753999009808</v>
      </c>
      <c r="I752" s="97">
        <f t="shared" si="212"/>
        <v>0.11449753999009808</v>
      </c>
      <c r="J752" s="97">
        <f t="shared" si="213"/>
        <v>4.2546860508563655E-2</v>
      </c>
      <c r="K752" s="97">
        <f t="shared" si="214"/>
        <v>0.27604212973231107</v>
      </c>
      <c r="L752" s="97">
        <f t="shared" si="222"/>
        <v>44.258177360524748</v>
      </c>
      <c r="M752" s="97">
        <f t="shared" si="215"/>
        <v>292.39827587407785</v>
      </c>
      <c r="N752" s="97">
        <f t="shared" si="216"/>
        <v>28.158587484815627</v>
      </c>
      <c r="O752" s="97">
        <f t="shared" si="217"/>
        <v>0.67214256447942089</v>
      </c>
      <c r="P752" s="97">
        <f t="shared" si="218"/>
        <v>0.67214256447942089</v>
      </c>
      <c r="Q752" s="97">
        <f t="shared" si="219"/>
        <v>0.24882770470663185</v>
      </c>
      <c r="R752" s="97">
        <f t="shared" si="220"/>
        <v>5.2688664366902047E-2</v>
      </c>
      <c r="S752" s="97">
        <f t="shared" si="223"/>
        <v>262.59388689122983</v>
      </c>
      <c r="T752" s="97">
        <f t="shared" si="224"/>
        <v>133.17150037465024</v>
      </c>
      <c r="U752" s="97">
        <f t="shared" si="225"/>
        <v>525.24112931551315</v>
      </c>
      <c r="V752" s="33">
        <f t="shared" si="226"/>
        <v>999.99999999999943</v>
      </c>
      <c r="W752" s="101">
        <f t="shared" si="221"/>
        <v>28609.690455688502</v>
      </c>
      <c r="X752" s="108">
        <f t="shared" si="227"/>
        <v>341.58737030983605</v>
      </c>
      <c r="Y752" s="32">
        <f>(uNES*L752+ uOCEX*G752+uEREX*'PH + UC'!H752+uHOEX*I752+uNES*S752+ uOCEX*N752+uEREX*O752+uHOEX*P752)/(1+oDR)^A$5:A$65536</f>
        <v>181.68609640327725</v>
      </c>
    </row>
    <row r="753" spans="1:25" x14ac:dyDescent="0.25">
      <c r="A753" s="4">
        <v>747</v>
      </c>
      <c r="C753" s="106">
        <f>IF(male=0,VLOOKUP((($A$5:$A$1570/'Life tables'!$I$2)*2)+age,lifetable,13,1),IF(male=1,VLOOKUP((($A$5:$A$1570/'Life tables'!$I$2)*2)+age,lifetable,10,1),"error"))</f>
        <v>7.7299415014675521E-4</v>
      </c>
      <c r="F753" s="97">
        <f t="shared" si="209"/>
        <v>49.718926753687072</v>
      </c>
      <c r="G753" s="97">
        <f t="shared" si="210"/>
        <v>4.9943702483885621</v>
      </c>
      <c r="H753" s="97">
        <f t="shared" si="211"/>
        <v>0.11429002729749119</v>
      </c>
      <c r="I753" s="97">
        <f t="shared" si="212"/>
        <v>0.11429002729749119</v>
      </c>
      <c r="J753" s="97">
        <f t="shared" si="213"/>
        <v>4.2469749562888605E-2</v>
      </c>
      <c r="K753" s="97">
        <f t="shared" si="214"/>
        <v>0.27554183736254795</v>
      </c>
      <c r="L753" s="97">
        <f t="shared" si="222"/>
        <v>44.177964863778094</v>
      </c>
      <c r="M753" s="97">
        <f t="shared" si="215"/>
        <v>291.86844355614903</v>
      </c>
      <c r="N753" s="97">
        <f t="shared" si="216"/>
        <v>28.107563484649816</v>
      </c>
      <c r="O753" s="97">
        <f t="shared" si="217"/>
        <v>0.67092462688436427</v>
      </c>
      <c r="P753" s="97">
        <f t="shared" si="218"/>
        <v>0.67092462688436427</v>
      </c>
      <c r="Q753" s="97">
        <f t="shared" si="219"/>
        <v>0.24837682325339647</v>
      </c>
      <c r="R753" s="97">
        <f t="shared" si="220"/>
        <v>5.2593191310206899E-2</v>
      </c>
      <c r="S753" s="97">
        <f t="shared" si="223"/>
        <v>262.11806080316688</v>
      </c>
      <c r="T753" s="97">
        <f t="shared" si="224"/>
        <v>133.46234694746653</v>
      </c>
      <c r="U753" s="97">
        <f t="shared" si="225"/>
        <v>525.56926434418585</v>
      </c>
      <c r="V753" s="33">
        <f t="shared" si="226"/>
        <v>999.99999999999943</v>
      </c>
      <c r="W753" s="101">
        <f t="shared" si="221"/>
        <v>28525.044001189639</v>
      </c>
      <c r="X753" s="108">
        <f t="shared" si="227"/>
        <v>340.96838870834705</v>
      </c>
      <c r="Y753" s="32">
        <f>(uNES*L753+ uOCEX*G753+uEREX*'PH + UC'!H753+uHOEX*I753+uNES*S753+ uOCEX*N753+uEREX*O753+uHOEX*P753)/(1+oDR)^A$5:A$65536</f>
        <v>181.30471164561891</v>
      </c>
    </row>
    <row r="754" spans="1:25" x14ac:dyDescent="0.25">
      <c r="A754" s="4">
        <v>748</v>
      </c>
      <c r="C754" s="106">
        <f>IF(male=0,VLOOKUP((($A$5:$A$1570/'Life tables'!$I$2)*2)+age,lifetable,13,1),IF(male=1,VLOOKUP((($A$5:$A$1570/'Life tables'!$I$2)*2)+age,lifetable,10,1),"error"))</f>
        <v>7.7299415014675521E-4</v>
      </c>
      <c r="F754" s="97">
        <f t="shared" si="209"/>
        <v>49.628818057753499</v>
      </c>
      <c r="G754" s="97">
        <f t="shared" si="210"/>
        <v>4.9853186412949251</v>
      </c>
      <c r="H754" s="97">
        <f t="shared" si="211"/>
        <v>0.11408289238951118</v>
      </c>
      <c r="I754" s="97">
        <f t="shared" si="212"/>
        <v>0.11408289238951118</v>
      </c>
      <c r="J754" s="97">
        <f t="shared" si="213"/>
        <v>4.2392779000577474E-2</v>
      </c>
      <c r="K754" s="97">
        <f t="shared" si="214"/>
        <v>0.27504245579377667</v>
      </c>
      <c r="L754" s="97">
        <f t="shared" si="222"/>
        <v>44.097898396885199</v>
      </c>
      <c r="M754" s="97">
        <f t="shared" si="215"/>
        <v>291.33957065059354</v>
      </c>
      <c r="N754" s="97">
        <f t="shared" si="216"/>
        <v>28.056631877974247</v>
      </c>
      <c r="O754" s="97">
        <f t="shared" si="217"/>
        <v>0.66970889471234274</v>
      </c>
      <c r="P754" s="97">
        <f t="shared" si="218"/>
        <v>0.66970889471234274</v>
      </c>
      <c r="Q754" s="97">
        <f t="shared" si="219"/>
        <v>0.24792675824949895</v>
      </c>
      <c r="R754" s="97">
        <f t="shared" si="220"/>
        <v>5.2497891134683415E-2</v>
      </c>
      <c r="S754" s="97">
        <f t="shared" si="223"/>
        <v>261.64309633381043</v>
      </c>
      <c r="T754" s="97">
        <f t="shared" si="224"/>
        <v>133.7526664847166</v>
      </c>
      <c r="U754" s="97">
        <f t="shared" si="225"/>
        <v>525.89680469111431</v>
      </c>
      <c r="V754" s="33">
        <f t="shared" si="226"/>
        <v>999.99999999999943</v>
      </c>
      <c r="W754" s="101">
        <f t="shared" si="221"/>
        <v>28440.648003087874</v>
      </c>
      <c r="X754" s="108">
        <f t="shared" si="227"/>
        <v>340.35052882416852</v>
      </c>
      <c r="Y754" s="32">
        <f>(uNES*L754+ uOCEX*G754+uEREX*'PH + UC'!H754+uHOEX*I754+uNES*S754+ uOCEX*N754+uEREX*O754+uHOEX*P754)/(1+oDR)^A$5:A$65536</f>
        <v>180.92412750896011</v>
      </c>
    </row>
    <row r="755" spans="1:25" x14ac:dyDescent="0.25">
      <c r="A755" s="4">
        <v>749</v>
      </c>
      <c r="C755" s="106">
        <f>IF(male=0,VLOOKUP((($A$5:$A$1570/'Life tables'!$I$2)*2)+age,lifetable,13,1),IF(male=1,VLOOKUP((($A$5:$A$1570/'Life tables'!$I$2)*2)+age,lifetable,10,1),"error"))</f>
        <v>7.7299415014675521E-4</v>
      </c>
      <c r="F755" s="97">
        <f t="shared" si="209"/>
        <v>49.538873371315063</v>
      </c>
      <c r="G755" s="97">
        <f t="shared" si="210"/>
        <v>4.9762835092983266</v>
      </c>
      <c r="H755" s="97">
        <f t="shared" si="211"/>
        <v>0.11387613449388644</v>
      </c>
      <c r="I755" s="97">
        <f t="shared" si="212"/>
        <v>0.11387613449388644</v>
      </c>
      <c r="J755" s="97">
        <f t="shared" si="213"/>
        <v>4.2315948534656977E-2</v>
      </c>
      <c r="K755" s="97">
        <f t="shared" si="214"/>
        <v>0.27454398316412748</v>
      </c>
      <c r="L755" s="97">
        <f t="shared" si="222"/>
        <v>44.017977661330178</v>
      </c>
      <c r="M755" s="97">
        <f t="shared" si="215"/>
        <v>290.81165545285353</v>
      </c>
      <c r="N755" s="97">
        <f t="shared" si="216"/>
        <v>28.005792500636307</v>
      </c>
      <c r="O755" s="97">
        <f t="shared" si="217"/>
        <v>0.66849536404505028</v>
      </c>
      <c r="P755" s="97">
        <f t="shared" si="218"/>
        <v>0.66849536404505028</v>
      </c>
      <c r="Q755" s="97">
        <f t="shared" si="219"/>
        <v>0.24747750824437936</v>
      </c>
      <c r="R755" s="97">
        <f t="shared" si="220"/>
        <v>5.2402763533179061E-2</v>
      </c>
      <c r="S755" s="97">
        <f t="shared" si="223"/>
        <v>261.16899195234959</v>
      </c>
      <c r="T755" s="97">
        <f t="shared" si="224"/>
        <v>134.04245994149562</v>
      </c>
      <c r="U755" s="97">
        <f t="shared" si="225"/>
        <v>526.22375143781164</v>
      </c>
      <c r="V755" s="33">
        <f t="shared" si="226"/>
        <v>999.99999999999955</v>
      </c>
      <c r="W755" s="101">
        <f t="shared" si="221"/>
        <v>28356.501721234254</v>
      </c>
      <c r="X755" s="108">
        <f t="shared" si="227"/>
        <v>339.73378862069228</v>
      </c>
      <c r="Y755" s="32">
        <f>(uNES*L755+ uOCEX*G755+uEREX*'PH + UC'!H755+uHOEX*I755+uNES*S755+ uOCEX*N755+uEREX*O755+uHOEX*P755)/(1+oDR)^A$5:A$65536</f>
        <v>180.54434231056345</v>
      </c>
    </row>
    <row r="756" spans="1:25" x14ac:dyDescent="0.25">
      <c r="A756" s="4">
        <v>750</v>
      </c>
      <c r="C756" s="106">
        <f>IF(male=0,VLOOKUP((($A$5:$A$1570/'Life tables'!$I$2)*2)+age,lifetable,13,1),IF(male=1,VLOOKUP((($A$5:$A$1570/'Life tables'!$I$2)*2)+age,lifetable,10,1),"error"))</f>
        <v>7.7299415014675521E-4</v>
      </c>
      <c r="F756" s="97">
        <f t="shared" si="209"/>
        <v>49.449092360927771</v>
      </c>
      <c r="G756" s="97">
        <f t="shared" si="210"/>
        <v>4.9672648189036206</v>
      </c>
      <c r="H756" s="97">
        <f t="shared" si="211"/>
        <v>0.11366975284412166</v>
      </c>
      <c r="I756" s="97">
        <f t="shared" si="212"/>
        <v>0.11366975284412166</v>
      </c>
      <c r="J756" s="97">
        <f t="shared" si="213"/>
        <v>4.2239257880300314E-2</v>
      </c>
      <c r="K756" s="97">
        <f t="shared" si="214"/>
        <v>0.27404641762565685</v>
      </c>
      <c r="L756" s="97">
        <f t="shared" si="222"/>
        <v>43.938202360829948</v>
      </c>
      <c r="M756" s="97">
        <f t="shared" si="215"/>
        <v>290.28469625976447</v>
      </c>
      <c r="N756" s="97">
        <f t="shared" si="216"/>
        <v>27.955045188617557</v>
      </c>
      <c r="O756" s="97">
        <f t="shared" si="217"/>
        <v>0.66728403096738398</v>
      </c>
      <c r="P756" s="97">
        <f t="shared" si="218"/>
        <v>0.66728403096738398</v>
      </c>
      <c r="Q756" s="97">
        <f t="shared" si="219"/>
        <v>0.2470290717886634</v>
      </c>
      <c r="R756" s="97">
        <f t="shared" si="220"/>
        <v>5.2307808198792348E-2</v>
      </c>
      <c r="S756" s="97">
        <f t="shared" si="223"/>
        <v>260.69574612922469</v>
      </c>
      <c r="T756" s="97">
        <f t="shared" si="224"/>
        <v>134.33172827116459</v>
      </c>
      <c r="U756" s="97">
        <f t="shared" si="225"/>
        <v>526.55010566363615</v>
      </c>
      <c r="V756" s="33">
        <f t="shared" si="226"/>
        <v>999.99999999999955</v>
      </c>
      <c r="W756" s="101">
        <f t="shared" si="221"/>
        <v>28272.604417618506</v>
      </c>
      <c r="X756" s="108">
        <f t="shared" si="227"/>
        <v>339.11816606519881</v>
      </c>
      <c r="Y756" s="32">
        <f>(uNES*L756+ uOCEX*G756+uEREX*'PH + UC'!H756+uHOEX*I756+uNES*S756+ uOCEX*N756+uEREX*O756+uHOEX*P756)/(1+oDR)^A$5:A$65536</f>
        <v>180.16535437133044</v>
      </c>
    </row>
    <row r="757" spans="1:25" x14ac:dyDescent="0.25">
      <c r="A757" s="4">
        <v>751</v>
      </c>
      <c r="C757" s="106">
        <f>IF(male=0,VLOOKUP((($A$5:$A$1570/'Life tables'!$I$2)*2)+age,lifetable,13,1),IF(male=1,VLOOKUP((($A$5:$A$1570/'Life tables'!$I$2)*2)+age,lifetable,10,1),"error"))</f>
        <v>7.7299415014675521E-4</v>
      </c>
      <c r="F757" s="97">
        <f t="shared" si="209"/>
        <v>49.359474695560891</v>
      </c>
      <c r="G757" s="97">
        <f t="shared" si="210"/>
        <v>4.9582625368580775</v>
      </c>
      <c r="H757" s="97">
        <f t="shared" si="211"/>
        <v>0.11346374667926899</v>
      </c>
      <c r="I757" s="97">
        <f t="shared" si="212"/>
        <v>0.11346374667926899</v>
      </c>
      <c r="J757" s="97">
        <f t="shared" si="213"/>
        <v>4.2162706754742076E-2</v>
      </c>
      <c r="K757" s="97">
        <f t="shared" si="214"/>
        <v>0.27354975734379544</v>
      </c>
      <c r="L757" s="97">
        <f t="shared" si="222"/>
        <v>43.858572201245735</v>
      </c>
      <c r="M757" s="97">
        <f t="shared" si="215"/>
        <v>289.75869136963786</v>
      </c>
      <c r="N757" s="97">
        <f t="shared" si="216"/>
        <v>27.904389778041711</v>
      </c>
      <c r="O757" s="97">
        <f t="shared" si="217"/>
        <v>0.66607489156763366</v>
      </c>
      <c r="P757" s="97">
        <f t="shared" si="218"/>
        <v>0.66607489156763366</v>
      </c>
      <c r="Q757" s="97">
        <f t="shared" si="219"/>
        <v>0.24658144743423316</v>
      </c>
      <c r="R757" s="97">
        <f t="shared" si="220"/>
        <v>5.2213024824887759E-2</v>
      </c>
      <c r="S757" s="97">
        <f t="shared" si="223"/>
        <v>260.22335733620179</v>
      </c>
      <c r="T757" s="97">
        <f t="shared" si="224"/>
        <v>134.62047242535357</v>
      </c>
      <c r="U757" s="97">
        <f t="shared" si="225"/>
        <v>526.87586844580483</v>
      </c>
      <c r="V757" s="33">
        <f t="shared" si="226"/>
        <v>999.99999999999955</v>
      </c>
      <c r="W757" s="101">
        <f t="shared" si="221"/>
        <v>28188.955356365299</v>
      </c>
      <c r="X757" s="108">
        <f t="shared" si="227"/>
        <v>338.50365912884115</v>
      </c>
      <c r="Y757" s="32">
        <f>(uNES*L757+ uOCEX*G757+uEREX*'PH + UC'!H757+uHOEX*I757+uNES*S757+ uOCEX*N757+uEREX*O757+uHOEX*P757)/(1+oDR)^A$5:A$65536</f>
        <v>179.78716201578854</v>
      </c>
    </row>
    <row r="758" spans="1:25" x14ac:dyDescent="0.25">
      <c r="A758" s="4">
        <v>752</v>
      </c>
      <c r="C758" s="106">
        <f>IF(male=0,VLOOKUP((($A$5:$A$1570/'Life tables'!$I$2)*2)+age,lifetable,13,1),IF(male=1,VLOOKUP((($A$5:$A$1570/'Life tables'!$I$2)*2)+age,lifetable,10,1),"error"))</f>
        <v>7.7299415014675521E-4</v>
      </c>
      <c r="F758" s="97">
        <f t="shared" si="209"/>
        <v>49.270020046502268</v>
      </c>
      <c r="G758" s="97">
        <f t="shared" si="210"/>
        <v>4.9492766301418731</v>
      </c>
      <c r="H758" s="97">
        <f t="shared" si="211"/>
        <v>0.11325811524371031</v>
      </c>
      <c r="I758" s="97">
        <f t="shared" si="212"/>
        <v>0.11325811524371031</v>
      </c>
      <c r="J758" s="97">
        <f t="shared" si="213"/>
        <v>4.2086294877197394E-2</v>
      </c>
      <c r="K758" s="97">
        <f t="shared" si="214"/>
        <v>0.27305400049682355</v>
      </c>
      <c r="L758" s="97">
        <f t="shared" si="222"/>
        <v>43.779086890498952</v>
      </c>
      <c r="M758" s="97">
        <f t="shared" si="215"/>
        <v>289.23363908233887</v>
      </c>
      <c r="N758" s="97">
        <f t="shared" si="216"/>
        <v>27.853826105182097</v>
      </c>
      <c r="O758" s="97">
        <f t="shared" si="217"/>
        <v>0.66486794193766074</v>
      </c>
      <c r="P758" s="97">
        <f t="shared" si="218"/>
        <v>0.66486794193766074</v>
      </c>
      <c r="Q758" s="97">
        <f t="shared" si="219"/>
        <v>0.24613463373429245</v>
      </c>
      <c r="R758" s="97">
        <f t="shared" si="220"/>
        <v>5.211841310510975E-2</v>
      </c>
      <c r="S758" s="97">
        <f t="shared" si="223"/>
        <v>259.75182404644204</v>
      </c>
      <c r="T758" s="97">
        <f t="shared" si="224"/>
        <v>134.90869335396505</v>
      </c>
      <c r="U758" s="97">
        <f t="shared" si="225"/>
        <v>527.2010408594067</v>
      </c>
      <c r="V758" s="33">
        <f t="shared" si="226"/>
        <v>999.99999999999943</v>
      </c>
      <c r="W758" s="101">
        <f t="shared" si="221"/>
        <v>28105.553803730436</v>
      </c>
      <c r="X758" s="108">
        <f t="shared" si="227"/>
        <v>337.89026578662771</v>
      </c>
      <c r="Y758" s="32">
        <f>(uNES*L758+ uOCEX*G758+uEREX*'PH + UC'!H758+uHOEX*I758+uNES*S758+ uOCEX*N758+uEREX*O758+uHOEX*P758)/(1+oDR)^A$5:A$65536</f>
        <v>179.4097635720783</v>
      </c>
    </row>
    <row r="759" spans="1:25" x14ac:dyDescent="0.25">
      <c r="A759" s="4">
        <v>753</v>
      </c>
      <c r="C759" s="106">
        <f>IF(male=0,VLOOKUP((($A$5:$A$1570/'Life tables'!$I$2)*2)+age,lifetable,13,1),IF(male=1,VLOOKUP((($A$5:$A$1570/'Life tables'!$I$2)*2)+age,lifetable,10,1),"error"))</f>
        <v>7.7299415014675521E-4</v>
      </c>
      <c r="F759" s="97">
        <f t="shared" si="209"/>
        <v>49.180728087268342</v>
      </c>
      <c r="G759" s="97">
        <f t="shared" si="210"/>
        <v>4.9403070659590513</v>
      </c>
      <c r="H759" s="97">
        <f t="shared" si="211"/>
        <v>0.11305285778695044</v>
      </c>
      <c r="I759" s="97">
        <f t="shared" si="212"/>
        <v>0.11305285778695044</v>
      </c>
      <c r="J759" s="97">
        <f t="shared" si="213"/>
        <v>4.2010021968785033E-2</v>
      </c>
      <c r="K759" s="97">
        <f t="shared" si="214"/>
        <v>0.27255914527537223</v>
      </c>
      <c r="L759" s="97">
        <f t="shared" si="222"/>
        <v>43.699746138491236</v>
      </c>
      <c r="M759" s="97">
        <f t="shared" si="215"/>
        <v>288.70953769935937</v>
      </c>
      <c r="N759" s="97">
        <f t="shared" si="216"/>
        <v>27.803354006468712</v>
      </c>
      <c r="O759" s="97">
        <f t="shared" si="217"/>
        <v>0.66366317817306608</v>
      </c>
      <c r="P759" s="97">
        <f t="shared" si="218"/>
        <v>0.66366317817306608</v>
      </c>
      <c r="Q759" s="97">
        <f t="shared" si="219"/>
        <v>0.24568862924342971</v>
      </c>
      <c r="R759" s="97">
        <f t="shared" si="220"/>
        <v>5.2023972733395901E-2</v>
      </c>
      <c r="S759" s="97">
        <f t="shared" si="223"/>
        <v>259.2811447345677</v>
      </c>
      <c r="T759" s="97">
        <f t="shared" si="224"/>
        <v>135.19639200517727</v>
      </c>
      <c r="U759" s="97">
        <f t="shared" si="225"/>
        <v>527.52562397741542</v>
      </c>
      <c r="V759" s="33">
        <f t="shared" si="226"/>
        <v>999.99999999999943</v>
      </c>
      <c r="W759" s="101">
        <f t="shared" si="221"/>
        <v>28022.399028096901</v>
      </c>
      <c r="X759" s="108">
        <f t="shared" si="227"/>
        <v>337.27798401740677</v>
      </c>
      <c r="Y759" s="32">
        <f>(uNES*L759+ uOCEX*G759+uEREX*'PH + UC'!H759+uHOEX*I759+uNES*S759+ uOCEX*N759+uEREX*O759+uHOEX*P759)/(1+oDR)^A$5:A$65536</f>
        <v>179.03315737194148</v>
      </c>
    </row>
    <row r="760" spans="1:25" x14ac:dyDescent="0.25">
      <c r="A760" s="4">
        <v>754</v>
      </c>
      <c r="C760" s="106">
        <f>IF(male=0,VLOOKUP((($A$5:$A$1570/'Life tables'!$I$2)*2)+age,lifetable,13,1),IF(male=1,VLOOKUP((($A$5:$A$1570/'Life tables'!$I$2)*2)+age,lifetable,10,1),"error"))</f>
        <v>7.7299415014675521E-4</v>
      </c>
      <c r="F760" s="97">
        <f t="shared" si="209"/>
        <v>49.09159849351866</v>
      </c>
      <c r="G760" s="97">
        <f t="shared" si="210"/>
        <v>4.9313538117289335</v>
      </c>
      <c r="H760" s="97">
        <f t="shared" si="211"/>
        <v>0.11284797356342062</v>
      </c>
      <c r="I760" s="97">
        <f t="shared" si="212"/>
        <v>0.11284797356342062</v>
      </c>
      <c r="J760" s="97">
        <f t="shared" si="213"/>
        <v>4.1933887752454428E-2</v>
      </c>
      <c r="K760" s="97">
        <f t="shared" si="214"/>
        <v>0.27206518988194967</v>
      </c>
      <c r="L760" s="97">
        <f t="shared" si="222"/>
        <v>43.620549657028484</v>
      </c>
      <c r="M760" s="97">
        <f t="shared" si="215"/>
        <v>288.18638552388808</v>
      </c>
      <c r="N760" s="97">
        <f t="shared" si="216"/>
        <v>27.752973318494941</v>
      </c>
      <c r="O760" s="97">
        <f t="shared" si="217"/>
        <v>0.66246059637335086</v>
      </c>
      <c r="P760" s="97">
        <f t="shared" si="218"/>
        <v>0.66246059637335086</v>
      </c>
      <c r="Q760" s="97">
        <f t="shared" si="219"/>
        <v>0.24524343251767727</v>
      </c>
      <c r="R760" s="97">
        <f t="shared" si="220"/>
        <v>5.1929703403989551E-2</v>
      </c>
      <c r="S760" s="97">
        <f t="shared" si="223"/>
        <v>258.81131787672479</v>
      </c>
      <c r="T760" s="97">
        <f t="shared" si="224"/>
        <v>135.48356932544741</v>
      </c>
      <c r="U760" s="97">
        <f t="shared" si="225"/>
        <v>527.84961887070131</v>
      </c>
      <c r="V760" s="33">
        <f t="shared" si="226"/>
        <v>999.99999999999943</v>
      </c>
      <c r="W760" s="101">
        <f t="shared" si="221"/>
        <v>27939.490299970908</v>
      </c>
      <c r="X760" s="108">
        <f t="shared" si="227"/>
        <v>336.66681180385069</v>
      </c>
      <c r="Y760" s="32">
        <f>(uNES*L760+ uOCEX*G760+uEREX*'PH + UC'!H760+uHOEX*I760+uNES*S760+ uOCEX*N760+uEREX*O760+uHOEX*P760)/(1+oDR)^A$5:A$65536</f>
        <v>178.6573417507081</v>
      </c>
    </row>
    <row r="761" spans="1:25" x14ac:dyDescent="0.25">
      <c r="A761" s="4">
        <v>755</v>
      </c>
      <c r="C761" s="106">
        <f>IF(male=0,VLOOKUP((($A$5:$A$1570/'Life tables'!$I$2)*2)+age,lifetable,13,1),IF(male=1,VLOOKUP((($A$5:$A$1570/'Life tables'!$I$2)*2)+age,lifetable,10,1),"error"))</f>
        <v>7.7299415014675521E-4</v>
      </c>
      <c r="F761" s="97">
        <f t="shared" si="209"/>
        <v>49.00263094297452</v>
      </c>
      <c r="G761" s="97">
        <f t="shared" si="210"/>
        <v>4.92241683507795</v>
      </c>
      <c r="H761" s="97">
        <f t="shared" si="211"/>
        <v>0.11264346183229146</v>
      </c>
      <c r="I761" s="97">
        <f t="shared" si="212"/>
        <v>0.11264346183229146</v>
      </c>
      <c r="J761" s="97">
        <f t="shared" si="213"/>
        <v>4.1857891952916115E-2</v>
      </c>
      <c r="K761" s="97">
        <f t="shared" si="214"/>
        <v>0.27157213253049028</v>
      </c>
      <c r="L761" s="97">
        <f t="shared" si="222"/>
        <v>43.54149715974858</v>
      </c>
      <c r="M761" s="97">
        <f t="shared" si="215"/>
        <v>287.66418086087617</v>
      </c>
      <c r="N761" s="97">
        <f t="shared" si="216"/>
        <v>27.702683878023919</v>
      </c>
      <c r="O761" s="97">
        <f t="shared" si="217"/>
        <v>0.66126019264206792</v>
      </c>
      <c r="P761" s="97">
        <f t="shared" si="218"/>
        <v>0.66126019264206792</v>
      </c>
      <c r="Q761" s="97">
        <f t="shared" si="219"/>
        <v>0.24479904211456721</v>
      </c>
      <c r="R761" s="97">
        <f t="shared" si="220"/>
        <v>5.1835604811451635E-2</v>
      </c>
      <c r="S761" s="97">
        <f t="shared" si="223"/>
        <v>258.34234195064209</v>
      </c>
      <c r="T761" s="97">
        <f t="shared" si="224"/>
        <v>135.77022625951489</v>
      </c>
      <c r="U761" s="97">
        <f t="shared" si="225"/>
        <v>528.1730266080433</v>
      </c>
      <c r="V761" s="33">
        <f t="shared" si="226"/>
        <v>999.99999999999943</v>
      </c>
      <c r="W761" s="101">
        <f t="shared" si="221"/>
        <v>27856.826891977613</v>
      </c>
      <c r="X761" s="108">
        <f t="shared" si="227"/>
        <v>336.05674713244127</v>
      </c>
      <c r="Y761" s="32">
        <f>(uNES*L761+ uOCEX*G761+uEREX*'PH + UC'!H761+uHOEX*I761+uNES*S761+ uOCEX*N761+uEREX*O761+uHOEX*P761)/(1+oDR)^A$5:A$65536</f>
        <v>178.28231504728515</v>
      </c>
    </row>
    <row r="762" spans="1:25" x14ac:dyDescent="0.25">
      <c r="A762" s="4">
        <v>756</v>
      </c>
      <c r="C762" s="106">
        <f>IF(male=0,VLOOKUP((($A$5:$A$1570/'Life tables'!$I$2)*2)+age,lifetable,13,1),IF(male=1,VLOOKUP((($A$5:$A$1570/'Life tables'!$I$2)*2)+age,lifetable,10,1),"error"))</f>
        <v>7.7299415014675521E-4</v>
      </c>
      <c r="F762" s="97">
        <f t="shared" si="209"/>
        <v>48.91382511534168</v>
      </c>
      <c r="G762" s="97">
        <f t="shared" si="210"/>
        <v>4.9134961038318741</v>
      </c>
      <c r="H762" s="97">
        <f t="shared" si="211"/>
        <v>0.1124393218572953</v>
      </c>
      <c r="I762" s="97">
        <f t="shared" si="212"/>
        <v>0.1124393218572953</v>
      </c>
      <c r="J762" s="97">
        <f t="shared" si="213"/>
        <v>4.1782034296575787E-2</v>
      </c>
      <c r="K762" s="97">
        <f t="shared" si="214"/>
        <v>0.27107997144592622</v>
      </c>
      <c r="L762" s="97">
        <f t="shared" si="222"/>
        <v>43.462588362052713</v>
      </c>
      <c r="M762" s="97">
        <f t="shared" si="215"/>
        <v>287.14292201709958</v>
      </c>
      <c r="N762" s="97">
        <f t="shared" si="216"/>
        <v>27.652485521994493</v>
      </c>
      <c r="O762" s="97">
        <f t="shared" si="217"/>
        <v>0.66006196308696463</v>
      </c>
      <c r="P762" s="97">
        <f t="shared" si="218"/>
        <v>0.66006196308696463</v>
      </c>
      <c r="Q762" s="97">
        <f t="shared" si="219"/>
        <v>0.24435545659318467</v>
      </c>
      <c r="R762" s="97">
        <f t="shared" si="220"/>
        <v>5.1741676650671878E-2</v>
      </c>
      <c r="S762" s="97">
        <f t="shared" si="223"/>
        <v>257.87421543568729</v>
      </c>
      <c r="T762" s="97">
        <f t="shared" si="224"/>
        <v>136.05636375040464</v>
      </c>
      <c r="U762" s="97">
        <f t="shared" si="225"/>
        <v>528.49584825613988</v>
      </c>
      <c r="V762" s="33">
        <f t="shared" si="226"/>
        <v>999.99999999999943</v>
      </c>
      <c r="W762" s="101">
        <f t="shared" si="221"/>
        <v>27774.408078856995</v>
      </c>
      <c r="X762" s="108">
        <f t="shared" si="227"/>
        <v>335.44778799345488</v>
      </c>
      <c r="Y762" s="32">
        <f>(uNES*L762+ uOCEX*G762+uEREX*'PH + UC'!H762+uHOEX*I762+uNES*S762+ uOCEX*N762+uEREX*O762+uHOEX*P762)/(1+oDR)^A$5:A$65536</f>
        <v>177.90807560414459</v>
      </c>
    </row>
    <row r="763" spans="1:25" x14ac:dyDescent="0.25">
      <c r="A763" s="4">
        <v>757</v>
      </c>
      <c r="C763" s="106">
        <f>IF(male=0,VLOOKUP((($A$5:$A$1570/'Life tables'!$I$2)*2)+age,lifetable,13,1),IF(male=1,VLOOKUP((($A$5:$A$1570/'Life tables'!$I$2)*2)+age,lifetable,10,1),"error"))</f>
        <v>8.3784722123148025E-4</v>
      </c>
      <c r="F763" s="97">
        <f t="shared" si="209"/>
        <v>48.825180692236863</v>
      </c>
      <c r="G763" s="97">
        <f t="shared" si="210"/>
        <v>4.904591586008439</v>
      </c>
      <c r="H763" s="97">
        <f t="shared" si="211"/>
        <v>0.11223555290655726</v>
      </c>
      <c r="I763" s="97">
        <f t="shared" si="212"/>
        <v>0.11223555290655726</v>
      </c>
      <c r="J763" s="97">
        <f t="shared" si="213"/>
        <v>4.5205412892980329E-2</v>
      </c>
      <c r="K763" s="97">
        <f t="shared" si="214"/>
        <v>0.27058870486378034</v>
      </c>
      <c r="L763" s="97">
        <f t="shared" si="222"/>
        <v>43.380323882658551</v>
      </c>
      <c r="M763" s="97">
        <f t="shared" si="215"/>
        <v>286.62260730121795</v>
      </c>
      <c r="N763" s="97">
        <f t="shared" si="216"/>
        <v>27.602378087526926</v>
      </c>
      <c r="O763" s="97">
        <f t="shared" si="217"/>
        <v>0.65886590382011834</v>
      </c>
      <c r="P763" s="97">
        <f t="shared" si="218"/>
        <v>0.65886590382011834</v>
      </c>
      <c r="Q763" s="97">
        <f t="shared" si="219"/>
        <v>0.26437658878282205</v>
      </c>
      <c r="R763" s="97">
        <f t="shared" si="220"/>
        <v>5.1647918616879458E-2</v>
      </c>
      <c r="S763" s="97">
        <f t="shared" si="223"/>
        <v>257.38647289865111</v>
      </c>
      <c r="T763" s="97">
        <f t="shared" si="224"/>
        <v>136.36594575208045</v>
      </c>
      <c r="U763" s="97">
        <f t="shared" si="225"/>
        <v>528.81808487962053</v>
      </c>
      <c r="V763" s="33">
        <f t="shared" si="226"/>
        <v>999.99999999999932</v>
      </c>
      <c r="W763" s="101">
        <f t="shared" si="221"/>
        <v>27690.513583983859</v>
      </c>
      <c r="X763" s="108">
        <f t="shared" si="227"/>
        <v>334.81596936829834</v>
      </c>
      <c r="Y763" s="32">
        <f>(uNES*L763+ uOCEX*G763+uEREX*'PH + UC'!H763+uHOEX*I763+uNES*S763+ uOCEX*N763+uEREX*O763+uHOEX*P763)/(1+oDR)^A$5:A$65536</f>
        <v>177.52170794405859</v>
      </c>
    </row>
    <row r="764" spans="1:25" x14ac:dyDescent="0.25">
      <c r="A764" s="4">
        <v>758</v>
      </c>
      <c r="C764" s="106">
        <f>IF(male=0,VLOOKUP((($A$5:$A$1570/'Life tables'!$I$2)*2)+age,lifetable,13,1),IF(male=1,VLOOKUP((($A$5:$A$1570/'Life tables'!$I$2)*2)+age,lifetable,10,1),"error"))</f>
        <v>8.3784722123148025E-4</v>
      </c>
      <c r="F764" s="97">
        <f t="shared" si="209"/>
        <v>48.733183455025539</v>
      </c>
      <c r="G764" s="97">
        <f t="shared" si="210"/>
        <v>4.895350270990952</v>
      </c>
      <c r="H764" s="97">
        <f t="shared" si="211"/>
        <v>0.11202407676580577</v>
      </c>
      <c r="I764" s="97">
        <f t="shared" si="212"/>
        <v>0.11202407676580577</v>
      </c>
      <c r="J764" s="97">
        <f t="shared" si="213"/>
        <v>4.5120236083920143E-2</v>
      </c>
      <c r="K764" s="97">
        <f t="shared" si="214"/>
        <v>0.27007885701651951</v>
      </c>
      <c r="L764" s="97">
        <f t="shared" si="222"/>
        <v>43.298585937402535</v>
      </c>
      <c r="M764" s="97">
        <f t="shared" si="215"/>
        <v>286.0827859132728</v>
      </c>
      <c r="N764" s="97">
        <f t="shared" si="216"/>
        <v>27.550392118275951</v>
      </c>
      <c r="O764" s="97">
        <f t="shared" si="217"/>
        <v>0.65762500412271196</v>
      </c>
      <c r="P764" s="97">
        <f t="shared" si="218"/>
        <v>0.65762500412271196</v>
      </c>
      <c r="Q764" s="97">
        <f t="shared" si="219"/>
        <v>0.26387866526436438</v>
      </c>
      <c r="R764" s="97">
        <f t="shared" si="220"/>
        <v>5.1550645581180145E-2</v>
      </c>
      <c r="S764" s="97">
        <f t="shared" si="223"/>
        <v>256.90171447590586</v>
      </c>
      <c r="T764" s="97">
        <f t="shared" si="224"/>
        <v>136.67494465342872</v>
      </c>
      <c r="U764" s="97">
        <f t="shared" si="225"/>
        <v>529.13971438221824</v>
      </c>
      <c r="V764" s="33">
        <f t="shared" si="226"/>
        <v>999.99999999999932</v>
      </c>
      <c r="W764" s="101">
        <f t="shared" si="221"/>
        <v>27606.612709603189</v>
      </c>
      <c r="X764" s="108">
        <f t="shared" si="227"/>
        <v>334.18534096435235</v>
      </c>
      <c r="Y764" s="32">
        <f>(uNES*L764+ uOCEX*G764+uEREX*'PH + UC'!H764+uHOEX*I764+uNES*S764+ uOCEX*N764+uEREX*O764+uHOEX*P764)/(1+oDR)^A$5:A$65536</f>
        <v>177.13638747988134</v>
      </c>
    </row>
    <row r="765" spans="1:25" x14ac:dyDescent="0.25">
      <c r="A765" s="4">
        <v>759</v>
      </c>
      <c r="C765" s="106">
        <f>IF(male=0,VLOOKUP((($A$5:$A$1570/'Life tables'!$I$2)*2)+age,lifetable,13,1),IF(male=1,VLOOKUP((($A$5:$A$1570/'Life tables'!$I$2)*2)+age,lifetable,10,1),"error"))</f>
        <v>8.3784722123148025E-4</v>
      </c>
      <c r="F765" s="97">
        <f t="shared" si="209"/>
        <v>48.641361252259728</v>
      </c>
      <c r="G765" s="97">
        <f t="shared" si="210"/>
        <v>4.8861265385498438</v>
      </c>
      <c r="H765" s="97">
        <f t="shared" si="211"/>
        <v>0.11181300298071362</v>
      </c>
      <c r="I765" s="97">
        <f t="shared" si="212"/>
        <v>0.11181300298071362</v>
      </c>
      <c r="J765" s="97">
        <f t="shared" si="213"/>
        <v>4.5035221332721663E-2</v>
      </c>
      <c r="K765" s="97">
        <f t="shared" si="214"/>
        <v>0.26956997920855497</v>
      </c>
      <c r="L765" s="97">
        <f t="shared" si="222"/>
        <v>43.217003507207181</v>
      </c>
      <c r="M765" s="97">
        <f t="shared" si="215"/>
        <v>285.54397971209266</v>
      </c>
      <c r="N765" s="97">
        <f t="shared" si="216"/>
        <v>27.498503913709978</v>
      </c>
      <c r="O765" s="97">
        <f t="shared" si="217"/>
        <v>0.65638643805820274</v>
      </c>
      <c r="P765" s="97">
        <f t="shared" si="218"/>
        <v>0.65638643805820274</v>
      </c>
      <c r="Q765" s="97">
        <f t="shared" si="219"/>
        <v>0.26338167813964214</v>
      </c>
      <c r="R765" s="97">
        <f t="shared" si="220"/>
        <v>5.1453555476910807E-2</v>
      </c>
      <c r="S765" s="97">
        <f t="shared" si="223"/>
        <v>256.41786768864972</v>
      </c>
      <c r="T765" s="97">
        <f t="shared" si="224"/>
        <v>136.9833615529011</v>
      </c>
      <c r="U765" s="97">
        <f t="shared" si="225"/>
        <v>529.46073791690367</v>
      </c>
      <c r="V765" s="33">
        <f t="shared" si="226"/>
        <v>999.99999999999932</v>
      </c>
      <c r="W765" s="101">
        <f t="shared" si="221"/>
        <v>27522.966045283949</v>
      </c>
      <c r="X765" s="108">
        <f t="shared" si="227"/>
        <v>333.55590053019455</v>
      </c>
      <c r="Y765" s="32">
        <f>(uNES*L765+ uOCEX*G765+uEREX*'PH + UC'!H765+uHOEX*I765+uNES*S765+ uOCEX*N765+uEREX*O765+uHOEX*P765)/(1+oDR)^A$5:A$65536</f>
        <v>176.75190346747254</v>
      </c>
    </row>
    <row r="766" spans="1:25" x14ac:dyDescent="0.25">
      <c r="A766" s="4">
        <v>760</v>
      </c>
      <c r="C766" s="106">
        <f>IF(male=0,VLOOKUP((($A$5:$A$1570/'Life tables'!$I$2)*2)+age,lifetable,13,1),IF(male=1,VLOOKUP((($A$5:$A$1570/'Life tables'!$I$2)*2)+age,lifetable,10,1),"error"))</f>
        <v>8.3784722123148025E-4</v>
      </c>
      <c r="F766" s="97">
        <f t="shared" si="209"/>
        <v>48.549713666406419</v>
      </c>
      <c r="G766" s="97">
        <f t="shared" si="210"/>
        <v>4.8769203467430486</v>
      </c>
      <c r="H766" s="97">
        <f t="shared" si="211"/>
        <v>0.11160233059148818</v>
      </c>
      <c r="I766" s="97">
        <f t="shared" si="212"/>
        <v>0.11160233059148818</v>
      </c>
      <c r="J766" s="97">
        <f t="shared" si="213"/>
        <v>4.4950368252806648E-2</v>
      </c>
      <c r="K766" s="97">
        <f t="shared" si="214"/>
        <v>0.26906206912592251</v>
      </c>
      <c r="L766" s="97">
        <f t="shared" si="222"/>
        <v>43.135576221101665</v>
      </c>
      <c r="M766" s="97">
        <f t="shared" si="215"/>
        <v>285.00618686378806</v>
      </c>
      <c r="N766" s="97">
        <f t="shared" si="216"/>
        <v>27.446713297221475</v>
      </c>
      <c r="O766" s="97">
        <f t="shared" si="217"/>
        <v>0.65515020141098734</v>
      </c>
      <c r="P766" s="97">
        <f t="shared" si="218"/>
        <v>0.65515020141098734</v>
      </c>
      <c r="Q766" s="97">
        <f t="shared" si="219"/>
        <v>0.26288562571710189</v>
      </c>
      <c r="R766" s="97">
        <f t="shared" si="220"/>
        <v>5.1356647973614028E-2</v>
      </c>
      <c r="S766" s="97">
        <f t="shared" si="223"/>
        <v>255.93493089005389</v>
      </c>
      <c r="T766" s="97">
        <f t="shared" si="224"/>
        <v>137.29119754687102</v>
      </c>
      <c r="U766" s="97">
        <f t="shared" si="225"/>
        <v>529.7811566340032</v>
      </c>
      <c r="V766" s="33">
        <f t="shared" si="226"/>
        <v>999.9999999999992</v>
      </c>
      <c r="W766" s="101">
        <f t="shared" si="221"/>
        <v>27439.57282292331</v>
      </c>
      <c r="X766" s="108">
        <f t="shared" si="227"/>
        <v>332.92764581912502</v>
      </c>
      <c r="Y766" s="32">
        <f>(uNES*L766+ uOCEX*G766+uEREX*'PH + UC'!H766+uHOEX*I766+uNES*S766+ uOCEX*N766+uEREX*O766+uHOEX*P766)/(1+oDR)^A$5:A$65536</f>
        <v>176.36825408639984</v>
      </c>
    </row>
    <row r="767" spans="1:25" x14ac:dyDescent="0.25">
      <c r="A767" s="4">
        <v>761</v>
      </c>
      <c r="C767" s="106">
        <f>IF(male=0,VLOOKUP((($A$5:$A$1570/'Life tables'!$I$2)*2)+age,lifetable,13,1),IF(male=1,VLOOKUP((($A$5:$A$1570/'Life tables'!$I$2)*2)+age,lifetable,10,1),"error"))</f>
        <v>8.3784722123148025E-4</v>
      </c>
      <c r="F767" s="97">
        <f t="shared" si="209"/>
        <v>48.45824028510976</v>
      </c>
      <c r="G767" s="97">
        <f t="shared" si="210"/>
        <v>4.8677316541485602</v>
      </c>
      <c r="H767" s="97">
        <f t="shared" si="211"/>
        <v>0.11139205865023767</v>
      </c>
      <c r="I767" s="97">
        <f t="shared" si="212"/>
        <v>0.11139205865023767</v>
      </c>
      <c r="J767" s="97">
        <f t="shared" si="213"/>
        <v>4.4865676462390189E-2</v>
      </c>
      <c r="K767" s="97">
        <f t="shared" si="214"/>
        <v>0.26855512448334978</v>
      </c>
      <c r="L767" s="97">
        <f t="shared" si="222"/>
        <v>43.054303712714983</v>
      </c>
      <c r="M767" s="97">
        <f t="shared" si="215"/>
        <v>284.46940553401532</v>
      </c>
      <c r="N767" s="97">
        <f t="shared" si="216"/>
        <v>27.395020092159179</v>
      </c>
      <c r="O767" s="97">
        <f t="shared" si="217"/>
        <v>0.65391628996441808</v>
      </c>
      <c r="P767" s="97">
        <f t="shared" si="218"/>
        <v>0.65391628996441808</v>
      </c>
      <c r="Q767" s="97">
        <f t="shared" si="219"/>
        <v>0.26239050630477134</v>
      </c>
      <c r="R767" s="97">
        <f t="shared" si="220"/>
        <v>5.1259922740750495E-2</v>
      </c>
      <c r="S767" s="97">
        <f t="shared" si="223"/>
        <v>255.45290243288179</v>
      </c>
      <c r="T767" s="97">
        <f t="shared" si="224"/>
        <v>137.59845372963818</v>
      </c>
      <c r="U767" s="97">
        <f t="shared" si="225"/>
        <v>530.10097168122729</v>
      </c>
      <c r="V767" s="33">
        <f t="shared" si="226"/>
        <v>999.99999999999932</v>
      </c>
      <c r="W767" s="101">
        <f t="shared" si="221"/>
        <v>27356.432276628628</v>
      </c>
      <c r="X767" s="108">
        <f t="shared" si="227"/>
        <v>332.30057458913382</v>
      </c>
      <c r="Y767" s="32">
        <f>(uNES*L767+ uOCEX*G767+uEREX*'PH + UC'!H767+uHOEX*I767+uNES*S767+ uOCEX*N767+uEREX*O767+uHOEX*P767)/(1+oDR)^A$5:A$65536</f>
        <v>175.98543752042821</v>
      </c>
    </row>
    <row r="768" spans="1:25" x14ac:dyDescent="0.25">
      <c r="A768" s="4">
        <v>762</v>
      </c>
      <c r="C768" s="106">
        <f>IF(male=0,VLOOKUP((($A$5:$A$1570/'Life tables'!$I$2)*2)+age,lifetable,13,1),IF(male=1,VLOOKUP((($A$5:$A$1570/'Life tables'!$I$2)*2)+age,lifetable,10,1),"error"))</f>
        <v>8.3784722123148025E-4</v>
      </c>
      <c r="F768" s="97">
        <f t="shared" si="209"/>
        <v>48.366940700961827</v>
      </c>
      <c r="G768" s="97">
        <f t="shared" si="210"/>
        <v>4.8585604198413987</v>
      </c>
      <c r="H768" s="97">
        <f t="shared" si="211"/>
        <v>0.11118218622044426</v>
      </c>
      <c r="I768" s="97">
        <f t="shared" si="212"/>
        <v>0.11118218622044426</v>
      </c>
      <c r="J768" s="97">
        <f t="shared" si="213"/>
        <v>4.4781145584268503E-2</v>
      </c>
      <c r="K768" s="97">
        <f t="shared" si="214"/>
        <v>0.26804914302298583</v>
      </c>
      <c r="L768" s="97">
        <f t="shared" si="222"/>
        <v>42.973185620072286</v>
      </c>
      <c r="M768" s="97">
        <f t="shared" si="215"/>
        <v>283.93363388817198</v>
      </c>
      <c r="N768" s="97">
        <f t="shared" si="216"/>
        <v>27.343424121846887</v>
      </c>
      <c r="O768" s="97">
        <f t="shared" si="217"/>
        <v>0.65268469950125274</v>
      </c>
      <c r="P768" s="97">
        <f t="shared" si="218"/>
        <v>0.65268469950125274</v>
      </c>
      <c r="Q768" s="97">
        <f t="shared" si="219"/>
        <v>0.26189631821043946</v>
      </c>
      <c r="R768" s="97">
        <f t="shared" si="220"/>
        <v>5.1163379447734296E-2</v>
      </c>
      <c r="S768" s="97">
        <f t="shared" si="223"/>
        <v>254.97178066966441</v>
      </c>
      <c r="T768" s="97">
        <f t="shared" si="224"/>
        <v>137.90513119343288</v>
      </c>
      <c r="U768" s="97">
        <f t="shared" si="225"/>
        <v>530.420184203698</v>
      </c>
      <c r="V768" s="33">
        <f t="shared" si="226"/>
        <v>999.99999999999932</v>
      </c>
      <c r="W768" s="101">
        <f t="shared" si="221"/>
        <v>27273.543642716748</v>
      </c>
      <c r="X768" s="108">
        <f t="shared" si="227"/>
        <v>331.67468460286841</v>
      </c>
      <c r="Y768" s="32">
        <f>(uNES*L768+ uOCEX*G768+uEREX*'PH + UC'!H768+uHOEX*I768+uNES*S768+ uOCEX*N768+uEREX*O768+uHOEX*P768)/(1+oDR)^A$5:A$65536</f>
        <v>175.60345195749656</v>
      </c>
    </row>
    <row r="769" spans="1:25" x14ac:dyDescent="0.25">
      <c r="A769" s="4">
        <v>763</v>
      </c>
      <c r="C769" s="106">
        <f>IF(male=0,VLOOKUP((($A$5:$A$1570/'Life tables'!$I$2)*2)+age,lifetable,13,1),IF(male=1,VLOOKUP((($A$5:$A$1570/'Life tables'!$I$2)*2)+age,lifetable,10,1),"error"))</f>
        <v>8.3784722123148025E-4</v>
      </c>
      <c r="F769" s="97">
        <f t="shared" si="209"/>
        <v>48.275814511284899</v>
      </c>
      <c r="G769" s="97">
        <f t="shared" si="210"/>
        <v>4.8494066033717438</v>
      </c>
      <c r="H769" s="97">
        <f t="shared" si="211"/>
        <v>0.11097271237646351</v>
      </c>
      <c r="I769" s="97">
        <f t="shared" si="212"/>
        <v>0.11097271237646351</v>
      </c>
      <c r="J769" s="97">
        <f t="shared" si="213"/>
        <v>4.4696775245617312E-2</v>
      </c>
      <c r="K769" s="97">
        <f t="shared" si="214"/>
        <v>0.26754412251319443</v>
      </c>
      <c r="L769" s="97">
        <f t="shared" si="222"/>
        <v>42.892221585401415</v>
      </c>
      <c r="M769" s="97">
        <f t="shared" si="215"/>
        <v>283.39887009158349</v>
      </c>
      <c r="N769" s="97">
        <f t="shared" si="216"/>
        <v>27.291925209601477</v>
      </c>
      <c r="O769" s="97">
        <f t="shared" si="217"/>
        <v>0.65145542580408322</v>
      </c>
      <c r="P769" s="97">
        <f t="shared" si="218"/>
        <v>0.65145542580408322</v>
      </c>
      <c r="Q769" s="97">
        <f t="shared" si="219"/>
        <v>0.26140305974182876</v>
      </c>
      <c r="R769" s="97">
        <f t="shared" si="220"/>
        <v>5.1067017763966521E-2</v>
      </c>
      <c r="S769" s="97">
        <f t="shared" si="223"/>
        <v>254.49156395286806</v>
      </c>
      <c r="T769" s="97">
        <f t="shared" si="224"/>
        <v>138.21123102842031</v>
      </c>
      <c r="U769" s="97">
        <f t="shared" si="225"/>
        <v>530.7387953439752</v>
      </c>
      <c r="V769" s="33">
        <f t="shared" si="226"/>
        <v>999.99999999999932</v>
      </c>
      <c r="W769" s="101">
        <f t="shared" si="221"/>
        <v>27190.90615971306</v>
      </c>
      <c r="X769" s="108">
        <f t="shared" si="227"/>
        <v>331.04997362760378</v>
      </c>
      <c r="Y769" s="32">
        <f>(uNES*L769+ uOCEX*G769+uEREX*'PH + UC'!H769+uHOEX*I769+uNES*S769+ uOCEX*N769+uEREX*O769+uHOEX*P769)/(1+oDR)^A$5:A$65536</f>
        <v>175.22229558969877</v>
      </c>
    </row>
    <row r="770" spans="1:25" x14ac:dyDescent="0.25">
      <c r="A770" s="4">
        <v>764</v>
      </c>
      <c r="C770" s="106">
        <f>IF(male=0,VLOOKUP((($A$5:$A$1570/'Life tables'!$I$2)*2)+age,lifetable,13,1),IF(male=1,VLOOKUP((($A$5:$A$1570/'Life tables'!$I$2)*2)+age,lifetable,10,1),"error"))</f>
        <v>8.3784722123148025E-4</v>
      </c>
      <c r="F770" s="97">
        <f t="shared" si="209"/>
        <v>48.184861317924444</v>
      </c>
      <c r="G770" s="97">
        <f t="shared" si="210"/>
        <v>4.8402701647441395</v>
      </c>
      <c r="H770" s="97">
        <f t="shared" si="211"/>
        <v>0.11076363620304853</v>
      </c>
      <c r="I770" s="97">
        <f t="shared" si="212"/>
        <v>0.11076363620304853</v>
      </c>
      <c r="J770" s="97">
        <f t="shared" si="213"/>
        <v>4.4612565077800197E-2</v>
      </c>
      <c r="K770" s="97">
        <f t="shared" si="214"/>
        <v>0.26704006074740677</v>
      </c>
      <c r="L770" s="97">
        <f t="shared" si="222"/>
        <v>42.811411254949</v>
      </c>
      <c r="M770" s="97">
        <f t="shared" si="215"/>
        <v>282.86511230967943</v>
      </c>
      <c r="N770" s="97">
        <f t="shared" si="216"/>
        <v>27.240523178749832</v>
      </c>
      <c r="O770" s="97">
        <f t="shared" si="217"/>
        <v>0.65022846465574069</v>
      </c>
      <c r="P770" s="97">
        <f t="shared" si="218"/>
        <v>0.65022846465574069</v>
      </c>
      <c r="Q770" s="97">
        <f t="shared" si="219"/>
        <v>0.26091072920675762</v>
      </c>
      <c r="R770" s="97">
        <f t="shared" si="220"/>
        <v>5.0970837358867017E-2</v>
      </c>
      <c r="S770" s="97">
        <f t="shared" si="223"/>
        <v>254.01225063505251</v>
      </c>
      <c r="T770" s="97">
        <f t="shared" si="224"/>
        <v>138.51675432270488</v>
      </c>
      <c r="U770" s="97">
        <f t="shared" si="225"/>
        <v>531.05680624208151</v>
      </c>
      <c r="V770" s="33">
        <f t="shared" si="226"/>
        <v>999.99999999999943</v>
      </c>
      <c r="W770" s="101">
        <f t="shared" si="221"/>
        <v>27108.51906835023</v>
      </c>
      <c r="X770" s="108">
        <f t="shared" si="227"/>
        <v>330.42643943521307</v>
      </c>
      <c r="Y770" s="32">
        <f>(uNES*L770+ uOCEX*G770+uEREX*'PH + UC'!H770+uHOEX*I770+uNES*S770+ uOCEX*N770+uEREX*O770+uHOEX*P770)/(1+oDR)^A$5:A$65536</f>
        <v>174.84196661326243</v>
      </c>
    </row>
    <row r="771" spans="1:25" x14ac:dyDescent="0.25">
      <c r="A771" s="4">
        <v>765</v>
      </c>
      <c r="C771" s="106">
        <f>IF(male=0,VLOOKUP((($A$5:$A$1570/'Life tables'!$I$2)*2)+age,lifetable,13,1),IF(male=1,VLOOKUP((($A$5:$A$1570/'Life tables'!$I$2)*2)+age,lifetable,10,1),"error"))</f>
        <v>8.3784722123148025E-4</v>
      </c>
      <c r="F771" s="97">
        <f t="shared" si="209"/>
        <v>48.094080727052464</v>
      </c>
      <c r="G771" s="97">
        <f t="shared" si="210"/>
        <v>4.8311510643977407</v>
      </c>
      <c r="H771" s="97">
        <f t="shared" si="211"/>
        <v>0.11055495679489796</v>
      </c>
      <c r="I771" s="97">
        <f t="shared" si="212"/>
        <v>0.11055495679489796</v>
      </c>
      <c r="J771" s="97">
        <f t="shared" si="213"/>
        <v>4.4528514716186504E-2</v>
      </c>
      <c r="K771" s="97">
        <f t="shared" si="214"/>
        <v>0.26653695554303175</v>
      </c>
      <c r="L771" s="97">
        <f t="shared" si="222"/>
        <v>42.730754278805712</v>
      </c>
      <c r="M771" s="97">
        <f t="shared" si="215"/>
        <v>282.3323587081606</v>
      </c>
      <c r="N771" s="97">
        <f t="shared" si="216"/>
        <v>27.189217852644973</v>
      </c>
      <c r="O771" s="97">
        <f t="shared" si="217"/>
        <v>0.64900381183967981</v>
      </c>
      <c r="P771" s="97">
        <f t="shared" si="218"/>
        <v>0.64900381183967981</v>
      </c>
      <c r="Q771" s="97">
        <f t="shared" si="219"/>
        <v>0.26041932491329489</v>
      </c>
      <c r="R771" s="97">
        <f t="shared" si="220"/>
        <v>5.0874837901904515E-2</v>
      </c>
      <c r="S771" s="97">
        <f t="shared" si="223"/>
        <v>253.53383906902107</v>
      </c>
      <c r="T771" s="97">
        <f t="shared" si="224"/>
        <v>138.82170216233436</v>
      </c>
      <c r="U771" s="97">
        <f t="shared" si="225"/>
        <v>531.3742180355265</v>
      </c>
      <c r="V771" s="33">
        <f t="shared" si="226"/>
        <v>999.99999999999955</v>
      </c>
      <c r="W771" s="101">
        <f t="shared" si="221"/>
        <v>27026.381611566489</v>
      </c>
      <c r="X771" s="108">
        <f t="shared" si="227"/>
        <v>329.80407980213863</v>
      </c>
      <c r="Y771" s="32">
        <f>(uNES*L771+ uOCEX*G771+uEREX*'PH + UC'!H771+uHOEX*I771+uNES*S771+ uOCEX*N771+uEREX*O771+uHOEX*P771)/(1+oDR)^A$5:A$65536</f>
        <v>174.46246322852977</v>
      </c>
    </row>
    <row r="772" spans="1:25" x14ac:dyDescent="0.25">
      <c r="A772" s="4">
        <v>766</v>
      </c>
      <c r="C772" s="106">
        <f>IF(male=0,VLOOKUP((($A$5:$A$1570/'Life tables'!$I$2)*2)+age,lifetable,13,1),IF(male=1,VLOOKUP((($A$5:$A$1570/'Life tables'!$I$2)*2)+age,lifetable,10,1),"error"))</f>
        <v>8.3784722123148025E-4</v>
      </c>
      <c r="F772" s="97">
        <f t="shared" si="209"/>
        <v>48.003472348980658</v>
      </c>
      <c r="G772" s="97">
        <f t="shared" si="210"/>
        <v>4.82204926318754</v>
      </c>
      <c r="H772" s="97">
        <f t="shared" si="211"/>
        <v>0.11034667325622645</v>
      </c>
      <c r="I772" s="97">
        <f t="shared" si="212"/>
        <v>0.11034667325622645</v>
      </c>
      <c r="J772" s="97">
        <f t="shared" si="213"/>
        <v>4.4444623799978357E-2</v>
      </c>
      <c r="K772" s="97">
        <f t="shared" si="214"/>
        <v>0.26603480474042024</v>
      </c>
      <c r="L772" s="97">
        <f t="shared" si="222"/>
        <v>42.650250310740269</v>
      </c>
      <c r="M772" s="97">
        <f t="shared" si="215"/>
        <v>281.80060745315802</v>
      </c>
      <c r="N772" s="97">
        <f t="shared" si="216"/>
        <v>27.138009054681337</v>
      </c>
      <c r="O772" s="97">
        <f t="shared" si="217"/>
        <v>0.64778146314034446</v>
      </c>
      <c r="P772" s="97">
        <f t="shared" si="218"/>
        <v>0.64778146314034446</v>
      </c>
      <c r="Q772" s="97">
        <f t="shared" si="219"/>
        <v>0.25992884516990589</v>
      </c>
      <c r="R772" s="97">
        <f t="shared" si="220"/>
        <v>5.0779019062625261E-2</v>
      </c>
      <c r="S772" s="97">
        <f t="shared" si="223"/>
        <v>253.05632760796345</v>
      </c>
      <c r="T772" s="97">
        <f t="shared" si="224"/>
        <v>139.12607563130425</v>
      </c>
      <c r="U772" s="97">
        <f t="shared" si="225"/>
        <v>531.69103185932954</v>
      </c>
      <c r="V772" s="33">
        <f t="shared" si="226"/>
        <v>999.99999999999955</v>
      </c>
      <c r="W772" s="101">
        <f t="shared" si="221"/>
        <v>26944.493034504037</v>
      </c>
      <c r="X772" s="108">
        <f t="shared" si="227"/>
        <v>329.18289250936573</v>
      </c>
      <c r="Y772" s="32">
        <f>(uNES*L772+ uOCEX*G772+uEREX*'PH + UC'!H772+uHOEX*I772+uNES*S772+ uOCEX*N772+uEREX*O772+uHOEX*P772)/(1+oDR)^A$5:A$65536</f>
        <v>174.08378363993884</v>
      </c>
    </row>
    <row r="773" spans="1:25" x14ac:dyDescent="0.25">
      <c r="A773" s="4">
        <v>767</v>
      </c>
      <c r="C773" s="106">
        <f>IF(male=0,VLOOKUP((($A$5:$A$1570/'Life tables'!$I$2)*2)+age,lifetable,13,1),IF(male=1,VLOOKUP((($A$5:$A$1570/'Life tables'!$I$2)*2)+age,lifetable,10,1),"error"))</f>
        <v>8.3784722123148025E-4</v>
      </c>
      <c r="F773" s="97">
        <f t="shared" si="209"/>
        <v>47.913035797982729</v>
      </c>
      <c r="G773" s="97">
        <f t="shared" si="210"/>
        <v>4.8129647223665248</v>
      </c>
      <c r="H773" s="97">
        <f t="shared" si="211"/>
        <v>0.11013878470035617</v>
      </c>
      <c r="I773" s="97">
        <f t="shared" si="212"/>
        <v>0.11013878470035617</v>
      </c>
      <c r="J773" s="97">
        <f t="shared" si="213"/>
        <v>4.4360891972046221E-2</v>
      </c>
      <c r="K773" s="97">
        <f t="shared" si="214"/>
        <v>0.26553360620188071</v>
      </c>
      <c r="L773" s="97">
        <f t="shared" si="222"/>
        <v>42.569899008041567</v>
      </c>
      <c r="M773" s="97">
        <f t="shared" si="215"/>
        <v>281.269856711383</v>
      </c>
      <c r="N773" s="97">
        <f t="shared" si="216"/>
        <v>27.086896608309257</v>
      </c>
      <c r="O773" s="97">
        <f t="shared" si="217"/>
        <v>0.64656141434351211</v>
      </c>
      <c r="P773" s="97">
        <f t="shared" si="218"/>
        <v>0.64656141434351211</v>
      </c>
      <c r="Q773" s="97">
        <f t="shared" si="219"/>
        <v>0.25943928828559165</v>
      </c>
      <c r="R773" s="97">
        <f t="shared" si="220"/>
        <v>5.0683380510680061E-2</v>
      </c>
      <c r="S773" s="97">
        <f t="shared" si="223"/>
        <v>252.57971460559045</v>
      </c>
      <c r="T773" s="97">
        <f t="shared" si="224"/>
        <v>139.42987581156189</v>
      </c>
      <c r="U773" s="97">
        <f t="shared" si="225"/>
        <v>532.0072488460421</v>
      </c>
      <c r="V773" s="33">
        <f t="shared" si="226"/>
        <v>999.99999999999955</v>
      </c>
      <c r="W773" s="101">
        <f t="shared" si="221"/>
        <v>26862.8525845068</v>
      </c>
      <c r="X773" s="108">
        <f t="shared" si="227"/>
        <v>328.5628753423955</v>
      </c>
      <c r="Y773" s="32">
        <f>(uNES*L773+ uOCEX*G773+uEREX*'PH + UC'!H773+uHOEX*I773+uNES*S773+ uOCEX*N773+uEREX*O773+uHOEX*P773)/(1+oDR)^A$5:A$65536</f>
        <v>173.7059260560047</v>
      </c>
    </row>
    <row r="774" spans="1:25" x14ac:dyDescent="0.25">
      <c r="A774" s="4">
        <v>768</v>
      </c>
      <c r="C774" s="106">
        <f>IF(male=0,VLOOKUP((($A$5:$A$1570/'Life tables'!$I$2)*2)+age,lifetable,13,1),IF(male=1,VLOOKUP((($A$5:$A$1570/'Life tables'!$I$2)*2)+age,lifetable,10,1),"error"))</f>
        <v>8.3784722123148025E-4</v>
      </c>
      <c r="F774" s="97">
        <f t="shared" si="209"/>
        <v>47.822770692125658</v>
      </c>
      <c r="G774" s="97">
        <f t="shared" si="210"/>
        <v>4.8038974035687243</v>
      </c>
      <c r="H774" s="97">
        <f t="shared" si="211"/>
        <v>0.10993129024932902</v>
      </c>
      <c r="I774" s="97">
        <f t="shared" si="212"/>
        <v>0.10993129024932902</v>
      </c>
      <c r="J774" s="97">
        <f t="shared" si="213"/>
        <v>4.4277318878772523E-2</v>
      </c>
      <c r="K774" s="97">
        <f t="shared" si="214"/>
        <v>0.26503335781074389</v>
      </c>
      <c r="L774" s="97">
        <f t="shared" si="222"/>
        <v>42.489700031368763</v>
      </c>
      <c r="M774" s="97">
        <f t="shared" si="215"/>
        <v>280.74010465026993</v>
      </c>
      <c r="N774" s="97">
        <f t="shared" si="216"/>
        <v>27.035880337048692</v>
      </c>
      <c r="O774" s="97">
        <f t="shared" si="217"/>
        <v>0.64534366123662257</v>
      </c>
      <c r="P774" s="97">
        <f t="shared" si="218"/>
        <v>0.64534366123662257</v>
      </c>
      <c r="Q774" s="97">
        <f t="shared" si="219"/>
        <v>0.25895065257001965</v>
      </c>
      <c r="R774" s="97">
        <f t="shared" si="220"/>
        <v>5.0587921915850036E-2</v>
      </c>
      <c r="S774" s="97">
        <f t="shared" si="223"/>
        <v>252.10399841626213</v>
      </c>
      <c r="T774" s="97">
        <f t="shared" si="224"/>
        <v>139.73310378301068</v>
      </c>
      <c r="U774" s="97">
        <f t="shared" si="225"/>
        <v>532.32287012576865</v>
      </c>
      <c r="V774" s="33">
        <f t="shared" si="226"/>
        <v>999.99999999999955</v>
      </c>
      <c r="W774" s="101">
        <f t="shared" si="221"/>
        <v>26781.459511118348</v>
      </c>
      <c r="X774" s="108">
        <f t="shared" si="227"/>
        <v>327.94402609122022</v>
      </c>
      <c r="Y774" s="32">
        <f>(uNES*L774+ uOCEX*G774+uEREX*'PH + UC'!H774+uHOEX*I774+uNES*S774+ uOCEX*N774+uEREX*O774+uHOEX*P774)/(1+oDR)^A$5:A$65536</f>
        <v>173.32888868930181</v>
      </c>
    </row>
    <row r="775" spans="1:25" x14ac:dyDescent="0.25">
      <c r="A775" s="4">
        <v>769</v>
      </c>
      <c r="C775" s="106">
        <f>IF(male=0,VLOOKUP((($A$5:$A$1570/'Life tables'!$I$2)*2)+age,lifetable,13,1),IF(male=1,VLOOKUP((($A$5:$A$1570/'Life tables'!$I$2)*2)+age,lifetable,10,1),"error"))</f>
        <v>8.3784722123148025E-4</v>
      </c>
      <c r="F775" s="97">
        <f t="shared" ref="F775:F839" si="228">E774*(1-pCAPH)+(L774+G774+H774+I774)*(1-pCAPH)+(S774+N774+O774+P774)*(pUAPH)</f>
        <v>47.732676653109259</v>
      </c>
      <c r="G775" s="97">
        <f t="shared" ref="G775:G838" si="229">F775*(rrOSEX)</f>
        <v>4.7948472687930916</v>
      </c>
      <c r="H775" s="97">
        <f t="shared" ref="H775:H839" si="230">F775*rrEREX</f>
        <v>0.10972418903353774</v>
      </c>
      <c r="I775" s="97">
        <f t="shared" ref="I775:I839" si="231">F775*rrHOEX</f>
        <v>0.10972418903353774</v>
      </c>
      <c r="J775" s="97">
        <f t="shared" ref="J775:J838" si="232">F775*mr + G775*mr + H775*mr+I775*mr</f>
        <v>4.419390416990325E-2</v>
      </c>
      <c r="K775" s="97">
        <f t="shared" ref="K775:K839" si="233">F775*amr + I775*amrHOEX</f>
        <v>0.26453405747047354</v>
      </c>
      <c r="L775" s="97">
        <f t="shared" si="222"/>
        <v>42.409653044608717</v>
      </c>
      <c r="M775" s="97">
        <f t="shared" ref="M775:M839" si="234">E774*pCAPH+(L774+G774+H774+I774)*pCAPH+(S774+N774+O774+P774)*(1-pUAPH)</f>
        <v>280.21134943811091</v>
      </c>
      <c r="N775" s="97">
        <f t="shared" ref="N775:N838" si="235">M775*rrOSEXc</f>
        <v>26.9849600645022</v>
      </c>
      <c r="O775" s="97">
        <f t="shared" ref="O775:O839" si="236">M775*rrEREXc</f>
        <v>0.64412819960908729</v>
      </c>
      <c r="P775" s="97">
        <f t="shared" ref="P775:P839" si="237">M775*rrHOEXc</f>
        <v>0.64412819960908729</v>
      </c>
      <c r="Q775" s="97">
        <f t="shared" ref="Q775:Q838" si="238">M775*mr + N775*mr + O775*mr+P775*mr</f>
        <v>0.25846293633364875</v>
      </c>
      <c r="R775" s="97">
        <f t="shared" ref="R775:R839" si="239">M775*amrc + P775*amrHOEX</f>
        <v>5.0492642948070848E-2</v>
      </c>
      <c r="S775" s="97">
        <f t="shared" si="223"/>
        <v>251.62917739510883</v>
      </c>
      <c r="T775" s="97">
        <f t="shared" si="224"/>
        <v>140.03576062351422</v>
      </c>
      <c r="U775" s="97">
        <f t="shared" si="225"/>
        <v>532.63789682618722</v>
      </c>
      <c r="V775" s="33">
        <f t="shared" si="226"/>
        <v>999.99999999999955</v>
      </c>
      <c r="W775" s="101">
        <f t="shared" ref="W775:W839" si="240">IF(A775=1,((cPH1_+cPHr+(cNES*L775+(cNES+cOSEX)*G775+(cNES+cEREX)*H775+(cNES+cHOEX)*I775 + (cNES+cNES)*S775 +(cNES+ cOSEX)*N775 + (cNES+cEREX)*O775 + (cNES+cHOEX)*P775)))/(1+cDR)^A$5:A$65536,(cPHr+(cNES*L775+(cNES+cOSEX)*G775+(cNES+cEREX)*H775+(cNES+cHOEX)*I775 + (cNES+cNES)*S775 +(cNES+ cOSEX)*N775 + (cNES+cEREX)*O775 + (cNES+cHOEX)*P775))/(1+cDR)^A$5:A$65536)</f>
        <v>26700.313066079121</v>
      </c>
      <c r="X775" s="108">
        <f t="shared" si="227"/>
        <v>327.32634255029808</v>
      </c>
      <c r="Y775" s="32">
        <f>(uNES*L775+ uOCEX*G775+uEREX*'PH + UC'!H775+uHOEX*I775+uNES*S775+ uOCEX*N775+uEREX*O775+uHOEX*P775)/(1+oDR)^A$5:A$65536</f>
        <v>172.95266975644654</v>
      </c>
    </row>
    <row r="776" spans="1:25" x14ac:dyDescent="0.25">
      <c r="A776" s="4">
        <v>770</v>
      </c>
      <c r="C776" s="106">
        <f>IF(male=0,VLOOKUP((($A$5:$A$1570/'Life tables'!$I$2)*2)+age,lifetable,13,1),IF(male=1,VLOOKUP((($A$5:$A$1570/'Life tables'!$I$2)*2)+age,lifetable,10,1),"error"))</f>
        <v>8.3784722123148025E-4</v>
      </c>
      <c r="F776" s="97">
        <f t="shared" si="228"/>
        <v>47.64275330611374</v>
      </c>
      <c r="G776" s="97">
        <f t="shared" si="229"/>
        <v>4.7858142803881956</v>
      </c>
      <c r="H776" s="97">
        <f t="shared" si="230"/>
        <v>0.10951748019137558</v>
      </c>
      <c r="I776" s="97">
        <f t="shared" si="231"/>
        <v>0.10951748019137558</v>
      </c>
      <c r="J776" s="97">
        <f t="shared" si="232"/>
        <v>4.4110647498406742E-2</v>
      </c>
      <c r="K776" s="97">
        <f t="shared" si="233"/>
        <v>0.26403570310382185</v>
      </c>
      <c r="L776" s="97">
        <f t="shared" ref="L776:L839" si="241">F776-SUM(G776:K776)</f>
        <v>42.329757714740566</v>
      </c>
      <c r="M776" s="97">
        <f t="shared" si="234"/>
        <v>279.68358924418436</v>
      </c>
      <c r="N776" s="97">
        <f t="shared" si="235"/>
        <v>26.934135614367328</v>
      </c>
      <c r="O776" s="97">
        <f t="shared" si="236"/>
        <v>0.64291502525258493</v>
      </c>
      <c r="P776" s="97">
        <f t="shared" si="237"/>
        <v>0.64291502525258493</v>
      </c>
      <c r="Q776" s="97">
        <f t="shared" si="238"/>
        <v>0.25797613788784773</v>
      </c>
      <c r="R776" s="97">
        <f t="shared" si="239"/>
        <v>5.0397543277455888E-2</v>
      </c>
      <c r="S776" s="97">
        <f t="shared" ref="S776:S839" si="242">M776-SUM(N776:R776)</f>
        <v>251.15524989814656</v>
      </c>
      <c r="T776" s="97">
        <f t="shared" ref="T776:T839" si="243">J776+Q776+T775</f>
        <v>140.33784740890047</v>
      </c>
      <c r="U776" s="97">
        <f t="shared" ref="U776:U839" si="244">K776+R776+U775</f>
        <v>532.95233007256854</v>
      </c>
      <c r="V776" s="33">
        <f t="shared" ref="V776:V839" si="245">SUM(G776:I776,L776,N776,O776,P776,S776,T776,U776)</f>
        <v>999.99999999999955</v>
      </c>
      <c r="W776" s="101">
        <f t="shared" si="240"/>
        <v>26619.41250332398</v>
      </c>
      <c r="X776" s="108">
        <f t="shared" ref="X776:X839" si="246">(L776+G776+H776+I776+N776+O776+P776+S776)</f>
        <v>326.70982251853059</v>
      </c>
      <c r="Y776" s="32">
        <f>(uNES*L776+ uOCEX*G776+uEREX*'PH + UC'!H776+uHOEX*I776+uNES*S776+ uOCEX*N776+uEREX*O776+uHOEX*P776)/(1+oDR)^A$5:A$65536</f>
        <v>172.57726747808042</v>
      </c>
    </row>
    <row r="777" spans="1:25" x14ac:dyDescent="0.25">
      <c r="A777" s="4">
        <v>771</v>
      </c>
      <c r="C777" s="106">
        <f>IF(male=0,VLOOKUP((($A$5:$A$1570/'Life tables'!$I$2)*2)+age,lifetable,13,1),IF(male=1,VLOOKUP((($A$5:$A$1570/'Life tables'!$I$2)*2)+age,lifetable,10,1),"error"))</f>
        <v>8.3784722123148025E-4</v>
      </c>
      <c r="F777" s="97">
        <f t="shared" si="228"/>
        <v>47.553000279654832</v>
      </c>
      <c r="G777" s="97">
        <f t="shared" si="229"/>
        <v>4.776798401037663</v>
      </c>
      <c r="H777" s="97">
        <f t="shared" si="230"/>
        <v>0.10931116286890322</v>
      </c>
      <c r="I777" s="97">
        <f t="shared" si="231"/>
        <v>0.10931116286890322</v>
      </c>
      <c r="J777" s="97">
        <f t="shared" si="232"/>
        <v>4.4027548520339563E-2</v>
      </c>
      <c r="K777" s="97">
        <f t="shared" si="233"/>
        <v>0.26353829265202638</v>
      </c>
      <c r="L777" s="97">
        <f t="shared" si="241"/>
        <v>42.250013711706998</v>
      </c>
      <c r="M777" s="97">
        <f t="shared" si="234"/>
        <v>279.15682223887575</v>
      </c>
      <c r="N777" s="97">
        <f t="shared" si="235"/>
        <v>26.883406810448236</v>
      </c>
      <c r="O777" s="97">
        <f t="shared" si="236"/>
        <v>0.64170413396133885</v>
      </c>
      <c r="P777" s="97">
        <f t="shared" si="237"/>
        <v>0.64170413396133885</v>
      </c>
      <c r="Q777" s="97">
        <f t="shared" si="238"/>
        <v>0.25749025554500643</v>
      </c>
      <c r="R777" s="97">
        <f t="shared" si="239"/>
        <v>5.0302622574318036E-2</v>
      </c>
      <c r="S777" s="97">
        <f t="shared" si="242"/>
        <v>250.6822142823855</v>
      </c>
      <c r="T777" s="97">
        <f t="shared" si="243"/>
        <v>140.63936521296583</v>
      </c>
      <c r="U777" s="97">
        <f t="shared" si="244"/>
        <v>533.26617098779491</v>
      </c>
      <c r="V777" s="33">
        <f t="shared" si="245"/>
        <v>999.99999999999966</v>
      </c>
      <c r="W777" s="101">
        <f t="shared" si="240"/>
        <v>26538.757078979139</v>
      </c>
      <c r="X777" s="108">
        <f t="shared" si="246"/>
        <v>326.09446379923889</v>
      </c>
      <c r="Y777" s="32">
        <f>(uNES*L777+ uOCEX*G777+uEREX*'PH + UC'!H777+uHOEX*I777+uNES*S777+ uOCEX*N777+uEREX*O777+uHOEX*P777)/(1+oDR)^A$5:A$65536</f>
        <v>172.20268007885323</v>
      </c>
    </row>
    <row r="778" spans="1:25" x14ac:dyDescent="0.25">
      <c r="A778" s="4">
        <v>772</v>
      </c>
      <c r="C778" s="106">
        <f>IF(male=0,VLOOKUP((($A$5:$A$1570/'Life tables'!$I$2)*2)+age,lifetable,13,1),IF(male=1,VLOOKUP((($A$5:$A$1570/'Life tables'!$I$2)*2)+age,lifetable,10,1),"error"))</f>
        <v>8.3784722123148025E-4</v>
      </c>
      <c r="F778" s="97">
        <f t="shared" si="228"/>
        <v>47.463417205446085</v>
      </c>
      <c r="G778" s="97">
        <f t="shared" si="229"/>
        <v>4.76779959374635</v>
      </c>
      <c r="H778" s="97">
        <f t="shared" si="230"/>
        <v>0.10910523621953218</v>
      </c>
      <c r="I778" s="97">
        <f t="shared" si="231"/>
        <v>0.10910523621953218</v>
      </c>
      <c r="J778" s="97">
        <f t="shared" si="232"/>
        <v>4.3944606894719067E-2</v>
      </c>
      <c r="K778" s="97">
        <f t="shared" si="233"/>
        <v>0.26304182407404697</v>
      </c>
      <c r="L778" s="97">
        <f t="shared" si="241"/>
        <v>42.170420708291907</v>
      </c>
      <c r="M778" s="97">
        <f t="shared" si="234"/>
        <v>278.6310465937928</v>
      </c>
      <c r="N778" s="97">
        <f t="shared" si="235"/>
        <v>26.832773476666784</v>
      </c>
      <c r="O778" s="97">
        <f t="shared" si="236"/>
        <v>0.64049552153238232</v>
      </c>
      <c r="P778" s="97">
        <f t="shared" si="237"/>
        <v>0.64049552153238232</v>
      </c>
      <c r="Q778" s="97">
        <f t="shared" si="238"/>
        <v>0.25700528761864172</v>
      </c>
      <c r="R778" s="97">
        <f t="shared" si="239"/>
        <v>5.0207880509190415E-2</v>
      </c>
      <c r="S778" s="97">
        <f t="shared" si="242"/>
        <v>250.21006890593341</v>
      </c>
      <c r="T778" s="97">
        <f t="shared" si="243"/>
        <v>140.94031510747919</v>
      </c>
      <c r="U778" s="97">
        <f t="shared" si="244"/>
        <v>533.57942069237811</v>
      </c>
      <c r="V778" s="33">
        <f t="shared" si="245"/>
        <v>999.99999999999955</v>
      </c>
      <c r="W778" s="101">
        <f t="shared" si="240"/>
        <v>26458.346051359182</v>
      </c>
      <c r="X778" s="108">
        <f t="shared" si="246"/>
        <v>325.4802642001423</v>
      </c>
      <c r="Y778" s="32">
        <f>(uNES*L778+ uOCEX*G778+uEREX*'PH + UC'!H778+uHOEX*I778+uNES*S778+ uOCEX*N778+uEREX*O778+uHOEX*P778)/(1+oDR)^A$5:A$65536</f>
        <v>171.82890578740751</v>
      </c>
    </row>
    <row r="779" spans="1:25" x14ac:dyDescent="0.25">
      <c r="A779" s="4">
        <v>773</v>
      </c>
      <c r="C779" s="106">
        <f>IF(male=0,VLOOKUP((($A$5:$A$1570/'Life tables'!$I$2)*2)+age,lifetable,13,1),IF(male=1,VLOOKUP((($A$5:$A$1570/'Life tables'!$I$2)*2)+age,lifetable,10,1),"error"))</f>
        <v>8.3784722123148025E-4</v>
      </c>
      <c r="F779" s="97">
        <f t="shared" si="228"/>
        <v>47.374003718267993</v>
      </c>
      <c r="G779" s="97">
        <f t="shared" si="229"/>
        <v>4.7588178218271917</v>
      </c>
      <c r="H779" s="97">
        <f t="shared" si="230"/>
        <v>0.10889969940372408</v>
      </c>
      <c r="I779" s="97">
        <f t="shared" si="231"/>
        <v>0.10889969940372408</v>
      </c>
      <c r="J779" s="97">
        <f t="shared" si="232"/>
        <v>4.3861822283402109E-2</v>
      </c>
      <c r="K779" s="97">
        <f t="shared" si="233"/>
        <v>0.26254629534584056</v>
      </c>
      <c r="L779" s="97">
        <f t="shared" si="241"/>
        <v>42.09097838000411</v>
      </c>
      <c r="M779" s="97">
        <f t="shared" si="234"/>
        <v>278.1062604818743</v>
      </c>
      <c r="N779" s="97">
        <f t="shared" si="235"/>
        <v>26.782235437073016</v>
      </c>
      <c r="O779" s="97">
        <f t="shared" si="236"/>
        <v>0.63928918376580812</v>
      </c>
      <c r="P779" s="97">
        <f t="shared" si="237"/>
        <v>0.63928918376580812</v>
      </c>
      <c r="Q779" s="97">
        <f t="shared" si="238"/>
        <v>0.2565212324234985</v>
      </c>
      <c r="R779" s="97">
        <f t="shared" si="239"/>
        <v>5.0113316752845985E-2</v>
      </c>
      <c r="S779" s="97">
        <f t="shared" si="242"/>
        <v>249.73881212809331</v>
      </c>
      <c r="T779" s="97">
        <f t="shared" si="243"/>
        <v>141.24069816218611</v>
      </c>
      <c r="U779" s="97">
        <f t="shared" si="244"/>
        <v>533.89208030447685</v>
      </c>
      <c r="V779" s="33">
        <f t="shared" si="245"/>
        <v>999.99999999999966</v>
      </c>
      <c r="W779" s="101">
        <f t="shared" si="240"/>
        <v>26378.178680963712</v>
      </c>
      <c r="X779" s="108">
        <f t="shared" si="246"/>
        <v>324.8672215333367</v>
      </c>
      <c r="Y779" s="32">
        <f>(uNES*L779+ uOCEX*G779+uEREX*'PH + UC'!H779+uHOEX*I779+uNES*S779+ uOCEX*N779+uEREX*O779+uHOEX*P779)/(1+oDR)^A$5:A$65536</f>
        <v>171.45594283636242</v>
      </c>
    </row>
    <row r="780" spans="1:25" x14ac:dyDescent="0.25">
      <c r="A780" s="4">
        <v>774</v>
      </c>
      <c r="C780" s="106">
        <f>IF(male=0,VLOOKUP((($A$5:$A$1570/'Life tables'!$I$2)*2)+age,lifetable,13,1),IF(male=1,VLOOKUP((($A$5:$A$1570/'Life tables'!$I$2)*2)+age,lifetable,10,1),"error"))</f>
        <v>8.3784722123148025E-4</v>
      </c>
      <c r="F780" s="97">
        <f t="shared" si="228"/>
        <v>47.284759455843592</v>
      </c>
      <c r="G780" s="97">
        <f t="shared" si="229"/>
        <v>4.7498530488887098</v>
      </c>
      <c r="H780" s="97">
        <f t="shared" si="230"/>
        <v>0.10869455158870467</v>
      </c>
      <c r="I780" s="97">
        <f t="shared" si="231"/>
        <v>0.10869455158870467</v>
      </c>
      <c r="J780" s="97">
        <f t="shared" si="232"/>
        <v>4.377919435096999E-2</v>
      </c>
      <c r="K780" s="97">
        <f t="shared" si="233"/>
        <v>0.26205170445967141</v>
      </c>
      <c r="L780" s="97">
        <f t="shared" si="241"/>
        <v>42.011686404966831</v>
      </c>
      <c r="M780" s="97">
        <f t="shared" si="234"/>
        <v>277.58246207749312</v>
      </c>
      <c r="N780" s="97">
        <f t="shared" si="235"/>
        <v>26.731792515855087</v>
      </c>
      <c r="O780" s="97">
        <f t="shared" si="236"/>
        <v>0.63808511646500565</v>
      </c>
      <c r="P780" s="97">
        <f t="shared" si="237"/>
        <v>0.63808511646500565</v>
      </c>
      <c r="Q780" s="97">
        <f t="shared" si="238"/>
        <v>0.25603808827564473</v>
      </c>
      <c r="R780" s="97">
        <f t="shared" si="239"/>
        <v>5.0018930976316156E-2</v>
      </c>
      <c r="S780" s="97">
        <f t="shared" si="242"/>
        <v>249.26844230945605</v>
      </c>
      <c r="T780" s="97">
        <f t="shared" si="243"/>
        <v>141.54051544481271</v>
      </c>
      <c r="U780" s="97">
        <f t="shared" si="244"/>
        <v>534.20415093991289</v>
      </c>
      <c r="V780" s="33">
        <f t="shared" si="245"/>
        <v>999.99999999999966</v>
      </c>
      <c r="W780" s="101">
        <f t="shared" si="240"/>
        <v>26298.254230474027</v>
      </c>
      <c r="X780" s="108">
        <f t="shared" si="246"/>
        <v>324.25533361527408</v>
      </c>
      <c r="Y780" s="32">
        <f>(uNES*L780+ uOCEX*G780+uEREX*'PH + UC'!H780+uHOEX*I780+uNES*S780+ uOCEX*N780+uEREX*O780+uHOEX*P780)/(1+oDR)^A$5:A$65536</f>
        <v>171.08378946229882</v>
      </c>
    </row>
    <row r="781" spans="1:25" x14ac:dyDescent="0.25">
      <c r="A781" s="4">
        <v>775</v>
      </c>
      <c r="C781" s="106">
        <f>IF(male=0,VLOOKUP((($A$5:$A$1570/'Life tables'!$I$2)*2)+age,lifetable,13,1),IF(male=1,VLOOKUP((($A$5:$A$1570/'Life tables'!$I$2)*2)+age,lifetable,10,1),"error"))</f>
        <v>8.3784722123148025E-4</v>
      </c>
      <c r="F781" s="97">
        <f t="shared" si="228"/>
        <v>47.195684058720303</v>
      </c>
      <c r="G781" s="97">
        <f t="shared" si="229"/>
        <v>4.7409052388231405</v>
      </c>
      <c r="H781" s="97">
        <f t="shared" si="230"/>
        <v>0.10848979194819211</v>
      </c>
      <c r="I781" s="97">
        <f t="shared" si="231"/>
        <v>0.10848979194819211</v>
      </c>
      <c r="J781" s="97">
        <f t="shared" si="232"/>
        <v>4.3696722764618966E-2</v>
      </c>
      <c r="K781" s="97">
        <f t="shared" si="233"/>
        <v>0.26155804942345667</v>
      </c>
      <c r="L781" s="97">
        <f t="shared" si="241"/>
        <v>41.932544463812704</v>
      </c>
      <c r="M781" s="97">
        <f t="shared" si="234"/>
        <v>277.05964955655372</v>
      </c>
      <c r="N781" s="97">
        <f t="shared" si="235"/>
        <v>26.681444537348646</v>
      </c>
      <c r="O781" s="97">
        <f t="shared" si="236"/>
        <v>0.63688331543688503</v>
      </c>
      <c r="P781" s="97">
        <f t="shared" si="237"/>
        <v>0.63688331543688503</v>
      </c>
      <c r="Q781" s="97">
        <f t="shared" si="238"/>
        <v>0.25555585349256066</v>
      </c>
      <c r="R781" s="97">
        <f t="shared" si="239"/>
        <v>4.9924722850908286E-2</v>
      </c>
      <c r="S781" s="97">
        <f t="shared" si="242"/>
        <v>248.79895781198783</v>
      </c>
      <c r="T781" s="97">
        <f t="shared" si="243"/>
        <v>141.83976802106989</v>
      </c>
      <c r="U781" s="97">
        <f t="shared" si="244"/>
        <v>534.51563371218731</v>
      </c>
      <c r="V781" s="33">
        <f t="shared" si="245"/>
        <v>999.99999999999966</v>
      </c>
      <c r="W781" s="101">
        <f t="shared" si="240"/>
        <v>26218.571964749462</v>
      </c>
      <c r="X781" s="108">
        <f t="shared" si="246"/>
        <v>323.64459826674249</v>
      </c>
      <c r="Y781" s="32">
        <f>(uNES*L781+ uOCEX*G781+uEREX*'PH + UC'!H781+uHOEX*I781+uNES*S781+ uOCEX*N781+uEREX*O781+uHOEX*P781)/(1+oDR)^A$5:A$65536</f>
        <v>170.71244390574415</v>
      </c>
    </row>
    <row r="782" spans="1:25" x14ac:dyDescent="0.25">
      <c r="A782" s="4">
        <v>776</v>
      </c>
      <c r="C782" s="106">
        <f>IF(male=0,VLOOKUP((($A$5:$A$1570/'Life tables'!$I$2)*2)+age,lifetable,13,1),IF(male=1,VLOOKUP((($A$5:$A$1570/'Life tables'!$I$2)*2)+age,lifetable,10,1),"error"))</f>
        <v>8.3784722123148025E-4</v>
      </c>
      <c r="F782" s="97">
        <f t="shared" si="228"/>
        <v>47.106777170157507</v>
      </c>
      <c r="G782" s="97">
        <f t="shared" si="229"/>
        <v>4.7319743557951419</v>
      </c>
      <c r="H782" s="97">
        <f t="shared" si="230"/>
        <v>0.10828541966213862</v>
      </c>
      <c r="I782" s="97">
        <f t="shared" si="231"/>
        <v>0.10828541966213862</v>
      </c>
      <c r="J782" s="97">
        <f t="shared" si="232"/>
        <v>4.3614407194056196E-2</v>
      </c>
      <c r="K782" s="97">
        <f t="shared" si="233"/>
        <v>0.26106532826014311</v>
      </c>
      <c r="L782" s="97">
        <f t="shared" si="241"/>
        <v>41.853552239583891</v>
      </c>
      <c r="M782" s="97">
        <f t="shared" si="234"/>
        <v>276.53782109658493</v>
      </c>
      <c r="N782" s="97">
        <f t="shared" si="235"/>
        <v>26.631191326045766</v>
      </c>
      <c r="O782" s="97">
        <f t="shared" si="236"/>
        <v>0.6356837764920904</v>
      </c>
      <c r="P782" s="97">
        <f t="shared" si="237"/>
        <v>0.6356837764920904</v>
      </c>
      <c r="Q782" s="97">
        <f t="shared" si="238"/>
        <v>0.25507452639322498</v>
      </c>
      <c r="R782" s="97">
        <f t="shared" si="239"/>
        <v>4.9830692048222457E-2</v>
      </c>
      <c r="S782" s="97">
        <f t="shared" si="242"/>
        <v>248.33035699911355</v>
      </c>
      <c r="T782" s="97">
        <f t="shared" si="243"/>
        <v>142.13845695465716</v>
      </c>
      <c r="U782" s="97">
        <f t="shared" si="244"/>
        <v>534.82652973249571</v>
      </c>
      <c r="V782" s="33">
        <f t="shared" si="245"/>
        <v>999.99999999999966</v>
      </c>
      <c r="W782" s="101">
        <f t="shared" si="240"/>
        <v>26139.131150823763</v>
      </c>
      <c r="X782" s="108">
        <f t="shared" si="246"/>
        <v>323.03501331284679</v>
      </c>
      <c r="Y782" s="32">
        <f>(uNES*L782+ uOCEX*G782+uEREX*'PH + UC'!H782+uHOEX*I782+uNES*S782+ uOCEX*N782+uEREX*O782+uHOEX*P782)/(1+oDR)^A$5:A$65536</f>
        <v>170.34190441115794</v>
      </c>
    </row>
    <row r="783" spans="1:25" x14ac:dyDescent="0.25">
      <c r="A783" s="4">
        <v>777</v>
      </c>
      <c r="C783" s="106">
        <f>IF(male=0,VLOOKUP((($A$5:$A$1570/'Life tables'!$I$2)*2)+age,lifetable,13,1),IF(male=1,VLOOKUP((($A$5:$A$1570/'Life tables'!$I$2)*2)+age,lifetable,10,1),"error"))</f>
        <v>8.3784722123148025E-4</v>
      </c>
      <c r="F783" s="97">
        <f t="shared" si="228"/>
        <v>47.018038436019737</v>
      </c>
      <c r="G783" s="97">
        <f t="shared" si="229"/>
        <v>4.7230603642310642</v>
      </c>
      <c r="H783" s="97">
        <f t="shared" si="230"/>
        <v>0.10808143391648496</v>
      </c>
      <c r="I783" s="97">
        <f t="shared" si="231"/>
        <v>0.10808143391648496</v>
      </c>
      <c r="J783" s="97">
        <f t="shared" si="232"/>
        <v>4.3532247311400887E-2</v>
      </c>
      <c r="K783" s="97">
        <f t="shared" si="233"/>
        <v>0.26057353900711511</v>
      </c>
      <c r="L783" s="97">
        <f t="shared" si="241"/>
        <v>41.774709417637183</v>
      </c>
      <c r="M783" s="97">
        <f t="shared" si="234"/>
        <v>276.01697487682708</v>
      </c>
      <c r="N783" s="97">
        <f t="shared" si="235"/>
        <v>26.581032706603349</v>
      </c>
      <c r="O783" s="97">
        <f t="shared" si="236"/>
        <v>0.63448649544519997</v>
      </c>
      <c r="P783" s="97">
        <f t="shared" si="237"/>
        <v>0.63448649544519997</v>
      </c>
      <c r="Q783" s="97">
        <f t="shared" si="238"/>
        <v>0.25459410529819487</v>
      </c>
      <c r="R783" s="97">
        <f t="shared" si="239"/>
        <v>4.9736838240167142E-2</v>
      </c>
      <c r="S783" s="97">
        <f t="shared" si="242"/>
        <v>247.86263823579498</v>
      </c>
      <c r="T783" s="97">
        <f t="shared" si="243"/>
        <v>142.43658330726674</v>
      </c>
      <c r="U783" s="97">
        <f t="shared" si="244"/>
        <v>535.13684010974305</v>
      </c>
      <c r="V783" s="33">
        <f t="shared" si="245"/>
        <v>999.99999999999977</v>
      </c>
      <c r="W783" s="101">
        <f t="shared" si="240"/>
        <v>26059.931057901133</v>
      </c>
      <c r="X783" s="108">
        <f t="shared" si="246"/>
        <v>322.42657658298992</v>
      </c>
      <c r="Y783" s="32">
        <f>(uNES*L783+ uOCEX*G783+uEREX*'PH + UC'!H783+uHOEX*I783+uNES*S783+ uOCEX*N783+uEREX*O783+uHOEX*P783)/(1+oDR)^A$5:A$65536</f>
        <v>169.97216922691774</v>
      </c>
    </row>
    <row r="784" spans="1:25" x14ac:dyDescent="0.25">
      <c r="A784" s="4">
        <v>778</v>
      </c>
      <c r="C784" s="106">
        <f>IF(male=0,VLOOKUP((($A$5:$A$1570/'Life tables'!$I$2)*2)+age,lifetable,13,1),IF(male=1,VLOOKUP((($A$5:$A$1570/'Life tables'!$I$2)*2)+age,lifetable,10,1),"error"))</f>
        <v>8.3784722123148025E-4</v>
      </c>
      <c r="F784" s="97">
        <f t="shared" si="228"/>
        <v>46.929467504675173</v>
      </c>
      <c r="G784" s="97">
        <f t="shared" si="229"/>
        <v>4.7141632288087569</v>
      </c>
      <c r="H784" s="97">
        <f t="shared" si="230"/>
        <v>0.10787783390292707</v>
      </c>
      <c r="I784" s="97">
        <f t="shared" si="231"/>
        <v>0.10787783390292707</v>
      </c>
      <c r="J784" s="97">
        <f t="shared" si="232"/>
        <v>4.3450242791090256E-2</v>
      </c>
      <c r="K784" s="97">
        <f t="shared" si="233"/>
        <v>0.26008267971563248</v>
      </c>
      <c r="L784" s="97">
        <f t="shared" si="241"/>
        <v>41.696015685553839</v>
      </c>
      <c r="M784" s="97">
        <f t="shared" si="234"/>
        <v>275.49710907831474</v>
      </c>
      <c r="N784" s="97">
        <f t="shared" si="235"/>
        <v>26.530968503851081</v>
      </c>
      <c r="O784" s="97">
        <f t="shared" si="236"/>
        <v>0.63329146811491677</v>
      </c>
      <c r="P784" s="97">
        <f t="shared" si="237"/>
        <v>0.63329146811491677</v>
      </c>
      <c r="Q784" s="97">
        <f t="shared" si="238"/>
        <v>0.25411458852968294</v>
      </c>
      <c r="R784" s="97">
        <f t="shared" si="239"/>
        <v>4.9643161098974126E-2</v>
      </c>
      <c r="S784" s="97">
        <f t="shared" si="242"/>
        <v>247.39579988860515</v>
      </c>
      <c r="T784" s="97">
        <f t="shared" si="243"/>
        <v>142.73414813858753</v>
      </c>
      <c r="U784" s="97">
        <f t="shared" si="244"/>
        <v>535.44656595055767</v>
      </c>
      <c r="V784" s="33">
        <f t="shared" si="245"/>
        <v>999.99999999999977</v>
      </c>
      <c r="W784" s="101">
        <f t="shared" si="240"/>
        <v>25980.97095735234</v>
      </c>
      <c r="X784" s="108">
        <f t="shared" si="246"/>
        <v>321.81928591085455</v>
      </c>
      <c r="Y784" s="32">
        <f>(uNES*L784+ uOCEX*G784+uEREX*'PH + UC'!H784+uHOEX*I784+uNES*S784+ uOCEX*N784+uEREX*O784+uHOEX*P784)/(1+oDR)^A$5:A$65536</f>
        <v>169.60323660530486</v>
      </c>
    </row>
    <row r="785" spans="1:25" x14ac:dyDescent="0.25">
      <c r="A785" s="4">
        <v>779</v>
      </c>
      <c r="C785" s="106">
        <f>IF(male=0,VLOOKUP((($A$5:$A$1570/'Life tables'!$I$2)*2)+age,lifetable,13,1),IF(male=1,VLOOKUP((($A$5:$A$1570/'Life tables'!$I$2)*2)+age,lifetable,10,1),"error"))</f>
        <v>8.3784722123148025E-4</v>
      </c>
      <c r="F785" s="97">
        <f t="shared" si="228"/>
        <v>46.841064026899154</v>
      </c>
      <c r="G785" s="97">
        <f t="shared" si="229"/>
        <v>4.7052829144478698</v>
      </c>
      <c r="H785" s="97">
        <f t="shared" si="230"/>
        <v>0.10767461881869428</v>
      </c>
      <c r="I785" s="97">
        <f t="shared" si="231"/>
        <v>0.10767461881869428</v>
      </c>
      <c r="J785" s="97">
        <f t="shared" si="232"/>
        <v>4.3368393309790226E-2</v>
      </c>
      <c r="K785" s="97">
        <f t="shared" si="233"/>
        <v>0.25959274845029523</v>
      </c>
      <c r="L785" s="97">
        <f t="shared" si="241"/>
        <v>41.617470733053807</v>
      </c>
      <c r="M785" s="97">
        <f t="shared" si="234"/>
        <v>274.97822188395537</v>
      </c>
      <c r="N785" s="97">
        <f t="shared" si="235"/>
        <v>26.480998542799014</v>
      </c>
      <c r="O785" s="97">
        <f t="shared" si="236"/>
        <v>0.6320986903242487</v>
      </c>
      <c r="P785" s="97">
        <f t="shared" si="237"/>
        <v>0.6320986903242487</v>
      </c>
      <c r="Q785" s="97">
        <f t="shared" si="238"/>
        <v>0.25363597441162888</v>
      </c>
      <c r="R785" s="97">
        <f t="shared" si="239"/>
        <v>4.9549660297212708E-2</v>
      </c>
      <c r="S785" s="97">
        <f t="shared" si="242"/>
        <v>246.92984032579901</v>
      </c>
      <c r="T785" s="97">
        <f t="shared" si="243"/>
        <v>143.03115250630896</v>
      </c>
      <c r="U785" s="97">
        <f t="shared" si="244"/>
        <v>535.75570835930523</v>
      </c>
      <c r="V785" s="33">
        <f t="shared" si="245"/>
        <v>999.99999999999977</v>
      </c>
      <c r="W785" s="101">
        <f t="shared" si="240"/>
        <v>25902.250122710539</v>
      </c>
      <c r="X785" s="108">
        <f t="shared" si="246"/>
        <v>321.21313913438559</v>
      </c>
      <c r="Y785" s="32">
        <f>(uNES*L785+ uOCEX*G785+uEREX*'PH + UC'!H785+uHOEX*I785+uNES*S785+ uOCEX*N785+uEREX*O785+uHOEX*P785)/(1+oDR)^A$5:A$65536</f>
        <v>169.23510480249135</v>
      </c>
    </row>
    <row r="786" spans="1:25" x14ac:dyDescent="0.25">
      <c r="A786" s="4">
        <v>780</v>
      </c>
      <c r="C786" s="106">
        <f>IF(male=0,VLOOKUP((($A$5:$A$1570/'Life tables'!$I$2)*2)+age,lifetable,13,1),IF(male=1,VLOOKUP((($A$5:$A$1570/'Life tables'!$I$2)*2)+age,lifetable,10,1),"error"))</f>
        <v>8.3784722123148025E-4</v>
      </c>
      <c r="F786" s="97">
        <f t="shared" si="228"/>
        <v>46.752827655782404</v>
      </c>
      <c r="G786" s="97">
        <f t="shared" si="229"/>
        <v>4.6964193863006418</v>
      </c>
      <c r="H786" s="97">
        <f t="shared" si="230"/>
        <v>0.10747178786633836</v>
      </c>
      <c r="I786" s="97">
        <f t="shared" si="231"/>
        <v>0.10747178786633836</v>
      </c>
      <c r="J786" s="97">
        <f t="shared" si="232"/>
        <v>4.3286698546310412E-2</v>
      </c>
      <c r="K786" s="97">
        <f t="shared" si="233"/>
        <v>0.25910374328853536</v>
      </c>
      <c r="L786" s="97">
        <f t="shared" si="241"/>
        <v>41.539074251914236</v>
      </c>
      <c r="M786" s="97">
        <f t="shared" si="234"/>
        <v>274.46031147860322</v>
      </c>
      <c r="N786" s="97">
        <f t="shared" si="235"/>
        <v>26.431122648644681</v>
      </c>
      <c r="O786" s="97">
        <f t="shared" si="236"/>
        <v>0.630908157900679</v>
      </c>
      <c r="P786" s="97">
        <f t="shared" si="237"/>
        <v>0.630908157900679</v>
      </c>
      <c r="Q786" s="97">
        <f t="shared" si="238"/>
        <v>0.25315826126976837</v>
      </c>
      <c r="R786" s="97">
        <f t="shared" si="239"/>
        <v>4.9456335507802943E-2</v>
      </c>
      <c r="S786" s="97">
        <f t="shared" si="242"/>
        <v>246.46475791737961</v>
      </c>
      <c r="T786" s="97">
        <f t="shared" si="243"/>
        <v>143.32759746612504</v>
      </c>
      <c r="U786" s="97">
        <f t="shared" si="244"/>
        <v>536.06426843810152</v>
      </c>
      <c r="V786" s="33">
        <f t="shared" si="245"/>
        <v>999.99999999999977</v>
      </c>
      <c r="W786" s="101">
        <f t="shared" si="240"/>
        <v>25823.767829667155</v>
      </c>
      <c r="X786" s="108">
        <f t="shared" si="246"/>
        <v>320.60813409577321</v>
      </c>
      <c r="Y786" s="32">
        <f>(uNES*L786+ uOCEX*G786+uEREX*'PH + UC'!H786+uHOEX*I786+uNES*S786+ uOCEX*N786+uEREX*O786+uHOEX*P786)/(1+oDR)^A$5:A$65536</f>
        <v>168.86777207852595</v>
      </c>
    </row>
    <row r="787" spans="1:25" x14ac:dyDescent="0.25">
      <c r="A787" s="4">
        <v>781</v>
      </c>
      <c r="C787" s="106">
        <f>IF(male=0,VLOOKUP((($A$5:$A$1570/'Life tables'!$I$2)*2)+age,lifetable,13,1),IF(male=1,VLOOKUP((($A$5:$A$1570/'Life tables'!$I$2)*2)+age,lifetable,10,1),"error"))</f>
        <v>8.3784722123148025E-4</v>
      </c>
      <c r="F787" s="97">
        <f t="shared" si="228"/>
        <v>46.664758046643868</v>
      </c>
      <c r="G787" s="97">
        <f t="shared" si="229"/>
        <v>4.6875726097431398</v>
      </c>
      <c r="H787" s="97">
        <f t="shared" si="230"/>
        <v>0.10726934025353312</v>
      </c>
      <c r="I787" s="97">
        <f t="shared" si="231"/>
        <v>0.10726934025353312</v>
      </c>
      <c r="J787" s="97">
        <f t="shared" si="232"/>
        <v>4.3205158181523526E-2</v>
      </c>
      <c r="K787" s="97">
        <f t="shared" si="233"/>
        <v>0.25861566232013367</v>
      </c>
      <c r="L787" s="97">
        <f t="shared" si="241"/>
        <v>41.460825935892004</v>
      </c>
      <c r="M787" s="97">
        <f t="shared" si="234"/>
        <v>273.94337604912937</v>
      </c>
      <c r="N787" s="97">
        <f t="shared" si="235"/>
        <v>26.38134064677984</v>
      </c>
      <c r="O787" s="97">
        <f t="shared" si="236"/>
        <v>0.62971986667632696</v>
      </c>
      <c r="P787" s="97">
        <f t="shared" si="237"/>
        <v>0.62971986667632696</v>
      </c>
      <c r="Q787" s="97">
        <f t="shared" si="238"/>
        <v>0.25268144743169713</v>
      </c>
      <c r="R787" s="97">
        <f t="shared" si="239"/>
        <v>4.9363186404028349E-2</v>
      </c>
      <c r="S787" s="97">
        <f t="shared" si="242"/>
        <v>246.00055103516115</v>
      </c>
      <c r="T787" s="97">
        <f t="shared" si="243"/>
        <v>143.62348407173826</v>
      </c>
      <c r="U787" s="97">
        <f t="shared" si="244"/>
        <v>536.37224728682565</v>
      </c>
      <c r="V787" s="33">
        <f t="shared" si="245"/>
        <v>999.99999999999977</v>
      </c>
      <c r="W787" s="101">
        <f t="shared" si="240"/>
        <v>25745.523356067424</v>
      </c>
      <c r="X787" s="108">
        <f t="shared" si="246"/>
        <v>320.00426864143583</v>
      </c>
      <c r="Y787" s="32">
        <f>(uNES*L787+ uOCEX*G787+uEREX*'PH + UC'!H787+uHOEX*I787+uNES*S787+ uOCEX*N787+uEREX*O787+uHOEX*P787)/(1+oDR)^A$5:A$65536</f>
        <v>168.50123669732162</v>
      </c>
    </row>
    <row r="788" spans="1:25" x14ac:dyDescent="0.25">
      <c r="A788" s="4">
        <v>782</v>
      </c>
      <c r="C788" s="106">
        <f>IF(male=0,VLOOKUP((($A$5:$A$1570/'Life tables'!$I$2)*2)+age,lifetable,13,1),IF(male=1,VLOOKUP((($A$5:$A$1570/'Life tables'!$I$2)*2)+age,lifetable,10,1),"error"))</f>
        <v>8.3784722123148025E-4</v>
      </c>
      <c r="F788" s="97">
        <f t="shared" si="228"/>
        <v>46.57685485694779</v>
      </c>
      <c r="G788" s="97">
        <f t="shared" si="229"/>
        <v>4.6787425503669287</v>
      </c>
      <c r="H788" s="97">
        <f t="shared" si="230"/>
        <v>0.10706727519288382</v>
      </c>
      <c r="I788" s="97">
        <f t="shared" si="231"/>
        <v>0.10706727519288382</v>
      </c>
      <c r="J788" s="97">
        <f t="shared" si="232"/>
        <v>4.3123771898288463E-2</v>
      </c>
      <c r="K788" s="97">
        <f t="shared" si="233"/>
        <v>0.25812850364676004</v>
      </c>
      <c r="L788" s="97">
        <f t="shared" si="241"/>
        <v>41.382725480650045</v>
      </c>
      <c r="M788" s="97">
        <f t="shared" si="234"/>
        <v>273.42741378448807</v>
      </c>
      <c r="N788" s="97">
        <f t="shared" si="235"/>
        <v>26.331652362796856</v>
      </c>
      <c r="O788" s="97">
        <f t="shared" si="236"/>
        <v>0.62853381248810059</v>
      </c>
      <c r="P788" s="97">
        <f t="shared" si="237"/>
        <v>0.62853381248810059</v>
      </c>
      <c r="Q788" s="97">
        <f t="shared" si="238"/>
        <v>0.25220553122693246</v>
      </c>
      <c r="R788" s="97">
        <f t="shared" si="239"/>
        <v>4.9270212659547792E-2</v>
      </c>
      <c r="S788" s="97">
        <f t="shared" si="242"/>
        <v>245.53721805282854</v>
      </c>
      <c r="T788" s="97">
        <f t="shared" si="243"/>
        <v>143.91881337486348</v>
      </c>
      <c r="U788" s="97">
        <f t="shared" si="244"/>
        <v>536.67964600313201</v>
      </c>
      <c r="V788" s="33">
        <f t="shared" si="245"/>
        <v>999.99999999999977</v>
      </c>
      <c r="W788" s="101">
        <f t="shared" si="240"/>
        <v>25667.515981906134</v>
      </c>
      <c r="X788" s="108">
        <f t="shared" si="246"/>
        <v>319.40154062200435</v>
      </c>
      <c r="Y788" s="32">
        <f>(uNES*L788+ uOCEX*G788+uEREX*'PH + UC'!H788+uHOEX*I788+uNES*S788+ uOCEX*N788+uEREX*O788+uHOEX*P788)/(1+oDR)^A$5:A$65536</f>
        <v>168.13549692664267</v>
      </c>
    </row>
    <row r="789" spans="1:25" x14ac:dyDescent="0.25">
      <c r="A789" s="4">
        <v>783</v>
      </c>
      <c r="C789" s="106">
        <f>IF(male=0,VLOOKUP((($A$5:$A$1570/'Life tables'!$I$2)*2)+age,lifetable,13,1),IF(male=1,VLOOKUP((($A$5:$A$1570/'Life tables'!$I$2)*2)+age,lifetable,10,1),"error"))</f>
        <v>9.128120834711595E-4</v>
      </c>
      <c r="F789" s="97">
        <f t="shared" si="228"/>
        <v>46.489117746224892</v>
      </c>
      <c r="G789" s="97">
        <f t="shared" si="229"/>
        <v>4.6699291739711573</v>
      </c>
      <c r="H789" s="97">
        <f t="shared" si="230"/>
        <v>0.10686559190174602</v>
      </c>
      <c r="I789" s="97">
        <f t="shared" si="231"/>
        <v>0.10686559190174602</v>
      </c>
      <c r="J789" s="97">
        <f t="shared" si="232"/>
        <v>4.6893692614813381E-2</v>
      </c>
      <c r="K789" s="97">
        <f t="shared" si="233"/>
        <v>0.25764226538153689</v>
      </c>
      <c r="L789" s="97">
        <f t="shared" si="241"/>
        <v>41.30092143045389</v>
      </c>
      <c r="M789" s="97">
        <f t="shared" si="234"/>
        <v>272.9124228757795</v>
      </c>
      <c r="N789" s="97">
        <f t="shared" si="235"/>
        <v>26.282057622494762</v>
      </c>
      <c r="O789" s="97">
        <f t="shared" si="236"/>
        <v>0.62734999117784074</v>
      </c>
      <c r="P789" s="97">
        <f t="shared" si="237"/>
        <v>0.62734999117784074</v>
      </c>
      <c r="Q789" s="97">
        <f t="shared" si="238"/>
        <v>0.27425364241172628</v>
      </c>
      <c r="R789" s="97">
        <f t="shared" si="239"/>
        <v>4.9177413948406835E-2</v>
      </c>
      <c r="S789" s="97">
        <f t="shared" si="242"/>
        <v>245.05223421456893</v>
      </c>
      <c r="T789" s="97">
        <f t="shared" si="243"/>
        <v>144.23996070989003</v>
      </c>
      <c r="U789" s="97">
        <f t="shared" si="244"/>
        <v>536.98646568246193</v>
      </c>
      <c r="V789" s="33">
        <f t="shared" si="245"/>
        <v>999.99999999999989</v>
      </c>
      <c r="W789" s="101">
        <f t="shared" si="240"/>
        <v>25587.908156360536</v>
      </c>
      <c r="X789" s="108">
        <f t="shared" si="246"/>
        <v>318.7735736076479</v>
      </c>
      <c r="Y789" s="32">
        <f>(uNES*L789+ uOCEX*G789+uEREX*'PH + UC'!H789+uHOEX*I789+uNES*S789+ uOCEX*N789+uEREX*O789+uHOEX*P789)/(1+oDR)^A$5:A$65536</f>
        <v>167.75644366034697</v>
      </c>
    </row>
    <row r="790" spans="1:25" x14ac:dyDescent="0.25">
      <c r="A790" s="4">
        <v>784</v>
      </c>
      <c r="C790" s="106">
        <f>IF(male=0,VLOOKUP((($A$5:$A$1570/'Life tables'!$I$2)*2)+age,lifetable,13,1),IF(male=1,VLOOKUP((($A$5:$A$1570/'Life tables'!$I$2)*2)+age,lifetable,10,1),"error"))</f>
        <v>9.128120834711595E-4</v>
      </c>
      <c r="F790" s="97">
        <f t="shared" si="228"/>
        <v>46.397678927606322</v>
      </c>
      <c r="G790" s="97">
        <f t="shared" si="229"/>
        <v>4.6607439532700186</v>
      </c>
      <c r="H790" s="97">
        <f t="shared" si="230"/>
        <v>0.10665539941050944</v>
      </c>
      <c r="I790" s="97">
        <f t="shared" si="231"/>
        <v>0.10665539941050944</v>
      </c>
      <c r="J790" s="97">
        <f t="shared" si="232"/>
        <v>4.6801458043342972E-2</v>
      </c>
      <c r="K790" s="97">
        <f t="shared" si="233"/>
        <v>0.25713551228501008</v>
      </c>
      <c r="L790" s="97">
        <f t="shared" si="241"/>
        <v>41.219687205186929</v>
      </c>
      <c r="M790" s="97">
        <f t="shared" si="234"/>
        <v>272.37589468004154</v>
      </c>
      <c r="N790" s="97">
        <f t="shared" si="235"/>
        <v>26.23038879478846</v>
      </c>
      <c r="O790" s="97">
        <f t="shared" si="236"/>
        <v>0.62611666161623236</v>
      </c>
      <c r="P790" s="97">
        <f t="shared" si="237"/>
        <v>0.62611666161623236</v>
      </c>
      <c r="Q790" s="97">
        <f t="shared" si="238"/>
        <v>0.27371447746501115</v>
      </c>
      <c r="R790" s="97">
        <f t="shared" si="239"/>
        <v>4.9080734328993514E-2</v>
      </c>
      <c r="S790" s="97">
        <f t="shared" si="242"/>
        <v>244.57047735022661</v>
      </c>
      <c r="T790" s="97">
        <f t="shared" si="243"/>
        <v>144.56047664539838</v>
      </c>
      <c r="U790" s="97">
        <f t="shared" si="244"/>
        <v>537.29268192907591</v>
      </c>
      <c r="V790" s="33">
        <f t="shared" si="245"/>
        <v>999.99999999999977</v>
      </c>
      <c r="W790" s="101">
        <f t="shared" si="240"/>
        <v>25508.269730572789</v>
      </c>
      <c r="X790" s="108">
        <f t="shared" si="246"/>
        <v>318.14684142552551</v>
      </c>
      <c r="Y790" s="32">
        <f>(uNES*L790+ uOCEX*G790+uEREX*'PH + UC'!H790+uHOEX*I790+uNES*S790+ uOCEX*N790+uEREX*O790+uHOEX*P790)/(1+oDR)^A$5:A$65536</f>
        <v>167.37847229330032</v>
      </c>
    </row>
    <row r="791" spans="1:25" x14ac:dyDescent="0.25">
      <c r="A791" s="4">
        <v>785</v>
      </c>
      <c r="C791" s="106">
        <f>IF(male=0,VLOOKUP((($A$5:$A$1570/'Life tables'!$I$2)*2)+age,lifetable,13,1),IF(male=1,VLOOKUP((($A$5:$A$1570/'Life tables'!$I$2)*2)+age,lifetable,10,1),"error"))</f>
        <v>9.128120834711595E-4</v>
      </c>
      <c r="F791" s="97">
        <f t="shared" si="228"/>
        <v>46.306421805061674</v>
      </c>
      <c r="G791" s="97">
        <f t="shared" si="229"/>
        <v>4.6515769843197736</v>
      </c>
      <c r="H791" s="97">
        <f t="shared" si="230"/>
        <v>0.10644562458816888</v>
      </c>
      <c r="I791" s="97">
        <f t="shared" si="231"/>
        <v>0.10644562458816888</v>
      </c>
      <c r="J791" s="97">
        <f t="shared" si="232"/>
        <v>4.6709406749169541E-2</v>
      </c>
      <c r="K791" s="97">
        <f t="shared" si="233"/>
        <v>0.25662976614646321</v>
      </c>
      <c r="L791" s="97">
        <f t="shared" si="241"/>
        <v>41.13861439866993</v>
      </c>
      <c r="M791" s="97">
        <f t="shared" si="234"/>
        <v>271.84041962046371</v>
      </c>
      <c r="N791" s="97">
        <f t="shared" si="235"/>
        <v>26.178821386376132</v>
      </c>
      <c r="O791" s="97">
        <f t="shared" si="236"/>
        <v>0.62488575292265847</v>
      </c>
      <c r="P791" s="97">
        <f t="shared" si="237"/>
        <v>0.62488575292265847</v>
      </c>
      <c r="Q791" s="97">
        <f t="shared" si="238"/>
        <v>0.27317637083006063</v>
      </c>
      <c r="R791" s="97">
        <f t="shared" si="239"/>
        <v>4.8984244479295856E-2</v>
      </c>
      <c r="S791" s="97">
        <f t="shared" si="242"/>
        <v>244.08966611293289</v>
      </c>
      <c r="T791" s="97">
        <f t="shared" si="243"/>
        <v>144.88036242297761</v>
      </c>
      <c r="U791" s="97">
        <f t="shared" si="244"/>
        <v>537.59829593970164</v>
      </c>
      <c r="V791" s="33">
        <f t="shared" si="245"/>
        <v>999.99999999999966</v>
      </c>
      <c r="W791" s="101">
        <f t="shared" si="240"/>
        <v>25428.879161347453</v>
      </c>
      <c r="X791" s="108">
        <f t="shared" si="246"/>
        <v>317.5213416373204</v>
      </c>
      <c r="Y791" s="32">
        <f>(uNES*L791+ uOCEX*G791+uEREX*'PH + UC'!H791+uHOEX*I791+uNES*S791+ uOCEX*N791+uEREX*O791+uHOEX*P791)/(1+oDR)^A$5:A$65536</f>
        <v>167.00135263262436</v>
      </c>
    </row>
    <row r="792" spans="1:25" x14ac:dyDescent="0.25">
      <c r="A792" s="4">
        <v>786</v>
      </c>
      <c r="C792" s="106">
        <f>IF(male=0,VLOOKUP((($A$5:$A$1570/'Life tables'!$I$2)*2)+age,lifetable,13,1),IF(male=1,VLOOKUP((($A$5:$A$1570/'Life tables'!$I$2)*2)+age,lifetable,10,1),"error"))</f>
        <v>9.128120834711595E-4</v>
      </c>
      <c r="F792" s="97">
        <f t="shared" si="228"/>
        <v>46.215345925168698</v>
      </c>
      <c r="G792" s="97">
        <f t="shared" si="229"/>
        <v>4.6424282215732093</v>
      </c>
      <c r="H792" s="97">
        <f t="shared" si="230"/>
        <v>0.10623626639243229</v>
      </c>
      <c r="I792" s="97">
        <f t="shared" si="231"/>
        <v>0.10623626639243229</v>
      </c>
      <c r="J792" s="97">
        <f t="shared" si="232"/>
        <v>4.6617538274924902E-2</v>
      </c>
      <c r="K792" s="97">
        <f t="shared" si="233"/>
        <v>0.25612502445303437</v>
      </c>
      <c r="L792" s="97">
        <f t="shared" si="241"/>
        <v>41.057702608082664</v>
      </c>
      <c r="M792" s="97">
        <f t="shared" si="234"/>
        <v>271.30599571215163</v>
      </c>
      <c r="N792" s="97">
        <f t="shared" si="235"/>
        <v>26.127355206108149</v>
      </c>
      <c r="O792" s="97">
        <f t="shared" si="236"/>
        <v>0.6236572605343973</v>
      </c>
      <c r="P792" s="97">
        <f t="shared" si="237"/>
        <v>0.6236572605343973</v>
      </c>
      <c r="Q792" s="97">
        <f t="shared" si="238"/>
        <v>0.27263932051222584</v>
      </c>
      <c r="R792" s="97">
        <f t="shared" si="239"/>
        <v>4.888794404164612E-2</v>
      </c>
      <c r="S792" s="97">
        <f t="shared" si="242"/>
        <v>243.60979872042083</v>
      </c>
      <c r="T792" s="97">
        <f t="shared" si="243"/>
        <v>145.19961928176477</v>
      </c>
      <c r="U792" s="97">
        <f t="shared" si="244"/>
        <v>537.90330890819632</v>
      </c>
      <c r="V792" s="33">
        <f t="shared" si="245"/>
        <v>999.99999999999955</v>
      </c>
      <c r="W792" s="101">
        <f t="shared" si="240"/>
        <v>25349.735679540903</v>
      </c>
      <c r="X792" s="108">
        <f t="shared" si="246"/>
        <v>316.89707181003848</v>
      </c>
      <c r="Y792" s="32">
        <f>(uNES*L792+ uOCEX*G792+uEREX*'PH + UC'!H792+uHOEX*I792+uNES*S792+ uOCEX*N792+uEREX*O792+uHOEX*P792)/(1+oDR)^A$5:A$65536</f>
        <v>166.62508275405298</v>
      </c>
    </row>
    <row r="793" spans="1:25" x14ac:dyDescent="0.25">
      <c r="A793" s="4">
        <v>787</v>
      </c>
      <c r="C793" s="106">
        <f>IF(male=0,VLOOKUP((($A$5:$A$1570/'Life tables'!$I$2)*2)+age,lifetable,13,1),IF(male=1,VLOOKUP((($A$5:$A$1570/'Life tables'!$I$2)*2)+age,lifetable,10,1),"error"))</f>
        <v>9.128120834711595E-4</v>
      </c>
      <c r="F793" s="97">
        <f t="shared" si="228"/>
        <v>46.124450840211743</v>
      </c>
      <c r="G793" s="97">
        <f t="shared" si="229"/>
        <v>4.6332976200563509</v>
      </c>
      <c r="H793" s="97">
        <f t="shared" si="230"/>
        <v>0.10602732379412555</v>
      </c>
      <c r="I793" s="97">
        <f t="shared" si="231"/>
        <v>0.10602732379412555</v>
      </c>
      <c r="J793" s="97">
        <f t="shared" si="232"/>
        <v>4.6525852168997128E-2</v>
      </c>
      <c r="K793" s="97">
        <f t="shared" si="233"/>
        <v>0.25562128472348744</v>
      </c>
      <c r="L793" s="97">
        <f t="shared" si="241"/>
        <v>40.976951435674657</v>
      </c>
      <c r="M793" s="97">
        <f t="shared" si="234"/>
        <v>270.77262096982679</v>
      </c>
      <c r="N793" s="97">
        <f t="shared" si="235"/>
        <v>26.075990062797889</v>
      </c>
      <c r="O793" s="97">
        <f t="shared" si="236"/>
        <v>0.62243117988784402</v>
      </c>
      <c r="P793" s="97">
        <f t="shared" si="237"/>
        <v>0.62243117988784402</v>
      </c>
      <c r="Q793" s="97">
        <f t="shared" si="238"/>
        <v>0.27210332451647162</v>
      </c>
      <c r="R793" s="97">
        <f t="shared" si="239"/>
        <v>4.8791832658307326E-2</v>
      </c>
      <c r="S793" s="97">
        <f t="shared" si="242"/>
        <v>243.13087339007842</v>
      </c>
      <c r="T793" s="97">
        <f t="shared" si="243"/>
        <v>145.51824845845024</v>
      </c>
      <c r="U793" s="97">
        <f t="shared" si="244"/>
        <v>538.20772202557816</v>
      </c>
      <c r="V793" s="33">
        <f t="shared" si="245"/>
        <v>999.99999999999966</v>
      </c>
      <c r="W793" s="101">
        <f t="shared" si="240"/>
        <v>25270.838518278721</v>
      </c>
      <c r="X793" s="108">
        <f t="shared" si="246"/>
        <v>316.27402951597128</v>
      </c>
      <c r="Y793" s="32">
        <f>(uNES*L793+ uOCEX*G793+uEREX*'PH + UC'!H793+uHOEX*I793+uNES*S793+ uOCEX*N793+uEREX*O793+uHOEX*P793)/(1+oDR)^A$5:A$65536</f>
        <v>166.24966073792226</v>
      </c>
    </row>
    <row r="794" spans="1:25" x14ac:dyDescent="0.25">
      <c r="A794" s="4">
        <v>788</v>
      </c>
      <c r="C794" s="106">
        <f>IF(male=0,VLOOKUP((($A$5:$A$1570/'Life tables'!$I$2)*2)+age,lifetable,13,1),IF(male=1,VLOOKUP((($A$5:$A$1570/'Life tables'!$I$2)*2)+age,lifetable,10,1),"error"))</f>
        <v>9.128120834711595E-4</v>
      </c>
      <c r="F794" s="97">
        <f t="shared" si="228"/>
        <v>46.033736107929528</v>
      </c>
      <c r="G794" s="97">
        <f t="shared" si="229"/>
        <v>4.6241851353431285</v>
      </c>
      <c r="H794" s="97">
        <f t="shared" si="230"/>
        <v>0.10581879577661257</v>
      </c>
      <c r="I794" s="97">
        <f t="shared" si="231"/>
        <v>0.10581879577661257</v>
      </c>
      <c r="J794" s="97">
        <f t="shared" si="232"/>
        <v>4.6434347985276139E-2</v>
      </c>
      <c r="K794" s="97">
        <f t="shared" si="233"/>
        <v>0.25511854450681454</v>
      </c>
      <c r="L794" s="97">
        <f t="shared" si="241"/>
        <v>40.896360488541085</v>
      </c>
      <c r="M794" s="97">
        <f t="shared" si="234"/>
        <v>270.24029340804162</v>
      </c>
      <c r="N794" s="97">
        <f t="shared" si="235"/>
        <v>26.024725765242447</v>
      </c>
      <c r="O794" s="97">
        <f t="shared" si="236"/>
        <v>0.62120750641900502</v>
      </c>
      <c r="P794" s="97">
        <f t="shared" si="237"/>
        <v>0.62120750641900502</v>
      </c>
      <c r="Q794" s="97">
        <f t="shared" si="238"/>
        <v>0.27156838084759299</v>
      </c>
      <c r="R794" s="97">
        <f t="shared" si="239"/>
        <v>4.869590997151204E-2</v>
      </c>
      <c r="S794" s="97">
        <f t="shared" si="242"/>
        <v>242.65288833914207</v>
      </c>
      <c r="T794" s="97">
        <f t="shared" si="243"/>
        <v>145.83625118728312</v>
      </c>
      <c r="U794" s="97">
        <f t="shared" si="244"/>
        <v>538.51153648005652</v>
      </c>
      <c r="V794" s="33">
        <f t="shared" si="245"/>
        <v>999.99999999999966</v>
      </c>
      <c r="W794" s="101">
        <f t="shared" si="240"/>
        <v>25192.186912955083</v>
      </c>
      <c r="X794" s="108">
        <f t="shared" si="246"/>
        <v>315.65221233265999</v>
      </c>
      <c r="Y794" s="32">
        <f>(uNES*L794+ uOCEX*G794+uEREX*'PH + UC'!H794+uHOEX*I794+uNES*S794+ uOCEX*N794+uEREX*O794+uHOEX*P794)/(1+oDR)^A$5:A$65536</f>
        <v>165.87508466914645</v>
      </c>
    </row>
    <row r="795" spans="1:25" x14ac:dyDescent="0.25">
      <c r="A795" s="4">
        <v>789</v>
      </c>
      <c r="C795" s="106">
        <f>IF(male=0,VLOOKUP((($A$5:$A$1570/'Life tables'!$I$2)*2)+age,lifetable,13,1),IF(male=1,VLOOKUP((($A$5:$A$1570/'Life tables'!$I$2)*2)+age,lifetable,10,1),"error"))</f>
        <v>9.128120834711595E-4</v>
      </c>
      <c r="F795" s="97">
        <f t="shared" si="228"/>
        <v>45.94320129127545</v>
      </c>
      <c r="G795" s="97">
        <f t="shared" si="229"/>
        <v>4.6150907235312939</v>
      </c>
      <c r="H795" s="97">
        <f t="shared" si="230"/>
        <v>0.10561068133524441</v>
      </c>
      <c r="I795" s="97">
        <f t="shared" si="231"/>
        <v>0.10561068133524441</v>
      </c>
      <c r="J795" s="97">
        <f t="shared" si="232"/>
        <v>4.6343025282911884E-2</v>
      </c>
      <c r="K795" s="97">
        <f t="shared" si="233"/>
        <v>0.25461680138090736</v>
      </c>
      <c r="L795" s="97">
        <f t="shared" si="241"/>
        <v>40.815929378409848</v>
      </c>
      <c r="M795" s="97">
        <f t="shared" si="234"/>
        <v>269.70901104138454</v>
      </c>
      <c r="N795" s="97">
        <f t="shared" si="235"/>
        <v>25.973562122242392</v>
      </c>
      <c r="O795" s="97">
        <f t="shared" si="236"/>
        <v>0.6199862355639697</v>
      </c>
      <c r="P795" s="97">
        <f t="shared" si="237"/>
        <v>0.6199862355639697</v>
      </c>
      <c r="Q795" s="97">
        <f t="shared" si="238"/>
        <v>0.27103448751042103</v>
      </c>
      <c r="R795" s="97">
        <f t="shared" si="239"/>
        <v>4.8600175623499324E-2</v>
      </c>
      <c r="S795" s="97">
        <f t="shared" si="242"/>
        <v>242.17584178488028</v>
      </c>
      <c r="T795" s="97">
        <f t="shared" si="243"/>
        <v>146.15362870007647</v>
      </c>
      <c r="U795" s="97">
        <f t="shared" si="244"/>
        <v>538.81475345706087</v>
      </c>
      <c r="V795" s="33">
        <f t="shared" si="245"/>
        <v>999.99999999999955</v>
      </c>
      <c r="W795" s="101">
        <f t="shared" si="240"/>
        <v>25113.780101231769</v>
      </c>
      <c r="X795" s="108">
        <f t="shared" si="246"/>
        <v>315.03161784286226</v>
      </c>
      <c r="Y795" s="32">
        <f>(uNES*L795+ uOCEX*G795+uEREX*'PH + UC'!H795+uHOEX*I795+uNES*S795+ uOCEX*N795+uEREX*O795+uHOEX*P795)/(1+oDR)^A$5:A$65536</f>
        <v>165.50135263719577</v>
      </c>
    </row>
    <row r="796" spans="1:25" x14ac:dyDescent="0.25">
      <c r="A796" s="4">
        <v>790</v>
      </c>
      <c r="C796" s="106">
        <f>IF(male=0,VLOOKUP((($A$5:$A$1570/'Life tables'!$I$2)*2)+age,lifetable,13,1),IF(male=1,VLOOKUP((($A$5:$A$1570/'Life tables'!$I$2)*2)+age,lifetable,10,1),"error"))</f>
        <v>9.128120834711595E-4</v>
      </c>
      <c r="F796" s="97">
        <f t="shared" si="228"/>
        <v>45.852845958189846</v>
      </c>
      <c r="G796" s="97">
        <f t="shared" si="229"/>
        <v>4.6060143412195522</v>
      </c>
      <c r="H796" s="97">
        <f t="shared" si="230"/>
        <v>0.1054029794768357</v>
      </c>
      <c r="I796" s="97">
        <f t="shared" si="231"/>
        <v>0.1054029794768357</v>
      </c>
      <c r="J796" s="97">
        <f t="shared" si="232"/>
        <v>4.6251883626084705E-2</v>
      </c>
      <c r="K796" s="97">
        <f t="shared" si="233"/>
        <v>0.25411605295129513</v>
      </c>
      <c r="L796" s="97">
        <f t="shared" si="241"/>
        <v>40.735657721439239</v>
      </c>
      <c r="M796" s="97">
        <f t="shared" si="234"/>
        <v>269.17877188467236</v>
      </c>
      <c r="N796" s="97">
        <f t="shared" si="235"/>
        <v>25.922498942620276</v>
      </c>
      <c r="O796" s="97">
        <f t="shared" si="236"/>
        <v>0.61876736275935229</v>
      </c>
      <c r="P796" s="97">
        <f t="shared" si="237"/>
        <v>0.61876736275935229</v>
      </c>
      <c r="Q796" s="97">
        <f t="shared" si="238"/>
        <v>0.27050164251001652</v>
      </c>
      <c r="R796" s="97">
        <f t="shared" si="239"/>
        <v>4.8504629256549366E-2</v>
      </c>
      <c r="S796" s="97">
        <f t="shared" si="242"/>
        <v>241.69973194476682</v>
      </c>
      <c r="T796" s="97">
        <f t="shared" si="243"/>
        <v>146.47038222621256</v>
      </c>
      <c r="U796" s="97">
        <f t="shared" si="244"/>
        <v>539.11737413926869</v>
      </c>
      <c r="V796" s="33">
        <f t="shared" si="245"/>
        <v>999.99999999999955</v>
      </c>
      <c r="W796" s="101">
        <f t="shared" si="240"/>
        <v>25035.617323036848</v>
      </c>
      <c r="X796" s="108">
        <f t="shared" si="246"/>
        <v>314.41224363451829</v>
      </c>
      <c r="Y796" s="32">
        <f>(uNES*L796+ uOCEX*G796+uEREX*'PH + UC'!H796+uHOEX*I796+uNES*S796+ uOCEX*N796+uEREX*O796+uHOEX*P796)/(1+oDR)^A$5:A$65536</f>
        <v>165.12846273607332</v>
      </c>
    </row>
    <row r="797" spans="1:25" x14ac:dyDescent="0.25">
      <c r="A797" s="4">
        <v>791</v>
      </c>
      <c r="C797" s="106">
        <f>IF(male=0,VLOOKUP((($A$5:$A$1570/'Life tables'!$I$2)*2)+age,lifetable,13,1),IF(male=1,VLOOKUP((($A$5:$A$1570/'Life tables'!$I$2)*2)+age,lifetable,10,1),"error"))</f>
        <v>9.128120834711595E-4</v>
      </c>
      <c r="F797" s="97">
        <f t="shared" si="228"/>
        <v>45.762669681383564</v>
      </c>
      <c r="G797" s="97">
        <f t="shared" si="229"/>
        <v>4.5969559454858118</v>
      </c>
      <c r="H797" s="97">
        <f t="shared" si="230"/>
        <v>0.10519568921916714</v>
      </c>
      <c r="I797" s="97">
        <f t="shared" si="231"/>
        <v>0.10519568921916714</v>
      </c>
      <c r="J797" s="97">
        <f t="shared" si="232"/>
        <v>4.6160922583786901E-2</v>
      </c>
      <c r="K797" s="97">
        <f t="shared" si="233"/>
        <v>0.25361629684994541</v>
      </c>
      <c r="L797" s="97">
        <f t="shared" si="241"/>
        <v>40.655545138025687</v>
      </c>
      <c r="M797" s="97">
        <f t="shared" si="234"/>
        <v>268.64957395313473</v>
      </c>
      <c r="N797" s="97">
        <f t="shared" si="235"/>
        <v>25.871536035238417</v>
      </c>
      <c r="O797" s="97">
        <f t="shared" si="236"/>
        <v>0.61755088344271614</v>
      </c>
      <c r="P797" s="97">
        <f t="shared" si="237"/>
        <v>0.61755088344271614</v>
      </c>
      <c r="Q797" s="97">
        <f t="shared" si="238"/>
        <v>0.26996984385185502</v>
      </c>
      <c r="R797" s="97">
        <f t="shared" si="239"/>
        <v>4.8409270513016786E-2</v>
      </c>
      <c r="S797" s="97">
        <f t="shared" si="242"/>
        <v>241.22455703664602</v>
      </c>
      <c r="T797" s="97">
        <f t="shared" si="243"/>
        <v>146.7865129926482</v>
      </c>
      <c r="U797" s="97">
        <f t="shared" si="244"/>
        <v>539.41939970663168</v>
      </c>
      <c r="V797" s="33">
        <f t="shared" si="245"/>
        <v>999.99999999999955</v>
      </c>
      <c r="W797" s="101">
        <f t="shared" si="240"/>
        <v>24957.697820563131</v>
      </c>
      <c r="X797" s="108">
        <f t="shared" si="246"/>
        <v>313.7940873007197</v>
      </c>
      <c r="Y797" s="32">
        <f>(uNES*L797+ uOCEX*G797+uEREX*'PH + UC'!H797+uHOEX*I797+uNES*S797+ uOCEX*N797+uEREX*O797+uHOEX*P797)/(1+oDR)^A$5:A$65536</f>
        <v>164.7564130642935</v>
      </c>
    </row>
    <row r="798" spans="1:25" x14ac:dyDescent="0.25">
      <c r="A798" s="4">
        <v>792</v>
      </c>
      <c r="C798" s="106">
        <f>IF(male=0,VLOOKUP((($A$5:$A$1570/'Life tables'!$I$2)*2)+age,lifetable,13,1),IF(male=1,VLOOKUP((($A$5:$A$1570/'Life tables'!$I$2)*2)+age,lifetable,10,1),"error"))</f>
        <v>9.128120834711595E-4</v>
      </c>
      <c r="F798" s="97">
        <f t="shared" si="228"/>
        <v>45.672672038132319</v>
      </c>
      <c r="G798" s="97">
        <f t="shared" si="229"/>
        <v>4.5879154938665341</v>
      </c>
      <c r="H798" s="97">
        <f t="shared" si="230"/>
        <v>0.10498880959051281</v>
      </c>
      <c r="I798" s="97">
        <f t="shared" si="231"/>
        <v>0.10498880959051281</v>
      </c>
      <c r="J798" s="97">
        <f t="shared" si="232"/>
        <v>4.6070141729615405E-2</v>
      </c>
      <c r="K798" s="97">
        <f t="shared" si="233"/>
        <v>0.25311753073412396</v>
      </c>
      <c r="L798" s="97">
        <f t="shared" si="241"/>
        <v>40.575591252621024</v>
      </c>
      <c r="M798" s="97">
        <f t="shared" si="234"/>
        <v>268.12141526258739</v>
      </c>
      <c r="N798" s="97">
        <f t="shared" si="235"/>
        <v>25.820673209015574</v>
      </c>
      <c r="O798" s="97">
        <f t="shared" si="236"/>
        <v>0.61633679305297162</v>
      </c>
      <c r="P798" s="97">
        <f t="shared" si="237"/>
        <v>0.61633679305297162</v>
      </c>
      <c r="Q798" s="97">
        <f t="shared" si="238"/>
        <v>0.26943908954200108</v>
      </c>
      <c r="R798" s="97">
        <f t="shared" si="239"/>
        <v>4.8314099035361789E-2</v>
      </c>
      <c r="S798" s="97">
        <f t="shared" si="242"/>
        <v>240.75031527888851</v>
      </c>
      <c r="T798" s="97">
        <f t="shared" si="243"/>
        <v>147.10202222391982</v>
      </c>
      <c r="U798" s="97">
        <f t="shared" si="244"/>
        <v>539.72083133640115</v>
      </c>
      <c r="V798" s="33">
        <f t="shared" si="245"/>
        <v>999.99999999999955</v>
      </c>
      <c r="W798" s="101">
        <f t="shared" si="240"/>
        <v>24880.020838266268</v>
      </c>
      <c r="X798" s="108">
        <f t="shared" si="246"/>
        <v>313.17714643967861</v>
      </c>
      <c r="Y798" s="32">
        <f>(uNES*L798+ uOCEX*G798+uEREX*'PH + UC'!H798+uHOEX*I798+uNES*S798+ uOCEX*N798+uEREX*O798+uHOEX*P798)/(1+oDR)^A$5:A$65536</f>
        <v>164.38520172486082</v>
      </c>
    </row>
    <row r="799" spans="1:25" x14ac:dyDescent="0.25">
      <c r="A799" s="4">
        <v>793</v>
      </c>
      <c r="C799" s="106">
        <f>IF(male=0,VLOOKUP((($A$5:$A$1570/'Life tables'!$I$2)*2)+age,lifetable,13,1),IF(male=1,VLOOKUP((($A$5:$A$1570/'Life tables'!$I$2)*2)+age,lifetable,10,1),"error"))</f>
        <v>9.128120834711595E-4</v>
      </c>
      <c r="F799" s="97">
        <f t="shared" si="228"/>
        <v>45.582852610081297</v>
      </c>
      <c r="G799" s="97">
        <f t="shared" si="229"/>
        <v>4.5788929443371034</v>
      </c>
      <c r="H799" s="97">
        <f t="shared" si="230"/>
        <v>0.10478233962919098</v>
      </c>
      <c r="I799" s="97">
        <f t="shared" si="231"/>
        <v>0.10478233962919098</v>
      </c>
      <c r="J799" s="97">
        <f t="shared" si="232"/>
        <v>4.597954064157464E-2</v>
      </c>
      <c r="K799" s="97">
        <f t="shared" si="233"/>
        <v>0.2526197522853123</v>
      </c>
      <c r="L799" s="97">
        <f t="shared" si="241"/>
        <v>40.495795693558925</v>
      </c>
      <c r="M799" s="97">
        <f t="shared" si="234"/>
        <v>267.59429382959735</v>
      </c>
      <c r="N799" s="97">
        <f t="shared" si="235"/>
        <v>25.769910272942845</v>
      </c>
      <c r="O799" s="97">
        <f t="shared" si="236"/>
        <v>0.6151250870307563</v>
      </c>
      <c r="P799" s="97">
        <f t="shared" si="237"/>
        <v>0.6151250870307563</v>
      </c>
      <c r="Q799" s="97">
        <f t="shared" si="238"/>
        <v>0.26890937758727401</v>
      </c>
      <c r="R799" s="97">
        <f t="shared" si="239"/>
        <v>4.8219114466179949E-2</v>
      </c>
      <c r="S799" s="97">
        <f t="shared" si="242"/>
        <v>240.27700489053953</v>
      </c>
      <c r="T799" s="97">
        <f t="shared" si="243"/>
        <v>147.41691114214868</v>
      </c>
      <c r="U799" s="97">
        <f t="shared" si="244"/>
        <v>540.02167020315267</v>
      </c>
      <c r="V799" s="33">
        <f t="shared" si="245"/>
        <v>999.99999999999966</v>
      </c>
      <c r="W799" s="101">
        <f t="shared" si="240"/>
        <v>24802.585622862644</v>
      </c>
      <c r="X799" s="108">
        <f t="shared" si="246"/>
        <v>312.56141865469829</v>
      </c>
      <c r="Y799" s="32">
        <f>(uNES*L799+ uOCEX*G799+uEREX*'PH + UC'!H799+uHOEX*I799+uNES*S799+ uOCEX*N799+uEREX*O799+uHOEX*P799)/(1+oDR)^A$5:A$65536</f>
        <v>164.01482682525005</v>
      </c>
    </row>
    <row r="800" spans="1:25" x14ac:dyDescent="0.25">
      <c r="A800" s="4">
        <v>794</v>
      </c>
      <c r="C800" s="106">
        <f>IF(male=0,VLOOKUP((($A$5:$A$1570/'Life tables'!$I$2)*2)+age,lifetable,13,1),IF(male=1,VLOOKUP((($A$5:$A$1570/'Life tables'!$I$2)*2)+age,lifetable,10,1),"error"))</f>
        <v>9.128120834711595E-4</v>
      </c>
      <c r="F800" s="97">
        <f t="shared" si="228"/>
        <v>45.49321098305937</v>
      </c>
      <c r="G800" s="97">
        <f t="shared" si="229"/>
        <v>4.5698882552931614</v>
      </c>
      <c r="H800" s="97">
        <f t="shared" si="230"/>
        <v>0.10457627838313709</v>
      </c>
      <c r="I800" s="97">
        <f t="shared" si="231"/>
        <v>0.10457627838313709</v>
      </c>
      <c r="J800" s="97">
        <f t="shared" si="232"/>
        <v>4.5889118901889139E-2</v>
      </c>
      <c r="K800" s="97">
        <f t="shared" si="233"/>
        <v>0.25212295920817773</v>
      </c>
      <c r="L800" s="97">
        <f t="shared" si="241"/>
        <v>40.416158092889866</v>
      </c>
      <c r="M800" s="97">
        <f t="shared" si="234"/>
        <v>267.06820767163896</v>
      </c>
      <c r="N800" s="97">
        <f t="shared" si="235"/>
        <v>25.719247036098722</v>
      </c>
      <c r="O800" s="97">
        <f t="shared" si="236"/>
        <v>0.6139157608187934</v>
      </c>
      <c r="P800" s="97">
        <f t="shared" si="237"/>
        <v>0.6139157608187934</v>
      </c>
      <c r="Q800" s="97">
        <f t="shared" si="238"/>
        <v>0.26838070599540537</v>
      </c>
      <c r="R800" s="97">
        <f t="shared" si="239"/>
        <v>4.8124316448230342E-2</v>
      </c>
      <c r="S800" s="97">
        <f t="shared" si="242"/>
        <v>239.804624091459</v>
      </c>
      <c r="T800" s="97">
        <f t="shared" si="243"/>
        <v>147.73118096704596</v>
      </c>
      <c r="U800" s="97">
        <f t="shared" si="244"/>
        <v>540.32191747880904</v>
      </c>
      <c r="V800" s="33">
        <f t="shared" si="245"/>
        <v>999.99999999999966</v>
      </c>
      <c r="W800" s="101">
        <f t="shared" si="240"/>
        <v>24725.391423327012</v>
      </c>
      <c r="X800" s="108">
        <f t="shared" si="246"/>
        <v>311.94690155414463</v>
      </c>
      <c r="Y800" s="32">
        <f>(uNES*L800+ uOCEX*G800+uEREX*'PH + UC'!H800+uHOEX*I800+uNES*S800+ uOCEX*N800+uEREX*O800+uHOEX*P800)/(1+oDR)^A$5:A$65536</f>
        <v>163.64528647738544</v>
      </c>
    </row>
    <row r="801" spans="1:25" x14ac:dyDescent="0.25">
      <c r="A801" s="4">
        <v>795</v>
      </c>
      <c r="C801" s="106">
        <f>IF(male=0,VLOOKUP((($A$5:$A$1570/'Life tables'!$I$2)*2)+age,lifetable,13,1),IF(male=1,VLOOKUP((($A$5:$A$1570/'Life tables'!$I$2)*2)+age,lifetable,10,1),"error"))</f>
        <v>9.128120834711595E-4</v>
      </c>
      <c r="F801" s="97">
        <f t="shared" si="228"/>
        <v>45.403746746902719</v>
      </c>
      <c r="G801" s="97">
        <f t="shared" si="229"/>
        <v>4.5609013855328957</v>
      </c>
      <c r="H801" s="97">
        <f t="shared" si="230"/>
        <v>0.10437062490949819</v>
      </c>
      <c r="I801" s="97">
        <f t="shared" si="231"/>
        <v>0.10437062490949819</v>
      </c>
      <c r="J801" s="97">
        <f t="shared" si="232"/>
        <v>4.5798876096825578E-2</v>
      </c>
      <c r="K801" s="97">
        <f t="shared" si="233"/>
        <v>0.25162714922959628</v>
      </c>
      <c r="L801" s="97">
        <f t="shared" si="241"/>
        <v>40.33667808622441</v>
      </c>
      <c r="M801" s="97">
        <f t="shared" si="234"/>
        <v>266.54315480724188</v>
      </c>
      <c r="N801" s="97">
        <f t="shared" si="235"/>
        <v>25.668683307663315</v>
      </c>
      <c r="O801" s="97">
        <f t="shared" si="236"/>
        <v>0.61270880986223197</v>
      </c>
      <c r="P801" s="97">
        <f t="shared" si="237"/>
        <v>0.61270880986223197</v>
      </c>
      <c r="Q801" s="97">
        <f t="shared" si="238"/>
        <v>0.26785307277518672</v>
      </c>
      <c r="R801" s="97">
        <f t="shared" si="239"/>
        <v>4.8029704624462231E-2</v>
      </c>
      <c r="S801" s="97">
        <f t="shared" si="242"/>
        <v>239.33317110245446</v>
      </c>
      <c r="T801" s="97">
        <f t="shared" si="243"/>
        <v>148.04483291591797</v>
      </c>
      <c r="U801" s="97">
        <f t="shared" si="244"/>
        <v>540.62157433266304</v>
      </c>
      <c r="V801" s="33">
        <f t="shared" si="245"/>
        <v>999.99999999999955</v>
      </c>
      <c r="W801" s="101">
        <f t="shared" si="240"/>
        <v>24648.437490889926</v>
      </c>
      <c r="X801" s="108">
        <f t="shared" si="246"/>
        <v>311.33359275141856</v>
      </c>
      <c r="Y801" s="32">
        <f>(uNES*L801+ uOCEX*G801+uEREX*'PH + UC'!H801+uHOEX*I801+uNES*S801+ uOCEX*N801+uEREX*O801+uHOEX*P801)/(1+oDR)^A$5:A$65536</f>
        <v>163.27657879762185</v>
      </c>
    </row>
    <row r="802" spans="1:25" x14ac:dyDescent="0.25">
      <c r="A802" s="4">
        <v>796</v>
      </c>
      <c r="C802" s="106">
        <f>IF(male=0,VLOOKUP((($A$5:$A$1570/'Life tables'!$I$2)*2)+age,lifetable,13,1),IF(male=1,VLOOKUP((($A$5:$A$1570/'Life tables'!$I$2)*2)+age,lifetable,10,1),"error"))</f>
        <v>9.128120834711595E-4</v>
      </c>
      <c r="F802" s="97">
        <f t="shared" si="228"/>
        <v>45.31445949528711</v>
      </c>
      <c r="G802" s="97">
        <f t="shared" si="229"/>
        <v>4.5519322942401859</v>
      </c>
      <c r="H802" s="97">
        <f t="shared" si="230"/>
        <v>0.10416537827424759</v>
      </c>
      <c r="I802" s="97">
        <f t="shared" si="231"/>
        <v>0.10416537827424759</v>
      </c>
      <c r="J802" s="97">
        <f t="shared" si="232"/>
        <v>4.5708811816523684E-2</v>
      </c>
      <c r="K802" s="97">
        <f t="shared" si="233"/>
        <v>0.25113232009772263</v>
      </c>
      <c r="L802" s="97">
        <f t="shared" si="241"/>
        <v>40.257355312584181</v>
      </c>
      <c r="M802" s="97">
        <f t="shared" si="234"/>
        <v>266.0191332561314</v>
      </c>
      <c r="N802" s="97">
        <f t="shared" si="235"/>
        <v>25.618218896931879</v>
      </c>
      <c r="O802" s="97">
        <f t="shared" si="236"/>
        <v>0.61150422960896966</v>
      </c>
      <c r="P802" s="97">
        <f t="shared" si="237"/>
        <v>0.61150422960896966</v>
      </c>
      <c r="Q802" s="97">
        <f t="shared" si="238"/>
        <v>0.26732647593661157</v>
      </c>
      <c r="R802" s="97">
        <f t="shared" si="239"/>
        <v>4.7935278638040299E-2</v>
      </c>
      <c r="S802" s="97">
        <f t="shared" si="242"/>
        <v>238.86264414540693</v>
      </c>
      <c r="T802" s="97">
        <f t="shared" si="243"/>
        <v>148.3578682036711</v>
      </c>
      <c r="U802" s="97">
        <f t="shared" si="244"/>
        <v>540.92064193139879</v>
      </c>
      <c r="V802" s="33">
        <f t="shared" si="245"/>
        <v>999.99999999999955</v>
      </c>
      <c r="W802" s="101">
        <f t="shared" si="240"/>
        <v>24571.723079034902</v>
      </c>
      <c r="X802" s="108">
        <f t="shared" si="246"/>
        <v>310.72148986492959</v>
      </c>
      <c r="Y802" s="32">
        <f>(uNES*L802+ uOCEX*G802+uEREX*'PH + UC'!H802+uHOEX*I802+uNES*S802+ uOCEX*N802+uEREX*O802+uHOEX*P802)/(1+oDR)^A$5:A$65536</f>
        <v>162.90870190672572</v>
      </c>
    </row>
    <row r="803" spans="1:25" x14ac:dyDescent="0.25">
      <c r="A803" s="4">
        <v>797</v>
      </c>
      <c r="C803" s="106">
        <f>IF(male=0,VLOOKUP((($A$5:$A$1570/'Life tables'!$I$2)*2)+age,lifetable,13,1),IF(male=1,VLOOKUP((($A$5:$A$1570/'Life tables'!$I$2)*2)+age,lifetable,10,1),"error"))</f>
        <v>9.128120834711595E-4</v>
      </c>
      <c r="F803" s="97">
        <f t="shared" si="228"/>
        <v>45.225348825568453</v>
      </c>
      <c r="G803" s="97">
        <f t="shared" si="229"/>
        <v>4.5429809409685902</v>
      </c>
      <c r="H803" s="97">
        <f t="shared" si="230"/>
        <v>0.10396053755181812</v>
      </c>
      <c r="I803" s="97">
        <f t="shared" si="231"/>
        <v>0.10396053755181812</v>
      </c>
      <c r="J803" s="97">
        <f t="shared" si="232"/>
        <v>4.5618925654835316E-2</v>
      </c>
      <c r="K803" s="97">
        <f t="shared" si="233"/>
        <v>0.25063846958110692</v>
      </c>
      <c r="L803" s="97">
        <f t="shared" si="241"/>
        <v>40.178189414260288</v>
      </c>
      <c r="M803" s="97">
        <f t="shared" si="234"/>
        <v>265.49614103936108</v>
      </c>
      <c r="N803" s="97">
        <f t="shared" si="235"/>
        <v>25.567853613327582</v>
      </c>
      <c r="O803" s="97">
        <f t="shared" si="236"/>
        <v>0.61030201550995711</v>
      </c>
      <c r="P803" s="97">
        <f t="shared" si="237"/>
        <v>0.61030201550995711</v>
      </c>
      <c r="Q803" s="97">
        <f t="shared" si="238"/>
        <v>0.26680091349100771</v>
      </c>
      <c r="R803" s="97">
        <f t="shared" si="239"/>
        <v>4.784103813236857E-2</v>
      </c>
      <c r="S803" s="97">
        <f t="shared" si="242"/>
        <v>238.39304144339019</v>
      </c>
      <c r="T803" s="97">
        <f t="shared" si="243"/>
        <v>148.67028804281694</v>
      </c>
      <c r="U803" s="97">
        <f t="shared" si="244"/>
        <v>541.21912143911231</v>
      </c>
      <c r="V803" s="33">
        <f t="shared" si="245"/>
        <v>999.99999999999943</v>
      </c>
      <c r="W803" s="101">
        <f t="shared" si="240"/>
        <v>24495.247443495358</v>
      </c>
      <c r="X803" s="108">
        <f t="shared" si="246"/>
        <v>310.11059051807024</v>
      </c>
      <c r="Y803" s="32">
        <f>(uNES*L803+ uOCEX*G803+uEREX*'PH + UC'!H803+uHOEX*I803+uNES*S803+ uOCEX*N803+uEREX*O803+uHOEX*P803)/(1+oDR)^A$5:A$65536</f>
        <v>162.54165392985669</v>
      </c>
    </row>
    <row r="804" spans="1:25" x14ac:dyDescent="0.25">
      <c r="A804" s="4">
        <v>798</v>
      </c>
      <c r="C804" s="106">
        <f>IF(male=0,VLOOKUP((($A$5:$A$1570/'Life tables'!$I$2)*2)+age,lifetable,13,1),IF(male=1,VLOOKUP((($A$5:$A$1570/'Life tables'!$I$2)*2)+age,lifetable,10,1),"error"))</f>
        <v>9.128120834711595E-4</v>
      </c>
      <c r="F804" s="97">
        <f t="shared" si="228"/>
        <v>45.136414338631425</v>
      </c>
      <c r="G804" s="97">
        <f t="shared" si="229"/>
        <v>4.5340472856261389</v>
      </c>
      <c r="H804" s="97">
        <f t="shared" si="230"/>
        <v>0.10375610182475434</v>
      </c>
      <c r="I804" s="97">
        <f t="shared" si="231"/>
        <v>0.10375610182475434</v>
      </c>
      <c r="J804" s="97">
        <f t="shared" si="232"/>
        <v>4.5529217209171816E-2</v>
      </c>
      <c r="K804" s="97">
        <f t="shared" si="233"/>
        <v>0.25014559546785575</v>
      </c>
      <c r="L804" s="97">
        <f t="shared" si="241"/>
        <v>40.099180036678746</v>
      </c>
      <c r="M804" s="97">
        <f t="shared" si="234"/>
        <v>264.97417617943876</v>
      </c>
      <c r="N804" s="97">
        <f t="shared" si="235"/>
        <v>25.517587266413649</v>
      </c>
      <c r="O804" s="97">
        <f t="shared" si="236"/>
        <v>0.60910216301948816</v>
      </c>
      <c r="P804" s="97">
        <f t="shared" si="237"/>
        <v>0.60910216301948816</v>
      </c>
      <c r="Q804" s="97">
        <f t="shared" si="238"/>
        <v>0.266276383451165</v>
      </c>
      <c r="R804" s="97">
        <f t="shared" si="239"/>
        <v>4.7746982751113151E-2</v>
      </c>
      <c r="S804" s="97">
        <f t="shared" si="242"/>
        <v>237.92436122078385</v>
      </c>
      <c r="T804" s="97">
        <f t="shared" si="243"/>
        <v>148.98209364347727</v>
      </c>
      <c r="U804" s="97">
        <f t="shared" si="244"/>
        <v>541.51701401733123</v>
      </c>
      <c r="V804" s="33">
        <f t="shared" si="245"/>
        <v>999.99999999999932</v>
      </c>
      <c r="W804" s="101">
        <f t="shared" si="240"/>
        <v>24419.009842251482</v>
      </c>
      <c r="X804" s="108">
        <f t="shared" si="246"/>
        <v>309.50089233919084</v>
      </c>
      <c r="Y804" s="32">
        <f>(uNES*L804+ uOCEX*G804+uEREX*'PH + UC'!H804+uHOEX*I804+uNES*S804+ uOCEX*N804+uEREX*O804+uHOEX*P804)/(1+oDR)^A$5:A$65536</f>
        <v>162.17543299655009</v>
      </c>
    </row>
    <row r="805" spans="1:25" x14ac:dyDescent="0.25">
      <c r="A805" s="4">
        <v>799</v>
      </c>
      <c r="C805" s="106">
        <f>IF(male=0,VLOOKUP((($A$5:$A$1570/'Life tables'!$I$2)*2)+age,lifetable,13,1),IF(male=1,VLOOKUP((($A$5:$A$1570/'Life tables'!$I$2)*2)+age,lifetable,10,1),"error"))</f>
        <v>9.128120834711595E-4</v>
      </c>
      <c r="F805" s="97">
        <f t="shared" si="228"/>
        <v>45.047655638745468</v>
      </c>
      <c r="G805" s="97">
        <f t="shared" si="229"/>
        <v>4.5251312884608703</v>
      </c>
      <c r="H805" s="97">
        <f t="shared" si="230"/>
        <v>0.10355207018338139</v>
      </c>
      <c r="I805" s="97">
        <f t="shared" si="231"/>
        <v>0.10355207018338139</v>
      </c>
      <c r="J805" s="97">
        <f t="shared" si="232"/>
        <v>4.5439686080358768E-2</v>
      </c>
      <c r="K805" s="97">
        <f t="shared" si="233"/>
        <v>0.24965369556483391</v>
      </c>
      <c r="L805" s="97">
        <f t="shared" si="241"/>
        <v>40.020326828272644</v>
      </c>
      <c r="M805" s="97">
        <f t="shared" si="234"/>
        <v>264.45323670044542</v>
      </c>
      <c r="N805" s="97">
        <f t="shared" si="235"/>
        <v>25.467419665904796</v>
      </c>
      <c r="O805" s="97">
        <f t="shared" si="236"/>
        <v>0.6079046675954729</v>
      </c>
      <c r="P805" s="97">
        <f t="shared" si="237"/>
        <v>0.6079046675954729</v>
      </c>
      <c r="Q805" s="97">
        <f t="shared" si="238"/>
        <v>0.26575288383145351</v>
      </c>
      <c r="R805" s="97">
        <f t="shared" si="239"/>
        <v>4.7653112138223597E-2</v>
      </c>
      <c r="S805" s="97">
        <f t="shared" si="242"/>
        <v>237.45660170337999</v>
      </c>
      <c r="T805" s="97">
        <f t="shared" si="243"/>
        <v>149.29328621338908</v>
      </c>
      <c r="U805" s="97">
        <f t="shared" si="244"/>
        <v>541.81432082503432</v>
      </c>
      <c r="V805" s="33">
        <f t="shared" si="245"/>
        <v>999.99999999999943</v>
      </c>
      <c r="W805" s="101">
        <f t="shared" si="240"/>
        <v>24343.00953552674</v>
      </c>
      <c r="X805" s="108">
        <f t="shared" si="246"/>
        <v>308.89239296157604</v>
      </c>
      <c r="Y805" s="32">
        <f>(uNES*L805+ uOCEX*G805+uEREX*'PH + UC'!H805+uHOEX*I805+uNES*S805+ uOCEX*N805+uEREX*O805+uHOEX*P805)/(1+oDR)^A$5:A$65536</f>
        <v>161.81003724069862</v>
      </c>
    </row>
    <row r="806" spans="1:25" x14ac:dyDescent="0.25">
      <c r="A806" s="4">
        <v>800</v>
      </c>
      <c r="C806" s="106">
        <f>IF(male=0,VLOOKUP((($A$5:$A$1570/'Life tables'!$I$2)*2)+age,lifetable,13,1),IF(male=1,VLOOKUP((($A$5:$A$1570/'Life tables'!$I$2)*2)+age,lifetable,10,1),"error"))</f>
        <v>9.128120834711595E-4</v>
      </c>
      <c r="F806" s="97">
        <f t="shared" si="228"/>
        <v>44.959072333428026</v>
      </c>
      <c r="G806" s="97">
        <f t="shared" si="229"/>
        <v>4.5162329100470897</v>
      </c>
      <c r="H806" s="97">
        <f t="shared" si="230"/>
        <v>0.10334844172549072</v>
      </c>
      <c r="I806" s="97">
        <f t="shared" si="231"/>
        <v>0.10334844172549072</v>
      </c>
      <c r="J806" s="97">
        <f t="shared" si="232"/>
        <v>4.5350331872497984E-2</v>
      </c>
      <c r="K806" s="97">
        <f t="shared" si="233"/>
        <v>0.24916276769690673</v>
      </c>
      <c r="L806" s="97">
        <f t="shared" si="241"/>
        <v>39.941629440360551</v>
      </c>
      <c r="M806" s="97">
        <f t="shared" si="234"/>
        <v>263.93332062814795</v>
      </c>
      <c r="N806" s="97">
        <f t="shared" si="235"/>
        <v>25.417350621678096</v>
      </c>
      <c r="O806" s="97">
        <f t="shared" si="236"/>
        <v>0.60670952469969686</v>
      </c>
      <c r="P806" s="97">
        <f t="shared" si="237"/>
        <v>0.60670952469969686</v>
      </c>
      <c r="Q806" s="97">
        <f t="shared" si="238"/>
        <v>0.26523041264793812</v>
      </c>
      <c r="R806" s="97">
        <f t="shared" si="239"/>
        <v>4.7559425937953259E-2</v>
      </c>
      <c r="S806" s="97">
        <f t="shared" si="242"/>
        <v>236.98976111848458</v>
      </c>
      <c r="T806" s="97">
        <f t="shared" si="243"/>
        <v>149.6038669579095</v>
      </c>
      <c r="U806" s="97">
        <f t="shared" si="244"/>
        <v>542.11104301866919</v>
      </c>
      <c r="V806" s="33">
        <f t="shared" si="245"/>
        <v>999.99999999999943</v>
      </c>
      <c r="W806" s="101">
        <f t="shared" si="240"/>
        <v>24267.245785784391</v>
      </c>
      <c r="X806" s="108">
        <f t="shared" si="246"/>
        <v>308.28509002342071</v>
      </c>
      <c r="Y806" s="32">
        <f>(uNES*L806+ uOCEX*G806+uEREX*'PH + UC'!H806+uHOEX*I806+uNES*S806+ uOCEX*N806+uEREX*O806+uHOEX*P806)/(1+oDR)^A$5:A$65536</f>
        <v>161.44546480053614</v>
      </c>
    </row>
    <row r="807" spans="1:25" x14ac:dyDescent="0.25">
      <c r="A807" s="4">
        <v>801</v>
      </c>
      <c r="C807" s="106">
        <f>IF(male=0,VLOOKUP((($A$5:$A$1570/'Life tables'!$I$2)*2)+age,lifetable,13,1),IF(male=1,VLOOKUP((($A$5:$A$1570/'Life tables'!$I$2)*2)+age,lifetable,10,1),"error"))</f>
        <v>9.128120834711595E-4</v>
      </c>
      <c r="F807" s="97">
        <f t="shared" si="228"/>
        <v>44.87066403331449</v>
      </c>
      <c r="G807" s="97">
        <f t="shared" si="229"/>
        <v>4.5073521112723069</v>
      </c>
      <c r="H807" s="97">
        <f t="shared" si="230"/>
        <v>0.10314521555604104</v>
      </c>
      <c r="I807" s="97">
        <f t="shared" si="231"/>
        <v>0.10314521555604104</v>
      </c>
      <c r="J807" s="97">
        <f t="shared" si="232"/>
        <v>4.5261154192836404E-2</v>
      </c>
      <c r="K807" s="97">
        <f t="shared" si="233"/>
        <v>0.24867280970621908</v>
      </c>
      <c r="L807" s="97">
        <f t="shared" si="241"/>
        <v>39.863087527031048</v>
      </c>
      <c r="M807" s="97">
        <f t="shared" si="234"/>
        <v>263.41442599010617</v>
      </c>
      <c r="N807" s="97">
        <f t="shared" si="235"/>
        <v>25.367379943783288</v>
      </c>
      <c r="O807" s="97">
        <f t="shared" si="236"/>
        <v>0.6055167297980667</v>
      </c>
      <c r="P807" s="97">
        <f t="shared" si="237"/>
        <v>0.6055167297980667</v>
      </c>
      <c r="Q807" s="97">
        <f t="shared" si="238"/>
        <v>0.26470896791848486</v>
      </c>
      <c r="R807" s="97">
        <f t="shared" si="239"/>
        <v>4.746592379487858E-2</v>
      </c>
      <c r="S807" s="97">
        <f t="shared" si="242"/>
        <v>236.52383769501338</v>
      </c>
      <c r="T807" s="97">
        <f t="shared" si="243"/>
        <v>149.91383708002081</v>
      </c>
      <c r="U807" s="97">
        <f t="shared" si="244"/>
        <v>542.40718175217035</v>
      </c>
      <c r="V807" s="33">
        <f t="shared" si="245"/>
        <v>999.99999999999943</v>
      </c>
      <c r="W807" s="101">
        <f t="shared" si="240"/>
        <v>24191.717857723659</v>
      </c>
      <c r="X807" s="108">
        <f t="shared" si="246"/>
        <v>307.67898116780827</v>
      </c>
      <c r="Y807" s="32">
        <f>(uNES*L807+ uOCEX*G807+uEREX*'PH + UC'!H807+uHOEX*I807+uNES*S807+ uOCEX*N807+uEREX*O807+uHOEX*P807)/(1+oDR)^A$5:A$65536</f>
        <v>161.08171381862053</v>
      </c>
    </row>
    <row r="808" spans="1:25" x14ac:dyDescent="0.25">
      <c r="A808" s="4">
        <v>802</v>
      </c>
      <c r="C808" s="106">
        <f>IF(male=0,VLOOKUP((($A$5:$A$1570/'Life tables'!$I$2)*2)+age,lifetable,13,1),IF(male=1,VLOOKUP((($A$5:$A$1570/'Life tables'!$I$2)*2)+age,lifetable,10,1),"error"))</f>
        <v>9.128120834711595E-4</v>
      </c>
      <c r="F808" s="97">
        <f t="shared" si="228"/>
        <v>44.782430352034645</v>
      </c>
      <c r="G808" s="97">
        <f t="shared" si="229"/>
        <v>4.498488853324826</v>
      </c>
      <c r="H808" s="97">
        <f t="shared" si="230"/>
        <v>0.10294239078687437</v>
      </c>
      <c r="I808" s="97">
        <f t="shared" si="231"/>
        <v>0.10294239078687437</v>
      </c>
      <c r="J808" s="97">
        <f t="shared" si="232"/>
        <v>4.5172152651641401E-2</v>
      </c>
      <c r="K808" s="97">
        <f t="shared" si="233"/>
        <v>0.24818381945151075</v>
      </c>
      <c r="L808" s="97">
        <f t="shared" si="241"/>
        <v>39.784700745032914</v>
      </c>
      <c r="M808" s="97">
        <f t="shared" si="234"/>
        <v>262.89655081577354</v>
      </c>
      <c r="N808" s="97">
        <f t="shared" si="235"/>
        <v>25.317507442452467</v>
      </c>
      <c r="O808" s="97">
        <f t="shared" si="236"/>
        <v>0.60432627836084252</v>
      </c>
      <c r="P808" s="97">
        <f t="shared" si="237"/>
        <v>0.60432627836084252</v>
      </c>
      <c r="Q808" s="97">
        <f t="shared" si="238"/>
        <v>0.26418854766286326</v>
      </c>
      <c r="R808" s="97">
        <f t="shared" si="239"/>
        <v>4.7372605353917199E-2</v>
      </c>
      <c r="S808" s="97">
        <f t="shared" si="242"/>
        <v>236.0588296635826</v>
      </c>
      <c r="T808" s="97">
        <f t="shared" si="243"/>
        <v>150.22319778033531</v>
      </c>
      <c r="U808" s="97">
        <f t="shared" si="244"/>
        <v>542.7027381769758</v>
      </c>
      <c r="V808" s="33">
        <f t="shared" si="245"/>
        <v>999.99999999999932</v>
      </c>
      <c r="W808" s="101">
        <f t="shared" si="240"/>
        <v>24116.425018275942</v>
      </c>
      <c r="X808" s="108">
        <f t="shared" si="246"/>
        <v>307.07406404268824</v>
      </c>
      <c r="Y808" s="32">
        <f>(uNES*L808+ uOCEX*G808+uEREX*'PH + UC'!H808+uHOEX*I808+uNES*S808+ uOCEX*N808+uEREX*O808+uHOEX*P808)/(1+oDR)^A$5:A$65536</f>
        <v>160.71878244181775</v>
      </c>
    </row>
    <row r="809" spans="1:25" x14ac:dyDescent="0.25">
      <c r="A809" s="4">
        <v>803</v>
      </c>
      <c r="C809" s="106">
        <f>IF(male=0,VLOOKUP((($A$5:$A$1570/'Life tables'!$I$2)*2)+age,lifetable,13,1),IF(male=1,VLOOKUP((($A$5:$A$1570/'Life tables'!$I$2)*2)+age,lifetable,10,1),"error"))</f>
        <v>9.128120834711595E-4</v>
      </c>
      <c r="F809" s="97">
        <f t="shared" si="228"/>
        <v>44.694370906095195</v>
      </c>
      <c r="G809" s="97">
        <f t="shared" si="229"/>
        <v>4.4896430976819417</v>
      </c>
      <c r="H809" s="97">
        <f t="shared" si="230"/>
        <v>0.10273996653644592</v>
      </c>
      <c r="I809" s="97">
        <f t="shared" si="231"/>
        <v>0.10273996653644592</v>
      </c>
      <c r="J809" s="97">
        <f t="shared" si="232"/>
        <v>4.5083326862082274E-2</v>
      </c>
      <c r="K809" s="97">
        <f t="shared" si="233"/>
        <v>0.24769579480746542</v>
      </c>
      <c r="L809" s="97">
        <f t="shared" si="241"/>
        <v>39.706468753670812</v>
      </c>
      <c r="M809" s="97">
        <f t="shared" si="234"/>
        <v>262.379693136593</v>
      </c>
      <c r="N809" s="97">
        <f t="shared" si="235"/>
        <v>25.267732928109329</v>
      </c>
      <c r="O809" s="97">
        <f t="shared" si="236"/>
        <v>0.60313816586285751</v>
      </c>
      <c r="P809" s="97">
        <f t="shared" si="237"/>
        <v>0.60313816586285751</v>
      </c>
      <c r="Q809" s="97">
        <f t="shared" si="238"/>
        <v>0.26366914990284179</v>
      </c>
      <c r="R809" s="97">
        <f t="shared" si="239"/>
        <v>4.7279470260345291E-2</v>
      </c>
      <c r="S809" s="97">
        <f t="shared" si="242"/>
        <v>235.59473525659476</v>
      </c>
      <c r="T809" s="97">
        <f t="shared" si="243"/>
        <v>150.53195025710025</v>
      </c>
      <c r="U809" s="97">
        <f t="shared" si="244"/>
        <v>542.99771344204362</v>
      </c>
      <c r="V809" s="33">
        <f t="shared" si="245"/>
        <v>999.99999999999932</v>
      </c>
      <c r="W809" s="101">
        <f t="shared" si="240"/>
        <v>24041.366536600664</v>
      </c>
      <c r="X809" s="108">
        <f t="shared" si="246"/>
        <v>306.47033630085548</v>
      </c>
      <c r="Y809" s="32">
        <f>(uNES*L809+ uOCEX*G809+uEREX*'PH + UC'!H809+uHOEX*I809+uNES*S809+ uOCEX*N809+uEREX*O809+uHOEX*P809)/(1+oDR)^A$5:A$65536</f>
        <v>160.35666882128558</v>
      </c>
    </row>
    <row r="810" spans="1:25" x14ac:dyDescent="0.25">
      <c r="A810" s="4">
        <v>804</v>
      </c>
      <c r="C810" s="106">
        <f>IF(male=0,VLOOKUP((($A$5:$A$1570/'Life tables'!$I$2)*2)+age,lifetable,13,1),IF(male=1,VLOOKUP((($A$5:$A$1570/'Life tables'!$I$2)*2)+age,lifetable,10,1),"error"))</f>
        <v>9.128120834711595E-4</v>
      </c>
      <c r="F810" s="97">
        <f t="shared" si="228"/>
        <v>44.606485314768179</v>
      </c>
      <c r="G810" s="97">
        <f t="shared" si="229"/>
        <v>4.4808148060987341</v>
      </c>
      <c r="H810" s="97">
        <f t="shared" si="230"/>
        <v>0.10253794192956769</v>
      </c>
      <c r="I810" s="97">
        <f t="shared" si="231"/>
        <v>0.10253794192956769</v>
      </c>
      <c r="J810" s="97">
        <f t="shared" si="232"/>
        <v>4.4994676440117766E-2</v>
      </c>
      <c r="K810" s="97">
        <f t="shared" si="233"/>
        <v>0.24720873366409221</v>
      </c>
      <c r="L810" s="97">
        <f t="shared" si="241"/>
        <v>39.628391214706099</v>
      </c>
      <c r="M810" s="97">
        <f t="shared" si="234"/>
        <v>261.86385098608724</v>
      </c>
      <c r="N810" s="97">
        <f t="shared" si="235"/>
        <v>25.218056211377839</v>
      </c>
      <c r="O810" s="97">
        <f t="shared" si="236"/>
        <v>0.60195238778372528</v>
      </c>
      <c r="P810" s="97">
        <f t="shared" si="237"/>
        <v>0.60195238778372528</v>
      </c>
      <c r="Q810" s="97">
        <f t="shared" si="238"/>
        <v>0.26315077266227876</v>
      </c>
      <c r="R810" s="97">
        <f t="shared" si="239"/>
        <v>4.7186518159813742E-2</v>
      </c>
      <c r="S810" s="97">
        <f t="shared" si="242"/>
        <v>235.13155270831987</v>
      </c>
      <c r="T810" s="97">
        <f t="shared" si="243"/>
        <v>150.84009570620265</v>
      </c>
      <c r="U810" s="97">
        <f t="shared" si="244"/>
        <v>543.29210869386748</v>
      </c>
      <c r="V810" s="33">
        <f t="shared" si="245"/>
        <v>999.99999999999932</v>
      </c>
      <c r="W810" s="101">
        <f t="shared" si="240"/>
        <v>23966.541684081225</v>
      </c>
      <c r="X810" s="108">
        <f t="shared" si="246"/>
        <v>305.86779559992914</v>
      </c>
      <c r="Y810" s="32">
        <f>(uNES*L810+ uOCEX*G810+uEREX*'PH + UC'!H810+uHOEX*I810+uNES*S810+ uOCEX*N810+uEREX*O810+uHOEX*P810)/(1+oDR)^A$5:A$65536</f>
        <v>159.9953711124586</v>
      </c>
    </row>
    <row r="811" spans="1:25" x14ac:dyDescent="0.25">
      <c r="A811" s="4">
        <v>805</v>
      </c>
      <c r="C811" s="106">
        <f>IF(male=0,VLOOKUP((($A$5:$A$1570/'Life tables'!$I$2)*2)+age,lifetable,13,1),IF(male=1,VLOOKUP((($A$5:$A$1570/'Life tables'!$I$2)*2)+age,lifetable,10,1),"error"))</f>
        <v>9.128120834711595E-4</v>
      </c>
      <c r="F811" s="97">
        <f t="shared" si="228"/>
        <v>44.518773199984786</v>
      </c>
      <c r="G811" s="97">
        <f t="shared" si="229"/>
        <v>4.4720039405973999</v>
      </c>
      <c r="H811" s="97">
        <f t="shared" si="230"/>
        <v>0.10233631609716431</v>
      </c>
      <c r="I811" s="97">
        <f t="shared" si="231"/>
        <v>0.10233631609716431</v>
      </c>
      <c r="J811" s="97">
        <f t="shared" si="232"/>
        <v>4.4906201004388913E-2</v>
      </c>
      <c r="K811" s="97">
        <f t="shared" si="233"/>
        <v>0.24672263392613722</v>
      </c>
      <c r="L811" s="97">
        <f t="shared" si="241"/>
        <v>39.550467792262531</v>
      </c>
      <c r="M811" s="97">
        <f t="shared" si="234"/>
        <v>261.34902239994432</v>
      </c>
      <c r="N811" s="97">
        <f t="shared" si="235"/>
        <v>25.16847710309051</v>
      </c>
      <c r="O811" s="97">
        <f t="shared" si="236"/>
        <v>0.60076893960803757</v>
      </c>
      <c r="P811" s="97">
        <f t="shared" si="237"/>
        <v>0.60076893960803757</v>
      </c>
      <c r="Q811" s="97">
        <f t="shared" si="238"/>
        <v>0.26263341396720885</v>
      </c>
      <c r="R811" s="97">
        <f t="shared" si="239"/>
        <v>4.7093748698363649E-2</v>
      </c>
      <c r="S811" s="97">
        <f t="shared" si="242"/>
        <v>234.66928025497216</v>
      </c>
      <c r="T811" s="97">
        <f t="shared" si="243"/>
        <v>151.14763532117425</v>
      </c>
      <c r="U811" s="97">
        <f t="shared" si="244"/>
        <v>543.585925076492</v>
      </c>
      <c r="V811" s="33">
        <f t="shared" si="245"/>
        <v>999.9999999999992</v>
      </c>
      <c r="W811" s="101">
        <f t="shared" si="240"/>
        <v>23891.949734320591</v>
      </c>
      <c r="X811" s="108">
        <f t="shared" si="246"/>
        <v>305.26643960233298</v>
      </c>
      <c r="Y811" s="32">
        <f>(uNES*L811+ uOCEX*G811+uEREX*'PH + UC'!H811+uHOEX*I811+uNES*S811+ uOCEX*N811+uEREX*O811+uHOEX*P811)/(1+oDR)^A$5:A$65536</f>
        <v>159.63488747503231</v>
      </c>
    </row>
    <row r="812" spans="1:25" x14ac:dyDescent="0.25">
      <c r="A812" s="4">
        <v>806</v>
      </c>
      <c r="C812" s="106">
        <f>IF(male=0,VLOOKUP((($A$5:$A$1570/'Life tables'!$I$2)*2)+age,lifetable,13,1),IF(male=1,VLOOKUP((($A$5:$A$1570/'Life tables'!$I$2)*2)+age,lifetable,10,1),"error"))</f>
        <v>9.128120834711595E-4</v>
      </c>
      <c r="F812" s="97">
        <f t="shared" si="228"/>
        <v>44.431234186234505</v>
      </c>
      <c r="G812" s="97">
        <f t="shared" si="229"/>
        <v>4.4632104634571226</v>
      </c>
      <c r="H812" s="97">
        <f t="shared" si="230"/>
        <v>0.10213508817604125</v>
      </c>
      <c r="I812" s="97">
        <f t="shared" si="231"/>
        <v>0.10213508817604125</v>
      </c>
      <c r="J812" s="97">
        <f t="shared" si="232"/>
        <v>4.4817900176117267E-2</v>
      </c>
      <c r="K812" s="97">
        <f t="shared" si="233"/>
        <v>0.24623749351252464</v>
      </c>
      <c r="L812" s="97">
        <f t="shared" si="241"/>
        <v>39.472698152736655</v>
      </c>
      <c r="M812" s="97">
        <f t="shared" si="234"/>
        <v>260.83520541609846</v>
      </c>
      <c r="N812" s="97">
        <f t="shared" si="235"/>
        <v>25.118995414296151</v>
      </c>
      <c r="O812" s="97">
        <f t="shared" si="236"/>
        <v>0.59958781682554907</v>
      </c>
      <c r="P812" s="97">
        <f t="shared" si="237"/>
        <v>0.59958781682554907</v>
      </c>
      <c r="Q812" s="97">
        <f t="shared" si="238"/>
        <v>0.26211707184592375</v>
      </c>
      <c r="R812" s="97">
        <f t="shared" si="239"/>
        <v>4.7001161522440882E-2</v>
      </c>
      <c r="S812" s="97">
        <f t="shared" si="242"/>
        <v>234.20791613478286</v>
      </c>
      <c r="T812" s="97">
        <f t="shared" si="243"/>
        <v>151.4545702931963</v>
      </c>
      <c r="U812" s="97">
        <f t="shared" si="244"/>
        <v>543.879163731527</v>
      </c>
      <c r="V812" s="33">
        <f t="shared" si="245"/>
        <v>999.99999999999932</v>
      </c>
      <c r="W812" s="101">
        <f t="shared" si="240"/>
        <v>23817.589963136947</v>
      </c>
      <c r="X812" s="108">
        <f t="shared" si="246"/>
        <v>304.66626597527596</v>
      </c>
      <c r="Y812" s="32">
        <f>(uNES*L812+ uOCEX*G812+uEREX*'PH + UC'!H812+uHOEX*I812+uNES*S812+ uOCEX*N812+uEREX*O812+uHOEX*P812)/(1+oDR)^A$5:A$65536</f>
        <v>159.27521607294881</v>
      </c>
    </row>
    <row r="813" spans="1:25" x14ac:dyDescent="0.25">
      <c r="A813" s="4">
        <v>807</v>
      </c>
      <c r="C813" s="106">
        <f>IF(male=0,VLOOKUP((($A$5:$A$1570/'Life tables'!$I$2)*2)+age,lifetable,13,1),IF(male=1,VLOOKUP((($A$5:$A$1570/'Life tables'!$I$2)*2)+age,lifetable,10,1),"error"))</f>
        <v>9.128120834711595E-4</v>
      </c>
      <c r="F813" s="97">
        <f t="shared" si="228"/>
        <v>44.343867900469291</v>
      </c>
      <c r="G813" s="97">
        <f t="shared" si="229"/>
        <v>4.4544343372044448</v>
      </c>
      <c r="H813" s="97">
        <f t="shared" si="230"/>
        <v>0.10193425730866444</v>
      </c>
      <c r="I813" s="97">
        <f t="shared" si="231"/>
        <v>0.10193425730866444</v>
      </c>
      <c r="J813" s="97">
        <f t="shared" si="232"/>
        <v>4.4729773579008328E-2</v>
      </c>
      <c r="K813" s="97">
        <f t="shared" si="233"/>
        <v>0.24575331035582559</v>
      </c>
      <c r="L813" s="97">
        <f t="shared" si="241"/>
        <v>39.395081964712688</v>
      </c>
      <c r="M813" s="97">
        <f t="shared" si="234"/>
        <v>260.32239807480664</v>
      </c>
      <c r="N813" s="97">
        <f t="shared" si="235"/>
        <v>25.069610956267269</v>
      </c>
      <c r="O813" s="97">
        <f t="shared" si="236"/>
        <v>0.5984090149313539</v>
      </c>
      <c r="P813" s="97">
        <f t="shared" si="237"/>
        <v>0.5984090149313539</v>
      </c>
      <c r="Q813" s="97">
        <f t="shared" si="238"/>
        <v>0.26160174432904937</v>
      </c>
      <c r="R813" s="97">
        <f t="shared" si="239"/>
        <v>4.6908756278909815E-2</v>
      </c>
      <c r="S813" s="97">
        <f t="shared" si="242"/>
        <v>233.7474585880687</v>
      </c>
      <c r="T813" s="97">
        <f t="shared" si="243"/>
        <v>151.76090181110436</v>
      </c>
      <c r="U813" s="97">
        <f t="shared" si="244"/>
        <v>544.17182579816176</v>
      </c>
      <c r="V813" s="33">
        <f t="shared" si="245"/>
        <v>999.99999999999932</v>
      </c>
      <c r="W813" s="101">
        <f t="shared" si="240"/>
        <v>23743.461648559125</v>
      </c>
      <c r="X813" s="108">
        <f t="shared" si="246"/>
        <v>304.06727239073314</v>
      </c>
      <c r="Y813" s="32">
        <f>(uNES*L813+ uOCEX*G813+uEREX*'PH + UC'!H813+uHOEX*I813+uNES*S813+ uOCEX*N813+uEREX*O813+uHOEX*P813)/(1+oDR)^A$5:A$65536</f>
        <v>158.91635507438193</v>
      </c>
    </row>
    <row r="814" spans="1:25" x14ac:dyDescent="0.25">
      <c r="A814" s="4">
        <v>808</v>
      </c>
      <c r="C814" s="106">
        <f>IF(male=0,VLOOKUP((($A$5:$A$1570/'Life tables'!$I$2)*2)+age,lifetable,13,1),IF(male=1,VLOOKUP((($A$5:$A$1570/'Life tables'!$I$2)*2)+age,lifetable,10,1),"error"))</f>
        <v>9.128120834711595E-4</v>
      </c>
      <c r="F814" s="97">
        <f t="shared" si="228"/>
        <v>44.256673972012379</v>
      </c>
      <c r="G814" s="97">
        <f t="shared" si="229"/>
        <v>4.44567552460411</v>
      </c>
      <c r="H814" s="97">
        <f t="shared" si="230"/>
        <v>0.10173382264295081</v>
      </c>
      <c r="I814" s="97">
        <f t="shared" si="231"/>
        <v>0.10173382264295081</v>
      </c>
      <c r="J814" s="97">
        <f t="shared" si="232"/>
        <v>4.4641820839159477E-2</v>
      </c>
      <c r="K814" s="97">
        <f t="shared" si="233"/>
        <v>0.24527008240175285</v>
      </c>
      <c r="L814" s="97">
        <f t="shared" si="241"/>
        <v>39.317618898881456</v>
      </c>
      <c r="M814" s="97">
        <f t="shared" si="234"/>
        <v>259.8105984187207</v>
      </c>
      <c r="N814" s="97">
        <f t="shared" si="235"/>
        <v>25.02032354050699</v>
      </c>
      <c r="O814" s="97">
        <f t="shared" si="236"/>
        <v>0.59723252942605143</v>
      </c>
      <c r="P814" s="97">
        <f t="shared" si="237"/>
        <v>0.59723252942605143</v>
      </c>
      <c r="Q814" s="97">
        <f t="shared" si="238"/>
        <v>0.26108742944961816</v>
      </c>
      <c r="R814" s="97">
        <f t="shared" si="239"/>
        <v>4.6816532615066388E-2</v>
      </c>
      <c r="S814" s="97">
        <f t="shared" si="242"/>
        <v>233.28790585729692</v>
      </c>
      <c r="T814" s="97">
        <f t="shared" si="243"/>
        <v>152.06663106139314</v>
      </c>
      <c r="U814" s="97">
        <f t="shared" si="244"/>
        <v>544.4639124131786</v>
      </c>
      <c r="V814" s="33">
        <f t="shared" si="245"/>
        <v>999.9999999999992</v>
      </c>
      <c r="W814" s="101">
        <f t="shared" si="240"/>
        <v>23669.564070821958</v>
      </c>
      <c r="X814" s="108">
        <f t="shared" si="246"/>
        <v>303.46945652542746</v>
      </c>
      <c r="Y814" s="32">
        <f>(uNES*L814+ uOCEX*G814+uEREX*'PH + UC'!H814+uHOEX*I814+uNES*S814+ uOCEX*N814+uEREX*O814+uHOEX*P814)/(1+oDR)^A$5:A$65536</f>
        <v>158.55830265172276</v>
      </c>
    </row>
    <row r="815" spans="1:25" x14ac:dyDescent="0.25">
      <c r="A815" s="4">
        <v>809</v>
      </c>
      <c r="C815" s="106">
        <f>IF(male=0,VLOOKUP((($A$5:$A$1570/'Life tables'!$I$2)*2)+age,lifetable,13,1),IF(male=1,VLOOKUP((($A$5:$A$1570/'Life tables'!$I$2)*2)+age,lifetable,10,1),"error"))</f>
        <v>9.9786705819526755E-4</v>
      </c>
      <c r="F815" s="97">
        <f t="shared" si="228"/>
        <v>44.169652032471625</v>
      </c>
      <c r="G815" s="97">
        <f t="shared" si="229"/>
        <v>4.436933988650356</v>
      </c>
      <c r="H815" s="97">
        <f t="shared" si="230"/>
        <v>0.10153378333206894</v>
      </c>
      <c r="I815" s="97">
        <f t="shared" si="231"/>
        <v>0.10153378333206894</v>
      </c>
      <c r="J815" s="97">
        <f t="shared" si="232"/>
        <v>4.8705545437174223E-2</v>
      </c>
      <c r="K815" s="97">
        <f t="shared" si="233"/>
        <v>0.24478780760868055</v>
      </c>
      <c r="L815" s="97">
        <f t="shared" si="241"/>
        <v>39.236157124111273</v>
      </c>
      <c r="M815" s="97">
        <f t="shared" si="234"/>
        <v>259.29980449295584</v>
      </c>
      <c r="N815" s="97">
        <f t="shared" si="235"/>
        <v>24.971132978755673</v>
      </c>
      <c r="O815" s="97">
        <f t="shared" si="236"/>
        <v>0.5960583558159035</v>
      </c>
      <c r="P815" s="97">
        <f t="shared" si="237"/>
        <v>0.5960583558159035</v>
      </c>
      <c r="Q815" s="97">
        <f t="shared" si="238"/>
        <v>0.28485417810136904</v>
      </c>
      <c r="R815" s="97">
        <f t="shared" si="239"/>
        <v>4.6724490178650428E-2</v>
      </c>
      <c r="S815" s="97">
        <f t="shared" si="242"/>
        <v>232.80497613428835</v>
      </c>
      <c r="T815" s="97">
        <f t="shared" si="243"/>
        <v>152.40019078493168</v>
      </c>
      <c r="U815" s="97">
        <f t="shared" si="244"/>
        <v>544.75542471096594</v>
      </c>
      <c r="V815" s="33">
        <f t="shared" si="245"/>
        <v>999.9999999999992</v>
      </c>
      <c r="W815" s="101">
        <f t="shared" si="240"/>
        <v>23593.974729245918</v>
      </c>
      <c r="X815" s="108">
        <f t="shared" si="246"/>
        <v>302.84438450410158</v>
      </c>
      <c r="Y815" s="32">
        <f>(uNES*L815+ uOCEX*G815+uEREX*'PH + UC'!H815+uHOEX*I815+uNES*S815+ uOCEX*N815+uEREX*O815+uHOEX*P815)/(1+oDR)^A$5:A$65536</f>
        <v>158.18596249204003</v>
      </c>
    </row>
    <row r="816" spans="1:25" x14ac:dyDescent="0.25">
      <c r="A816" s="4">
        <v>810</v>
      </c>
      <c r="C816" s="106">
        <f>IF(male=0,VLOOKUP((($A$5:$A$1570/'Life tables'!$I$2)*2)+age,lifetable,13,1),IF(male=1,VLOOKUP((($A$5:$A$1570/'Life tables'!$I$2)*2)+age,lifetable,10,1),"error"))</f>
        <v>9.9786705819526755E-4</v>
      </c>
      <c r="F816" s="97">
        <f t="shared" si="228"/>
        <v>44.078632643318684</v>
      </c>
      <c r="G816" s="97">
        <f t="shared" si="229"/>
        <v>4.4277909005168574</v>
      </c>
      <c r="H816" s="97">
        <f t="shared" si="230"/>
        <v>0.1013245549928808</v>
      </c>
      <c r="I816" s="97">
        <f t="shared" si="231"/>
        <v>0.1013245549928808</v>
      </c>
      <c r="J816" s="97">
        <f t="shared" si="232"/>
        <v>4.8605179036488221E-2</v>
      </c>
      <c r="K816" s="97">
        <f t="shared" si="233"/>
        <v>0.24428337898641631</v>
      </c>
      <c r="L816" s="97">
        <f t="shared" si="241"/>
        <v>39.155304074793158</v>
      </c>
      <c r="M816" s="97">
        <f t="shared" si="234"/>
        <v>258.76575186078287</v>
      </c>
      <c r="N816" s="97">
        <f t="shared" si="235"/>
        <v>24.919702553184305</v>
      </c>
      <c r="O816" s="97">
        <f t="shared" si="236"/>
        <v>0.59483071688854428</v>
      </c>
      <c r="P816" s="97">
        <f t="shared" si="237"/>
        <v>0.59483071688854428</v>
      </c>
      <c r="Q816" s="97">
        <f t="shared" si="238"/>
        <v>0.28426749380402461</v>
      </c>
      <c r="R816" s="97">
        <f t="shared" si="239"/>
        <v>4.662825664305003E-2</v>
      </c>
      <c r="S816" s="97">
        <f t="shared" si="242"/>
        <v>232.3254921233744</v>
      </c>
      <c r="T816" s="97">
        <f t="shared" si="243"/>
        <v>152.7330634577722</v>
      </c>
      <c r="U816" s="97">
        <f t="shared" si="244"/>
        <v>545.04633634659535</v>
      </c>
      <c r="V816" s="33">
        <f t="shared" si="245"/>
        <v>999.99999999999909</v>
      </c>
      <c r="W816" s="101">
        <f t="shared" si="240"/>
        <v>23518.336449919778</v>
      </c>
      <c r="X816" s="108">
        <f t="shared" si="246"/>
        <v>302.22060019563156</v>
      </c>
      <c r="Y816" s="32">
        <f>(uNES*L816+ uOCEX*G816+uEREX*'PH + UC'!H816+uHOEX*I816+uNES*S816+ uOCEX*N816+uEREX*O816+uHOEX*P816)/(1+oDR)^A$5:A$65536</f>
        <v>157.81473994047772</v>
      </c>
    </row>
    <row r="817" spans="1:25" x14ac:dyDescent="0.25">
      <c r="A817" s="4">
        <v>811</v>
      </c>
      <c r="C817" s="106">
        <f>IF(male=0,VLOOKUP((($A$5:$A$1570/'Life tables'!$I$2)*2)+age,lifetable,13,1),IF(male=1,VLOOKUP((($A$5:$A$1570/'Life tables'!$I$2)*2)+age,lifetable,10,1),"error"))</f>
        <v>9.9786705819526755E-4</v>
      </c>
      <c r="F817" s="97">
        <f t="shared" si="228"/>
        <v>43.987802810941865</v>
      </c>
      <c r="G817" s="97">
        <f t="shared" si="229"/>
        <v>4.4186668537582401</v>
      </c>
      <c r="H817" s="97">
        <f t="shared" si="230"/>
        <v>0.10111576239216355</v>
      </c>
      <c r="I817" s="97">
        <f t="shared" si="231"/>
        <v>0.10111576239216355</v>
      </c>
      <c r="J817" s="97">
        <f t="shared" si="232"/>
        <v>4.8505021658643642E-2</v>
      </c>
      <c r="K817" s="97">
        <f t="shared" si="233"/>
        <v>0.24378000088607177</v>
      </c>
      <c r="L817" s="97">
        <f t="shared" si="241"/>
        <v>39.074619409854584</v>
      </c>
      <c r="M817" s="97">
        <f t="shared" si="234"/>
        <v>258.23279738468972</v>
      </c>
      <c r="N817" s="97">
        <f t="shared" si="235"/>
        <v>24.868377882422717</v>
      </c>
      <c r="O817" s="97">
        <f t="shared" si="236"/>
        <v>0.59360560231753257</v>
      </c>
      <c r="P817" s="97">
        <f t="shared" si="237"/>
        <v>0.59360560231753257</v>
      </c>
      <c r="Q817" s="97">
        <f t="shared" si="238"/>
        <v>0.28368201588764197</v>
      </c>
      <c r="R817" s="97">
        <f t="shared" si="239"/>
        <v>4.6532220989523122E-2</v>
      </c>
      <c r="S817" s="97">
        <f t="shared" si="242"/>
        <v>231.84699406075478</v>
      </c>
      <c r="T817" s="97">
        <f t="shared" si="243"/>
        <v>153.06525049531848</v>
      </c>
      <c r="U817" s="97">
        <f t="shared" si="244"/>
        <v>545.33664856847099</v>
      </c>
      <c r="V817" s="33">
        <f t="shared" si="245"/>
        <v>999.9999999999992</v>
      </c>
      <c r="W817" s="101">
        <f t="shared" si="240"/>
        <v>23442.940648669057</v>
      </c>
      <c r="X817" s="108">
        <f t="shared" si="246"/>
        <v>301.59810093620973</v>
      </c>
      <c r="Y817" s="32">
        <f>(uNES*L817+ uOCEX*G817+uEREX*'PH + UC'!H817+uHOEX*I817+uNES*S817+ uOCEX*N817+uEREX*O817+uHOEX*P817)/(1+oDR)^A$5:A$65536</f>
        <v>157.44438866252014</v>
      </c>
    </row>
    <row r="818" spans="1:25" x14ac:dyDescent="0.25">
      <c r="A818" s="4">
        <v>812</v>
      </c>
      <c r="C818" s="106">
        <f>IF(male=0,VLOOKUP((($A$5:$A$1570/'Life tables'!$I$2)*2)+age,lifetable,13,1),IF(male=1,VLOOKUP((($A$5:$A$1570/'Life tables'!$I$2)*2)+age,lifetable,10,1),"error"))</f>
        <v>9.9786705819526755E-4</v>
      </c>
      <c r="F818" s="97">
        <f t="shared" si="228"/>
        <v>43.897162040566506</v>
      </c>
      <c r="G818" s="97">
        <f t="shared" si="229"/>
        <v>4.4095617986733542</v>
      </c>
      <c r="H818" s="97">
        <f t="shared" si="230"/>
        <v>0.1009074043925674</v>
      </c>
      <c r="I818" s="97">
        <f t="shared" si="231"/>
        <v>0.1009074043925674</v>
      </c>
      <c r="J818" s="97">
        <f t="shared" si="232"/>
        <v>4.8405072758056132E-2</v>
      </c>
      <c r="K818" s="97">
        <f t="shared" si="233"/>
        <v>0.24327767056561023</v>
      </c>
      <c r="L818" s="97">
        <f t="shared" si="241"/>
        <v>38.994102689784349</v>
      </c>
      <c r="M818" s="97">
        <f t="shared" si="234"/>
        <v>257.70093889564328</v>
      </c>
      <c r="N818" s="97">
        <f t="shared" si="235"/>
        <v>24.81715875758832</v>
      </c>
      <c r="O818" s="97">
        <f t="shared" si="236"/>
        <v>0.59238300711686254</v>
      </c>
      <c r="P818" s="97">
        <f t="shared" si="237"/>
        <v>0.59238300711686254</v>
      </c>
      <c r="Q818" s="97">
        <f t="shared" si="238"/>
        <v>0.28309774196942661</v>
      </c>
      <c r="R818" s="97">
        <f t="shared" si="239"/>
        <v>4.6436382827221082E-2</v>
      </c>
      <c r="S818" s="97">
        <f t="shared" si="242"/>
        <v>231.36947999902458</v>
      </c>
      <c r="T818" s="97">
        <f t="shared" si="243"/>
        <v>153.39675331004597</v>
      </c>
      <c r="U818" s="97">
        <f t="shared" si="244"/>
        <v>545.62636262186379</v>
      </c>
      <c r="V818" s="33">
        <f t="shared" si="245"/>
        <v>999.9999999999992</v>
      </c>
      <c r="W818" s="101">
        <f t="shared" si="240"/>
        <v>23367.786550534471</v>
      </c>
      <c r="X818" s="108">
        <f t="shared" si="246"/>
        <v>300.97688406808948</v>
      </c>
      <c r="Y818" s="32">
        <f>(uNES*L818+ uOCEX*G818+uEREX*'PH + UC'!H818+uHOEX*I818+uNES*S818+ uOCEX*N818+uEREX*O818+uHOEX*P818)/(1+oDR)^A$5:A$65536</f>
        <v>157.07490660781377</v>
      </c>
    </row>
    <row r="819" spans="1:25" x14ac:dyDescent="0.25">
      <c r="A819" s="4">
        <v>813</v>
      </c>
      <c r="C819" s="106">
        <f>IF(male=0,VLOOKUP((($A$5:$A$1570/'Life tables'!$I$2)*2)+age,lifetable,13,1),IF(male=1,VLOOKUP((($A$5:$A$1570/'Life tables'!$I$2)*2)+age,lifetable,10,1),"error"))</f>
        <v>9.9786705819526755E-4</v>
      </c>
      <c r="F819" s="97">
        <f t="shared" si="228"/>
        <v>43.806709843669054</v>
      </c>
      <c r="G819" s="97">
        <f t="shared" si="229"/>
        <v>4.4004756861889867</v>
      </c>
      <c r="H819" s="97">
        <f t="shared" si="230"/>
        <v>0.10069947987111218</v>
      </c>
      <c r="I819" s="97">
        <f t="shared" si="231"/>
        <v>0.10069947987111218</v>
      </c>
      <c r="J819" s="97">
        <f t="shared" si="232"/>
        <v>4.8305331796034474E-2</v>
      </c>
      <c r="K819" s="97">
        <f t="shared" si="233"/>
        <v>0.24277638531763865</v>
      </c>
      <c r="L819" s="97">
        <f t="shared" si="241"/>
        <v>38.913753480624173</v>
      </c>
      <c r="M819" s="97">
        <f t="shared" si="234"/>
        <v>257.17017422442035</v>
      </c>
      <c r="N819" s="97">
        <f t="shared" si="235"/>
        <v>24.766044969780229</v>
      </c>
      <c r="O819" s="97">
        <f t="shared" si="236"/>
        <v>0.59116292630009171</v>
      </c>
      <c r="P819" s="97">
        <f t="shared" si="237"/>
        <v>0.59116292630009171</v>
      </c>
      <c r="Q819" s="97">
        <f t="shared" si="238"/>
        <v>0.2825146696663754</v>
      </c>
      <c r="R819" s="97">
        <f t="shared" si="239"/>
        <v>4.6340741765261068E-2</v>
      </c>
      <c r="S819" s="97">
        <f t="shared" si="242"/>
        <v>230.89294799060829</v>
      </c>
      <c r="T819" s="97">
        <f t="shared" si="243"/>
        <v>153.72757331150837</v>
      </c>
      <c r="U819" s="97">
        <f t="shared" si="244"/>
        <v>545.91547974894672</v>
      </c>
      <c r="V819" s="33">
        <f t="shared" si="245"/>
        <v>999.99999999999909</v>
      </c>
      <c r="W819" s="101">
        <f t="shared" si="240"/>
        <v>23292.8733829097</v>
      </c>
      <c r="X819" s="108">
        <f t="shared" si="246"/>
        <v>300.35694693954406</v>
      </c>
      <c r="Y819" s="32">
        <f>(uNES*L819+ uOCEX*G819+uEREX*'PH + UC'!H819+uHOEX*I819+uNES*S819+ uOCEX*N819+uEREX*O819+uHOEX*P819)/(1+oDR)^A$5:A$65536</f>
        <v>156.70629173110416</v>
      </c>
    </row>
    <row r="820" spans="1:25" x14ac:dyDescent="0.25">
      <c r="A820" s="4">
        <v>814</v>
      </c>
      <c r="C820" s="106">
        <f>IF(male=0,VLOOKUP((($A$5:$A$1570/'Life tables'!$I$2)*2)+age,lifetable,13,1),IF(male=1,VLOOKUP((($A$5:$A$1570/'Life tables'!$I$2)*2)+age,lifetable,10,1),"error"))</f>
        <v>9.9786705819526755E-4</v>
      </c>
      <c r="F820" s="97">
        <f t="shared" si="228"/>
        <v>43.716445737701846</v>
      </c>
      <c r="G820" s="97">
        <f t="shared" si="229"/>
        <v>4.3914084678322149</v>
      </c>
      <c r="H820" s="97">
        <f t="shared" si="230"/>
        <v>0.10049198771855458</v>
      </c>
      <c r="I820" s="97">
        <f t="shared" si="231"/>
        <v>0.10049198771855458</v>
      </c>
      <c r="J820" s="97">
        <f t="shared" si="232"/>
        <v>4.8205798240476924E-2</v>
      </c>
      <c r="K820" s="97">
        <f t="shared" si="233"/>
        <v>0.24227614246788232</v>
      </c>
      <c r="L820" s="97">
        <f t="shared" si="241"/>
        <v>38.83357135372416</v>
      </c>
      <c r="M820" s="97">
        <f t="shared" si="234"/>
        <v>256.64050120184226</v>
      </c>
      <c r="N820" s="97">
        <f t="shared" si="235"/>
        <v>24.715036310101826</v>
      </c>
      <c r="O820" s="97">
        <f t="shared" si="236"/>
        <v>0.5899453548808794</v>
      </c>
      <c r="P820" s="97">
        <f t="shared" si="237"/>
        <v>0.5899453548808794</v>
      </c>
      <c r="Q820" s="97">
        <f t="shared" si="238"/>
        <v>0.28193279659553383</v>
      </c>
      <c r="R820" s="97">
        <f t="shared" si="239"/>
        <v>4.6245297412768241E-2</v>
      </c>
      <c r="S820" s="97">
        <f t="shared" si="242"/>
        <v>230.41739608797036</v>
      </c>
      <c r="T820" s="97">
        <f t="shared" si="243"/>
        <v>154.05771190634437</v>
      </c>
      <c r="U820" s="97">
        <f t="shared" si="244"/>
        <v>546.20400118882742</v>
      </c>
      <c r="V820" s="33">
        <f t="shared" si="245"/>
        <v>999.9999999999992</v>
      </c>
      <c r="W820" s="101">
        <f t="shared" si="240"/>
        <v>23218.200375540837</v>
      </c>
      <c r="X820" s="108">
        <f t="shared" si="246"/>
        <v>299.73828690482742</v>
      </c>
      <c r="Y820" s="32">
        <f>(uNES*L820+ uOCEX*G820+uEREX*'PH + UC'!H820+uHOEX*I820+uNES*S820+ uOCEX*N820+uEREX*O820+uHOEX*P820)/(1+oDR)^A$5:A$65536</f>
        <v>156.3385419922102</v>
      </c>
    </row>
    <row r="821" spans="1:25" x14ac:dyDescent="0.25">
      <c r="A821" s="4">
        <v>815</v>
      </c>
      <c r="C821" s="106">
        <f>IF(male=0,VLOOKUP((($A$5:$A$1570/'Life tables'!$I$2)*2)+age,lifetable,13,1),IF(male=1,VLOOKUP((($A$5:$A$1570/'Life tables'!$I$2)*2)+age,lifetable,10,1),"error"))</f>
        <v>9.9786705819526755E-4</v>
      </c>
      <c r="F821" s="97">
        <f t="shared" si="228"/>
        <v>43.626369245831555</v>
      </c>
      <c r="G821" s="97">
        <f t="shared" si="229"/>
        <v>4.3823600957041338</v>
      </c>
      <c r="H821" s="97">
        <f t="shared" si="230"/>
        <v>0.10028492683878701</v>
      </c>
      <c r="I821" s="97">
        <f t="shared" si="231"/>
        <v>0.10028492683878701</v>
      </c>
      <c r="J821" s="97">
        <f t="shared" si="232"/>
        <v>4.8106471565582939E-2</v>
      </c>
      <c r="K821" s="97">
        <f t="shared" si="233"/>
        <v>0.24177693937373521</v>
      </c>
      <c r="L821" s="97">
        <f t="shared" si="241"/>
        <v>38.753555885510529</v>
      </c>
      <c r="M821" s="97">
        <f t="shared" si="234"/>
        <v>256.11191765899588</v>
      </c>
      <c r="N821" s="97">
        <f t="shared" si="235"/>
        <v>24.664132569682085</v>
      </c>
      <c r="O821" s="97">
        <f t="shared" si="236"/>
        <v>0.58873028787349602</v>
      </c>
      <c r="P821" s="97">
        <f t="shared" si="237"/>
        <v>0.58873028787349602</v>
      </c>
      <c r="Q821" s="97">
        <f t="shared" si="238"/>
        <v>0.28135212037423912</v>
      </c>
      <c r="R821" s="97">
        <f t="shared" si="239"/>
        <v>4.6150049378915627E-2</v>
      </c>
      <c r="S821" s="97">
        <f t="shared" si="242"/>
        <v>229.94282234381365</v>
      </c>
      <c r="T821" s="97">
        <f t="shared" si="243"/>
        <v>154.38717049828418</v>
      </c>
      <c r="U821" s="97">
        <f t="shared" si="244"/>
        <v>546.49192817758012</v>
      </c>
      <c r="V821" s="33">
        <f t="shared" si="245"/>
        <v>999.99999999999932</v>
      </c>
      <c r="W821" s="101">
        <f t="shared" si="240"/>
        <v>23143.766760525024</v>
      </c>
      <c r="X821" s="108">
        <f t="shared" si="246"/>
        <v>299.12090132413499</v>
      </c>
      <c r="Y821" s="32">
        <f>(uNES*L821+ uOCEX*G821+uEREX*'PH + UC'!H821+uHOEX*I821+uNES*S821+ uOCEX*N821+uEREX*O821+uHOEX*P821)/(1+oDR)^A$5:A$65536</f>
        <v>155.97165535599754</v>
      </c>
    </row>
    <row r="822" spans="1:25" x14ac:dyDescent="0.25">
      <c r="A822" s="4">
        <v>816</v>
      </c>
      <c r="C822" s="106">
        <f>IF(male=0,VLOOKUP((($A$5:$A$1570/'Life tables'!$I$2)*2)+age,lifetable,13,1),IF(male=1,VLOOKUP((($A$5:$A$1570/'Life tables'!$I$2)*2)+age,lifetable,10,1),"error"))</f>
        <v>9.9786705819526755E-4</v>
      </c>
      <c r="F822" s="97">
        <f t="shared" si="228"/>
        <v>43.536479896690778</v>
      </c>
      <c r="G822" s="97">
        <f t="shared" si="229"/>
        <v>4.3733305224548999</v>
      </c>
      <c r="H822" s="97">
        <f t="shared" si="230"/>
        <v>0.10007829614826651</v>
      </c>
      <c r="I822" s="97">
        <f t="shared" si="231"/>
        <v>0.10007829614826651</v>
      </c>
      <c r="J822" s="97">
        <f t="shared" si="232"/>
        <v>4.8007351251579206E-2</v>
      </c>
      <c r="K822" s="97">
        <f t="shared" si="233"/>
        <v>0.24127877342288359</v>
      </c>
      <c r="L822" s="97">
        <f t="shared" si="241"/>
        <v>38.67370665726488</v>
      </c>
      <c r="M822" s="97">
        <f t="shared" si="234"/>
        <v>255.58442142744417</v>
      </c>
      <c r="N822" s="97">
        <f t="shared" si="235"/>
        <v>24.613333539695823</v>
      </c>
      <c r="O822" s="97">
        <f t="shared" si="236"/>
        <v>0.58751772029330596</v>
      </c>
      <c r="P822" s="97">
        <f t="shared" si="237"/>
        <v>0.58751772029330596</v>
      </c>
      <c r="Q822" s="97">
        <f t="shared" si="238"/>
        <v>0.28077263862035168</v>
      </c>
      <c r="R822" s="97">
        <f t="shared" si="239"/>
        <v>4.6054997272962028E-2</v>
      </c>
      <c r="S822" s="97">
        <f t="shared" si="242"/>
        <v>229.46922481126842</v>
      </c>
      <c r="T822" s="97">
        <f t="shared" si="243"/>
        <v>154.7159504881561</v>
      </c>
      <c r="U822" s="97">
        <f t="shared" si="244"/>
        <v>546.77926194827592</v>
      </c>
      <c r="V822" s="33">
        <f t="shared" si="245"/>
        <v>999.9999999999992</v>
      </c>
      <c r="W822" s="101">
        <f t="shared" si="240"/>
        <v>23069.571772309195</v>
      </c>
      <c r="X822" s="108">
        <f t="shared" si="246"/>
        <v>298.50478756356716</v>
      </c>
      <c r="Y822" s="32">
        <f>(uNES*L822+ uOCEX*G822+uEREX*'PH + UC'!H822+uHOEX*I822+uNES*S822+ uOCEX*N822+uEREX*O822+uHOEX*P822)/(1+oDR)^A$5:A$65536</f>
        <v>155.60562979235419</v>
      </c>
    </row>
    <row r="823" spans="1:25" x14ac:dyDescent="0.25">
      <c r="A823" s="4">
        <v>817</v>
      </c>
      <c r="C823" s="106">
        <f>IF(male=0,VLOOKUP((($A$5:$A$1570/'Life tables'!$I$2)*2)+age,lifetable,13,1),IF(male=1,VLOOKUP((($A$5:$A$1570/'Life tables'!$I$2)*2)+age,lifetable,10,1),"error"))</f>
        <v>9.9786705819526755E-4</v>
      </c>
      <c r="F823" s="97">
        <f t="shared" si="228"/>
        <v>43.446777224141854</v>
      </c>
      <c r="G823" s="97">
        <f t="shared" si="229"/>
        <v>4.3643197012600101</v>
      </c>
      <c r="H823" s="97">
        <f t="shared" si="230"/>
        <v>9.9872094575471804E-2</v>
      </c>
      <c r="I823" s="97">
        <f t="shared" si="231"/>
        <v>9.9872094575471804E-2</v>
      </c>
      <c r="J823" s="97">
        <f t="shared" si="232"/>
        <v>4.7908436784459218E-2</v>
      </c>
      <c r="K823" s="97">
        <f t="shared" si="233"/>
        <v>0.24078164203199676</v>
      </c>
      <c r="L823" s="97">
        <f t="shared" si="241"/>
        <v>38.594023254914447</v>
      </c>
      <c r="M823" s="97">
        <f t="shared" si="234"/>
        <v>255.05801033942529</v>
      </c>
      <c r="N823" s="97">
        <f t="shared" si="235"/>
        <v>24.562639011382871</v>
      </c>
      <c r="O823" s="97">
        <f t="shared" si="236"/>
        <v>0.58630764715722561</v>
      </c>
      <c r="P823" s="97">
        <f t="shared" si="237"/>
        <v>0.58630764715722561</v>
      </c>
      <c r="Q823" s="97">
        <f t="shared" si="238"/>
        <v>0.28019434895247375</v>
      </c>
      <c r="R823" s="97">
        <f t="shared" si="239"/>
        <v>4.5960140704287909E-2</v>
      </c>
      <c r="S823" s="97">
        <f t="shared" si="242"/>
        <v>228.99660154407121</v>
      </c>
      <c r="T823" s="97">
        <f t="shared" si="243"/>
        <v>155.04405327389304</v>
      </c>
      <c r="U823" s="97">
        <f t="shared" si="244"/>
        <v>547.06600373101219</v>
      </c>
      <c r="V823" s="33">
        <f t="shared" si="245"/>
        <v>999.99999999999909</v>
      </c>
      <c r="W823" s="101">
        <f t="shared" si="240"/>
        <v>22995.614647688162</v>
      </c>
      <c r="X823" s="108">
        <f t="shared" si="246"/>
        <v>297.88994299509397</v>
      </c>
      <c r="Y823" s="32">
        <f>(uNES*L823+ uOCEX*G823+uEREX*'PH + UC'!H823+uHOEX*I823+uNES*S823+ uOCEX*N823+uEREX*O823+uHOEX*P823)/(1+oDR)^A$5:A$65536</f>
        <v>155.24046327616651</v>
      </c>
    </row>
    <row r="824" spans="1:25" x14ac:dyDescent="0.25">
      <c r="A824" s="4">
        <v>818</v>
      </c>
      <c r="C824" s="106">
        <f>IF(male=0,VLOOKUP((($A$5:$A$1570/'Life tables'!$I$2)*2)+age,lifetable,13,1),IF(male=1,VLOOKUP((($A$5:$A$1570/'Life tables'!$I$2)*2)+age,lifetable,10,1),"error"))</f>
        <v>9.9786705819526755E-4</v>
      </c>
      <c r="F824" s="97">
        <f t="shared" si="228"/>
        <v>43.357260767052615</v>
      </c>
      <c r="G824" s="97">
        <f t="shared" si="229"/>
        <v>4.3553275857977738</v>
      </c>
      <c r="H824" s="97">
        <f t="shared" si="230"/>
        <v>9.9666321060387933E-2</v>
      </c>
      <c r="I824" s="97">
        <f t="shared" si="231"/>
        <v>9.9666321060387933E-2</v>
      </c>
      <c r="J824" s="97">
        <f t="shared" si="232"/>
        <v>4.7809727655735955E-2</v>
      </c>
      <c r="K824" s="97">
        <f t="shared" si="233"/>
        <v>0.24028554264548443</v>
      </c>
      <c r="L824" s="97">
        <f t="shared" si="241"/>
        <v>38.514505268832849</v>
      </c>
      <c r="M824" s="97">
        <f t="shared" si="234"/>
        <v>254.5326822280413</v>
      </c>
      <c r="N824" s="97">
        <f t="shared" si="235"/>
        <v>24.512048776066266</v>
      </c>
      <c r="O824" s="97">
        <f t="shared" si="236"/>
        <v>0.58510006348415766</v>
      </c>
      <c r="P824" s="97">
        <f t="shared" si="237"/>
        <v>0.58510006348415766</v>
      </c>
      <c r="Q824" s="97">
        <f t="shared" si="238"/>
        <v>0.27961724899015611</v>
      </c>
      <c r="R824" s="97">
        <f t="shared" si="239"/>
        <v>4.5865479282429428E-2</v>
      </c>
      <c r="S824" s="97">
        <f t="shared" si="242"/>
        <v>228.52495059673413</v>
      </c>
      <c r="T824" s="97">
        <f t="shared" si="243"/>
        <v>155.37148025053892</v>
      </c>
      <c r="U824" s="97">
        <f t="shared" si="244"/>
        <v>547.35215475294012</v>
      </c>
      <c r="V824" s="33">
        <f t="shared" si="245"/>
        <v>999.99999999999909</v>
      </c>
      <c r="W824" s="101">
        <f t="shared" si="240"/>
        <v>22921.894625802703</v>
      </c>
      <c r="X824" s="108">
        <f t="shared" si="246"/>
        <v>297.2763649965201</v>
      </c>
      <c r="Y824" s="32">
        <f>(uNES*L824+ uOCEX*G824+uEREX*'PH + UC'!H824+uHOEX*I824+uNES*S824+ uOCEX*N824+uEREX*O824+uHOEX*P824)/(1+oDR)^A$5:A$65536</f>
        <v>154.87615378729507</v>
      </c>
    </row>
    <row r="825" spans="1:25" x14ac:dyDescent="0.25">
      <c r="A825" s="4">
        <v>819</v>
      </c>
      <c r="C825" s="106">
        <f>IF(male=0,VLOOKUP((($A$5:$A$1570/'Life tables'!$I$2)*2)+age,lifetable,13,1),IF(male=1,VLOOKUP((($A$5:$A$1570/'Life tables'!$I$2)*2)+age,lifetable,10,1),"error"))</f>
        <v>9.9786705819526755E-4</v>
      </c>
      <c r="F825" s="97">
        <f t="shared" si="228"/>
        <v>43.267930069083185</v>
      </c>
      <c r="G825" s="97">
        <f t="shared" si="229"/>
        <v>4.3463541302278941</v>
      </c>
      <c r="H825" s="97">
        <f t="shared" si="230"/>
        <v>9.9460974554016035E-2</v>
      </c>
      <c r="I825" s="97">
        <f t="shared" si="231"/>
        <v>9.9460974554016035E-2</v>
      </c>
      <c r="J825" s="97">
        <f t="shared" si="232"/>
        <v>4.7711223362206852E-2</v>
      </c>
      <c r="K825" s="97">
        <f t="shared" si="233"/>
        <v>0.23979047273431522</v>
      </c>
      <c r="L825" s="97">
        <f t="shared" si="241"/>
        <v>38.435152293650738</v>
      </c>
      <c r="M825" s="97">
        <f t="shared" si="234"/>
        <v>254.00843492743695</v>
      </c>
      <c r="N825" s="97">
        <f t="shared" si="235"/>
        <v>24.461562625169456</v>
      </c>
      <c r="O825" s="97">
        <f t="shared" si="236"/>
        <v>0.58389496429540122</v>
      </c>
      <c r="P825" s="97">
        <f t="shared" si="237"/>
        <v>0.58389496429540122</v>
      </c>
      <c r="Q825" s="97">
        <f t="shared" si="238"/>
        <v>0.27904133635409573</v>
      </c>
      <c r="R825" s="97">
        <f t="shared" si="239"/>
        <v>4.5771012617110605E-2</v>
      </c>
      <c r="S825" s="97">
        <f t="shared" si="242"/>
        <v>228.05427002470549</v>
      </c>
      <c r="T825" s="97">
        <f t="shared" si="243"/>
        <v>155.69823281025523</v>
      </c>
      <c r="U825" s="97">
        <f t="shared" si="244"/>
        <v>547.63771623829155</v>
      </c>
      <c r="V825" s="33">
        <f t="shared" si="245"/>
        <v>999.9999999999992</v>
      </c>
      <c r="W825" s="101">
        <f t="shared" si="240"/>
        <v>22848.410948137109</v>
      </c>
      <c r="X825" s="108">
        <f t="shared" si="246"/>
        <v>296.6640509514524</v>
      </c>
      <c r="Y825" s="32">
        <f>(uNES*L825+ uOCEX*G825+uEREX*'PH + UC'!H825+uHOEX*I825+uNES*S825+ uOCEX*N825+uEREX*O825+uHOEX*P825)/(1+oDR)^A$5:A$65536</f>
        <v>154.51269931055234</v>
      </c>
    </row>
    <row r="826" spans="1:25" x14ac:dyDescent="0.25">
      <c r="A826" s="4">
        <v>820</v>
      </c>
      <c r="C826" s="106">
        <f>IF(male=0,VLOOKUP((($A$5:$A$1570/'Life tables'!$I$2)*2)+age,lifetable,13,1),IF(male=1,VLOOKUP((($A$5:$A$1570/'Life tables'!$I$2)*2)+age,lifetable,10,1),"error"))</f>
        <v>9.9786705819526755E-4</v>
      </c>
      <c r="F826" s="97">
        <f t="shared" si="228"/>
        <v>43.178784678483396</v>
      </c>
      <c r="G826" s="97">
        <f t="shared" si="229"/>
        <v>4.3373992891711222</v>
      </c>
      <c r="H826" s="97">
        <f t="shared" si="230"/>
        <v>9.9256054017907727E-2</v>
      </c>
      <c r="I826" s="97">
        <f t="shared" si="231"/>
        <v>9.9256054017907727E-2</v>
      </c>
      <c r="J826" s="97">
        <f t="shared" si="232"/>
        <v>4.7612923405730388E-2</v>
      </c>
      <c r="K826" s="97">
        <f t="shared" si="233"/>
        <v>0.23929642979489385</v>
      </c>
      <c r="L826" s="97">
        <f t="shared" si="241"/>
        <v>38.355963928075838</v>
      </c>
      <c r="M826" s="97">
        <f t="shared" si="234"/>
        <v>253.48526627296903</v>
      </c>
      <c r="N826" s="97">
        <f t="shared" si="235"/>
        <v>24.411180350232605</v>
      </c>
      <c r="O826" s="97">
        <f t="shared" si="236"/>
        <v>0.58269234461504182</v>
      </c>
      <c r="P826" s="97">
        <f t="shared" si="237"/>
        <v>0.58269234461504182</v>
      </c>
      <c r="Q826" s="97">
        <f t="shared" si="238"/>
        <v>0.27846660866632017</v>
      </c>
      <c r="R826" s="97">
        <f t="shared" si="239"/>
        <v>4.567674031827388E-2</v>
      </c>
      <c r="S826" s="97">
        <f t="shared" si="242"/>
        <v>227.58455788452176</v>
      </c>
      <c r="T826" s="97">
        <f t="shared" si="243"/>
        <v>156.02431234232728</v>
      </c>
      <c r="U826" s="97">
        <f t="shared" si="244"/>
        <v>547.92268940840472</v>
      </c>
      <c r="V826" s="33">
        <f t="shared" si="245"/>
        <v>999.9999999999992</v>
      </c>
      <c r="W826" s="101">
        <f t="shared" si="240"/>
        <v>22775.162858516702</v>
      </c>
      <c r="X826" s="108">
        <f t="shared" si="246"/>
        <v>296.0529982492672</v>
      </c>
      <c r="Y826" s="32">
        <f>(uNES*L826+ uOCEX*G826+uEREX*'PH + UC'!H826+uHOEX*I826+uNES*S826+ uOCEX*N826+uEREX*O826+uHOEX*P826)/(1+oDR)^A$5:A$65536</f>
        <v>154.1500978356799</v>
      </c>
    </row>
    <row r="827" spans="1:25" x14ac:dyDescent="0.25">
      <c r="A827" s="4">
        <v>821</v>
      </c>
      <c r="C827" s="106">
        <f>IF(male=0,VLOOKUP((($A$5:$A$1570/'Life tables'!$I$2)*2)+age,lifetable,13,1),IF(male=1,VLOOKUP((($A$5:$A$1570/'Life tables'!$I$2)*2)+age,lifetable,10,1),"error"))</f>
        <v>9.9786705819526755E-4</v>
      </c>
      <c r="F827" s="97">
        <f t="shared" si="228"/>
        <v>43.089824147900387</v>
      </c>
      <c r="G827" s="97">
        <f t="shared" si="229"/>
        <v>4.3284630176899261</v>
      </c>
      <c r="H827" s="97">
        <f t="shared" si="230"/>
        <v>9.9051558423722805E-2</v>
      </c>
      <c r="I827" s="97">
        <f t="shared" si="231"/>
        <v>9.9051558423722805E-2</v>
      </c>
      <c r="J827" s="97">
        <f t="shared" si="232"/>
        <v>4.7514827293013887E-2</v>
      </c>
      <c r="K827" s="97">
        <f t="shared" si="233"/>
        <v>0.23880341134799482</v>
      </c>
      <c r="L827" s="97">
        <f t="shared" si="241"/>
        <v>38.27693977472201</v>
      </c>
      <c r="M827" s="97">
        <f t="shared" si="234"/>
        <v>252.96317410136686</v>
      </c>
      <c r="N827" s="97">
        <f t="shared" si="235"/>
        <v>24.360901742928068</v>
      </c>
      <c r="O827" s="97">
        <f t="shared" si="236"/>
        <v>0.58149219947032005</v>
      </c>
      <c r="P827" s="97">
        <f t="shared" si="237"/>
        <v>0.58149219947032005</v>
      </c>
      <c r="Q827" s="97">
        <f t="shared" si="238"/>
        <v>0.27789306355036575</v>
      </c>
      <c r="R827" s="97">
        <f t="shared" si="239"/>
        <v>4.5582661996109011E-2</v>
      </c>
      <c r="S827" s="97">
        <f t="shared" si="242"/>
        <v>227.11581223395169</v>
      </c>
      <c r="T827" s="97">
        <f t="shared" si="243"/>
        <v>156.34972023317064</v>
      </c>
      <c r="U827" s="97">
        <f t="shared" si="244"/>
        <v>548.2070754817488</v>
      </c>
      <c r="V827" s="33">
        <f t="shared" si="245"/>
        <v>999.9999999999992</v>
      </c>
      <c r="W827" s="101">
        <f t="shared" si="240"/>
        <v>22702.14960310495</v>
      </c>
      <c r="X827" s="108">
        <f t="shared" si="246"/>
        <v>295.44320428507979</v>
      </c>
      <c r="Y827" s="32">
        <f>(uNES*L827+ uOCEX*G827+uEREX*'PH + UC'!H827+uHOEX*I827+uNES*S827+ uOCEX*N827+uEREX*O827+uHOEX*P827)/(1+oDR)^A$5:A$65536</f>
        <v>153.78834735732744</v>
      </c>
    </row>
    <row r="828" spans="1:25" x14ac:dyDescent="0.25">
      <c r="A828" s="4">
        <v>822</v>
      </c>
      <c r="C828" s="106">
        <f>IF(male=0,VLOOKUP((($A$5:$A$1570/'Life tables'!$I$2)*2)+age,lifetable,13,1),IF(male=1,VLOOKUP((($A$5:$A$1570/'Life tables'!$I$2)*2)+age,lifetable,10,1),"error"))</f>
        <v>9.9786705819526755E-4</v>
      </c>
      <c r="F828" s="97">
        <f t="shared" si="228"/>
        <v>43.001048034195655</v>
      </c>
      <c r="G828" s="97">
        <f t="shared" si="229"/>
        <v>4.3195452712701163</v>
      </c>
      <c r="H828" s="97">
        <f t="shared" si="230"/>
        <v>9.8847486752808744E-2</v>
      </c>
      <c r="I828" s="97">
        <f t="shared" si="231"/>
        <v>9.8847486752808744E-2</v>
      </c>
      <c r="J828" s="97">
        <f t="shared" si="232"/>
        <v>4.7416934535411834E-2</v>
      </c>
      <c r="K828" s="97">
        <f t="shared" si="233"/>
        <v>0.23831141493774863</v>
      </c>
      <c r="L828" s="97">
        <f t="shared" si="241"/>
        <v>38.19807943994676</v>
      </c>
      <c r="M828" s="97">
        <f t="shared" si="234"/>
        <v>252.44215625088412</v>
      </c>
      <c r="N828" s="97">
        <f t="shared" si="235"/>
        <v>24.310726595074982</v>
      </c>
      <c r="O828" s="97">
        <f t="shared" si="236"/>
        <v>0.58029452389198033</v>
      </c>
      <c r="P828" s="97">
        <f t="shared" si="237"/>
        <v>0.58029452389198033</v>
      </c>
      <c r="Q828" s="97">
        <f t="shared" si="238"/>
        <v>0.27732069863144254</v>
      </c>
      <c r="R828" s="97">
        <f t="shared" si="239"/>
        <v>4.5488777261080436E-2</v>
      </c>
      <c r="S828" s="97">
        <f t="shared" si="242"/>
        <v>226.64803113213267</v>
      </c>
      <c r="T828" s="97">
        <f t="shared" si="243"/>
        <v>156.67445786633749</v>
      </c>
      <c r="U828" s="97">
        <f t="shared" si="244"/>
        <v>548.49087567394758</v>
      </c>
      <c r="V828" s="33">
        <f t="shared" si="245"/>
        <v>999.99999999999909</v>
      </c>
      <c r="W828" s="101">
        <f t="shared" si="240"/>
        <v>22629.370430400435</v>
      </c>
      <c r="X828" s="108">
        <f t="shared" si="246"/>
        <v>294.83466645971407</v>
      </c>
      <c r="Y828" s="32">
        <f>(uNES*L828+ uOCEX*G828+uEREX*'PH + UC'!H828+uHOEX*I828+uNES*S828+ uOCEX*N828+uEREX*O828+uHOEX*P828)/(1+oDR)^A$5:A$65536</f>
        <v>153.42744587503111</v>
      </c>
    </row>
    <row r="829" spans="1:25" x14ac:dyDescent="0.25">
      <c r="A829" s="4">
        <v>823</v>
      </c>
      <c r="C829" s="106">
        <f>IF(male=0,VLOOKUP((($A$5:$A$1570/'Life tables'!$I$2)*2)+age,lifetable,13,1),IF(male=1,VLOOKUP((($A$5:$A$1570/'Life tables'!$I$2)*2)+age,lifetable,10,1),"error"))</f>
        <v>9.9786705819526755E-4</v>
      </c>
      <c r="F829" s="97">
        <f t="shared" si="228"/>
        <v>42.91245589827124</v>
      </c>
      <c r="G829" s="97">
        <f t="shared" si="229"/>
        <v>4.3106460058033838</v>
      </c>
      <c r="H829" s="97">
        <f t="shared" si="230"/>
        <v>9.8643837995801065E-2</v>
      </c>
      <c r="I829" s="97">
        <f t="shared" si="231"/>
        <v>9.8643837995801065E-2</v>
      </c>
      <c r="J829" s="97">
        <f t="shared" si="232"/>
        <v>4.7319244648734209E-2</v>
      </c>
      <c r="K829" s="97">
        <f t="shared" si="233"/>
        <v>0.23782043813067835</v>
      </c>
      <c r="L829" s="97">
        <f t="shared" si="241"/>
        <v>38.119382533696843</v>
      </c>
      <c r="M829" s="97">
        <f t="shared" si="234"/>
        <v>251.92221056144285</v>
      </c>
      <c r="N829" s="97">
        <f t="shared" si="235"/>
        <v>24.260654698653166</v>
      </c>
      <c r="O829" s="97">
        <f t="shared" si="236"/>
        <v>0.57909931291460237</v>
      </c>
      <c r="P829" s="97">
        <f t="shared" si="237"/>
        <v>0.57909931291460237</v>
      </c>
      <c r="Q829" s="97">
        <f t="shared" si="238"/>
        <v>0.276749511536594</v>
      </c>
      <c r="R829" s="97">
        <f t="shared" si="239"/>
        <v>4.5395085723953225E-2</v>
      </c>
      <c r="S829" s="97">
        <f t="shared" si="242"/>
        <v>226.18121263969994</v>
      </c>
      <c r="T829" s="97">
        <f t="shared" si="243"/>
        <v>156.99852662252283</v>
      </c>
      <c r="U829" s="97">
        <f t="shared" si="244"/>
        <v>548.77409119780225</v>
      </c>
      <c r="V829" s="33">
        <f t="shared" si="245"/>
        <v>999.9999999999992</v>
      </c>
      <c r="W829" s="101">
        <f t="shared" si="240"/>
        <v>22556.824591233555</v>
      </c>
      <c r="X829" s="108">
        <f t="shared" si="246"/>
        <v>294.22738217967412</v>
      </c>
      <c r="Y829" s="32">
        <f>(uNES*L829+ uOCEX*G829+uEREX*'PH + UC'!H829+uHOEX*I829+uNES*S829+ uOCEX*N829+uEREX*O829+uHOEX*P829)/(1+oDR)^A$5:A$65536</f>
        <v>153.06739139319308</v>
      </c>
    </row>
    <row r="830" spans="1:25" x14ac:dyDescent="0.25">
      <c r="A830" s="4">
        <v>824</v>
      </c>
      <c r="C830" s="106">
        <f>IF(male=0,VLOOKUP((($A$5:$A$1570/'Life tables'!$I$2)*2)+age,lifetable,13,1),IF(male=1,VLOOKUP((($A$5:$A$1570/'Life tables'!$I$2)*2)+age,lifetable,10,1),"error"))</f>
        <v>9.9786705819526755E-4</v>
      </c>
      <c r="F830" s="97">
        <f t="shared" si="228"/>
        <v>42.824047304904603</v>
      </c>
      <c r="G830" s="97">
        <f t="shared" si="229"/>
        <v>4.3017651775707133</v>
      </c>
      <c r="H830" s="97">
        <f t="shared" si="230"/>
        <v>9.8440611152243812E-2</v>
      </c>
      <c r="I830" s="97">
        <f t="shared" si="231"/>
        <v>9.8440611152243812E-2</v>
      </c>
      <c r="J830" s="97">
        <f t="shared" si="232"/>
        <v>4.7221757153064328E-2</v>
      </c>
      <c r="K830" s="97">
        <f t="shared" si="233"/>
        <v>0.23733047851478467</v>
      </c>
      <c r="L830" s="97">
        <f t="shared" si="241"/>
        <v>38.040848669361552</v>
      </c>
      <c r="M830" s="97">
        <f t="shared" si="234"/>
        <v>251.40333487476951</v>
      </c>
      <c r="N830" s="97">
        <f t="shared" si="235"/>
        <v>24.210685845816197</v>
      </c>
      <c r="O830" s="97">
        <f t="shared" si="236"/>
        <v>0.57790656157691378</v>
      </c>
      <c r="P830" s="97">
        <f t="shared" si="237"/>
        <v>0.57790656157691378</v>
      </c>
      <c r="Q830" s="97">
        <f t="shared" si="238"/>
        <v>0.2761794998948453</v>
      </c>
      <c r="R830" s="97">
        <f t="shared" si="239"/>
        <v>4.53015869958176E-2</v>
      </c>
      <c r="S830" s="97">
        <f t="shared" si="242"/>
        <v>225.71535481890882</v>
      </c>
      <c r="T830" s="97">
        <f t="shared" si="243"/>
        <v>157.32192787957075</v>
      </c>
      <c r="U830" s="97">
        <f t="shared" si="244"/>
        <v>549.05672326331285</v>
      </c>
      <c r="V830" s="33">
        <f t="shared" si="245"/>
        <v>999.9999999999992</v>
      </c>
      <c r="W830" s="101">
        <f t="shared" si="240"/>
        <v>22484.511338763095</v>
      </c>
      <c r="X830" s="108">
        <f t="shared" si="246"/>
        <v>293.62134885711561</v>
      </c>
      <c r="Y830" s="32">
        <f>(uNES*L830+ uOCEX*G830+uEREX*'PH + UC'!H830+uHOEX*I830+uNES*S830+ uOCEX*N830+uEREX*O830+uHOEX*P830)/(1+oDR)^A$5:A$65536</f>
        <v>152.70818192106151</v>
      </c>
    </row>
    <row r="831" spans="1:25" x14ac:dyDescent="0.25">
      <c r="A831" s="4">
        <v>825</v>
      </c>
      <c r="C831" s="106">
        <f>IF(male=0,VLOOKUP((($A$5:$A$1570/'Life tables'!$I$2)*2)+age,lifetable,13,1),IF(male=1,VLOOKUP((($A$5:$A$1570/'Life tables'!$I$2)*2)+age,lifetable,10,1),"error"))</f>
        <v>9.9786705819526755E-4</v>
      </c>
      <c r="F831" s="97">
        <f t="shared" si="228"/>
        <v>42.735821822591625</v>
      </c>
      <c r="G831" s="97">
        <f t="shared" si="229"/>
        <v>4.2929027432266134</v>
      </c>
      <c r="H831" s="97">
        <f t="shared" si="230"/>
        <v>9.8237805230228681E-2</v>
      </c>
      <c r="I831" s="97">
        <f t="shared" si="231"/>
        <v>9.8237805230228681E-2</v>
      </c>
      <c r="J831" s="97">
        <f t="shared" si="232"/>
        <v>4.7124471572585855E-2</v>
      </c>
      <c r="K831" s="97">
        <f t="shared" si="233"/>
        <v>0.23684153369867575</v>
      </c>
      <c r="L831" s="97">
        <f t="shared" si="241"/>
        <v>37.962477463633292</v>
      </c>
      <c r="M831" s="97">
        <f t="shared" si="234"/>
        <v>250.88552703452399</v>
      </c>
      <c r="N831" s="97">
        <f t="shared" si="235"/>
        <v>24.160819828903854</v>
      </c>
      <c r="O831" s="97">
        <f t="shared" si="236"/>
        <v>0.5767162649220865</v>
      </c>
      <c r="P831" s="97">
        <f t="shared" si="237"/>
        <v>0.5767162649220865</v>
      </c>
      <c r="Q831" s="97">
        <f t="shared" si="238"/>
        <v>0.27561066133734619</v>
      </c>
      <c r="R831" s="97">
        <f t="shared" si="239"/>
        <v>4.5208280688112154E-2</v>
      </c>
      <c r="S831" s="97">
        <f t="shared" si="242"/>
        <v>225.2504557337505</v>
      </c>
      <c r="T831" s="97">
        <f t="shared" si="243"/>
        <v>157.64466301248069</v>
      </c>
      <c r="U831" s="97">
        <f t="shared" si="244"/>
        <v>549.33877307769967</v>
      </c>
      <c r="V831" s="33">
        <f t="shared" si="245"/>
        <v>999.99999999999932</v>
      </c>
      <c r="W831" s="101">
        <f t="shared" si="240"/>
        <v>22412.429928472473</v>
      </c>
      <c r="X831" s="108">
        <f t="shared" si="246"/>
        <v>293.01656390981884</v>
      </c>
      <c r="Y831" s="32">
        <f>(uNES*L831+ uOCEX*G831+uEREX*'PH + UC'!H831+uHOEX*I831+uNES*S831+ uOCEX*N831+uEREX*O831+uHOEX*P831)/(1+oDR)^A$5:A$65536</f>
        <v>152.34981547271119</v>
      </c>
    </row>
    <row r="832" spans="1:25" x14ac:dyDescent="0.25">
      <c r="A832" s="4">
        <v>826</v>
      </c>
      <c r="C832" s="106">
        <f>IF(male=0,VLOOKUP((($A$5:$A$1570/'Life tables'!$I$2)*2)+age,lifetable,13,1),IF(male=1,VLOOKUP((($A$5:$A$1570/'Life tables'!$I$2)*2)+age,lifetable,10,1),"error"))</f>
        <v>9.9786705819526755E-4</v>
      </c>
      <c r="F832" s="97">
        <f t="shared" si="228"/>
        <v>42.647779023397462</v>
      </c>
      <c r="G832" s="97">
        <f t="shared" si="229"/>
        <v>4.284058659784133</v>
      </c>
      <c r="H832" s="97">
        <f t="shared" si="230"/>
        <v>9.8035419246052094E-2</v>
      </c>
      <c r="I832" s="97">
        <f t="shared" si="231"/>
        <v>9.8035419246052094E-2</v>
      </c>
      <c r="J832" s="97">
        <f t="shared" si="232"/>
        <v>4.7027387435418219E-2</v>
      </c>
      <c r="K832" s="97">
        <f t="shared" si="233"/>
        <v>0.23635360131074057</v>
      </c>
      <c r="L832" s="97">
        <f t="shared" si="241"/>
        <v>37.884268536375068</v>
      </c>
      <c r="M832" s="97">
        <f t="shared" si="234"/>
        <v>250.36878488642142</v>
      </c>
      <c r="N832" s="97">
        <f t="shared" si="235"/>
        <v>24.111056440453833</v>
      </c>
      <c r="O832" s="97">
        <f t="shared" si="236"/>
        <v>0.57552841799801702</v>
      </c>
      <c r="P832" s="97">
        <f t="shared" si="237"/>
        <v>0.57552841799801702</v>
      </c>
      <c r="Q832" s="97">
        <f t="shared" si="238"/>
        <v>0.27504299349750372</v>
      </c>
      <c r="R832" s="97">
        <f t="shared" si="239"/>
        <v>4.511516641264586E-2</v>
      </c>
      <c r="S832" s="97">
        <f t="shared" si="242"/>
        <v>224.78651345006139</v>
      </c>
      <c r="T832" s="97">
        <f t="shared" si="243"/>
        <v>157.96673339341362</v>
      </c>
      <c r="U832" s="97">
        <f t="shared" si="244"/>
        <v>549.62024184542304</v>
      </c>
      <c r="V832" s="33">
        <f t="shared" si="245"/>
        <v>999.9999999999992</v>
      </c>
      <c r="W832" s="101">
        <f t="shared" si="240"/>
        <v>22340.579618165953</v>
      </c>
      <c r="X832" s="108">
        <f t="shared" si="246"/>
        <v>292.41302476116255</v>
      </c>
      <c r="Y832" s="32">
        <f>(uNES*L832+ uOCEX*G832+uEREX*'PH + UC'!H832+uHOEX*I832+uNES*S832+ uOCEX*N832+uEREX*O832+uHOEX*P832)/(1+oDR)^A$5:A$65536</f>
        <v>151.99229006702407</v>
      </c>
    </row>
    <row r="833" spans="1:25" x14ac:dyDescent="0.25">
      <c r="A833" s="4">
        <v>827</v>
      </c>
      <c r="C833" s="106">
        <f>IF(male=0,VLOOKUP((($A$5:$A$1570/'Life tables'!$I$2)*2)+age,lifetable,13,1),IF(male=1,VLOOKUP((($A$5:$A$1570/'Life tables'!$I$2)*2)+age,lifetable,10,1),"error"))</f>
        <v>9.9786705819526755E-4</v>
      </c>
      <c r="F833" s="97">
        <f t="shared" si="228"/>
        <v>42.55991848281478</v>
      </c>
      <c r="G833" s="97">
        <f t="shared" si="229"/>
        <v>4.275232884600622</v>
      </c>
      <c r="H833" s="97">
        <f t="shared" si="230"/>
        <v>9.7833452223889408E-2</v>
      </c>
      <c r="I833" s="97">
        <f t="shared" si="231"/>
        <v>9.7833452223889408E-2</v>
      </c>
      <c r="J833" s="97">
        <f t="shared" si="232"/>
        <v>4.6930504273460349E-2</v>
      </c>
      <c r="K833" s="97">
        <f t="shared" si="233"/>
        <v>0.23586667899836333</v>
      </c>
      <c r="L833" s="97">
        <f t="shared" si="241"/>
        <v>37.806221510494559</v>
      </c>
      <c r="M833" s="97">
        <f t="shared" si="234"/>
        <v>249.85310627834778</v>
      </c>
      <c r="N833" s="97">
        <f t="shared" si="235"/>
        <v>24.061395473212894</v>
      </c>
      <c r="O833" s="97">
        <f t="shared" si="236"/>
        <v>0.57434301585759173</v>
      </c>
      <c r="P833" s="97">
        <f t="shared" si="237"/>
        <v>0.57434301585759173</v>
      </c>
      <c r="Q833" s="97">
        <f t="shared" si="238"/>
        <v>0.27447649401110991</v>
      </c>
      <c r="R833" s="97">
        <f t="shared" si="239"/>
        <v>4.5022243781618843E-2</v>
      </c>
      <c r="S833" s="97">
        <f t="shared" si="242"/>
        <v>224.32352603562697</v>
      </c>
      <c r="T833" s="97">
        <f t="shared" si="243"/>
        <v>158.28814039169819</v>
      </c>
      <c r="U833" s="97">
        <f t="shared" si="244"/>
        <v>549.90113076820307</v>
      </c>
      <c r="V833" s="33">
        <f t="shared" si="245"/>
        <v>999.99999999999932</v>
      </c>
      <c r="W833" s="101">
        <f t="shared" si="240"/>
        <v>22268.959667964547</v>
      </c>
      <c r="X833" s="108">
        <f t="shared" si="246"/>
        <v>291.81072884009802</v>
      </c>
      <c r="Y833" s="32">
        <f>(uNES*L833+ uOCEX*G833+uEREX*'PH + UC'!H833+uHOEX*I833+uNES*S833+ uOCEX*N833+uEREX*O833+uHOEX*P833)/(1+oDR)^A$5:A$65536</f>
        <v>151.6356037276706</v>
      </c>
    </row>
    <row r="834" spans="1:25" x14ac:dyDescent="0.25">
      <c r="A834" s="4">
        <v>828</v>
      </c>
      <c r="C834" s="106">
        <f>IF(male=0,VLOOKUP((($A$5:$A$1570/'Life tables'!$I$2)*2)+age,lifetable,13,1),IF(male=1,VLOOKUP((($A$5:$A$1570/'Life tables'!$I$2)*2)+age,lifetable,10,1),"error"))</f>
        <v>9.9786705819526755E-4</v>
      </c>
      <c r="F834" s="97">
        <f t="shared" si="228"/>
        <v>42.472239779629</v>
      </c>
      <c r="G834" s="97">
        <f t="shared" si="229"/>
        <v>4.2664253753641947</v>
      </c>
      <c r="H834" s="97">
        <f t="shared" si="230"/>
        <v>9.7631903195485079E-2</v>
      </c>
      <c r="I834" s="97">
        <f t="shared" si="231"/>
        <v>9.7631903195485079E-2</v>
      </c>
      <c r="J834" s="97">
        <f t="shared" si="232"/>
        <v>4.6833821622242089E-2</v>
      </c>
      <c r="K834" s="97">
        <f t="shared" si="233"/>
        <v>0.23538076442717676</v>
      </c>
      <c r="L834" s="97">
        <f t="shared" si="241"/>
        <v>37.728336011824418</v>
      </c>
      <c r="M834" s="97">
        <f t="shared" si="234"/>
        <v>249.33848906046896</v>
      </c>
      <c r="N834" s="97">
        <f t="shared" si="235"/>
        <v>24.011836720147354</v>
      </c>
      <c r="O834" s="97">
        <f t="shared" si="236"/>
        <v>0.57316005355893818</v>
      </c>
      <c r="P834" s="97">
        <f t="shared" si="237"/>
        <v>0.57316005355893818</v>
      </c>
      <c r="Q834" s="97">
        <f t="shared" si="238"/>
        <v>0.27391116051646142</v>
      </c>
      <c r="R834" s="97">
        <f t="shared" si="239"/>
        <v>4.4929512407642057E-2</v>
      </c>
      <c r="S834" s="97">
        <f t="shared" si="242"/>
        <v>223.86149156027963</v>
      </c>
      <c r="T834" s="97">
        <f t="shared" si="243"/>
        <v>158.6088853738369</v>
      </c>
      <c r="U834" s="97">
        <f t="shared" si="244"/>
        <v>550.1814410450379</v>
      </c>
      <c r="V834" s="33">
        <f t="shared" si="245"/>
        <v>999.9999999999992</v>
      </c>
      <c r="W834" s="101">
        <f t="shared" si="240"/>
        <v>22197.56934030195</v>
      </c>
      <c r="X834" s="108">
        <f t="shared" si="246"/>
        <v>291.20967358112443</v>
      </c>
      <c r="Y834" s="32">
        <f>(uNES*L834+ uOCEX*G834+uEREX*'PH + UC'!H834+uHOEX*I834+uNES*S834+ uOCEX*N834+uEREX*O834+uHOEX*P834)/(1+oDR)^A$5:A$65536</f>
        <v>151.27975448309166</v>
      </c>
    </row>
    <row r="835" spans="1:25" x14ac:dyDescent="0.25">
      <c r="A835" s="4">
        <v>829</v>
      </c>
      <c r="C835" s="106">
        <f>IF(male=0,VLOOKUP((($A$5:$A$1570/'Life tables'!$I$2)*2)+age,lifetable,13,1),IF(male=1,VLOOKUP((($A$5:$A$1570/'Life tables'!$I$2)*2)+age,lifetable,10,1),"error"))</f>
        <v>9.9786705819526755E-4</v>
      </c>
      <c r="F835" s="97">
        <f t="shared" si="228"/>
        <v>42.384742495790263</v>
      </c>
      <c r="G835" s="97">
        <f t="shared" si="229"/>
        <v>4.2576360900808679</v>
      </c>
      <c r="H835" s="97">
        <f t="shared" si="230"/>
        <v>9.7430771199858407E-2</v>
      </c>
      <c r="I835" s="97">
        <f t="shared" si="231"/>
        <v>9.7430771199858407E-2</v>
      </c>
      <c r="J835" s="97">
        <f t="shared" si="232"/>
        <v>4.6737339020782961E-2</v>
      </c>
      <c r="K835" s="97">
        <f t="shared" si="233"/>
        <v>0.23489585528035231</v>
      </c>
      <c r="L835" s="97">
        <f t="shared" si="241"/>
        <v>37.650611669008541</v>
      </c>
      <c r="M835" s="97">
        <f t="shared" si="234"/>
        <v>248.82493108533421</v>
      </c>
      <c r="N835" s="97">
        <f t="shared" si="235"/>
        <v>23.962379974453054</v>
      </c>
      <c r="O835" s="97">
        <f t="shared" si="236"/>
        <v>0.5719795261656625</v>
      </c>
      <c r="P835" s="97">
        <f t="shared" si="237"/>
        <v>0.5719795261656625</v>
      </c>
      <c r="Q835" s="97">
        <f t="shared" si="238"/>
        <v>0.27334699065447304</v>
      </c>
      <c r="R835" s="97">
        <f t="shared" si="239"/>
        <v>4.4836971903755934E-2</v>
      </c>
      <c r="S835" s="97">
        <f t="shared" si="242"/>
        <v>223.40040809599159</v>
      </c>
      <c r="T835" s="97">
        <f t="shared" si="243"/>
        <v>158.92896970351217</v>
      </c>
      <c r="U835" s="97">
        <f t="shared" si="244"/>
        <v>550.46117387222205</v>
      </c>
      <c r="V835" s="33">
        <f t="shared" si="245"/>
        <v>999.99999999999932</v>
      </c>
      <c r="W835" s="101">
        <f t="shared" si="240"/>
        <v>22126.407899920017</v>
      </c>
      <c r="X835" s="108">
        <f t="shared" si="246"/>
        <v>290.6098564242651</v>
      </c>
      <c r="Y835" s="32">
        <f>(uNES*L835+ uOCEX*G835+uEREX*'PH + UC'!H835+uHOEX*I835+uNES*S835+ uOCEX*N835+uEREX*O835+uHOEX*P835)/(1+oDR)^A$5:A$65536</f>
        <v>150.92474036648062</v>
      </c>
    </row>
    <row r="836" spans="1:25" x14ac:dyDescent="0.25">
      <c r="A836" s="4">
        <v>830</v>
      </c>
      <c r="C836" s="106">
        <f>IF(male=0,VLOOKUP((($A$5:$A$1570/'Life tables'!$I$2)*2)+age,lifetable,13,1),IF(male=1,VLOOKUP((($A$5:$A$1570/'Life tables'!$I$2)*2)+age,lifetable,10,1),"error"))</f>
        <v>9.9786705819526755E-4</v>
      </c>
      <c r="F836" s="97">
        <f t="shared" si="228"/>
        <v>42.297426216291733</v>
      </c>
      <c r="G836" s="97">
        <f t="shared" si="229"/>
        <v>4.2488649870623361</v>
      </c>
      <c r="H836" s="97">
        <f t="shared" si="230"/>
        <v>9.7230055283023725E-2</v>
      </c>
      <c r="I836" s="97">
        <f t="shared" si="231"/>
        <v>9.7230055283023725E-2</v>
      </c>
      <c r="J836" s="97">
        <f t="shared" si="232"/>
        <v>4.6641056011458057E-2</v>
      </c>
      <c r="K836" s="97">
        <f t="shared" si="233"/>
        <v>0.23441194925792588</v>
      </c>
      <c r="L836" s="97">
        <f t="shared" si="241"/>
        <v>37.573048113393966</v>
      </c>
      <c r="M836" s="97">
        <f t="shared" si="234"/>
        <v>248.31243020797336</v>
      </c>
      <c r="N836" s="97">
        <f t="shared" si="235"/>
        <v>23.913025029564714</v>
      </c>
      <c r="O836" s="97">
        <f t="shared" si="236"/>
        <v>0.57080142874707296</v>
      </c>
      <c r="P836" s="97">
        <f t="shared" si="237"/>
        <v>0.57080142874707296</v>
      </c>
      <c r="Q836" s="97">
        <f t="shared" si="238"/>
        <v>0.27278398206878457</v>
      </c>
      <c r="R836" s="97">
        <f t="shared" si="239"/>
        <v>4.474462188344789E-2</v>
      </c>
      <c r="S836" s="97">
        <f t="shared" si="242"/>
        <v>222.94027371696228</v>
      </c>
      <c r="T836" s="97">
        <f t="shared" si="243"/>
        <v>159.24839474159242</v>
      </c>
      <c r="U836" s="97">
        <f t="shared" si="244"/>
        <v>550.7403304433634</v>
      </c>
      <c r="V836" s="33">
        <f t="shared" si="245"/>
        <v>999.99999999999932</v>
      </c>
      <c r="W836" s="101">
        <f t="shared" si="240"/>
        <v>22055.47461386443</v>
      </c>
      <c r="X836" s="108">
        <f t="shared" si="246"/>
        <v>290.01127481504352</v>
      </c>
      <c r="Y836" s="32">
        <f>(uNES*L836+ uOCEX*G836+uEREX*'PH + UC'!H836+uHOEX*I836+uNES*S836+ uOCEX*N836+uEREX*O836+uHOEX*P836)/(1+oDR)^A$5:A$65536</f>
        <v>150.57055941576584</v>
      </c>
    </row>
    <row r="837" spans="1:25" x14ac:dyDescent="0.25">
      <c r="A837" s="4">
        <v>831</v>
      </c>
      <c r="C837" s="106">
        <f>IF(male=0,VLOOKUP((($A$5:$A$1570/'Life tables'!$I$2)*2)+age,lifetable,13,1),IF(male=1,VLOOKUP((($A$5:$A$1570/'Life tables'!$I$2)*2)+age,lifetable,10,1),"error"))</f>
        <v>9.9786705819526755E-4</v>
      </c>
      <c r="F837" s="97">
        <f t="shared" si="228"/>
        <v>42.210290529053879</v>
      </c>
      <c r="G837" s="97">
        <f t="shared" si="229"/>
        <v>4.2401120249143469</v>
      </c>
      <c r="H837" s="97">
        <f t="shared" si="230"/>
        <v>9.7029754497724469E-2</v>
      </c>
      <c r="I837" s="97">
        <f t="shared" si="231"/>
        <v>9.7029754497724469E-2</v>
      </c>
      <c r="J837" s="97">
        <f t="shared" si="232"/>
        <v>4.6544972139870328E-2</v>
      </c>
      <c r="K837" s="97">
        <f t="shared" si="233"/>
        <v>0.23392904407615653</v>
      </c>
      <c r="L837" s="97">
        <f t="shared" si="241"/>
        <v>37.495644978928055</v>
      </c>
      <c r="M837" s="97">
        <f t="shared" si="234"/>
        <v>247.80098428598961</v>
      </c>
      <c r="N837" s="97">
        <f t="shared" si="235"/>
        <v>23.863771679164888</v>
      </c>
      <c r="O837" s="97">
        <f t="shared" si="236"/>
        <v>0.56962575637839341</v>
      </c>
      <c r="P837" s="97">
        <f t="shared" si="237"/>
        <v>0.56962575637839341</v>
      </c>
      <c r="Q837" s="97">
        <f t="shared" si="238"/>
        <v>0.27222213240586313</v>
      </c>
      <c r="R837" s="97">
        <f t="shared" si="239"/>
        <v>4.4652461960669049E-2</v>
      </c>
      <c r="S837" s="97">
        <f t="shared" si="242"/>
        <v>222.48108649970141</v>
      </c>
      <c r="T837" s="97">
        <f t="shared" si="243"/>
        <v>159.56716184613816</v>
      </c>
      <c r="U837" s="97">
        <f t="shared" si="244"/>
        <v>551.01891194940026</v>
      </c>
      <c r="V837" s="33">
        <f t="shared" si="245"/>
        <v>999.99999999999932</v>
      </c>
      <c r="W837" s="101">
        <f t="shared" si="240"/>
        <v>21984.76875147998</v>
      </c>
      <c r="X837" s="108">
        <f t="shared" si="246"/>
        <v>289.41392620446095</v>
      </c>
      <c r="Y837" s="32">
        <f>(uNES*L837+ uOCEX*G837+uEREX*'PH + UC'!H837+uHOEX*I837+uNES*S837+ uOCEX*N837+uEREX*O837+uHOEX*P837)/(1+oDR)^A$5:A$65536</f>
        <v>150.21720967359349</v>
      </c>
    </row>
    <row r="838" spans="1:25" x14ac:dyDescent="0.25">
      <c r="A838" s="4">
        <v>832</v>
      </c>
      <c r="C838" s="106">
        <f>IF(male=0,VLOOKUP((($A$5:$A$1570/'Life tables'!$I$2)*2)+age,lifetable,13,1),IF(male=1,VLOOKUP((($A$5:$A$1570/'Life tables'!$I$2)*2)+age,lifetable,10,1),"error"))</f>
        <v>9.9786705819526755E-4</v>
      </c>
      <c r="F838" s="97">
        <f t="shared" si="228"/>
        <v>42.12333502481458</v>
      </c>
      <c r="G838" s="97">
        <f t="shared" si="229"/>
        <v>4.231377162525666</v>
      </c>
      <c r="H838" s="97">
        <f t="shared" si="230"/>
        <v>9.6829867903180475E-2</v>
      </c>
      <c r="I838" s="97">
        <f t="shared" si="231"/>
        <v>9.6829867903180475E-2</v>
      </c>
      <c r="J838" s="97">
        <f t="shared" si="232"/>
        <v>4.6449086954729504E-2</v>
      </c>
      <c r="K838" s="97">
        <f t="shared" si="233"/>
        <v>0.23344713746691728</v>
      </c>
      <c r="L838" s="97">
        <f t="shared" si="241"/>
        <v>37.418401902060907</v>
      </c>
      <c r="M838" s="97">
        <f t="shared" si="234"/>
        <v>247.29059117964636</v>
      </c>
      <c r="N838" s="97">
        <f t="shared" si="235"/>
        <v>23.814619717192297</v>
      </c>
      <c r="O838" s="97">
        <f t="shared" si="236"/>
        <v>0.5684525041409626</v>
      </c>
      <c r="P838" s="97">
        <f t="shared" si="237"/>
        <v>0.5684525041409626</v>
      </c>
      <c r="Q838" s="97">
        <f t="shared" si="238"/>
        <v>0.27166143931509773</v>
      </c>
      <c r="R838" s="97">
        <f t="shared" si="239"/>
        <v>4.4560491749849877E-2</v>
      </c>
      <c r="S838" s="97">
        <f t="shared" si="242"/>
        <v>222.02284452310718</v>
      </c>
      <c r="T838" s="97">
        <f t="shared" si="243"/>
        <v>159.885272372408</v>
      </c>
      <c r="U838" s="97">
        <f t="shared" si="244"/>
        <v>551.29691957861701</v>
      </c>
      <c r="V838" s="33">
        <f t="shared" si="245"/>
        <v>999.99999999999932</v>
      </c>
      <c r="W838" s="101">
        <f t="shared" si="240"/>
        <v>21914.289584405898</v>
      </c>
      <c r="X838" s="108">
        <f t="shared" si="246"/>
        <v>288.81780804897437</v>
      </c>
      <c r="Y838" s="32">
        <f>(uNES*L838+ uOCEX*G838+uEREX*'PH + UC'!H838+uHOEX*I838+uNES*S838+ uOCEX*N838+uEREX*O838+uHOEX*P838)/(1+oDR)^A$5:A$65536</f>
        <v>149.86468918731074</v>
      </c>
    </row>
    <row r="839" spans="1:25" x14ac:dyDescent="0.25">
      <c r="A839" s="4">
        <v>833</v>
      </c>
      <c r="C839" s="106">
        <f>IF(male=0,VLOOKUP((($A$5:$A$1570/'Life tables'!$I$2)*2)+age,lifetable,13,1),IF(male=1,VLOOKUP((($A$5:$A$1570/'Life tables'!$I$2)*2)+age,lifetable,10,1),"error"))</f>
        <v>9.9786705819526755E-4</v>
      </c>
      <c r="F839" s="97">
        <f t="shared" si="228"/>
        <v>42.036559297024532</v>
      </c>
      <c r="G839" s="97">
        <f t="shared" ref="G839:G844" si="247">F839*(rrOSEX)</f>
        <v>4.2226603590575635</v>
      </c>
      <c r="H839" s="97">
        <f t="shared" si="230"/>
        <v>9.6630394564847635E-2</v>
      </c>
      <c r="I839" s="97">
        <f t="shared" si="231"/>
        <v>9.6630394564847635E-2</v>
      </c>
      <c r="J839" s="97">
        <f t="shared" ref="J839:J844" si="248">F839*mr + G839*mr + H839*mr+I839*mr</f>
        <v>4.6353400007736675E-2</v>
      </c>
      <c r="K839" s="97">
        <f t="shared" si="233"/>
        <v>0.23296622717711565</v>
      </c>
      <c r="L839" s="97">
        <f t="shared" si="241"/>
        <v>37.341318521652418</v>
      </c>
      <c r="M839" s="97">
        <f t="shared" si="234"/>
        <v>246.78124875194982</v>
      </c>
      <c r="N839" s="97">
        <f t="shared" ref="N839:N844" si="249">M839*rrOSEXc</f>
        <v>23.765568937849817</v>
      </c>
      <c r="O839" s="97">
        <f t="shared" si="236"/>
        <v>0.56728166712242434</v>
      </c>
      <c r="P839" s="97">
        <f t="shared" si="237"/>
        <v>0.56728166712242434</v>
      </c>
      <c r="Q839" s="97">
        <f t="shared" ref="Q839:Q844" si="250">M839*mr + N839*mr + O839*mr+P839*mr</f>
        <v>0.27110190044889082</v>
      </c>
      <c r="R839" s="97">
        <f t="shared" si="239"/>
        <v>4.4468710865915105E-2</v>
      </c>
      <c r="S839" s="97">
        <f t="shared" si="242"/>
        <v>221.56554586854034</v>
      </c>
      <c r="T839" s="97">
        <f t="shared" si="243"/>
        <v>160.20272767286463</v>
      </c>
      <c r="U839" s="97">
        <f t="shared" si="244"/>
        <v>551.57435451666004</v>
      </c>
      <c r="V839" s="33">
        <f t="shared" si="245"/>
        <v>999.99999999999932</v>
      </c>
      <c r="W839" s="101">
        <f t="shared" si="240"/>
        <v>21844.036386570904</v>
      </c>
      <c r="X839" s="108">
        <f t="shared" si="246"/>
        <v>288.22291781047471</v>
      </c>
      <c r="Y839" s="32">
        <f>(uNES*L839+ uOCEX*G839+uEREX*'PH + UC'!H839+uHOEX*I839+uNES*S839+ uOCEX*N839+uEREX*O839+uHOEX*P839)/(1+oDR)^A$5:A$65536</f>
        <v>149.51299600894939</v>
      </c>
    </row>
    <row r="840" spans="1:25" x14ac:dyDescent="0.25">
      <c r="A840" s="4">
        <v>834</v>
      </c>
      <c r="C840" s="106">
        <f>IF(male=0,VLOOKUP((($A$5:$A$1570/'Life tables'!$I$2)*2)+age,lifetable,13,1),IF(male=1,VLOOKUP((($A$5:$A$1570/'Life tables'!$I$2)*2)+age,lifetable,10,1),"error"))</f>
        <v>9.9786705819526755E-4</v>
      </c>
      <c r="F840" s="97">
        <f t="shared" ref="F840:F903" si="251">E839*(1-pCAPH)+(L839+G839+H839+I839)*(1-pCAPH)+(S839+N839+O839+P839)*(pUAPH)</f>
        <v>41.949962941747934</v>
      </c>
      <c r="G840" s="97">
        <f t="shared" si="247"/>
        <v>4.213961573933843</v>
      </c>
      <c r="H840" s="97">
        <f t="shared" ref="H840:H903" si="252">F840*rrEREX</f>
        <v>9.6431333554189522E-2</v>
      </c>
      <c r="I840" s="97">
        <f t="shared" ref="I840:I903" si="253">F840*rrHOEX</f>
        <v>9.6431333554189522E-2</v>
      </c>
      <c r="J840" s="97">
        <f t="shared" si="248"/>
        <v>4.6257910853474894E-2</v>
      </c>
      <c r="K840" s="97">
        <f t="shared" ref="K840:K903" si="254">F840*amr + I840*amrHOEX</f>
        <v>0.2324863109681431</v>
      </c>
      <c r="L840" s="97">
        <f t="shared" ref="L840:L903" si="255">F840-SUM(G840:K840)</f>
        <v>37.264394478884093</v>
      </c>
      <c r="M840" s="97">
        <f t="shared" ref="M840:M903" si="256">E839*pCAPH+(L839+G839+H839+I839)*pCAPH+(S839+N839+O839+P839)*(1-pUAPH)</f>
        <v>246.27295486872674</v>
      </c>
      <c r="N840" s="97">
        <f t="shared" si="249"/>
        <v>23.716619135611936</v>
      </c>
      <c r="O840" s="97">
        <f t="shared" ref="O840:O903" si="257">M840*rrEREXc</f>
        <v>0.56611324041690614</v>
      </c>
      <c r="P840" s="97">
        <f t="shared" ref="P840:P903" si="258">M840*rrHOEXc</f>
        <v>0.56611324041690614</v>
      </c>
      <c r="Q840" s="97">
        <f t="shared" si="250"/>
        <v>0.27054351346274341</v>
      </c>
      <c r="R840" s="97">
        <f t="shared" ref="R840:R903" si="259">M840*amrc + P840*amrHOEX</f>
        <v>4.4377118924297694E-2</v>
      </c>
      <c r="S840" s="97">
        <f t="shared" ref="S840:S903" si="260">M840-SUM(N840:R840)</f>
        <v>221.10918861989396</v>
      </c>
      <c r="T840" s="97">
        <f t="shared" ref="T840:T903" si="261">J840+Q840+T839</f>
        <v>160.51952909718085</v>
      </c>
      <c r="U840" s="97">
        <f t="shared" ref="U840:U903" si="262">K840+R840+U839</f>
        <v>551.85121794655242</v>
      </c>
      <c r="V840" s="33">
        <f t="shared" ref="V840:V903" si="263">SUM(G840:I840,L840,N840,O840,P840,S840,T840,U840)</f>
        <v>999.99999999999932</v>
      </c>
      <c r="W840" s="101">
        <f t="shared" ref="W840:W903" si="264">IF(A840=1,((cPH1_+cPHr+(cNES*L840+(cNES+cOSEX)*G840+(cNES+cEREX)*H840+(cNES+cHOEX)*I840 + (cNES+cNES)*S840 +(cNES+ cOSEX)*N840 + (cNES+cEREX)*O840 + (cNES+cHOEX)*P840)))/(1+cDR)^A$5:A$65536,(cPHr+(cNES*L840+(cNES+cOSEX)*G840+(cNES+cEREX)*H840+(cNES+cHOEX)*I840 + (cNES+cNES)*S840 +(cNES+ cOSEX)*N840 + (cNES+cEREX)*O840 + (cNES+cHOEX)*P840))/(1+cDR)^A$5:A$65536)</f>
        <v>21774.008434188283</v>
      </c>
      <c r="X840" s="108">
        <f t="shared" ref="X840:X903" si="265">(L840+G840+H840+I840+N840+O840+P840+S840)</f>
        <v>287.62925295626599</v>
      </c>
      <c r="Y840" s="32">
        <f>(uNES*L840+ uOCEX*G840+uEREX*'PH + UC'!H840+uHOEX*I840+uNES*S840+ uOCEX*N840+uEREX*O840+uHOEX*P840)/(1+oDR)^A$5:A$65536</f>
        <v>149.1621281952097</v>
      </c>
    </row>
    <row r="841" spans="1:25" x14ac:dyDescent="0.25">
      <c r="A841" s="4">
        <v>835</v>
      </c>
      <c r="C841" s="106">
        <f>IF(male=0,VLOOKUP((($A$5:$A$1570/'Life tables'!$I$2)*2)+age,lifetable,13,1),IF(male=1,VLOOKUP((($A$5:$A$1570/'Life tables'!$I$2)*2)+age,lifetable,10,1),"error"))</f>
        <v>1.0903171265725931E-3</v>
      </c>
      <c r="F841" s="97">
        <f t="shared" si="251"/>
        <v>41.86354555756806</v>
      </c>
      <c r="G841" s="97">
        <f t="shared" si="247"/>
        <v>4.2052807668313541</v>
      </c>
      <c r="H841" s="97">
        <f t="shared" si="252"/>
        <v>9.6232683948460379E-2</v>
      </c>
      <c r="I841" s="97">
        <f t="shared" si="253"/>
        <v>9.6232683948460379E-2</v>
      </c>
      <c r="J841" s="97">
        <f t="shared" si="248"/>
        <v>5.0439478629481109E-2</v>
      </c>
      <c r="K841" s="97">
        <f t="shared" si="254"/>
        <v>0.23200738661535178</v>
      </c>
      <c r="L841" s="97">
        <f t="shared" si="255"/>
        <v>37.183352557594951</v>
      </c>
      <c r="M841" s="97">
        <f t="shared" si="256"/>
        <v>245.76570739869794</v>
      </c>
      <c r="N841" s="97">
        <f t="shared" si="249"/>
        <v>23.667770105231849</v>
      </c>
      <c r="O841" s="97">
        <f t="shared" si="257"/>
        <v>0.56494721912518797</v>
      </c>
      <c r="P841" s="97">
        <f t="shared" si="258"/>
        <v>0.56494721912518797</v>
      </c>
      <c r="Q841" s="97">
        <f t="shared" si="250"/>
        <v>0.29499987825178964</v>
      </c>
      <c r="R841" s="97">
        <f t="shared" si="259"/>
        <v>4.4285715540952106E-2</v>
      </c>
      <c r="S841" s="97">
        <f t="shared" si="260"/>
        <v>220.62875726142298</v>
      </c>
      <c r="T841" s="97">
        <f t="shared" si="261"/>
        <v>160.86496845406211</v>
      </c>
      <c r="U841" s="97">
        <f t="shared" si="262"/>
        <v>552.1275110487087</v>
      </c>
      <c r="V841" s="33">
        <f t="shared" si="263"/>
        <v>999.9999999999992</v>
      </c>
      <c r="W841" s="101">
        <f t="shared" si="264"/>
        <v>21702.283486366356</v>
      </c>
      <c r="X841" s="108">
        <f t="shared" si="265"/>
        <v>287.00752049722843</v>
      </c>
      <c r="Y841" s="32">
        <f>(uNES*L841+ uOCEX*G841+uEREX*'PH + UC'!H841+uHOEX*I841+uNES*S841+ uOCEX*N841+uEREX*O841+uHOEX*P841)/(1+oDR)^A$5:A$65536</f>
        <v>148.79664917842641</v>
      </c>
    </row>
    <row r="842" spans="1:25" x14ac:dyDescent="0.25">
      <c r="A842" s="4">
        <v>836</v>
      </c>
      <c r="C842" s="106">
        <f>IF(male=0,VLOOKUP((($A$5:$A$1570/'Life tables'!$I$2)*2)+age,lifetable,13,1),IF(male=1,VLOOKUP((($A$5:$A$1570/'Life tables'!$I$2)*2)+age,lifetable,10,1),"error"))</f>
        <v>1.0903171265725931E-3</v>
      </c>
      <c r="F842" s="97">
        <f t="shared" si="251"/>
        <v>41.773011784048101</v>
      </c>
      <c r="G842" s="97">
        <f t="shared" si="247"/>
        <v>4.1961864598045251</v>
      </c>
      <c r="H842" s="97">
        <f t="shared" si="252"/>
        <v>9.6024571904968339E-2</v>
      </c>
      <c r="I842" s="97">
        <f t="shared" si="253"/>
        <v>9.6024571904968339E-2</v>
      </c>
      <c r="J842" s="97">
        <f t="shared" si="248"/>
        <v>5.0330398610722853E-2</v>
      </c>
      <c r="K842" s="97">
        <f t="shared" si="254"/>
        <v>0.23150564927048434</v>
      </c>
      <c r="L842" s="97">
        <f t="shared" si="255"/>
        <v>37.102940132552433</v>
      </c>
      <c r="M842" s="97">
        <f t="shared" si="256"/>
        <v>245.23450871318036</v>
      </c>
      <c r="N842" s="97">
        <f t="shared" si="249"/>
        <v>23.616614520906833</v>
      </c>
      <c r="O842" s="97">
        <f t="shared" si="257"/>
        <v>0.56372614062989046</v>
      </c>
      <c r="P842" s="97">
        <f t="shared" si="258"/>
        <v>0.56372614062989046</v>
      </c>
      <c r="Q842" s="97">
        <f t="shared" si="250"/>
        <v>0.2943622646920549</v>
      </c>
      <c r="R842" s="97">
        <f t="shared" si="259"/>
        <v>4.4189996271850024E-2</v>
      </c>
      <c r="S842" s="97">
        <f t="shared" si="260"/>
        <v>220.15188965004984</v>
      </c>
      <c r="T842" s="97">
        <f t="shared" si="261"/>
        <v>161.20966111736487</v>
      </c>
      <c r="U842" s="97">
        <f t="shared" si="262"/>
        <v>552.40320669425103</v>
      </c>
      <c r="V842" s="33">
        <f t="shared" si="263"/>
        <v>999.99999999999932</v>
      </c>
      <c r="W842" s="101">
        <f t="shared" si="264"/>
        <v>21630.504515521767</v>
      </c>
      <c r="X842" s="108">
        <f t="shared" si="265"/>
        <v>286.38713218838336</v>
      </c>
      <c r="Y842" s="32">
        <f>(uNES*L842+ uOCEX*G842+uEREX*'PH + UC'!H842+uHOEX*I842+uNES*S842+ uOCEX*N842+uEREX*O842+uHOEX*P842)/(1+oDR)^A$5:A$65536</f>
        <v>148.43231439087046</v>
      </c>
    </row>
    <row r="843" spans="1:25" x14ac:dyDescent="0.25">
      <c r="A843" s="4">
        <v>837</v>
      </c>
      <c r="C843" s="106">
        <f>IF(male=0,VLOOKUP((($A$5:$A$1570/'Life tables'!$I$2)*2)+age,lifetable,13,1),IF(male=1,VLOOKUP((($A$5:$A$1570/'Life tables'!$I$2)*2)+age,lifetable,10,1),"error"))</f>
        <v>1.0903171265725931E-3</v>
      </c>
      <c r="F843" s="97">
        <f t="shared" si="251"/>
        <v>41.682675876832747</v>
      </c>
      <c r="G843" s="97">
        <f t="shared" si="247"/>
        <v>4.1871120288621055</v>
      </c>
      <c r="H843" s="97">
        <f t="shared" si="252"/>
        <v>9.5816914701249215E-2</v>
      </c>
      <c r="I843" s="97">
        <f t="shared" si="253"/>
        <v>9.5816914701249215E-2</v>
      </c>
      <c r="J843" s="97">
        <f t="shared" si="248"/>
        <v>5.022155699205972E-2</v>
      </c>
      <c r="K843" s="97">
        <f t="shared" si="254"/>
        <v>0.2310050084988674</v>
      </c>
      <c r="L843" s="97">
        <f t="shared" si="255"/>
        <v>37.022703453077213</v>
      </c>
      <c r="M843" s="97">
        <f t="shared" si="256"/>
        <v>244.70445631155059</v>
      </c>
      <c r="N843" s="97">
        <f t="shared" si="249"/>
        <v>23.565569326203782</v>
      </c>
      <c r="O843" s="97">
        <f t="shared" si="257"/>
        <v>0.56250769712342696</v>
      </c>
      <c r="P843" s="97">
        <f t="shared" si="258"/>
        <v>0.56250769712342696</v>
      </c>
      <c r="Q843" s="97">
        <f t="shared" si="250"/>
        <v>0.29372602705091744</v>
      </c>
      <c r="R843" s="97">
        <f t="shared" si="259"/>
        <v>4.4094483557204717E-2</v>
      </c>
      <c r="S843" s="97">
        <f t="shared" si="260"/>
        <v>219.67605108049182</v>
      </c>
      <c r="T843" s="97">
        <f t="shared" si="261"/>
        <v>161.55360870140785</v>
      </c>
      <c r="U843" s="97">
        <f t="shared" si="262"/>
        <v>552.67830618630705</v>
      </c>
      <c r="V843" s="33">
        <f t="shared" si="263"/>
        <v>999.9999999999992</v>
      </c>
      <c r="W843" s="101">
        <f t="shared" si="264"/>
        <v>21558.962946160591</v>
      </c>
      <c r="X843" s="108">
        <f t="shared" si="265"/>
        <v>285.76808511228427</v>
      </c>
      <c r="Y843" s="32">
        <f>(uNES*L843+ uOCEX*G843+uEREX*'PH + UC'!H843+uHOEX*I843+uNES*S843+ uOCEX*N843+uEREX*O843+uHOEX*P843)/(1+oDR)^A$5:A$65536</f>
        <v>148.0688718038038</v>
      </c>
    </row>
    <row r="844" spans="1:25" x14ac:dyDescent="0.25">
      <c r="A844" s="4">
        <v>838</v>
      </c>
      <c r="C844" s="106">
        <f>IF(male=0,VLOOKUP((($A$5:$A$1570/'Life tables'!$I$2)*2)+age,lifetable,13,1),IF(male=1,VLOOKUP((($A$5:$A$1570/'Life tables'!$I$2)*2)+age,lifetable,10,1),"error"))</f>
        <v>1.0903171265725931E-3</v>
      </c>
      <c r="F844" s="97">
        <f t="shared" si="251"/>
        <v>41.592537299086416</v>
      </c>
      <c r="G844" s="97">
        <f t="shared" si="247"/>
        <v>4.1780574200778373</v>
      </c>
      <c r="H844" s="97">
        <f t="shared" si="252"/>
        <v>9.5609711103266867E-2</v>
      </c>
      <c r="I844" s="97">
        <f t="shared" si="253"/>
        <v>9.5609711103266867E-2</v>
      </c>
      <c r="J844" s="97">
        <f t="shared" si="248"/>
        <v>5.0112953126682964E-2</v>
      </c>
      <c r="K844" s="97">
        <f t="shared" si="254"/>
        <v>0.23050546132536312</v>
      </c>
      <c r="L844" s="97">
        <f t="shared" si="255"/>
        <v>36.942642042350002</v>
      </c>
      <c r="M844" s="97">
        <f t="shared" si="256"/>
        <v>244.17554781319788</v>
      </c>
      <c r="N844" s="97">
        <f t="shared" si="249"/>
        <v>23.514634291864724</v>
      </c>
      <c r="O844" s="97">
        <f t="shared" si="257"/>
        <v>0.56129188313343326</v>
      </c>
      <c r="P844" s="97">
        <f t="shared" si="258"/>
        <v>0.56129188313343326</v>
      </c>
      <c r="Q844" s="97">
        <f t="shared" si="250"/>
        <v>0.2930911624708592</v>
      </c>
      <c r="R844" s="97">
        <f t="shared" si="259"/>
        <v>4.3999176968042376E-2</v>
      </c>
      <c r="S844" s="97">
        <f t="shared" si="260"/>
        <v>219.20123941562738</v>
      </c>
      <c r="T844" s="97">
        <f t="shared" si="261"/>
        <v>161.89681281700538</v>
      </c>
      <c r="U844" s="97">
        <f t="shared" si="262"/>
        <v>552.95281082460042</v>
      </c>
      <c r="V844" s="33">
        <f t="shared" si="263"/>
        <v>999.9999999999992</v>
      </c>
      <c r="W844" s="101">
        <f t="shared" si="264"/>
        <v>21487.657995496822</v>
      </c>
      <c r="X844" s="108">
        <f t="shared" si="265"/>
        <v>285.15037635839337</v>
      </c>
      <c r="Y844" s="32">
        <f>(uNES*L844+ uOCEX*G844+uEREX*'PH + UC'!H844+uHOEX*I844+uNES*S844+ uOCEX*N844+uEREX*O844+uHOEX*P844)/(1+oDR)^A$5:A$65536</f>
        <v>147.70631922672555</v>
      </c>
    </row>
    <row r="845" spans="1:25" x14ac:dyDescent="0.25">
      <c r="A845" s="4">
        <v>839</v>
      </c>
      <c r="C845" s="106">
        <f>IF(male=0,VLOOKUP((($A$5:$A$1570/'Life tables'!$I$2)*2)+age,lifetable,13,1),IF(male=1,VLOOKUP((($A$5:$A$1570/'Life tables'!$I$2)*2)+age,lifetable,10,1),"error"))</f>
        <v>1.0903171265725931E-3</v>
      </c>
      <c r="F845" s="97">
        <f t="shared" si="251"/>
        <v>41.502595520617213</v>
      </c>
      <c r="G845" s="97">
        <f t="shared" ref="G845:G908" si="266">F845*(rrOSEX)</f>
        <v>4.1690225801928342</v>
      </c>
      <c r="H845" s="97">
        <f t="shared" si="252"/>
        <v>9.5402959892257111E-2</v>
      </c>
      <c r="I845" s="97">
        <f t="shared" si="253"/>
        <v>9.5402959892257111E-2</v>
      </c>
      <c r="J845" s="97">
        <f t="shared" ref="J845:J908" si="267">F845*mr + G845*mr + H845*mr+I845*mr</f>
        <v>5.0004586375788522E-2</v>
      </c>
      <c r="K845" s="97">
        <f t="shared" si="254"/>
        <v>0.23000700481165284</v>
      </c>
      <c r="L845" s="97">
        <f t="shared" si="255"/>
        <v>36.86275542945242</v>
      </c>
      <c r="M845" s="97">
        <f t="shared" si="256"/>
        <v>243.64778083777614</v>
      </c>
      <c r="N845" s="97">
        <f t="shared" ref="N845:N908" si="268">M845*rrOSEXc</f>
        <v>23.463809188657176</v>
      </c>
      <c r="O845" s="97">
        <f t="shared" si="257"/>
        <v>0.56007869318815362</v>
      </c>
      <c r="P845" s="97">
        <f t="shared" si="258"/>
        <v>0.56007869318815362</v>
      </c>
      <c r="Q845" s="97">
        <f t="shared" ref="Q845:Q908" si="269">M845*mr + N845*mr + O845*mr+P845*mr</f>
        <v>0.2924576680946801</v>
      </c>
      <c r="R845" s="97">
        <f t="shared" si="259"/>
        <v>4.3904076075436879E-2</v>
      </c>
      <c r="S845" s="97">
        <f t="shared" si="260"/>
        <v>218.72745251857253</v>
      </c>
      <c r="T845" s="97">
        <f t="shared" si="261"/>
        <v>162.23927507147584</v>
      </c>
      <c r="U845" s="97">
        <f t="shared" si="262"/>
        <v>553.22672190548747</v>
      </c>
      <c r="V845" s="33">
        <f t="shared" si="263"/>
        <v>999.99999999999909</v>
      </c>
      <c r="W845" s="101">
        <f t="shared" si="264"/>
        <v>21416.588883199991</v>
      </c>
      <c r="X845" s="108">
        <f t="shared" si="265"/>
        <v>284.53400302303578</v>
      </c>
      <c r="Y845" s="32">
        <f>(uNES*L845+ uOCEX*G845+uEREX*'PH + UC'!H845+uHOEX*I845+uNES*S845+ uOCEX*N845+uEREX*O845+uHOEX*P845)/(1+oDR)^A$5:A$65536</f>
        <v>147.34465447479775</v>
      </c>
    </row>
    <row r="846" spans="1:25" x14ac:dyDescent="0.25">
      <c r="A846" s="4">
        <v>840</v>
      </c>
      <c r="C846" s="106">
        <f>IF(male=0,VLOOKUP((($A$5:$A$1570/'Life tables'!$I$2)*2)+age,lifetable,13,1),IF(male=1,VLOOKUP((($A$5:$A$1570/'Life tables'!$I$2)*2)+age,lifetable,10,1),"error"))</f>
        <v>1.0903171265725931E-3</v>
      </c>
      <c r="F846" s="97">
        <f t="shared" si="251"/>
        <v>41.412850017587033</v>
      </c>
      <c r="G846" s="97">
        <f t="shared" si="266"/>
        <v>4.160007456586464</v>
      </c>
      <c r="H846" s="97">
        <f t="shared" si="252"/>
        <v>9.5196659864061395E-2</v>
      </c>
      <c r="I846" s="97">
        <f t="shared" si="253"/>
        <v>9.5196659864061395E-2</v>
      </c>
      <c r="J846" s="97">
        <f t="shared" si="267"/>
        <v>4.9896456108227745E-2</v>
      </c>
      <c r="K846" s="97">
        <f t="shared" si="254"/>
        <v>0.22950963605463062</v>
      </c>
      <c r="L846" s="97">
        <f t="shared" si="255"/>
        <v>36.783043149109588</v>
      </c>
      <c r="M846" s="97">
        <f t="shared" si="256"/>
        <v>243.12115300544875</v>
      </c>
      <c r="N846" s="97">
        <f t="shared" si="268"/>
        <v>23.41309378739771</v>
      </c>
      <c r="O846" s="97">
        <f t="shared" si="257"/>
        <v>0.55886812181700363</v>
      </c>
      <c r="P846" s="97">
        <f t="shared" si="258"/>
        <v>0.55886812181700363</v>
      </c>
      <c r="Q846" s="97">
        <f t="shared" si="269"/>
        <v>0.29182554106579184</v>
      </c>
      <c r="R846" s="97">
        <f t="shared" si="259"/>
        <v>4.3809180450553931E-2</v>
      </c>
      <c r="S846" s="97">
        <f t="shared" si="260"/>
        <v>218.25468825290068</v>
      </c>
      <c r="T846" s="97">
        <f t="shared" si="261"/>
        <v>162.58099706864988</v>
      </c>
      <c r="U846" s="97">
        <f t="shared" si="262"/>
        <v>553.5000407219926</v>
      </c>
      <c r="V846" s="33">
        <f t="shared" si="263"/>
        <v>999.99999999999909</v>
      </c>
      <c r="W846" s="101">
        <f t="shared" si="264"/>
        <v>21345.754831393981</v>
      </c>
      <c r="X846" s="108">
        <f t="shared" si="265"/>
        <v>283.91896220935655</v>
      </c>
      <c r="Y846" s="32">
        <f>(uNES*L846+ uOCEX*G846+uEREX*'PH + UC'!H846+uHOEX*I846+uNES*S846+ uOCEX*N846+uEREX*O846+uHOEX*P846)/(1+oDR)^A$5:A$65536</f>
        <v>146.98387536881592</v>
      </c>
    </row>
    <row r="847" spans="1:25" x14ac:dyDescent="0.25">
      <c r="A847" s="4">
        <v>841</v>
      </c>
      <c r="C847" s="106">
        <f>IF(male=0,VLOOKUP((($A$5:$A$1570/'Life tables'!$I$2)*2)+age,lifetable,13,1),IF(male=1,VLOOKUP((($A$5:$A$1570/'Life tables'!$I$2)*2)+age,lifetable,10,1),"error"))</f>
        <v>1.0903171265725931E-3</v>
      </c>
      <c r="F847" s="97">
        <f t="shared" si="251"/>
        <v>41.323300272236224</v>
      </c>
      <c r="G847" s="97">
        <f t="shared" si="266"/>
        <v>4.1510119972486841</v>
      </c>
      <c r="H847" s="97">
        <f t="shared" si="252"/>
        <v>9.4990809828493838E-2</v>
      </c>
      <c r="I847" s="97">
        <f t="shared" si="253"/>
        <v>9.4990809828493838E-2</v>
      </c>
      <c r="J847" s="97">
        <f t="shared" si="267"/>
        <v>4.9788561700175607E-2</v>
      </c>
      <c r="K847" s="97">
        <f t="shared" si="254"/>
        <v>0.22901335218487712</v>
      </c>
      <c r="L847" s="97">
        <f t="shared" si="255"/>
        <v>36.703504741445499</v>
      </c>
      <c r="M847" s="97">
        <f t="shared" si="256"/>
        <v>242.59566193712033</v>
      </c>
      <c r="N847" s="97">
        <f t="shared" si="268"/>
        <v>23.362487858974291</v>
      </c>
      <c r="O847" s="97">
        <f t="shared" si="257"/>
        <v>0.55766016355110259</v>
      </c>
      <c r="P847" s="97">
        <f t="shared" si="258"/>
        <v>0.55766016355110259</v>
      </c>
      <c r="Q847" s="97">
        <f t="shared" si="269"/>
        <v>0.29119477852849524</v>
      </c>
      <c r="R847" s="97">
        <f t="shared" si="259"/>
        <v>4.3714489664692782E-2</v>
      </c>
      <c r="S847" s="97">
        <f t="shared" si="260"/>
        <v>217.78294448285064</v>
      </c>
      <c r="T847" s="97">
        <f t="shared" si="261"/>
        <v>162.92198040887854</v>
      </c>
      <c r="U847" s="97">
        <f t="shared" si="262"/>
        <v>553.77276856384219</v>
      </c>
      <c r="V847" s="33">
        <f t="shared" si="263"/>
        <v>999.99999999999909</v>
      </c>
      <c r="W847" s="101">
        <f t="shared" si="264"/>
        <v>21275.155064655377</v>
      </c>
      <c r="X847" s="108">
        <f t="shared" si="265"/>
        <v>283.3052510272783</v>
      </c>
      <c r="Y847" s="32">
        <f>(uNES*L847+ uOCEX*G847+uEREX*'PH + UC'!H847+uHOEX*I847+uNES*S847+ uOCEX*N847+uEREX*O847+uHOEX*P847)/(1+oDR)^A$5:A$65536</f>
        <v>146.62397973518159</v>
      </c>
    </row>
    <row r="848" spans="1:25" x14ac:dyDescent="0.25">
      <c r="A848" s="4">
        <v>842</v>
      </c>
      <c r="C848" s="106">
        <f>IF(male=0,VLOOKUP((($A$5:$A$1570/'Life tables'!$I$2)*2)+age,lifetable,13,1),IF(male=1,VLOOKUP((($A$5:$A$1570/'Life tables'!$I$2)*2)+age,lifetable,10,1),"error"))</f>
        <v>1.0903171265725931E-3</v>
      </c>
      <c r="F848" s="97">
        <f t="shared" si="251"/>
        <v>41.233945772621922</v>
      </c>
      <c r="G848" s="97">
        <f t="shared" si="266"/>
        <v>4.1420361507537624</v>
      </c>
      <c r="H848" s="97">
        <f t="shared" si="252"/>
        <v>9.4785408608739727E-2</v>
      </c>
      <c r="I848" s="97">
        <f t="shared" si="253"/>
        <v>9.4785408608739727E-2</v>
      </c>
      <c r="J848" s="97">
        <f t="shared" si="267"/>
        <v>4.9680902534815476E-2</v>
      </c>
      <c r="K848" s="97">
        <f t="shared" si="254"/>
        <v>0.2285181503652097</v>
      </c>
      <c r="L848" s="97">
        <f t="shared" si="255"/>
        <v>36.624139751750654</v>
      </c>
      <c r="M848" s="97">
        <f t="shared" si="256"/>
        <v>242.07130525465638</v>
      </c>
      <c r="N848" s="97">
        <f t="shared" si="268"/>
        <v>23.31199117436741</v>
      </c>
      <c r="O848" s="97">
        <f t="shared" si="257"/>
        <v>0.55645481292377874</v>
      </c>
      <c r="P848" s="97">
        <f t="shared" si="258"/>
        <v>0.55645481292377874</v>
      </c>
      <c r="Q848" s="97">
        <f t="shared" si="269"/>
        <v>0.29056537762824497</v>
      </c>
      <c r="R848" s="97">
        <f t="shared" si="259"/>
        <v>4.3620003289325845E-2</v>
      </c>
      <c r="S848" s="97">
        <f t="shared" si="260"/>
        <v>217.31221907352383</v>
      </c>
      <c r="T848" s="97">
        <f t="shared" si="261"/>
        <v>163.2622266890416</v>
      </c>
      <c r="U848" s="97">
        <f t="shared" si="262"/>
        <v>554.0449067174967</v>
      </c>
      <c r="V848" s="33">
        <f t="shared" si="263"/>
        <v>999.99999999999898</v>
      </c>
      <c r="W848" s="101">
        <f t="shared" si="264"/>
        <v>21204.788810011607</v>
      </c>
      <c r="X848" s="108">
        <f t="shared" si="265"/>
        <v>282.69286659346068</v>
      </c>
      <c r="Y848" s="32">
        <f>(uNES*L848+ uOCEX*G848+uEREX*'PH + UC'!H848+uHOEX*I848+uNES*S848+ uOCEX*N848+uEREX*O848+uHOEX*P848)/(1+oDR)^A$5:A$65536</f>
        <v>146.26496540587445</v>
      </c>
    </row>
    <row r="849" spans="1:25" x14ac:dyDescent="0.25">
      <c r="A849" s="4">
        <v>843</v>
      </c>
      <c r="C849" s="106">
        <f>IF(male=0,VLOOKUP((($A$5:$A$1570/'Life tables'!$I$2)*2)+age,lifetable,13,1),IF(male=1,VLOOKUP((($A$5:$A$1570/'Life tables'!$I$2)*2)+age,lifetable,10,1),"error"))</f>
        <v>1.0903171265725931E-3</v>
      </c>
      <c r="F849" s="97">
        <f t="shared" si="251"/>
        <v>41.144786012369423</v>
      </c>
      <c r="G849" s="97">
        <f t="shared" si="266"/>
        <v>4.1330798662353017</v>
      </c>
      <c r="H849" s="97">
        <f t="shared" si="252"/>
        <v>9.4580455040784037E-2</v>
      </c>
      <c r="I849" s="97">
        <f t="shared" si="253"/>
        <v>9.4580455040784037E-2</v>
      </c>
      <c r="J849" s="97">
        <f t="shared" si="267"/>
        <v>4.9573478002039546E-2</v>
      </c>
      <c r="K849" s="97">
        <f t="shared" si="254"/>
        <v>0.22802402778930445</v>
      </c>
      <c r="L849" s="97">
        <f t="shared" si="255"/>
        <v>36.544947730261207</v>
      </c>
      <c r="M849" s="97">
        <f t="shared" si="256"/>
        <v>241.54808058109131</v>
      </c>
      <c r="N849" s="97">
        <f t="shared" si="268"/>
        <v>23.261603504670134</v>
      </c>
      <c r="O849" s="97">
        <f t="shared" si="257"/>
        <v>0.55525206447104714</v>
      </c>
      <c r="P849" s="97">
        <f t="shared" si="258"/>
        <v>0.55525206447104714</v>
      </c>
      <c r="Q849" s="97">
        <f t="shared" si="269"/>
        <v>0.28993733551189871</v>
      </c>
      <c r="R849" s="97">
        <f t="shared" si="259"/>
        <v>4.3525720896136141E-2</v>
      </c>
      <c r="S849" s="97">
        <f t="shared" si="260"/>
        <v>216.84250989107105</v>
      </c>
      <c r="T849" s="97">
        <f t="shared" si="261"/>
        <v>163.60173750255552</v>
      </c>
      <c r="U849" s="97">
        <f t="shared" si="262"/>
        <v>554.3164564661821</v>
      </c>
      <c r="V849" s="33">
        <f t="shared" si="263"/>
        <v>999.99999999999898</v>
      </c>
      <c r="W849" s="101">
        <f t="shared" si="264"/>
        <v>21134.655296938705</v>
      </c>
      <c r="X849" s="108">
        <f t="shared" si="265"/>
        <v>282.08180603126135</v>
      </c>
      <c r="Y849" s="32">
        <f>(uNES*L849+ uOCEX*G849+uEREX*'PH + UC'!H849+uHOEX*I849+uNES*S849+ uOCEX*N849+uEREX*O849+uHOEX*P849)/(1+oDR)^A$5:A$65536</f>
        <v>145.90683021842591</v>
      </c>
    </row>
    <row r="850" spans="1:25" x14ac:dyDescent="0.25">
      <c r="A850" s="4">
        <v>844</v>
      </c>
      <c r="C850" s="106">
        <f>IF(male=0,VLOOKUP((($A$5:$A$1570/'Life tables'!$I$2)*2)+age,lifetable,13,1),IF(male=1,VLOOKUP((($A$5:$A$1570/'Life tables'!$I$2)*2)+age,lifetable,10,1),"error"))</f>
        <v>1.0903171265725931E-3</v>
      </c>
      <c r="F850" s="97">
        <f t="shared" si="251"/>
        <v>41.055820490436027</v>
      </c>
      <c r="G850" s="97">
        <f t="shared" si="266"/>
        <v>4.1241430933625134</v>
      </c>
      <c r="H850" s="97">
        <f t="shared" si="252"/>
        <v>9.437594797286851E-2</v>
      </c>
      <c r="I850" s="97">
        <f t="shared" si="253"/>
        <v>9.437594797286851E-2</v>
      </c>
      <c r="J850" s="97">
        <f t="shared" si="267"/>
        <v>4.9466287498164299E-2</v>
      </c>
      <c r="K850" s="97">
        <f t="shared" si="254"/>
        <v>0.22753098168038721</v>
      </c>
      <c r="L850" s="97">
        <f t="shared" si="255"/>
        <v>36.465928231949221</v>
      </c>
      <c r="M850" s="97">
        <f t="shared" si="256"/>
        <v>241.02598554082533</v>
      </c>
      <c r="N850" s="97">
        <f t="shared" si="268"/>
        <v>23.211324621107053</v>
      </c>
      <c r="O850" s="97">
        <f t="shared" si="257"/>
        <v>0.55405191273206267</v>
      </c>
      <c r="P850" s="97">
        <f t="shared" si="258"/>
        <v>0.55405191273206267</v>
      </c>
      <c r="Q850" s="97">
        <f t="shared" si="269"/>
        <v>0.28931064932795331</v>
      </c>
      <c r="R850" s="97">
        <f t="shared" si="259"/>
        <v>4.3431642057052813E-2</v>
      </c>
      <c r="S850" s="97">
        <f t="shared" si="260"/>
        <v>216.37381480286916</v>
      </c>
      <c r="T850" s="97">
        <f t="shared" si="261"/>
        <v>163.94051443938164</v>
      </c>
      <c r="U850" s="97">
        <f t="shared" si="262"/>
        <v>554.58741908991954</v>
      </c>
      <c r="V850" s="33">
        <f t="shared" si="263"/>
        <v>999.99999999999898</v>
      </c>
      <c r="W850" s="101">
        <f t="shared" si="264"/>
        <v>21064.753757358791</v>
      </c>
      <c r="X850" s="108">
        <f t="shared" si="265"/>
        <v>281.47206647069783</v>
      </c>
      <c r="Y850" s="32">
        <f>(uNES*L850+ uOCEX*G850+uEREX*'PH + UC'!H850+uHOEX*I850+uNES*S850+ uOCEX*N850+uEREX*O850+uHOEX*P850)/(1+oDR)^A$5:A$65536</f>
        <v>145.54957201589312</v>
      </c>
    </row>
    <row r="851" spans="1:25" x14ac:dyDescent="0.25">
      <c r="A851" s="4">
        <v>845</v>
      </c>
      <c r="C851" s="106">
        <f>IF(male=0,VLOOKUP((($A$5:$A$1570/'Life tables'!$I$2)*2)+age,lifetable,13,1),IF(male=1,VLOOKUP((($A$5:$A$1570/'Life tables'!$I$2)*2)+age,lifetable,10,1),"error"))</f>
        <v>1.0903171265725931E-3</v>
      </c>
      <c r="F851" s="97">
        <f t="shared" si="251"/>
        <v>40.967048710886601</v>
      </c>
      <c r="G851" s="97">
        <f t="shared" si="266"/>
        <v>4.1152257823176752</v>
      </c>
      <c r="H851" s="97">
        <f t="shared" si="252"/>
        <v>9.4171886264975788E-2</v>
      </c>
      <c r="I851" s="97">
        <f t="shared" si="253"/>
        <v>9.4171886264975788E-2</v>
      </c>
      <c r="J851" s="97">
        <f t="shared" si="267"/>
        <v>4.9359330425660097E-2</v>
      </c>
      <c r="K851" s="97">
        <f t="shared" si="254"/>
        <v>0.22703900928999007</v>
      </c>
      <c r="L851" s="97">
        <f t="shared" si="255"/>
        <v>36.387080816323326</v>
      </c>
      <c r="M851" s="97">
        <f t="shared" si="256"/>
        <v>240.50501775981121</v>
      </c>
      <c r="N851" s="97">
        <f t="shared" si="268"/>
        <v>23.161154295052281</v>
      </c>
      <c r="O851" s="97">
        <f t="shared" si="257"/>
        <v>0.55285435224954871</v>
      </c>
      <c r="P851" s="97">
        <f t="shared" si="258"/>
        <v>0.55285435224954871</v>
      </c>
      <c r="Q851" s="97">
        <f t="shared" si="269"/>
        <v>0.28868531622676946</v>
      </c>
      <c r="R851" s="97">
        <f t="shared" si="259"/>
        <v>4.3337766344284788E-2</v>
      </c>
      <c r="S851" s="97">
        <f t="shared" si="260"/>
        <v>215.90613167768879</v>
      </c>
      <c r="T851" s="97">
        <f t="shared" si="261"/>
        <v>164.27855908603408</v>
      </c>
      <c r="U851" s="97">
        <f t="shared" si="262"/>
        <v>554.85779586555384</v>
      </c>
      <c r="V851" s="33">
        <f t="shared" si="263"/>
        <v>999.99999999999909</v>
      </c>
      <c r="W851" s="101">
        <f t="shared" si="264"/>
        <v>20995.083425637225</v>
      </c>
      <c r="X851" s="108">
        <f t="shared" si="265"/>
        <v>280.86364504841112</v>
      </c>
      <c r="Y851" s="32">
        <f>(uNES*L851+ uOCEX*G851+uEREX*'PH + UC'!H851+uHOEX*I851+uNES*S851+ uOCEX*N851+uEREX*O851+uHOEX*P851)/(1+oDR)^A$5:A$65536</f>
        <v>145.19318864683396</v>
      </c>
    </row>
    <row r="852" spans="1:25" x14ac:dyDescent="0.25">
      <c r="A852" s="4">
        <v>846</v>
      </c>
      <c r="C852" s="106">
        <f>IF(male=0,VLOOKUP((($A$5:$A$1570/'Life tables'!$I$2)*2)+age,lifetable,13,1),IF(male=1,VLOOKUP((($A$5:$A$1570/'Life tables'!$I$2)*2)+age,lifetable,10,1),"error"))</f>
        <v>1.0903171265725931E-3</v>
      </c>
      <c r="F852" s="97">
        <f t="shared" si="251"/>
        <v>40.878470182680331</v>
      </c>
      <c r="G852" s="97">
        <f t="shared" si="266"/>
        <v>4.1063278837747097</v>
      </c>
      <c r="H852" s="97">
        <f t="shared" si="252"/>
        <v>9.3968268788339179E-2</v>
      </c>
      <c r="I852" s="97">
        <f t="shared" si="253"/>
        <v>9.3968268788339179E-2</v>
      </c>
      <c r="J852" s="97">
        <f t="shared" si="267"/>
        <v>4.9252606192894205E-2</v>
      </c>
      <c r="K852" s="97">
        <f t="shared" si="254"/>
        <v>0.2265481078967693</v>
      </c>
      <c r="L852" s="97">
        <f t="shared" si="255"/>
        <v>36.308405047239276</v>
      </c>
      <c r="M852" s="97">
        <f t="shared" si="256"/>
        <v>239.98517486573076</v>
      </c>
      <c r="N852" s="97">
        <f t="shared" si="268"/>
        <v>23.11109229804643</v>
      </c>
      <c r="O852" s="97">
        <f t="shared" si="257"/>
        <v>0.55165937757020378</v>
      </c>
      <c r="P852" s="97">
        <f t="shared" si="258"/>
        <v>0.55165937757020378</v>
      </c>
      <c r="Q852" s="97">
        <f t="shared" si="269"/>
        <v>0.2880613333607831</v>
      </c>
      <c r="R852" s="97">
        <f t="shared" si="259"/>
        <v>4.3244093330352507E-2</v>
      </c>
      <c r="S852" s="97">
        <f t="shared" si="260"/>
        <v>215.43945838585279</v>
      </c>
      <c r="T852" s="97">
        <f t="shared" si="261"/>
        <v>164.61587302558775</v>
      </c>
      <c r="U852" s="97">
        <f t="shared" si="262"/>
        <v>555.12758806678096</v>
      </c>
      <c r="V852" s="33">
        <f t="shared" si="263"/>
        <v>999.99999999999898</v>
      </c>
      <c r="W852" s="101">
        <f t="shared" si="264"/>
        <v>20925.643538579625</v>
      </c>
      <c r="X852" s="108">
        <f t="shared" si="265"/>
        <v>280.25653890763027</v>
      </c>
      <c r="Y852" s="32">
        <f>(uNES*L852+ uOCEX*G852+uEREX*'PH + UC'!H852+uHOEX*I852+uNES*S852+ uOCEX*N852+uEREX*O852+uHOEX*P852)/(1+oDR)^A$5:A$65536</f>
        <v>144.83767796528235</v>
      </c>
    </row>
    <row r="853" spans="1:25" x14ac:dyDescent="0.25">
      <c r="A853" s="4">
        <v>847</v>
      </c>
      <c r="C853" s="106">
        <f>IF(male=0,VLOOKUP((($A$5:$A$1570/'Life tables'!$I$2)*2)+age,lifetable,13,1),IF(male=1,VLOOKUP((($A$5:$A$1570/'Life tables'!$I$2)*2)+age,lifetable,10,1),"error"))</f>
        <v>1.0903171265725931E-3</v>
      </c>
      <c r="F853" s="97">
        <f t="shared" si="251"/>
        <v>40.790084419468116</v>
      </c>
      <c r="G853" s="97">
        <f t="shared" si="266"/>
        <v>4.0974493488788317</v>
      </c>
      <c r="H853" s="97">
        <f t="shared" si="252"/>
        <v>9.376509442497695E-2</v>
      </c>
      <c r="I853" s="97">
        <f t="shared" si="253"/>
        <v>9.376509442497695E-2</v>
      </c>
      <c r="J853" s="97">
        <f t="shared" si="267"/>
        <v>4.9146114213886788E-2</v>
      </c>
      <c r="K853" s="97">
        <f t="shared" si="254"/>
        <v>0.22605827480538265</v>
      </c>
      <c r="L853" s="97">
        <f t="shared" si="255"/>
        <v>36.229900492720063</v>
      </c>
      <c r="M853" s="97">
        <f t="shared" si="256"/>
        <v>239.46645448816219</v>
      </c>
      <c r="N853" s="97">
        <f t="shared" si="268"/>
        <v>23.061138401812748</v>
      </c>
      <c r="O853" s="97">
        <f t="shared" si="257"/>
        <v>0.55046698324508536</v>
      </c>
      <c r="P853" s="97">
        <f t="shared" si="258"/>
        <v>0.55046698324508536</v>
      </c>
      <c r="Q853" s="97">
        <f t="shared" si="269"/>
        <v>0.28743869788470666</v>
      </c>
      <c r="R853" s="97">
        <f t="shared" si="259"/>
        <v>4.31506225881182E-2</v>
      </c>
      <c r="S853" s="97">
        <f t="shared" si="260"/>
        <v>214.97379279938644</v>
      </c>
      <c r="T853" s="97">
        <f t="shared" si="261"/>
        <v>164.95245783768635</v>
      </c>
      <c r="U853" s="97">
        <f t="shared" si="262"/>
        <v>555.39679696417443</v>
      </c>
      <c r="V853" s="33">
        <f t="shared" si="263"/>
        <v>999.99999999999898</v>
      </c>
      <c r="W853" s="101">
        <f t="shared" si="264"/>
        <v>20856.43333542849</v>
      </c>
      <c r="X853" s="108">
        <f t="shared" si="265"/>
        <v>279.65074519813822</v>
      </c>
      <c r="Y853" s="32">
        <f>(uNES*L853+ uOCEX*G853+uEREX*'PH + UC'!H853+uHOEX*I853+uNES*S853+ uOCEX*N853+uEREX*O853+uHOEX*P853)/(1+oDR)^A$5:A$65536</f>
        <v>144.48303783072436</v>
      </c>
    </row>
    <row r="854" spans="1:25" x14ac:dyDescent="0.25">
      <c r="A854" s="4">
        <v>848</v>
      </c>
      <c r="C854" s="106">
        <f>IF(male=0,VLOOKUP((($A$5:$A$1570/'Life tables'!$I$2)*2)+age,lifetable,13,1),IF(male=1,VLOOKUP((($A$5:$A$1570/'Life tables'!$I$2)*2)+age,lifetable,10,1),"error"))</f>
        <v>1.0903171265725931E-3</v>
      </c>
      <c r="F854" s="97">
        <f t="shared" si="251"/>
        <v>40.701890939400002</v>
      </c>
      <c r="G854" s="97">
        <f t="shared" si="266"/>
        <v>4.0885901292272049</v>
      </c>
      <c r="H854" s="97">
        <f t="shared" si="252"/>
        <v>9.356236206724966E-2</v>
      </c>
      <c r="I854" s="97">
        <f t="shared" si="253"/>
        <v>9.356236206724966E-2</v>
      </c>
      <c r="J854" s="97">
        <f t="shared" si="267"/>
        <v>4.9039853908078759E-2</v>
      </c>
      <c r="K854" s="97">
        <f t="shared" si="254"/>
        <v>0.22556950734542208</v>
      </c>
      <c r="L854" s="97">
        <f t="shared" si="255"/>
        <v>36.1515667247848</v>
      </c>
      <c r="M854" s="97">
        <f t="shared" si="256"/>
        <v>238.94885425873821</v>
      </c>
      <c r="N854" s="97">
        <f t="shared" si="268"/>
        <v>23.011292378272334</v>
      </c>
      <c r="O854" s="97">
        <f t="shared" si="257"/>
        <v>0.5492771638299736</v>
      </c>
      <c r="P854" s="97">
        <f t="shared" si="258"/>
        <v>0.5492771638299736</v>
      </c>
      <c r="Q854" s="97">
        <f t="shared" si="269"/>
        <v>0.28681740695571856</v>
      </c>
      <c r="R854" s="97">
        <f t="shared" si="259"/>
        <v>4.3057353690814246E-2</v>
      </c>
      <c r="S854" s="97">
        <f t="shared" si="260"/>
        <v>214.50913279215939</v>
      </c>
      <c r="T854" s="97">
        <f t="shared" si="261"/>
        <v>165.28831509855016</v>
      </c>
      <c r="U854" s="97">
        <f t="shared" si="262"/>
        <v>555.66542382521061</v>
      </c>
      <c r="V854" s="33">
        <f t="shared" si="263"/>
        <v>999.99999999999898</v>
      </c>
      <c r="W854" s="101">
        <f t="shared" si="264"/>
        <v>20787.452057859715</v>
      </c>
      <c r="X854" s="108">
        <f t="shared" si="265"/>
        <v>279.04626107623818</v>
      </c>
      <c r="Y854" s="32">
        <f>(uNES*L854+ uOCEX*G854+uEREX*'PH + UC'!H854+uHOEX*I854+uNES*S854+ uOCEX*N854+uEREX*O854+uHOEX*P854)/(1+oDR)^A$5:A$65536</f>
        <v>144.1292661080748</v>
      </c>
    </row>
    <row r="855" spans="1:25" x14ac:dyDescent="0.25">
      <c r="A855" s="4">
        <v>849</v>
      </c>
      <c r="C855" s="106">
        <f>IF(male=0,VLOOKUP((($A$5:$A$1570/'Life tables'!$I$2)*2)+age,lifetable,13,1),IF(male=1,VLOOKUP((($A$5:$A$1570/'Life tables'!$I$2)*2)+age,lifetable,10,1),"error"))</f>
        <v>1.0903171265725931E-3</v>
      </c>
      <c r="F855" s="97">
        <f t="shared" si="251"/>
        <v>40.613889264942273</v>
      </c>
      <c r="G855" s="97">
        <f t="shared" si="266"/>
        <v>4.0797501768505686</v>
      </c>
      <c r="H855" s="97">
        <f t="shared" si="252"/>
        <v>9.3360070617439686E-2</v>
      </c>
      <c r="I855" s="97">
        <f t="shared" si="253"/>
        <v>9.3360070617439686E-2</v>
      </c>
      <c r="J855" s="97">
        <f t="shared" si="267"/>
        <v>4.8933824700111525E-2</v>
      </c>
      <c r="K855" s="97">
        <f t="shared" si="254"/>
        <v>0.22508180287040011</v>
      </c>
      <c r="L855" s="97">
        <f t="shared" si="255"/>
        <v>36.073403319286314</v>
      </c>
      <c r="M855" s="97">
        <f t="shared" si="256"/>
        <v>238.43237181129592</v>
      </c>
      <c r="N855" s="97">
        <f t="shared" si="268"/>
        <v>22.961553999558571</v>
      </c>
      <c r="O855" s="97">
        <f t="shared" si="257"/>
        <v>0.54808991388571615</v>
      </c>
      <c r="P855" s="97">
        <f t="shared" si="258"/>
        <v>0.54808991388571615</v>
      </c>
      <c r="Q855" s="97">
        <f t="shared" si="269"/>
        <v>0.28619745773364302</v>
      </c>
      <c r="R855" s="97">
        <f t="shared" si="259"/>
        <v>4.2964286212070289E-2</v>
      </c>
      <c r="S855" s="97">
        <f t="shared" si="260"/>
        <v>214.04547624002021</v>
      </c>
      <c r="T855" s="97">
        <f t="shared" si="261"/>
        <v>165.62344638098392</v>
      </c>
      <c r="U855" s="97">
        <f t="shared" si="262"/>
        <v>555.93346991429303</v>
      </c>
      <c r="V855" s="33">
        <f t="shared" si="263"/>
        <v>999.99999999999886</v>
      </c>
      <c r="W855" s="101">
        <f t="shared" si="264"/>
        <v>20718.698949978756</v>
      </c>
      <c r="X855" s="108">
        <f t="shared" si="265"/>
        <v>278.44308370472197</v>
      </c>
      <c r="Y855" s="32">
        <f>(uNES*L855+ uOCEX*G855+uEREX*'PH + UC'!H855+uHOEX*I855+uNES*S855+ uOCEX*N855+uEREX*O855+uHOEX*P855)/(1+oDR)^A$5:A$65536</f>
        <v>143.77636066765479</v>
      </c>
    </row>
    <row r="856" spans="1:25" x14ac:dyDescent="0.25">
      <c r="A856" s="4">
        <v>850</v>
      </c>
      <c r="C856" s="106">
        <f>IF(male=0,VLOOKUP((($A$5:$A$1570/'Life tables'!$I$2)*2)+age,lifetable,13,1),IF(male=1,VLOOKUP((($A$5:$A$1570/'Life tables'!$I$2)*2)+age,lifetable,10,1),"error"))</f>
        <v>1.0903171265725931E-3</v>
      </c>
      <c r="F856" s="97">
        <f t="shared" si="251"/>
        <v>40.526078922703512</v>
      </c>
      <c r="G856" s="97">
        <f t="shared" si="266"/>
        <v>4.0709294441957642</v>
      </c>
      <c r="H856" s="97">
        <f t="shared" si="252"/>
        <v>9.3158218987351438E-2</v>
      </c>
      <c r="I856" s="97">
        <f t="shared" si="253"/>
        <v>9.3158218987351438E-2</v>
      </c>
      <c r="J856" s="97">
        <f t="shared" si="267"/>
        <v>4.8828026019617325E-2</v>
      </c>
      <c r="K856" s="97">
        <f t="shared" si="254"/>
        <v>0.22459515875678582</v>
      </c>
      <c r="L856" s="97">
        <f t="shared" si="255"/>
        <v>35.995409855756641</v>
      </c>
      <c r="M856" s="97">
        <f t="shared" si="256"/>
        <v>237.91700478201847</v>
      </c>
      <c r="N856" s="97">
        <f t="shared" si="268"/>
        <v>22.911923038030782</v>
      </c>
      <c r="O856" s="97">
        <f t="shared" si="257"/>
        <v>0.54690522797855345</v>
      </c>
      <c r="P856" s="97">
        <f t="shared" si="258"/>
        <v>0.54690522797855345</v>
      </c>
      <c r="Q856" s="97">
        <f t="shared" si="269"/>
        <v>0.28557884738112055</v>
      </c>
      <c r="R856" s="97">
        <f t="shared" si="259"/>
        <v>4.2871419725938678E-2</v>
      </c>
      <c r="S856" s="97">
        <f t="shared" si="260"/>
        <v>213.58282102092352</v>
      </c>
      <c r="T856" s="97">
        <f t="shared" si="261"/>
        <v>165.95785325438464</v>
      </c>
      <c r="U856" s="97">
        <f t="shared" si="262"/>
        <v>556.20093649277578</v>
      </c>
      <c r="V856" s="33">
        <f t="shared" si="263"/>
        <v>999.99999999999898</v>
      </c>
      <c r="W856" s="101">
        <f t="shared" si="264"/>
        <v>20650.173258316732</v>
      </c>
      <c r="X856" s="108">
        <f t="shared" si="265"/>
        <v>277.84121025283849</v>
      </c>
      <c r="Y856" s="32">
        <f>(uNES*L856+ uOCEX*G856+uEREX*'PH + UC'!H856+uHOEX*I856+uNES*S856+ uOCEX*N856+uEREX*O856+uHOEX*P856)/(1+oDR)^A$5:A$65536</f>
        <v>143.42431938516884</v>
      </c>
    </row>
    <row r="857" spans="1:25" x14ac:dyDescent="0.25">
      <c r="A857" s="4">
        <v>851</v>
      </c>
      <c r="C857" s="106">
        <f>IF(male=0,VLOOKUP((($A$5:$A$1570/'Life tables'!$I$2)*2)+age,lifetable,13,1),IF(male=1,VLOOKUP((($A$5:$A$1570/'Life tables'!$I$2)*2)+age,lifetable,10,1),"error"))</f>
        <v>1.0903171265725931E-3</v>
      </c>
      <c r="F857" s="97">
        <f t="shared" si="251"/>
        <v>40.438459443269451</v>
      </c>
      <c r="G857" s="97">
        <f t="shared" si="266"/>
        <v>4.0621278841091453</v>
      </c>
      <c r="H857" s="97">
        <f t="shared" si="252"/>
        <v>9.2956806097931652E-2</v>
      </c>
      <c r="I857" s="97">
        <f t="shared" si="253"/>
        <v>9.2956806097931652E-2</v>
      </c>
      <c r="J857" s="97">
        <f t="shared" si="267"/>
        <v>4.872245730102031E-2</v>
      </c>
      <c r="K857" s="97">
        <f t="shared" si="254"/>
        <v>0.22410957240308962</v>
      </c>
      <c r="L857" s="97">
        <f t="shared" si="255"/>
        <v>35.917585917260332</v>
      </c>
      <c r="M857" s="97">
        <f t="shared" si="256"/>
        <v>237.40275080956903</v>
      </c>
      <c r="N857" s="97">
        <f t="shared" si="268"/>
        <v>22.86239926628711</v>
      </c>
      <c r="O857" s="97">
        <f t="shared" si="257"/>
        <v>0.54572310068042695</v>
      </c>
      <c r="P857" s="97">
        <f t="shared" si="258"/>
        <v>0.54572310068042695</v>
      </c>
      <c r="Q857" s="97">
        <f t="shared" si="269"/>
        <v>0.28496157306376851</v>
      </c>
      <c r="R857" s="97">
        <f t="shared" si="259"/>
        <v>4.2778753806918673E-2</v>
      </c>
      <c r="S857" s="97">
        <f t="shared" si="260"/>
        <v>213.12116501505039</v>
      </c>
      <c r="T857" s="97">
        <f t="shared" si="261"/>
        <v>166.29153728474944</v>
      </c>
      <c r="U857" s="97">
        <f t="shared" si="262"/>
        <v>556.46782481898583</v>
      </c>
      <c r="V857" s="33">
        <f t="shared" si="263"/>
        <v>999.99999999999898</v>
      </c>
      <c r="W857" s="101">
        <f t="shared" si="264"/>
        <v>20581.874231826208</v>
      </c>
      <c r="X857" s="108">
        <f t="shared" si="265"/>
        <v>277.24063789626371</v>
      </c>
      <c r="Y857" s="32">
        <f>(uNES*L857+ uOCEX*G857+uEREX*'PH + UC'!H857+uHOEX*I857+uNES*S857+ uOCEX*N857+uEREX*O857+uHOEX*P857)/(1+oDR)^A$5:A$65536</f>
        <v>143.07314014168387</v>
      </c>
    </row>
    <row r="858" spans="1:25" x14ac:dyDescent="0.25">
      <c r="A858" s="4">
        <v>852</v>
      </c>
      <c r="C858" s="106">
        <f>IF(male=0,VLOOKUP((($A$5:$A$1570/'Life tables'!$I$2)*2)+age,lifetable,13,1),IF(male=1,VLOOKUP((($A$5:$A$1570/'Life tables'!$I$2)*2)+age,lifetable,10,1),"error"))</f>
        <v>1.0903171265725931E-3</v>
      </c>
      <c r="F858" s="97">
        <f t="shared" si="251"/>
        <v>40.351030361046</v>
      </c>
      <c r="G858" s="97">
        <f t="shared" si="266"/>
        <v>4.0533454498208119</v>
      </c>
      <c r="H858" s="97">
        <f t="shared" si="252"/>
        <v>9.275583087890861E-2</v>
      </c>
      <c r="I858" s="97">
        <f t="shared" si="253"/>
        <v>9.275583087890861E-2</v>
      </c>
      <c r="J858" s="97">
        <f t="shared" si="267"/>
        <v>4.8617117983347342E-2</v>
      </c>
      <c r="K858" s="97">
        <f t="shared" si="254"/>
        <v>0.22362504122899332</v>
      </c>
      <c r="L858" s="97">
        <f t="shared" si="255"/>
        <v>35.839931090255028</v>
      </c>
      <c r="M858" s="97">
        <f t="shared" si="256"/>
        <v>236.88960753521766</v>
      </c>
      <c r="N858" s="97">
        <f t="shared" si="268"/>
        <v>22.812982457176748</v>
      </c>
      <c r="O858" s="97">
        <f t="shared" si="257"/>
        <v>0.5445435265692703</v>
      </c>
      <c r="P858" s="97">
        <f t="shared" si="258"/>
        <v>0.5445435265692703</v>
      </c>
      <c r="Q858" s="97">
        <f t="shared" si="269"/>
        <v>0.28434563195033324</v>
      </c>
      <c r="R858" s="97">
        <f t="shared" si="259"/>
        <v>4.26862880299793E-2</v>
      </c>
      <c r="S858" s="97">
        <f t="shared" si="260"/>
        <v>212.66050610492206</v>
      </c>
      <c r="T858" s="97">
        <f t="shared" si="261"/>
        <v>166.62450003468311</v>
      </c>
      <c r="U858" s="97">
        <f t="shared" si="262"/>
        <v>556.73413614824483</v>
      </c>
      <c r="V858" s="33">
        <f t="shared" si="263"/>
        <v>999.99999999999898</v>
      </c>
      <c r="W858" s="101">
        <f t="shared" si="264"/>
        <v>20513.801121876888</v>
      </c>
      <c r="X858" s="108">
        <f t="shared" si="265"/>
        <v>276.64136381707101</v>
      </c>
      <c r="Y858" s="32">
        <f>(uNES*L858+ uOCEX*G858+uEREX*'PH + UC'!H858+uHOEX*I858+uNES*S858+ uOCEX*N858+uEREX*O858+uHOEX*P858)/(1+oDR)^A$5:A$65536</f>
        <v>142.72282082360732</v>
      </c>
    </row>
    <row r="859" spans="1:25" x14ac:dyDescent="0.25">
      <c r="A859" s="4">
        <v>853</v>
      </c>
      <c r="C859" s="106">
        <f>IF(male=0,VLOOKUP((($A$5:$A$1570/'Life tables'!$I$2)*2)+age,lifetable,13,1),IF(male=1,VLOOKUP((($A$5:$A$1570/'Life tables'!$I$2)*2)+age,lifetable,10,1),"error"))</f>
        <v>1.0903171265725931E-3</v>
      </c>
      <c r="F859" s="97">
        <f t="shared" si="251"/>
        <v>40.263791214109922</v>
      </c>
      <c r="G859" s="97">
        <f t="shared" si="266"/>
        <v>4.0445820949296083</v>
      </c>
      <c r="H859" s="97">
        <f t="shared" si="252"/>
        <v>9.2555292268448872E-2</v>
      </c>
      <c r="I859" s="97">
        <f t="shared" si="253"/>
        <v>9.2555292268448872E-2</v>
      </c>
      <c r="J859" s="97">
        <f t="shared" si="267"/>
        <v>4.8512007510048208E-2</v>
      </c>
      <c r="K859" s="97">
        <f t="shared" si="254"/>
        <v>0.22314156267452259</v>
      </c>
      <c r="L859" s="97">
        <f t="shared" si="255"/>
        <v>35.762444964458844</v>
      </c>
      <c r="M859" s="97">
        <f t="shared" si="256"/>
        <v>236.3775726029611</v>
      </c>
      <c r="N859" s="97">
        <f t="shared" si="268"/>
        <v>22.763672383811482</v>
      </c>
      <c r="O859" s="97">
        <f t="shared" si="257"/>
        <v>0.54336650022928534</v>
      </c>
      <c r="P859" s="97">
        <f t="shared" si="258"/>
        <v>0.54336650022928534</v>
      </c>
      <c r="Q859" s="97">
        <f t="shared" si="269"/>
        <v>0.28373102121283394</v>
      </c>
      <c r="R859" s="97">
        <f t="shared" si="259"/>
        <v>4.2594021970580868E-2</v>
      </c>
      <c r="S859" s="97">
        <f t="shared" si="260"/>
        <v>212.20084217550763</v>
      </c>
      <c r="T859" s="97">
        <f t="shared" si="261"/>
        <v>166.95674306340598</v>
      </c>
      <c r="U859" s="97">
        <f t="shared" si="262"/>
        <v>556.99987173288991</v>
      </c>
      <c r="V859" s="33">
        <f t="shared" si="263"/>
        <v>999.99999999999886</v>
      </c>
      <c r="W859" s="101">
        <f t="shared" si="264"/>
        <v>20445.953182251047</v>
      </c>
      <c r="X859" s="108">
        <f t="shared" si="265"/>
        <v>276.04338520370305</v>
      </c>
      <c r="Y859" s="32">
        <f>(uNES*L859+ uOCEX*G859+uEREX*'PH + UC'!H859+uHOEX*I859+uNES*S859+ uOCEX*N859+uEREX*O859+uHOEX*P859)/(1+oDR)^A$5:A$65536</f>
        <v>142.37335932266706</v>
      </c>
    </row>
    <row r="860" spans="1:25" x14ac:dyDescent="0.25">
      <c r="A860" s="4">
        <v>854</v>
      </c>
      <c r="C860" s="106">
        <f>IF(male=0,VLOOKUP((($A$5:$A$1570/'Life tables'!$I$2)*2)+age,lifetable,13,1),IF(male=1,VLOOKUP((($A$5:$A$1570/'Life tables'!$I$2)*2)+age,lifetable,10,1),"error"))</f>
        <v>1.0903171265725931E-3</v>
      </c>
      <c r="F860" s="97">
        <f t="shared" si="251"/>
        <v>40.176741544067141</v>
      </c>
      <c r="G860" s="97">
        <f t="shared" si="266"/>
        <v>4.0358377733888888</v>
      </c>
      <c r="H860" s="97">
        <f t="shared" si="252"/>
        <v>9.2355189212831534E-2</v>
      </c>
      <c r="I860" s="97">
        <f t="shared" si="253"/>
        <v>9.2355189212831534E-2</v>
      </c>
      <c r="J860" s="97">
        <f t="shared" si="267"/>
        <v>4.8407125328824713E-2</v>
      </c>
      <c r="K860" s="97">
        <f t="shared" si="254"/>
        <v>0.22265913419926167</v>
      </c>
      <c r="L860" s="97">
        <f t="shared" si="255"/>
        <v>35.685127132724503</v>
      </c>
      <c r="M860" s="97">
        <f t="shared" si="256"/>
        <v>235.86664365963594</v>
      </c>
      <c r="N860" s="97">
        <f t="shared" si="268"/>
        <v>22.714468819576577</v>
      </c>
      <c r="O860" s="97">
        <f t="shared" si="257"/>
        <v>0.54219201625120195</v>
      </c>
      <c r="P860" s="97">
        <f t="shared" si="258"/>
        <v>0.54219201625120195</v>
      </c>
      <c r="Q860" s="97">
        <f t="shared" si="269"/>
        <v>0.28311773802669871</v>
      </c>
      <c r="R860" s="97">
        <f t="shared" si="259"/>
        <v>4.2501955204695463E-2</v>
      </c>
      <c r="S860" s="97">
        <f t="shared" si="260"/>
        <v>211.74217111432557</v>
      </c>
      <c r="T860" s="97">
        <f t="shared" si="261"/>
        <v>167.28826792676151</v>
      </c>
      <c r="U860" s="97">
        <f t="shared" si="262"/>
        <v>557.26503282229385</v>
      </c>
      <c r="V860" s="33">
        <f t="shared" si="263"/>
        <v>999.99999999999898</v>
      </c>
      <c r="W860" s="101">
        <f t="shared" si="264"/>
        <v>20378.329669138868</v>
      </c>
      <c r="X860" s="108">
        <f t="shared" si="265"/>
        <v>275.4466992509436</v>
      </c>
      <c r="Y860" s="32">
        <f>(uNES*L860+ uOCEX*G860+uEREX*'PH + UC'!H860+uHOEX*I860+uNES*S860+ uOCEX*N860+uEREX*O860+uHOEX*P860)/(1+oDR)^A$5:A$65536</f>
        <v>142.02475353589037</v>
      </c>
    </row>
    <row r="861" spans="1:25" x14ac:dyDescent="0.25">
      <c r="A861" s="4">
        <v>855</v>
      </c>
      <c r="C861" s="106">
        <f>IF(male=0,VLOOKUP((($A$5:$A$1570/'Life tables'!$I$2)*2)+age,lifetable,13,1),IF(male=1,VLOOKUP((($A$5:$A$1570/'Life tables'!$I$2)*2)+age,lifetable,10,1),"error"))</f>
        <v>1.0903171265725931E-3</v>
      </c>
      <c r="F861" s="97">
        <f t="shared" si="251"/>
        <v>40.089880895917879</v>
      </c>
      <c r="G861" s="97">
        <f t="shared" si="266"/>
        <v>4.0271124394929743</v>
      </c>
      <c r="H861" s="97">
        <f t="shared" si="252"/>
        <v>9.2155520666138288E-2</v>
      </c>
      <c r="I861" s="97">
        <f t="shared" si="253"/>
        <v>9.2155520666138288E-2</v>
      </c>
      <c r="J861" s="97">
        <f t="shared" si="267"/>
        <v>4.8302470891468413E-2</v>
      </c>
      <c r="K861" s="97">
        <f t="shared" si="254"/>
        <v>0.22217775328160591</v>
      </c>
      <c r="L861" s="97">
        <f t="shared" si="255"/>
        <v>35.607977190919556</v>
      </c>
      <c r="M861" s="97">
        <f t="shared" si="256"/>
        <v>235.35681835502569</v>
      </c>
      <c r="N861" s="97">
        <f t="shared" si="268"/>
        <v>22.665371538141091</v>
      </c>
      <c r="O861" s="97">
        <f t="shared" si="257"/>
        <v>0.54102006923252388</v>
      </c>
      <c r="P861" s="97">
        <f t="shared" si="258"/>
        <v>0.54102006923252388</v>
      </c>
      <c r="Q861" s="97">
        <f t="shared" si="269"/>
        <v>0.28250577957089301</v>
      </c>
      <c r="R861" s="97">
        <f t="shared" si="259"/>
        <v>4.2410087308826158E-2</v>
      </c>
      <c r="S861" s="97">
        <f t="shared" si="260"/>
        <v>211.28449081153983</v>
      </c>
      <c r="T861" s="97">
        <f t="shared" si="261"/>
        <v>167.61907617722386</v>
      </c>
      <c r="U861" s="97">
        <f t="shared" si="262"/>
        <v>557.52962066288433</v>
      </c>
      <c r="V861" s="33">
        <f t="shared" si="263"/>
        <v>999.99999999999898</v>
      </c>
      <c r="W861" s="101">
        <f t="shared" si="264"/>
        <v>20310.929841133584</v>
      </c>
      <c r="X861" s="108">
        <f t="shared" si="265"/>
        <v>274.85130315989079</v>
      </c>
      <c r="Y861" s="32">
        <f>(uNES*L861+ uOCEX*G861+uEREX*'PH + UC'!H861+uHOEX*I861+uNES*S861+ uOCEX*N861+uEREX*O861+uHOEX*P861)/(1+oDR)^A$5:A$65536</f>
        <v>141.67700136558423</v>
      </c>
    </row>
    <row r="862" spans="1:25" x14ac:dyDescent="0.25">
      <c r="A862" s="4">
        <v>856</v>
      </c>
      <c r="C862" s="106">
        <f>IF(male=0,VLOOKUP((($A$5:$A$1570/'Life tables'!$I$2)*2)+age,lifetable,13,1),IF(male=1,VLOOKUP((($A$5:$A$1570/'Life tables'!$I$2)*2)+age,lifetable,10,1),"error"))</f>
        <v>1.0903171265725931E-3</v>
      </c>
      <c r="F862" s="97">
        <f t="shared" si="251"/>
        <v>40.003208817928616</v>
      </c>
      <c r="G862" s="97">
        <f t="shared" si="266"/>
        <v>4.0184060478642882</v>
      </c>
      <c r="H862" s="97">
        <f t="shared" si="252"/>
        <v>9.1956285589958997E-2</v>
      </c>
      <c r="I862" s="97">
        <f t="shared" si="253"/>
        <v>9.1956285589958997E-2</v>
      </c>
      <c r="J862" s="97">
        <f t="shared" si="267"/>
        <v>4.8198043653706134E-2</v>
      </c>
      <c r="K862" s="97">
        <f t="shared" si="254"/>
        <v>0.22169741741805227</v>
      </c>
      <c r="L862" s="97">
        <f t="shared" si="255"/>
        <v>35.530994737812648</v>
      </c>
      <c r="M862" s="97">
        <f t="shared" si="256"/>
        <v>234.84809434196217</v>
      </c>
      <c r="N862" s="97">
        <f t="shared" si="268"/>
        <v>22.616380313467644</v>
      </c>
      <c r="O862" s="97">
        <f t="shared" si="257"/>
        <v>0.53985065377776231</v>
      </c>
      <c r="P862" s="97">
        <f t="shared" si="258"/>
        <v>0.53985065377776231</v>
      </c>
      <c r="Q862" s="97">
        <f t="shared" si="269"/>
        <v>0.28189514302804103</v>
      </c>
      <c r="R862" s="97">
        <f t="shared" si="259"/>
        <v>4.231841786002534E-2</v>
      </c>
      <c r="S862" s="97">
        <f t="shared" si="260"/>
        <v>210.82779916005094</v>
      </c>
      <c r="T862" s="97">
        <f t="shared" si="261"/>
        <v>167.94916936390561</v>
      </c>
      <c r="U862" s="97">
        <f t="shared" si="262"/>
        <v>557.79363649816241</v>
      </c>
      <c r="V862" s="33">
        <f t="shared" si="263"/>
        <v>999.99999999999898</v>
      </c>
      <c r="W862" s="101">
        <f t="shared" si="264"/>
        <v>20243.752959226527</v>
      </c>
      <c r="X862" s="108">
        <f t="shared" si="265"/>
        <v>274.25719413793098</v>
      </c>
      <c r="Y862" s="32">
        <f>(uNES*L862+ uOCEX*G862+uEREX*'PH + UC'!H862+uHOEX*I862+uNES*S862+ uOCEX*N862+uEREX*O862+uHOEX*P862)/(1+oDR)^A$5:A$65536</f>
        <v>141.33010071931608</v>
      </c>
    </row>
    <row r="863" spans="1:25" x14ac:dyDescent="0.25">
      <c r="A863" s="4">
        <v>857</v>
      </c>
      <c r="C863" s="106">
        <f>IF(male=0,VLOOKUP((($A$5:$A$1570/'Life tables'!$I$2)*2)+age,lifetable,13,1),IF(male=1,VLOOKUP((($A$5:$A$1570/'Life tables'!$I$2)*2)+age,lifetable,10,1),"error"))</f>
        <v>1.0903171265725931E-3</v>
      </c>
      <c r="F863" s="97">
        <f t="shared" si="251"/>
        <v>39.916724861510318</v>
      </c>
      <c r="G863" s="97">
        <f t="shared" si="266"/>
        <v>4.0097185534411217</v>
      </c>
      <c r="H863" s="97">
        <f t="shared" si="252"/>
        <v>9.1757482953111869E-2</v>
      </c>
      <c r="I863" s="97">
        <f t="shared" si="253"/>
        <v>9.1757482953111869E-2</v>
      </c>
      <c r="J863" s="97">
        <f t="shared" si="267"/>
        <v>4.8093843075053405E-2</v>
      </c>
      <c r="K863" s="97">
        <f t="shared" si="254"/>
        <v>0.22121812412252448</v>
      </c>
      <c r="L863" s="97">
        <f t="shared" si="255"/>
        <v>35.454179374965392</v>
      </c>
      <c r="M863" s="97">
        <f t="shared" si="256"/>
        <v>234.34046927642066</v>
      </c>
      <c r="N863" s="97">
        <f t="shared" si="268"/>
        <v>22.567494919821577</v>
      </c>
      <c r="O863" s="97">
        <f t="shared" si="257"/>
        <v>0.5386837644986544</v>
      </c>
      <c r="P863" s="97">
        <f t="shared" si="258"/>
        <v>0.5386837644986544</v>
      </c>
      <c r="Q863" s="97">
        <f t="shared" si="269"/>
        <v>0.28128582558454046</v>
      </c>
      <c r="R863" s="97">
        <f t="shared" si="259"/>
        <v>4.2226946435911808E-2</v>
      </c>
      <c r="S863" s="97">
        <f t="shared" si="260"/>
        <v>210.37209405558133</v>
      </c>
      <c r="T863" s="97">
        <f t="shared" si="261"/>
        <v>168.27854903256519</v>
      </c>
      <c r="U863" s="97">
        <f t="shared" si="262"/>
        <v>558.05708156872083</v>
      </c>
      <c r="V863" s="33">
        <f t="shared" si="263"/>
        <v>999.99999999999898</v>
      </c>
      <c r="W863" s="101">
        <f t="shared" si="264"/>
        <v>20176.798286801961</v>
      </c>
      <c r="X863" s="108">
        <f t="shared" si="265"/>
        <v>273.66436939871295</v>
      </c>
      <c r="Y863" s="32">
        <f>(uNES*L863+ uOCEX*G863+uEREX*'PH + UC'!H863+uHOEX*I863+uNES*S863+ uOCEX*N863+uEREX*O863+uHOEX*P863)/(1+oDR)^A$5:A$65536</f>
        <v>140.98404950989445</v>
      </c>
    </row>
    <row r="864" spans="1:25" x14ac:dyDescent="0.25">
      <c r="A864" s="4">
        <v>858</v>
      </c>
      <c r="C864" s="106">
        <f>IF(male=0,VLOOKUP((($A$5:$A$1570/'Life tables'!$I$2)*2)+age,lifetable,13,1),IF(male=1,VLOOKUP((($A$5:$A$1570/'Life tables'!$I$2)*2)+age,lifetable,10,1),"error"))</f>
        <v>1.0903171265725931E-3</v>
      </c>
      <c r="F864" s="97">
        <f t="shared" si="251"/>
        <v>39.830428581102716</v>
      </c>
      <c r="G864" s="97">
        <f t="shared" si="266"/>
        <v>4.0010499114660139</v>
      </c>
      <c r="H864" s="97">
        <f t="shared" si="252"/>
        <v>9.1559111731377374E-2</v>
      </c>
      <c r="I864" s="97">
        <f t="shared" si="253"/>
        <v>9.1559111731377374E-2</v>
      </c>
      <c r="J864" s="97">
        <f t="shared" si="267"/>
        <v>4.7989868618674936E-2</v>
      </c>
      <c r="K864" s="97">
        <f t="shared" si="254"/>
        <v>0.22073987092573155</v>
      </c>
      <c r="L864" s="97">
        <f t="shared" si="255"/>
        <v>35.377530706629543</v>
      </c>
      <c r="M864" s="97">
        <f t="shared" si="256"/>
        <v>233.8339408176102</v>
      </c>
      <c r="N864" s="97">
        <f t="shared" si="268"/>
        <v>22.518715131779647</v>
      </c>
      <c r="O864" s="97">
        <f t="shared" si="257"/>
        <v>0.5375193960143706</v>
      </c>
      <c r="P864" s="97">
        <f t="shared" si="258"/>
        <v>0.5375193960143706</v>
      </c>
      <c r="Q864" s="97">
        <f t="shared" si="269"/>
        <v>0.28067782443067013</v>
      </c>
      <c r="R864" s="97">
        <f t="shared" si="259"/>
        <v>4.2135672614687078E-2</v>
      </c>
      <c r="S864" s="97">
        <f t="shared" si="260"/>
        <v>209.91737339675646</v>
      </c>
      <c r="T864" s="97">
        <f t="shared" si="261"/>
        <v>168.60721672561453</v>
      </c>
      <c r="U864" s="97">
        <f t="shared" si="262"/>
        <v>558.31995711226125</v>
      </c>
      <c r="V864" s="33">
        <f t="shared" si="263"/>
        <v>999.99999999999886</v>
      </c>
      <c r="W864" s="101">
        <f t="shared" si="264"/>
        <v>20110.065089631873</v>
      </c>
      <c r="X864" s="108">
        <f t="shared" si="265"/>
        <v>273.07282616212314</v>
      </c>
      <c r="Y864" s="32">
        <f>(uNES*L864+ uOCEX*G864+uEREX*'PH + UC'!H864+uHOEX*I864+uNES*S864+ uOCEX*N864+uEREX*O864+uHOEX*P864)/(1+oDR)^A$5:A$65536</f>
        <v>140.63884565535005</v>
      </c>
    </row>
    <row r="865" spans="1:25" x14ac:dyDescent="0.25">
      <c r="A865" s="4">
        <v>859</v>
      </c>
      <c r="C865" s="106">
        <f>IF(male=0,VLOOKUP((($A$5:$A$1570/'Life tables'!$I$2)*2)+age,lifetable,13,1),IF(male=1,VLOOKUP((($A$5:$A$1570/'Life tables'!$I$2)*2)+age,lifetable,10,1),"error"))</f>
        <v>1.0903171265725931E-3</v>
      </c>
      <c r="F865" s="97">
        <f t="shared" si="251"/>
        <v>39.744319534064317</v>
      </c>
      <c r="G865" s="97">
        <f t="shared" si="266"/>
        <v>3.9924000774746999</v>
      </c>
      <c r="H865" s="97">
        <f t="shared" si="252"/>
        <v>9.1361170907245451E-2</v>
      </c>
      <c r="I865" s="97">
        <f t="shared" si="253"/>
        <v>9.1361170907245451E-2</v>
      </c>
      <c r="J865" s="97">
        <f t="shared" si="267"/>
        <v>4.7886119751252197E-2</v>
      </c>
      <c r="K865" s="97">
        <f t="shared" si="254"/>
        <v>0.22026265537455839</v>
      </c>
      <c r="L865" s="97">
        <f t="shared" si="255"/>
        <v>35.301048339649313</v>
      </c>
      <c r="M865" s="97">
        <f t="shared" si="256"/>
        <v>233.32850662805888</v>
      </c>
      <c r="N865" s="97">
        <f t="shared" si="268"/>
        <v>22.470040724238245</v>
      </c>
      <c r="O865" s="97">
        <f t="shared" si="257"/>
        <v>0.53635754295171134</v>
      </c>
      <c r="P865" s="97">
        <f t="shared" si="258"/>
        <v>0.53635754295171134</v>
      </c>
      <c r="Q865" s="97">
        <f t="shared" si="269"/>
        <v>0.28007113676069328</v>
      </c>
      <c r="R865" s="97">
        <f t="shared" si="259"/>
        <v>4.2044595975150749E-2</v>
      </c>
      <c r="S865" s="97">
        <f t="shared" si="260"/>
        <v>209.46363508518135</v>
      </c>
      <c r="T865" s="97">
        <f t="shared" si="261"/>
        <v>168.93517398212649</v>
      </c>
      <c r="U865" s="97">
        <f t="shared" si="262"/>
        <v>558.58226436361099</v>
      </c>
      <c r="V865" s="33">
        <f t="shared" si="263"/>
        <v>999.99999999999898</v>
      </c>
      <c r="W865" s="101">
        <f t="shared" si="264"/>
        <v>20043.552635870572</v>
      </c>
      <c r="X865" s="108">
        <f t="shared" si="265"/>
        <v>272.48256165426153</v>
      </c>
      <c r="Y865" s="32">
        <f>(uNES*L865+ uOCEX*G865+uEREX*'PH + UC'!H865+uHOEX*I865+uNES*S865+ uOCEX*N865+uEREX*O865+uHOEX*P865)/(1+oDR)^A$5:A$65536</f>
        <v>140.29448707891757</v>
      </c>
    </row>
    <row r="866" spans="1:25" x14ac:dyDescent="0.25">
      <c r="A866" s="4">
        <v>860</v>
      </c>
      <c r="C866" s="106">
        <f>IF(male=0,VLOOKUP((($A$5:$A$1570/'Life tables'!$I$2)*2)+age,lifetable,13,1),IF(male=1,VLOOKUP((($A$5:$A$1570/'Life tables'!$I$2)*2)+age,lifetable,10,1),"error"))</f>
        <v>1.0903171265725931E-3</v>
      </c>
      <c r="F866" s="97">
        <f t="shared" si="251"/>
        <v>39.658397280567819</v>
      </c>
      <c r="G866" s="97">
        <f t="shared" si="266"/>
        <v>3.9837690072856078</v>
      </c>
      <c r="H866" s="97">
        <f t="shared" si="252"/>
        <v>9.1163659469675085E-2</v>
      </c>
      <c r="I866" s="97">
        <f t="shared" si="253"/>
        <v>9.1163659469675085E-2</v>
      </c>
      <c r="J866" s="97">
        <f t="shared" si="267"/>
        <v>4.7782595942857276E-2</v>
      </c>
      <c r="K866" s="97">
        <f t="shared" si="254"/>
        <v>0.21978647503148613</v>
      </c>
      <c r="L866" s="97">
        <f t="shared" si="255"/>
        <v>35.22473188336852</v>
      </c>
      <c r="M866" s="97">
        <f t="shared" si="256"/>
        <v>232.82416437369369</v>
      </c>
      <c r="N866" s="97">
        <f t="shared" si="268"/>
        <v>22.421471472421086</v>
      </c>
      <c r="O866" s="97">
        <f t="shared" si="257"/>
        <v>0.53519819994528972</v>
      </c>
      <c r="P866" s="97">
        <f t="shared" si="258"/>
        <v>0.53519819994528972</v>
      </c>
      <c r="Q866" s="97">
        <f t="shared" si="269"/>
        <v>0.27946575977295268</v>
      </c>
      <c r="R866" s="97">
        <f t="shared" si="259"/>
        <v>4.1953716096714888E-2</v>
      </c>
      <c r="S866" s="97">
        <f t="shared" si="260"/>
        <v>209.01087702551237</v>
      </c>
      <c r="T866" s="97">
        <f t="shared" si="261"/>
        <v>169.26242233784231</v>
      </c>
      <c r="U866" s="97">
        <f t="shared" si="262"/>
        <v>558.84400455473917</v>
      </c>
      <c r="V866" s="33">
        <f t="shared" si="263"/>
        <v>999.99999999999898</v>
      </c>
      <c r="W866" s="101">
        <f t="shared" si="264"/>
        <v>19977.260196049247</v>
      </c>
      <c r="X866" s="108">
        <f t="shared" si="265"/>
        <v>271.89357310741752</v>
      </c>
      <c r="Y866" s="32">
        <f>(uNES*L866+ uOCEX*G866+uEREX*'PH + UC'!H866+uHOEX*I866+uNES*S866+ uOCEX*N866+uEREX*O866+uHOEX*P866)/(1+oDR)^A$5:A$65536</f>
        <v>139.95097170901755</v>
      </c>
    </row>
    <row r="867" spans="1:25" x14ac:dyDescent="0.25">
      <c r="A867" s="4">
        <v>861</v>
      </c>
      <c r="C867" s="106">
        <f>IF(male=0,VLOOKUP((($A$5:$A$1570/'Life tables'!$I$2)*2)+age,lifetable,13,1),IF(male=1,VLOOKUP((($A$5:$A$1570/'Life tables'!$I$2)*2)+age,lifetable,10,1),"error"))</f>
        <v>1.1900158768971547E-3</v>
      </c>
      <c r="F867" s="97">
        <f t="shared" si="251"/>
        <v>39.572661383500702</v>
      </c>
      <c r="G867" s="97">
        <f t="shared" si="266"/>
        <v>3.9751566569898693</v>
      </c>
      <c r="H867" s="97">
        <f t="shared" si="252"/>
        <v>9.0966576413865768E-2</v>
      </c>
      <c r="I867" s="97">
        <f t="shared" si="253"/>
        <v>9.0966576413865768E-2</v>
      </c>
      <c r="J867" s="97">
        <f t="shared" si="267"/>
        <v>5.2039098212811066E-2</v>
      </c>
      <c r="K867" s="97">
        <f t="shared" si="254"/>
        <v>0.21931132747404114</v>
      </c>
      <c r="L867" s="97">
        <f t="shared" si="255"/>
        <v>35.144221147996248</v>
      </c>
      <c r="M867" s="97">
        <f t="shared" si="256"/>
        <v>232.32091172391679</v>
      </c>
      <c r="N867" s="97">
        <f t="shared" si="268"/>
        <v>22.373007151886547</v>
      </c>
      <c r="O867" s="97">
        <f t="shared" si="257"/>
        <v>0.53404136163770755</v>
      </c>
      <c r="P867" s="97">
        <f t="shared" si="258"/>
        <v>0.53404136163770755</v>
      </c>
      <c r="Q867" s="97">
        <f t="shared" si="269"/>
        <v>0.30436084260989926</v>
      </c>
      <c r="R867" s="97">
        <f t="shared" si="259"/>
        <v>4.1863032559417736E-2</v>
      </c>
      <c r="S867" s="97">
        <f t="shared" si="260"/>
        <v>208.5335979735855</v>
      </c>
      <c r="T867" s="97">
        <f t="shared" si="261"/>
        <v>169.61882227866502</v>
      </c>
      <c r="U867" s="97">
        <f t="shared" si="262"/>
        <v>559.10517891477264</v>
      </c>
      <c r="V867" s="33">
        <f t="shared" si="263"/>
        <v>999.99999999999898</v>
      </c>
      <c r="W867" s="101">
        <f t="shared" si="264"/>
        <v>19909.285929784241</v>
      </c>
      <c r="X867" s="108">
        <f t="shared" si="265"/>
        <v>271.27599880656129</v>
      </c>
      <c r="Y867" s="32">
        <f>(uNES*L867+ uOCEX*G867+uEREX*'PH + UC'!H867+uHOEX*I867+uNES*S867+ uOCEX*N867+uEREX*O867+uHOEX*P867)/(1+oDR)^A$5:A$65536</f>
        <v>139.59268051040772</v>
      </c>
    </row>
    <row r="868" spans="1:25" x14ac:dyDescent="0.25">
      <c r="A868" s="4">
        <v>862</v>
      </c>
      <c r="C868" s="106">
        <f>IF(male=0,VLOOKUP((($A$5:$A$1570/'Life tables'!$I$2)*2)+age,lifetable,13,1),IF(male=1,VLOOKUP((($A$5:$A$1570/'Life tables'!$I$2)*2)+age,lifetable,10,1),"error"))</f>
        <v>1.1900158768971547E-3</v>
      </c>
      <c r="F868" s="97">
        <f t="shared" si="251"/>
        <v>39.482733150654674</v>
      </c>
      <c r="G868" s="97">
        <f t="shared" si="266"/>
        <v>3.9661231777910642</v>
      </c>
      <c r="H868" s="97">
        <f t="shared" si="252"/>
        <v>9.0759856340487971E-2</v>
      </c>
      <c r="I868" s="97">
        <f t="shared" si="253"/>
        <v>9.0759856340487971E-2</v>
      </c>
      <c r="J868" s="97">
        <f t="shared" si="267"/>
        <v>5.1920840203934018E-2</v>
      </c>
      <c r="K868" s="97">
        <f t="shared" si="254"/>
        <v>0.21881294603005064</v>
      </c>
      <c r="L868" s="97">
        <f t="shared" si="255"/>
        <v>35.064356473948649</v>
      </c>
      <c r="M868" s="97">
        <f t="shared" si="256"/>
        <v>231.79326565590665</v>
      </c>
      <c r="N868" s="97">
        <f t="shared" si="268"/>
        <v>22.322193692324696</v>
      </c>
      <c r="O868" s="97">
        <f t="shared" si="257"/>
        <v>0.53282844962504383</v>
      </c>
      <c r="P868" s="97">
        <f t="shared" si="258"/>
        <v>0.53282844962504383</v>
      </c>
      <c r="Q868" s="97">
        <f t="shared" si="269"/>
        <v>0.30366957981884135</v>
      </c>
      <c r="R868" s="97">
        <f t="shared" si="259"/>
        <v>4.1767953453705514E-2</v>
      </c>
      <c r="S868" s="97">
        <f t="shared" si="260"/>
        <v>208.05997753105933</v>
      </c>
      <c r="T868" s="97">
        <f t="shared" si="261"/>
        <v>169.97441269868779</v>
      </c>
      <c r="U868" s="97">
        <f t="shared" si="262"/>
        <v>559.36575981425642</v>
      </c>
      <c r="V868" s="33">
        <f t="shared" si="263"/>
        <v>999.99999999999909</v>
      </c>
      <c r="W868" s="101">
        <f t="shared" si="264"/>
        <v>19841.255750792778</v>
      </c>
      <c r="X868" s="108">
        <f t="shared" si="265"/>
        <v>270.65982748705483</v>
      </c>
      <c r="Y868" s="32">
        <f>(uNES*L868+ uOCEX*G868+uEREX*'PH + UC'!H868+uHOEX*I868+uNES*S868+ uOCEX*N868+uEREX*O868+uHOEX*P868)/(1+oDR)^A$5:A$65536</f>
        <v>139.23555824468033</v>
      </c>
    </row>
    <row r="869" spans="1:25" x14ac:dyDescent="0.25">
      <c r="A869" s="4">
        <v>863</v>
      </c>
      <c r="C869" s="106">
        <f>IF(male=0,VLOOKUP((($A$5:$A$1570/'Life tables'!$I$2)*2)+age,lifetable,13,1),IF(male=1,VLOOKUP((($A$5:$A$1570/'Life tables'!$I$2)*2)+age,lifetable,10,1),"error"))</f>
        <v>1.1900158768971547E-3</v>
      </c>
      <c r="F869" s="97">
        <f t="shared" si="251"/>
        <v>39.393011407559108</v>
      </c>
      <c r="G869" s="97">
        <f t="shared" si="266"/>
        <v>3.9571104409198519</v>
      </c>
      <c r="H869" s="97">
        <f t="shared" si="252"/>
        <v>9.0553610929794137E-2</v>
      </c>
      <c r="I869" s="97">
        <f t="shared" si="253"/>
        <v>9.0553610929794137E-2</v>
      </c>
      <c r="J869" s="97">
        <f t="shared" si="267"/>
        <v>5.1802853734549834E-2</v>
      </c>
      <c r="K869" s="97">
        <f t="shared" si="254"/>
        <v>0.2183157089503687</v>
      </c>
      <c r="L869" s="97">
        <f t="shared" si="255"/>
        <v>34.984675182094747</v>
      </c>
      <c r="M869" s="97">
        <f t="shared" si="256"/>
        <v>231.2668160794957</v>
      </c>
      <c r="N869" s="97">
        <f t="shared" si="268"/>
        <v>22.271495457496197</v>
      </c>
      <c r="O869" s="97">
        <f t="shared" si="257"/>
        <v>0.53161828801482169</v>
      </c>
      <c r="P869" s="97">
        <f t="shared" si="258"/>
        <v>0.53161828801482169</v>
      </c>
      <c r="Q869" s="97">
        <f t="shared" si="269"/>
        <v>0.30297988453709046</v>
      </c>
      <c r="R869" s="97">
        <f t="shared" si="259"/>
        <v>4.1673089949621246E-2</v>
      </c>
      <c r="S869" s="97">
        <f t="shared" si="260"/>
        <v>207.58743107148314</v>
      </c>
      <c r="T869" s="97">
        <f t="shared" si="261"/>
        <v>170.32919543695942</v>
      </c>
      <c r="U869" s="97">
        <f t="shared" si="262"/>
        <v>559.62574861315636</v>
      </c>
      <c r="V869" s="33">
        <f t="shared" si="263"/>
        <v>999.99999999999886</v>
      </c>
      <c r="W869" s="101">
        <f t="shared" si="264"/>
        <v>19773.458031854461</v>
      </c>
      <c r="X869" s="108">
        <f t="shared" si="265"/>
        <v>270.04505594988314</v>
      </c>
      <c r="Y869" s="32">
        <f>(uNES*L869+ uOCEX*G869+uEREX*'PH + UC'!H869+uHOEX*I869+uNES*S869+ uOCEX*N869+uEREX*O869+uHOEX*P869)/(1+oDR)^A$5:A$65536</f>
        <v>138.87934972423105</v>
      </c>
    </row>
    <row r="870" spans="1:25" x14ac:dyDescent="0.25">
      <c r="A870" s="4">
        <v>864</v>
      </c>
      <c r="C870" s="106">
        <f>IF(male=0,VLOOKUP((($A$5:$A$1570/'Life tables'!$I$2)*2)+age,lifetable,13,1),IF(male=1,VLOOKUP((($A$5:$A$1570/'Life tables'!$I$2)*2)+age,lifetable,10,1),"error"))</f>
        <v>1.1900158768971547E-3</v>
      </c>
      <c r="F870" s="97">
        <f t="shared" si="251"/>
        <v>39.303495572927559</v>
      </c>
      <c r="G870" s="97">
        <f t="shared" si="266"/>
        <v>3.9481183879847928</v>
      </c>
      <c r="H870" s="97">
        <f t="shared" si="252"/>
        <v>9.0347838845567921E-2</v>
      </c>
      <c r="I870" s="97">
        <f t="shared" si="253"/>
        <v>9.0347838845567921E-2</v>
      </c>
      <c r="J870" s="97">
        <f t="shared" si="267"/>
        <v>5.1685138040251474E-2</v>
      </c>
      <c r="K870" s="97">
        <f t="shared" si="254"/>
        <v>0.21781961301351122</v>
      </c>
      <c r="L870" s="97">
        <f t="shared" si="255"/>
        <v>34.905176756197868</v>
      </c>
      <c r="M870" s="97">
        <f t="shared" si="256"/>
        <v>230.74156037695559</v>
      </c>
      <c r="N870" s="97">
        <f t="shared" si="268"/>
        <v>22.220912195308141</v>
      </c>
      <c r="O870" s="97">
        <f t="shared" si="257"/>
        <v>0.53041087078960936</v>
      </c>
      <c r="P870" s="97">
        <f t="shared" si="258"/>
        <v>0.53041087078960936</v>
      </c>
      <c r="Q870" s="97">
        <f t="shared" si="269"/>
        <v>0.30229175333519187</v>
      </c>
      <c r="R870" s="97">
        <f t="shared" si="259"/>
        <v>4.1578441575463747E-2</v>
      </c>
      <c r="S870" s="97">
        <f t="shared" si="260"/>
        <v>207.11595624515758</v>
      </c>
      <c r="T870" s="97">
        <f t="shared" si="261"/>
        <v>170.68317232833488</v>
      </c>
      <c r="U870" s="97">
        <f t="shared" si="262"/>
        <v>559.88514666774529</v>
      </c>
      <c r="V870" s="33">
        <f t="shared" si="263"/>
        <v>999.99999999999886</v>
      </c>
      <c r="W870" s="101">
        <f t="shared" si="264"/>
        <v>19705.891981031407</v>
      </c>
      <c r="X870" s="108">
        <f t="shared" si="265"/>
        <v>269.4316810039187</v>
      </c>
      <c r="Y870" s="32">
        <f>(uNES*L870+ uOCEX*G870+uEREX*'PH + UC'!H870+uHOEX*I870+uNES*S870+ uOCEX*N870+uEREX*O870+uHOEX*P870)/(1+oDR)^A$5:A$65536</f>
        <v>138.52405260537572</v>
      </c>
    </row>
    <row r="871" spans="1:25" x14ac:dyDescent="0.25">
      <c r="A871" s="4">
        <v>865</v>
      </c>
      <c r="C871" s="106">
        <f>IF(male=0,VLOOKUP((($A$5:$A$1570/'Life tables'!$I$2)*2)+age,lifetable,13,1),IF(male=1,VLOOKUP((($A$5:$A$1570/'Life tables'!$I$2)*2)+age,lifetable,10,1),"error"))</f>
        <v>1.1900158768971547E-3</v>
      </c>
      <c r="F871" s="97">
        <f t="shared" si="251"/>
        <v>39.214185072446611</v>
      </c>
      <c r="G871" s="97">
        <f t="shared" si="266"/>
        <v>3.9391469612949019</v>
      </c>
      <c r="H871" s="97">
        <f t="shared" si="252"/>
        <v>9.0142538767621974E-2</v>
      </c>
      <c r="I871" s="97">
        <f t="shared" si="253"/>
        <v>9.0142538767621974E-2</v>
      </c>
      <c r="J871" s="97">
        <f t="shared" si="267"/>
        <v>5.1567692365801561E-2</v>
      </c>
      <c r="K871" s="97">
        <f t="shared" si="254"/>
        <v>0.21732465503663848</v>
      </c>
      <c r="L871" s="97">
        <f t="shared" si="255"/>
        <v>34.825860686214028</v>
      </c>
      <c r="M871" s="97">
        <f t="shared" si="256"/>
        <v>230.21749593147211</v>
      </c>
      <c r="N871" s="97">
        <f t="shared" si="268"/>
        <v>22.170443653755651</v>
      </c>
      <c r="O871" s="97">
        <f t="shared" si="257"/>
        <v>0.52920619193407659</v>
      </c>
      <c r="P871" s="97">
        <f t="shared" si="258"/>
        <v>0.52920619193407659</v>
      </c>
      <c r="Q871" s="97">
        <f t="shared" si="269"/>
        <v>0.30160518278488863</v>
      </c>
      <c r="R871" s="97">
        <f t="shared" si="259"/>
        <v>4.1484007859696567E-2</v>
      </c>
      <c r="S871" s="97">
        <f t="shared" si="260"/>
        <v>206.64555070320372</v>
      </c>
      <c r="T871" s="97">
        <f t="shared" si="261"/>
        <v>171.03634520348555</v>
      </c>
      <c r="U871" s="97">
        <f t="shared" si="262"/>
        <v>560.14395533064157</v>
      </c>
      <c r="V871" s="33">
        <f t="shared" si="263"/>
        <v>999.99999999999886</v>
      </c>
      <c r="W871" s="101">
        <f t="shared" si="264"/>
        <v>19638.556808958372</v>
      </c>
      <c r="X871" s="108">
        <f t="shared" si="265"/>
        <v>268.81969946587174</v>
      </c>
      <c r="Y871" s="32">
        <f>(uNES*L871+ uOCEX*G871+uEREX*'PH + UC'!H871+uHOEX*I871+uNES*S871+ uOCEX*N871+uEREX*O871+uHOEX*P871)/(1+oDR)^A$5:A$65536</f>
        <v>138.16966455073245</v>
      </c>
    </row>
    <row r="872" spans="1:25" x14ac:dyDescent="0.25">
      <c r="A872" s="4">
        <v>866</v>
      </c>
      <c r="C872" s="106">
        <f>IF(male=0,VLOOKUP((($A$5:$A$1570/'Life tables'!$I$2)*2)+age,lifetable,13,1),IF(male=1,VLOOKUP((($A$5:$A$1570/'Life tables'!$I$2)*2)+age,lifetable,10,1),"error"))</f>
        <v>1.1900158768971547E-3</v>
      </c>
      <c r="F872" s="97">
        <f t="shared" si="251"/>
        <v>39.125079338475423</v>
      </c>
      <c r="G872" s="97">
        <f t="shared" si="266"/>
        <v>3.9301961038294695</v>
      </c>
      <c r="H872" s="97">
        <f t="shared" si="252"/>
        <v>8.9937709391107429E-2</v>
      </c>
      <c r="I872" s="97">
        <f t="shared" si="253"/>
        <v>8.9937709391107429E-2</v>
      </c>
      <c r="J872" s="97">
        <f t="shared" si="267"/>
        <v>5.1450515964737348E-2</v>
      </c>
      <c r="K872" s="97">
        <f t="shared" si="254"/>
        <v>0.21683083187389013</v>
      </c>
      <c r="L872" s="97">
        <f t="shared" si="255"/>
        <v>34.746726468025109</v>
      </c>
      <c r="M872" s="97">
        <f t="shared" si="256"/>
        <v>229.69462012739626</v>
      </c>
      <c r="N872" s="97">
        <f t="shared" si="268"/>
        <v>22.120089580946054</v>
      </c>
      <c r="O872" s="97">
        <f t="shared" si="257"/>
        <v>0.52800424543557145</v>
      </c>
      <c r="P872" s="97">
        <f t="shared" si="258"/>
        <v>0.52800424543557145</v>
      </c>
      <c r="Q872" s="97">
        <f t="shared" si="269"/>
        <v>0.30092016945945022</v>
      </c>
      <c r="R872" s="97">
        <f t="shared" si="259"/>
        <v>4.1389788330993223E-2</v>
      </c>
      <c r="S872" s="97">
        <f t="shared" si="260"/>
        <v>206.17621209778864</v>
      </c>
      <c r="T872" s="97">
        <f t="shared" si="261"/>
        <v>171.38871588890973</v>
      </c>
      <c r="U872" s="97">
        <f t="shared" si="262"/>
        <v>560.40217595084641</v>
      </c>
      <c r="V872" s="33">
        <f t="shared" si="263"/>
        <v>999.99999999999875</v>
      </c>
      <c r="W872" s="101">
        <f t="shared" si="264"/>
        <v>19571.451728840937</v>
      </c>
      <c r="X872" s="108">
        <f t="shared" si="265"/>
        <v>268.20910816024264</v>
      </c>
      <c r="Y872" s="32">
        <f>(uNES*L872+ uOCEX*G872+uEREX*'PH + UC'!H872+uHOEX*I872+uNES*S872+ uOCEX*N872+uEREX*O872+uHOEX*P872)/(1+oDR)^A$5:A$65536</f>
        <v>137.81618322918985</v>
      </c>
    </row>
    <row r="873" spans="1:25" x14ac:dyDescent="0.25">
      <c r="A873" s="4">
        <v>867</v>
      </c>
      <c r="C873" s="106">
        <f>IF(male=0,VLOOKUP((($A$5:$A$1570/'Life tables'!$I$2)*2)+age,lifetable,13,1),IF(male=1,VLOOKUP((($A$5:$A$1570/'Life tables'!$I$2)*2)+age,lifetable,10,1),"error"))</f>
        <v>1.1900158768971547E-3</v>
      </c>
      <c r="F873" s="97">
        <f t="shared" si="251"/>
        <v>39.036177809760268</v>
      </c>
      <c r="G873" s="97">
        <f t="shared" si="266"/>
        <v>3.9212657592093838</v>
      </c>
      <c r="H873" s="97">
        <f t="shared" si="252"/>
        <v>8.9733349425857575E-2</v>
      </c>
      <c r="I873" s="97">
        <f t="shared" si="253"/>
        <v>8.9733349425857575E-2</v>
      </c>
      <c r="J873" s="97">
        <f t="shared" si="267"/>
        <v>5.1333608098995322E-2</v>
      </c>
      <c r="K873" s="97">
        <f t="shared" si="254"/>
        <v>0.21633814041480315</v>
      </c>
      <c r="L873" s="97">
        <f t="shared" si="255"/>
        <v>34.667773603185367</v>
      </c>
      <c r="M873" s="97">
        <f t="shared" si="256"/>
        <v>229.17293035048235</v>
      </c>
      <c r="N873" s="97">
        <f t="shared" si="268"/>
        <v>22.069849725121834</v>
      </c>
      <c r="O873" s="97">
        <f t="shared" si="257"/>
        <v>0.52680502528466799</v>
      </c>
      <c r="P873" s="97">
        <f t="shared" si="258"/>
        <v>0.52680502528466799</v>
      </c>
      <c r="Q873" s="97">
        <f t="shared" si="269"/>
        <v>0.30023670993398499</v>
      </c>
      <c r="R873" s="97">
        <f t="shared" si="259"/>
        <v>4.1295782518280096E-2</v>
      </c>
      <c r="S873" s="97">
        <f t="shared" si="260"/>
        <v>205.70793808233893</v>
      </c>
      <c r="T873" s="97">
        <f t="shared" si="261"/>
        <v>171.7402862069427</v>
      </c>
      <c r="U873" s="97">
        <f t="shared" si="262"/>
        <v>560.65980987377952</v>
      </c>
      <c r="V873" s="33">
        <f t="shared" si="263"/>
        <v>999.99999999999886</v>
      </c>
      <c r="W873" s="101">
        <f t="shared" si="264"/>
        <v>19504.575956453187</v>
      </c>
      <c r="X873" s="108">
        <f t="shared" si="265"/>
        <v>267.59990391927658</v>
      </c>
      <c r="Y873" s="32">
        <f>(uNES*L873+ uOCEX*G873+uEREX*'PH + UC'!H873+uHOEX*I873+uNES*S873+ uOCEX*N873+uEREX*O873+uHOEX*P873)/(1+oDR)^A$5:A$65536</f>
        <v>137.46360631587586</v>
      </c>
    </row>
    <row r="874" spans="1:25" x14ac:dyDescent="0.25">
      <c r="A874" s="4">
        <v>868</v>
      </c>
      <c r="C874" s="106">
        <f>IF(male=0,VLOOKUP((($A$5:$A$1570/'Life tables'!$I$2)*2)+age,lifetable,13,1),IF(male=1,VLOOKUP((($A$5:$A$1570/'Life tables'!$I$2)*2)+age,lifetable,10,1),"error"))</f>
        <v>1.1900158768971547E-3</v>
      </c>
      <c r="F874" s="97">
        <f t="shared" si="251"/>
        <v>38.947479931163414</v>
      </c>
      <c r="G874" s="97">
        <f t="shared" si="266"/>
        <v>3.9123558716698974</v>
      </c>
      <c r="H874" s="97">
        <f t="shared" si="252"/>
        <v>8.952945759576468E-2</v>
      </c>
      <c r="I874" s="97">
        <f t="shared" si="253"/>
        <v>8.952945759576468E-2</v>
      </c>
      <c r="J874" s="97">
        <f t="shared" si="267"/>
        <v>5.1216968038554654E-2</v>
      </c>
      <c r="K874" s="97">
        <f t="shared" si="254"/>
        <v>0.21584657758280928</v>
      </c>
      <c r="L874" s="97">
        <f t="shared" si="255"/>
        <v>34.589001598680625</v>
      </c>
      <c r="M874" s="97">
        <f t="shared" si="256"/>
        <v>228.65242398811313</v>
      </c>
      <c r="N874" s="97">
        <f t="shared" si="268"/>
        <v>22.019723834682285</v>
      </c>
      <c r="O874" s="97">
        <f t="shared" si="257"/>
        <v>0.5256085254756836</v>
      </c>
      <c r="P874" s="97">
        <f t="shared" si="258"/>
        <v>0.5256085254756836</v>
      </c>
      <c r="Q874" s="97">
        <f t="shared" si="269"/>
        <v>0.29955480078573415</v>
      </c>
      <c r="R874" s="97">
        <f t="shared" si="259"/>
        <v>4.1201989950776993E-2</v>
      </c>
      <c r="S874" s="97">
        <f t="shared" si="260"/>
        <v>205.24072631174297</v>
      </c>
      <c r="T874" s="97">
        <f t="shared" si="261"/>
        <v>172.091057975767</v>
      </c>
      <c r="U874" s="97">
        <f t="shared" si="262"/>
        <v>560.91685844131314</v>
      </c>
      <c r="V874" s="33">
        <f t="shared" si="263"/>
        <v>999.99999999999886</v>
      </c>
      <c r="W874" s="101">
        <f t="shared" si="264"/>
        <v>19437.928710135213</v>
      </c>
      <c r="X874" s="108">
        <f t="shared" si="265"/>
        <v>266.99208358291867</v>
      </c>
      <c r="Y874" s="32">
        <f>(uNES*L874+ uOCEX*G874+uEREX*'PH + UC'!H874+uHOEX*I874+uNES*S874+ uOCEX*N874+uEREX*O874+uHOEX*P874)/(1+oDR)^A$5:A$65536</f>
        <v>137.1119314921286</v>
      </c>
    </row>
    <row r="875" spans="1:25" x14ac:dyDescent="0.25">
      <c r="A875" s="4">
        <v>869</v>
      </c>
      <c r="C875" s="106">
        <f>IF(male=0,VLOOKUP((($A$5:$A$1570/'Life tables'!$I$2)*2)+age,lifetable,13,1),IF(male=1,VLOOKUP((($A$5:$A$1570/'Life tables'!$I$2)*2)+age,lifetable,10,1),"error"))</f>
        <v>1.1900158768971547E-3</v>
      </c>
      <c r="F875" s="97">
        <f t="shared" si="251"/>
        <v>38.858985153405477</v>
      </c>
      <c r="G875" s="97">
        <f t="shared" si="266"/>
        <v>3.9034663860347472</v>
      </c>
      <c r="H875" s="97">
        <f t="shared" si="252"/>
        <v>8.9326032638187738E-2</v>
      </c>
      <c r="I875" s="97">
        <f t="shared" si="253"/>
        <v>8.9326032638187738E-2</v>
      </c>
      <c r="J875" s="97">
        <f t="shared" si="267"/>
        <v>5.1100595061098389E-2</v>
      </c>
      <c r="K875" s="97">
        <f t="shared" si="254"/>
        <v>0.21535614033380723</v>
      </c>
      <c r="L875" s="97">
        <f t="shared" si="255"/>
        <v>34.510409966699449</v>
      </c>
      <c r="M875" s="97">
        <f t="shared" si="256"/>
        <v>228.13309842951321</v>
      </c>
      <c r="N875" s="97">
        <f t="shared" si="268"/>
        <v>21.969711658204083</v>
      </c>
      <c r="O875" s="97">
        <f t="shared" si="257"/>
        <v>0.52441474000716948</v>
      </c>
      <c r="P875" s="97">
        <f t="shared" si="258"/>
        <v>0.52441474000716948</v>
      </c>
      <c r="Q875" s="97">
        <f t="shared" si="269"/>
        <v>0.2988744385943522</v>
      </c>
      <c r="R875" s="97">
        <f t="shared" si="259"/>
        <v>4.1108410158035638E-2</v>
      </c>
      <c r="S875" s="97">
        <f t="shared" si="260"/>
        <v>204.77457444254239</v>
      </c>
      <c r="T875" s="97">
        <f t="shared" si="261"/>
        <v>172.44103300942245</v>
      </c>
      <c r="U875" s="97">
        <f t="shared" si="262"/>
        <v>561.17332299180498</v>
      </c>
      <c r="V875" s="33">
        <f t="shared" si="263"/>
        <v>999.99999999999886</v>
      </c>
      <c r="W875" s="101">
        <f t="shared" si="264"/>
        <v>19371.509210790176</v>
      </c>
      <c r="X875" s="108">
        <f t="shared" si="265"/>
        <v>266.3856439987714</v>
      </c>
      <c r="Y875" s="32">
        <f>(uNES*L875+ uOCEX*G875+uEREX*'PH + UC'!H875+uHOEX*I875+uNES*S875+ uOCEX*N875+uEREX*O875+uHOEX*P875)/(1+oDR)^A$5:A$65536</f>
        <v>136.7611564454667</v>
      </c>
    </row>
    <row r="876" spans="1:25" x14ac:dyDescent="0.25">
      <c r="A876" s="4">
        <v>870</v>
      </c>
      <c r="C876" s="106">
        <f>IF(male=0,VLOOKUP((($A$5:$A$1570/'Life tables'!$I$2)*2)+age,lifetable,13,1),IF(male=1,VLOOKUP((($A$5:$A$1570/'Life tables'!$I$2)*2)+age,lifetable,10,1),"error"))</f>
        <v>1.1900158768971547E-3</v>
      </c>
      <c r="F876" s="97">
        <f t="shared" si="251"/>
        <v>38.770692932820609</v>
      </c>
      <c r="G876" s="97">
        <f t="shared" si="266"/>
        <v>3.8945972476915602</v>
      </c>
      <c r="H876" s="97">
        <f t="shared" si="252"/>
        <v>8.9123073303389699E-2</v>
      </c>
      <c r="I876" s="97">
        <f t="shared" si="253"/>
        <v>8.9123073303389699E-2</v>
      </c>
      <c r="J876" s="97">
        <f t="shared" si="267"/>
        <v>5.0984488451691554E-2</v>
      </c>
      <c r="K876" s="97">
        <f t="shared" si="254"/>
        <v>0.21486682565480586</v>
      </c>
      <c r="L876" s="97">
        <f t="shared" si="255"/>
        <v>34.431998224415771</v>
      </c>
      <c r="M876" s="97">
        <f t="shared" si="256"/>
        <v>227.61495106595078</v>
      </c>
      <c r="N876" s="97">
        <f t="shared" si="268"/>
        <v>21.919812944460702</v>
      </c>
      <c r="O876" s="97">
        <f t="shared" si="257"/>
        <v>0.52322366288237454</v>
      </c>
      <c r="P876" s="97">
        <f t="shared" si="258"/>
        <v>0.52322366288237454</v>
      </c>
      <c r="Q876" s="97">
        <f t="shared" si="269"/>
        <v>0.29819561994217098</v>
      </c>
      <c r="R876" s="97">
        <f t="shared" si="259"/>
        <v>4.1015042669975993E-2</v>
      </c>
      <c r="S876" s="97">
        <f t="shared" si="260"/>
        <v>204.3094801331132</v>
      </c>
      <c r="T876" s="97">
        <f t="shared" si="261"/>
        <v>172.79021311781631</v>
      </c>
      <c r="U876" s="97">
        <f t="shared" si="262"/>
        <v>561.42920486012974</v>
      </c>
      <c r="V876" s="33">
        <f t="shared" si="263"/>
        <v>999.99999999999875</v>
      </c>
      <c r="W876" s="101">
        <f t="shared" si="264"/>
        <v>19305.316681881195</v>
      </c>
      <c r="X876" s="108">
        <f t="shared" si="265"/>
        <v>265.78058202205273</v>
      </c>
      <c r="Y876" s="32">
        <f>(uNES*L876+ uOCEX*G876+uEREX*'PH + UC'!H876+uHOEX*I876+uNES*S876+ uOCEX*N876+uEREX*O876+uHOEX*P876)/(1+oDR)^A$5:A$65536</f>
        <v>136.41127886956087</v>
      </c>
    </row>
    <row r="877" spans="1:25" x14ac:dyDescent="0.25">
      <c r="A877" s="4">
        <v>871</v>
      </c>
      <c r="C877" s="106">
        <f>IF(male=0,VLOOKUP((($A$5:$A$1570/'Life tables'!$I$2)*2)+age,lifetable,13,1),IF(male=1,VLOOKUP((($A$5:$A$1570/'Life tables'!$I$2)*2)+age,lifetable,10,1),"error"))</f>
        <v>1.1900158768971547E-3</v>
      </c>
      <c r="F877" s="97">
        <f t="shared" si="251"/>
        <v>38.682602731123964</v>
      </c>
      <c r="G877" s="97">
        <f t="shared" si="266"/>
        <v>3.8857484025684976</v>
      </c>
      <c r="H877" s="97">
        <f t="shared" si="252"/>
        <v>8.8920578354002952E-2</v>
      </c>
      <c r="I877" s="97">
        <f t="shared" si="253"/>
        <v>8.8920578354002952E-2</v>
      </c>
      <c r="J877" s="97">
        <f t="shared" si="267"/>
        <v>5.0868647502475307E-2</v>
      </c>
      <c r="K877" s="97">
        <f t="shared" si="254"/>
        <v>0.21437863056263545</v>
      </c>
      <c r="L877" s="97">
        <f t="shared" si="255"/>
        <v>34.353765893782352</v>
      </c>
      <c r="M877" s="97">
        <f t="shared" si="256"/>
        <v>227.09797929092881</v>
      </c>
      <c r="N877" s="97">
        <f t="shared" si="268"/>
        <v>21.870027442440826</v>
      </c>
      <c r="O877" s="97">
        <f t="shared" si="257"/>
        <v>0.52203528810968469</v>
      </c>
      <c r="P877" s="97">
        <f t="shared" si="258"/>
        <v>0.52203528810968469</v>
      </c>
      <c r="Q877" s="97">
        <f t="shared" si="269"/>
        <v>0.29751834141444988</v>
      </c>
      <c r="R877" s="97">
        <f t="shared" si="259"/>
        <v>4.0921887016920684E-2</v>
      </c>
      <c r="S877" s="97">
        <f t="shared" si="260"/>
        <v>203.84544104383724</v>
      </c>
      <c r="T877" s="97">
        <f t="shared" si="261"/>
        <v>173.13860010673324</v>
      </c>
      <c r="U877" s="97">
        <f t="shared" si="262"/>
        <v>561.68450537770934</v>
      </c>
      <c r="V877" s="33">
        <f t="shared" si="263"/>
        <v>999.99999999999886</v>
      </c>
      <c r="W877" s="101">
        <f t="shared" si="264"/>
        <v>19239.350349427848</v>
      </c>
      <c r="X877" s="108">
        <f t="shared" si="265"/>
        <v>265.17689451555628</v>
      </c>
      <c r="Y877" s="32">
        <f>(uNES*L877+ uOCEX*G877+uEREX*'PH + UC'!H877+uHOEX*I877+uNES*S877+ uOCEX*N877+uEREX*O877+uHOEX*P877)/(1+oDR)^A$5:A$65536</f>
        <v>136.06229646420655</v>
      </c>
    </row>
    <row r="878" spans="1:25" x14ac:dyDescent="0.25">
      <c r="A878" s="4">
        <v>872</v>
      </c>
      <c r="C878" s="106">
        <f>IF(male=0,VLOOKUP((($A$5:$A$1570/'Life tables'!$I$2)*2)+age,lifetable,13,1),IF(male=1,VLOOKUP((($A$5:$A$1570/'Life tables'!$I$2)*2)+age,lifetable,10,1),"error"))</f>
        <v>1.1900158768971547E-3</v>
      </c>
      <c r="F878" s="97">
        <f t="shared" si="251"/>
        <v>38.594714015190732</v>
      </c>
      <c r="G878" s="97">
        <f t="shared" si="266"/>
        <v>3.8769197971120564</v>
      </c>
      <c r="H878" s="97">
        <f t="shared" si="252"/>
        <v>8.8718546564521383E-2</v>
      </c>
      <c r="I878" s="97">
        <f t="shared" si="253"/>
        <v>8.8718546564521383E-2</v>
      </c>
      <c r="J878" s="97">
        <f t="shared" si="267"/>
        <v>5.0753071512376388E-2</v>
      </c>
      <c r="K878" s="97">
        <f t="shared" si="254"/>
        <v>0.21389155210272312</v>
      </c>
      <c r="L878" s="97">
        <f t="shared" si="255"/>
        <v>34.275712501334532</v>
      </c>
      <c r="M878" s="97">
        <f t="shared" si="256"/>
        <v>226.58218050036558</v>
      </c>
      <c r="N878" s="97">
        <f t="shared" si="268"/>
        <v>21.82035490136575</v>
      </c>
      <c r="O878" s="97">
        <f t="shared" si="257"/>
        <v>0.52084960970303829</v>
      </c>
      <c r="P878" s="97">
        <f t="shared" si="258"/>
        <v>0.52084960970303829</v>
      </c>
      <c r="Q878" s="97">
        <f t="shared" si="269"/>
        <v>0.29684259959961246</v>
      </c>
      <c r="R878" s="97">
        <f t="shared" si="259"/>
        <v>4.0828942729627615E-2</v>
      </c>
      <c r="S878" s="97">
        <f t="shared" si="260"/>
        <v>203.3824548372645</v>
      </c>
      <c r="T878" s="97">
        <f t="shared" si="261"/>
        <v>173.48619577784521</v>
      </c>
      <c r="U878" s="97">
        <f t="shared" si="262"/>
        <v>561.93922587254167</v>
      </c>
      <c r="V878" s="33">
        <f t="shared" si="263"/>
        <v>999.99999999999886</v>
      </c>
      <c r="W878" s="101">
        <f t="shared" si="264"/>
        <v>19173.609442002493</v>
      </c>
      <c r="X878" s="108">
        <f t="shared" si="265"/>
        <v>264.57457834961195</v>
      </c>
      <c r="Y878" s="32">
        <f>(uNES*L878+ uOCEX*G878+uEREX*'PH + UC'!H878+uHOEX*I878+uNES*S878+ uOCEX*N878+uEREX*O878+uHOEX*P878)/(1+oDR)^A$5:A$65536</f>
        <v>135.71420693529643</v>
      </c>
    </row>
    <row r="879" spans="1:25" x14ac:dyDescent="0.25">
      <c r="A879" s="4">
        <v>873</v>
      </c>
      <c r="C879" s="106">
        <f>IF(male=0,VLOOKUP((($A$5:$A$1570/'Life tables'!$I$2)*2)+age,lifetable,13,1),IF(male=1,VLOOKUP((($A$5:$A$1570/'Life tables'!$I$2)*2)+age,lifetable,10,1),"error"))</f>
        <v>1.1900158768971547E-3</v>
      </c>
      <c r="F879" s="97">
        <f t="shared" si="251"/>
        <v>38.507026256846146</v>
      </c>
      <c r="G879" s="97">
        <f t="shared" si="266"/>
        <v>3.8681113782659757</v>
      </c>
      <c r="H879" s="97">
        <f t="shared" si="252"/>
        <v>8.8516976720817639E-2</v>
      </c>
      <c r="I879" s="97">
        <f t="shared" si="253"/>
        <v>8.8516976720817639E-2</v>
      </c>
      <c r="J879" s="97">
        <f t="shared" si="267"/>
        <v>5.0637759786830994E-2</v>
      </c>
      <c r="K879" s="97">
        <f t="shared" si="254"/>
        <v>0.21340558734792928</v>
      </c>
      <c r="L879" s="97">
        <f t="shared" si="255"/>
        <v>34.197837578003771</v>
      </c>
      <c r="M879" s="97">
        <f t="shared" si="256"/>
        <v>226.06755209276585</v>
      </c>
      <c r="N879" s="97">
        <f t="shared" si="268"/>
        <v>21.770795070705841</v>
      </c>
      <c r="O879" s="97">
        <f t="shared" si="257"/>
        <v>0.51966662168231881</v>
      </c>
      <c r="P879" s="97">
        <f t="shared" si="258"/>
        <v>0.51966662168231881</v>
      </c>
      <c r="Q879" s="97">
        <f t="shared" si="269"/>
        <v>0.29616839108947118</v>
      </c>
      <c r="R879" s="97">
        <f t="shared" si="259"/>
        <v>4.0736209339320706E-2</v>
      </c>
      <c r="S879" s="97">
        <f t="shared" si="260"/>
        <v>202.92051917826657</v>
      </c>
      <c r="T879" s="97">
        <f t="shared" si="261"/>
        <v>173.8330019287215</v>
      </c>
      <c r="U879" s="97">
        <f t="shared" si="262"/>
        <v>562.19336766922891</v>
      </c>
      <c r="V879" s="33">
        <f t="shared" si="263"/>
        <v>999.99999999999886</v>
      </c>
      <c r="W879" s="101">
        <f t="shared" si="264"/>
        <v>19108.0931907263</v>
      </c>
      <c r="X879" s="108">
        <f t="shared" si="265"/>
        <v>263.97363040204846</v>
      </c>
      <c r="Y879" s="32">
        <f>(uNES*L879+ uOCEX*G879+uEREX*'PH + UC'!H879+uHOEX*I879+uNES*S879+ uOCEX*N879+uEREX*O879+uHOEX*P879)/(1+oDR)^A$5:A$65536</f>
        <v>135.3670079947947</v>
      </c>
    </row>
    <row r="880" spans="1:25" x14ac:dyDescent="0.25">
      <c r="A880" s="4">
        <v>874</v>
      </c>
      <c r="C880" s="106">
        <f>IF(male=0,VLOOKUP((($A$5:$A$1570/'Life tables'!$I$2)*2)+age,lifetable,13,1),IF(male=1,VLOOKUP((($A$5:$A$1570/'Life tables'!$I$2)*2)+age,lifetable,10,1),"error"))</f>
        <v>1.1900158768971547E-3</v>
      </c>
      <c r="F880" s="97">
        <f t="shared" si="251"/>
        <v>38.419538932666029</v>
      </c>
      <c r="G880" s="97">
        <f t="shared" si="266"/>
        <v>3.8593230934512013</v>
      </c>
      <c r="H880" s="97">
        <f t="shared" si="252"/>
        <v>8.8315867619684671E-2</v>
      </c>
      <c r="I880" s="97">
        <f t="shared" si="253"/>
        <v>8.8315867619684671E-2</v>
      </c>
      <c r="J880" s="97">
        <f t="shared" si="267"/>
        <v>5.0522711637522449E-2</v>
      </c>
      <c r="K880" s="97">
        <f t="shared" si="254"/>
        <v>0.2129207333974418</v>
      </c>
      <c r="L880" s="97">
        <f t="shared" si="255"/>
        <v>34.120140658940493</v>
      </c>
      <c r="M880" s="97">
        <f t="shared" si="256"/>
        <v>225.55409146938243</v>
      </c>
      <c r="N880" s="97">
        <f t="shared" si="268"/>
        <v>21.721347700196116</v>
      </c>
      <c r="O880" s="97">
        <f t="shared" si="257"/>
        <v>0.51848631807372725</v>
      </c>
      <c r="P880" s="97">
        <f t="shared" si="258"/>
        <v>0.51848631807372725</v>
      </c>
      <c r="Q880" s="97">
        <f t="shared" si="269"/>
        <v>0.2954957124794384</v>
      </c>
      <c r="R880" s="97">
        <f t="shared" si="259"/>
        <v>4.0643686377719118E-2</v>
      </c>
      <c r="S880" s="97">
        <f t="shared" si="260"/>
        <v>202.4596317341817</v>
      </c>
      <c r="T880" s="97">
        <f t="shared" si="261"/>
        <v>174.17902035283845</v>
      </c>
      <c r="U880" s="97">
        <f t="shared" si="262"/>
        <v>562.44693208900412</v>
      </c>
      <c r="V880" s="33">
        <f t="shared" si="263"/>
        <v>999.99999999999886</v>
      </c>
      <c r="W880" s="101">
        <f t="shared" si="264"/>
        <v>19042.800829265067</v>
      </c>
      <c r="X880" s="108">
        <f t="shared" si="265"/>
        <v>263.37404755815635</v>
      </c>
      <c r="Y880" s="32">
        <f>(uNES*L880+ uOCEX*G880+uEREX*'PH + UC'!H880+uHOEX*I880+uNES*S880+ uOCEX*N880+uEREX*O880+uHOEX*P880)/(1+oDR)^A$5:A$65536</f>
        <v>135.02069736071041</v>
      </c>
    </row>
    <row r="881" spans="1:25" x14ac:dyDescent="0.25">
      <c r="A881" s="4">
        <v>875</v>
      </c>
      <c r="C881" s="106">
        <f>IF(male=0,VLOOKUP((($A$5:$A$1570/'Life tables'!$I$2)*2)+age,lifetable,13,1),IF(male=1,VLOOKUP((($A$5:$A$1570/'Life tables'!$I$2)*2)+age,lifetable,10,1),"error"))</f>
        <v>1.1900158768971547E-3</v>
      </c>
      <c r="F881" s="97">
        <f t="shared" si="251"/>
        <v>38.332251523787185</v>
      </c>
      <c r="G881" s="97">
        <f t="shared" si="266"/>
        <v>3.8505548905468396</v>
      </c>
      <c r="H881" s="97">
        <f t="shared" si="252"/>
        <v>8.811521806839985E-2</v>
      </c>
      <c r="I881" s="97">
        <f t="shared" si="253"/>
        <v>8.811521806839985E-2</v>
      </c>
      <c r="J881" s="97">
        <f t="shared" si="267"/>
        <v>5.0407926382131936E-2</v>
      </c>
      <c r="K881" s="97">
        <f t="shared" si="254"/>
        <v>0.21243698737572567</v>
      </c>
      <c r="L881" s="97">
        <f t="shared" si="255"/>
        <v>34.042621283345689</v>
      </c>
      <c r="M881" s="97">
        <f t="shared" si="256"/>
        <v>225.04179603436918</v>
      </c>
      <c r="N881" s="97">
        <f t="shared" si="268"/>
        <v>21.672012539850972</v>
      </c>
      <c r="O881" s="97">
        <f t="shared" si="257"/>
        <v>0.51730869291013293</v>
      </c>
      <c r="P881" s="97">
        <f t="shared" si="258"/>
        <v>0.51730869291013293</v>
      </c>
      <c r="Q881" s="97">
        <f t="shared" si="269"/>
        <v>0.29482456036872728</v>
      </c>
      <c r="R881" s="97">
        <f t="shared" si="259"/>
        <v>4.0551373377064714E-2</v>
      </c>
      <c r="S881" s="97">
        <f t="shared" si="260"/>
        <v>201.99979017495215</v>
      </c>
      <c r="T881" s="97">
        <f t="shared" si="261"/>
        <v>174.52425283958931</v>
      </c>
      <c r="U881" s="97">
        <f t="shared" si="262"/>
        <v>562.69992044975686</v>
      </c>
      <c r="V881" s="33">
        <f t="shared" si="263"/>
        <v>999.99999999999886</v>
      </c>
      <c r="W881" s="101">
        <f t="shared" si="264"/>
        <v>18977.731593824836</v>
      </c>
      <c r="X881" s="108">
        <f t="shared" si="265"/>
        <v>262.77582671065272</v>
      </c>
      <c r="Y881" s="32">
        <f>(uNES*L881+ uOCEX*G881+uEREX*'PH + UC'!H881+uHOEX*I881+uNES*S881+ uOCEX*N881+uEREX*O881+uHOEX*P881)/(1+oDR)^A$5:A$65536</f>
        <v>134.67527275707332</v>
      </c>
    </row>
    <row r="882" spans="1:25" x14ac:dyDescent="0.25">
      <c r="A882" s="4">
        <v>876</v>
      </c>
      <c r="C882" s="106">
        <f>IF(male=0,VLOOKUP((($A$5:$A$1570/'Life tables'!$I$2)*2)+age,lifetable,13,1),IF(male=1,VLOOKUP((($A$5:$A$1570/'Life tables'!$I$2)*2)+age,lifetable,10,1),"error"))</f>
        <v>1.1900158768971547E-3</v>
      </c>
      <c r="F882" s="97">
        <f t="shared" si="251"/>
        <v>38.245163515727278</v>
      </c>
      <c r="G882" s="97">
        <f t="shared" si="266"/>
        <v>3.8418067178720632</v>
      </c>
      <c r="H882" s="97">
        <f t="shared" si="252"/>
        <v>8.7915026884310923E-2</v>
      </c>
      <c r="I882" s="97">
        <f t="shared" si="253"/>
        <v>8.7915026884310923E-2</v>
      </c>
      <c r="J882" s="97">
        <f t="shared" si="267"/>
        <v>5.0293403344101505E-2</v>
      </c>
      <c r="K882" s="97">
        <f t="shared" si="254"/>
        <v>0.21195434643152442</v>
      </c>
      <c r="L882" s="97">
        <f t="shared" si="255"/>
        <v>33.965278994310964</v>
      </c>
      <c r="M882" s="97">
        <f t="shared" si="256"/>
        <v>224.53066319492544</v>
      </c>
      <c r="N882" s="97">
        <f t="shared" si="268"/>
        <v>21.622789339978077</v>
      </c>
      <c r="O882" s="97">
        <f t="shared" si="257"/>
        <v>0.51613374023140601</v>
      </c>
      <c r="P882" s="97">
        <f t="shared" si="258"/>
        <v>0.51613374023140601</v>
      </c>
      <c r="Q882" s="97">
        <f t="shared" si="269"/>
        <v>0.29415493136054072</v>
      </c>
      <c r="R882" s="97">
        <f t="shared" si="259"/>
        <v>4.0459269870148175E-2</v>
      </c>
      <c r="S882" s="97">
        <f t="shared" si="260"/>
        <v>201.54099217325387</v>
      </c>
      <c r="T882" s="97">
        <f t="shared" si="261"/>
        <v>174.86870117429396</v>
      </c>
      <c r="U882" s="97">
        <f t="shared" si="262"/>
        <v>562.95233406605848</v>
      </c>
      <c r="V882" s="33">
        <f t="shared" si="263"/>
        <v>999.99999999999886</v>
      </c>
      <c r="W882" s="101">
        <f t="shared" si="264"/>
        <v>18912.884723147243</v>
      </c>
      <c r="X882" s="108">
        <f t="shared" si="265"/>
        <v>262.17896475964642</v>
      </c>
      <c r="Y882" s="32">
        <f>(uNES*L882+ uOCEX*G882+uEREX*'PH + UC'!H882+uHOEX*I882+uNES*S882+ uOCEX*N882+uEREX*O882+uHOEX*P882)/(1+oDR)^A$5:A$65536</f>
        <v>134.33073191390829</v>
      </c>
    </row>
    <row r="883" spans="1:25" x14ac:dyDescent="0.25">
      <c r="A883" s="4">
        <v>877</v>
      </c>
      <c r="C883" s="106">
        <f>IF(male=0,VLOOKUP((($A$5:$A$1570/'Life tables'!$I$2)*2)+age,lifetable,13,1),IF(male=1,VLOOKUP((($A$5:$A$1570/'Life tables'!$I$2)*2)+age,lifetable,10,1),"error"))</f>
        <v>1.1900158768971547E-3</v>
      </c>
      <c r="F883" s="97">
        <f t="shared" si="251"/>
        <v>38.158274398213635</v>
      </c>
      <c r="G883" s="97">
        <f t="shared" si="266"/>
        <v>3.8330785241689136</v>
      </c>
      <c r="H883" s="97">
        <f t="shared" si="252"/>
        <v>8.7715292894442506E-2</v>
      </c>
      <c r="I883" s="97">
        <f t="shared" si="253"/>
        <v>8.7715292894442506E-2</v>
      </c>
      <c r="J883" s="97">
        <f t="shared" si="267"/>
        <v>5.0179141852409105E-2</v>
      </c>
      <c r="K883" s="97">
        <f t="shared" si="254"/>
        <v>0.21147280773691163</v>
      </c>
      <c r="L883" s="97">
        <f t="shared" si="255"/>
        <v>33.888113338666514</v>
      </c>
      <c r="M883" s="97">
        <f t="shared" si="256"/>
        <v>224.02069036143277</v>
      </c>
      <c r="N883" s="97">
        <f t="shared" si="268"/>
        <v>21.573677851191576</v>
      </c>
      <c r="O883" s="97">
        <f t="shared" si="257"/>
        <v>0.51496145408473182</v>
      </c>
      <c r="P883" s="97">
        <f t="shared" si="258"/>
        <v>0.51496145408473182</v>
      </c>
      <c r="Q883" s="97">
        <f t="shared" si="269"/>
        <v>0.29348682206225057</v>
      </c>
      <c r="R883" s="97">
        <f t="shared" si="259"/>
        <v>4.0367375390333582E-2</v>
      </c>
      <c r="S883" s="97">
        <f t="shared" si="260"/>
        <v>201.08323540461916</v>
      </c>
      <c r="T883" s="97">
        <f t="shared" si="261"/>
        <v>175.21236713820861</v>
      </c>
      <c r="U883" s="97">
        <f t="shared" si="262"/>
        <v>563.20417424918571</v>
      </c>
      <c r="V883" s="33">
        <f t="shared" si="263"/>
        <v>999.99999999999886</v>
      </c>
      <c r="W883" s="101">
        <f t="shared" si="264"/>
        <v>18848.25945850473</v>
      </c>
      <c r="X883" s="108">
        <f t="shared" si="265"/>
        <v>261.58345861260455</v>
      </c>
      <c r="Y883" s="32">
        <f>(uNES*L883+ uOCEX*G883+uEREX*'PH + UC'!H883+uHOEX*I883+uNES*S883+ uOCEX*N883+uEREX*O883+uHOEX*P883)/(1+oDR)^A$5:A$65536</f>
        <v>133.98707256721198</v>
      </c>
    </row>
    <row r="884" spans="1:25" x14ac:dyDescent="0.25">
      <c r="A884" s="4">
        <v>878</v>
      </c>
      <c r="C884" s="106">
        <f>IF(male=0,VLOOKUP((($A$5:$A$1570/'Life tables'!$I$2)*2)+age,lifetable,13,1),IF(male=1,VLOOKUP((($A$5:$A$1570/'Life tables'!$I$2)*2)+age,lifetable,10,1),"error"))</f>
        <v>1.1900158768971547E-3</v>
      </c>
      <c r="F884" s="97">
        <f t="shared" si="251"/>
        <v>38.071583665020611</v>
      </c>
      <c r="G884" s="97">
        <f t="shared" si="266"/>
        <v>3.824370258585966</v>
      </c>
      <c r="H884" s="97">
        <f t="shared" si="252"/>
        <v>8.7516014935122219E-2</v>
      </c>
      <c r="I884" s="97">
        <f t="shared" si="253"/>
        <v>8.7516014935122219E-2</v>
      </c>
      <c r="J884" s="97">
        <f t="shared" si="267"/>
        <v>5.0065141241354603E-2</v>
      </c>
      <c r="K884" s="97">
        <f t="shared" si="254"/>
        <v>0.21099236848638936</v>
      </c>
      <c r="L884" s="97">
        <f t="shared" si="255"/>
        <v>33.81112386683666</v>
      </c>
      <c r="M884" s="97">
        <f t="shared" si="256"/>
        <v>223.51187494758392</v>
      </c>
      <c r="N884" s="97">
        <f t="shared" si="268"/>
        <v>21.524677824424469</v>
      </c>
      <c r="O884" s="97">
        <f t="shared" si="257"/>
        <v>0.51379182852490701</v>
      </c>
      <c r="P884" s="97">
        <f t="shared" si="258"/>
        <v>0.51379182852490701</v>
      </c>
      <c r="Q884" s="97">
        <f t="shared" si="269"/>
        <v>0.29282022908556682</v>
      </c>
      <c r="R884" s="97">
        <f t="shared" si="259"/>
        <v>4.0275689471581673E-2</v>
      </c>
      <c r="S884" s="97">
        <f t="shared" si="260"/>
        <v>200.62651754755248</v>
      </c>
      <c r="T884" s="97">
        <f t="shared" si="261"/>
        <v>175.55525250853552</v>
      </c>
      <c r="U884" s="97">
        <f t="shared" si="262"/>
        <v>563.4554423071437</v>
      </c>
      <c r="V884" s="33">
        <f t="shared" si="263"/>
        <v>999.99999999999886</v>
      </c>
      <c r="W884" s="101">
        <f t="shared" si="264"/>
        <v>18783.855043695592</v>
      </c>
      <c r="X884" s="108">
        <f t="shared" si="265"/>
        <v>260.98930518431962</v>
      </c>
      <c r="Y884" s="32">
        <f>(uNES*L884+ uOCEX*G884+uEREX*'PH + UC'!H884+uHOEX*I884+uNES*S884+ uOCEX*N884+uEREX*O884+uHOEX*P884)/(1+oDR)^A$5:A$65536</f>
        <v>133.64429245892882</v>
      </c>
    </row>
    <row r="885" spans="1:25" x14ac:dyDescent="0.25">
      <c r="A885" s="4">
        <v>879</v>
      </c>
      <c r="C885" s="106">
        <f>IF(male=0,VLOOKUP((($A$5:$A$1570/'Life tables'!$I$2)*2)+age,lifetable,13,1),IF(male=1,VLOOKUP((($A$5:$A$1570/'Life tables'!$I$2)*2)+age,lifetable,10,1),"error"))</f>
        <v>1.1900158768971547E-3</v>
      </c>
      <c r="F885" s="97">
        <f t="shared" si="251"/>
        <v>37.985090813814935</v>
      </c>
      <c r="G885" s="97">
        <f t="shared" si="266"/>
        <v>3.8156818706627917</v>
      </c>
      <c r="H885" s="97">
        <f t="shared" si="252"/>
        <v>8.7317191851625106E-2</v>
      </c>
      <c r="I885" s="97">
        <f t="shared" si="253"/>
        <v>8.7317191851625106E-2</v>
      </c>
      <c r="J885" s="97">
        <f t="shared" si="267"/>
        <v>4.9951400850356417E-2</v>
      </c>
      <c r="K885" s="97">
        <f t="shared" si="254"/>
        <v>0.21051302589603127</v>
      </c>
      <c r="L885" s="97">
        <f t="shared" si="255"/>
        <v>33.734310132702504</v>
      </c>
      <c r="M885" s="97">
        <f t="shared" si="256"/>
        <v>223.00421437050468</v>
      </c>
      <c r="N885" s="97">
        <f t="shared" si="268"/>
        <v>21.475789010940378</v>
      </c>
      <c r="O885" s="97">
        <f t="shared" si="257"/>
        <v>0.51262485761461996</v>
      </c>
      <c r="P885" s="97">
        <f t="shared" si="258"/>
        <v>0.51262485761461996</v>
      </c>
      <c r="Q885" s="97">
        <f t="shared" si="269"/>
        <v>0.29215514904669682</v>
      </c>
      <c r="R885" s="97">
        <f t="shared" si="259"/>
        <v>4.0184211648471815E-2</v>
      </c>
      <c r="S885" s="97">
        <f t="shared" si="260"/>
        <v>200.17083628363989</v>
      </c>
      <c r="T885" s="97">
        <f t="shared" si="261"/>
        <v>175.89735905843256</v>
      </c>
      <c r="U885" s="97">
        <f t="shared" si="262"/>
        <v>563.7061395446882</v>
      </c>
      <c r="V885" s="33">
        <f t="shared" si="263"/>
        <v>999.99999999999886</v>
      </c>
      <c r="W885" s="101">
        <f t="shared" si="264"/>
        <v>18719.670725038774</v>
      </c>
      <c r="X885" s="108">
        <f t="shared" si="265"/>
        <v>260.39650139687808</v>
      </c>
      <c r="Y885" s="32">
        <f>(uNES*L885+ uOCEX*G885+uEREX*'PH + UC'!H885+uHOEX*I885+uNES*S885+ uOCEX*N885+uEREX*O885+uHOEX*P885)/(1+oDR)^A$5:A$65536</f>
        <v>133.30238933692789</v>
      </c>
    </row>
    <row r="886" spans="1:25" x14ac:dyDescent="0.25">
      <c r="A886" s="4">
        <v>880</v>
      </c>
      <c r="C886" s="106">
        <f>IF(male=0,VLOOKUP((($A$5:$A$1570/'Life tables'!$I$2)*2)+age,lifetable,13,1),IF(male=1,VLOOKUP((($A$5:$A$1570/'Life tables'!$I$2)*2)+age,lifetable,10,1),"error"))</f>
        <v>1.1900158768971547E-3</v>
      </c>
      <c r="F886" s="97">
        <f t="shared" si="251"/>
        <v>37.898795346008846</v>
      </c>
      <c r="G886" s="97">
        <f t="shared" si="266"/>
        <v>3.8070133103152064</v>
      </c>
      <c r="H886" s="97">
        <f t="shared" si="252"/>
        <v>8.7118822497836187E-2</v>
      </c>
      <c r="I886" s="97">
        <f t="shared" si="253"/>
        <v>8.7118822497836187E-2</v>
      </c>
      <c r="J886" s="97">
        <f t="shared" si="267"/>
        <v>4.9837920023758434E-2</v>
      </c>
      <c r="K886" s="97">
        <f t="shared" si="254"/>
        <v>0.2100347772026685</v>
      </c>
      <c r="L886" s="97">
        <f t="shared" si="255"/>
        <v>33.657671693471542</v>
      </c>
      <c r="M886" s="97">
        <f t="shared" si="256"/>
        <v>222.4977060508692</v>
      </c>
      <c r="N886" s="97">
        <f t="shared" si="268"/>
        <v>21.42701116234463</v>
      </c>
      <c r="O886" s="97">
        <f t="shared" si="257"/>
        <v>0.5114605354247157</v>
      </c>
      <c r="P886" s="97">
        <f t="shared" si="258"/>
        <v>0.5114605354247157</v>
      </c>
      <c r="Q886" s="97">
        <f t="shared" si="269"/>
        <v>0.2914915785664966</v>
      </c>
      <c r="R886" s="97">
        <f t="shared" si="259"/>
        <v>4.0092941456222768E-2</v>
      </c>
      <c r="S886" s="97">
        <f t="shared" si="260"/>
        <v>199.71618929765242</v>
      </c>
      <c r="T886" s="97">
        <f t="shared" si="261"/>
        <v>176.23868855702281</v>
      </c>
      <c r="U886" s="97">
        <f t="shared" si="262"/>
        <v>563.95626726334706</v>
      </c>
      <c r="V886" s="33">
        <f t="shared" si="263"/>
        <v>999.99999999999875</v>
      </c>
      <c r="W886" s="101">
        <f t="shared" si="264"/>
        <v>18655.705751368554</v>
      </c>
      <c r="X886" s="108">
        <f t="shared" si="265"/>
        <v>259.80504417962891</v>
      </c>
      <c r="Y886" s="32">
        <f>(uNES*L886+ uOCEX*G886+uEREX*'PH + UC'!H886+uHOEX*I886+uNES*S886+ uOCEX*N886+uEREX*O886+uHOEX*P886)/(1+oDR)^A$5:A$65536</f>
        <v>132.96136095498053</v>
      </c>
    </row>
    <row r="887" spans="1:25" x14ac:dyDescent="0.25">
      <c r="A887" s="4">
        <v>881</v>
      </c>
      <c r="C887" s="106">
        <f>IF(male=0,VLOOKUP((($A$5:$A$1570/'Life tables'!$I$2)*2)+age,lifetable,13,1),IF(male=1,VLOOKUP((($A$5:$A$1570/'Life tables'!$I$2)*2)+age,lifetable,10,1),"error"))</f>
        <v>1.1900158768971547E-3</v>
      </c>
      <c r="F887" s="97">
        <f t="shared" si="251"/>
        <v>37.812696766620405</v>
      </c>
      <c r="G887" s="97">
        <f t="shared" si="266"/>
        <v>3.7983645278212386</v>
      </c>
      <c r="H887" s="97">
        <f t="shared" si="252"/>
        <v>8.6920905735929213E-2</v>
      </c>
      <c r="I887" s="97">
        <f t="shared" si="253"/>
        <v>8.6920905735929213E-2</v>
      </c>
      <c r="J887" s="97">
        <f t="shared" si="267"/>
        <v>4.9724698110646295E-2</v>
      </c>
      <c r="K887" s="97">
        <f t="shared" si="254"/>
        <v>0.20955761966311567</v>
      </c>
      <c r="L887" s="97">
        <f t="shared" si="255"/>
        <v>33.581208109553543</v>
      </c>
      <c r="M887" s="97">
        <f t="shared" si="256"/>
        <v>221.99234741300845</v>
      </c>
      <c r="N887" s="97">
        <f t="shared" si="268"/>
        <v>21.378344030594725</v>
      </c>
      <c r="O887" s="97">
        <f t="shared" si="257"/>
        <v>0.51029885603444514</v>
      </c>
      <c r="P887" s="97">
        <f t="shared" si="258"/>
        <v>0.51029885603444514</v>
      </c>
      <c r="Q887" s="97">
        <f t="shared" si="269"/>
        <v>0.29082951427061321</v>
      </c>
      <c r="R887" s="97">
        <f t="shared" si="259"/>
        <v>4.0001878430712227E-2</v>
      </c>
      <c r="S887" s="97">
        <f t="shared" si="260"/>
        <v>199.26257427764349</v>
      </c>
      <c r="T887" s="97">
        <f t="shared" si="261"/>
        <v>176.57924276940406</v>
      </c>
      <c r="U887" s="97">
        <f t="shared" si="262"/>
        <v>564.2058267614409</v>
      </c>
      <c r="V887" s="33">
        <f t="shared" si="263"/>
        <v>999.99999999999864</v>
      </c>
      <c r="W887" s="101">
        <f t="shared" si="264"/>
        <v>18591.959374029091</v>
      </c>
      <c r="X887" s="108">
        <f t="shared" si="265"/>
        <v>259.21493046915373</v>
      </c>
      <c r="Y887" s="32">
        <f>(uNES*L887+ uOCEX*G887+uEREX*'PH + UC'!H887+uHOEX*I887+uNES*S887+ uOCEX*N887+uEREX*O887+uHOEX*P887)/(1+oDR)^A$5:A$65536</f>
        <v>132.62120507273801</v>
      </c>
    </row>
    <row r="888" spans="1:25" x14ac:dyDescent="0.25">
      <c r="A888" s="4">
        <v>882</v>
      </c>
      <c r="C888" s="106">
        <f>IF(male=0,VLOOKUP((($A$5:$A$1570/'Life tables'!$I$2)*2)+age,lifetable,13,1),IF(male=1,VLOOKUP((($A$5:$A$1570/'Life tables'!$I$2)*2)+age,lifetable,10,1),"error"))</f>
        <v>1.1900158768971547E-3</v>
      </c>
      <c r="F888" s="97">
        <f t="shared" si="251"/>
        <v>37.726794584140805</v>
      </c>
      <c r="G888" s="97">
        <f t="shared" si="266"/>
        <v>3.7897354738078</v>
      </c>
      <c r="H888" s="97">
        <f t="shared" si="252"/>
        <v>8.6723440436061699E-2</v>
      </c>
      <c r="I888" s="97">
        <f t="shared" si="253"/>
        <v>8.6723440436061699E-2</v>
      </c>
      <c r="J888" s="97">
        <f t="shared" si="267"/>
        <v>4.9611734464672909E-2</v>
      </c>
      <c r="K888" s="97">
        <f t="shared" si="254"/>
        <v>0.20908155055343547</v>
      </c>
      <c r="L888" s="97">
        <f t="shared" si="255"/>
        <v>33.504918944442771</v>
      </c>
      <c r="M888" s="97">
        <f t="shared" si="256"/>
        <v>221.48813588501292</v>
      </c>
      <c r="N888" s="97">
        <f t="shared" si="268"/>
        <v>21.329787368010201</v>
      </c>
      <c r="O888" s="97">
        <f t="shared" si="257"/>
        <v>0.50913981353170157</v>
      </c>
      <c r="P888" s="97">
        <f t="shared" si="258"/>
        <v>0.50913981353170157</v>
      </c>
      <c r="Q888" s="97">
        <f t="shared" si="269"/>
        <v>0.29016895278961874</v>
      </c>
      <c r="R888" s="97">
        <f t="shared" si="259"/>
        <v>3.9911022108495335E-2</v>
      </c>
      <c r="S888" s="97">
        <f t="shared" si="260"/>
        <v>198.8099889150412</v>
      </c>
      <c r="T888" s="97">
        <f t="shared" si="261"/>
        <v>176.91902345665835</v>
      </c>
      <c r="U888" s="97">
        <f t="shared" si="262"/>
        <v>564.45481933410281</v>
      </c>
      <c r="V888" s="33">
        <f t="shared" si="263"/>
        <v>999.99999999999864</v>
      </c>
      <c r="W888" s="101">
        <f t="shared" si="264"/>
        <v>18528.43084686884</v>
      </c>
      <c r="X888" s="108">
        <f t="shared" si="265"/>
        <v>258.62615720923748</v>
      </c>
      <c r="Y888" s="32">
        <f>(uNES*L888+ uOCEX*G888+uEREX*'PH + UC'!H888+uHOEX*I888+uNES*S888+ uOCEX*N888+uEREX*O888+uHOEX*P888)/(1+oDR)^A$5:A$65536</f>
        <v>132.2819194557097</v>
      </c>
    </row>
    <row r="889" spans="1:25" x14ac:dyDescent="0.25">
      <c r="A889" s="4">
        <v>883</v>
      </c>
      <c r="C889" s="106">
        <f>IF(male=0,VLOOKUP((($A$5:$A$1570/'Life tables'!$I$2)*2)+age,lifetable,13,1),IF(male=1,VLOOKUP((($A$5:$A$1570/'Life tables'!$I$2)*2)+age,lifetable,10,1),"error"))</f>
        <v>1.1900158768971547E-3</v>
      </c>
      <c r="F889" s="97">
        <f t="shared" si="251"/>
        <v>37.641088310408222</v>
      </c>
      <c r="G889" s="97">
        <f t="shared" si="266"/>
        <v>3.7811260992380138</v>
      </c>
      <c r="H889" s="97">
        <f t="shared" si="252"/>
        <v>8.6526425476084981E-2</v>
      </c>
      <c r="I889" s="97">
        <f t="shared" si="253"/>
        <v>8.6526425476084981E-2</v>
      </c>
      <c r="J889" s="97">
        <f t="shared" si="267"/>
        <v>4.9499028443892527E-2</v>
      </c>
      <c r="K889" s="97">
        <f t="shared" si="254"/>
        <v>0.20860656716823958</v>
      </c>
      <c r="L889" s="97">
        <f t="shared" si="255"/>
        <v>33.428803764605902</v>
      </c>
      <c r="M889" s="97">
        <f t="shared" si="256"/>
        <v>220.98506889882927</v>
      </c>
      <c r="N889" s="97">
        <f t="shared" si="268"/>
        <v>21.281340927281953</v>
      </c>
      <c r="O889" s="97">
        <f t="shared" si="257"/>
        <v>0.50798340201324232</v>
      </c>
      <c r="P889" s="97">
        <f t="shared" si="258"/>
        <v>0.50798340201324232</v>
      </c>
      <c r="Q889" s="97">
        <f t="shared" si="269"/>
        <v>0.28950989075913713</v>
      </c>
      <c r="R889" s="97">
        <f t="shared" si="259"/>
        <v>3.9820372026822093E-2</v>
      </c>
      <c r="S889" s="97">
        <f t="shared" si="260"/>
        <v>198.35843090473486</v>
      </c>
      <c r="T889" s="97">
        <f t="shared" si="261"/>
        <v>177.25803237586138</v>
      </c>
      <c r="U889" s="97">
        <f t="shared" si="262"/>
        <v>564.70324627329785</v>
      </c>
      <c r="V889" s="33">
        <f t="shared" si="263"/>
        <v>999.99999999999864</v>
      </c>
      <c r="W889" s="101">
        <f t="shared" si="264"/>
        <v>18465.11942623472</v>
      </c>
      <c r="X889" s="108">
        <f t="shared" si="265"/>
        <v>258.03872135083941</v>
      </c>
      <c r="Y889" s="32">
        <f>(uNES*L889+ uOCEX*G889+uEREX*'PH + UC'!H889+uHOEX*I889+uNES*S889+ uOCEX*N889+uEREX*O889+uHOEX*P889)/(1+oDR)^A$5:A$65536</f>
        <v>131.94350187524168</v>
      </c>
    </row>
    <row r="890" spans="1:25" x14ac:dyDescent="0.25">
      <c r="A890" s="4">
        <v>884</v>
      </c>
      <c r="C890" s="106">
        <f>IF(male=0,VLOOKUP((($A$5:$A$1570/'Life tables'!$I$2)*2)+age,lifetable,13,1),IF(male=1,VLOOKUP((($A$5:$A$1570/'Life tables'!$I$2)*2)+age,lifetable,10,1),"error"))</f>
        <v>1.1900158768971547E-3</v>
      </c>
      <c r="F890" s="97">
        <f t="shared" si="251"/>
        <v>37.555577460487903</v>
      </c>
      <c r="G890" s="97">
        <f t="shared" si="266"/>
        <v>3.7725363553991693</v>
      </c>
      <c r="H890" s="97">
        <f t="shared" si="252"/>
        <v>8.63298597412685E-2</v>
      </c>
      <c r="I890" s="97">
        <f t="shared" si="253"/>
        <v>8.63298597412685E-2</v>
      </c>
      <c r="J890" s="97">
        <f t="shared" si="267"/>
        <v>4.93865794106031E-2</v>
      </c>
      <c r="K890" s="97">
        <f t="shared" si="254"/>
        <v>0.20813266682002399</v>
      </c>
      <c r="L890" s="97">
        <f t="shared" si="255"/>
        <v>33.352862139375567</v>
      </c>
      <c r="M890" s="97">
        <f t="shared" si="256"/>
        <v>220.48314389035153</v>
      </c>
      <c r="N890" s="97">
        <f t="shared" si="268"/>
        <v>21.233004461481027</v>
      </c>
      <c r="O890" s="97">
        <f t="shared" si="257"/>
        <v>0.5068296155848987</v>
      </c>
      <c r="P890" s="97">
        <f t="shared" si="258"/>
        <v>0.5068296155848987</v>
      </c>
      <c r="Q890" s="97">
        <f t="shared" si="269"/>
        <v>0.2888523248199642</v>
      </c>
      <c r="R890" s="97">
        <f t="shared" si="259"/>
        <v>3.9729927723653809E-2</v>
      </c>
      <c r="S890" s="97">
        <f t="shared" si="260"/>
        <v>197.90789794515709</v>
      </c>
      <c r="T890" s="97">
        <f t="shared" si="261"/>
        <v>177.59627128009194</v>
      </c>
      <c r="U890" s="97">
        <f t="shared" si="262"/>
        <v>564.95110886784153</v>
      </c>
      <c r="V890" s="33">
        <f t="shared" si="263"/>
        <v>999.99999999999864</v>
      </c>
      <c r="W890" s="101">
        <f t="shared" si="264"/>
        <v>18402.024370966345</v>
      </c>
      <c r="X890" s="108">
        <f t="shared" si="265"/>
        <v>257.4526198520652</v>
      </c>
      <c r="Y890" s="32">
        <f>(uNES*L890+ uOCEX*G890+uEREX*'PH + UC'!H890+uHOEX*I890+uNES*S890+ uOCEX*N890+uEREX*O890+uHOEX*P890)/(1+oDR)^A$5:A$65536</f>
        <v>131.60595010849556</v>
      </c>
    </row>
    <row r="891" spans="1:25" x14ac:dyDescent="0.25">
      <c r="A891" s="4">
        <v>885</v>
      </c>
      <c r="C891" s="106">
        <f>IF(male=0,VLOOKUP((($A$5:$A$1570/'Life tables'!$I$2)*2)+age,lifetable,13,1),IF(male=1,VLOOKUP((($A$5:$A$1570/'Life tables'!$I$2)*2)+age,lifetable,10,1),"error"))</f>
        <v>1.1900158768971547E-3</v>
      </c>
      <c r="F891" s="97">
        <f t="shared" si="251"/>
        <v>37.470261552558156</v>
      </c>
      <c r="G891" s="97">
        <f t="shared" si="266"/>
        <v>3.7639661938912683</v>
      </c>
      <c r="H891" s="97">
        <f t="shared" si="252"/>
        <v>8.6133742124037807E-2</v>
      </c>
      <c r="I891" s="97">
        <f t="shared" si="253"/>
        <v>8.6133742124037807E-2</v>
      </c>
      <c r="J891" s="97">
        <f t="shared" si="267"/>
        <v>4.9274386731196343E-2</v>
      </c>
      <c r="K891" s="97">
        <f t="shared" si="254"/>
        <v>0.2076598468385373</v>
      </c>
      <c r="L891" s="97">
        <f t="shared" si="255"/>
        <v>33.277093640849081</v>
      </c>
      <c r="M891" s="97">
        <f t="shared" si="256"/>
        <v>219.98235829950704</v>
      </c>
      <c r="N891" s="97">
        <f t="shared" si="268"/>
        <v>21.184777724066876</v>
      </c>
      <c r="O891" s="97">
        <f t="shared" si="257"/>
        <v>0.50567844836177345</v>
      </c>
      <c r="P891" s="97">
        <f t="shared" si="258"/>
        <v>0.50567844836177345</v>
      </c>
      <c r="Q891" s="97">
        <f t="shared" si="269"/>
        <v>0.28819625161817913</v>
      </c>
      <c r="R891" s="97">
        <f t="shared" si="259"/>
        <v>3.963968873767857E-2</v>
      </c>
      <c r="S891" s="97">
        <f t="shared" si="260"/>
        <v>197.45838773836076</v>
      </c>
      <c r="T891" s="97">
        <f t="shared" si="261"/>
        <v>177.93374191844131</v>
      </c>
      <c r="U891" s="97">
        <f t="shared" si="262"/>
        <v>565.19840840341772</v>
      </c>
      <c r="V891" s="33">
        <f t="shared" si="263"/>
        <v>999.99999999999864</v>
      </c>
      <c r="W891" s="101">
        <f t="shared" si="264"/>
        <v>18339.144942389939</v>
      </c>
      <c r="X891" s="108">
        <f t="shared" si="265"/>
        <v>256.86784967813958</v>
      </c>
      <c r="Y891" s="32">
        <f>(uNES*L891+ uOCEX*G891+uEREX*'PH + UC'!H891+uHOEX*I891+uNES*S891+ uOCEX*N891+uEREX*O891+uHOEX*P891)/(1+oDR)^A$5:A$65536</f>
        <v>131.26926193842826</v>
      </c>
    </row>
    <row r="892" spans="1:25" x14ac:dyDescent="0.25">
      <c r="A892" s="4">
        <v>886</v>
      </c>
      <c r="C892" s="106">
        <f>IF(male=0,VLOOKUP((($A$5:$A$1570/'Life tables'!$I$2)*2)+age,lifetable,13,1),IF(male=1,VLOOKUP((($A$5:$A$1570/'Life tables'!$I$2)*2)+age,lifetable,10,1),"error"))</f>
        <v>1.1900158768971547E-3</v>
      </c>
      <c r="F892" s="97">
        <f t="shared" si="251"/>
        <v>37.385140107802066</v>
      </c>
      <c r="G892" s="97">
        <f t="shared" si="266"/>
        <v>3.7554155666161506</v>
      </c>
      <c r="H892" s="97">
        <f t="shared" si="252"/>
        <v>8.593807152372554E-2</v>
      </c>
      <c r="I892" s="97">
        <f t="shared" si="253"/>
        <v>8.593807152372554E-2</v>
      </c>
      <c r="J892" s="97">
        <f t="shared" si="267"/>
        <v>4.9162449776015311E-2</v>
      </c>
      <c r="K892" s="97">
        <f t="shared" si="254"/>
        <v>0.20718810457018055</v>
      </c>
      <c r="L892" s="97">
        <f t="shared" si="255"/>
        <v>33.201497843792268</v>
      </c>
      <c r="M892" s="97">
        <f t="shared" si="256"/>
        <v>219.48270957033759</v>
      </c>
      <c r="N892" s="97">
        <f t="shared" si="268"/>
        <v>21.136660468895187</v>
      </c>
      <c r="O892" s="97">
        <f t="shared" si="257"/>
        <v>0.50452989446842744</v>
      </c>
      <c r="P892" s="97">
        <f t="shared" si="258"/>
        <v>0.50452989446842744</v>
      </c>
      <c r="Q892" s="97">
        <f t="shared" si="269"/>
        <v>0.28754166780525187</v>
      </c>
      <c r="R892" s="97">
        <f t="shared" si="259"/>
        <v>3.9549654608325852E-2</v>
      </c>
      <c r="S892" s="97">
        <f t="shared" si="260"/>
        <v>197.00989799009199</v>
      </c>
      <c r="T892" s="97">
        <f t="shared" si="261"/>
        <v>178.27044603602258</v>
      </c>
      <c r="U892" s="97">
        <f t="shared" si="262"/>
        <v>565.44514616259619</v>
      </c>
      <c r="V892" s="33">
        <f t="shared" si="263"/>
        <v>999.99999999999864</v>
      </c>
      <c r="W892" s="101">
        <f t="shared" si="264"/>
        <v>18276.480404312326</v>
      </c>
      <c r="X892" s="108">
        <f t="shared" si="265"/>
        <v>256.28440780137987</v>
      </c>
      <c r="Y892" s="32">
        <f>(uNES*L892+ uOCEX*G892+uEREX*'PH + UC'!H892+uHOEX*I892+uNES*S892+ uOCEX*N892+uEREX*O892+uHOEX*P892)/(1+oDR)^A$5:A$65536</f>
        <v>130.9334351537714</v>
      </c>
    </row>
    <row r="893" spans="1:25" x14ac:dyDescent="0.25">
      <c r="A893" s="4">
        <v>887</v>
      </c>
      <c r="C893" s="106">
        <f>IF(male=0,VLOOKUP((($A$5:$A$1570/'Life tables'!$I$2)*2)+age,lifetable,13,1),IF(male=1,VLOOKUP((($A$5:$A$1570/'Life tables'!$I$2)*2)+age,lifetable,10,1),"error"))</f>
        <v>1.3000289296523082E-3</v>
      </c>
      <c r="F893" s="97">
        <f t="shared" si="251"/>
        <v>37.30021265030441</v>
      </c>
      <c r="G893" s="97">
        <f t="shared" si="266"/>
        <v>3.746884425767135</v>
      </c>
      <c r="H893" s="97">
        <f t="shared" si="252"/>
        <v>8.5742846846334569E-2</v>
      </c>
      <c r="I893" s="97">
        <f t="shared" si="253"/>
        <v>8.5742846846334569E-2</v>
      </c>
      <c r="J893" s="97">
        <f t="shared" si="267"/>
        <v>5.3585350039961642E-2</v>
      </c>
      <c r="K893" s="97">
        <f t="shared" si="254"/>
        <v>0.20671743737743592</v>
      </c>
      <c r="L893" s="97">
        <f t="shared" si="255"/>
        <v>33.121539743427206</v>
      </c>
      <c r="M893" s="97">
        <f t="shared" si="256"/>
        <v>218.98419515107545</v>
      </c>
      <c r="N893" s="97">
        <f t="shared" si="268"/>
        <v>21.088652450225201</v>
      </c>
      <c r="O893" s="97">
        <f t="shared" si="257"/>
        <v>0.50338394803905406</v>
      </c>
      <c r="P893" s="97">
        <f t="shared" si="258"/>
        <v>0.50338394803905406</v>
      </c>
      <c r="Q893" s="97">
        <f t="shared" si="269"/>
        <v>0.31341047449604736</v>
      </c>
      <c r="R893" s="97">
        <f t="shared" si="259"/>
        <v>3.9459824875780244E-2</v>
      </c>
      <c r="S893" s="97">
        <f t="shared" si="260"/>
        <v>196.53590450540031</v>
      </c>
      <c r="T893" s="97">
        <f t="shared" si="261"/>
        <v>178.6374418605586</v>
      </c>
      <c r="U893" s="97">
        <f t="shared" si="262"/>
        <v>565.69132342484943</v>
      </c>
      <c r="V893" s="33">
        <f t="shared" si="263"/>
        <v>999.99999999999864</v>
      </c>
      <c r="W893" s="101">
        <f t="shared" si="264"/>
        <v>18212.110909583982</v>
      </c>
      <c r="X893" s="108">
        <f t="shared" si="265"/>
        <v>255.67123471459064</v>
      </c>
      <c r="Y893" s="32">
        <f>(uNES*L893+ uOCEX*G893+uEREX*'PH + UC'!H893+uHOEX*I893+uNES*S893+ uOCEX*N893+uEREX*O893+uHOEX*P893)/(1+oDR)^A$5:A$65536</f>
        <v>130.58234526124025</v>
      </c>
    </row>
    <row r="894" spans="1:25" x14ac:dyDescent="0.25">
      <c r="A894" s="4">
        <v>888</v>
      </c>
      <c r="C894" s="106">
        <f>IF(male=0,VLOOKUP((($A$5:$A$1570/'Life tables'!$I$2)*2)+age,lifetable,13,1),IF(male=1,VLOOKUP((($A$5:$A$1570/'Life tables'!$I$2)*2)+age,lifetable,10,1),"error"))</f>
        <v>1.3000289296523082E-3</v>
      </c>
      <c r="F894" s="97">
        <f t="shared" si="251"/>
        <v>37.210924925110021</v>
      </c>
      <c r="G894" s="97">
        <f t="shared" si="266"/>
        <v>3.7379152869024455</v>
      </c>
      <c r="H894" s="97">
        <f t="shared" si="252"/>
        <v>8.5537599122457647E-2</v>
      </c>
      <c r="I894" s="97">
        <f t="shared" si="253"/>
        <v>8.5537599122457647E-2</v>
      </c>
      <c r="J894" s="97">
        <f t="shared" si="267"/>
        <v>5.3457079618190365E-2</v>
      </c>
      <c r="K894" s="97">
        <f t="shared" si="254"/>
        <v>0.20622260562099298</v>
      </c>
      <c r="L894" s="97">
        <f t="shared" si="255"/>
        <v>33.042254754723473</v>
      </c>
      <c r="M894" s="97">
        <f t="shared" si="256"/>
        <v>218.46030978948056</v>
      </c>
      <c r="N894" s="97">
        <f t="shared" si="268"/>
        <v>21.038201154839186</v>
      </c>
      <c r="O894" s="97">
        <f t="shared" si="257"/>
        <v>0.50217968084772746</v>
      </c>
      <c r="P894" s="97">
        <f t="shared" si="258"/>
        <v>0.50217968084772746</v>
      </c>
      <c r="Q894" s="97">
        <f t="shared" si="269"/>
        <v>0.31266068906223682</v>
      </c>
      <c r="R894" s="97">
        <f t="shared" si="259"/>
        <v>3.936542343000806E-2</v>
      </c>
      <c r="S894" s="97">
        <f t="shared" si="260"/>
        <v>196.06572316045367</v>
      </c>
      <c r="T894" s="97">
        <f t="shared" si="261"/>
        <v>179.00355962923902</v>
      </c>
      <c r="U894" s="97">
        <f t="shared" si="262"/>
        <v>565.93691145390039</v>
      </c>
      <c r="V894" s="33">
        <f t="shared" si="263"/>
        <v>999.99999999999852</v>
      </c>
      <c r="W894" s="101">
        <f t="shared" si="264"/>
        <v>18147.678210128641</v>
      </c>
      <c r="X894" s="108">
        <f t="shared" si="265"/>
        <v>255.05952891685914</v>
      </c>
      <c r="Y894" s="32">
        <f>(uNES*L894+ uOCEX*G894+uEREX*'PH + UC'!H894+uHOEX*I894+uNES*S894+ uOCEX*N894+uEREX*O894+uHOEX*P894)/(1+oDR)^A$5:A$65536</f>
        <v>130.23245659867789</v>
      </c>
    </row>
    <row r="895" spans="1:25" x14ac:dyDescent="0.25">
      <c r="A895" s="4">
        <v>889</v>
      </c>
      <c r="C895" s="106">
        <f>IF(male=0,VLOOKUP((($A$5:$A$1570/'Life tables'!$I$2)*2)+age,lifetable,13,1),IF(male=1,VLOOKUP((($A$5:$A$1570/'Life tables'!$I$2)*2)+age,lifetable,10,1),"error"))</f>
        <v>1.3000289296523082E-3</v>
      </c>
      <c r="F895" s="97">
        <f t="shared" si="251"/>
        <v>37.121853137717977</v>
      </c>
      <c r="G895" s="97">
        <f t="shared" si="266"/>
        <v>3.7289678394419346</v>
      </c>
      <c r="H895" s="97">
        <f t="shared" si="252"/>
        <v>8.5332847779716364E-2</v>
      </c>
      <c r="I895" s="97">
        <f t="shared" si="253"/>
        <v>8.5332847779716364E-2</v>
      </c>
      <c r="J895" s="97">
        <f t="shared" si="267"/>
        <v>5.3329119411881759E-2</v>
      </c>
      <c r="K895" s="97">
        <f t="shared" si="254"/>
        <v>0.2057289705898758</v>
      </c>
      <c r="L895" s="97">
        <f t="shared" si="255"/>
        <v>32.963161512714855</v>
      </c>
      <c r="M895" s="97">
        <f t="shared" si="256"/>
        <v>217.93767577914116</v>
      </c>
      <c r="N895" s="97">
        <f t="shared" si="268"/>
        <v>20.987870367290288</v>
      </c>
      <c r="O895" s="97">
        <f t="shared" si="257"/>
        <v>0.50097829016598161</v>
      </c>
      <c r="P895" s="97">
        <f t="shared" si="258"/>
        <v>0.50097829016598161</v>
      </c>
      <c r="Q895" s="97">
        <f t="shared" si="269"/>
        <v>0.31191269456402543</v>
      </c>
      <c r="R895" s="97">
        <f t="shared" si="259"/>
        <v>3.9271247471291543E-2</v>
      </c>
      <c r="S895" s="97">
        <f t="shared" si="260"/>
        <v>195.59666488948358</v>
      </c>
      <c r="T895" s="97">
        <f t="shared" si="261"/>
        <v>179.36880144321492</v>
      </c>
      <c r="U895" s="97">
        <f t="shared" si="262"/>
        <v>566.18191167196153</v>
      </c>
      <c r="V895" s="33">
        <f t="shared" si="263"/>
        <v>999.99999999999852</v>
      </c>
      <c r="W895" s="101">
        <f t="shared" si="264"/>
        <v>18083.473471251451</v>
      </c>
      <c r="X895" s="108">
        <f t="shared" si="265"/>
        <v>254.44928688482207</v>
      </c>
      <c r="Y895" s="32">
        <f>(uNES*L895+ uOCEX*G895+uEREX*'PH + UC'!H895+uHOEX*I895+uNES*S895+ uOCEX*N895+uEREX*O895+uHOEX*P895)/(1+oDR)^A$5:A$65536</f>
        <v>129.88350556136285</v>
      </c>
    </row>
    <row r="896" spans="1:25" x14ac:dyDescent="0.25">
      <c r="A896" s="4">
        <v>890</v>
      </c>
      <c r="C896" s="106">
        <f>IF(male=0,VLOOKUP((($A$5:$A$1570/'Life tables'!$I$2)*2)+age,lifetable,13,1),IF(male=1,VLOOKUP((($A$5:$A$1570/'Life tables'!$I$2)*2)+age,lifetable,10,1),"error"))</f>
        <v>1.3000289296523082E-3</v>
      </c>
      <c r="F896" s="97">
        <f t="shared" si="251"/>
        <v>37.032996654703481</v>
      </c>
      <c r="G896" s="97">
        <f t="shared" si="266"/>
        <v>3.7200420197567552</v>
      </c>
      <c r="H896" s="97">
        <f t="shared" si="252"/>
        <v>8.5128591362042733E-2</v>
      </c>
      <c r="I896" s="97">
        <f t="shared" si="253"/>
        <v>8.5128591362042733E-2</v>
      </c>
      <c r="J896" s="97">
        <f t="shared" si="267"/>
        <v>5.3201468511060071E-2</v>
      </c>
      <c r="K896" s="97">
        <f t="shared" si="254"/>
        <v>0.20523652877364987</v>
      </c>
      <c r="L896" s="97">
        <f t="shared" si="255"/>
        <v>32.884259454937933</v>
      </c>
      <c r="M896" s="97">
        <f t="shared" si="256"/>
        <v>217.41629023011859</v>
      </c>
      <c r="N896" s="97">
        <f t="shared" si="268"/>
        <v>20.937659809271153</v>
      </c>
      <c r="O896" s="97">
        <f t="shared" si="257"/>
        <v>0.49977976935064866</v>
      </c>
      <c r="P896" s="97">
        <f t="shared" si="258"/>
        <v>0.49977976935064866</v>
      </c>
      <c r="Q896" s="97">
        <f t="shared" si="269"/>
        <v>0.31116648686532922</v>
      </c>
      <c r="R896" s="97">
        <f t="shared" si="259"/>
        <v>3.9177296478878597E-2</v>
      </c>
      <c r="S896" s="97">
        <f t="shared" si="260"/>
        <v>195.12872709880193</v>
      </c>
      <c r="T896" s="97">
        <f t="shared" si="261"/>
        <v>179.73316939859131</v>
      </c>
      <c r="U896" s="97">
        <f t="shared" si="262"/>
        <v>566.42632549721407</v>
      </c>
      <c r="V896" s="33">
        <f t="shared" si="263"/>
        <v>999.99999999999852</v>
      </c>
      <c r="W896" s="101">
        <f t="shared" si="264"/>
        <v>18019.495888829886</v>
      </c>
      <c r="X896" s="108">
        <f t="shared" si="265"/>
        <v>253.84050510419314</v>
      </c>
      <c r="Y896" s="32">
        <f>(uNES*L896+ uOCEX*G896+uEREX*'PH + UC'!H896+uHOEX*I896+uNES*S896+ uOCEX*N896+uEREX*O896+uHOEX*P896)/(1+oDR)^A$5:A$65536</f>
        <v>129.53548963074746</v>
      </c>
    </row>
    <row r="897" spans="1:25" x14ac:dyDescent="0.25">
      <c r="A897" s="4">
        <v>891</v>
      </c>
      <c r="C897" s="106">
        <f>IF(male=0,VLOOKUP((($A$5:$A$1570/'Life tables'!$I$2)*2)+age,lifetable,13,1),IF(male=1,VLOOKUP((($A$5:$A$1570/'Life tables'!$I$2)*2)+age,lifetable,10,1),"error"))</f>
        <v>1.3000289296523082E-3</v>
      </c>
      <c r="F897" s="97">
        <f t="shared" si="251"/>
        <v>36.944354850050757</v>
      </c>
      <c r="G897" s="97">
        <f t="shared" si="266"/>
        <v>3.711137764962313</v>
      </c>
      <c r="H897" s="97">
        <f t="shared" si="252"/>
        <v>8.4924828430400057E-2</v>
      </c>
      <c r="I897" s="97">
        <f t="shared" si="253"/>
        <v>8.4924828430400057E-2</v>
      </c>
      <c r="J897" s="97">
        <f t="shared" si="267"/>
        <v>5.3074126016393323E-2</v>
      </c>
      <c r="K897" s="97">
        <f t="shared" si="254"/>
        <v>0.20474527670294157</v>
      </c>
      <c r="L897" s="97">
        <f t="shared" si="255"/>
        <v>32.805548025508308</v>
      </c>
      <c r="M897" s="97">
        <f t="shared" si="256"/>
        <v>216.89615025414238</v>
      </c>
      <c r="N897" s="97">
        <f t="shared" si="268"/>
        <v>20.887569202635074</v>
      </c>
      <c r="O897" s="97">
        <f t="shared" si="257"/>
        <v>0.49858411176239575</v>
      </c>
      <c r="P897" s="97">
        <f t="shared" si="258"/>
        <v>0.49858411176239575</v>
      </c>
      <c r="Q897" s="97">
        <f t="shared" si="269"/>
        <v>0.31042206183245136</v>
      </c>
      <c r="R897" s="97">
        <f t="shared" si="259"/>
        <v>3.9083569932317763E-2</v>
      </c>
      <c r="S897" s="97">
        <f t="shared" si="260"/>
        <v>194.66190719621775</v>
      </c>
      <c r="T897" s="97">
        <f t="shared" si="261"/>
        <v>180.09666558644017</v>
      </c>
      <c r="U897" s="97">
        <f t="shared" si="262"/>
        <v>566.67015434384928</v>
      </c>
      <c r="V897" s="33">
        <f t="shared" si="263"/>
        <v>999.99999999999852</v>
      </c>
      <c r="W897" s="101">
        <f t="shared" si="264"/>
        <v>17955.744661451492</v>
      </c>
      <c r="X897" s="108">
        <f t="shared" si="265"/>
        <v>253.23318006970905</v>
      </c>
      <c r="Y897" s="32">
        <f>(uNES*L897+ uOCEX*G897+uEREX*'PH + UC'!H897+uHOEX*I897+uNES*S897+ uOCEX*N897+uEREX*O897+uHOEX*P897)/(1+oDR)^A$5:A$65536</f>
        <v>129.18840629534935</v>
      </c>
    </row>
    <row r="898" spans="1:25" x14ac:dyDescent="0.25">
      <c r="A898" s="4">
        <v>892</v>
      </c>
      <c r="C898" s="106">
        <f>IF(male=0,VLOOKUP((($A$5:$A$1570/'Life tables'!$I$2)*2)+age,lifetable,13,1),IF(male=1,VLOOKUP((($A$5:$A$1570/'Life tables'!$I$2)*2)+age,lifetable,10,1),"error"))</f>
        <v>1.3000289296523082E-3</v>
      </c>
      <c r="F898" s="97">
        <f t="shared" si="251"/>
        <v>36.855927104837932</v>
      </c>
      <c r="G898" s="97">
        <f t="shared" si="266"/>
        <v>3.7022550128866105</v>
      </c>
      <c r="H898" s="97">
        <f t="shared" si="252"/>
        <v>8.4721557562058555E-2</v>
      </c>
      <c r="I898" s="97">
        <f t="shared" si="253"/>
        <v>8.4721557562058555E-2</v>
      </c>
      <c r="J898" s="97">
        <f t="shared" si="267"/>
        <v>5.2947091038740582E-2</v>
      </c>
      <c r="K898" s="97">
        <f t="shared" si="254"/>
        <v>0.20425521094769147</v>
      </c>
      <c r="L898" s="97">
        <f t="shared" si="255"/>
        <v>32.727026674840772</v>
      </c>
      <c r="M898" s="97">
        <f t="shared" si="256"/>
        <v>216.3772529648711</v>
      </c>
      <c r="N898" s="97">
        <f t="shared" si="268"/>
        <v>20.837598269421122</v>
      </c>
      <c r="O898" s="97">
        <f t="shared" si="257"/>
        <v>0.49739131076632415</v>
      </c>
      <c r="P898" s="97">
        <f t="shared" si="258"/>
        <v>0.49739131076632415</v>
      </c>
      <c r="Q898" s="97">
        <f t="shared" si="269"/>
        <v>0.30967941533445625</v>
      </c>
      <c r="R898" s="97">
        <f t="shared" si="259"/>
        <v>3.8990067311505172E-2</v>
      </c>
      <c r="S898" s="97">
        <f t="shared" si="260"/>
        <v>194.19620259127137</v>
      </c>
      <c r="T898" s="97">
        <f t="shared" si="261"/>
        <v>180.45929209281337</v>
      </c>
      <c r="U898" s="97">
        <f t="shared" si="262"/>
        <v>566.9133996221085</v>
      </c>
      <c r="V898" s="33">
        <f t="shared" si="263"/>
        <v>999.99999999999852</v>
      </c>
      <c r="W898" s="101">
        <f t="shared" si="264"/>
        <v>17892.218990411337</v>
      </c>
      <c r="X898" s="108">
        <f t="shared" si="265"/>
        <v>252.62730828507665</v>
      </c>
      <c r="Y898" s="32">
        <f>(uNES*L898+ uOCEX*G898+uEREX*'PH + UC'!H898+uHOEX*I898+uNES*S898+ uOCEX*N898+uEREX*O898+uHOEX*P898)/(1+oDR)^A$5:A$65536</f>
        <v>128.84225305071641</v>
      </c>
    </row>
    <row r="899" spans="1:25" x14ac:dyDescent="0.25">
      <c r="A899" s="4">
        <v>893</v>
      </c>
      <c r="C899" s="106">
        <f>IF(male=0,VLOOKUP((($A$5:$A$1570/'Life tables'!$I$2)*2)+age,lifetable,13,1),IF(male=1,VLOOKUP((($A$5:$A$1570/'Life tables'!$I$2)*2)+age,lifetable,10,1),"error"))</f>
        <v>1.3000289296523082E-3</v>
      </c>
      <c r="F899" s="97">
        <f t="shared" si="251"/>
        <v>36.767712806937631</v>
      </c>
      <c r="G899" s="97">
        <f t="shared" si="266"/>
        <v>3.6933937020401717</v>
      </c>
      <c r="H899" s="97">
        <f t="shared" si="252"/>
        <v>8.451877734990712E-2</v>
      </c>
      <c r="I899" s="97">
        <f t="shared" si="253"/>
        <v>8.451877734990712E-2</v>
      </c>
      <c r="J899" s="97">
        <f t="shared" si="267"/>
        <v>5.2820362698721902E-2</v>
      </c>
      <c r="K899" s="97">
        <f t="shared" si="254"/>
        <v>0.20376632811549533</v>
      </c>
      <c r="L899" s="97">
        <f t="shared" si="255"/>
        <v>32.648694859383426</v>
      </c>
      <c r="M899" s="97">
        <f t="shared" si="256"/>
        <v>215.859595478139</v>
      </c>
      <c r="N899" s="97">
        <f t="shared" si="268"/>
        <v>20.787746731877878</v>
      </c>
      <c r="O899" s="97">
        <f t="shared" si="257"/>
        <v>0.49620135973253648</v>
      </c>
      <c r="P899" s="97">
        <f t="shared" si="258"/>
        <v>0.49620135973253648</v>
      </c>
      <c r="Q899" s="97">
        <f t="shared" si="269"/>
        <v>0.30893854324352199</v>
      </c>
      <c r="R899" s="97">
        <f t="shared" si="259"/>
        <v>3.8896788096728994E-2</v>
      </c>
      <c r="S899" s="97">
        <f t="shared" si="260"/>
        <v>193.7316106954558</v>
      </c>
      <c r="T899" s="97">
        <f t="shared" si="261"/>
        <v>180.82105099875562</v>
      </c>
      <c r="U899" s="97">
        <f t="shared" si="262"/>
        <v>567.15606273832077</v>
      </c>
      <c r="V899" s="33">
        <f t="shared" si="263"/>
        <v>999.99999999999852</v>
      </c>
      <c r="W899" s="101">
        <f t="shared" si="264"/>
        <v>17828.918079708998</v>
      </c>
      <c r="X899" s="108">
        <f t="shared" si="265"/>
        <v>252.02288626292216</v>
      </c>
      <c r="Y899" s="32">
        <f>(uNES*L899+ uOCEX*G899+uEREX*'PH + UC'!H899+uHOEX*I899+uNES*S899+ uOCEX*N899+uEREX*O899+uHOEX*P899)/(1+oDR)^A$5:A$65536</f>
        <v>128.49702739939238</v>
      </c>
    </row>
    <row r="900" spans="1:25" x14ac:dyDescent="0.25">
      <c r="A900" s="4">
        <v>894</v>
      </c>
      <c r="C900" s="106">
        <f>IF(male=0,VLOOKUP((($A$5:$A$1570/'Life tables'!$I$2)*2)+age,lifetable,13,1),IF(male=1,VLOOKUP((($A$5:$A$1570/'Life tables'!$I$2)*2)+age,lifetable,10,1),"error"))</f>
        <v>1.3000289296523082E-3</v>
      </c>
      <c r="F900" s="97">
        <f t="shared" si="251"/>
        <v>36.67971135073261</v>
      </c>
      <c r="G900" s="97">
        <f t="shared" si="266"/>
        <v>3.6845537715874768</v>
      </c>
      <c r="H900" s="97">
        <f t="shared" si="252"/>
        <v>8.4316486401799617E-2</v>
      </c>
      <c r="I900" s="97">
        <f t="shared" si="253"/>
        <v>8.4316486401799617E-2</v>
      </c>
      <c r="J900" s="97">
        <f t="shared" si="267"/>
        <v>5.2693940126309735E-2</v>
      </c>
      <c r="K900" s="97">
        <f t="shared" si="254"/>
        <v>0.20327862485002784</v>
      </c>
      <c r="L900" s="97">
        <f t="shared" si="255"/>
        <v>32.570552041365197</v>
      </c>
      <c r="M900" s="97">
        <f t="shared" si="256"/>
        <v>215.34317491218957</v>
      </c>
      <c r="N900" s="97">
        <f t="shared" si="268"/>
        <v>20.738014312485955</v>
      </c>
      <c r="O900" s="97">
        <f t="shared" si="257"/>
        <v>0.4950142520366736</v>
      </c>
      <c r="P900" s="97">
        <f t="shared" si="258"/>
        <v>0.4950142520366736</v>
      </c>
      <c r="Q900" s="97">
        <f t="shared" si="269"/>
        <v>0.30819944143527472</v>
      </c>
      <c r="R900" s="97">
        <f t="shared" si="259"/>
        <v>3.880373176871154E-2</v>
      </c>
      <c r="S900" s="97">
        <f t="shared" si="260"/>
        <v>193.26812892242629</v>
      </c>
      <c r="T900" s="97">
        <f t="shared" si="261"/>
        <v>181.18194438031722</v>
      </c>
      <c r="U900" s="97">
        <f t="shared" si="262"/>
        <v>567.39814509493954</v>
      </c>
      <c r="V900" s="33">
        <f t="shared" si="263"/>
        <v>999.99999999999864</v>
      </c>
      <c r="W900" s="101">
        <f t="shared" si="264"/>
        <v>17765.841136045408</v>
      </c>
      <c r="X900" s="108">
        <f t="shared" si="265"/>
        <v>251.41991052474185</v>
      </c>
      <c r="Y900" s="32">
        <f>(uNES*L900+ uOCEX*G900+uEREX*'PH + UC'!H900+uHOEX*I900+uNES*S900+ uOCEX*N900+uEREX*O900+uHOEX*P900)/(1+oDR)^A$5:A$65536</f>
        <v>128.15272685088431</v>
      </c>
    </row>
    <row r="901" spans="1:25" x14ac:dyDescent="0.25">
      <c r="A901" s="4">
        <v>895</v>
      </c>
      <c r="C901" s="106">
        <f>IF(male=0,VLOOKUP((($A$5:$A$1570/'Life tables'!$I$2)*2)+age,lifetable,13,1),IF(male=1,VLOOKUP((($A$5:$A$1570/'Life tables'!$I$2)*2)+age,lifetable,10,1),"error"))</f>
        <v>1.3000289296523082E-3</v>
      </c>
      <c r="F901" s="97">
        <f t="shared" si="251"/>
        <v>36.591922136845533</v>
      </c>
      <c r="G901" s="97">
        <f t="shared" si="266"/>
        <v>3.6757351613198179</v>
      </c>
      <c r="H901" s="97">
        <f t="shared" si="252"/>
        <v>8.4114683339933743E-2</v>
      </c>
      <c r="I901" s="97">
        <f t="shared" si="253"/>
        <v>8.4114683339933743E-2</v>
      </c>
      <c r="J901" s="97">
        <f t="shared" si="267"/>
        <v>5.2567822460440769E-2</v>
      </c>
      <c r="K901" s="97">
        <f t="shared" si="254"/>
        <v>0.20279209782954535</v>
      </c>
      <c r="L901" s="97">
        <f t="shared" si="255"/>
        <v>32.492597688555861</v>
      </c>
      <c r="M901" s="97">
        <f t="shared" si="256"/>
        <v>214.82798838789628</v>
      </c>
      <c r="N901" s="97">
        <f t="shared" si="268"/>
        <v>20.688400733979229</v>
      </c>
      <c r="O901" s="97">
        <f t="shared" si="257"/>
        <v>0.49382998106042181</v>
      </c>
      <c r="P901" s="97">
        <f t="shared" si="258"/>
        <v>0.49382998106042181</v>
      </c>
      <c r="Q901" s="97">
        <f t="shared" si="269"/>
        <v>0.30746210578910477</v>
      </c>
      <c r="R901" s="97">
        <f t="shared" si="259"/>
        <v>3.8710897808649045E-2</v>
      </c>
      <c r="S901" s="97">
        <f t="shared" si="260"/>
        <v>192.80575468819845</v>
      </c>
      <c r="T901" s="97">
        <f t="shared" si="261"/>
        <v>181.54197430856675</v>
      </c>
      <c r="U901" s="97">
        <f t="shared" si="262"/>
        <v>567.63964809057768</v>
      </c>
      <c r="V901" s="33">
        <f t="shared" si="263"/>
        <v>999.99999999999852</v>
      </c>
      <c r="W901" s="101">
        <f t="shared" si="264"/>
        <v>17702.9873688191</v>
      </c>
      <c r="X901" s="108">
        <f t="shared" si="265"/>
        <v>250.81837760085406</v>
      </c>
      <c r="Y901" s="32">
        <f>(uNES*L901+ uOCEX*G901+uEREX*'PH + UC'!H901+uHOEX*I901+uNES*S901+ uOCEX*N901+uEREX*O901+uHOEX*P901)/(1+oDR)^A$5:A$65536</f>
        <v>127.80934892162922</v>
      </c>
    </row>
    <row r="902" spans="1:25" x14ac:dyDescent="0.25">
      <c r="A902" s="4">
        <v>896</v>
      </c>
      <c r="C902" s="106">
        <f>IF(male=0,VLOOKUP((($A$5:$A$1570/'Life tables'!$I$2)*2)+age,lifetable,13,1),IF(male=1,VLOOKUP((($A$5:$A$1570/'Life tables'!$I$2)*2)+age,lifetable,10,1),"error"))</f>
        <v>1.3000289296523082E-3</v>
      </c>
      <c r="F902" s="97">
        <f t="shared" si="251"/>
        <v>36.504344571882271</v>
      </c>
      <c r="G902" s="97">
        <f t="shared" si="266"/>
        <v>3.6669378116295133</v>
      </c>
      <c r="H902" s="97">
        <f t="shared" si="252"/>
        <v>8.3913366800260916E-2</v>
      </c>
      <c r="I902" s="97">
        <f t="shared" si="253"/>
        <v>8.3913366800260916E-2</v>
      </c>
      <c r="J902" s="97">
        <f t="shared" si="267"/>
        <v>5.2442008848647179E-2</v>
      </c>
      <c r="K902" s="97">
        <f t="shared" si="254"/>
        <v>0.20230674376546301</v>
      </c>
      <c r="L902" s="97">
        <f t="shared" si="255"/>
        <v>32.414831274038129</v>
      </c>
      <c r="M902" s="97">
        <f t="shared" si="256"/>
        <v>214.31403302897181</v>
      </c>
      <c r="N902" s="97">
        <f t="shared" si="268"/>
        <v>20.638905719364992</v>
      </c>
      <c r="O902" s="97">
        <f t="shared" si="257"/>
        <v>0.49264854019199406</v>
      </c>
      <c r="P902" s="97">
        <f t="shared" si="258"/>
        <v>0.49264854019199406</v>
      </c>
      <c r="Q902" s="97">
        <f t="shared" si="269"/>
        <v>0.30672653218846574</v>
      </c>
      <c r="R902" s="97">
        <f t="shared" si="259"/>
        <v>3.8618285698249301E-2</v>
      </c>
      <c r="S902" s="97">
        <f t="shared" si="260"/>
        <v>192.34448541133611</v>
      </c>
      <c r="T902" s="97">
        <f t="shared" si="261"/>
        <v>181.90114284960387</v>
      </c>
      <c r="U902" s="97">
        <f t="shared" si="262"/>
        <v>567.88057312004139</v>
      </c>
      <c r="V902" s="33">
        <f t="shared" si="263"/>
        <v>999.99999999999852</v>
      </c>
      <c r="W902" s="101">
        <f t="shared" si="264"/>
        <v>17640.355990122516</v>
      </c>
      <c r="X902" s="108">
        <f t="shared" si="265"/>
        <v>250.21828403035326</v>
      </c>
      <c r="Y902" s="32">
        <f>(uNES*L902+ uOCEX*G902+uEREX*'PH + UC'!H902+uHOEX*I902+uNES*S902+ uOCEX*N902+uEREX*O902+uHOEX*P902)/(1+oDR)^A$5:A$65536</f>
        <v>127.46689113496316</v>
      </c>
    </row>
    <row r="903" spans="1:25" x14ac:dyDescent="0.25">
      <c r="A903" s="4">
        <v>897</v>
      </c>
      <c r="C903" s="106">
        <f>IF(male=0,VLOOKUP((($A$5:$A$1570/'Life tables'!$I$2)*2)+age,lifetable,13,1),IF(male=1,VLOOKUP((($A$5:$A$1570/'Life tables'!$I$2)*2)+age,lifetable,10,1),"error"))</f>
        <v>1.3000289296523082E-3</v>
      </c>
      <c r="F903" s="97">
        <f t="shared" si="251"/>
        <v>36.416978068188016</v>
      </c>
      <c r="G903" s="97">
        <f t="shared" si="266"/>
        <v>3.6581616634854073</v>
      </c>
      <c r="H903" s="97">
        <f t="shared" si="252"/>
        <v>8.3712535431925666E-2</v>
      </c>
      <c r="I903" s="97">
        <f t="shared" si="253"/>
        <v>8.3712535431925666E-2</v>
      </c>
      <c r="J903" s="97">
        <f t="shared" si="267"/>
        <v>5.2316498446706182E-2</v>
      </c>
      <c r="K903" s="97">
        <f t="shared" si="254"/>
        <v>0.20182255940100322</v>
      </c>
      <c r="L903" s="97">
        <f t="shared" si="255"/>
        <v>32.337252275991048</v>
      </c>
      <c r="M903" s="97">
        <f t="shared" si="256"/>
        <v>213.80130596216523</v>
      </c>
      <c r="N903" s="97">
        <f t="shared" si="268"/>
        <v>20.589528991942963</v>
      </c>
      <c r="O903" s="97">
        <f t="shared" si="257"/>
        <v>0.49146992282658319</v>
      </c>
      <c r="P903" s="97">
        <f t="shared" si="258"/>
        <v>0.49146992282658319</v>
      </c>
      <c r="Q903" s="97">
        <f t="shared" si="269"/>
        <v>0.30599271652115723</v>
      </c>
      <c r="R903" s="97">
        <f t="shared" si="259"/>
        <v>3.8525894919767316E-2</v>
      </c>
      <c r="S903" s="97">
        <f t="shared" si="260"/>
        <v>191.88431851312816</v>
      </c>
      <c r="T903" s="97">
        <f t="shared" si="261"/>
        <v>182.25945206457175</v>
      </c>
      <c r="U903" s="97">
        <f t="shared" si="262"/>
        <v>568.12092157436211</v>
      </c>
      <c r="V903" s="33">
        <f t="shared" si="263"/>
        <v>999.99999999999841</v>
      </c>
      <c r="W903" s="101">
        <f t="shared" si="264"/>
        <v>17577.946214737669</v>
      </c>
      <c r="X903" s="108">
        <f t="shared" si="265"/>
        <v>249.6196263610646</v>
      </c>
      <c r="Y903" s="32">
        <f>(uNES*L903+ uOCEX*G903+uEREX*'PH + UC'!H903+uHOEX*I903+uNES*S903+ uOCEX*N903+uEREX*O903+uHOEX*P903)/(1+oDR)^A$5:A$65536</f>
        <v>127.12535102109017</v>
      </c>
    </row>
    <row r="904" spans="1:25" x14ac:dyDescent="0.25">
      <c r="A904" s="4">
        <v>898</v>
      </c>
      <c r="C904" s="106">
        <f>IF(male=0,VLOOKUP((($A$5:$A$1570/'Life tables'!$I$2)*2)+age,lifetable,13,1),IF(male=1,VLOOKUP((($A$5:$A$1570/'Life tables'!$I$2)*2)+age,lifetable,10,1),"error"))</f>
        <v>1.3000289296523082E-3</v>
      </c>
      <c r="F904" s="97">
        <f t="shared" ref="F904:F967" si="270">E903*(1-pCAPH)+(L903+G903+H903+I903)*(1-pCAPH)+(S903+N903+O903+P903)*(pUAPH)</f>
        <v>36.329822043615593</v>
      </c>
      <c r="G904" s="97">
        <f t="shared" si="266"/>
        <v>3.6494066584095979</v>
      </c>
      <c r="H904" s="97">
        <f t="shared" ref="H904:H967" si="271">F904*rrEREX</f>
        <v>8.3512187896733064E-2</v>
      </c>
      <c r="I904" s="97">
        <f t="shared" ref="I904:I967" si="272">F904*rrHOEX</f>
        <v>8.3512187896733064E-2</v>
      </c>
      <c r="J904" s="97">
        <f t="shared" si="267"/>
        <v>5.2191290418307279E-2</v>
      </c>
      <c r="K904" s="97">
        <f t="shared" ref="K904:K967" si="273">F904*amr + I904*amrHOEX</f>
        <v>0.20133954150991168</v>
      </c>
      <c r="L904" s="97">
        <f t="shared" ref="L904:L967" si="274">F904-SUM(G904:K904)</f>
        <v>32.259860177484313</v>
      </c>
      <c r="M904" s="97">
        <f t="shared" ref="M904:M967" si="275">E903*pCAPH+(L903+G903+H903+I903)*pCAPH+(S903+N903+O903+P903)*(1-pUAPH)</f>
        <v>213.28980431744901</v>
      </c>
      <c r="N904" s="97">
        <f t="shared" si="268"/>
        <v>20.540270275323266</v>
      </c>
      <c r="O904" s="97">
        <f t="shared" ref="O904:O967" si="276">M904*rrEREXc</f>
        <v>0.49029412236679165</v>
      </c>
      <c r="P904" s="97">
        <f t="shared" ref="P904:P967" si="277">M904*rrHOEXc</f>
        <v>0.49029412236679165</v>
      </c>
      <c r="Q904" s="97">
        <f t="shared" si="269"/>
        <v>0.30526065467959179</v>
      </c>
      <c r="R904" s="97">
        <f t="shared" ref="R904:R967" si="278">M904*amrc + P904*amrHOEX</f>
        <v>3.8433724956038876E-2</v>
      </c>
      <c r="S904" s="97">
        <f t="shared" ref="S904:S967" si="279">M904-SUM(N904:R904)</f>
        <v>191.42525141775653</v>
      </c>
      <c r="T904" s="97">
        <f t="shared" ref="T904:T967" si="280">J904+Q904+T903</f>
        <v>182.61690400966964</v>
      </c>
      <c r="U904" s="97">
        <f t="shared" ref="U904:U967" si="281">K904+R904+U903</f>
        <v>568.36069484082805</v>
      </c>
      <c r="V904" s="33">
        <f t="shared" ref="V904:V967" si="282">SUM(G904:I904,L904,N904,O904,P904,S904,T904,U904)</f>
        <v>999.99999999999841</v>
      </c>
      <c r="W904" s="101">
        <f t="shared" ref="W904:W967" si="283">IF(A904=1,((cPH1_+cPHr+(cNES*L904+(cNES+cOSEX)*G904+(cNES+cEREX)*H904+(cNES+cHOEX)*I904 + (cNES+cNES)*S904 +(cNES+ cOSEX)*N904 + (cNES+cEREX)*O904 + (cNES+cHOEX)*P904)))/(1+cDR)^A$5:A$65536,(cPHr+(cNES*L904+(cNES+cOSEX)*G904+(cNES+cEREX)*H904+(cNES+cHOEX)*I904 + (cNES+cNES)*S904 +(cNES+ cOSEX)*N904 + (cNES+cEREX)*O904 + (cNES+cHOEX)*P904))/(1+cDR)^A$5:A$65536)</f>
        <v>17515.757260131835</v>
      </c>
      <c r="X904" s="108">
        <f t="shared" ref="X904:X967" si="284">(L904+G904+H904+I904+N904+O904+P904+S904)</f>
        <v>249.02240114950075</v>
      </c>
      <c r="Y904" s="32">
        <f>(uNES*L904+ uOCEX*G904+uEREX*'PH + UC'!H904+uHOEX*I904+uNES*S904+ uOCEX*N904+uEREX*O904+uHOEX*P904)/(1+oDR)^A$5:A$65536</f>
        <v>126.78472611705192</v>
      </c>
    </row>
    <row r="905" spans="1:25" x14ac:dyDescent="0.25">
      <c r="A905" s="4">
        <v>899</v>
      </c>
      <c r="C905" s="106">
        <f>IF(male=0,VLOOKUP((($A$5:$A$1570/'Life tables'!$I$2)*2)+age,lifetable,13,1),IF(male=1,VLOOKUP((($A$5:$A$1570/'Life tables'!$I$2)*2)+age,lifetable,10,1),"error"))</f>
        <v>1.3000289296523082E-3</v>
      </c>
      <c r="F905" s="97">
        <f t="shared" si="270"/>
        <v>36.242875921305234</v>
      </c>
      <c r="G905" s="97">
        <f t="shared" si="266"/>
        <v>3.6406727384553137</v>
      </c>
      <c r="H905" s="97">
        <f t="shared" si="271"/>
        <v>8.331232286864243E-2</v>
      </c>
      <c r="I905" s="97">
        <f t="shared" si="272"/>
        <v>8.331232286864243E-2</v>
      </c>
      <c r="J905" s="97">
        <f t="shared" si="267"/>
        <v>5.2066383934735797E-2</v>
      </c>
      <c r="K905" s="97">
        <f t="shared" si="273"/>
        <v>0.20085768689523684</v>
      </c>
      <c r="L905" s="97">
        <f t="shared" si="274"/>
        <v>32.182654466282663</v>
      </c>
      <c r="M905" s="97">
        <f t="shared" si="275"/>
        <v>212.77952522819555</v>
      </c>
      <c r="N905" s="97">
        <f t="shared" si="268"/>
        <v>20.491129293443457</v>
      </c>
      <c r="O905" s="97">
        <f t="shared" si="276"/>
        <v>0.48912113222303738</v>
      </c>
      <c r="P905" s="97">
        <f t="shared" si="277"/>
        <v>0.48912113222303738</v>
      </c>
      <c r="Q905" s="97">
        <f t="shared" si="269"/>
        <v>0.30453034256104822</v>
      </c>
      <c r="R905" s="97">
        <f t="shared" si="278"/>
        <v>3.8341775290512456E-2</v>
      </c>
      <c r="S905" s="97">
        <f t="shared" si="279"/>
        <v>190.96728155245447</v>
      </c>
      <c r="T905" s="97">
        <f t="shared" si="280"/>
        <v>182.97350073616542</v>
      </c>
      <c r="U905" s="97">
        <f t="shared" si="281"/>
        <v>568.5998943030138</v>
      </c>
      <c r="V905" s="33">
        <f t="shared" si="282"/>
        <v>999.99999999999852</v>
      </c>
      <c r="W905" s="101">
        <f t="shared" si="283"/>
        <v>17453.788346452839</v>
      </c>
      <c r="X905" s="108">
        <f t="shared" si="284"/>
        <v>248.42660496081928</v>
      </c>
      <c r="Y905" s="32">
        <f>(uNES*L905+ uOCEX*G905+uEREX*'PH + UC'!H905+uHOEX*I905+uNES*S905+ uOCEX*N905+uEREX*O905+uHOEX*P905)/(1+oDR)^A$5:A$65536</f>
        <v>126.44501396669845</v>
      </c>
    </row>
    <row r="906" spans="1:25" x14ac:dyDescent="0.25">
      <c r="A906" s="4">
        <v>900</v>
      </c>
      <c r="C906" s="106">
        <f>IF(male=0,VLOOKUP((($A$5:$A$1570/'Life tables'!$I$2)*2)+age,lifetable,13,1),IF(male=1,VLOOKUP((($A$5:$A$1570/'Life tables'!$I$2)*2)+age,lifetable,10,1),"error"))</f>
        <v>1.3000289296523082E-3</v>
      </c>
      <c r="F906" s="97">
        <f t="shared" si="270"/>
        <v>36.156139129475491</v>
      </c>
      <c r="G906" s="97">
        <f t="shared" si="266"/>
        <v>3.6319598461859122</v>
      </c>
      <c r="H906" s="97">
        <f t="shared" si="271"/>
        <v>8.3112939033286745E-2</v>
      </c>
      <c r="I906" s="97">
        <f t="shared" si="272"/>
        <v>8.3112939033286745E-2</v>
      </c>
      <c r="J906" s="97">
        <f t="shared" si="267"/>
        <v>5.1941778174572593E-2</v>
      </c>
      <c r="K906" s="97">
        <f t="shared" si="273"/>
        <v>0.20037699238817111</v>
      </c>
      <c r="L906" s="97">
        <f t="shared" si="274"/>
        <v>32.105634634660262</v>
      </c>
      <c r="M906" s="97">
        <f t="shared" si="275"/>
        <v>212.27046583134376</v>
      </c>
      <c r="N906" s="97">
        <f t="shared" si="268"/>
        <v>20.442105770584547</v>
      </c>
      <c r="O906" s="97">
        <f t="shared" si="276"/>
        <v>0.48795094581393667</v>
      </c>
      <c r="P906" s="97">
        <f t="shared" si="277"/>
        <v>0.48795094581393667</v>
      </c>
      <c r="Q906" s="97">
        <f t="shared" si="269"/>
        <v>0.30380177606790965</v>
      </c>
      <c r="R906" s="97">
        <f t="shared" si="278"/>
        <v>3.8250045407279172E-2</v>
      </c>
      <c r="S906" s="97">
        <f t="shared" si="279"/>
        <v>190.51040634765616</v>
      </c>
      <c r="T906" s="97">
        <f t="shared" si="280"/>
        <v>183.3292442904079</v>
      </c>
      <c r="U906" s="97">
        <f t="shared" si="281"/>
        <v>568.83852134080928</v>
      </c>
      <c r="V906" s="33">
        <f t="shared" si="282"/>
        <v>999.99999999999852</v>
      </c>
      <c r="W906" s="101">
        <f t="shared" si="283"/>
        <v>17392.03869652416</v>
      </c>
      <c r="X906" s="108">
        <f t="shared" si="284"/>
        <v>247.83223436878131</v>
      </c>
      <c r="Y906" s="32">
        <f>(uNES*L906+ uOCEX*G906+uEREX*'PH + UC'!H906+uHOEX*I906+uNES*S906+ uOCEX*N906+uEREX*O906+uHOEX*P906)/(1+oDR)^A$5:A$65536</f>
        <v>126.10621212065919</v>
      </c>
    </row>
    <row r="907" spans="1:25" x14ac:dyDescent="0.25">
      <c r="A907" s="4">
        <v>901</v>
      </c>
      <c r="C907" s="106">
        <f>IF(male=0,VLOOKUP((($A$5:$A$1570/'Life tables'!$I$2)*2)+age,lifetable,13,1),IF(male=1,VLOOKUP((($A$5:$A$1570/'Life tables'!$I$2)*2)+age,lifetable,10,1),"error"))</f>
        <v>1.3000289296523082E-3</v>
      </c>
      <c r="F907" s="97">
        <f t="shared" si="270"/>
        <v>36.069611101224361</v>
      </c>
      <c r="G907" s="97">
        <f t="shared" si="266"/>
        <v>3.6232679246549004</v>
      </c>
      <c r="H907" s="97">
        <f t="shared" si="271"/>
        <v>8.2914035087515506E-2</v>
      </c>
      <c r="I907" s="97">
        <f t="shared" si="272"/>
        <v>8.2914035087515506E-2</v>
      </c>
      <c r="J907" s="97">
        <f t="shared" si="267"/>
        <v>5.1817472323408317E-2</v>
      </c>
      <c r="K907" s="97">
        <f t="shared" si="273"/>
        <v>0.19989745484694879</v>
      </c>
      <c r="L907" s="97">
        <f t="shared" si="274"/>
        <v>32.028800179224071</v>
      </c>
      <c r="M907" s="97">
        <f t="shared" si="275"/>
        <v>211.76262326755693</v>
      </c>
      <c r="N907" s="97">
        <f t="shared" si="268"/>
        <v>20.393199431386218</v>
      </c>
      <c r="O907" s="97">
        <f t="shared" si="276"/>
        <v>0.48678355656666739</v>
      </c>
      <c r="P907" s="97">
        <f t="shared" si="277"/>
        <v>0.48678355656666739</v>
      </c>
      <c r="Q907" s="97">
        <f t="shared" si="269"/>
        <v>0.30307495110788957</v>
      </c>
      <c r="R907" s="97">
        <f t="shared" si="278"/>
        <v>3.8158534791101276E-2</v>
      </c>
      <c r="S907" s="97">
        <f t="shared" si="279"/>
        <v>190.0546232371384</v>
      </c>
      <c r="T907" s="97">
        <f t="shared" si="280"/>
        <v>183.68413671383919</v>
      </c>
      <c r="U907" s="97">
        <f t="shared" si="281"/>
        <v>569.07657733044732</v>
      </c>
      <c r="V907" s="33">
        <f t="shared" si="282"/>
        <v>999.99999999999841</v>
      </c>
      <c r="W907" s="101">
        <f t="shared" si="283"/>
        <v>17330.507535839806</v>
      </c>
      <c r="X907" s="108">
        <f t="shared" si="284"/>
        <v>247.23928595571195</v>
      </c>
      <c r="Y907" s="32">
        <f>(uNES*L907+ uOCEX*G907+uEREX*'PH + UC'!H907+uHOEX*I907+uNES*S907+ uOCEX*N907+uEREX*O907+uHOEX*P907)/(1+oDR)^A$5:A$65536</f>
        <v>125.76831813631473</v>
      </c>
    </row>
    <row r="908" spans="1:25" x14ac:dyDescent="0.25">
      <c r="A908" s="4">
        <v>902</v>
      </c>
      <c r="C908" s="106">
        <f>IF(male=0,VLOOKUP((($A$5:$A$1570/'Life tables'!$I$2)*2)+age,lifetable,13,1),IF(male=1,VLOOKUP((($A$5:$A$1570/'Life tables'!$I$2)*2)+age,lifetable,10,1),"error"))</f>
        <v>1.3000289296523082E-3</v>
      </c>
      <c r="F908" s="97">
        <f t="shared" si="270"/>
        <v>35.983291274340466</v>
      </c>
      <c r="G908" s="97">
        <f t="shared" si="266"/>
        <v>3.6145969173869688</v>
      </c>
      <c r="H908" s="97">
        <f t="shared" si="271"/>
        <v>8.2715609738960624E-2</v>
      </c>
      <c r="I908" s="97">
        <f t="shared" si="272"/>
        <v>8.2715609738960624E-2</v>
      </c>
      <c r="J908" s="97">
        <f t="shared" si="267"/>
        <v>5.1693465573572149E-2</v>
      </c>
      <c r="K908" s="97">
        <f t="shared" si="273"/>
        <v>0.1994190711557996</v>
      </c>
      <c r="L908" s="97">
        <f t="shared" si="274"/>
        <v>31.952150600746204</v>
      </c>
      <c r="M908" s="97">
        <f t="shared" si="275"/>
        <v>211.25599468137153</v>
      </c>
      <c r="N908" s="97">
        <f t="shared" si="268"/>
        <v>20.344410000861142</v>
      </c>
      <c r="O908" s="97">
        <f t="shared" si="276"/>
        <v>0.48561895791731052</v>
      </c>
      <c r="P908" s="97">
        <f t="shared" si="277"/>
        <v>0.48561895791731052</v>
      </c>
      <c r="Q908" s="97">
        <f t="shared" si="269"/>
        <v>0.30234986359424459</v>
      </c>
      <c r="R908" s="97">
        <f t="shared" si="278"/>
        <v>3.8067242927438932E-2</v>
      </c>
      <c r="S908" s="97">
        <f t="shared" si="279"/>
        <v>189.59992965815408</v>
      </c>
      <c r="T908" s="97">
        <f t="shared" si="280"/>
        <v>184.038180043007</v>
      </c>
      <c r="U908" s="97">
        <f t="shared" si="281"/>
        <v>569.31406364453051</v>
      </c>
      <c r="V908" s="33">
        <f t="shared" si="282"/>
        <v>999.99999999999841</v>
      </c>
      <c r="W908" s="101">
        <f t="shared" si="283"/>
        <v>17269.194092558973</v>
      </c>
      <c r="X908" s="108">
        <f t="shared" si="284"/>
        <v>246.64775631246096</v>
      </c>
      <c r="Y908" s="32">
        <f>(uNES*L908+ uOCEX*G908+uEREX*'PH + UC'!H908+uHOEX*I908+uNES*S908+ uOCEX*N908+uEREX*O908+uHOEX*P908)/(1+oDR)^A$5:A$65536</f>
        <v>125.43132957776938</v>
      </c>
    </row>
    <row r="909" spans="1:25" x14ac:dyDescent="0.25">
      <c r="A909" s="4">
        <v>903</v>
      </c>
      <c r="C909" s="106">
        <f>IF(male=0,VLOOKUP((($A$5:$A$1570/'Life tables'!$I$2)*2)+age,lifetable,13,1),IF(male=1,VLOOKUP((($A$5:$A$1570/'Life tables'!$I$2)*2)+age,lifetable,10,1),"error"))</f>
        <v>1.3000289296523082E-3</v>
      </c>
      <c r="F909" s="97">
        <f t="shared" si="270"/>
        <v>35.897179091123576</v>
      </c>
      <c r="G909" s="97">
        <f t="shared" ref="G909:G972" si="285">F909*(rrOSEX)</f>
        <v>3.6059467683599622</v>
      </c>
      <c r="H909" s="97">
        <f t="shared" si="271"/>
        <v>8.2517661705623899E-2</v>
      </c>
      <c r="I909" s="97">
        <f t="shared" si="272"/>
        <v>8.2517661705623899E-2</v>
      </c>
      <c r="J909" s="97">
        <f t="shared" ref="J909:J972" si="286">F909*mr + G909*mr + H909*mr+I909*mr</f>
        <v>5.1569757123873947E-2</v>
      </c>
      <c r="K909" s="97">
        <f t="shared" si="273"/>
        <v>0.19894183822395395</v>
      </c>
      <c r="L909" s="97">
        <f t="shared" si="274"/>
        <v>31.875685404004539</v>
      </c>
      <c r="M909" s="97">
        <f t="shared" si="275"/>
        <v>210.75057722133738</v>
      </c>
      <c r="N909" s="97">
        <f t="shared" ref="N909:N972" si="287">M909*rrOSEXc</f>
        <v>20.295737204408493</v>
      </c>
      <c r="O909" s="97">
        <f t="shared" si="276"/>
        <v>0.48445714331117262</v>
      </c>
      <c r="P909" s="97">
        <f t="shared" si="277"/>
        <v>0.48445714331117262</v>
      </c>
      <c r="Q909" s="97">
        <f t="shared" ref="Q909:Q972" si="288">M909*mr + N909*mr + O909*mr+P909*mr</f>
        <v>0.30162650944597558</v>
      </c>
      <c r="R909" s="97">
        <f t="shared" si="278"/>
        <v>3.7976169302475493E-2</v>
      </c>
      <c r="S909" s="97">
        <f t="shared" si="279"/>
        <v>189.14632305155808</v>
      </c>
      <c r="T909" s="97">
        <f t="shared" si="280"/>
        <v>184.39137630957686</v>
      </c>
      <c r="U909" s="97">
        <f t="shared" si="281"/>
        <v>569.55098165205698</v>
      </c>
      <c r="V909" s="33">
        <f t="shared" si="282"/>
        <v>999.99999999999852</v>
      </c>
      <c r="W909" s="101">
        <f t="shared" si="283"/>
        <v>17208.097597500549</v>
      </c>
      <c r="X909" s="108">
        <f t="shared" si="284"/>
        <v>246.05764203836469</v>
      </c>
      <c r="Y909" s="32">
        <f>(uNES*L909+ uOCEX*G909+uEREX*'PH + UC'!H909+uHOEX*I909+uNES*S909+ uOCEX*N909+uEREX*O909+uHOEX*P909)/(1+oDR)^A$5:A$65536</f>
        <v>125.09524401582377</v>
      </c>
    </row>
    <row r="910" spans="1:25" x14ac:dyDescent="0.25">
      <c r="A910" s="4">
        <v>904</v>
      </c>
      <c r="C910" s="106">
        <f>IF(male=0,VLOOKUP((($A$5:$A$1570/'Life tables'!$I$2)*2)+age,lifetable,13,1),IF(male=1,VLOOKUP((($A$5:$A$1570/'Life tables'!$I$2)*2)+age,lifetable,10,1),"error"))</f>
        <v>1.3000289296523082E-3</v>
      </c>
      <c r="F910" s="97">
        <f t="shared" si="270"/>
        <v>35.811273998213998</v>
      </c>
      <c r="G910" s="97">
        <f t="shared" si="285"/>
        <v>3.5973174219877415</v>
      </c>
      <c r="H910" s="97">
        <f t="shared" si="271"/>
        <v>8.2320189715484826E-2</v>
      </c>
      <c r="I910" s="97">
        <f t="shared" si="272"/>
        <v>8.2320189715484826E-2</v>
      </c>
      <c r="J910" s="97">
        <f t="shared" si="286"/>
        <v>5.1446346179359191E-2</v>
      </c>
      <c r="K910" s="97">
        <f t="shared" si="273"/>
        <v>0.19846575298469743</v>
      </c>
      <c r="L910" s="97">
        <f t="shared" si="274"/>
        <v>31.799404097631232</v>
      </c>
      <c r="M910" s="97">
        <f t="shared" si="275"/>
        <v>210.24636804015066</v>
      </c>
      <c r="N910" s="97">
        <f t="shared" si="287"/>
        <v>20.247180767826737</v>
      </c>
      <c r="O910" s="97">
        <f t="shared" si="276"/>
        <v>0.48329810620309183</v>
      </c>
      <c r="P910" s="97">
        <f t="shared" si="277"/>
        <v>0.48329810620309183</v>
      </c>
      <c r="Q910" s="97">
        <f t="shared" si="288"/>
        <v>0.30090488458801734</v>
      </c>
      <c r="R910" s="97">
        <f t="shared" si="278"/>
        <v>3.7885313403141468E-2</v>
      </c>
      <c r="S910" s="97">
        <f t="shared" si="279"/>
        <v>188.69380086192658</v>
      </c>
      <c r="T910" s="97">
        <f t="shared" si="280"/>
        <v>184.74372754034422</v>
      </c>
      <c r="U910" s="97">
        <f t="shared" si="281"/>
        <v>569.78733271844476</v>
      </c>
      <c r="V910" s="33">
        <f t="shared" si="282"/>
        <v>999.99999999999841</v>
      </c>
      <c r="W910" s="101">
        <f t="shared" si="283"/>
        <v>17147.217284137412</v>
      </c>
      <c r="X910" s="108">
        <f t="shared" si="284"/>
        <v>245.46893974120945</v>
      </c>
      <c r="Y910" s="32">
        <f>(uNES*L910+ uOCEX*G910+uEREX*'PH + UC'!H910+uHOEX*I910+uNES*S910+ uOCEX*N910+uEREX*O910+uHOEX*P910)/(1+oDR)^A$5:A$65536</f>
        <v>124.76005902794849</v>
      </c>
    </row>
    <row r="911" spans="1:25" x14ac:dyDescent="0.25">
      <c r="A911" s="4">
        <v>905</v>
      </c>
      <c r="C911" s="106">
        <f>IF(male=0,VLOOKUP((($A$5:$A$1570/'Life tables'!$I$2)*2)+age,lifetable,13,1),IF(male=1,VLOOKUP((($A$5:$A$1570/'Life tables'!$I$2)*2)+age,lifetable,10,1),"error"))</f>
        <v>1.3000289296523082E-3</v>
      </c>
      <c r="F911" s="97">
        <f t="shared" si="270"/>
        <v>35.72557544643054</v>
      </c>
      <c r="G911" s="97">
        <f t="shared" si="285"/>
        <v>3.5887088231039059</v>
      </c>
      <c r="H911" s="97">
        <f t="shared" si="271"/>
        <v>8.2123192506128123E-2</v>
      </c>
      <c r="I911" s="97">
        <f t="shared" si="272"/>
        <v>8.2123192506128123E-2</v>
      </c>
      <c r="J911" s="97">
        <f t="shared" si="286"/>
        <v>5.132323195107618E-2</v>
      </c>
      <c r="K911" s="97">
        <f t="shared" si="273"/>
        <v>0.19799081239447297</v>
      </c>
      <c r="L911" s="97">
        <f t="shared" si="274"/>
        <v>31.723306193968828</v>
      </c>
      <c r="M911" s="97">
        <f t="shared" si="275"/>
        <v>209.74336429477887</v>
      </c>
      <c r="N911" s="97">
        <f t="shared" si="287"/>
        <v>20.198740417325695</v>
      </c>
      <c r="O911" s="97">
        <f t="shared" si="276"/>
        <v>0.48214184005772459</v>
      </c>
      <c r="P911" s="97">
        <f t="shared" si="277"/>
        <v>0.48214184005772459</v>
      </c>
      <c r="Q911" s="97">
        <f t="shared" si="288"/>
        <v>0.30018498495141799</v>
      </c>
      <c r="R911" s="97">
        <f t="shared" si="278"/>
        <v>3.7794674717137038E-2</v>
      </c>
      <c r="S911" s="97">
        <f t="shared" si="279"/>
        <v>188.24236053766919</v>
      </c>
      <c r="T911" s="97">
        <f t="shared" si="280"/>
        <v>185.09523575724671</v>
      </c>
      <c r="U911" s="97">
        <f t="shared" si="281"/>
        <v>570.02311820555633</v>
      </c>
      <c r="V911" s="33">
        <f t="shared" si="282"/>
        <v>999.99999999999841</v>
      </c>
      <c r="W911" s="101">
        <f t="shared" si="283"/>
        <v>17086.552388590502</v>
      </c>
      <c r="X911" s="108">
        <f t="shared" si="284"/>
        <v>244.88164603719531</v>
      </c>
      <c r="Y911" s="32">
        <f>(uNES*L911+ uOCEX*G911+uEREX*'PH + UC'!H911+uHOEX*I911+uNES*S911+ uOCEX*N911+uEREX*O911+uHOEX*P911)/(1+oDR)^A$5:A$65536</f>
        <v>124.42577219825812</v>
      </c>
    </row>
    <row r="912" spans="1:25" x14ac:dyDescent="0.25">
      <c r="A912" s="4">
        <v>906</v>
      </c>
      <c r="C912" s="106">
        <f>IF(male=0,VLOOKUP((($A$5:$A$1570/'Life tables'!$I$2)*2)+age,lifetable,13,1),IF(male=1,VLOOKUP((($A$5:$A$1570/'Life tables'!$I$2)*2)+age,lifetable,10,1),"error"))</f>
        <v>1.3000289296523082E-3</v>
      </c>
      <c r="F912" s="97">
        <f t="shared" si="270"/>
        <v>35.640082890616419</v>
      </c>
      <c r="G912" s="97">
        <f t="shared" si="285"/>
        <v>3.5801209169463162</v>
      </c>
      <c r="H912" s="97">
        <f t="shared" si="271"/>
        <v>8.1926668824389495E-2</v>
      </c>
      <c r="I912" s="97">
        <f t="shared" si="272"/>
        <v>8.1926668824389495E-2</v>
      </c>
      <c r="J912" s="97">
        <f t="shared" si="286"/>
        <v>5.1200413655854676E-2</v>
      </c>
      <c r="K912" s="97">
        <f t="shared" si="273"/>
        <v>0.19751701343202663</v>
      </c>
      <c r="L912" s="97">
        <f t="shared" si="274"/>
        <v>31.647391208933442</v>
      </c>
      <c r="M912" s="97">
        <f t="shared" si="275"/>
        <v>209.2415631465789</v>
      </c>
      <c r="N912" s="97">
        <f t="shared" si="287"/>
        <v>20.150415879537874</v>
      </c>
      <c r="O912" s="97">
        <f t="shared" si="276"/>
        <v>0.48098833834981741</v>
      </c>
      <c r="P912" s="97">
        <f t="shared" si="277"/>
        <v>0.48098833834981741</v>
      </c>
      <c r="Q912" s="97">
        <f t="shared" si="288"/>
        <v>0.2994668064735076</v>
      </c>
      <c r="R912" s="97">
        <f t="shared" si="278"/>
        <v>3.770425273295331E-2</v>
      </c>
      <c r="S912" s="97">
        <f t="shared" si="279"/>
        <v>187.79199953113493</v>
      </c>
      <c r="T912" s="97">
        <f t="shared" si="280"/>
        <v>185.44590297737608</v>
      </c>
      <c r="U912" s="97">
        <f t="shared" si="281"/>
        <v>570.25833947172134</v>
      </c>
      <c r="V912" s="33">
        <f t="shared" si="282"/>
        <v>999.99999999999841</v>
      </c>
      <c r="W912" s="101">
        <f t="shared" si="283"/>
        <v>17026.10214962286</v>
      </c>
      <c r="X912" s="108">
        <f t="shared" si="284"/>
        <v>244.29575755090099</v>
      </c>
      <c r="Y912" s="32">
        <f>(uNES*L912+ uOCEX*G912+uEREX*'PH + UC'!H912+uHOEX*I912+uNES*S912+ uOCEX*N912+uEREX*O912+uHOEX*P912)/(1+oDR)^A$5:A$65536</f>
        <v>124.09238111748546</v>
      </c>
    </row>
    <row r="913" spans="1:25" x14ac:dyDescent="0.25">
      <c r="A913" s="4">
        <v>907</v>
      </c>
      <c r="C913" s="106">
        <f>IF(male=0,VLOOKUP((($A$5:$A$1570/'Life tables'!$I$2)*2)+age,lifetable,13,1),IF(male=1,VLOOKUP((($A$5:$A$1570/'Life tables'!$I$2)*2)+age,lifetable,10,1),"error"))</f>
        <v>1.3000289296523082E-3</v>
      </c>
      <c r="F913" s="97">
        <f t="shared" si="270"/>
        <v>35.554795789492857</v>
      </c>
      <c r="G913" s="97">
        <f t="shared" si="285"/>
        <v>3.5715536491423858</v>
      </c>
      <c r="H913" s="97">
        <f t="shared" si="271"/>
        <v>8.1730617426019087E-2</v>
      </c>
      <c r="I913" s="97">
        <f t="shared" si="272"/>
        <v>8.1730617426019087E-2</v>
      </c>
      <c r="J913" s="97">
        <f t="shared" si="286"/>
        <v>5.10778905160955E-2</v>
      </c>
      <c r="K913" s="97">
        <f t="shared" si="273"/>
        <v>0.19704435309759633</v>
      </c>
      <c r="L913" s="97">
        <f t="shared" si="274"/>
        <v>31.57165866188474</v>
      </c>
      <c r="M913" s="97">
        <f t="shared" si="275"/>
        <v>208.74096176140813</v>
      </c>
      <c r="N913" s="97">
        <f t="shared" si="287"/>
        <v>20.102206881529209</v>
      </c>
      <c r="O913" s="97">
        <f t="shared" si="276"/>
        <v>0.4798375945644624</v>
      </c>
      <c r="P913" s="97">
        <f t="shared" si="277"/>
        <v>0.4798375945644624</v>
      </c>
      <c r="Q913" s="97">
        <f t="shared" si="288"/>
        <v>0.29875034509805759</v>
      </c>
      <c r="R913" s="97">
        <f t="shared" si="278"/>
        <v>3.7614046939892384E-2</v>
      </c>
      <c r="S913" s="97">
        <f t="shared" si="279"/>
        <v>187.34271529871205</v>
      </c>
      <c r="T913" s="97">
        <f t="shared" si="280"/>
        <v>185.79573121299023</v>
      </c>
      <c r="U913" s="97">
        <f t="shared" si="281"/>
        <v>570.4929978717588</v>
      </c>
      <c r="V913" s="33">
        <f t="shared" si="282"/>
        <v>999.99999999999841</v>
      </c>
      <c r="W913" s="101">
        <f t="shared" si="283"/>
        <v>16965.865808633385</v>
      </c>
      <c r="X913" s="108">
        <f t="shared" si="284"/>
        <v>243.71127091524937</v>
      </c>
      <c r="Y913" s="32">
        <f>(uNES*L913+ uOCEX*G913+uEREX*'PH + UC'!H913+uHOEX*I913+uNES*S913+ uOCEX*N913+uEREX*O913+uHOEX*P913)/(1+oDR)^A$5:A$65536</f>
        <v>123.75988338295657</v>
      </c>
    </row>
    <row r="914" spans="1:25" x14ac:dyDescent="0.25">
      <c r="A914" s="4">
        <v>908</v>
      </c>
      <c r="C914" s="106">
        <f>IF(male=0,VLOOKUP((($A$5:$A$1570/'Life tables'!$I$2)*2)+age,lifetable,13,1),IF(male=1,VLOOKUP((($A$5:$A$1570/'Life tables'!$I$2)*2)+age,lifetable,10,1),"error"))</f>
        <v>1.3000289296523082E-3</v>
      </c>
      <c r="F914" s="97">
        <f t="shared" si="270"/>
        <v>35.469713605519971</v>
      </c>
      <c r="G914" s="97">
        <f t="shared" si="285"/>
        <v>3.5630069656951089</v>
      </c>
      <c r="H914" s="97">
        <f t="shared" si="271"/>
        <v>8.1535037075361777E-2</v>
      </c>
      <c r="I914" s="97">
        <f t="shared" si="272"/>
        <v>8.1535037075361777E-2</v>
      </c>
      <c r="J914" s="97">
        <f t="shared" si="286"/>
        <v>5.0955661759570864E-2</v>
      </c>
      <c r="K914" s="97">
        <f t="shared" si="273"/>
        <v>0.19657282841214105</v>
      </c>
      <c r="L914" s="97">
        <f t="shared" si="274"/>
        <v>31.496108075502427</v>
      </c>
      <c r="M914" s="97">
        <f t="shared" si="275"/>
        <v>208.24155730972936</v>
      </c>
      <c r="N914" s="97">
        <f t="shared" si="287"/>
        <v>20.05411315080913</v>
      </c>
      <c r="O914" s="97">
        <f t="shared" si="276"/>
        <v>0.47868960219733786</v>
      </c>
      <c r="P914" s="97">
        <f t="shared" si="277"/>
        <v>0.47868960219733786</v>
      </c>
      <c r="Q914" s="97">
        <f t="shared" si="288"/>
        <v>0.29803559677543057</v>
      </c>
      <c r="R914" s="97">
        <f t="shared" si="278"/>
        <v>3.7524056828086211E-2</v>
      </c>
      <c r="S914" s="97">
        <f t="shared" si="279"/>
        <v>186.89450530092205</v>
      </c>
      <c r="T914" s="97">
        <f t="shared" si="280"/>
        <v>186.14472247152523</v>
      </c>
      <c r="U914" s="97">
        <f t="shared" si="281"/>
        <v>570.72709475699901</v>
      </c>
      <c r="V914" s="33">
        <f t="shared" si="282"/>
        <v>999.99999999999841</v>
      </c>
      <c r="W914" s="101">
        <f t="shared" si="283"/>
        <v>16905.842609650546</v>
      </c>
      <c r="X914" s="108">
        <f t="shared" si="284"/>
        <v>243.12818277147412</v>
      </c>
      <c r="Y914" s="32">
        <f>(uNES*L914+ uOCEX*G914+uEREX*'PH + UC'!H914+uHOEX*I914+uNES*S914+ uOCEX*N914+uEREX*O914+uHOEX*P914)/(1+oDR)^A$5:A$65536</f>
        <v>123.42827659856604</v>
      </c>
    </row>
    <row r="915" spans="1:25" x14ac:dyDescent="0.25">
      <c r="A915" s="4">
        <v>909</v>
      </c>
      <c r="C915" s="106">
        <f>IF(male=0,VLOOKUP((($A$5:$A$1570/'Life tables'!$I$2)*2)+age,lifetable,13,1),IF(male=1,VLOOKUP((($A$5:$A$1570/'Life tables'!$I$2)*2)+age,lifetable,10,1),"error"))</f>
        <v>1.3000289296523082E-3</v>
      </c>
      <c r="F915" s="97">
        <f t="shared" si="270"/>
        <v>35.384835804764428</v>
      </c>
      <c r="G915" s="97">
        <f t="shared" si="285"/>
        <v>3.5544808129697647</v>
      </c>
      <c r="H915" s="97">
        <f t="shared" si="271"/>
        <v>8.1339926545052857E-2</v>
      </c>
      <c r="I915" s="97">
        <f t="shared" si="272"/>
        <v>8.1339926545052857E-2</v>
      </c>
      <c r="J915" s="97">
        <f t="shared" si="286"/>
        <v>5.0833726619234049E-2</v>
      </c>
      <c r="K915" s="97">
        <f t="shared" si="273"/>
        <v>0.19610243641660707</v>
      </c>
      <c r="L915" s="97">
        <f t="shared" si="274"/>
        <v>31.420738975668716</v>
      </c>
      <c r="M915" s="97">
        <f t="shared" si="275"/>
        <v>207.74334696670968</v>
      </c>
      <c r="N915" s="97">
        <f t="shared" si="287"/>
        <v>20.006134415340114</v>
      </c>
      <c r="O915" s="97">
        <f t="shared" si="276"/>
        <v>0.47754435475493628</v>
      </c>
      <c r="P915" s="97">
        <f t="shared" si="277"/>
        <v>0.47754435475493628</v>
      </c>
      <c r="Q915" s="97">
        <f t="shared" si="288"/>
        <v>0.29732255746272163</v>
      </c>
      <c r="R915" s="97">
        <f t="shared" si="278"/>
        <v>3.7434281888514449E-2</v>
      </c>
      <c r="S915" s="97">
        <f t="shared" si="279"/>
        <v>186.44736700250846</v>
      </c>
      <c r="T915" s="97">
        <f t="shared" si="280"/>
        <v>186.49287875560719</v>
      </c>
      <c r="U915" s="97">
        <f t="shared" si="281"/>
        <v>570.96063147530413</v>
      </c>
      <c r="V915" s="33">
        <f t="shared" si="282"/>
        <v>999.99999999999841</v>
      </c>
      <c r="W915" s="101">
        <f t="shared" si="283"/>
        <v>16846.031799325883</v>
      </c>
      <c r="X915" s="108">
        <f t="shared" si="284"/>
        <v>242.54648976908703</v>
      </c>
      <c r="Y915" s="32">
        <f>(uNES*L915+ uOCEX*G915+uEREX*'PH + UC'!H915+uHOEX*I915+uNES*S915+ uOCEX*N915+uEREX*O915+uHOEX*P915)/(1+oDR)^A$5:A$65536</f>
        <v>123.09755837475282</v>
      </c>
    </row>
    <row r="916" spans="1:25" x14ac:dyDescent="0.25">
      <c r="A916" s="4">
        <v>910</v>
      </c>
      <c r="C916" s="106">
        <f>IF(male=0,VLOOKUP((($A$5:$A$1570/'Life tables'!$I$2)*2)+age,lifetable,13,1),IF(male=1,VLOOKUP((($A$5:$A$1570/'Life tables'!$I$2)*2)+age,lifetable,10,1),"error"))</f>
        <v>1.3000289296523082E-3</v>
      </c>
      <c r="F916" s="97">
        <f t="shared" si="270"/>
        <v>35.300161856773769</v>
      </c>
      <c r="G916" s="97">
        <f t="shared" si="285"/>
        <v>3.5459751376812938</v>
      </c>
      <c r="H916" s="97">
        <f t="shared" si="271"/>
        <v>8.1145284615729216E-2</v>
      </c>
      <c r="I916" s="97">
        <f t="shared" si="272"/>
        <v>8.1145284615729216E-2</v>
      </c>
      <c r="J916" s="97">
        <f t="shared" si="286"/>
        <v>5.0712084333038983E-2</v>
      </c>
      <c r="K916" s="97">
        <f t="shared" si="273"/>
        <v>0.19563317417123174</v>
      </c>
      <c r="L916" s="97">
        <f t="shared" si="274"/>
        <v>31.345550891356748</v>
      </c>
      <c r="M916" s="97">
        <f t="shared" si="275"/>
        <v>207.24632791231329</v>
      </c>
      <c r="N916" s="97">
        <f t="shared" si="287"/>
        <v>19.958270403546596</v>
      </c>
      <c r="O916" s="97">
        <f t="shared" si="276"/>
        <v>0.47640184575477723</v>
      </c>
      <c r="P916" s="97">
        <f t="shared" si="277"/>
        <v>0.47640184575477723</v>
      </c>
      <c r="Q916" s="97">
        <f t="shared" si="288"/>
        <v>0.29661122312389188</v>
      </c>
      <c r="R916" s="97">
        <f t="shared" si="278"/>
        <v>3.7344721613021159E-2</v>
      </c>
      <c r="S916" s="97">
        <f t="shared" si="279"/>
        <v>186.00129787252024</v>
      </c>
      <c r="T916" s="97">
        <f t="shared" si="280"/>
        <v>186.84020206306411</v>
      </c>
      <c r="U916" s="97">
        <f t="shared" si="281"/>
        <v>571.19360937108843</v>
      </c>
      <c r="V916" s="33">
        <f t="shared" si="282"/>
        <v>999.99999999999841</v>
      </c>
      <c r="W916" s="101">
        <f t="shared" si="283"/>
        <v>16786.432626927457</v>
      </c>
      <c r="X916" s="108">
        <f t="shared" si="284"/>
        <v>241.9661885658459</v>
      </c>
      <c r="Y916" s="32">
        <f>(uNES*L916+ uOCEX*G916+uEREX*'PH + UC'!H916+uHOEX*I916+uNES*S916+ uOCEX*N916+uEREX*O916+uHOEX*P916)/(1+oDR)^A$5:A$65536</f>
        <v>122.76772632847656</v>
      </c>
    </row>
    <row r="917" spans="1:25" x14ac:dyDescent="0.25">
      <c r="A917" s="4">
        <v>911</v>
      </c>
      <c r="C917" s="106">
        <f>IF(male=0,VLOOKUP((($A$5:$A$1570/'Life tables'!$I$2)*2)+age,lifetable,13,1),IF(male=1,VLOOKUP((($A$5:$A$1570/'Life tables'!$I$2)*2)+age,lifetable,10,1),"error"))</f>
        <v>1.3000289296523082E-3</v>
      </c>
      <c r="F917" s="97">
        <f t="shared" si="270"/>
        <v>35.215691234456848</v>
      </c>
      <c r="G917" s="97">
        <f t="shared" si="285"/>
        <v>3.5374898868822866</v>
      </c>
      <c r="H917" s="97">
        <f t="shared" si="271"/>
        <v>8.0951110075754437E-2</v>
      </c>
      <c r="I917" s="97">
        <f t="shared" si="272"/>
        <v>8.0951110075754437E-2</v>
      </c>
      <c r="J917" s="97">
        <f t="shared" si="286"/>
        <v>5.0590734143768454E-2</v>
      </c>
      <c r="K917" s="97">
        <f t="shared" si="273"/>
        <v>0.19516503875488073</v>
      </c>
      <c r="L917" s="97">
        <f t="shared" si="274"/>
        <v>31.270543354524403</v>
      </c>
      <c r="M917" s="97">
        <f t="shared" si="275"/>
        <v>206.75049733138903</v>
      </c>
      <c r="N917" s="97">
        <f t="shared" si="287"/>
        <v>19.910520844323422</v>
      </c>
      <c r="O917" s="97">
        <f t="shared" si="276"/>
        <v>0.47526206872560872</v>
      </c>
      <c r="P917" s="97">
        <f t="shared" si="277"/>
        <v>0.47526206872560872</v>
      </c>
      <c r="Q917" s="97">
        <f t="shared" si="288"/>
        <v>0.29590158972989328</v>
      </c>
      <c r="R917" s="97">
        <f t="shared" si="278"/>
        <v>3.7255375494330584E-2</v>
      </c>
      <c r="S917" s="97">
        <f t="shared" si="279"/>
        <v>185.55629538439015</v>
      </c>
      <c r="T917" s="97">
        <f t="shared" si="280"/>
        <v>187.18669438693777</v>
      </c>
      <c r="U917" s="97">
        <f t="shared" si="281"/>
        <v>571.42602978533762</v>
      </c>
      <c r="V917" s="33">
        <f t="shared" si="282"/>
        <v>999.99999999999841</v>
      </c>
      <c r="W917" s="101">
        <f t="shared" si="283"/>
        <v>16727.044344333128</v>
      </c>
      <c r="X917" s="108">
        <f t="shared" si="284"/>
        <v>241.38727582772299</v>
      </c>
      <c r="Y917" s="32">
        <f>(uNES*L917+ uOCEX*G917+uEREX*'PH + UC'!H917+uHOEX*I917+uNES*S917+ uOCEX*N917+uEREX*O917+uHOEX*P917)/(1+oDR)^A$5:A$65536</f>
        <v>122.43877808319354</v>
      </c>
    </row>
    <row r="918" spans="1:25" x14ac:dyDescent="0.25">
      <c r="A918" s="4">
        <v>912</v>
      </c>
      <c r="C918" s="106">
        <f>IF(male=0,VLOOKUP((($A$5:$A$1570/'Life tables'!$I$2)*2)+age,lifetable,13,1),IF(male=1,VLOOKUP((($A$5:$A$1570/'Life tables'!$I$2)*2)+age,lifetable,10,1),"error"))</f>
        <v>1.3000289296523082E-3</v>
      </c>
      <c r="F918" s="97">
        <f t="shared" si="270"/>
        <v>35.131423413970246</v>
      </c>
      <c r="G918" s="97">
        <f t="shared" si="285"/>
        <v>3.5290250079515761</v>
      </c>
      <c r="H918" s="97">
        <f t="shared" si="271"/>
        <v>8.0757401720957744E-2</v>
      </c>
      <c r="I918" s="97">
        <f t="shared" si="272"/>
        <v>8.0757401720957744E-2</v>
      </c>
      <c r="J918" s="97">
        <f t="shared" si="286"/>
        <v>5.0469675298870892E-2</v>
      </c>
      <c r="K918" s="97">
        <f t="shared" si="273"/>
        <v>0.19469802726441862</v>
      </c>
      <c r="L918" s="97">
        <f t="shared" si="274"/>
        <v>31.195715900013465</v>
      </c>
      <c r="M918" s="97">
        <f t="shared" si="275"/>
        <v>206.25585241375276</v>
      </c>
      <c r="N918" s="97">
        <f t="shared" si="287"/>
        <v>19.862885467043775</v>
      </c>
      <c r="O918" s="97">
        <f t="shared" si="276"/>
        <v>0.47412501720759659</v>
      </c>
      <c r="P918" s="97">
        <f t="shared" si="277"/>
        <v>0.47412501720759659</v>
      </c>
      <c r="Q918" s="97">
        <f t="shared" si="288"/>
        <v>0.29519365325878627</v>
      </c>
      <c r="R918" s="97">
        <f t="shared" si="278"/>
        <v>3.7166243026062015E-2</v>
      </c>
      <c r="S918" s="97">
        <f t="shared" si="279"/>
        <v>185.11235701600896</v>
      </c>
      <c r="T918" s="97">
        <f t="shared" si="280"/>
        <v>187.53235771549544</v>
      </c>
      <c r="U918" s="97">
        <f t="shared" si="281"/>
        <v>571.65789405562805</v>
      </c>
      <c r="V918" s="33">
        <f t="shared" si="282"/>
        <v>999.99999999999841</v>
      </c>
      <c r="W918" s="101">
        <f t="shared" si="283"/>
        <v>16667.866206023773</v>
      </c>
      <c r="X918" s="108">
        <f t="shared" si="284"/>
        <v>240.80974822887489</v>
      </c>
      <c r="Y918" s="32">
        <f>(uNES*L918+ uOCEX*G918+uEREX*'PH + UC'!H918+uHOEX*I918+uNES*S918+ uOCEX*N918+uEREX*O918+uHOEX*P918)/(1+oDR)^A$5:A$65536</f>
        <v>122.11071126883439</v>
      </c>
    </row>
    <row r="919" spans="1:25" x14ac:dyDescent="0.25">
      <c r="A919" s="4">
        <v>913</v>
      </c>
      <c r="C919" s="106">
        <f>IF(male=0,VLOOKUP((($A$5:$A$1570/'Life tables'!$I$2)*2)+age,lifetable,13,1),IF(male=1,VLOOKUP((($A$5:$A$1570/'Life tables'!$I$2)*2)+age,lifetable,10,1),"error"))</f>
        <v>1.4280338316089436E-3</v>
      </c>
      <c r="F919" s="97">
        <f t="shared" si="270"/>
        <v>35.047357874610249</v>
      </c>
      <c r="G919" s="97">
        <f t="shared" si="285"/>
        <v>3.5205804485833836</v>
      </c>
      <c r="H919" s="97">
        <f t="shared" si="271"/>
        <v>8.0564158354385684E-2</v>
      </c>
      <c r="I919" s="97">
        <f t="shared" si="272"/>
        <v>8.0564158354385684E-2</v>
      </c>
      <c r="J919" s="97">
        <f t="shared" si="286"/>
        <v>5.530641742841795E-2</v>
      </c>
      <c r="K919" s="97">
        <f t="shared" si="273"/>
        <v>0.1942321368141102</v>
      </c>
      <c r="L919" s="97">
        <f t="shared" si="274"/>
        <v>31.116110555075565</v>
      </c>
      <c r="M919" s="97">
        <f t="shared" si="275"/>
        <v>205.76239035426465</v>
      </c>
      <c r="N919" s="97">
        <f t="shared" si="287"/>
        <v>19.815364001566607</v>
      </c>
      <c r="O919" s="97">
        <f t="shared" si="276"/>
        <v>0.47299068475250211</v>
      </c>
      <c r="P919" s="97">
        <f t="shared" si="277"/>
        <v>0.47299068475250211</v>
      </c>
      <c r="Q919" s="97">
        <f t="shared" si="288"/>
        <v>0.32348355827822373</v>
      </c>
      <c r="R919" s="97">
        <f t="shared" si="278"/>
        <v>3.7077323702743685E-2</v>
      </c>
      <c r="S919" s="97">
        <f t="shared" si="279"/>
        <v>184.64048410121208</v>
      </c>
      <c r="T919" s="97">
        <f t="shared" si="280"/>
        <v>187.91114769120207</v>
      </c>
      <c r="U919" s="97">
        <f t="shared" si="281"/>
        <v>571.8892035161449</v>
      </c>
      <c r="V919" s="33">
        <f t="shared" si="282"/>
        <v>999.99999999999841</v>
      </c>
      <c r="W919" s="101">
        <f t="shared" si="283"/>
        <v>16606.861131065216</v>
      </c>
      <c r="X919" s="108">
        <f t="shared" si="284"/>
        <v>240.1996487926514</v>
      </c>
      <c r="Y919" s="32">
        <f>(uNES*L919+ uOCEX*G919+uEREX*'PH + UC'!H919+uHOEX*I919+uNES*S919+ uOCEX*N919+uEREX*O919+uHOEX*P919)/(1+oDR)^A$5:A$65536</f>
        <v>121.76602855534941</v>
      </c>
    </row>
    <row r="920" spans="1:25" x14ac:dyDescent="0.25">
      <c r="A920" s="4">
        <v>914</v>
      </c>
      <c r="C920" s="106">
        <f>IF(male=0,VLOOKUP((($A$5:$A$1570/'Life tables'!$I$2)*2)+age,lifetable,13,1),IF(male=1,VLOOKUP((($A$5:$A$1570/'Life tables'!$I$2)*2)+age,lifetable,10,1),"error"))</f>
        <v>1.4280338316089436E-3</v>
      </c>
      <c r="F920" s="97">
        <f t="shared" si="270"/>
        <v>34.958515593504686</v>
      </c>
      <c r="G920" s="97">
        <f t="shared" si="285"/>
        <v>3.5116560555096799</v>
      </c>
      <c r="H920" s="97">
        <f t="shared" si="271"/>
        <v>8.0359934582962991E-2</v>
      </c>
      <c r="I920" s="97">
        <f t="shared" si="272"/>
        <v>8.0359934582962991E-2</v>
      </c>
      <c r="J920" s="97">
        <f t="shared" si="286"/>
        <v>5.5166220033176443E-2</v>
      </c>
      <c r="K920" s="97">
        <f t="shared" si="273"/>
        <v>0.19373977370473369</v>
      </c>
      <c r="L920" s="97">
        <f t="shared" si="274"/>
        <v>31.037233675091169</v>
      </c>
      <c r="M920" s="97">
        <f t="shared" si="275"/>
        <v>205.2411331991467</v>
      </c>
      <c r="N920" s="97">
        <f t="shared" si="287"/>
        <v>19.765165808158667</v>
      </c>
      <c r="O920" s="97">
        <f t="shared" si="276"/>
        <v>0.47179245907915679</v>
      </c>
      <c r="P920" s="97">
        <f t="shared" si="277"/>
        <v>0.47179245907915679</v>
      </c>
      <c r="Q920" s="97">
        <f t="shared" si="288"/>
        <v>0.3226640784936759</v>
      </c>
      <c r="R920" s="97">
        <f t="shared" si="278"/>
        <v>3.6983395846251522E-2</v>
      </c>
      <c r="S920" s="97">
        <f t="shared" si="279"/>
        <v>184.1727349984898</v>
      </c>
      <c r="T920" s="97">
        <f t="shared" si="280"/>
        <v>188.28897798972892</v>
      </c>
      <c r="U920" s="97">
        <f t="shared" si="281"/>
        <v>572.11992668569587</v>
      </c>
      <c r="V920" s="33">
        <f t="shared" si="282"/>
        <v>999.99999999999841</v>
      </c>
      <c r="W920" s="101">
        <f t="shared" si="283"/>
        <v>16545.771723479171</v>
      </c>
      <c r="X920" s="108">
        <f t="shared" si="284"/>
        <v>239.59109532457356</v>
      </c>
      <c r="Y920" s="32">
        <f>(uNES*L920+ uOCEX*G920+uEREX*'PH + UC'!H920+uHOEX*I920+uNES*S920+ uOCEX*N920+uEREX*O920+uHOEX*P920)/(1+oDR)^A$5:A$65536</f>
        <v>121.42260069680839</v>
      </c>
    </row>
    <row r="921" spans="1:25" x14ac:dyDescent="0.25">
      <c r="A921" s="4">
        <v>915</v>
      </c>
      <c r="C921" s="106">
        <f>IF(male=0,VLOOKUP((($A$5:$A$1570/'Life tables'!$I$2)*2)+age,lifetable,13,1),IF(male=1,VLOOKUP((($A$5:$A$1570/'Life tables'!$I$2)*2)+age,lifetable,10,1),"error"))</f>
        <v>1.4280338316089436E-3</v>
      </c>
      <c r="F921" s="97">
        <f t="shared" si="270"/>
        <v>34.869900896610943</v>
      </c>
      <c r="G921" s="97">
        <f t="shared" si="285"/>
        <v>3.5027545237463609</v>
      </c>
      <c r="H921" s="97">
        <f t="shared" si="271"/>
        <v>8.015623396454219E-2</v>
      </c>
      <c r="I921" s="97">
        <f t="shared" si="272"/>
        <v>8.015623396454219E-2</v>
      </c>
      <c r="J921" s="97">
        <f t="shared" si="286"/>
        <v>5.5026381776773992E-2</v>
      </c>
      <c r="K921" s="97">
        <f t="shared" si="273"/>
        <v>0.19324867186497774</v>
      </c>
      <c r="L921" s="97">
        <f t="shared" si="274"/>
        <v>30.958558851293745</v>
      </c>
      <c r="M921" s="97">
        <f t="shared" si="275"/>
        <v>204.72119442796262</v>
      </c>
      <c r="N921" s="97">
        <f t="shared" si="287"/>
        <v>19.715094577980008</v>
      </c>
      <c r="O921" s="97">
        <f t="shared" si="276"/>
        <v>0.4705972640049339</v>
      </c>
      <c r="P921" s="97">
        <f t="shared" si="277"/>
        <v>0.4705972640049339</v>
      </c>
      <c r="Q921" s="97">
        <f t="shared" si="288"/>
        <v>0.32184667136937173</v>
      </c>
      <c r="R921" s="97">
        <f t="shared" si="278"/>
        <v>3.6889705555758649E-2</v>
      </c>
      <c r="S921" s="97">
        <f t="shared" si="279"/>
        <v>183.70616894504761</v>
      </c>
      <c r="T921" s="97">
        <f t="shared" si="280"/>
        <v>188.66585104287506</v>
      </c>
      <c r="U921" s="97">
        <f t="shared" si="281"/>
        <v>572.35006506311663</v>
      </c>
      <c r="V921" s="33">
        <f t="shared" si="282"/>
        <v>999.99999999999841</v>
      </c>
      <c r="W921" s="101">
        <f t="shared" si="283"/>
        <v>16484.907043447231</v>
      </c>
      <c r="X921" s="108">
        <f t="shared" si="284"/>
        <v>238.98408389400669</v>
      </c>
      <c r="Y921" s="32">
        <f>(uNES*L921+ uOCEX*G921+uEREX*'PH + UC'!H921+uHOEX*I921+uNES*S921+ uOCEX*N921+uEREX*O921+uHOEX*P921)/(1+oDR)^A$5:A$65536</f>
        <v>121.08014156400387</v>
      </c>
    </row>
    <row r="922" spans="1:25" x14ac:dyDescent="0.25">
      <c r="A922" s="4">
        <v>916</v>
      </c>
      <c r="C922" s="106">
        <f>IF(male=0,VLOOKUP((($A$5:$A$1570/'Life tables'!$I$2)*2)+age,lifetable,13,1),IF(male=1,VLOOKUP((($A$5:$A$1570/'Life tables'!$I$2)*2)+age,lifetable,10,1),"error"))</f>
        <v>1.4280338316089436E-3</v>
      </c>
      <c r="F922" s="97">
        <f t="shared" si="270"/>
        <v>34.781513080775277</v>
      </c>
      <c r="G922" s="97">
        <f t="shared" si="285"/>
        <v>3.4938757826601612</v>
      </c>
      <c r="H922" s="97">
        <f t="shared" si="271"/>
        <v>7.9953054882767771E-2</v>
      </c>
      <c r="I922" s="97">
        <f t="shared" si="272"/>
        <v>7.9953054882767771E-2</v>
      </c>
      <c r="J922" s="97">
        <f t="shared" si="286"/>
        <v>5.4886901549600159E-2</v>
      </c>
      <c r="K922" s="97">
        <f t="shared" si="273"/>
        <v>0.19275882739797071</v>
      </c>
      <c r="L922" s="97">
        <f t="shared" si="274"/>
        <v>30.880085459402011</v>
      </c>
      <c r="M922" s="97">
        <f t="shared" si="275"/>
        <v>204.2025708132314</v>
      </c>
      <c r="N922" s="97">
        <f t="shared" si="287"/>
        <v>19.66515000021721</v>
      </c>
      <c r="O922" s="97">
        <f t="shared" si="276"/>
        <v>0.4694050921107496</v>
      </c>
      <c r="P922" s="97">
        <f t="shared" si="277"/>
        <v>0.4694050921107496</v>
      </c>
      <c r="Q922" s="97">
        <f t="shared" si="288"/>
        <v>0.3210313318313176</v>
      </c>
      <c r="R922" s="97">
        <f t="shared" si="278"/>
        <v>3.6796252249689597E-2</v>
      </c>
      <c r="S922" s="97">
        <f t="shared" si="279"/>
        <v>183.24078304471169</v>
      </c>
      <c r="T922" s="97">
        <f t="shared" si="280"/>
        <v>189.04176927625599</v>
      </c>
      <c r="U922" s="97">
        <f t="shared" si="281"/>
        <v>572.57962014276427</v>
      </c>
      <c r="V922" s="33">
        <f t="shared" si="282"/>
        <v>999.99999999999841</v>
      </c>
      <c r="W922" s="101">
        <f t="shared" si="283"/>
        <v>16424.266266779381</v>
      </c>
      <c r="X922" s="108">
        <f t="shared" si="284"/>
        <v>238.37861058097809</v>
      </c>
      <c r="Y922" s="32">
        <f>(uNES*L922+ uOCEX*G922+uEREX*'PH + UC'!H922+uHOEX*I922+uNES*S922+ uOCEX*N922+uEREX*O922+uHOEX*P922)/(1+oDR)^A$5:A$65536</f>
        <v>120.73864841805141</v>
      </c>
    </row>
    <row r="923" spans="1:25" x14ac:dyDescent="0.25">
      <c r="A923" s="4">
        <v>917</v>
      </c>
      <c r="C923" s="106">
        <f>IF(male=0,VLOOKUP((($A$5:$A$1570/'Life tables'!$I$2)*2)+age,lifetable,13,1),IF(male=1,VLOOKUP((($A$5:$A$1570/'Life tables'!$I$2)*2)+age,lifetable,10,1),"error"))</f>
        <v>1.4280338316089436E-3</v>
      </c>
      <c r="F923" s="97">
        <f t="shared" si="270"/>
        <v>34.693351451029564</v>
      </c>
      <c r="G923" s="97">
        <f t="shared" si="285"/>
        <v>3.4850197624400794</v>
      </c>
      <c r="H923" s="97">
        <f t="shared" si="271"/>
        <v>7.9750395740100705E-2</v>
      </c>
      <c r="I923" s="97">
        <f t="shared" si="272"/>
        <v>7.9750395740100705E-2</v>
      </c>
      <c r="J923" s="97">
        <f t="shared" si="286"/>
        <v>5.4747778254961785E-2</v>
      </c>
      <c r="K923" s="97">
        <f t="shared" si="273"/>
        <v>0.19227023645220559</v>
      </c>
      <c r="L923" s="97">
        <f t="shared" si="274"/>
        <v>30.801812882402114</v>
      </c>
      <c r="M923" s="97">
        <f t="shared" si="275"/>
        <v>203.68525912994852</v>
      </c>
      <c r="N923" s="97">
        <f t="shared" si="287"/>
        <v>19.615331764295355</v>
      </c>
      <c r="O923" s="97">
        <f t="shared" si="276"/>
        <v>0.46821593598321259</v>
      </c>
      <c r="P923" s="97">
        <f t="shared" si="277"/>
        <v>0.46821593598321259</v>
      </c>
      <c r="Q923" s="97">
        <f t="shared" si="288"/>
        <v>0.32021805480941318</v>
      </c>
      <c r="R923" s="97">
        <f t="shared" si="278"/>
        <v>3.6703035346915151E-2</v>
      </c>
      <c r="S923" s="97">
        <f t="shared" si="279"/>
        <v>182.77657440353042</v>
      </c>
      <c r="T923" s="97">
        <f t="shared" si="280"/>
        <v>189.41673510932037</v>
      </c>
      <c r="U923" s="97">
        <f t="shared" si="281"/>
        <v>572.80859341456335</v>
      </c>
      <c r="V923" s="33">
        <f t="shared" si="282"/>
        <v>999.99999999999829</v>
      </c>
      <c r="W923" s="101">
        <f t="shared" si="283"/>
        <v>16363.848572175411</v>
      </c>
      <c r="X923" s="108">
        <f t="shared" si="284"/>
        <v>237.77467147611458</v>
      </c>
      <c r="Y923" s="32">
        <f>(uNES*L923+ uOCEX*G923+uEREX*'PH + UC'!H923+uHOEX*I923+uNES*S923+ uOCEX*N923+uEREX*O923+uHOEX*P923)/(1+oDR)^A$5:A$65536</f>
        <v>120.39811852813295</v>
      </c>
    </row>
    <row r="924" spans="1:25" x14ac:dyDescent="0.25">
      <c r="A924" s="4">
        <v>918</v>
      </c>
      <c r="C924" s="106">
        <f>IF(male=0,VLOOKUP((($A$5:$A$1570/'Life tables'!$I$2)*2)+age,lifetable,13,1),IF(male=1,VLOOKUP((($A$5:$A$1570/'Life tables'!$I$2)*2)+age,lifetable,10,1),"error"))</f>
        <v>1.4280338316089436E-3</v>
      </c>
      <c r="F924" s="97">
        <f t="shared" si="270"/>
        <v>34.605415320246493</v>
      </c>
      <c r="G924" s="97">
        <f t="shared" si="285"/>
        <v>3.4761863940627378</v>
      </c>
      <c r="H924" s="97">
        <f t="shared" si="271"/>
        <v>7.9548254957025819E-2</v>
      </c>
      <c r="I924" s="97">
        <f t="shared" si="272"/>
        <v>7.9548254957025819E-2</v>
      </c>
      <c r="J924" s="97">
        <f t="shared" si="286"/>
        <v>5.4609010808538895E-2</v>
      </c>
      <c r="K924" s="97">
        <f t="shared" si="273"/>
        <v>0.19178289521962916</v>
      </c>
      <c r="L924" s="97">
        <f t="shared" si="274"/>
        <v>30.723740510241537</v>
      </c>
      <c r="M924" s="97">
        <f t="shared" si="275"/>
        <v>203.16925615586808</v>
      </c>
      <c r="N924" s="97">
        <f t="shared" si="287"/>
        <v>19.565639559905183</v>
      </c>
      <c r="O924" s="97">
        <f t="shared" si="276"/>
        <v>0.46702978821527297</v>
      </c>
      <c r="P924" s="97">
        <f t="shared" si="277"/>
        <v>0.46702978821527297</v>
      </c>
      <c r="Q924" s="97">
        <f t="shared" si="288"/>
        <v>0.31940683523789531</v>
      </c>
      <c r="R924" s="97">
        <f t="shared" si="278"/>
        <v>3.6610054266803194E-2</v>
      </c>
      <c r="S924" s="97">
        <f t="shared" si="279"/>
        <v>182.31354013002766</v>
      </c>
      <c r="T924" s="97">
        <f t="shared" si="280"/>
        <v>189.7907509553668</v>
      </c>
      <c r="U924" s="97">
        <f t="shared" si="281"/>
        <v>573.03698636404977</v>
      </c>
      <c r="V924" s="33">
        <f t="shared" si="282"/>
        <v>999.99999999999829</v>
      </c>
      <c r="W924" s="101">
        <f t="shared" si="283"/>
        <v>16303.653141221681</v>
      </c>
      <c r="X924" s="108">
        <f t="shared" si="284"/>
        <v>237.1722626805817</v>
      </c>
      <c r="Y924" s="32">
        <f>(uNES*L924+ uOCEX*G924+uEREX*'PH + UC'!H924+uHOEX*I924+uNES*S924+ uOCEX*N924+uEREX*O924+uHOEX*P924)/(1+oDR)^A$5:A$65536</f>
        <v>120.05854917145699</v>
      </c>
    </row>
    <row r="925" spans="1:25" x14ac:dyDescent="0.25">
      <c r="A925" s="4">
        <v>919</v>
      </c>
      <c r="C925" s="106">
        <f>IF(male=0,VLOOKUP((($A$5:$A$1570/'Life tables'!$I$2)*2)+age,lifetable,13,1),IF(male=1,VLOOKUP((($A$5:$A$1570/'Life tables'!$I$2)*2)+age,lifetable,10,1),"error"))</f>
        <v>1.4280338316089436E-3</v>
      </c>
      <c r="F925" s="97">
        <f t="shared" si="270"/>
        <v>34.517704008812082</v>
      </c>
      <c r="G925" s="97">
        <f t="shared" si="285"/>
        <v>3.4673756092594901</v>
      </c>
      <c r="H925" s="97">
        <f t="shared" si="271"/>
        <v>7.9346630971299015E-2</v>
      </c>
      <c r="I925" s="97">
        <f t="shared" si="272"/>
        <v>7.9346630971299015E-2</v>
      </c>
      <c r="J925" s="97">
        <f t="shared" si="286"/>
        <v>5.4470598137867941E-2</v>
      </c>
      <c r="K925" s="97">
        <f t="shared" si="273"/>
        <v>0.19129679993382687</v>
      </c>
      <c r="L925" s="97">
        <f t="shared" si="274"/>
        <v>30.6458677395383</v>
      </c>
      <c r="M925" s="97">
        <f t="shared" si="275"/>
        <v>202.65455867176968</v>
      </c>
      <c r="N925" s="97">
        <f t="shared" si="287"/>
        <v>19.516073077028789</v>
      </c>
      <c r="O925" s="97">
        <f t="shared" si="276"/>
        <v>0.46584664140683557</v>
      </c>
      <c r="P925" s="97">
        <f t="shared" si="277"/>
        <v>0.46584664140683557</v>
      </c>
      <c r="Q925" s="97">
        <f t="shared" si="288"/>
        <v>0.31859766805575701</v>
      </c>
      <c r="R925" s="97">
        <f t="shared" si="278"/>
        <v>3.6517308429266759E-2</v>
      </c>
      <c r="S925" s="97">
        <f t="shared" si="279"/>
        <v>181.85167733544219</v>
      </c>
      <c r="T925" s="97">
        <f t="shared" si="280"/>
        <v>190.16381922156043</v>
      </c>
      <c r="U925" s="97">
        <f t="shared" si="281"/>
        <v>573.26480047241284</v>
      </c>
      <c r="V925" s="33">
        <f t="shared" si="282"/>
        <v>999.99999999999829</v>
      </c>
      <c r="W925" s="101">
        <f t="shared" si="283"/>
        <v>16243.679158387529</v>
      </c>
      <c r="X925" s="108">
        <f t="shared" si="284"/>
        <v>236.57138030602505</v>
      </c>
      <c r="Y925" s="32">
        <f>(uNES*L925+ uOCEX*G925+uEREX*'PH + UC'!H925+uHOEX*I925+uNES*S925+ uOCEX*N925+uEREX*O925+uHOEX*P925)/(1+oDR)^A$5:A$65536</f>
        <v>119.71993763321917</v>
      </c>
    </row>
    <row r="926" spans="1:25" x14ac:dyDescent="0.25">
      <c r="A926" s="4">
        <v>920</v>
      </c>
      <c r="C926" s="106">
        <f>IF(male=0,VLOOKUP((($A$5:$A$1570/'Life tables'!$I$2)*2)+age,lifetable,13,1),IF(male=1,VLOOKUP((($A$5:$A$1570/'Life tables'!$I$2)*2)+age,lifetable,10,1),"error"))</f>
        <v>1.4280338316089436E-3</v>
      </c>
      <c r="F926" s="97">
        <f t="shared" si="270"/>
        <v>34.430216844314501</v>
      </c>
      <c r="G926" s="97">
        <f t="shared" si="285"/>
        <v>3.458587340485161</v>
      </c>
      <c r="H926" s="97">
        <f t="shared" si="271"/>
        <v>7.9145522237231924E-2</v>
      </c>
      <c r="I926" s="97">
        <f t="shared" si="272"/>
        <v>7.9145522237231924E-2</v>
      </c>
      <c r="J926" s="97">
        <f t="shared" si="286"/>
        <v>5.4332539181850679E-2</v>
      </c>
      <c r="K926" s="97">
        <f t="shared" si="273"/>
        <v>0.19081194686829853</v>
      </c>
      <c r="L926" s="97">
        <f t="shared" si="274"/>
        <v>30.568193973304727</v>
      </c>
      <c r="M926" s="97">
        <f t="shared" si="275"/>
        <v>202.14116346171053</v>
      </c>
      <c r="N926" s="97">
        <f t="shared" si="287"/>
        <v>19.46663200596392</v>
      </c>
      <c r="O926" s="97">
        <f t="shared" si="276"/>
        <v>0.46466648816533968</v>
      </c>
      <c r="P926" s="97">
        <f t="shared" si="277"/>
        <v>0.46466648816533968</v>
      </c>
      <c r="Q926" s="97">
        <f t="shared" si="288"/>
        <v>0.3177905482071442</v>
      </c>
      <c r="R926" s="97">
        <f t="shared" si="278"/>
        <v>3.6424797254809523E-2</v>
      </c>
      <c r="S926" s="97">
        <f t="shared" si="279"/>
        <v>181.39098313395397</v>
      </c>
      <c r="T926" s="97">
        <f t="shared" si="280"/>
        <v>190.53594230894942</v>
      </c>
      <c r="U926" s="97">
        <f t="shared" si="281"/>
        <v>573.492037216536</v>
      </c>
      <c r="V926" s="33">
        <f t="shared" si="282"/>
        <v>999.99999999999841</v>
      </c>
      <c r="W926" s="101">
        <f t="shared" si="283"/>
        <v>16183.925811021323</v>
      </c>
      <c r="X926" s="108">
        <f t="shared" si="284"/>
        <v>235.97202047451293</v>
      </c>
      <c r="Y926" s="32">
        <f>(uNES*L926+ uOCEX*G926+uEREX*'PH + UC'!H926+uHOEX*I926+uNES*S926+ uOCEX*N926+uEREX*O926+uHOEX*P926)/(1+oDR)^A$5:A$65536</f>
        <v>119.38228120656399</v>
      </c>
    </row>
    <row r="927" spans="1:25" x14ac:dyDescent="0.25">
      <c r="A927" s="4">
        <v>921</v>
      </c>
      <c r="C927" s="106">
        <f>IF(male=0,VLOOKUP((($A$5:$A$1570/'Life tables'!$I$2)*2)+age,lifetable,13,1),IF(male=1,VLOOKUP((($A$5:$A$1570/'Life tables'!$I$2)*2)+age,lifetable,10,1),"error"))</f>
        <v>1.4280338316089436E-3</v>
      </c>
      <c r="F927" s="97">
        <f t="shared" si="270"/>
        <v>34.342953161248587</v>
      </c>
      <c r="G927" s="97">
        <f t="shared" si="285"/>
        <v>3.4498215208883636</v>
      </c>
      <c r="H927" s="97">
        <f t="shared" si="271"/>
        <v>7.8944927225012687E-2</v>
      </c>
      <c r="I927" s="97">
        <f t="shared" si="272"/>
        <v>7.8944927225012687E-2</v>
      </c>
      <c r="J927" s="97">
        <f t="shared" si="286"/>
        <v>5.419483289028796E-2</v>
      </c>
      <c r="K927" s="97">
        <f t="shared" si="273"/>
        <v>0.19032833233482066</v>
      </c>
      <c r="L927" s="97">
        <f t="shared" si="274"/>
        <v>30.49071862068509</v>
      </c>
      <c r="M927" s="97">
        <f t="shared" si="275"/>
        <v>201.62906731326433</v>
      </c>
      <c r="N927" s="97">
        <f t="shared" si="287"/>
        <v>19.417316037346961</v>
      </c>
      <c r="O927" s="97">
        <f t="shared" si="276"/>
        <v>0.46348932110630786</v>
      </c>
      <c r="P927" s="97">
        <f t="shared" si="277"/>
        <v>0.46348932110630786</v>
      </c>
      <c r="Q927" s="97">
        <f t="shared" si="288"/>
        <v>0.31698547064173133</v>
      </c>
      <c r="R927" s="97">
        <f t="shared" si="278"/>
        <v>3.6332520164568803E-2</v>
      </c>
      <c r="S927" s="97">
        <f t="shared" si="279"/>
        <v>180.93145464289844</v>
      </c>
      <c r="T927" s="97">
        <f t="shared" si="280"/>
        <v>190.90712261248143</v>
      </c>
      <c r="U927" s="97">
        <f t="shared" si="281"/>
        <v>573.71869806903544</v>
      </c>
      <c r="V927" s="33">
        <f t="shared" si="282"/>
        <v>999.99999999999841</v>
      </c>
      <c r="W927" s="101">
        <f t="shared" si="283"/>
        <v>16124.392289346157</v>
      </c>
      <c r="X927" s="108">
        <f t="shared" si="284"/>
        <v>235.37417931848148</v>
      </c>
      <c r="Y927" s="32">
        <f>(uNES*L927+ uOCEX*G927+uEREX*'PH + UC'!H927+uHOEX*I927+uNES*S927+ uOCEX*N927+uEREX*O927+uHOEX*P927)/(1+oDR)^A$5:A$65536</f>
        <v>119.04557719254791</v>
      </c>
    </row>
    <row r="928" spans="1:25" x14ac:dyDescent="0.25">
      <c r="A928" s="4">
        <v>922</v>
      </c>
      <c r="C928" s="106">
        <f>IF(male=0,VLOOKUP((($A$5:$A$1570/'Life tables'!$I$2)*2)+age,lifetable,13,1),IF(male=1,VLOOKUP((($A$5:$A$1570/'Life tables'!$I$2)*2)+age,lifetable,10,1),"error"))</f>
        <v>1.4280338316089436E-3</v>
      </c>
      <c r="F928" s="97">
        <f t="shared" si="270"/>
        <v>34.255912300735034</v>
      </c>
      <c r="G928" s="97">
        <f t="shared" si="285"/>
        <v>3.4410780842832924</v>
      </c>
      <c r="H928" s="97">
        <f t="shared" si="271"/>
        <v>7.8744844420060481E-2</v>
      </c>
      <c r="I928" s="97">
        <f t="shared" si="272"/>
        <v>7.8744844420060481E-2</v>
      </c>
      <c r="J928" s="97">
        <f t="shared" si="286"/>
        <v>5.4057478223436477E-2</v>
      </c>
      <c r="K928" s="97">
        <f t="shared" si="273"/>
        <v>0.18984595268189014</v>
      </c>
      <c r="L928" s="97">
        <f t="shared" si="274"/>
        <v>30.413441096706293</v>
      </c>
      <c r="M928" s="97">
        <f t="shared" si="275"/>
        <v>201.1182670177464</v>
      </c>
      <c r="N928" s="97">
        <f t="shared" si="287"/>
        <v>19.368124862174621</v>
      </c>
      <c r="O928" s="97">
        <f t="shared" si="276"/>
        <v>0.46231513285386372</v>
      </c>
      <c r="P928" s="97">
        <f t="shared" si="277"/>
        <v>0.46231513285386372</v>
      </c>
      <c r="Q928" s="97">
        <f t="shared" si="288"/>
        <v>0.31618243031507492</v>
      </c>
      <c r="R928" s="97">
        <f t="shared" si="278"/>
        <v>3.6240476580356118E-2</v>
      </c>
      <c r="S928" s="97">
        <f t="shared" si="279"/>
        <v>180.47308898296862</v>
      </c>
      <c r="T928" s="97">
        <f t="shared" si="280"/>
        <v>191.27736252101994</v>
      </c>
      <c r="U928" s="97">
        <f t="shared" si="281"/>
        <v>573.94478449829774</v>
      </c>
      <c r="V928" s="33">
        <f t="shared" si="282"/>
        <v>999.99999999999841</v>
      </c>
      <c r="W928" s="101">
        <f t="shared" si="283"/>
        <v>16065.077786455246</v>
      </c>
      <c r="X928" s="108">
        <f t="shared" si="284"/>
        <v>234.77785298068068</v>
      </c>
      <c r="Y928" s="32">
        <f>(uNES*L928+ uOCEX*G928+uEREX*'PH + UC'!H928+uHOEX*I928+uNES*S928+ uOCEX*N928+uEREX*O928+uHOEX*P928)/(1+oDR)^A$5:A$65536</f>
        <v>118.70982290010258</v>
      </c>
    </row>
    <row r="929" spans="1:25" x14ac:dyDescent="0.25">
      <c r="A929" s="4">
        <v>923</v>
      </c>
      <c r="C929" s="106">
        <f>IF(male=0,VLOOKUP((($A$5:$A$1570/'Life tables'!$I$2)*2)+age,lifetable,13,1),IF(male=1,VLOOKUP((($A$5:$A$1570/'Life tables'!$I$2)*2)+age,lifetable,10,1),"error"))</f>
        <v>1.4280338316089436E-3</v>
      </c>
      <c r="F929" s="97">
        <f t="shared" si="270"/>
        <v>34.169093610253697</v>
      </c>
      <c r="G929" s="97">
        <f t="shared" si="285"/>
        <v>3.432356965122934</v>
      </c>
      <c r="H929" s="97">
        <f t="shared" si="271"/>
        <v>7.8545272322412402E-2</v>
      </c>
      <c r="I929" s="97">
        <f t="shared" si="272"/>
        <v>7.8545272322412402E-2</v>
      </c>
      <c r="J929" s="97">
        <f t="shared" si="286"/>
        <v>5.3920474151588092E-2</v>
      </c>
      <c r="K929" s="97">
        <f t="shared" si="273"/>
        <v>0.18936480429324629</v>
      </c>
      <c r="L929" s="97">
        <f t="shared" si="274"/>
        <v>30.336360822041105</v>
      </c>
      <c r="M929" s="97">
        <f t="shared" si="275"/>
        <v>200.60875937042698</v>
      </c>
      <c r="N929" s="97">
        <f t="shared" si="287"/>
        <v>19.319058171824487</v>
      </c>
      <c r="O929" s="97">
        <f t="shared" si="276"/>
        <v>0.46114391604122207</v>
      </c>
      <c r="P929" s="97">
        <f t="shared" si="277"/>
        <v>0.46114391604122207</v>
      </c>
      <c r="Q929" s="97">
        <f t="shared" si="288"/>
        <v>0.31538142218894905</v>
      </c>
      <c r="R929" s="97">
        <f t="shared" si="278"/>
        <v>3.6148665924695671E-2</v>
      </c>
      <c r="S929" s="97">
        <f t="shared" si="279"/>
        <v>180.01588327840639</v>
      </c>
      <c r="T929" s="97">
        <f t="shared" si="280"/>
        <v>191.64666441736048</v>
      </c>
      <c r="U929" s="97">
        <f t="shared" si="281"/>
        <v>574.17029796851568</v>
      </c>
      <c r="V929" s="33">
        <f t="shared" si="282"/>
        <v>999.99999999999841</v>
      </c>
      <c r="W929" s="101">
        <f t="shared" si="283"/>
        <v>16005.981498307099</v>
      </c>
      <c r="X929" s="108">
        <f t="shared" si="284"/>
        <v>234.18303761412218</v>
      </c>
      <c r="Y929" s="32">
        <f>(uNES*L929+ uOCEX*G929+uEREX*'PH + UC'!H929+uHOEX*I929+uNES*S929+ uOCEX*N929+uEREX*O929+uHOEX*P929)/(1+oDR)^A$5:A$65536</f>
        <v>118.37501564599947</v>
      </c>
    </row>
    <row r="930" spans="1:25" x14ac:dyDescent="0.25">
      <c r="A930" s="4">
        <v>924</v>
      </c>
      <c r="C930" s="106">
        <f>IF(male=0,VLOOKUP((($A$5:$A$1570/'Life tables'!$I$2)*2)+age,lifetable,13,1),IF(male=1,VLOOKUP((($A$5:$A$1570/'Life tables'!$I$2)*2)+age,lifetable,10,1),"error"))</f>
        <v>1.4280338316089436E-3</v>
      </c>
      <c r="F930" s="97">
        <f t="shared" si="270"/>
        <v>34.082496443390148</v>
      </c>
      <c r="G930" s="97">
        <f t="shared" si="285"/>
        <v>3.4236580984736054</v>
      </c>
      <c r="H930" s="97">
        <f t="shared" si="271"/>
        <v>7.8346209446140916E-2</v>
      </c>
      <c r="I930" s="97">
        <f t="shared" si="272"/>
        <v>7.8346209446140916E-2</v>
      </c>
      <c r="J930" s="97">
        <f t="shared" si="286"/>
        <v>5.3783819654669704E-2</v>
      </c>
      <c r="K930" s="97">
        <f t="shared" si="273"/>
        <v>0.18888488358646627</v>
      </c>
      <c r="L930" s="97">
        <f t="shared" si="274"/>
        <v>30.259477222783126</v>
      </c>
      <c r="M930" s="97">
        <f t="shared" si="275"/>
        <v>200.10054117073199</v>
      </c>
      <c r="N930" s="97">
        <f t="shared" si="287"/>
        <v>19.270115658074339</v>
      </c>
      <c r="O930" s="97">
        <f t="shared" si="276"/>
        <v>0.45997566331115047</v>
      </c>
      <c r="P930" s="97">
        <f t="shared" si="277"/>
        <v>0.45997566331115047</v>
      </c>
      <c r="Q930" s="97">
        <f t="shared" si="288"/>
        <v>0.31458244123166113</v>
      </c>
      <c r="R930" s="97">
        <f t="shared" si="278"/>
        <v>3.605708762086049E-2</v>
      </c>
      <c r="S930" s="97">
        <f t="shared" si="279"/>
        <v>179.55983465718282</v>
      </c>
      <c r="T930" s="97">
        <f t="shared" si="280"/>
        <v>192.0150306782468</v>
      </c>
      <c r="U930" s="97">
        <f t="shared" si="281"/>
        <v>574.39523993972296</v>
      </c>
      <c r="V930" s="33">
        <f t="shared" si="282"/>
        <v>999.99999999999818</v>
      </c>
      <c r="W930" s="101">
        <f t="shared" si="283"/>
        <v>15947.102623720286</v>
      </c>
      <c r="X930" s="108">
        <f t="shared" si="284"/>
        <v>233.58972938202845</v>
      </c>
      <c r="Y930" s="32">
        <f>(uNES*L930+ uOCEX*G930+uEREX*'PH + UC'!H930+uHOEX*I930+uNES*S930+ uOCEX*N930+uEREX*O930+uHOEX*P930)/(1+oDR)^A$5:A$65536</f>
        <v>118.04115275481466</v>
      </c>
    </row>
    <row r="931" spans="1:25" x14ac:dyDescent="0.25">
      <c r="A931" s="4">
        <v>925</v>
      </c>
      <c r="C931" s="106">
        <f>IF(male=0,VLOOKUP((($A$5:$A$1570/'Life tables'!$I$2)*2)+age,lifetable,13,1),IF(male=1,VLOOKUP((($A$5:$A$1570/'Life tables'!$I$2)*2)+age,lifetable,10,1),"error"))</f>
        <v>1.4280338316089436E-3</v>
      </c>
      <c r="F931" s="97">
        <f t="shared" si="270"/>
        <v>33.996120159594895</v>
      </c>
      <c r="G931" s="97">
        <f t="shared" si="285"/>
        <v>3.4149814199907702</v>
      </c>
      <c r="H931" s="97">
        <f t="shared" si="271"/>
        <v>7.814765431880033E-2</v>
      </c>
      <c r="I931" s="97">
        <f t="shared" si="272"/>
        <v>7.814765431880033E-2</v>
      </c>
      <c r="J931" s="97">
        <f t="shared" si="286"/>
        <v>5.3647513721863382E-2</v>
      </c>
      <c r="K931" s="97">
        <f t="shared" si="273"/>
        <v>0.18840618701163067</v>
      </c>
      <c r="L931" s="97">
        <f t="shared" si="274"/>
        <v>30.182789730233029</v>
      </c>
      <c r="M931" s="97">
        <f t="shared" si="275"/>
        <v>199.59360922243357</v>
      </c>
      <c r="N931" s="97">
        <f t="shared" si="287"/>
        <v>19.221297013120505</v>
      </c>
      <c r="O931" s="97">
        <f t="shared" si="276"/>
        <v>0.4588103673164074</v>
      </c>
      <c r="P931" s="97">
        <f t="shared" si="277"/>
        <v>0.4588103673164074</v>
      </c>
      <c r="Q931" s="97">
        <f t="shared" si="288"/>
        <v>0.31378548241835147</v>
      </c>
      <c r="R931" s="97">
        <f t="shared" si="278"/>
        <v>3.5965741092906754E-2</v>
      </c>
      <c r="S931" s="97">
        <f t="shared" si="279"/>
        <v>179.10494025116901</v>
      </c>
      <c r="T931" s="97">
        <f t="shared" si="280"/>
        <v>192.38246367438703</v>
      </c>
      <c r="U931" s="97">
        <f t="shared" si="281"/>
        <v>574.61961186782753</v>
      </c>
      <c r="V931" s="33">
        <f t="shared" si="282"/>
        <v>999.99999999999829</v>
      </c>
      <c r="W931" s="101">
        <f t="shared" si="283"/>
        <v>15888.440364368042</v>
      </c>
      <c r="X931" s="108">
        <f t="shared" si="284"/>
        <v>232.99792445778374</v>
      </c>
      <c r="Y931" s="32">
        <f>(uNES*L931+ uOCEX*G931+uEREX*'PH + UC'!H931+uHOEX*I931+uNES*S931+ uOCEX*N931+uEREX*O931+uHOEX*P931)/(1+oDR)^A$5:A$65536</f>
        <v>117.70823155889538</v>
      </c>
    </row>
    <row r="932" spans="1:25" x14ac:dyDescent="0.25">
      <c r="A932" s="4">
        <v>926</v>
      </c>
      <c r="C932" s="106">
        <f>IF(male=0,VLOOKUP((($A$5:$A$1570/'Life tables'!$I$2)*2)+age,lifetable,13,1),IF(male=1,VLOOKUP((($A$5:$A$1570/'Life tables'!$I$2)*2)+age,lifetable,10,1),"error"))</f>
        <v>1.4280338316089436E-3</v>
      </c>
      <c r="F932" s="97">
        <f t="shared" si="270"/>
        <v>33.909964123954673</v>
      </c>
      <c r="G932" s="97">
        <f t="shared" si="285"/>
        <v>3.4063268658960619</v>
      </c>
      <c r="H932" s="97">
        <f t="shared" si="271"/>
        <v>7.7949605480901102E-2</v>
      </c>
      <c r="I932" s="97">
        <f t="shared" si="272"/>
        <v>7.7949605480901102E-2</v>
      </c>
      <c r="J932" s="97">
        <f t="shared" si="286"/>
        <v>5.3511555351245438E-2</v>
      </c>
      <c r="K932" s="97">
        <f t="shared" si="273"/>
        <v>0.18792871105005593</v>
      </c>
      <c r="L932" s="97">
        <f t="shared" si="274"/>
        <v>30.106297780695506</v>
      </c>
      <c r="M932" s="97">
        <f t="shared" si="275"/>
        <v>199.08796033382905</v>
      </c>
      <c r="N932" s="97">
        <f t="shared" si="287"/>
        <v>19.17260192959511</v>
      </c>
      <c r="O932" s="97">
        <f t="shared" si="276"/>
        <v>0.45764802072015326</v>
      </c>
      <c r="P932" s="97">
        <f t="shared" si="277"/>
        <v>0.45764802072015326</v>
      </c>
      <c r="Q932" s="97">
        <f t="shared" si="288"/>
        <v>0.31299054073127441</v>
      </c>
      <c r="R932" s="97">
        <f t="shared" si="278"/>
        <v>3.5874625765706075E-2</v>
      </c>
      <c r="S932" s="97">
        <f t="shared" si="279"/>
        <v>178.65119719629664</v>
      </c>
      <c r="T932" s="97">
        <f t="shared" si="280"/>
        <v>192.74896577046954</v>
      </c>
      <c r="U932" s="97">
        <f t="shared" si="281"/>
        <v>574.84341520464329</v>
      </c>
      <c r="V932" s="33">
        <f t="shared" si="282"/>
        <v>999.99999999999818</v>
      </c>
      <c r="W932" s="101">
        <f t="shared" si="283"/>
        <v>15829.993924772605</v>
      </c>
      <c r="X932" s="108">
        <f t="shared" si="284"/>
        <v>232.40761902488543</v>
      </c>
      <c r="Y932" s="32">
        <f>(uNES*L932+ uOCEX*G932+uEREX*'PH + UC'!H932+uHOEX*I932+uNES*S932+ uOCEX*N932+uEREX*O932+uHOEX*P932)/(1+oDR)^A$5:A$65536</f>
        <v>117.37624939832608</v>
      </c>
    </row>
    <row r="933" spans="1:25" x14ac:dyDescent="0.25">
      <c r="A933" s="4">
        <v>927</v>
      </c>
      <c r="C933" s="106">
        <f>IF(male=0,VLOOKUP((($A$5:$A$1570/'Life tables'!$I$2)*2)+age,lifetable,13,1),IF(male=1,VLOOKUP((($A$5:$A$1570/'Life tables'!$I$2)*2)+age,lifetable,10,1),"error"))</f>
        <v>1.4280338316089436E-3</v>
      </c>
      <c r="F933" s="97">
        <f t="shared" si="270"/>
        <v>33.82402770697508</v>
      </c>
      <c r="G933" s="97">
        <f t="shared" si="285"/>
        <v>3.3976943729554501</v>
      </c>
      <c r="H933" s="97">
        <f t="shared" si="271"/>
        <v>7.775206148541014E-2</v>
      </c>
      <c r="I933" s="97">
        <f t="shared" si="272"/>
        <v>7.775206148541014E-2</v>
      </c>
      <c r="J933" s="97">
        <f t="shared" si="286"/>
        <v>5.3375943549443423E-2</v>
      </c>
      <c r="K933" s="97">
        <f t="shared" si="273"/>
        <v>0.1874524522130899</v>
      </c>
      <c r="L933" s="97">
        <f t="shared" si="274"/>
        <v>30.030000815286279</v>
      </c>
      <c r="M933" s="97">
        <f t="shared" si="275"/>
        <v>198.58359131791033</v>
      </c>
      <c r="N933" s="97">
        <f t="shared" si="287"/>
        <v>19.124030100582363</v>
      </c>
      <c r="O933" s="97">
        <f t="shared" si="276"/>
        <v>0.45648861619634012</v>
      </c>
      <c r="P933" s="97">
        <f t="shared" si="277"/>
        <v>0.45648861619634012</v>
      </c>
      <c r="Q933" s="97">
        <f t="shared" si="288"/>
        <v>0.31219761116006489</v>
      </c>
      <c r="R933" s="97">
        <f t="shared" si="278"/>
        <v>3.5783741064975998E-2</v>
      </c>
      <c r="S933" s="97">
        <f t="shared" si="279"/>
        <v>178.19860263271025</v>
      </c>
      <c r="T933" s="97">
        <f t="shared" si="280"/>
        <v>193.11453932517904</v>
      </c>
      <c r="U933" s="97">
        <f t="shared" si="281"/>
        <v>575.06665139792131</v>
      </c>
      <c r="V933" s="33">
        <f t="shared" si="282"/>
        <v>999.99999999999818</v>
      </c>
      <c r="W933" s="101">
        <f t="shared" si="283"/>
        <v>15771.762512299314</v>
      </c>
      <c r="X933" s="108">
        <f t="shared" si="284"/>
        <v>231.81880927689784</v>
      </c>
      <c r="Y933" s="32">
        <f>(uNES*L933+ uOCEX*G933+uEREX*'PH + UC'!H933+uHOEX*I933+uNES*S933+ uOCEX*N933+uEREX*O933+uHOEX*P933)/(1+oDR)^A$5:A$65536</f>
        <v>117.04520362089599</v>
      </c>
    </row>
    <row r="934" spans="1:25" x14ac:dyDescent="0.25">
      <c r="A934" s="4">
        <v>928</v>
      </c>
      <c r="C934" s="106">
        <f>IF(male=0,VLOOKUP((($A$5:$A$1570/'Life tables'!$I$2)*2)+age,lifetable,13,1),IF(male=1,VLOOKUP((($A$5:$A$1570/'Life tables'!$I$2)*2)+age,lifetable,10,1),"error"))</f>
        <v>1.4280338316089436E-3</v>
      </c>
      <c r="F934" s="97">
        <f t="shared" si="270"/>
        <v>33.738310284374016</v>
      </c>
      <c r="G934" s="97">
        <f t="shared" si="285"/>
        <v>3.3890838784584916</v>
      </c>
      <c r="H934" s="97">
        <f t="shared" si="271"/>
        <v>7.7555020897275964E-2</v>
      </c>
      <c r="I934" s="97">
        <f t="shared" si="272"/>
        <v>7.7555020897275964E-2</v>
      </c>
      <c r="J934" s="97">
        <f t="shared" si="286"/>
        <v>5.3240677331310125E-2</v>
      </c>
      <c r="K934" s="97">
        <f t="shared" si="273"/>
        <v>0.18697740704096683</v>
      </c>
      <c r="L934" s="97">
        <f t="shared" si="274"/>
        <v>29.953898279748696</v>
      </c>
      <c r="M934" s="97">
        <f t="shared" si="275"/>
        <v>198.08049899252381</v>
      </c>
      <c r="N934" s="97">
        <f t="shared" si="287"/>
        <v>19.075581219633982</v>
      </c>
      <c r="O934" s="97">
        <f t="shared" si="276"/>
        <v>0.45533214643007913</v>
      </c>
      <c r="P934" s="97">
        <f t="shared" si="277"/>
        <v>0.45533214643007913</v>
      </c>
      <c r="Q934" s="97">
        <f t="shared" si="288"/>
        <v>0.31140668870198934</v>
      </c>
      <c r="R934" s="97">
        <f t="shared" si="278"/>
        <v>3.5693086417308818E-2</v>
      </c>
      <c r="S934" s="97">
        <f t="shared" si="279"/>
        <v>177.74715370491037</v>
      </c>
      <c r="T934" s="97">
        <f t="shared" si="280"/>
        <v>193.47918669121233</v>
      </c>
      <c r="U934" s="97">
        <f t="shared" si="281"/>
        <v>575.28932189137959</v>
      </c>
      <c r="V934" s="33">
        <f t="shared" si="282"/>
        <v>999.99999999999818</v>
      </c>
      <c r="W934" s="101">
        <f t="shared" si="283"/>
        <v>15713.745337150518</v>
      </c>
      <c r="X934" s="108">
        <f t="shared" si="284"/>
        <v>231.23149141740626</v>
      </c>
      <c r="Y934" s="32">
        <f>(uNES*L934+ uOCEX*G934+uEREX*'PH + UC'!H934+uHOEX*I934+uNES*S934+ uOCEX*N934+uEREX*O934+uHOEX*P934)/(1+oDR)^A$5:A$65536</f>
        <v>116.715091582067</v>
      </c>
    </row>
    <row r="935" spans="1:25" x14ac:dyDescent="0.25">
      <c r="A935" s="4">
        <v>929</v>
      </c>
      <c r="C935" s="106">
        <f>IF(male=0,VLOOKUP((($A$5:$A$1570/'Life tables'!$I$2)*2)+age,lifetable,13,1),IF(male=1,VLOOKUP((($A$5:$A$1570/'Life tables'!$I$2)*2)+age,lifetable,10,1),"error"))</f>
        <v>1.4280338316089436E-3</v>
      </c>
      <c r="F935" s="97">
        <f t="shared" si="270"/>
        <v>33.652811236885469</v>
      </c>
      <c r="G935" s="97">
        <f t="shared" si="285"/>
        <v>3.3804953201986194</v>
      </c>
      <c r="H935" s="97">
        <f t="shared" si="271"/>
        <v>7.7358482292977732E-2</v>
      </c>
      <c r="I935" s="97">
        <f t="shared" si="272"/>
        <v>7.7358482292977732E-2</v>
      </c>
      <c r="J935" s="97">
        <f t="shared" si="286"/>
        <v>5.3105755719613998E-2</v>
      </c>
      <c r="K935" s="97">
        <f t="shared" si="273"/>
        <v>0.18650357210172019</v>
      </c>
      <c r="L935" s="97">
        <f t="shared" si="274"/>
        <v>29.877989624279561</v>
      </c>
      <c r="M935" s="97">
        <f t="shared" si="275"/>
        <v>197.57868018052076</v>
      </c>
      <c r="N935" s="97">
        <f t="shared" si="287"/>
        <v>19.027254980783656</v>
      </c>
      <c r="O935" s="97">
        <f t="shared" si="276"/>
        <v>0.45417860411798633</v>
      </c>
      <c r="P935" s="97">
        <f t="shared" si="277"/>
        <v>0.45417860411798633</v>
      </c>
      <c r="Q935" s="97">
        <f t="shared" si="288"/>
        <v>0.31061776836218274</v>
      </c>
      <c r="R935" s="97">
        <f t="shared" si="278"/>
        <v>3.5602661250198696E-2</v>
      </c>
      <c r="S935" s="97">
        <f t="shared" si="279"/>
        <v>177.29684756188877</v>
      </c>
      <c r="T935" s="97">
        <f t="shared" si="280"/>
        <v>193.84291021529413</v>
      </c>
      <c r="U935" s="97">
        <f t="shared" si="281"/>
        <v>575.51142812473154</v>
      </c>
      <c r="V935" s="33">
        <f t="shared" si="282"/>
        <v>999.99999999999818</v>
      </c>
      <c r="W935" s="101">
        <f t="shared" si="283"/>
        <v>15655.941612359227</v>
      </c>
      <c r="X935" s="108">
        <f t="shared" si="284"/>
        <v>230.64566165997252</v>
      </c>
      <c r="Y935" s="32">
        <f>(uNES*L935+ uOCEX*G935+uEREX*'PH + UC'!H935+uHOEX*I935+uNES*S935+ uOCEX*N935+uEREX*O935+uHOEX*P935)/(1+oDR)^A$5:A$65536</f>
        <v>116.38591064494236</v>
      </c>
    </row>
    <row r="936" spans="1:25" x14ac:dyDescent="0.25">
      <c r="A936" s="4">
        <v>930</v>
      </c>
      <c r="C936" s="106">
        <f>IF(male=0,VLOOKUP((($A$5:$A$1570/'Life tables'!$I$2)*2)+age,lifetable,13,1),IF(male=1,VLOOKUP((($A$5:$A$1570/'Life tables'!$I$2)*2)+age,lifetable,10,1),"error"))</f>
        <v>1.4280338316089436E-3</v>
      </c>
      <c r="F936" s="97">
        <f t="shared" si="270"/>
        <v>33.567529950073023</v>
      </c>
      <c r="G936" s="97">
        <f t="shared" si="285"/>
        <v>3.3719286364544097</v>
      </c>
      <c r="H936" s="97">
        <f t="shared" si="271"/>
        <v>7.7162444260096483E-2</v>
      </c>
      <c r="I936" s="97">
        <f t="shared" si="272"/>
        <v>7.7162444260096483E-2</v>
      </c>
      <c r="J936" s="97">
        <f t="shared" si="286"/>
        <v>5.2971177744744774E-2</v>
      </c>
      <c r="K936" s="97">
        <f t="shared" si="273"/>
        <v>0.18603094399014894</v>
      </c>
      <c r="L936" s="97">
        <f t="shared" si="274"/>
        <v>29.802274303363525</v>
      </c>
      <c r="M936" s="97">
        <f t="shared" si="275"/>
        <v>197.07813170989954</v>
      </c>
      <c r="N936" s="97">
        <f t="shared" si="287"/>
        <v>18.979051078560754</v>
      </c>
      <c r="O936" s="97">
        <f t="shared" si="276"/>
        <v>0.4530279819685093</v>
      </c>
      <c r="P936" s="97">
        <f t="shared" si="277"/>
        <v>0.4530279819685093</v>
      </c>
      <c r="Q936" s="97">
        <f t="shared" si="288"/>
        <v>0.30983084515387199</v>
      </c>
      <c r="R936" s="97">
        <f t="shared" si="278"/>
        <v>3.5512464992067255E-2</v>
      </c>
      <c r="S936" s="97">
        <f t="shared" si="279"/>
        <v>176.84768135725582</v>
      </c>
      <c r="T936" s="97">
        <f t="shared" si="280"/>
        <v>194.20571223819275</v>
      </c>
      <c r="U936" s="97">
        <f t="shared" si="281"/>
        <v>575.73297153371379</v>
      </c>
      <c r="V936" s="33">
        <f t="shared" si="282"/>
        <v>999.99999999999829</v>
      </c>
      <c r="W936" s="101">
        <f t="shared" si="283"/>
        <v>15598.35055378264</v>
      </c>
      <c r="X936" s="108">
        <f t="shared" si="284"/>
        <v>230.06131622809173</v>
      </c>
      <c r="Y936" s="32">
        <f>(uNES*L936+ uOCEX*G936+uEREX*'PH + UC'!H936+uHOEX*I936+uNES*S936+ uOCEX*N936+uEREX*O936+uHOEX*P936)/(1+oDR)^A$5:A$65536</f>
        <v>116.05765818023566</v>
      </c>
    </row>
    <row r="937" spans="1:25" x14ac:dyDescent="0.25">
      <c r="A937" s="4">
        <v>931</v>
      </c>
      <c r="C937" s="106">
        <f>IF(male=0,VLOOKUP((($A$5:$A$1570/'Life tables'!$I$2)*2)+age,lifetable,13,1),IF(male=1,VLOOKUP((($A$5:$A$1570/'Life tables'!$I$2)*2)+age,lifetable,10,1),"error"))</f>
        <v>1.4280338316089436E-3</v>
      </c>
      <c r="F937" s="97">
        <f t="shared" si="270"/>
        <v>33.482465814152626</v>
      </c>
      <c r="G937" s="97">
        <f t="shared" si="285"/>
        <v>3.3633837659717778</v>
      </c>
      <c r="H937" s="97">
        <f t="shared" si="271"/>
        <v>7.6966905396907759E-2</v>
      </c>
      <c r="I937" s="97">
        <f t="shared" si="272"/>
        <v>7.6966905396907759E-2</v>
      </c>
      <c r="J937" s="97">
        <f t="shared" si="286"/>
        <v>5.2836942444433897E-2</v>
      </c>
      <c r="K937" s="97">
        <f t="shared" si="273"/>
        <v>0.18555951932683545</v>
      </c>
      <c r="L937" s="97">
        <f t="shared" si="274"/>
        <v>29.726751775615764</v>
      </c>
      <c r="M937" s="97">
        <f t="shared" si="275"/>
        <v>196.57885041393914</v>
      </c>
      <c r="N937" s="97">
        <f t="shared" si="287"/>
        <v>18.930969208003187</v>
      </c>
      <c r="O937" s="97">
        <f t="shared" si="276"/>
        <v>0.45188027270223458</v>
      </c>
      <c r="P937" s="97">
        <f t="shared" si="277"/>
        <v>0.45188027270223458</v>
      </c>
      <c r="Q937" s="97">
        <f t="shared" si="288"/>
        <v>0.30904591409858551</v>
      </c>
      <c r="R937" s="97">
        <f t="shared" si="278"/>
        <v>3.5422497072287659E-2</v>
      </c>
      <c r="S937" s="97">
        <f t="shared" si="279"/>
        <v>176.3996522493606</v>
      </c>
      <c r="T937" s="97">
        <f t="shared" si="280"/>
        <v>194.56759509473576</v>
      </c>
      <c r="U937" s="97">
        <f t="shared" si="281"/>
        <v>575.95395355011294</v>
      </c>
      <c r="V937" s="33">
        <f t="shared" si="282"/>
        <v>999.99999999999829</v>
      </c>
      <c r="W937" s="101">
        <f t="shared" si="283"/>
        <v>15540.97138009544</v>
      </c>
      <c r="X937" s="108">
        <f t="shared" si="284"/>
        <v>229.47845135514962</v>
      </c>
      <c r="Y937" s="32">
        <f>(uNES*L937+ uOCEX*G937+uEREX*'PH + UC'!H937+uHOEX*I937+uNES*S937+ uOCEX*N937+uEREX*O937+uHOEX*P937)/(1+oDR)^A$5:A$65536</f>
        <v>115.73033156624069</v>
      </c>
    </row>
    <row r="938" spans="1:25" x14ac:dyDescent="0.25">
      <c r="A938" s="4">
        <v>932</v>
      </c>
      <c r="C938" s="106">
        <f>IF(male=0,VLOOKUP((($A$5:$A$1570/'Life tables'!$I$2)*2)+age,lifetable,13,1),IF(male=1,VLOOKUP((($A$5:$A$1570/'Life tables'!$I$2)*2)+age,lifetable,10,1),"error"))</f>
        <v>1.4280338316089436E-3</v>
      </c>
      <c r="F938" s="97">
        <f t="shared" si="270"/>
        <v>33.397618223824182</v>
      </c>
      <c r="G938" s="97">
        <f t="shared" si="285"/>
        <v>3.3548606479470626</v>
      </c>
      <c r="H938" s="97">
        <f t="shared" si="271"/>
        <v>7.6771864311994453E-2</v>
      </c>
      <c r="I938" s="97">
        <f t="shared" si="272"/>
        <v>7.6771864311994453E-2</v>
      </c>
      <c r="J938" s="97">
        <f t="shared" si="286"/>
        <v>5.2703048863488679E-2</v>
      </c>
      <c r="K938" s="97">
        <f t="shared" si="273"/>
        <v>0.1850892947572122</v>
      </c>
      <c r="L938" s="97">
        <f t="shared" si="274"/>
        <v>29.651421503632431</v>
      </c>
      <c r="M938" s="97">
        <f t="shared" si="275"/>
        <v>196.08083313132542</v>
      </c>
      <c r="N938" s="97">
        <f t="shared" si="287"/>
        <v>18.883009064669555</v>
      </c>
      <c r="O938" s="97">
        <f t="shared" si="276"/>
        <v>0.45073546905217743</v>
      </c>
      <c r="P938" s="97">
        <f t="shared" si="277"/>
        <v>0.45073546905217743</v>
      </c>
      <c r="Q938" s="97">
        <f t="shared" si="288"/>
        <v>0.3082629702263523</v>
      </c>
      <c r="R938" s="97">
        <f t="shared" si="278"/>
        <v>3.5332756921207388E-2</v>
      </c>
      <c r="S938" s="97">
        <f t="shared" si="279"/>
        <v>175.95275740140394</v>
      </c>
      <c r="T938" s="97">
        <f t="shared" si="280"/>
        <v>194.92856111382559</v>
      </c>
      <c r="U938" s="97">
        <f t="shared" si="281"/>
        <v>576.17437560179133</v>
      </c>
      <c r="V938" s="33">
        <f t="shared" si="282"/>
        <v>999.99999999999818</v>
      </c>
      <c r="W938" s="101">
        <f t="shared" si="283"/>
        <v>15483.803312782986</v>
      </c>
      <c r="X938" s="108">
        <f t="shared" si="284"/>
        <v>228.89706328438132</v>
      </c>
      <c r="Y938" s="32">
        <f>(uNES*L938+ uOCEX*G938+uEREX*'PH + UC'!H938+uHOEX*I938+uNES*S938+ uOCEX*N938+uEREX*O938+uHOEX*P938)/(1+oDR)^A$5:A$65536</f>
        <v>115.40392818880142</v>
      </c>
    </row>
    <row r="939" spans="1:25" x14ac:dyDescent="0.25">
      <c r="A939" s="4">
        <v>933</v>
      </c>
      <c r="C939" s="106">
        <f>IF(male=0,VLOOKUP((($A$5:$A$1570/'Life tables'!$I$2)*2)+age,lifetable,13,1),IF(male=1,VLOOKUP((($A$5:$A$1570/'Life tables'!$I$2)*2)+age,lifetable,10,1),"error"))</f>
        <v>1.4280338316089436E-3</v>
      </c>
      <c r="F939" s="97">
        <f t="shared" si="270"/>
        <v>33.312986578111449</v>
      </c>
      <c r="G939" s="97">
        <f t="shared" si="285"/>
        <v>3.346359222010943</v>
      </c>
      <c r="H939" s="97">
        <f t="shared" si="271"/>
        <v>7.6577319623878828E-2</v>
      </c>
      <c r="I939" s="97">
        <f t="shared" si="272"/>
        <v>7.6577319623878828E-2</v>
      </c>
      <c r="J939" s="97">
        <f t="shared" si="286"/>
        <v>5.2569496053539666E-2</v>
      </c>
      <c r="K939" s="97">
        <f t="shared" si="273"/>
        <v>0.18462026695067424</v>
      </c>
      <c r="L939" s="97">
        <f t="shared" si="274"/>
        <v>29.576282953848533</v>
      </c>
      <c r="M939" s="97">
        <f t="shared" si="275"/>
        <v>195.58407670626985</v>
      </c>
      <c r="N939" s="97">
        <f t="shared" si="287"/>
        <v>18.835170344650578</v>
      </c>
      <c r="O939" s="97">
        <f t="shared" si="276"/>
        <v>0.44959356376405507</v>
      </c>
      <c r="P939" s="97">
        <f t="shared" si="277"/>
        <v>0.44959356376405507</v>
      </c>
      <c r="Q939" s="97">
        <f t="shared" si="288"/>
        <v>0.30748200857588792</v>
      </c>
      <c r="R939" s="97">
        <f t="shared" si="278"/>
        <v>3.5243243970169584E-2</v>
      </c>
      <c r="S939" s="97">
        <f t="shared" si="279"/>
        <v>175.50699398154512</v>
      </c>
      <c r="T939" s="97">
        <f t="shared" si="280"/>
        <v>195.28861261845503</v>
      </c>
      <c r="U939" s="97">
        <f t="shared" si="281"/>
        <v>576.39423911271217</v>
      </c>
      <c r="V939" s="33">
        <f t="shared" si="282"/>
        <v>999.99999999999818</v>
      </c>
      <c r="W939" s="101">
        <f t="shared" si="283"/>
        <v>15426.845576134234</v>
      </c>
      <c r="X939" s="108">
        <f t="shared" si="284"/>
        <v>228.31714826883103</v>
      </c>
      <c r="Y939" s="32">
        <f>(uNES*L939+ uOCEX*G939+uEREX*'PH + UC'!H939+uHOEX*I939+uNES*S939+ uOCEX*N939+uEREX*O939+uHOEX*P939)/(1+oDR)^A$5:A$65536</f>
        <v>115.07844544128326</v>
      </c>
    </row>
    <row r="940" spans="1:25" x14ac:dyDescent="0.25">
      <c r="A940" s="4">
        <v>934</v>
      </c>
      <c r="C940" s="106">
        <f>IF(male=0,VLOOKUP((($A$5:$A$1570/'Life tables'!$I$2)*2)+age,lifetable,13,1),IF(male=1,VLOOKUP((($A$5:$A$1570/'Life tables'!$I$2)*2)+age,lifetable,10,1),"error"))</f>
        <v>1.4280338316089436E-3</v>
      </c>
      <c r="F940" s="97">
        <f t="shared" si="270"/>
        <v>33.228570280209937</v>
      </c>
      <c r="G940" s="97">
        <f t="shared" si="285"/>
        <v>3.3378794282131583</v>
      </c>
      <c r="H940" s="97">
        <f t="shared" si="271"/>
        <v>7.6383269960672823E-2</v>
      </c>
      <c r="I940" s="97">
        <f t="shared" si="272"/>
        <v>7.6383269960672823E-2</v>
      </c>
      <c r="J940" s="97">
        <f t="shared" si="286"/>
        <v>5.2436283072800689E-2</v>
      </c>
      <c r="K940" s="97">
        <f t="shared" si="273"/>
        <v>0.1841524325997366</v>
      </c>
      <c r="L940" s="97">
        <f t="shared" si="274"/>
        <v>29.501335596402896</v>
      </c>
      <c r="M940" s="97">
        <f t="shared" si="275"/>
        <v>195.08857798862115</v>
      </c>
      <c r="N940" s="97">
        <f t="shared" si="287"/>
        <v>18.787452744579866</v>
      </c>
      <c r="O940" s="97">
        <f t="shared" si="276"/>
        <v>0.44845454959654302</v>
      </c>
      <c r="P940" s="97">
        <f t="shared" si="277"/>
        <v>0.44845454959654302</v>
      </c>
      <c r="Q940" s="97">
        <f t="shared" si="288"/>
        <v>0.30670302419477086</v>
      </c>
      <c r="R940" s="97">
        <f t="shared" si="278"/>
        <v>3.5153957651533195E-2</v>
      </c>
      <c r="S940" s="97">
        <f t="shared" si="279"/>
        <v>175.0623591630019</v>
      </c>
      <c r="T940" s="97">
        <f t="shared" si="280"/>
        <v>195.64775192572262</v>
      </c>
      <c r="U940" s="97">
        <f t="shared" si="281"/>
        <v>576.61354550296346</v>
      </c>
      <c r="V940" s="33">
        <f t="shared" si="282"/>
        <v>999.99999999999829</v>
      </c>
      <c r="W940" s="101">
        <f t="shared" si="283"/>
        <v>15370.097397234673</v>
      </c>
      <c r="X940" s="108">
        <f t="shared" si="284"/>
        <v>227.73870257131225</v>
      </c>
      <c r="Y940" s="32">
        <f>(uNES*L940+ uOCEX*G940+uEREX*'PH + UC'!H940+uHOEX*I940+uNES*S940+ uOCEX*N940+uEREX*O940+uHOEX*P940)/(1+oDR)^A$5:A$65536</f>
        <v>114.75388072454386</v>
      </c>
    </row>
    <row r="941" spans="1:25" x14ac:dyDescent="0.25">
      <c r="A941" s="4">
        <v>935</v>
      </c>
      <c r="C941" s="106">
        <f>IF(male=0,VLOOKUP((($A$5:$A$1570/'Life tables'!$I$2)*2)+age,lifetable,13,1),IF(male=1,VLOOKUP((($A$5:$A$1570/'Life tables'!$I$2)*2)+age,lifetable,10,1),"error"))</f>
        <v>1.4280338316089436E-3</v>
      </c>
      <c r="F941" s="97">
        <f t="shared" si="270"/>
        <v>33.144368737342241</v>
      </c>
      <c r="G941" s="97">
        <f t="shared" si="285"/>
        <v>3.3294212070079783</v>
      </c>
      <c r="H941" s="97">
        <f t="shared" si="271"/>
        <v>7.6189713959745539E-2</v>
      </c>
      <c r="I941" s="97">
        <f t="shared" si="272"/>
        <v>7.6189713959745539E-2</v>
      </c>
      <c r="J941" s="97">
        <f t="shared" si="286"/>
        <v>5.2303408985840454E-2</v>
      </c>
      <c r="K941" s="97">
        <f t="shared" si="273"/>
        <v>0.18368578841923233</v>
      </c>
      <c r="L941" s="97">
        <f t="shared" si="274"/>
        <v>29.426578905009698</v>
      </c>
      <c r="M941" s="97">
        <f t="shared" si="275"/>
        <v>194.59433383397001</v>
      </c>
      <c r="N941" s="97">
        <f t="shared" si="287"/>
        <v>18.73985596164399</v>
      </c>
      <c r="O941" s="97">
        <f t="shared" si="276"/>
        <v>0.44731841932151623</v>
      </c>
      <c r="P941" s="97">
        <f t="shared" si="277"/>
        <v>0.44731841932151623</v>
      </c>
      <c r="Q941" s="97">
        <f t="shared" si="288"/>
        <v>0.30592601213960613</v>
      </c>
      <c r="R941" s="97">
        <f t="shared" si="278"/>
        <v>3.5064897398691855E-2</v>
      </c>
      <c r="S941" s="97">
        <f t="shared" si="279"/>
        <v>174.6188501241447</v>
      </c>
      <c r="T941" s="97">
        <f t="shared" si="280"/>
        <v>196.00598134684807</v>
      </c>
      <c r="U941" s="97">
        <f t="shared" si="281"/>
        <v>576.83229618878136</v>
      </c>
      <c r="V941" s="33">
        <f t="shared" si="282"/>
        <v>999.99999999999829</v>
      </c>
      <c r="W941" s="101">
        <f t="shared" si="283"/>
        <v>15313.55800595895</v>
      </c>
      <c r="X941" s="108">
        <f t="shared" si="284"/>
        <v>227.16172246436889</v>
      </c>
      <c r="Y941" s="32">
        <f>(uNES*L941+ uOCEX*G941+uEREX*'PH + UC'!H941+uHOEX*I941+uNES*S941+ uOCEX*N941+uEREX*O941+uHOEX*P941)/(1+oDR)^A$5:A$65536</f>
        <v>114.43023144690487</v>
      </c>
    </row>
    <row r="942" spans="1:25" x14ac:dyDescent="0.25">
      <c r="A942" s="4">
        <v>936</v>
      </c>
      <c r="C942" s="106">
        <f>IF(male=0,VLOOKUP((($A$5:$A$1570/'Life tables'!$I$2)*2)+age,lifetable,13,1),IF(male=1,VLOOKUP((($A$5:$A$1570/'Life tables'!$I$2)*2)+age,lifetable,10,1),"error"))</f>
        <v>1.4280338316089436E-3</v>
      </c>
      <c r="F942" s="97">
        <f t="shared" si="270"/>
        <v>33.060381360620617</v>
      </c>
      <c r="G942" s="97">
        <f t="shared" si="285"/>
        <v>3.3209844992403963</v>
      </c>
      <c r="H942" s="97">
        <f t="shared" si="271"/>
        <v>7.5996650267407345E-2</v>
      </c>
      <c r="I942" s="97">
        <f t="shared" si="272"/>
        <v>7.5996650267407345E-2</v>
      </c>
      <c r="J942" s="97">
        <f t="shared" si="286"/>
        <v>5.2170872863365754E-2</v>
      </c>
      <c r="K942" s="97">
        <f t="shared" si="273"/>
        <v>0.18322033114555095</v>
      </c>
      <c r="L942" s="97">
        <f t="shared" si="274"/>
        <v>29.352012356836489</v>
      </c>
      <c r="M942" s="97">
        <f t="shared" si="275"/>
        <v>194.10134110374824</v>
      </c>
      <c r="N942" s="97">
        <f t="shared" si="287"/>
        <v>18.692379693592031</v>
      </c>
      <c r="O942" s="97">
        <f t="shared" si="276"/>
        <v>0.44618516572427658</v>
      </c>
      <c r="P942" s="97">
        <f t="shared" si="277"/>
        <v>0.44618516572427658</v>
      </c>
      <c r="Q942" s="97">
        <f t="shared" si="288"/>
        <v>0.30515096747618214</v>
      </c>
      <c r="R942" s="97">
        <f t="shared" si="278"/>
        <v>3.4976062646091731E-2</v>
      </c>
      <c r="S942" s="97">
        <f t="shared" si="279"/>
        <v>174.17646404858539</v>
      </c>
      <c r="T942" s="97">
        <f t="shared" si="280"/>
        <v>196.36330318718763</v>
      </c>
      <c r="U942" s="97">
        <f t="shared" si="281"/>
        <v>577.05049258257304</v>
      </c>
      <c r="V942" s="33">
        <f t="shared" si="282"/>
        <v>999.99999999999829</v>
      </c>
      <c r="W942" s="101">
        <f t="shared" si="283"/>
        <v>15257.226634963536</v>
      </c>
      <c r="X942" s="108">
        <f t="shared" si="284"/>
        <v>226.58620423023766</v>
      </c>
      <c r="Y942" s="32">
        <f>(uNES*L942+ uOCEX*G942+uEREX*'PH + UC'!H942+uHOEX*I942+uNES*S942+ uOCEX*N942+uEREX*O942+uHOEX*P942)/(1+oDR)^A$5:A$65536</f>
        <v>114.10749502412432</v>
      </c>
    </row>
    <row r="943" spans="1:25" x14ac:dyDescent="0.25">
      <c r="A943" s="4">
        <v>937</v>
      </c>
      <c r="C943" s="106">
        <f>IF(male=0,VLOOKUP((($A$5:$A$1570/'Life tables'!$I$2)*2)+age,lifetable,13,1),IF(male=1,VLOOKUP((($A$5:$A$1570/'Life tables'!$I$2)*2)+age,lifetable,10,1),"error"))</f>
        <v>1.4280338316089436E-3</v>
      </c>
      <c r="F943" s="97">
        <f t="shared" si="270"/>
        <v>32.976607564916314</v>
      </c>
      <c r="G943" s="97">
        <f t="shared" si="285"/>
        <v>3.3125692461330041</v>
      </c>
      <c r="H943" s="97">
        <f t="shared" si="271"/>
        <v>7.5804077538609474E-2</v>
      </c>
      <c r="I943" s="97">
        <f t="shared" si="272"/>
        <v>7.5804077538609474E-2</v>
      </c>
      <c r="J943" s="97">
        <f t="shared" si="286"/>
        <v>5.2038673782015266E-2</v>
      </c>
      <c r="K943" s="97">
        <f t="shared" si="273"/>
        <v>0.1827560575359142</v>
      </c>
      <c r="L943" s="97">
        <f t="shared" si="274"/>
        <v>29.277635432388163</v>
      </c>
      <c r="M943" s="97">
        <f t="shared" si="275"/>
        <v>193.60959666532136</v>
      </c>
      <c r="N943" s="97">
        <f t="shared" si="287"/>
        <v>18.645023638744508</v>
      </c>
      <c r="O943" s="97">
        <f t="shared" si="276"/>
        <v>0.44505478160376599</v>
      </c>
      <c r="P943" s="97">
        <f t="shared" si="277"/>
        <v>0.44505478160376599</v>
      </c>
      <c r="Q943" s="97">
        <f t="shared" si="288"/>
        <v>0.30437788527961562</v>
      </c>
      <c r="R943" s="97">
        <f t="shared" si="278"/>
        <v>3.4887452829248211E-2</v>
      </c>
      <c r="S943" s="97">
        <f t="shared" si="279"/>
        <v>173.73519812526047</v>
      </c>
      <c r="T943" s="97">
        <f t="shared" si="280"/>
        <v>196.71971974624927</v>
      </c>
      <c r="U943" s="97">
        <f t="shared" si="281"/>
        <v>577.26813609293822</v>
      </c>
      <c r="V943" s="33">
        <f t="shared" si="282"/>
        <v>999.99999999999841</v>
      </c>
      <c r="W943" s="101">
        <f t="shared" si="283"/>
        <v>15201.102519679112</v>
      </c>
      <c r="X943" s="108">
        <f t="shared" si="284"/>
        <v>226.01214416081089</v>
      </c>
      <c r="Y943" s="32">
        <f>(uNES*L943+ uOCEX*G943+uEREX*'PH + UC'!H943+uHOEX*I943+uNES*S943+ uOCEX*N943+uEREX*O943+uHOEX*P943)/(1+oDR)^A$5:A$65536</f>
        <v>113.78566887936913</v>
      </c>
    </row>
    <row r="944" spans="1:25" x14ac:dyDescent="0.25">
      <c r="A944" s="4">
        <v>938</v>
      </c>
      <c r="C944" s="106">
        <f>IF(male=0,VLOOKUP((($A$5:$A$1570/'Life tables'!$I$2)*2)+age,lifetable,13,1),IF(male=1,VLOOKUP((($A$5:$A$1570/'Life tables'!$I$2)*2)+age,lifetable,10,1),"error"))</f>
        <v>1.4280338316089436E-3</v>
      </c>
      <c r="F944" s="97">
        <f t="shared" si="270"/>
        <v>32.893046768735296</v>
      </c>
      <c r="G944" s="97">
        <f t="shared" si="285"/>
        <v>3.3041753892735097</v>
      </c>
      <c r="H944" s="97">
        <f t="shared" si="271"/>
        <v>7.561199443665835E-2</v>
      </c>
      <c r="I944" s="97">
        <f t="shared" si="272"/>
        <v>7.561199443665835E-2</v>
      </c>
      <c r="J944" s="97">
        <f t="shared" si="286"/>
        <v>5.190681082416343E-2</v>
      </c>
      <c r="K944" s="97">
        <f t="shared" si="273"/>
        <v>0.18229296436768752</v>
      </c>
      <c r="L944" s="97">
        <f t="shared" si="274"/>
        <v>29.20344761539662</v>
      </c>
      <c r="M944" s="97">
        <f t="shared" si="275"/>
        <v>193.11909739207559</v>
      </c>
      <c r="N944" s="97">
        <f t="shared" si="287"/>
        <v>18.597787496001729</v>
      </c>
      <c r="O944" s="97">
        <f t="shared" si="276"/>
        <v>0.44392725977276626</v>
      </c>
      <c r="P944" s="97">
        <f t="shared" si="277"/>
        <v>0.44392725977276626</v>
      </c>
      <c r="Q944" s="97">
        <f t="shared" si="288"/>
        <v>0.3036067606344886</v>
      </c>
      <c r="R944" s="97">
        <f t="shared" si="278"/>
        <v>3.4799067384761573E-2</v>
      </c>
      <c r="S944" s="97">
        <f t="shared" si="279"/>
        <v>173.29504954850907</v>
      </c>
      <c r="T944" s="97">
        <f t="shared" si="280"/>
        <v>197.07523331770793</v>
      </c>
      <c r="U944" s="97">
        <f t="shared" si="281"/>
        <v>577.48522812469071</v>
      </c>
      <c r="V944" s="33">
        <f t="shared" si="282"/>
        <v>999.99999999999841</v>
      </c>
      <c r="W944" s="101">
        <f t="shared" si="283"/>
        <v>15145.18489830297</v>
      </c>
      <c r="X944" s="108">
        <f t="shared" si="284"/>
        <v>225.43953855759978</v>
      </c>
      <c r="Y944" s="32">
        <f>(uNES*L944+ uOCEX*G944+uEREX*'PH + UC'!H944+uHOEX*I944+uNES*S944+ uOCEX*N944+uEREX*O944+uHOEX*P944)/(1+oDR)^A$5:A$65536</f>
        <v>113.4647504431878</v>
      </c>
    </row>
    <row r="945" spans="1:25" x14ac:dyDescent="0.25">
      <c r="A945" s="4">
        <v>939</v>
      </c>
      <c r="C945" s="106">
        <f>IF(male=0,VLOOKUP((($A$5:$A$1570/'Life tables'!$I$2)*2)+age,lifetable,13,1),IF(male=1,VLOOKUP((($A$5:$A$1570/'Life tables'!$I$2)*2)+age,lifetable,10,1),"error"))</f>
        <v>1.5755603186140554E-3</v>
      </c>
      <c r="F945" s="97">
        <f t="shared" si="270"/>
        <v>32.80969839410016</v>
      </c>
      <c r="G945" s="97">
        <f t="shared" si="285"/>
        <v>3.295802870602873</v>
      </c>
      <c r="H945" s="97">
        <f t="shared" si="271"/>
        <v>7.5420399632944196E-2</v>
      </c>
      <c r="I945" s="97">
        <f t="shared" si="272"/>
        <v>7.5420399632944196E-2</v>
      </c>
      <c r="J945" s="97">
        <f t="shared" si="286"/>
        <v>5.7124053854087052E-2</v>
      </c>
      <c r="K945" s="97">
        <f t="shared" si="273"/>
        <v>0.18183104843772541</v>
      </c>
      <c r="L945" s="97">
        <f t="shared" si="274"/>
        <v>29.124099621939585</v>
      </c>
      <c r="M945" s="97">
        <f t="shared" si="275"/>
        <v>192.62984016349964</v>
      </c>
      <c r="N945" s="97">
        <f t="shared" si="287"/>
        <v>18.550670964851708</v>
      </c>
      <c r="O945" s="97">
        <f t="shared" si="276"/>
        <v>0.44280259305808711</v>
      </c>
      <c r="P945" s="97">
        <f t="shared" si="277"/>
        <v>0.44280259305808711</v>
      </c>
      <c r="Q945" s="97">
        <f t="shared" si="288"/>
        <v>0.33412295778766776</v>
      </c>
      <c r="R945" s="97">
        <f t="shared" si="278"/>
        <v>3.4710905750331755E-2</v>
      </c>
      <c r="S945" s="97">
        <f t="shared" si="279"/>
        <v>172.82473014899375</v>
      </c>
      <c r="T945" s="97">
        <f t="shared" si="280"/>
        <v>197.46648032934968</v>
      </c>
      <c r="U945" s="97">
        <f t="shared" si="281"/>
        <v>577.70177007887878</v>
      </c>
      <c r="V945" s="33">
        <f t="shared" si="282"/>
        <v>999.99999999999841</v>
      </c>
      <c r="W945" s="101">
        <f t="shared" si="283"/>
        <v>15087.340633065594</v>
      </c>
      <c r="X945" s="108">
        <f t="shared" si="284"/>
        <v>224.83174959177001</v>
      </c>
      <c r="Y945" s="32">
        <f>(uNES*L945+ uOCEX*G945+uEREX*'PH + UC'!H945+uHOEX*I945+uNES*S945+ uOCEX*N945+uEREX*O945+uHOEX*P945)/(1+oDR)^A$5:A$65536</f>
        <v>113.12600167813527</v>
      </c>
    </row>
    <row r="946" spans="1:25" x14ac:dyDescent="0.25">
      <c r="A946" s="4">
        <v>940</v>
      </c>
      <c r="C946" s="106">
        <f>IF(male=0,VLOOKUP((($A$5:$A$1570/'Life tables'!$I$2)*2)+age,lifetable,13,1),IF(male=1,VLOOKUP((($A$5:$A$1570/'Life tables'!$I$2)*2)+age,lifetable,10,1),"error"))</f>
        <v>1.5755603186140554E-3</v>
      </c>
      <c r="F946" s="97">
        <f t="shared" si="270"/>
        <v>32.721190438420066</v>
      </c>
      <c r="G946" s="97">
        <f t="shared" si="285"/>
        <v>3.2869120612178619</v>
      </c>
      <c r="H946" s="97">
        <f t="shared" si="271"/>
        <v>7.521694438297799E-2</v>
      </c>
      <c r="I946" s="97">
        <f t="shared" si="272"/>
        <v>7.521694438297799E-2</v>
      </c>
      <c r="J946" s="97">
        <f t="shared" si="286"/>
        <v>5.6969955112731535E-2</v>
      </c>
      <c r="K946" s="97">
        <f t="shared" si="273"/>
        <v>0.18134053815679929</v>
      </c>
      <c r="L946" s="97">
        <f t="shared" si="274"/>
        <v>29.045533995166718</v>
      </c>
      <c r="M946" s="97">
        <f t="shared" si="275"/>
        <v>192.1105591533499</v>
      </c>
      <c r="N946" s="97">
        <f t="shared" si="287"/>
        <v>18.500663078485776</v>
      </c>
      <c r="O946" s="97">
        <f t="shared" si="276"/>
        <v>0.44160890999410823</v>
      </c>
      <c r="P946" s="97">
        <f t="shared" si="277"/>
        <v>0.44160890999410823</v>
      </c>
      <c r="Q946" s="97">
        <f t="shared" si="288"/>
        <v>0.33322224735315287</v>
      </c>
      <c r="R946" s="97">
        <f t="shared" si="278"/>
        <v>3.4617333984991838E-2</v>
      </c>
      <c r="S946" s="97">
        <f t="shared" si="279"/>
        <v>172.35883867353775</v>
      </c>
      <c r="T946" s="97">
        <f t="shared" si="280"/>
        <v>197.85667253181558</v>
      </c>
      <c r="U946" s="97">
        <f t="shared" si="281"/>
        <v>577.91772795102054</v>
      </c>
      <c r="V946" s="33">
        <f t="shared" si="282"/>
        <v>999.99999999999841</v>
      </c>
      <c r="W946" s="101">
        <f t="shared" si="283"/>
        <v>15029.395181359865</v>
      </c>
      <c r="X946" s="108">
        <f t="shared" si="284"/>
        <v>224.22559951716227</v>
      </c>
      <c r="Y946" s="32">
        <f>(uNES*L946+ uOCEX*G946+uEREX*'PH + UC'!H946+uHOEX*I946+uNES*S946+ uOCEX*N946+uEREX*O946+uHOEX*P946)/(1+oDR)^A$5:A$65536</f>
        <v>112.7885661465332</v>
      </c>
    </row>
    <row r="947" spans="1:25" x14ac:dyDescent="0.25">
      <c r="A947" s="4">
        <v>941</v>
      </c>
      <c r="C947" s="106">
        <f>IF(male=0,VLOOKUP((($A$5:$A$1570/'Life tables'!$I$2)*2)+age,lifetable,13,1),IF(male=1,VLOOKUP((($A$5:$A$1570/'Life tables'!$I$2)*2)+age,lifetable,10,1),"error"))</f>
        <v>1.5755603186140554E-3</v>
      </c>
      <c r="F947" s="97">
        <f t="shared" si="270"/>
        <v>32.632923803832455</v>
      </c>
      <c r="G947" s="97">
        <f t="shared" si="285"/>
        <v>3.2780454930416481</v>
      </c>
      <c r="H947" s="97">
        <f t="shared" si="271"/>
        <v>7.501404386329355E-2</v>
      </c>
      <c r="I947" s="97">
        <f t="shared" si="272"/>
        <v>7.501404386329355E-2</v>
      </c>
      <c r="J947" s="97">
        <f t="shared" si="286"/>
        <v>5.6816276528822089E-2</v>
      </c>
      <c r="K947" s="97">
        <f t="shared" si="273"/>
        <v>0.18085136527516071</v>
      </c>
      <c r="L947" s="97">
        <f t="shared" si="274"/>
        <v>28.967182581260236</v>
      </c>
      <c r="M947" s="97">
        <f t="shared" si="275"/>
        <v>191.59267571332981</v>
      </c>
      <c r="N947" s="97">
        <f t="shared" si="287"/>
        <v>18.450789781151347</v>
      </c>
      <c r="O947" s="97">
        <f t="shared" si="276"/>
        <v>0.4404184395563604</v>
      </c>
      <c r="P947" s="97">
        <f t="shared" si="277"/>
        <v>0.4404184395563604</v>
      </c>
      <c r="Q947" s="97">
        <f t="shared" si="288"/>
        <v>0.33232396105118694</v>
      </c>
      <c r="R947" s="97">
        <f t="shared" si="278"/>
        <v>3.4524014054596125E-2</v>
      </c>
      <c r="S947" s="97">
        <f t="shared" si="279"/>
        <v>171.89420107795996</v>
      </c>
      <c r="T947" s="97">
        <f t="shared" si="280"/>
        <v>198.2458127693956</v>
      </c>
      <c r="U947" s="97">
        <f t="shared" si="281"/>
        <v>578.13310333035031</v>
      </c>
      <c r="V947" s="33">
        <f t="shared" si="282"/>
        <v>999.99999999999841</v>
      </c>
      <c r="W947" s="101">
        <f t="shared" si="283"/>
        <v>14971.672288347152</v>
      </c>
      <c r="X947" s="108">
        <f t="shared" si="284"/>
        <v>223.6210839002525</v>
      </c>
      <c r="Y947" s="32">
        <f>(uNES*L947+ uOCEX*G947+uEREX*'PH + UC'!H947+uHOEX*I947+uNES*S947+ uOCEX*N947+uEREX*O947+uHOEX*P947)/(1+oDR)^A$5:A$65536</f>
        <v>112.45213726092345</v>
      </c>
    </row>
    <row r="948" spans="1:25" x14ac:dyDescent="0.25">
      <c r="A948" s="4">
        <v>942</v>
      </c>
      <c r="C948" s="106">
        <f>IF(male=0,VLOOKUP((($A$5:$A$1570/'Life tables'!$I$2)*2)+age,lifetable,13,1),IF(male=1,VLOOKUP((($A$5:$A$1570/'Life tables'!$I$2)*2)+age,lifetable,10,1),"error"))</f>
        <v>1.5755603186140554E-3</v>
      </c>
      <c r="F948" s="97">
        <f t="shared" si="270"/>
        <v>32.544897702477385</v>
      </c>
      <c r="G948" s="97">
        <f t="shared" si="285"/>
        <v>3.2692030869320514</v>
      </c>
      <c r="H948" s="97">
        <f t="shared" si="271"/>
        <v>7.4811696262819319E-2</v>
      </c>
      <c r="I948" s="97">
        <f t="shared" si="272"/>
        <v>7.4811696262819319E-2</v>
      </c>
      <c r="J948" s="97">
        <f t="shared" si="286"/>
        <v>5.666301673063763E-2</v>
      </c>
      <c r="K948" s="97">
        <f t="shared" si="273"/>
        <v>0.18036352542649706</v>
      </c>
      <c r="L948" s="97">
        <f t="shared" si="274"/>
        <v>28.889044680862561</v>
      </c>
      <c r="M948" s="97">
        <f t="shared" si="275"/>
        <v>191.07618619777512</v>
      </c>
      <c r="N948" s="97">
        <f t="shared" si="287"/>
        <v>18.401050721763045</v>
      </c>
      <c r="O948" s="97">
        <f t="shared" si="276"/>
        <v>0.43923117336447232</v>
      </c>
      <c r="P948" s="97">
        <f t="shared" si="277"/>
        <v>0.43923117336447232</v>
      </c>
      <c r="Q948" s="97">
        <f t="shared" si="288"/>
        <v>0.33142809255824229</v>
      </c>
      <c r="R948" s="97">
        <f t="shared" si="278"/>
        <v>3.4430945302214681E-2</v>
      </c>
      <c r="S948" s="97">
        <f t="shared" si="279"/>
        <v>171.43081409142266</v>
      </c>
      <c r="T948" s="97">
        <f t="shared" si="280"/>
        <v>198.63390387868449</v>
      </c>
      <c r="U948" s="97">
        <f t="shared" si="281"/>
        <v>578.34789780107906</v>
      </c>
      <c r="V948" s="33">
        <f t="shared" si="282"/>
        <v>999.99999999999841</v>
      </c>
      <c r="W948" s="101">
        <f t="shared" si="283"/>
        <v>14914.171101843929</v>
      </c>
      <c r="X948" s="108">
        <f t="shared" si="284"/>
        <v>223.01819832023489</v>
      </c>
      <c r="Y948" s="32">
        <f>(uNES*L948+ uOCEX*G948+uEREX*'PH + UC'!H948+uHOEX*I948+uNES*S948+ uOCEX*N948+uEREX*O948+uHOEX*P948)/(1+oDR)^A$5:A$65536</f>
        <v>112.11671201144476</v>
      </c>
    </row>
    <row r="949" spans="1:25" x14ac:dyDescent="0.25">
      <c r="A949" s="4">
        <v>943</v>
      </c>
      <c r="C949" s="106">
        <f>IF(male=0,VLOOKUP((($A$5:$A$1570/'Life tables'!$I$2)*2)+age,lifetable,13,1),IF(male=1,VLOOKUP((($A$5:$A$1570/'Life tables'!$I$2)*2)+age,lifetable,10,1),"error"))</f>
        <v>1.5755603186140554E-3</v>
      </c>
      <c r="F949" s="97">
        <f t="shared" si="270"/>
        <v>32.457111355585617</v>
      </c>
      <c r="G949" s="97">
        <f t="shared" si="285"/>
        <v>3.2603847646600719</v>
      </c>
      <c r="H949" s="97">
        <f t="shared" si="271"/>
        <v>7.4609899791380746E-2</v>
      </c>
      <c r="I949" s="97">
        <f t="shared" si="272"/>
        <v>7.4609899791380746E-2</v>
      </c>
      <c r="J949" s="97">
        <f t="shared" si="286"/>
        <v>5.6510174362284726E-2</v>
      </c>
      <c r="K949" s="97">
        <f t="shared" si="273"/>
        <v>0.17987701429487635</v>
      </c>
      <c r="L949" s="97">
        <f t="shared" si="274"/>
        <v>28.811119602685622</v>
      </c>
      <c r="M949" s="97">
        <f t="shared" si="275"/>
        <v>190.56108696464929</v>
      </c>
      <c r="N949" s="97">
        <f t="shared" si="287"/>
        <v>18.35144554958487</v>
      </c>
      <c r="O949" s="97">
        <f t="shared" si="276"/>
        <v>0.43804710304641176</v>
      </c>
      <c r="P949" s="97">
        <f t="shared" si="277"/>
        <v>0.43804710304641176</v>
      </c>
      <c r="Q949" s="97">
        <f t="shared" si="288"/>
        <v>0.33053463555708351</v>
      </c>
      <c r="R949" s="97">
        <f t="shared" si="278"/>
        <v>3.4338127071571273E-2</v>
      </c>
      <c r="S949" s="97">
        <f t="shared" si="279"/>
        <v>170.96867444634296</v>
      </c>
      <c r="T949" s="97">
        <f t="shared" si="280"/>
        <v>199.02094868860385</v>
      </c>
      <c r="U949" s="97">
        <f t="shared" si="281"/>
        <v>578.56211294244554</v>
      </c>
      <c r="V949" s="33">
        <f t="shared" si="282"/>
        <v>999.99999999999852</v>
      </c>
      <c r="W949" s="101">
        <f t="shared" si="283"/>
        <v>14856.89077278987</v>
      </c>
      <c r="X949" s="108">
        <f t="shared" si="284"/>
        <v>222.4169383689491</v>
      </c>
      <c r="Y949" s="32">
        <f>(uNES*L949+ uOCEX*G949+uEREX*'PH + UC'!H949+uHOEX*I949+uNES*S949+ uOCEX*N949+uEREX*O949+uHOEX*P949)/(1+oDR)^A$5:A$65536</f>
        <v>111.78228739758251</v>
      </c>
    </row>
    <row r="950" spans="1:25" x14ac:dyDescent="0.25">
      <c r="A950" s="4">
        <v>944</v>
      </c>
      <c r="C950" s="106">
        <f>IF(male=0,VLOOKUP((($A$5:$A$1570/'Life tables'!$I$2)*2)+age,lifetable,13,1),IF(male=1,VLOOKUP((($A$5:$A$1570/'Life tables'!$I$2)*2)+age,lifetable,10,1),"error"))</f>
        <v>1.5755603186140554E-3</v>
      </c>
      <c r="F950" s="97">
        <f t="shared" si="270"/>
        <v>32.369563993100471</v>
      </c>
      <c r="G950" s="97">
        <f t="shared" si="285"/>
        <v>3.2515904488719043</v>
      </c>
      <c r="H950" s="97">
        <f t="shared" si="271"/>
        <v>7.4408652678831011E-2</v>
      </c>
      <c r="I950" s="97">
        <f t="shared" si="272"/>
        <v>7.4408652678831011E-2</v>
      </c>
      <c r="J950" s="97">
        <f t="shared" si="286"/>
        <v>5.6357748083039075E-2</v>
      </c>
      <c r="K950" s="97">
        <f t="shared" si="273"/>
        <v>0.17939182761265149</v>
      </c>
      <c r="L950" s="97">
        <f t="shared" si="274"/>
        <v>28.733406663175213</v>
      </c>
      <c r="M950" s="97">
        <f t="shared" si="275"/>
        <v>190.04737437584865</v>
      </c>
      <c r="N950" s="97">
        <f t="shared" si="287"/>
        <v>18.301973914259555</v>
      </c>
      <c r="O950" s="97">
        <f t="shared" si="276"/>
        <v>0.43686622023918709</v>
      </c>
      <c r="P950" s="97">
        <f t="shared" si="277"/>
        <v>0.43686622023918709</v>
      </c>
      <c r="Q950" s="97">
        <f t="shared" si="288"/>
        <v>0.32964358373729719</v>
      </c>
      <c r="R950" s="97">
        <f t="shared" si="278"/>
        <v>3.4245558707098341E-2</v>
      </c>
      <c r="S950" s="97">
        <f t="shared" si="279"/>
        <v>170.50777887866633</v>
      </c>
      <c r="T950" s="97">
        <f t="shared" si="280"/>
        <v>199.40695002042418</v>
      </c>
      <c r="U950" s="97">
        <f t="shared" si="281"/>
        <v>578.7757503287653</v>
      </c>
      <c r="V950" s="33">
        <f t="shared" si="282"/>
        <v>999.99999999999852</v>
      </c>
      <c r="W950" s="101">
        <f t="shared" si="283"/>
        <v>14799.830455243711</v>
      </c>
      <c r="X950" s="108">
        <f t="shared" si="284"/>
        <v>221.81729965080905</v>
      </c>
      <c r="Y950" s="32">
        <f>(uNES*L950+ uOCEX*G950+uEREX*'PH + UC'!H950+uHOEX*I950+uNES*S950+ uOCEX*N950+uEREX*O950+uHOEX*P950)/(1+oDR)^A$5:A$65536</f>
        <v>111.44886042812239</v>
      </c>
    </row>
    <row r="951" spans="1:25" x14ac:dyDescent="0.25">
      <c r="A951" s="4">
        <v>945</v>
      </c>
      <c r="C951" s="106">
        <f>IF(male=0,VLOOKUP((($A$5:$A$1570/'Life tables'!$I$2)*2)+age,lifetable,13,1),IF(male=1,VLOOKUP((($A$5:$A$1570/'Life tables'!$I$2)*2)+age,lifetable,10,1),"error"))</f>
        <v>1.5755603186140554E-3</v>
      </c>
      <c r="F951" s="97">
        <f t="shared" si="270"/>
        <v>32.28225485331869</v>
      </c>
      <c r="G951" s="97">
        <f t="shared" si="285"/>
        <v>3.2428200630528621</v>
      </c>
      <c r="H951" s="97">
        <f t="shared" si="271"/>
        <v>7.4207953174225558E-2</v>
      </c>
      <c r="I951" s="97">
        <f t="shared" si="272"/>
        <v>7.4207953174225558E-2</v>
      </c>
      <c r="J951" s="97">
        <f t="shared" si="286"/>
        <v>5.6205736566720316E-2</v>
      </c>
      <c r="K951" s="97">
        <f t="shared" si="273"/>
        <v>0.17890796115847002</v>
      </c>
      <c r="L951" s="97">
        <f t="shared" si="274"/>
        <v>28.655905186192186</v>
      </c>
      <c r="M951" s="97">
        <f t="shared" si="275"/>
        <v>189.53504479749034</v>
      </c>
      <c r="N951" s="97">
        <f t="shared" si="287"/>
        <v>18.252635465836303</v>
      </c>
      <c r="O951" s="97">
        <f t="shared" si="276"/>
        <v>0.43568851658950924</v>
      </c>
      <c r="P951" s="97">
        <f t="shared" si="277"/>
        <v>0.43568851658950924</v>
      </c>
      <c r="Q951" s="97">
        <f t="shared" si="288"/>
        <v>0.32875493079579099</v>
      </c>
      <c r="R951" s="97">
        <f t="shared" si="278"/>
        <v>3.4153239553988891E-2</v>
      </c>
      <c r="S951" s="97">
        <f t="shared" si="279"/>
        <v>170.04812412812524</v>
      </c>
      <c r="T951" s="97">
        <f t="shared" si="280"/>
        <v>199.7919106877867</v>
      </c>
      <c r="U951" s="97">
        <f t="shared" si="281"/>
        <v>578.98881152947774</v>
      </c>
      <c r="V951" s="33">
        <f t="shared" si="282"/>
        <v>999.99999999999852</v>
      </c>
      <c r="W951" s="101">
        <f t="shared" si="283"/>
        <v>14742.989306378688</v>
      </c>
      <c r="X951" s="108">
        <f t="shared" si="284"/>
        <v>221.21927778273405</v>
      </c>
      <c r="Y951" s="32">
        <f>(uNES*L951+ uOCEX*G951+uEREX*'PH + UC'!H951+uHOEX*I951+uNES*S951+ uOCEX*N951+uEREX*O951+uHOEX*P951)/(1+oDR)^A$5:A$65536</f>
        <v>111.11642812110469</v>
      </c>
    </row>
    <row r="952" spans="1:25" x14ac:dyDescent="0.25">
      <c r="A952" s="4">
        <v>946</v>
      </c>
      <c r="C952" s="106">
        <f>IF(male=0,VLOOKUP((($A$5:$A$1570/'Life tables'!$I$2)*2)+age,lifetable,13,1),IF(male=1,VLOOKUP((($A$5:$A$1570/'Life tables'!$I$2)*2)+age,lifetable,10,1),"error"))</f>
        <v>1.5755603186140554E-3</v>
      </c>
      <c r="F952" s="97">
        <f t="shared" si="270"/>
        <v>32.19518318254935</v>
      </c>
      <c r="G952" s="97">
        <f t="shared" si="285"/>
        <v>3.2340735314931153</v>
      </c>
      <c r="H952" s="97">
        <f t="shared" si="271"/>
        <v>7.4007799545037889E-2</v>
      </c>
      <c r="I952" s="97">
        <f t="shared" si="272"/>
        <v>7.4007799545037889E-2</v>
      </c>
      <c r="J952" s="97">
        <f t="shared" si="286"/>
        <v>5.6054138501098118E-2</v>
      </c>
      <c r="K952" s="97">
        <f t="shared" si="273"/>
        <v>0.17842541075538371</v>
      </c>
      <c r="L952" s="97">
        <f t="shared" si="274"/>
        <v>28.578614502709677</v>
      </c>
      <c r="M952" s="97">
        <f t="shared" si="275"/>
        <v>189.02409460018472</v>
      </c>
      <c r="N952" s="97">
        <f t="shared" si="287"/>
        <v>18.203429854797029</v>
      </c>
      <c r="O952" s="97">
        <f t="shared" si="276"/>
        <v>0.43451398375441769</v>
      </c>
      <c r="P952" s="97">
        <f t="shared" si="277"/>
        <v>0.43451398375441769</v>
      </c>
      <c r="Q952" s="97">
        <f t="shared" si="288"/>
        <v>0.32786867043726581</v>
      </c>
      <c r="R952" s="97">
        <f t="shared" si="278"/>
        <v>3.4061168958245597E-2</v>
      </c>
      <c r="S952" s="97">
        <f t="shared" si="279"/>
        <v>169.58970693848335</v>
      </c>
      <c r="T952" s="97">
        <f t="shared" si="280"/>
        <v>200.17583349672506</v>
      </c>
      <c r="U952" s="97">
        <f t="shared" si="281"/>
        <v>579.20129810919138</v>
      </c>
      <c r="V952" s="33">
        <f t="shared" si="282"/>
        <v>999.99999999999852</v>
      </c>
      <c r="W952" s="101">
        <f t="shared" si="283"/>
        <v>14686.366486477616</v>
      </c>
      <c r="X952" s="108">
        <f t="shared" si="284"/>
        <v>220.62286839408208</v>
      </c>
      <c r="Y952" s="32">
        <f>(uNES*L952+ uOCEX*G952+uEREX*'PH + UC'!H952+uHOEX*I952+uNES*S952+ uOCEX*N952+uEREX*O952+uHOEX*P952)/(1+oDR)^A$5:A$65536</f>
        <v>110.7849875037798</v>
      </c>
    </row>
    <row r="953" spans="1:25" x14ac:dyDescent="0.25">
      <c r="A953" s="4">
        <v>947</v>
      </c>
      <c r="C953" s="106">
        <f>IF(male=0,VLOOKUP((($A$5:$A$1570/'Life tables'!$I$2)*2)+age,lifetable,13,1),IF(male=1,VLOOKUP((($A$5:$A$1570/'Life tables'!$I$2)*2)+age,lifetable,10,1),"error"))</f>
        <v>1.5755603186140554E-3</v>
      </c>
      <c r="F953" s="97">
        <f t="shared" si="270"/>
        <v>32.108348234789808</v>
      </c>
      <c r="G953" s="97">
        <f t="shared" si="285"/>
        <v>3.2253507792551361</v>
      </c>
      <c r="H953" s="97">
        <f t="shared" si="271"/>
        <v>7.3808190076414787E-2</v>
      </c>
      <c r="I953" s="97">
        <f t="shared" si="272"/>
        <v>7.3808190076414787E-2</v>
      </c>
      <c r="J953" s="97">
        <f t="shared" si="286"/>
        <v>5.5902952587328032E-2</v>
      </c>
      <c r="K953" s="97">
        <f t="shared" si="273"/>
        <v>0.17794417226905274</v>
      </c>
      <c r="L953" s="97">
        <f t="shared" si="274"/>
        <v>28.501533950525463</v>
      </c>
      <c r="M953" s="97">
        <f t="shared" si="275"/>
        <v>188.51452015929226</v>
      </c>
      <c r="N953" s="97">
        <f t="shared" si="287"/>
        <v>18.154356732081094</v>
      </c>
      <c r="O953" s="97">
        <f t="shared" si="276"/>
        <v>0.43334261340187114</v>
      </c>
      <c r="P953" s="97">
        <f t="shared" si="277"/>
        <v>0.43334261340187114</v>
      </c>
      <c r="Q953" s="97">
        <f t="shared" si="288"/>
        <v>0.32698479637466221</v>
      </c>
      <c r="R953" s="97">
        <f t="shared" si="278"/>
        <v>3.3969346266727075E-2</v>
      </c>
      <c r="S953" s="97">
        <f t="shared" si="279"/>
        <v>169.13252405776603</v>
      </c>
      <c r="T953" s="97">
        <f t="shared" si="280"/>
        <v>200.55872124568705</v>
      </c>
      <c r="U953" s="97">
        <f t="shared" si="281"/>
        <v>579.41321162772715</v>
      </c>
      <c r="V953" s="33">
        <f t="shared" si="282"/>
        <v>999.99999999999852</v>
      </c>
      <c r="W953" s="101">
        <f t="shared" si="283"/>
        <v>14629.961158927588</v>
      </c>
      <c r="X953" s="108">
        <f t="shared" si="284"/>
        <v>220.02806712658429</v>
      </c>
      <c r="Y953" s="32">
        <f>(uNES*L953+ uOCEX*G953+uEREX*'PH + UC'!H953+uHOEX*I953+uNES*S953+ uOCEX*N953+uEREX*O953+uHOEX*P953)/(1+oDR)^A$5:A$65536</f>
        <v>110.45453561256448</v>
      </c>
    </row>
    <row r="954" spans="1:25" x14ac:dyDescent="0.25">
      <c r="A954" s="4">
        <v>948</v>
      </c>
      <c r="C954" s="106">
        <f>IF(male=0,VLOOKUP((($A$5:$A$1570/'Life tables'!$I$2)*2)+age,lifetable,13,1),IF(male=1,VLOOKUP((($A$5:$A$1570/'Life tables'!$I$2)*2)+age,lifetable,10,1),"error"))</f>
        <v>1.5755603186140554E-3</v>
      </c>
      <c r="F954" s="97">
        <f t="shared" si="270"/>
        <v>32.021749271417903</v>
      </c>
      <c r="G954" s="97">
        <f t="shared" si="285"/>
        <v>3.2166517321427834</v>
      </c>
      <c r="H954" s="97">
        <f t="shared" si="271"/>
        <v>7.3609123070468699E-2</v>
      </c>
      <c r="I954" s="97">
        <f t="shared" si="272"/>
        <v>7.3609123070468699E-2</v>
      </c>
      <c r="J954" s="97">
        <f t="shared" si="286"/>
        <v>5.5752177539415547E-2</v>
      </c>
      <c r="K954" s="97">
        <f t="shared" si="273"/>
        <v>0.1774642416060398</v>
      </c>
      <c r="L954" s="97">
        <f t="shared" si="274"/>
        <v>28.424662873988726</v>
      </c>
      <c r="M954" s="97">
        <f t="shared" si="275"/>
        <v>188.00631785516637</v>
      </c>
      <c r="N954" s="97">
        <f t="shared" si="287"/>
        <v>18.10541574910869</v>
      </c>
      <c r="O954" s="97">
        <f t="shared" si="276"/>
        <v>0.43217439721130568</v>
      </c>
      <c r="P954" s="97">
        <f t="shared" si="277"/>
        <v>0.43217439721130568</v>
      </c>
      <c r="Q954" s="97">
        <f t="shared" si="288"/>
        <v>0.32610330232958112</v>
      </c>
      <c r="R954" s="97">
        <f t="shared" si="278"/>
        <v>3.3877770827191629E-2</v>
      </c>
      <c r="S954" s="97">
        <f t="shared" si="279"/>
        <v>168.67657223847829</v>
      </c>
      <c r="T954" s="97">
        <f t="shared" si="280"/>
        <v>200.94057672555604</v>
      </c>
      <c r="U954" s="97">
        <f t="shared" si="281"/>
        <v>579.62455364016034</v>
      </c>
      <c r="V954" s="33">
        <f t="shared" si="282"/>
        <v>999.99999999999841</v>
      </c>
      <c r="W954" s="101">
        <f t="shared" si="283"/>
        <v>14573.772490214413</v>
      </c>
      <c r="X954" s="108">
        <f t="shared" si="284"/>
        <v>219.43486963428205</v>
      </c>
      <c r="Y954" s="32">
        <f>(uNES*L954+ uOCEX*G954+uEREX*'PH + UC'!H954+uHOEX*I954+uNES*S954+ uOCEX*N954+uEREX*O954+uHOEX*P954)/(1+oDR)^A$5:A$65536</f>
        <v>110.12506949299924</v>
      </c>
    </row>
    <row r="955" spans="1:25" x14ac:dyDescent="0.25">
      <c r="A955" s="4">
        <v>949</v>
      </c>
      <c r="C955" s="106">
        <f>IF(male=0,VLOOKUP((($A$5:$A$1570/'Life tables'!$I$2)*2)+age,lifetable,13,1),IF(male=1,VLOOKUP((($A$5:$A$1570/'Life tables'!$I$2)*2)+age,lifetable,10,1),"error"))</f>
        <v>1.5755603186140554E-3</v>
      </c>
      <c r="F955" s="97">
        <f t="shared" si="270"/>
        <v>31.935385560899483</v>
      </c>
      <c r="G955" s="97">
        <f t="shared" si="285"/>
        <v>3.2079763166719206</v>
      </c>
      <c r="H955" s="97">
        <f t="shared" si="271"/>
        <v>7.3410596845605428E-2</v>
      </c>
      <c r="I955" s="97">
        <f t="shared" si="272"/>
        <v>7.3410596845605428E-2</v>
      </c>
      <c r="J955" s="97">
        <f t="shared" si="286"/>
        <v>5.5601812083706875E-2</v>
      </c>
      <c r="K955" s="97">
        <f t="shared" si="273"/>
        <v>0.17698561471218943</v>
      </c>
      <c r="L955" s="97">
        <f t="shared" si="274"/>
        <v>28.348000623740457</v>
      </c>
      <c r="M955" s="97">
        <f t="shared" si="275"/>
        <v>187.49948407338252</v>
      </c>
      <c r="N955" s="97">
        <f t="shared" si="287"/>
        <v>18.056606557802901</v>
      </c>
      <c r="O955" s="97">
        <f t="shared" si="276"/>
        <v>0.43100932687416144</v>
      </c>
      <c r="P955" s="97">
        <f t="shared" si="277"/>
        <v>0.43100932687416144</v>
      </c>
      <c r="Q955" s="97">
        <f t="shared" si="288"/>
        <v>0.32522418203268111</v>
      </c>
      <c r="R955" s="97">
        <f t="shared" si="278"/>
        <v>3.3786441988338564E-2</v>
      </c>
      <c r="S955" s="97">
        <f t="shared" si="279"/>
        <v>168.22184823781026</v>
      </c>
      <c r="T955" s="97">
        <f t="shared" si="280"/>
        <v>201.32140271967242</v>
      </c>
      <c r="U955" s="97">
        <f t="shared" si="281"/>
        <v>579.83532569686088</v>
      </c>
      <c r="V955" s="33">
        <f t="shared" si="282"/>
        <v>999.99999999999841</v>
      </c>
      <c r="W955" s="101">
        <f t="shared" si="283"/>
        <v>14517.799649916687</v>
      </c>
      <c r="X955" s="108">
        <f t="shared" si="284"/>
        <v>218.84327158346508</v>
      </c>
      <c r="Y955" s="32">
        <f>(uNES*L955+ uOCEX*G955+uEREX*'PH + UC'!H955+uHOEX*I955+uNES*S955+ uOCEX*N955+uEREX*O955+uHOEX*P955)/(1+oDR)^A$5:A$65536</f>
        <v>109.79658619970691</v>
      </c>
    </row>
    <row r="956" spans="1:25" x14ac:dyDescent="0.25">
      <c r="A956" s="4">
        <v>950</v>
      </c>
      <c r="C956" s="106">
        <f>IF(male=0,VLOOKUP((($A$5:$A$1570/'Life tables'!$I$2)*2)+age,lifetable,13,1),IF(male=1,VLOOKUP((($A$5:$A$1570/'Life tables'!$I$2)*2)+age,lifetable,10,1),"error"))</f>
        <v>1.5755603186140554E-3</v>
      </c>
      <c r="F956" s="97">
        <f t="shared" si="270"/>
        <v>31.849256378510695</v>
      </c>
      <c r="G956" s="97">
        <f t="shared" si="285"/>
        <v>3.1993244600425195</v>
      </c>
      <c r="H956" s="97">
        <f t="shared" si="271"/>
        <v>7.3212609735885795E-2</v>
      </c>
      <c r="I956" s="97">
        <f t="shared" si="272"/>
        <v>7.3212609735885795E-2</v>
      </c>
      <c r="J956" s="97">
        <f t="shared" si="286"/>
        <v>5.5451854958405468E-2</v>
      </c>
      <c r="K956" s="97">
        <f t="shared" si="273"/>
        <v>0.17650828757108855</v>
      </c>
      <c r="L956" s="97">
        <f t="shared" si="274"/>
        <v>28.271546556466909</v>
      </c>
      <c r="M956" s="97">
        <f t="shared" si="275"/>
        <v>186.99401520495439</v>
      </c>
      <c r="N956" s="97">
        <f t="shared" si="287"/>
        <v>18.007928810610526</v>
      </c>
      <c r="O956" s="97">
        <f t="shared" si="276"/>
        <v>0.42984739409437961</v>
      </c>
      <c r="P956" s="97">
        <f t="shared" si="277"/>
        <v>0.42984739409437961</v>
      </c>
      <c r="Q956" s="97">
        <f t="shared" si="288"/>
        <v>0.32434742922405368</v>
      </c>
      <c r="R956" s="97">
        <f t="shared" si="278"/>
        <v>3.3695359099847125E-2</v>
      </c>
      <c r="S956" s="97">
        <f t="shared" si="279"/>
        <v>167.7683488178312</v>
      </c>
      <c r="T956" s="97">
        <f t="shared" si="280"/>
        <v>201.70120200385489</v>
      </c>
      <c r="U956" s="97">
        <f t="shared" si="281"/>
        <v>580.04552934353183</v>
      </c>
      <c r="V956" s="33">
        <f t="shared" si="282"/>
        <v>999.99999999999841</v>
      </c>
      <c r="W956" s="101">
        <f t="shared" si="283"/>
        <v>14462.04181069962</v>
      </c>
      <c r="X956" s="108">
        <f t="shared" si="284"/>
        <v>218.25326865261167</v>
      </c>
      <c r="Y956" s="32">
        <f>(uNES*L956+ uOCEX*G956+uEREX*'PH + UC'!H956+uHOEX*I956+uNES*S956+ uOCEX*N956+uEREX*O956+uHOEX*P956)/(1+oDR)^A$5:A$65536</f>
        <v>109.46908279635164</v>
      </c>
    </row>
    <row r="957" spans="1:25" x14ac:dyDescent="0.25">
      <c r="A957" s="4">
        <v>951</v>
      </c>
      <c r="C957" s="106">
        <f>IF(male=0,VLOOKUP((($A$5:$A$1570/'Life tables'!$I$2)*2)+age,lifetable,13,1),IF(male=1,VLOOKUP((($A$5:$A$1570/'Life tables'!$I$2)*2)+age,lifetable,10,1),"error"))</f>
        <v>1.5755603186140554E-3</v>
      </c>
      <c r="F957" s="97">
        <f t="shared" si="270"/>
        <v>31.763361006074014</v>
      </c>
      <c r="G957" s="97">
        <f t="shared" si="285"/>
        <v>3.1906960901121448</v>
      </c>
      <c r="H957" s="97">
        <f t="shared" si="271"/>
        <v>7.3015160090418765E-2</v>
      </c>
      <c r="I957" s="97">
        <f t="shared" si="272"/>
        <v>7.3015160090418765E-2</v>
      </c>
      <c r="J957" s="97">
        <f t="shared" si="286"/>
        <v>5.5302304913112381E-2</v>
      </c>
      <c r="K957" s="97">
        <f t="shared" si="273"/>
        <v>0.17603225620260396</v>
      </c>
      <c r="L957" s="97">
        <f t="shared" si="274"/>
        <v>28.195300034665316</v>
      </c>
      <c r="M957" s="97">
        <f t="shared" si="275"/>
        <v>186.48990764653763</v>
      </c>
      <c r="N957" s="97">
        <f t="shared" si="287"/>
        <v>17.959382160521699</v>
      </c>
      <c r="O957" s="97">
        <f t="shared" si="276"/>
        <v>0.42868859058887049</v>
      </c>
      <c r="P957" s="97">
        <f t="shared" si="277"/>
        <v>0.42868859058887049</v>
      </c>
      <c r="Q957" s="97">
        <f t="shared" si="288"/>
        <v>0.3234730376535766</v>
      </c>
      <c r="R957" s="97">
        <f t="shared" si="278"/>
        <v>3.3604521512413207E-2</v>
      </c>
      <c r="S957" s="97">
        <f t="shared" si="279"/>
        <v>167.31607074567219</v>
      </c>
      <c r="T957" s="97">
        <f t="shared" si="280"/>
        <v>202.07997734642157</v>
      </c>
      <c r="U957" s="97">
        <f t="shared" si="281"/>
        <v>580.25516612124682</v>
      </c>
      <c r="V957" s="33">
        <f t="shared" si="282"/>
        <v>999.99999999999829</v>
      </c>
      <c r="W957" s="101">
        <f t="shared" si="283"/>
        <v>14406.498148308538</v>
      </c>
      <c r="X957" s="108">
        <f t="shared" si="284"/>
        <v>217.66485653232991</v>
      </c>
      <c r="Y957" s="32">
        <f>(uNES*L957+ uOCEX*G957+uEREX*'PH + UC'!H957+uHOEX*I957+uNES*S957+ uOCEX*N957+uEREX*O957+uHOEX*P957)/(1+oDR)^A$5:A$65536</f>
        <v>109.14255635559866</v>
      </c>
    </row>
    <row r="958" spans="1:25" x14ac:dyDescent="0.25">
      <c r="A958" s="4">
        <v>952</v>
      </c>
      <c r="C958" s="106">
        <f>IF(male=0,VLOOKUP((($A$5:$A$1570/'Life tables'!$I$2)*2)+age,lifetable,13,1),IF(male=1,VLOOKUP((($A$5:$A$1570/'Life tables'!$I$2)*2)+age,lifetable,10,1),"error"))</f>
        <v>1.5755603186140554E-3</v>
      </c>
      <c r="F958" s="97">
        <f t="shared" si="270"/>
        <v>31.677698731707533</v>
      </c>
      <c r="G958" s="97">
        <f t="shared" si="285"/>
        <v>3.182091135370769</v>
      </c>
      <c r="H958" s="97">
        <f t="shared" si="271"/>
        <v>7.2818246272785242E-2</v>
      </c>
      <c r="I958" s="97">
        <f t="shared" si="272"/>
        <v>7.2818246272785242E-2</v>
      </c>
      <c r="J958" s="97">
        <f t="shared" si="286"/>
        <v>5.5153160708389846E-2</v>
      </c>
      <c r="K958" s="97">
        <f t="shared" si="273"/>
        <v>0.17555751666149261</v>
      </c>
      <c r="L958" s="97">
        <f t="shared" si="274"/>
        <v>28.119260426421313</v>
      </c>
      <c r="M958" s="97">
        <f t="shared" si="275"/>
        <v>185.98715780062241</v>
      </c>
      <c r="N958" s="97">
        <f t="shared" si="287"/>
        <v>17.910966261088429</v>
      </c>
      <c r="O958" s="97">
        <f t="shared" si="276"/>
        <v>0.42753290808795652</v>
      </c>
      <c r="P958" s="97">
        <f t="shared" si="277"/>
        <v>0.42753290808795652</v>
      </c>
      <c r="Q958" s="97">
        <f t="shared" si="288"/>
        <v>0.32260100108124745</v>
      </c>
      <c r="R958" s="97">
        <f t="shared" si="278"/>
        <v>3.3513928577784048E-2</v>
      </c>
      <c r="S958" s="97">
        <f t="shared" si="279"/>
        <v>166.86501079369904</v>
      </c>
      <c r="T958" s="97">
        <f t="shared" si="280"/>
        <v>202.4577315082112</v>
      </c>
      <c r="U958" s="97">
        <f t="shared" si="281"/>
        <v>580.46423756648608</v>
      </c>
      <c r="V958" s="33">
        <f t="shared" si="282"/>
        <v>999.99999999999829</v>
      </c>
      <c r="W958" s="101">
        <f t="shared" si="283"/>
        <v>14351.167841562205</v>
      </c>
      <c r="X958" s="108">
        <f t="shared" si="284"/>
        <v>217.07803092530105</v>
      </c>
      <c r="Y958" s="32">
        <f>(uNES*L958+ uOCEX*G958+uEREX*'PH + UC'!H958+uHOEX*I958+uNES*S958+ uOCEX*N958+uEREX*O958+uHOEX*P958)/(1+oDR)^A$5:A$65536</f>
        <v>108.81700395907525</v>
      </c>
    </row>
    <row r="959" spans="1:25" x14ac:dyDescent="0.25">
      <c r="A959" s="4">
        <v>953</v>
      </c>
      <c r="C959" s="106">
        <f>IF(male=0,VLOOKUP((($A$5:$A$1570/'Life tables'!$I$2)*2)+age,lifetable,13,1),IF(male=1,VLOOKUP((($A$5:$A$1570/'Life tables'!$I$2)*2)+age,lifetable,10,1),"error"))</f>
        <v>1.5755603186140554E-3</v>
      </c>
      <c r="F959" s="97">
        <f t="shared" si="270"/>
        <v>31.592268849586716</v>
      </c>
      <c r="G959" s="97">
        <f t="shared" si="285"/>
        <v>3.1735095249168408</v>
      </c>
      <c r="H959" s="97">
        <f t="shared" si="271"/>
        <v>7.2621866660490295E-2</v>
      </c>
      <c r="I959" s="97">
        <f t="shared" si="272"/>
        <v>7.2621866660490295E-2</v>
      </c>
      <c r="J959" s="97">
        <f t="shared" si="286"/>
        <v>5.5004421115346362E-2</v>
      </c>
      <c r="K959" s="97">
        <f t="shared" si="273"/>
        <v>0.17508406503608134</v>
      </c>
      <c r="L959" s="97">
        <f t="shared" si="274"/>
        <v>28.043427105197466</v>
      </c>
      <c r="M959" s="97">
        <f t="shared" si="275"/>
        <v>185.48576207571432</v>
      </c>
      <c r="N959" s="97">
        <f t="shared" si="287"/>
        <v>17.862680766442018</v>
      </c>
      <c r="O959" s="97">
        <f t="shared" si="276"/>
        <v>0.42638033833578781</v>
      </c>
      <c r="P959" s="97">
        <f t="shared" si="277"/>
        <v>0.42638033833578781</v>
      </c>
      <c r="Q959" s="97">
        <f t="shared" si="288"/>
        <v>0.32173131327749815</v>
      </c>
      <c r="R959" s="97">
        <f t="shared" si="278"/>
        <v>3.3423579648790842E-2</v>
      </c>
      <c r="S959" s="97">
        <f t="shared" si="279"/>
        <v>166.41516573967442</v>
      </c>
      <c r="T959" s="97">
        <f t="shared" si="280"/>
        <v>202.83446724260403</v>
      </c>
      <c r="U959" s="97">
        <f t="shared" si="281"/>
        <v>580.67274521117099</v>
      </c>
      <c r="V959" s="33">
        <f t="shared" si="282"/>
        <v>999.99999999999829</v>
      </c>
      <c r="W959" s="101">
        <f t="shared" si="283"/>
        <v>14296.050072345828</v>
      </c>
      <c r="X959" s="108">
        <f t="shared" si="284"/>
        <v>216.49278754622333</v>
      </c>
      <c r="Y959" s="32">
        <f>(uNES*L959+ uOCEX*G959+uEREX*'PH + UC'!H959+uHOEX*I959+uNES*S959+ uOCEX*N959+uEREX*O959+uHOEX*P959)/(1+oDR)^A$5:A$65536</f>
        <v>108.49242269733243</v>
      </c>
    </row>
    <row r="960" spans="1:25" x14ac:dyDescent="0.25">
      <c r="A960" s="4">
        <v>954</v>
      </c>
      <c r="C960" s="106">
        <f>IF(male=0,VLOOKUP((($A$5:$A$1570/'Life tables'!$I$2)*2)+age,lifetable,13,1),IF(male=1,VLOOKUP((($A$5:$A$1570/'Life tables'!$I$2)*2)+age,lifetable,10,1),"error"))</f>
        <v>1.5755603186140554E-3</v>
      </c>
      <c r="F960" s="97">
        <f t="shared" si="270"/>
        <v>31.507070659718032</v>
      </c>
      <c r="G960" s="97">
        <f t="shared" si="285"/>
        <v>3.1649511884345438</v>
      </c>
      <c r="H960" s="97">
        <f t="shared" si="271"/>
        <v>7.2426019644442896E-2</v>
      </c>
      <c r="I960" s="97">
        <f t="shared" si="272"/>
        <v>7.2426019644442896E-2</v>
      </c>
      <c r="J960" s="97">
        <f t="shared" si="286"/>
        <v>5.4856084915242659E-2</v>
      </c>
      <c r="K960" s="97">
        <f t="shared" si="273"/>
        <v>0.17461189744701247</v>
      </c>
      <c r="L960" s="97">
        <f t="shared" si="274"/>
        <v>27.967799449632345</v>
      </c>
      <c r="M960" s="97">
        <f t="shared" si="275"/>
        <v>184.98571688650523</v>
      </c>
      <c r="N960" s="97">
        <f t="shared" si="287"/>
        <v>17.814525331309532</v>
      </c>
      <c r="O960" s="97">
        <f t="shared" si="276"/>
        <v>0.42523087309073504</v>
      </c>
      <c r="P960" s="97">
        <f t="shared" si="277"/>
        <v>0.42523087309073504</v>
      </c>
      <c r="Q960" s="97">
        <f t="shared" si="288"/>
        <v>0.32086396802349054</v>
      </c>
      <c r="R960" s="97">
        <f t="shared" si="278"/>
        <v>3.3333474079379526E-2</v>
      </c>
      <c r="S960" s="97">
        <f t="shared" si="279"/>
        <v>165.96653236691134</v>
      </c>
      <c r="T960" s="97">
        <f t="shared" si="280"/>
        <v>203.21018729554277</v>
      </c>
      <c r="U960" s="97">
        <f t="shared" si="281"/>
        <v>580.88069058269741</v>
      </c>
      <c r="V960" s="33">
        <f t="shared" si="282"/>
        <v>999.99999999999829</v>
      </c>
      <c r="W960" s="101">
        <f t="shared" si="283"/>
        <v>14241.144025603888</v>
      </c>
      <c r="X960" s="108">
        <f t="shared" si="284"/>
        <v>215.90912212175812</v>
      </c>
      <c r="Y960" s="32">
        <f>(uNES*L960+ uOCEX*G960+uEREX*'PH + UC'!H960+uHOEX*I960+uNES*S960+ uOCEX*N960+uEREX*O960+uHOEX*P960)/(1+oDR)^A$5:A$65536</f>
        <v>108.16880966980678</v>
      </c>
    </row>
    <row r="961" spans="1:25" x14ac:dyDescent="0.25">
      <c r="A961" s="4">
        <v>955</v>
      </c>
      <c r="C961" s="106">
        <f>IF(male=0,VLOOKUP((($A$5:$A$1570/'Life tables'!$I$2)*2)+age,lifetable,13,1),IF(male=1,VLOOKUP((($A$5:$A$1570/'Life tables'!$I$2)*2)+age,lifetable,10,1),"error"))</f>
        <v>1.5755603186140554E-3</v>
      </c>
      <c r="F961" s="97">
        <f t="shared" si="270"/>
        <v>31.422103467723872</v>
      </c>
      <c r="G961" s="97">
        <f t="shared" si="285"/>
        <v>3.156416056172195</v>
      </c>
      <c r="H961" s="97">
        <f t="shared" si="271"/>
        <v>7.2230703628461443E-2</v>
      </c>
      <c r="I961" s="97">
        <f t="shared" si="272"/>
        <v>7.2230703628461443E-2</v>
      </c>
      <c r="J961" s="97">
        <f t="shared" si="286"/>
        <v>5.4708150899117167E-2</v>
      </c>
      <c r="K961" s="97">
        <f t="shared" si="273"/>
        <v>0.17414101004605162</v>
      </c>
      <c r="L961" s="97">
        <f t="shared" si="274"/>
        <v>27.892376843349584</v>
      </c>
      <c r="M961" s="97">
        <f t="shared" si="275"/>
        <v>184.48701865403422</v>
      </c>
      <c r="N961" s="97">
        <f t="shared" si="287"/>
        <v>17.766499611029275</v>
      </c>
      <c r="O961" s="97">
        <f t="shared" si="276"/>
        <v>0.42408450412575943</v>
      </c>
      <c r="P961" s="97">
        <f t="shared" si="277"/>
        <v>0.42408450412575943</v>
      </c>
      <c r="Q961" s="97">
        <f t="shared" si="288"/>
        <v>0.31999895911139642</v>
      </c>
      <c r="R961" s="97">
        <f t="shared" si="278"/>
        <v>3.3243611224639751E-2</v>
      </c>
      <c r="S961" s="97">
        <f t="shared" si="279"/>
        <v>165.5191074644174</v>
      </c>
      <c r="T961" s="97">
        <f t="shared" si="280"/>
        <v>203.58489440555329</v>
      </c>
      <c r="U961" s="97">
        <f t="shared" si="281"/>
        <v>581.08807520396806</v>
      </c>
      <c r="V961" s="33">
        <f t="shared" si="282"/>
        <v>999.99999999999818</v>
      </c>
      <c r="W961" s="101">
        <f t="shared" si="283"/>
        <v>14186.448889332756</v>
      </c>
      <c r="X961" s="108">
        <f t="shared" si="284"/>
        <v>215.32703039047689</v>
      </c>
      <c r="Y961" s="32">
        <f>(uNES*L961+ uOCEX*G961+uEREX*'PH + UC'!H961+uHOEX*I961+uNES*S961+ uOCEX*N961+uEREX*O961+uHOEX*P961)/(1+oDR)^A$5:A$65536</f>
        <v>107.84616198478371</v>
      </c>
    </row>
    <row r="962" spans="1:25" x14ac:dyDescent="0.25">
      <c r="A962" s="4">
        <v>956</v>
      </c>
      <c r="C962" s="106">
        <f>IF(male=0,VLOOKUP((($A$5:$A$1570/'Life tables'!$I$2)*2)+age,lifetable,13,1),IF(male=1,VLOOKUP((($A$5:$A$1570/'Life tables'!$I$2)*2)+age,lifetable,10,1),"error"))</f>
        <v>1.5755603186140554E-3</v>
      </c>
      <c r="F962" s="97">
        <f t="shared" si="270"/>
        <v>31.337366584638165</v>
      </c>
      <c r="G962" s="97">
        <f t="shared" si="285"/>
        <v>3.1479040589217102</v>
      </c>
      <c r="H962" s="97">
        <f t="shared" si="271"/>
        <v>7.2035917028803978E-2</v>
      </c>
      <c r="I962" s="97">
        <f t="shared" si="272"/>
        <v>7.2035917028803978E-2</v>
      </c>
      <c r="J962" s="97">
        <f t="shared" si="286"/>
        <v>5.4560617867430238E-2</v>
      </c>
      <c r="K962" s="97">
        <f t="shared" si="273"/>
        <v>0.1736713990149551</v>
      </c>
      <c r="L962" s="97">
        <f t="shared" si="274"/>
        <v>27.817158674776461</v>
      </c>
      <c r="M962" s="97">
        <f t="shared" si="275"/>
        <v>183.98966380583877</v>
      </c>
      <c r="N962" s="97">
        <f t="shared" si="287"/>
        <v>17.718603261565367</v>
      </c>
      <c r="O962" s="97">
        <f t="shared" si="276"/>
        <v>0.42294122322876015</v>
      </c>
      <c r="P962" s="97">
        <f t="shared" si="277"/>
        <v>0.42294122322876015</v>
      </c>
      <c r="Q962" s="97">
        <f t="shared" si="288"/>
        <v>0.31913628034465896</v>
      </c>
      <c r="R962" s="97">
        <f t="shared" si="278"/>
        <v>3.3153990440832171E-2</v>
      </c>
      <c r="S962" s="97">
        <f t="shared" si="279"/>
        <v>165.0728878270304</v>
      </c>
      <c r="T962" s="97">
        <f t="shared" si="280"/>
        <v>203.95859130376539</v>
      </c>
      <c r="U962" s="97">
        <f t="shared" si="281"/>
        <v>581.2949005934239</v>
      </c>
      <c r="V962" s="33">
        <f t="shared" si="282"/>
        <v>999.99999999999841</v>
      </c>
      <c r="W962" s="101">
        <f t="shared" si="283"/>
        <v>14131.963854573103</v>
      </c>
      <c r="X962" s="108">
        <f t="shared" si="284"/>
        <v>214.74650810280906</v>
      </c>
      <c r="Y962" s="32">
        <f>(uNES*L962+ uOCEX*G962+uEREX*'PH + UC'!H962+uHOEX*I962+uNES*S962+ uOCEX*N962+uEREX*O962+uHOEX*P962)/(1+oDR)^A$5:A$65536</f>
        <v>107.52447675936075</v>
      </c>
    </row>
    <row r="963" spans="1:25" x14ac:dyDescent="0.25">
      <c r="A963" s="4">
        <v>957</v>
      </c>
      <c r="C963" s="106">
        <f>IF(male=0,VLOOKUP((($A$5:$A$1570/'Life tables'!$I$2)*2)+age,lifetable,13,1),IF(male=1,VLOOKUP((($A$5:$A$1570/'Life tables'!$I$2)*2)+age,lifetable,10,1),"error"))</f>
        <v>1.5755603186140554E-3</v>
      </c>
      <c r="F963" s="97">
        <f t="shared" si="270"/>
        <v>31.25285932671213</v>
      </c>
      <c r="G963" s="97">
        <f t="shared" si="285"/>
        <v>3.1394151279990936</v>
      </c>
      <c r="H963" s="97">
        <f t="shared" si="271"/>
        <v>7.1841658273721604E-2</v>
      </c>
      <c r="I963" s="97">
        <f t="shared" si="272"/>
        <v>7.1841658273721604E-2</v>
      </c>
      <c r="J963" s="97">
        <f t="shared" si="286"/>
        <v>5.4413484629725867E-2</v>
      </c>
      <c r="K963" s="97">
        <f t="shared" si="273"/>
        <v>0.17320306056439344</v>
      </c>
      <c r="L963" s="97">
        <f t="shared" si="274"/>
        <v>27.742144336971474</v>
      </c>
      <c r="M963" s="97">
        <f t="shared" si="275"/>
        <v>183.4936487760969</v>
      </c>
      <c r="N963" s="97">
        <f t="shared" si="287"/>
        <v>17.670835939521428</v>
      </c>
      <c r="O963" s="97">
        <f t="shared" si="276"/>
        <v>0.42180102220290111</v>
      </c>
      <c r="P963" s="97">
        <f t="shared" si="277"/>
        <v>0.42180102220290111</v>
      </c>
      <c r="Q963" s="97">
        <f t="shared" si="288"/>
        <v>0.31827592553823941</v>
      </c>
      <c r="R963" s="97">
        <f t="shared" si="278"/>
        <v>3.3064611085414003E-2</v>
      </c>
      <c r="S963" s="97">
        <f t="shared" si="279"/>
        <v>164.62787025554601</v>
      </c>
      <c r="T963" s="97">
        <f t="shared" si="280"/>
        <v>204.33128071393335</v>
      </c>
      <c r="U963" s="97">
        <f t="shared" si="281"/>
        <v>581.50116826507372</v>
      </c>
      <c r="V963" s="33">
        <f t="shared" si="282"/>
        <v>999.99999999999829</v>
      </c>
      <c r="W963" s="101">
        <f t="shared" si="283"/>
        <v>14077.688115402063</v>
      </c>
      <c r="X963" s="108">
        <f t="shared" si="284"/>
        <v>214.16755102099125</v>
      </c>
      <c r="Y963" s="32">
        <f>(uNES*L963+ uOCEX*G963+uEREX*'PH + UC'!H963+uHOEX*I963+uNES*S963+ uOCEX*N963+uEREX*O963+uHOEX*P963)/(1+oDR)^A$5:A$65536</f>
        <v>107.20375111941198</v>
      </c>
    </row>
    <row r="964" spans="1:25" x14ac:dyDescent="0.25">
      <c r="A964" s="4">
        <v>958</v>
      </c>
      <c r="C964" s="106">
        <f>IF(male=0,VLOOKUP((($A$5:$A$1570/'Life tables'!$I$2)*2)+age,lifetable,13,1),IF(male=1,VLOOKUP((($A$5:$A$1570/'Life tables'!$I$2)*2)+age,lifetable,10,1),"error"))</f>
        <v>1.5755603186140554E-3</v>
      </c>
      <c r="F964" s="97">
        <f t="shared" si="270"/>
        <v>31.168581015229691</v>
      </c>
      <c r="G964" s="97">
        <f t="shared" si="285"/>
        <v>3.1309491952258948</v>
      </c>
      <c r="H964" s="97">
        <f t="shared" si="271"/>
        <v>7.1647925803034265E-2</v>
      </c>
      <c r="I964" s="97">
        <f t="shared" si="272"/>
        <v>7.1647925803034265E-2</v>
      </c>
      <c r="J964" s="97">
        <f t="shared" si="286"/>
        <v>5.4266750004310346E-2</v>
      </c>
      <c r="K964" s="97">
        <f t="shared" si="273"/>
        <v>0.17273599093292835</v>
      </c>
      <c r="L964" s="97">
        <f t="shared" si="274"/>
        <v>27.667333227460489</v>
      </c>
      <c r="M964" s="97">
        <f t="shared" si="275"/>
        <v>182.99897000576158</v>
      </c>
      <c r="N964" s="97">
        <f t="shared" si="287"/>
        <v>17.623197302153514</v>
      </c>
      <c r="O964" s="97">
        <f t="shared" si="276"/>
        <v>0.42066389286692002</v>
      </c>
      <c r="P964" s="97">
        <f t="shared" si="277"/>
        <v>0.42066389286692002</v>
      </c>
      <c r="Q964" s="97">
        <f t="shared" si="288"/>
        <v>0.31741788851885067</v>
      </c>
      <c r="R964" s="97">
        <f t="shared" si="278"/>
        <v>3.2975472517063294E-2</v>
      </c>
      <c r="S964" s="97">
        <f t="shared" si="279"/>
        <v>164.18405155683831</v>
      </c>
      <c r="T964" s="97">
        <f t="shared" si="280"/>
        <v>204.70296535245652</v>
      </c>
      <c r="U964" s="97">
        <f t="shared" si="281"/>
        <v>581.70687972852375</v>
      </c>
      <c r="V964" s="33">
        <f t="shared" si="282"/>
        <v>999.99999999999841</v>
      </c>
      <c r="W964" s="101">
        <f t="shared" si="283"/>
        <v>14023.620868925384</v>
      </c>
      <c r="X964" s="108">
        <f t="shared" si="284"/>
        <v>213.59015491901812</v>
      </c>
      <c r="Y964" s="32">
        <f>(uNES*L964+ uOCEX*G964+uEREX*'PH + UC'!H964+uHOEX*I964+uNES*S964+ uOCEX*N964+uEREX*O964+uHOEX*P964)/(1+oDR)^A$5:A$65536</f>
        <v>106.88398219955259</v>
      </c>
    </row>
    <row r="965" spans="1:25" x14ac:dyDescent="0.25">
      <c r="A965" s="4">
        <v>959</v>
      </c>
      <c r="C965" s="106">
        <f>IF(male=0,VLOOKUP((($A$5:$A$1570/'Life tables'!$I$2)*2)+age,lifetable,13,1),IF(male=1,VLOOKUP((($A$5:$A$1570/'Life tables'!$I$2)*2)+age,lifetable,10,1),"error"))</f>
        <v>1.5755603186140554E-3</v>
      </c>
      <c r="F965" s="97">
        <f t="shared" si="270"/>
        <v>31.084530976332019</v>
      </c>
      <c r="G965" s="97">
        <f t="shared" si="285"/>
        <v>3.122506192911584</v>
      </c>
      <c r="H965" s="97">
        <f t="shared" si="271"/>
        <v>7.1454718067727352E-2</v>
      </c>
      <c r="I965" s="97">
        <f t="shared" si="272"/>
        <v>7.1454718067727352E-2</v>
      </c>
      <c r="J965" s="97">
        <f t="shared" si="286"/>
        <v>5.4120412817946814E-2</v>
      </c>
      <c r="K965" s="97">
        <f t="shared" si="273"/>
        <v>0.17227018638604036</v>
      </c>
      <c r="L965" s="97">
        <f t="shared" si="274"/>
        <v>27.592724748080993</v>
      </c>
      <c r="M965" s="97">
        <f t="shared" si="275"/>
        <v>182.5056239426861</v>
      </c>
      <c r="N965" s="97">
        <f t="shared" si="287"/>
        <v>17.575687007382204</v>
      </c>
      <c r="O965" s="97">
        <f t="shared" si="276"/>
        <v>0.41952982705541647</v>
      </c>
      <c r="P965" s="97">
        <f t="shared" si="277"/>
        <v>0.41952982705541647</v>
      </c>
      <c r="Q965" s="97">
        <f t="shared" si="288"/>
        <v>0.31656216312517454</v>
      </c>
      <c r="R965" s="97">
        <f t="shared" si="278"/>
        <v>3.2886574095701504E-2</v>
      </c>
      <c r="S965" s="97">
        <f t="shared" si="279"/>
        <v>163.74142854397218</v>
      </c>
      <c r="T965" s="97">
        <f t="shared" si="280"/>
        <v>205.07364792839965</v>
      </c>
      <c r="U965" s="97">
        <f t="shared" si="281"/>
        <v>581.91203648900546</v>
      </c>
      <c r="V965" s="33">
        <f t="shared" si="282"/>
        <v>999.99999999999841</v>
      </c>
      <c r="W965" s="101">
        <f t="shared" si="283"/>
        <v>13969.761315269228</v>
      </c>
      <c r="X965" s="108">
        <f t="shared" si="284"/>
        <v>213.01431558259324</v>
      </c>
      <c r="Y965" s="32">
        <f>(uNES*L965+ uOCEX*G965+uEREX*'PH + UC'!H965+uHOEX*I965+uNES*S965+ uOCEX*N965+uEREX*O965+uHOEX*P965)/(1+oDR)^A$5:A$65536</f>
        <v>106.56516714310439</v>
      </c>
    </row>
    <row r="966" spans="1:25" x14ac:dyDescent="0.25">
      <c r="A966" s="4">
        <v>960</v>
      </c>
      <c r="C966" s="106">
        <f>IF(male=0,VLOOKUP((($A$5:$A$1570/'Life tables'!$I$2)*2)+age,lifetable,13,1),IF(male=1,VLOOKUP((($A$5:$A$1570/'Life tables'!$I$2)*2)+age,lifetable,10,1),"error"))</f>
        <v>1.5755603186140554E-3</v>
      </c>
      <c r="F966" s="97">
        <f t="shared" si="270"/>
        <v>31.000708540850802</v>
      </c>
      <c r="G966" s="97">
        <f t="shared" si="285"/>
        <v>3.1140860538368034</v>
      </c>
      <c r="H966" s="97">
        <f t="shared" si="271"/>
        <v>7.1262033529568461E-2</v>
      </c>
      <c r="I966" s="97">
        <f t="shared" si="272"/>
        <v>7.1262033529568461E-2</v>
      </c>
      <c r="J966" s="97">
        <f t="shared" si="286"/>
        <v>5.3974471905564925E-2</v>
      </c>
      <c r="K966" s="97">
        <f t="shared" si="273"/>
        <v>0.17180564321520481</v>
      </c>
      <c r="L966" s="97">
        <f t="shared" si="274"/>
        <v>27.518318304834093</v>
      </c>
      <c r="M966" s="97">
        <f t="shared" si="275"/>
        <v>182.01360704174243</v>
      </c>
      <c r="N966" s="97">
        <f t="shared" si="287"/>
        <v>17.528304713803987</v>
      </c>
      <c r="O966" s="97">
        <f t="shared" si="276"/>
        <v>0.41839881661912404</v>
      </c>
      <c r="P966" s="97">
        <f t="shared" si="277"/>
        <v>0.41839881661912404</v>
      </c>
      <c r="Q966" s="97">
        <f t="shared" si="288"/>
        <v>0.31570874320806674</v>
      </c>
      <c r="R966" s="97">
        <f t="shared" si="278"/>
        <v>3.2797915182514792E-2</v>
      </c>
      <c r="S966" s="97">
        <f t="shared" si="279"/>
        <v>163.2999980363096</v>
      </c>
      <c r="T966" s="97">
        <f t="shared" si="280"/>
        <v>205.44333114351329</v>
      </c>
      <c r="U966" s="97">
        <f t="shared" si="281"/>
        <v>582.11664004740317</v>
      </c>
      <c r="V966" s="33">
        <f t="shared" si="282"/>
        <v>999.99999999999829</v>
      </c>
      <c r="W966" s="101">
        <f t="shared" si="283"/>
        <v>13916.10865757196</v>
      </c>
      <c r="X966" s="108">
        <f t="shared" si="284"/>
        <v>212.44002880908187</v>
      </c>
      <c r="Y966" s="32">
        <f>(uNES*L966+ uOCEX*G966+uEREX*'PH + UC'!H966+uHOEX*I966+uNES*S966+ uOCEX*N966+uEREX*O966+uHOEX*P966)/(1+oDR)^A$5:A$65536</f>
        <v>106.24730310206142</v>
      </c>
    </row>
    <row r="967" spans="1:25" x14ac:dyDescent="0.25">
      <c r="A967" s="4">
        <v>961</v>
      </c>
      <c r="C967" s="106">
        <f>IF(male=0,VLOOKUP((($A$5:$A$1570/'Life tables'!$I$2)*2)+age,lifetable,13,1),IF(male=1,VLOOKUP((($A$5:$A$1570/'Life tables'!$I$2)*2)+age,lifetable,10,1),"error"))</f>
        <v>1.5755603186140554E-3</v>
      </c>
      <c r="F967" s="97">
        <f t="shared" si="270"/>
        <v>30.91711304414973</v>
      </c>
      <c r="G967" s="97">
        <f t="shared" si="285"/>
        <v>3.1056887112374456</v>
      </c>
      <c r="H967" s="97">
        <f t="shared" si="271"/>
        <v>7.1069870660742968E-2</v>
      </c>
      <c r="I967" s="97">
        <f t="shared" si="272"/>
        <v>7.1069870660742968E-2</v>
      </c>
      <c r="J967" s="97">
        <f t="shared" si="286"/>
        <v>5.3828926109984868E-2</v>
      </c>
      <c r="K967" s="97">
        <f t="shared" si="273"/>
        <v>0.17134235773701334</v>
      </c>
      <c r="L967" s="97">
        <f t="shared" si="274"/>
        <v>27.444113307743798</v>
      </c>
      <c r="M967" s="97">
        <f t="shared" si="275"/>
        <v>181.52291576493212</v>
      </c>
      <c r="N967" s="97">
        <f t="shared" si="287"/>
        <v>17.481050080701948</v>
      </c>
      <c r="O967" s="97">
        <f t="shared" si="276"/>
        <v>0.41727085342516523</v>
      </c>
      <c r="P967" s="97">
        <f t="shared" si="277"/>
        <v>0.41727085342516523</v>
      </c>
      <c r="Q967" s="97">
        <f t="shared" si="288"/>
        <v>0.31485762263074957</v>
      </c>
      <c r="R967" s="97">
        <f t="shared" si="278"/>
        <v>3.2709495139974051E-2</v>
      </c>
      <c r="S967" s="97">
        <f t="shared" si="279"/>
        <v>162.85975685960912</v>
      </c>
      <c r="T967" s="97">
        <f t="shared" si="280"/>
        <v>205.81201769225402</v>
      </c>
      <c r="U967" s="97">
        <f t="shared" si="281"/>
        <v>582.32069190028017</v>
      </c>
      <c r="V967" s="33">
        <f t="shared" si="282"/>
        <v>999.99999999999829</v>
      </c>
      <c r="W967" s="101">
        <f t="shared" si="283"/>
        <v>13862.662101975713</v>
      </c>
      <c r="X967" s="108">
        <f t="shared" si="284"/>
        <v>211.86729040746411</v>
      </c>
      <c r="Y967" s="32">
        <f>(uNES*L967+ uOCEX*G967+uEREX*'PH + UC'!H967+uHOEX*I967+uNES*S967+ uOCEX*N967+uEREX*O967+uHOEX*P967)/(1+oDR)^A$5:A$65536</f>
        <v>105.93038723705686</v>
      </c>
    </row>
    <row r="968" spans="1:25" x14ac:dyDescent="0.25">
      <c r="A968" s="4">
        <v>962</v>
      </c>
      <c r="C968" s="106">
        <f>IF(male=0,VLOOKUP((($A$5:$A$1570/'Life tables'!$I$2)*2)+age,lifetable,13,1),IF(male=1,VLOOKUP((($A$5:$A$1570/'Life tables'!$I$2)*2)+age,lifetable,10,1),"error"))</f>
        <v>1.5755603186140554E-3</v>
      </c>
      <c r="F968" s="97">
        <f t="shared" ref="F968:F1031" si="289">E967*(1-pCAPH)+(L967+G967+H967+I967)*(1-pCAPH)+(S967+N967+O967+P967)*(pUAPH)</f>
        <v>30.833743825973816</v>
      </c>
      <c r="G968" s="97">
        <f t="shared" si="285"/>
        <v>3.0973140987895142</v>
      </c>
      <c r="H968" s="97">
        <f t="shared" ref="H968:H1031" si="290">F968*rrEREX</f>
        <v>7.0878227943507746E-2</v>
      </c>
      <c r="I968" s="97">
        <f t="shared" ref="I968:I1031" si="291">F968*rrHOEX</f>
        <v>7.0878227943507746E-2</v>
      </c>
      <c r="J968" s="97">
        <f t="shared" si="286"/>
        <v>5.3683774281655036E-2</v>
      </c>
      <c r="K968" s="97">
        <f t="shared" ref="K968:K1031" si="292">F968*amr + I968*amrHOEX</f>
        <v>0.17088032629233887</v>
      </c>
      <c r="L968" s="97">
        <f t="shared" ref="L968:L1031" si="293">F968-SUM(G968:K968)</f>
        <v>27.370109170723293</v>
      </c>
      <c r="M968" s="97">
        <f t="shared" ref="M968:M1031" si="294">E967*pCAPH+(L967+G967+H967+I967)*pCAPH+(S967+N967+O967+P967)*(1-pUAPH)</f>
        <v>181.0335465814903</v>
      </c>
      <c r="N968" s="97">
        <f t="shared" si="287"/>
        <v>17.433922768055773</v>
      </c>
      <c r="O968" s="97">
        <f t="shared" ref="O968:O1031" si="295">M968*rrEREXc</f>
        <v>0.41614592935729067</v>
      </c>
      <c r="P968" s="97">
        <f t="shared" ref="P968:P1031" si="296">M968*rrHOEXc</f>
        <v>0.41614592935729067</v>
      </c>
      <c r="Q968" s="97">
        <f t="shared" si="288"/>
        <v>0.31400879526899228</v>
      </c>
      <c r="R968" s="97">
        <f t="shared" ref="R968:R1031" si="297">M968*amrc + P968*amrHOEX</f>
        <v>3.2621313331853627E-2</v>
      </c>
      <c r="S968" s="97">
        <f t="shared" ref="S968:S1031" si="298">M968-SUM(N968:R968)</f>
        <v>162.4207018461191</v>
      </c>
      <c r="T968" s="97">
        <f t="shared" ref="T968:T1031" si="299">J968+Q968+T967</f>
        <v>206.17971026180467</v>
      </c>
      <c r="U968" s="97">
        <f t="shared" ref="U968:U1031" si="300">K968+R968+U967</f>
        <v>582.52419353990433</v>
      </c>
      <c r="V968" s="33">
        <f t="shared" ref="V968:V1031" si="301">SUM(G968:I968,L968,N968,O968,P968,S968,T968,U968)</f>
        <v>999.99999999999829</v>
      </c>
      <c r="W968" s="101">
        <f t="shared" ref="W968:W1031" si="302">IF(A968=1,((cPH1_+cPHr+(cNES*L968+(cNES+cOSEX)*G968+(cNES+cEREX)*H968+(cNES+cHOEX)*I968 + (cNES+cNES)*S968 +(cNES+ cOSEX)*N968 + (cNES+cEREX)*O968 + (cNES+cHOEX)*P968)))/(1+cDR)^A$5:A$65536,(cPHr+(cNES*L968+(cNES+cOSEX)*G968+(cNES+cEREX)*H968+(cNES+cHOEX)*I968 + (cNES+cNES)*S968 +(cNES+ cOSEX)*N968 + (cNES+cEREX)*O968 + (cNES+cHOEX)*P968))/(1+cDR)^A$5:A$65536)</f>
        <v>13809.420857617855</v>
      </c>
      <c r="X968" s="108">
        <f t="shared" ref="X968:X1031" si="303">(L968+G968+H968+I968+N968+O968+P968+S968)</f>
        <v>211.29609619828926</v>
      </c>
      <c r="Y968" s="32">
        <f>(uNES*L968+ uOCEX*G968+uEREX*'PH + UC'!H968+uHOEX*I968+uNES*S968+ uOCEX*N968+uEREX*O968+uHOEX*P968)/(1+oDR)^A$5:A$65536</f>
        <v>105.61441671732935</v>
      </c>
    </row>
    <row r="969" spans="1:25" x14ac:dyDescent="0.25">
      <c r="A969" s="4">
        <v>963</v>
      </c>
      <c r="C969" s="106">
        <f>IF(male=0,VLOOKUP((($A$5:$A$1570/'Life tables'!$I$2)*2)+age,lifetable,13,1),IF(male=1,VLOOKUP((($A$5:$A$1570/'Life tables'!$I$2)*2)+age,lifetable,10,1),"error"))</f>
        <v>1.5755603186140554E-3</v>
      </c>
      <c r="F969" s="97">
        <f t="shared" si="289"/>
        <v>30.750600230306169</v>
      </c>
      <c r="G969" s="97">
        <f t="shared" si="285"/>
        <v>3.0889621505947407</v>
      </c>
      <c r="H969" s="97">
        <f t="shared" si="290"/>
        <v>7.0687103869861836E-2</v>
      </c>
      <c r="I969" s="97">
        <f t="shared" si="291"/>
        <v>7.0687103869861836E-2</v>
      </c>
      <c r="J969" s="97">
        <f t="shared" si="286"/>
        <v>5.353901527840265E-2</v>
      </c>
      <c r="K969" s="97">
        <f t="shared" si="292"/>
        <v>0.17041954524554176</v>
      </c>
      <c r="L969" s="97">
        <f t="shared" si="293"/>
        <v>27.29630531144776</v>
      </c>
      <c r="M969" s="97">
        <f t="shared" si="294"/>
        <v>180.54549596798313</v>
      </c>
      <c r="N969" s="97">
        <f t="shared" si="287"/>
        <v>17.38692243655116</v>
      </c>
      <c r="O969" s="97">
        <f t="shared" si="295"/>
        <v>0.41502403631610274</v>
      </c>
      <c r="P969" s="97">
        <f t="shared" si="296"/>
        <v>0.41502403631610274</v>
      </c>
      <c r="Q969" s="97">
        <f t="shared" si="288"/>
        <v>0.31316225501127992</v>
      </c>
      <c r="R969" s="97">
        <f t="shared" si="297"/>
        <v>3.2533369123248869E-2</v>
      </c>
      <c r="S969" s="97">
        <f t="shared" si="298"/>
        <v>161.98282983466524</v>
      </c>
      <c r="T969" s="97">
        <f t="shared" si="299"/>
        <v>206.54641153209437</v>
      </c>
      <c r="U969" s="97">
        <f t="shared" si="300"/>
        <v>582.72714645427311</v>
      </c>
      <c r="V969" s="33">
        <f t="shared" si="301"/>
        <v>999.99999999999829</v>
      </c>
      <c r="W969" s="101">
        <f t="shared" si="302"/>
        <v>13756.384136622331</v>
      </c>
      <c r="X969" s="108">
        <f t="shared" si="303"/>
        <v>210.72644201363084</v>
      </c>
      <c r="Y969" s="32">
        <f>(uNES*L969+ uOCEX*G969+uEREX*'PH + UC'!H969+uHOEX*I969+uNES*S969+ uOCEX*N969+uEREX*O969+uHOEX*P969)/(1+oDR)^A$5:A$65536</f>
        <v>105.2993887206907</v>
      </c>
    </row>
    <row r="970" spans="1:25" x14ac:dyDescent="0.25">
      <c r="A970" s="4">
        <v>964</v>
      </c>
      <c r="C970" s="106">
        <f>IF(male=0,VLOOKUP((($A$5:$A$1570/'Life tables'!$I$2)*2)+age,lifetable,13,1),IF(male=1,VLOOKUP((($A$5:$A$1570/'Life tables'!$I$2)*2)+age,lifetable,10,1),"error"))</f>
        <v>1.5755603186140554E-3</v>
      </c>
      <c r="F970" s="97">
        <f t="shared" si="289"/>
        <v>30.667681605231806</v>
      </c>
      <c r="G970" s="97">
        <f t="shared" si="285"/>
        <v>3.0806328011669</v>
      </c>
      <c r="H970" s="97">
        <f t="shared" si="290"/>
        <v>7.0496496941233472E-2</v>
      </c>
      <c r="I970" s="97">
        <f t="shared" si="291"/>
        <v>7.0496496941233472E-2</v>
      </c>
      <c r="J970" s="97">
        <f t="shared" si="286"/>
        <v>5.3394647965196662E-2</v>
      </c>
      <c r="K970" s="97">
        <f t="shared" si="292"/>
        <v>0.16996001098371519</v>
      </c>
      <c r="L970" s="97">
        <f t="shared" si="293"/>
        <v>27.222701151233526</v>
      </c>
      <c r="M970" s="97">
        <f t="shared" si="294"/>
        <v>180.05876040839905</v>
      </c>
      <c r="N970" s="97">
        <f t="shared" si="287"/>
        <v>17.340048747588568</v>
      </c>
      <c r="O970" s="97">
        <f t="shared" si="295"/>
        <v>0.41390516621926587</v>
      </c>
      <c r="P970" s="97">
        <f t="shared" si="296"/>
        <v>0.41390516621926587</v>
      </c>
      <c r="Q970" s="97">
        <f t="shared" si="288"/>
        <v>0.3123179957589719</v>
      </c>
      <c r="R970" s="97">
        <f t="shared" si="297"/>
        <v>3.2445661880592606E-2</v>
      </c>
      <c r="S970" s="97">
        <f t="shared" si="298"/>
        <v>161.54613767073238</v>
      </c>
      <c r="T970" s="97">
        <f t="shared" si="299"/>
        <v>206.91212417581855</v>
      </c>
      <c r="U970" s="97">
        <f t="shared" si="300"/>
        <v>582.92955212713741</v>
      </c>
      <c r="V970" s="33">
        <f t="shared" si="301"/>
        <v>999.99999999999829</v>
      </c>
      <c r="W970" s="101">
        <f t="shared" si="302"/>
        <v>13703.551154090928</v>
      </c>
      <c r="X970" s="108">
        <f t="shared" si="303"/>
        <v>210.15832369704236</v>
      </c>
      <c r="Y970" s="32">
        <f>(uNES*L970+ uOCEX*G970+uEREX*'PH + UC'!H970+uHOEX*I970+uNES*S970+ uOCEX*N970+uEREX*O970+uHOEX*P970)/(1+oDR)^A$5:A$65536</f>
        <v>104.98530043349363</v>
      </c>
    </row>
    <row r="971" spans="1:25" x14ac:dyDescent="0.25">
      <c r="A971" s="4">
        <v>965</v>
      </c>
      <c r="C971" s="106">
        <f>IF(male=0,VLOOKUP((($A$5:$A$1570/'Life tables'!$I$2)*2)+age,lifetable,13,1),IF(male=1,VLOOKUP((($A$5:$A$1570/'Life tables'!$I$2)*2)+age,lifetable,10,1),"error"))</f>
        <v>1.7383770313330604E-3</v>
      </c>
      <c r="F971" s="97">
        <f t="shared" si="289"/>
        <v>30.584987302808159</v>
      </c>
      <c r="G971" s="97">
        <f t="shared" si="285"/>
        <v>3.072325985418805</v>
      </c>
      <c r="H971" s="97">
        <f t="shared" si="290"/>
        <v>7.0306405668182304E-2</v>
      </c>
      <c r="I971" s="97">
        <f t="shared" si="291"/>
        <v>7.0306405668182304E-2</v>
      </c>
      <c r="J971" s="97">
        <f t="shared" si="286"/>
        <v>5.8753538438173061E-2</v>
      </c>
      <c r="K971" s="97">
        <f t="shared" si="292"/>
        <v>0.1695017199159673</v>
      </c>
      <c r="L971" s="97">
        <f t="shared" si="293"/>
        <v>27.143793247698849</v>
      </c>
      <c r="M971" s="97">
        <f t="shared" si="294"/>
        <v>179.57333639423425</v>
      </c>
      <c r="N971" s="97">
        <f t="shared" si="287"/>
        <v>17.293301363291487</v>
      </c>
      <c r="O971" s="97">
        <f t="shared" si="295"/>
        <v>0.41278931100170252</v>
      </c>
      <c r="P971" s="97">
        <f t="shared" si="296"/>
        <v>0.41278931100170252</v>
      </c>
      <c r="Q971" s="97">
        <f t="shared" si="288"/>
        <v>0.34366360822749892</v>
      </c>
      <c r="R971" s="97">
        <f t="shared" si="297"/>
        <v>3.2358190971670496E-2</v>
      </c>
      <c r="S971" s="97">
        <f t="shared" si="298"/>
        <v>161.07843460974019</v>
      </c>
      <c r="T971" s="97">
        <f t="shared" si="299"/>
        <v>207.31454132248422</v>
      </c>
      <c r="U971" s="97">
        <f t="shared" si="300"/>
        <v>583.13141203802502</v>
      </c>
      <c r="V971" s="33">
        <f t="shared" si="301"/>
        <v>999.99999999999829</v>
      </c>
      <c r="W971" s="101">
        <f t="shared" si="302"/>
        <v>13648.791886268407</v>
      </c>
      <c r="X971" s="108">
        <f t="shared" si="303"/>
        <v>209.55404663948912</v>
      </c>
      <c r="Y971" s="32">
        <f>(uNES*L971+ uOCEX*G971+uEREX*'PH + UC'!H971+uHOEX*I971+uNES*S971+ uOCEX*N971+uEREX*O971+uHOEX*P971)/(1+oDR)^A$5:A$65536</f>
        <v>104.65301696189825</v>
      </c>
    </row>
    <row r="972" spans="1:25" x14ac:dyDescent="0.25">
      <c r="A972" s="4">
        <v>966</v>
      </c>
      <c r="C972" s="106">
        <f>IF(male=0,VLOOKUP((($A$5:$A$1570/'Life tables'!$I$2)*2)+age,lifetable,13,1),IF(male=1,VLOOKUP((($A$5:$A$1570/'Life tables'!$I$2)*2)+age,lifetable,10,1),"error"))</f>
        <v>1.7383770313330604E-3</v>
      </c>
      <c r="F972" s="97">
        <f t="shared" si="289"/>
        <v>30.496990495277934</v>
      </c>
      <c r="G972" s="97">
        <f t="shared" si="285"/>
        <v>3.0634865219352223</v>
      </c>
      <c r="H972" s="97">
        <f t="shared" si="290"/>
        <v>7.0104125406089249E-2</v>
      </c>
      <c r="I972" s="97">
        <f t="shared" si="291"/>
        <v>7.0104125406089249E-2</v>
      </c>
      <c r="J972" s="97">
        <f t="shared" si="286"/>
        <v>5.8584497210119699E-2</v>
      </c>
      <c r="K972" s="97">
        <f t="shared" si="292"/>
        <v>0.16901404241341303</v>
      </c>
      <c r="L972" s="97">
        <f t="shared" si="293"/>
        <v>27.065697182907002</v>
      </c>
      <c r="M972" s="97">
        <f t="shared" si="294"/>
        <v>179.05705614421112</v>
      </c>
      <c r="N972" s="97">
        <f t="shared" si="287"/>
        <v>17.24358245662728</v>
      </c>
      <c r="O972" s="97">
        <f t="shared" si="295"/>
        <v>0.41160252585324947</v>
      </c>
      <c r="P972" s="97">
        <f t="shared" si="296"/>
        <v>0.41160252585324947</v>
      </c>
      <c r="Q972" s="97">
        <f t="shared" si="288"/>
        <v>0.34267556213367334</v>
      </c>
      <c r="R972" s="97">
        <f t="shared" si="297"/>
        <v>3.2265159927860769E-2</v>
      </c>
      <c r="S972" s="97">
        <f t="shared" si="298"/>
        <v>160.6153279138158</v>
      </c>
      <c r="T972" s="97">
        <f t="shared" si="299"/>
        <v>207.71580138182802</v>
      </c>
      <c r="U972" s="97">
        <f t="shared" si="300"/>
        <v>583.33269124036633</v>
      </c>
      <c r="V972" s="33">
        <f t="shared" si="301"/>
        <v>999.99999999999829</v>
      </c>
      <c r="W972" s="101">
        <f t="shared" si="302"/>
        <v>13593.929809297377</v>
      </c>
      <c r="X972" s="108">
        <f t="shared" si="303"/>
        <v>208.95150737780398</v>
      </c>
      <c r="Y972" s="32">
        <f>(uNES*L972+ uOCEX*G972+uEREX*'PH + UC'!H972+uHOEX*I972+uNES*S972+ uOCEX*N972+uEREX*O972+uHOEX*P972)/(1+oDR)^A$5:A$65536</f>
        <v>104.32209347019021</v>
      </c>
    </row>
    <row r="973" spans="1:25" x14ac:dyDescent="0.25">
      <c r="A973" s="4">
        <v>967</v>
      </c>
      <c r="C973" s="106">
        <f>IF(male=0,VLOOKUP((($A$5:$A$1570/'Life tables'!$I$2)*2)+age,lifetable,13,1),IF(male=1,VLOOKUP((($A$5:$A$1570/'Life tables'!$I$2)*2)+age,lifetable,10,1),"error"))</f>
        <v>1.7383770313330604E-3</v>
      </c>
      <c r="F973" s="97">
        <f t="shared" si="289"/>
        <v>30.409249527188393</v>
      </c>
      <c r="G973" s="97">
        <f t="shared" ref="G973:G1036" si="304">F973*(rrOSEX)</f>
        <v>3.0546727580588993</v>
      </c>
      <c r="H973" s="97">
        <f t="shared" si="290"/>
        <v>6.9902433247935047E-2</v>
      </c>
      <c r="I973" s="97">
        <f t="shared" si="291"/>
        <v>6.9902433247935047E-2</v>
      </c>
      <c r="J973" s="97">
        <f t="shared" ref="J973:J1036" si="305">F973*mr + G973*mr + H973*mr+I973*mr</f>
        <v>5.8415947447773439E-2</v>
      </c>
      <c r="K973" s="97">
        <f t="shared" si="292"/>
        <v>0.16852778277069924</v>
      </c>
      <c r="L973" s="97">
        <f t="shared" si="293"/>
        <v>26.987828172415149</v>
      </c>
      <c r="M973" s="97">
        <f t="shared" si="294"/>
        <v>178.54225785061561</v>
      </c>
      <c r="N973" s="97">
        <f t="shared" ref="N973:N1036" si="306">M973*rrOSEXc</f>
        <v>17.194006265577897</v>
      </c>
      <c r="O973" s="97">
        <f t="shared" si="295"/>
        <v>0.41041914731172918</v>
      </c>
      <c r="P973" s="97">
        <f t="shared" si="296"/>
        <v>0.41041914731172918</v>
      </c>
      <c r="Q973" s="97">
        <f t="shared" ref="Q973:Q1036" si="307">M973*mr + N973*mr + O973*mr+P973*mr</f>
        <v>0.34169035217634436</v>
      </c>
      <c r="R973" s="97">
        <f t="shared" si="297"/>
        <v>3.2172395924971814E-2</v>
      </c>
      <c r="S973" s="97">
        <f t="shared" si="298"/>
        <v>160.15355054231296</v>
      </c>
      <c r="T973" s="97">
        <f t="shared" si="299"/>
        <v>208.11590768145214</v>
      </c>
      <c r="U973" s="97">
        <f t="shared" si="300"/>
        <v>583.53339141906201</v>
      </c>
      <c r="V973" s="33">
        <f t="shared" si="301"/>
        <v>999.99999999999841</v>
      </c>
      <c r="W973" s="101">
        <f t="shared" si="302"/>
        <v>13539.288268948767</v>
      </c>
      <c r="X973" s="108">
        <f t="shared" si="303"/>
        <v>208.35070089948422</v>
      </c>
      <c r="Y973" s="32">
        <f>(uNES*L973+ uOCEX*G973+uEREX*'PH + UC'!H973+uHOEX*I973+uNES*S973+ uOCEX*N973+uEREX*O973+uHOEX*P973)/(1+oDR)^A$5:A$65536</f>
        <v>103.99221652995652</v>
      </c>
    </row>
    <row r="974" spans="1:25" x14ac:dyDescent="0.25">
      <c r="A974" s="4">
        <v>968</v>
      </c>
      <c r="C974" s="106">
        <f>IF(male=0,VLOOKUP((($A$5:$A$1570/'Life tables'!$I$2)*2)+age,lifetable,13,1),IF(male=1,VLOOKUP((($A$5:$A$1570/'Life tables'!$I$2)*2)+age,lifetable,10,1),"error"))</f>
        <v>1.7383770313330604E-3</v>
      </c>
      <c r="F974" s="97">
        <f t="shared" si="289"/>
        <v>30.321763519253526</v>
      </c>
      <c r="G974" s="97">
        <f t="shared" si="304"/>
        <v>3.0458846054637148</v>
      </c>
      <c r="H974" s="97">
        <f t="shared" si="290"/>
        <v>6.970132717248495E-2</v>
      </c>
      <c r="I974" s="97">
        <f t="shared" si="291"/>
        <v>6.970132717248495E-2</v>
      </c>
      <c r="J974" s="97">
        <f t="shared" si="305"/>
        <v>5.8247887462032279E-2</v>
      </c>
      <c r="K974" s="97">
        <f t="shared" si="292"/>
        <v>0.16804293611483093</v>
      </c>
      <c r="L974" s="97">
        <f t="shared" si="293"/>
        <v>26.91018543586798</v>
      </c>
      <c r="M974" s="97">
        <f t="shared" si="294"/>
        <v>178.02893738023067</v>
      </c>
      <c r="N974" s="97">
        <f t="shared" si="306"/>
        <v>17.144572392105587</v>
      </c>
      <c r="O974" s="97">
        <f t="shared" si="295"/>
        <v>0.4092391658760216</v>
      </c>
      <c r="P974" s="97">
        <f t="shared" si="296"/>
        <v>0.4092391658760216</v>
      </c>
      <c r="Q974" s="97">
        <f t="shared" si="307"/>
        <v>0.34070797044544954</v>
      </c>
      <c r="R974" s="97">
        <f t="shared" si="297"/>
        <v>3.2079898218219195E-2</v>
      </c>
      <c r="S974" s="97">
        <f t="shared" si="298"/>
        <v>159.69309878770937</v>
      </c>
      <c r="T974" s="97">
        <f t="shared" si="299"/>
        <v>208.51486353935962</v>
      </c>
      <c r="U974" s="97">
        <f t="shared" si="300"/>
        <v>583.73351425339501</v>
      </c>
      <c r="V974" s="33">
        <f t="shared" si="301"/>
        <v>999.99999999999829</v>
      </c>
      <c r="W974" s="101">
        <f t="shared" si="302"/>
        <v>13484.866381352696</v>
      </c>
      <c r="X974" s="108">
        <f t="shared" si="303"/>
        <v>207.75162220724366</v>
      </c>
      <c r="Y974" s="32">
        <f>(uNES*L974+ uOCEX*G974+uEREX*'PH + UC'!H974+uHOEX*I974+uNES*S974+ uOCEX*N974+uEREX*O974+uHOEX*P974)/(1+oDR)^A$5:A$65536</f>
        <v>103.66338282440857</v>
      </c>
    </row>
    <row r="975" spans="1:25" x14ac:dyDescent="0.25">
      <c r="A975" s="4">
        <v>969</v>
      </c>
      <c r="C975" s="106">
        <f>IF(male=0,VLOOKUP((($A$5:$A$1570/'Life tables'!$I$2)*2)+age,lifetable,13,1),IF(male=1,VLOOKUP((($A$5:$A$1570/'Life tables'!$I$2)*2)+age,lifetable,10,1),"error"))</f>
        <v>1.7383770313330604E-3</v>
      </c>
      <c r="F975" s="97">
        <f t="shared" si="289"/>
        <v>30.234531602032046</v>
      </c>
      <c r="G975" s="97">
        <f t="shared" si="304"/>
        <v>3.0371219768124731</v>
      </c>
      <c r="H975" s="97">
        <f t="shared" si="290"/>
        <v>6.9500805181134523E-2</v>
      </c>
      <c r="I975" s="97">
        <f t="shared" si="291"/>
        <v>6.9500805181134523E-2</v>
      </c>
      <c r="J975" s="97">
        <f t="shared" si="305"/>
        <v>5.8080315582705808E-2</v>
      </c>
      <c r="K975" s="97">
        <f t="shared" si="292"/>
        <v>0.16755949762737238</v>
      </c>
      <c r="L975" s="97">
        <f t="shared" si="293"/>
        <v>26.832768201647227</v>
      </c>
      <c r="M975" s="97">
        <f t="shared" si="294"/>
        <v>177.51709060521159</v>
      </c>
      <c r="N975" s="97">
        <f t="shared" si="306"/>
        <v>17.095280438689958</v>
      </c>
      <c r="O975" s="97">
        <f t="shared" si="295"/>
        <v>0.40806257205735624</v>
      </c>
      <c r="P975" s="97">
        <f t="shared" si="296"/>
        <v>0.40806257205735624</v>
      </c>
      <c r="Q975" s="97">
        <f t="shared" si="307"/>
        <v>0.33972840904120805</v>
      </c>
      <c r="R975" s="97">
        <f t="shared" si="297"/>
        <v>3.1987666063786536E-2</v>
      </c>
      <c r="S975" s="97">
        <f t="shared" si="298"/>
        <v>159.23396894730192</v>
      </c>
      <c r="T975" s="97">
        <f t="shared" si="299"/>
        <v>208.91267226398352</v>
      </c>
      <c r="U975" s="97">
        <f t="shared" si="300"/>
        <v>583.93306141708615</v>
      </c>
      <c r="V975" s="33">
        <f t="shared" si="301"/>
        <v>999.99999999999818</v>
      </c>
      <c r="W975" s="101">
        <f t="shared" si="302"/>
        <v>13430.663266039737</v>
      </c>
      <c r="X975" s="108">
        <f t="shared" si="303"/>
        <v>207.15426631892853</v>
      </c>
      <c r="Y975" s="32">
        <f>(uNES*L975+ uOCEX*G975+uEREX*'PH + UC'!H975+uHOEX*I975+uNES*S975+ uOCEX*N975+uEREX*O975+uHOEX*P975)/(1+oDR)^A$5:A$65536</f>
        <v>103.33558904763063</v>
      </c>
    </row>
    <row r="976" spans="1:25" x14ac:dyDescent="0.25">
      <c r="A976" s="4">
        <v>970</v>
      </c>
      <c r="C976" s="106">
        <f>IF(male=0,VLOOKUP((($A$5:$A$1570/'Life tables'!$I$2)*2)+age,lifetable,13,1),IF(male=1,VLOOKUP((($A$5:$A$1570/'Life tables'!$I$2)*2)+age,lifetable,10,1),"error"))</f>
        <v>1.7383770313330604E-3</v>
      </c>
      <c r="F976" s="97">
        <f t="shared" si="289"/>
        <v>30.147552915526457</v>
      </c>
      <c r="G976" s="97">
        <f t="shared" si="304"/>
        <v>3.0283847857166251</v>
      </c>
      <c r="H976" s="97">
        <f t="shared" si="290"/>
        <v>6.9300865296987965E-2</v>
      </c>
      <c r="I976" s="97">
        <f t="shared" si="291"/>
        <v>6.9300865296987965E-2</v>
      </c>
      <c r="J976" s="97">
        <f t="shared" si="305"/>
        <v>5.7913230157745084E-2</v>
      </c>
      <c r="K976" s="97">
        <f t="shared" si="292"/>
        <v>0.16707746254222539</v>
      </c>
      <c r="L976" s="97">
        <f t="shared" si="293"/>
        <v>26.755575706515884</v>
      </c>
      <c r="M976" s="97">
        <f t="shared" si="294"/>
        <v>177.00671340340213</v>
      </c>
      <c r="N976" s="97">
        <f t="shared" si="306"/>
        <v>17.046130008358432</v>
      </c>
      <c r="O976" s="97">
        <f t="shared" si="295"/>
        <v>0.40688935638003887</v>
      </c>
      <c r="P976" s="97">
        <f t="shared" si="296"/>
        <v>0.40688935638003887</v>
      </c>
      <c r="Q976" s="97">
        <f t="shared" si="307"/>
        <v>0.33875166007472546</v>
      </c>
      <c r="R976" s="97">
        <f t="shared" si="297"/>
        <v>3.1895698718882495E-2</v>
      </c>
      <c r="S976" s="97">
        <f t="shared" si="298"/>
        <v>158.77615732349003</v>
      </c>
      <c r="T976" s="97">
        <f t="shared" si="299"/>
        <v>209.309337154216</v>
      </c>
      <c r="U976" s="97">
        <f t="shared" si="300"/>
        <v>584.1320345783472</v>
      </c>
      <c r="V976" s="33">
        <f t="shared" si="301"/>
        <v>999.99999999999818</v>
      </c>
      <c r="W976" s="101">
        <f t="shared" si="302"/>
        <v>13376.678045935249</v>
      </c>
      <c r="X976" s="108">
        <f t="shared" si="303"/>
        <v>206.55862826743504</v>
      </c>
      <c r="Y976" s="32">
        <f>(uNES*L976+ uOCEX*G976+uEREX*'PH + UC'!H976+uHOEX*I976+uNES*S976+ uOCEX*N976+uEREX*O976+uHOEX*P976)/(1+oDR)^A$5:A$65536</f>
        <v>103.00883190452566</v>
      </c>
    </row>
    <row r="977" spans="1:25" x14ac:dyDescent="0.25">
      <c r="A977" s="4">
        <v>971</v>
      </c>
      <c r="C977" s="106">
        <f>IF(male=0,VLOOKUP((($A$5:$A$1570/'Life tables'!$I$2)*2)+age,lifetable,13,1),IF(male=1,VLOOKUP((($A$5:$A$1570/'Life tables'!$I$2)*2)+age,lifetable,10,1),"error"))</f>
        <v>1.7383770313330604E-3</v>
      </c>
      <c r="F977" s="97">
        <f t="shared" si="289"/>
        <v>30.060826608802291</v>
      </c>
      <c r="G977" s="97">
        <f t="shared" si="304"/>
        <v>3.019672946698023</v>
      </c>
      <c r="H977" s="97">
        <f t="shared" si="290"/>
        <v>6.9101505563982854E-2</v>
      </c>
      <c r="I977" s="97">
        <f t="shared" si="291"/>
        <v>6.9101505563982854E-2</v>
      </c>
      <c r="J977" s="97">
        <f t="shared" si="305"/>
        <v>5.7746629552511183E-2</v>
      </c>
      <c r="K977" s="97">
        <f t="shared" si="292"/>
        <v>0.16659682614351887</v>
      </c>
      <c r="L977" s="97">
        <f t="shared" si="293"/>
        <v>26.678607195280271</v>
      </c>
      <c r="M977" s="97">
        <f t="shared" si="294"/>
        <v>176.49780165863277</v>
      </c>
      <c r="N977" s="97">
        <f t="shared" si="306"/>
        <v>16.997120704714966</v>
      </c>
      <c r="O977" s="97">
        <f t="shared" si="295"/>
        <v>0.40571950938213697</v>
      </c>
      <c r="P977" s="97">
        <f t="shared" si="296"/>
        <v>0.40571950938213697</v>
      </c>
      <c r="Q977" s="97">
        <f t="shared" si="307"/>
        <v>0.33777771566856468</v>
      </c>
      <c r="R977" s="97">
        <f t="shared" si="297"/>
        <v>3.1803995441794519E-2</v>
      </c>
      <c r="S977" s="97">
        <f t="shared" si="298"/>
        <v>158.31966022404316</v>
      </c>
      <c r="T977" s="97">
        <f t="shared" si="299"/>
        <v>209.70486149943707</v>
      </c>
      <c r="U977" s="97">
        <f t="shared" si="300"/>
        <v>584.33043539993253</v>
      </c>
      <c r="V977" s="33">
        <f t="shared" si="301"/>
        <v>999.99999999999829</v>
      </c>
      <c r="W977" s="101">
        <f t="shared" si="302"/>
        <v>13322.909847353319</v>
      </c>
      <c r="X977" s="108">
        <f t="shared" si="303"/>
        <v>205.96470310062867</v>
      </c>
      <c r="Y977" s="32">
        <f>(uNES*L977+ uOCEX*G977+uEREX*'PH + UC'!H977+uHOEX*I977+uNES*S977+ uOCEX*N977+uEREX*O977+uHOEX*P977)/(1+oDR)^A$5:A$65536</f>
        <v>102.68310811076219</v>
      </c>
    </row>
    <row r="978" spans="1:25" x14ac:dyDescent="0.25">
      <c r="A978" s="4">
        <v>972</v>
      </c>
      <c r="C978" s="106">
        <f>IF(male=0,VLOOKUP((($A$5:$A$1570/'Life tables'!$I$2)*2)+age,lifetable,13,1),IF(male=1,VLOOKUP((($A$5:$A$1570/'Life tables'!$I$2)*2)+age,lifetable,10,1),"error"))</f>
        <v>1.7383770313330604E-3</v>
      </c>
      <c r="F978" s="97">
        <f t="shared" si="289"/>
        <v>29.974351839626426</v>
      </c>
      <c r="G978" s="97">
        <f t="shared" si="304"/>
        <v>3.0109863751525867</v>
      </c>
      <c r="H978" s="97">
        <f t="shared" si="290"/>
        <v>6.890272404605878E-2</v>
      </c>
      <c r="I978" s="97">
        <f t="shared" si="291"/>
        <v>6.890272404605878E-2</v>
      </c>
      <c r="J978" s="97">
        <f t="shared" si="305"/>
        <v>5.7580512149080387E-2</v>
      </c>
      <c r="K978" s="97">
        <f t="shared" si="292"/>
        <v>0.16611758376360461</v>
      </c>
      <c r="L978" s="97">
        <f t="shared" si="293"/>
        <v>26.601861920469037</v>
      </c>
      <c r="M978" s="97">
        <f t="shared" si="294"/>
        <v>175.99035126100222</v>
      </c>
      <c r="N978" s="97">
        <f t="shared" si="306"/>
        <v>16.948252131967163</v>
      </c>
      <c r="O978" s="97">
        <f t="shared" si="295"/>
        <v>0.40455302161612711</v>
      </c>
      <c r="P978" s="97">
        <f t="shared" si="296"/>
        <v>0.40455302161612711</v>
      </c>
      <c r="Q978" s="97">
        <f t="shared" si="307"/>
        <v>0.33680656795728459</v>
      </c>
      <c r="R978" s="97">
        <f t="shared" si="297"/>
        <v>3.1712555491939548E-2</v>
      </c>
      <c r="S978" s="97">
        <f t="shared" si="298"/>
        <v>157.86447396235357</v>
      </c>
      <c r="T978" s="97">
        <f t="shared" si="299"/>
        <v>210.09924857954343</v>
      </c>
      <c r="U978" s="97">
        <f t="shared" si="300"/>
        <v>584.52826553918806</v>
      </c>
      <c r="V978" s="33">
        <f t="shared" si="301"/>
        <v>999.99999999999818</v>
      </c>
      <c r="W978" s="101">
        <f t="shared" si="302"/>
        <v>13269.357799990314</v>
      </c>
      <c r="X978" s="108">
        <f t="shared" si="303"/>
        <v>205.37248588126673</v>
      </c>
      <c r="Y978" s="32">
        <f>(uNES*L978+ uOCEX*G978+uEREX*'PH + UC'!H978+uHOEX*I978+uNES*S978+ uOCEX*N978+uEREX*O978+uHOEX*P978)/(1+oDR)^A$5:A$65536</f>
        <v>102.35841439272252</v>
      </c>
    </row>
    <row r="979" spans="1:25" x14ac:dyDescent="0.25">
      <c r="A979" s="4">
        <v>973</v>
      </c>
      <c r="C979" s="106">
        <f>IF(male=0,VLOOKUP((($A$5:$A$1570/'Life tables'!$I$2)*2)+age,lifetable,13,1),IF(male=1,VLOOKUP((($A$5:$A$1570/'Life tables'!$I$2)*2)+age,lifetable,10,1),"error"))</f>
        <v>1.7383770313330604E-3</v>
      </c>
      <c r="F979" s="97">
        <f t="shared" si="289"/>
        <v>29.888127774123543</v>
      </c>
      <c r="G979" s="97">
        <f t="shared" si="304"/>
        <v>3.0023249873157951</v>
      </c>
      <c r="H979" s="97">
        <f t="shared" si="290"/>
        <v>6.8704518826367578E-2</v>
      </c>
      <c r="I979" s="97">
        <f t="shared" si="291"/>
        <v>6.8704518826367578E-2</v>
      </c>
      <c r="J979" s="97">
        <f t="shared" si="305"/>
        <v>5.7414876345584273E-2</v>
      </c>
      <c r="K979" s="97">
        <f t="shared" si="292"/>
        <v>0.16563973078115318</v>
      </c>
      <c r="L979" s="97">
        <f t="shared" si="293"/>
        <v>26.525339142028276</v>
      </c>
      <c r="M979" s="97">
        <f t="shared" si="294"/>
        <v>175.48435810714318</v>
      </c>
      <c r="N979" s="97">
        <f t="shared" si="306"/>
        <v>16.899523894951862</v>
      </c>
      <c r="O979" s="97">
        <f t="shared" si="295"/>
        <v>0.40338988364950545</v>
      </c>
      <c r="P979" s="97">
        <f t="shared" si="296"/>
        <v>0.40338988364950545</v>
      </c>
      <c r="Q979" s="97">
        <f t="shared" si="307"/>
        <v>0.33583820908794859</v>
      </c>
      <c r="R979" s="97">
        <f t="shared" si="297"/>
        <v>3.1621378129911906E-2</v>
      </c>
      <c r="S979" s="97">
        <f t="shared" si="298"/>
        <v>157.41059485767445</v>
      </c>
      <c r="T979" s="97">
        <f t="shared" si="299"/>
        <v>210.49250166497697</v>
      </c>
      <c r="U979" s="97">
        <f t="shared" si="300"/>
        <v>584.72552664809916</v>
      </c>
      <c r="V979" s="33">
        <f t="shared" si="301"/>
        <v>999.99999999999829</v>
      </c>
      <c r="W979" s="101">
        <f t="shared" si="302"/>
        <v>13216.021036918117</v>
      </c>
      <c r="X979" s="108">
        <f t="shared" si="303"/>
        <v>204.78197168692213</v>
      </c>
      <c r="Y979" s="32">
        <f>(uNES*L979+ uOCEX*G979+uEREX*'PH + UC'!H979+uHOEX*I979+uNES*S979+ uOCEX*N979+uEREX*O979+uHOEX*P979)/(1+oDR)^A$5:A$65536</f>
        <v>102.03474748745261</v>
      </c>
    </row>
    <row r="980" spans="1:25" x14ac:dyDescent="0.25">
      <c r="A980" s="4">
        <v>974</v>
      </c>
      <c r="C980" s="106">
        <f>IF(male=0,VLOOKUP((($A$5:$A$1570/'Life tables'!$I$2)*2)+age,lifetable,13,1),IF(male=1,VLOOKUP((($A$5:$A$1570/'Life tables'!$I$2)*2)+age,lifetable,10,1),"error"))</f>
        <v>1.7383770313330604E-3</v>
      </c>
      <c r="F980" s="97">
        <f t="shared" si="289"/>
        <v>29.802153586449776</v>
      </c>
      <c r="G980" s="97">
        <f t="shared" si="304"/>
        <v>2.993688700229904</v>
      </c>
      <c r="H980" s="97">
        <f t="shared" si="290"/>
        <v>6.8506888006523187E-2</v>
      </c>
      <c r="I980" s="97">
        <f t="shared" si="291"/>
        <v>6.8506888006523187E-2</v>
      </c>
      <c r="J980" s="97">
        <f t="shared" si="305"/>
        <v>5.7249720555582757E-2</v>
      </c>
      <c r="K980" s="97">
        <f t="shared" si="292"/>
        <v>0.16516326261934544</v>
      </c>
      <c r="L980" s="97">
        <f t="shared" si="293"/>
        <v>26.449038127031898</v>
      </c>
      <c r="M980" s="97">
        <f t="shared" si="294"/>
        <v>174.97981810047239</v>
      </c>
      <c r="N980" s="97">
        <f t="shared" si="306"/>
        <v>16.850935599159218</v>
      </c>
      <c r="O980" s="97">
        <f t="shared" si="295"/>
        <v>0.40223008606536303</v>
      </c>
      <c r="P980" s="97">
        <f t="shared" si="296"/>
        <v>0.40223008606536303</v>
      </c>
      <c r="Q980" s="97">
        <f t="shared" si="307"/>
        <v>0.33487263122060346</v>
      </c>
      <c r="R980" s="97">
        <f t="shared" si="297"/>
        <v>3.1530462617528378E-2</v>
      </c>
      <c r="S980" s="97">
        <f t="shared" si="298"/>
        <v>156.95801923534432</v>
      </c>
      <c r="T980" s="97">
        <f t="shared" si="299"/>
        <v>210.88462401675315</v>
      </c>
      <c r="U980" s="97">
        <f t="shared" si="300"/>
        <v>584.92222037333602</v>
      </c>
      <c r="V980" s="33">
        <f t="shared" si="301"/>
        <v>999.99999999999829</v>
      </c>
      <c r="W980" s="101">
        <f t="shared" si="302"/>
        <v>13162.89869457701</v>
      </c>
      <c r="X980" s="108">
        <f t="shared" si="303"/>
        <v>204.19315560990913</v>
      </c>
      <c r="Y980" s="32">
        <f>(uNES*L980+ uOCEX*G980+uEREX*'PH + UC'!H980+uHOEX*I980+uNES*S980+ uOCEX*N980+uEREX*O980+uHOEX*P980)/(1+oDR)^A$5:A$65536</f>
        <v>101.71210414261166</v>
      </c>
    </row>
    <row r="981" spans="1:25" x14ac:dyDescent="0.25">
      <c r="A981" s="4">
        <v>975</v>
      </c>
      <c r="C981" s="106">
        <f>IF(male=0,VLOOKUP((($A$5:$A$1570/'Life tables'!$I$2)*2)+age,lifetable,13,1),IF(male=1,VLOOKUP((($A$5:$A$1570/'Life tables'!$I$2)*2)+age,lifetable,10,1),"error"))</f>
        <v>1.7383770313330604E-3</v>
      </c>
      <c r="F981" s="97">
        <f t="shared" si="289"/>
        <v>29.716428458482707</v>
      </c>
      <c r="G981" s="97">
        <f t="shared" si="304"/>
        <v>2.9850774317128042</v>
      </c>
      <c r="H981" s="97">
        <f t="shared" si="290"/>
        <v>6.8309829705889002E-2</v>
      </c>
      <c r="I981" s="97">
        <f t="shared" si="291"/>
        <v>6.8309829705889002E-2</v>
      </c>
      <c r="J981" s="97">
        <f t="shared" si="305"/>
        <v>5.7085043207468635E-2</v>
      </c>
      <c r="K981" s="97">
        <f t="shared" si="292"/>
        <v>0.16468817474415445</v>
      </c>
      <c r="L981" s="97">
        <f t="shared" si="293"/>
        <v>26.3729581494065</v>
      </c>
      <c r="M981" s="97">
        <f t="shared" si="294"/>
        <v>174.47672715142645</v>
      </c>
      <c r="N981" s="97">
        <f t="shared" si="306"/>
        <v>16.802486850755415</v>
      </c>
      <c r="O981" s="97">
        <f t="shared" si="295"/>
        <v>0.40107361946292741</v>
      </c>
      <c r="P981" s="97">
        <f t="shared" si="296"/>
        <v>0.40107361946292741</v>
      </c>
      <c r="Q981" s="97">
        <f t="shared" si="307"/>
        <v>0.33390982652873002</v>
      </c>
      <c r="R981" s="97">
        <f t="shared" si="297"/>
        <v>3.1439808217870686E-2</v>
      </c>
      <c r="S981" s="97">
        <f t="shared" si="298"/>
        <v>156.50674342699858</v>
      </c>
      <c r="T981" s="97">
        <f t="shared" si="299"/>
        <v>211.27561888648935</v>
      </c>
      <c r="U981" s="97">
        <f t="shared" si="300"/>
        <v>585.11834835629804</v>
      </c>
      <c r="V981" s="33">
        <f t="shared" si="301"/>
        <v>999.99999999999829</v>
      </c>
      <c r="W981" s="101">
        <f t="shared" si="302"/>
        <v>13109.989912768227</v>
      </c>
      <c r="X981" s="108">
        <f t="shared" si="303"/>
        <v>203.60603275721093</v>
      </c>
      <c r="Y981" s="32">
        <f>(uNES*L981+ uOCEX*G981+uEREX*'PH + UC'!H981+uHOEX*I981+uNES*S981+ uOCEX*N981+uEREX*O981+uHOEX*P981)/(1+oDR)^A$5:A$65536</f>
        <v>101.3904811164237</v>
      </c>
    </row>
    <row r="982" spans="1:25" x14ac:dyDescent="0.25">
      <c r="A982" s="4">
        <v>976</v>
      </c>
      <c r="C982" s="106">
        <f>IF(male=0,VLOOKUP((($A$5:$A$1570/'Life tables'!$I$2)*2)+age,lifetable,13,1),IF(male=1,VLOOKUP((($A$5:$A$1570/'Life tables'!$I$2)*2)+age,lifetable,10,1),"error"))</f>
        <v>1.7383770313330604E-3</v>
      </c>
      <c r="F982" s="97">
        <f t="shared" si="289"/>
        <v>29.630951579526879</v>
      </c>
      <c r="G982" s="97">
        <f t="shared" si="304"/>
        <v>2.9764911003284396</v>
      </c>
      <c r="H982" s="97">
        <f t="shared" si="290"/>
        <v>6.8113342060900944E-2</v>
      </c>
      <c r="I982" s="97">
        <f t="shared" si="291"/>
        <v>6.8113342060900944E-2</v>
      </c>
      <c r="J982" s="97">
        <f t="shared" si="305"/>
        <v>5.6920842743901828E-2</v>
      </c>
      <c r="K982" s="97">
        <f t="shared" si="292"/>
        <v>0.16421446266271339</v>
      </c>
      <c r="L982" s="97">
        <f t="shared" si="293"/>
        <v>26.297098489670024</v>
      </c>
      <c r="M982" s="97">
        <f t="shared" si="294"/>
        <v>173.97508117768405</v>
      </c>
      <c r="N982" s="97">
        <f t="shared" si="306"/>
        <v>16.754177256604066</v>
      </c>
      <c r="O982" s="97">
        <f t="shared" si="295"/>
        <v>0.39992047445807383</v>
      </c>
      <c r="P982" s="97">
        <f t="shared" si="296"/>
        <v>0.39992047445807383</v>
      </c>
      <c r="Q982" s="97">
        <f t="shared" si="307"/>
        <v>0.33294978719966928</v>
      </c>
      <c r="R982" s="97">
        <f t="shared" si="297"/>
        <v>3.1349414195325553E-2</v>
      </c>
      <c r="S982" s="97">
        <f t="shared" si="298"/>
        <v>156.05676377076884</v>
      </c>
      <c r="T982" s="97">
        <f t="shared" si="299"/>
        <v>211.66548951643293</v>
      </c>
      <c r="U982" s="97">
        <f t="shared" si="300"/>
        <v>585.31391223315609</v>
      </c>
      <c r="V982" s="33">
        <f t="shared" si="301"/>
        <v>999.99999999999829</v>
      </c>
      <c r="W982" s="101">
        <f t="shared" si="302"/>
        <v>13057.293834646314</v>
      </c>
      <c r="X982" s="108">
        <f t="shared" si="303"/>
        <v>203.02059825040931</v>
      </c>
      <c r="Y982" s="32">
        <f>(uNES*L982+ uOCEX*G982+uEREX*'PH + UC'!H982+uHOEX*I982+uNES*S982+ uOCEX*N982+uEREX*O982+uHOEX*P982)/(1+oDR)^A$5:A$65536</f>
        <v>101.06987517762991</v>
      </c>
    </row>
    <row r="983" spans="1:25" x14ac:dyDescent="0.25">
      <c r="A983" s="4">
        <v>977</v>
      </c>
      <c r="C983" s="106">
        <f>IF(male=0,VLOOKUP((($A$5:$A$1570/'Life tables'!$I$2)*2)+age,lifetable,13,1),IF(male=1,VLOOKUP((($A$5:$A$1570/'Life tables'!$I$2)*2)+age,lifetable,10,1),"error"))</f>
        <v>1.7383770313330604E-3</v>
      </c>
      <c r="F983" s="97">
        <f t="shared" si="289"/>
        <v>29.545722146034024</v>
      </c>
      <c r="G983" s="97">
        <f t="shared" si="304"/>
        <v>2.9679296253587055</v>
      </c>
      <c r="H983" s="97">
        <f t="shared" si="290"/>
        <v>6.7917423224424331E-2</v>
      </c>
      <c r="I983" s="97">
        <f t="shared" si="291"/>
        <v>6.7917423224424331E-2</v>
      </c>
      <c r="J983" s="97">
        <f t="shared" si="305"/>
        <v>5.6757117621271926E-2</v>
      </c>
      <c r="K983" s="97">
        <f t="shared" si="292"/>
        <v>0.1637421219217651</v>
      </c>
      <c r="L983" s="97">
        <f t="shared" si="293"/>
        <v>26.221458434683431</v>
      </c>
      <c r="M983" s="97">
        <f t="shared" si="294"/>
        <v>173.47487610437528</v>
      </c>
      <c r="N983" s="97">
        <f t="shared" si="306"/>
        <v>16.706006424286372</v>
      </c>
      <c r="O983" s="97">
        <f t="shared" si="295"/>
        <v>0.39877064168380616</v>
      </c>
      <c r="P983" s="97">
        <f t="shared" si="296"/>
        <v>0.39877064168380616</v>
      </c>
      <c r="Q983" s="97">
        <f t="shared" si="307"/>
        <v>0.33199250543502246</v>
      </c>
      <c r="R983" s="97">
        <f t="shared" si="297"/>
        <v>3.1259279815622376E-2</v>
      </c>
      <c r="S983" s="97">
        <f t="shared" si="298"/>
        <v>155.60807661147066</v>
      </c>
      <c r="T983" s="97">
        <f t="shared" si="299"/>
        <v>212.05423913948923</v>
      </c>
      <c r="U983" s="97">
        <f t="shared" si="300"/>
        <v>585.50891363489347</v>
      </c>
      <c r="V983" s="33">
        <f t="shared" si="301"/>
        <v>999.99999999999829</v>
      </c>
      <c r="W983" s="101">
        <f t="shared" si="302"/>
        <v>13004.809606711075</v>
      </c>
      <c r="X983" s="108">
        <f t="shared" si="303"/>
        <v>202.43684722561562</v>
      </c>
      <c r="Y983" s="32">
        <f>(uNES*L983+ uOCEX*G983+uEREX*'PH + UC'!H983+uHOEX*I983+uNES*S983+ uOCEX*N983+uEREX*O983+uHOEX*P983)/(1+oDR)^A$5:A$65536</f>
        <v>100.75028310544161</v>
      </c>
    </row>
    <row r="984" spans="1:25" x14ac:dyDescent="0.25">
      <c r="A984" s="4">
        <v>978</v>
      </c>
      <c r="C984" s="106">
        <f>IF(male=0,VLOOKUP((($A$5:$A$1570/'Life tables'!$I$2)*2)+age,lifetable,13,1),IF(male=1,VLOOKUP((($A$5:$A$1570/'Life tables'!$I$2)*2)+age,lifetable,10,1),"error"))</f>
        <v>1.7383770313330604E-3</v>
      </c>
      <c r="F984" s="97">
        <f t="shared" si="289"/>
        <v>29.4607393613372</v>
      </c>
      <c r="G984" s="97">
        <f t="shared" si="304"/>
        <v>2.9593929267767405</v>
      </c>
      <c r="H984" s="97">
        <f t="shared" si="290"/>
        <v>6.7722071365142758E-2</v>
      </c>
      <c r="I984" s="97">
        <f t="shared" si="291"/>
        <v>6.7722071365142758E-2</v>
      </c>
      <c r="J984" s="97">
        <f t="shared" si="305"/>
        <v>5.6593866309187543E-2</v>
      </c>
      <c r="K984" s="97">
        <f t="shared" si="292"/>
        <v>0.16327114810618867</v>
      </c>
      <c r="L984" s="97">
        <f t="shared" si="293"/>
        <v>26.146037277414798</v>
      </c>
      <c r="M984" s="97">
        <f t="shared" si="294"/>
        <v>172.97610786427842</v>
      </c>
      <c r="N984" s="97">
        <f t="shared" si="306"/>
        <v>16.657973962120064</v>
      </c>
      <c r="O984" s="97">
        <f t="shared" si="295"/>
        <v>0.39762411179070939</v>
      </c>
      <c r="P984" s="97">
        <f t="shared" si="296"/>
        <v>0.39762411179070939</v>
      </c>
      <c r="Q984" s="97">
        <f t="shared" si="307"/>
        <v>0.33103797345102759</v>
      </c>
      <c r="R984" s="97">
        <f t="shared" si="297"/>
        <v>3.1169404345868748E-2</v>
      </c>
      <c r="S984" s="97">
        <f t="shared" si="298"/>
        <v>155.16067830078003</v>
      </c>
      <c r="T984" s="97">
        <f t="shared" si="299"/>
        <v>212.44187097924944</v>
      </c>
      <c r="U984" s="97">
        <f t="shared" si="300"/>
        <v>585.70335418734555</v>
      </c>
      <c r="V984" s="33">
        <f t="shared" si="301"/>
        <v>999.99999999999841</v>
      </c>
      <c r="W984" s="101">
        <f t="shared" si="302"/>
        <v>12952.536378799401</v>
      </c>
      <c r="X984" s="108">
        <f t="shared" si="303"/>
        <v>201.85477483340335</v>
      </c>
      <c r="Y984" s="32">
        <f>(uNES*L984+ uOCEX*G984+uEREX*'PH + UC'!H984+uHOEX*I984+uNES*S984+ uOCEX*N984+uEREX*O984+uHOEX*P984)/(1+oDR)^A$5:A$65536</f>
        <v>100.43170168949435</v>
      </c>
    </row>
    <row r="985" spans="1:25" x14ac:dyDescent="0.25">
      <c r="A985" s="4">
        <v>979</v>
      </c>
      <c r="C985" s="106">
        <f>IF(male=0,VLOOKUP((($A$5:$A$1570/'Life tables'!$I$2)*2)+age,lifetable,13,1),IF(male=1,VLOOKUP((($A$5:$A$1570/'Life tables'!$I$2)*2)+age,lifetable,10,1),"error"))</f>
        <v>1.7383770313330604E-3</v>
      </c>
      <c r="F985" s="97">
        <f t="shared" si="289"/>
        <v>29.376002435398256</v>
      </c>
      <c r="G985" s="97">
        <f t="shared" si="304"/>
        <v>2.9508809252215586</v>
      </c>
      <c r="H985" s="97">
        <f t="shared" si="290"/>
        <v>6.7527284666977577E-2</v>
      </c>
      <c r="I985" s="97">
        <f t="shared" si="291"/>
        <v>6.7527284666977577E-2</v>
      </c>
      <c r="J985" s="97">
        <f t="shared" si="305"/>
        <v>5.6431087289991112E-2</v>
      </c>
      <c r="K985" s="97">
        <f t="shared" si="292"/>
        <v>0.1628015368375999</v>
      </c>
      <c r="L985" s="97">
        <f t="shared" si="293"/>
        <v>26.07083431671515</v>
      </c>
      <c r="M985" s="97">
        <f t="shared" si="294"/>
        <v>172.47877239800511</v>
      </c>
      <c r="N985" s="97">
        <f t="shared" si="306"/>
        <v>16.610079479177251</v>
      </c>
      <c r="O985" s="97">
        <f t="shared" si="295"/>
        <v>0.39648087544737515</v>
      </c>
      <c r="P985" s="97">
        <f t="shared" si="296"/>
        <v>0.39648087544737515</v>
      </c>
      <c r="Q985" s="97">
        <f t="shared" si="307"/>
        <v>0.33008618347891411</v>
      </c>
      <c r="R985" s="97">
        <f t="shared" si="297"/>
        <v>3.1079787054583773E-2</v>
      </c>
      <c r="S985" s="97">
        <f t="shared" si="298"/>
        <v>154.71456519739962</v>
      </c>
      <c r="T985" s="97">
        <f t="shared" si="299"/>
        <v>212.82838825001835</v>
      </c>
      <c r="U985" s="97">
        <f t="shared" si="300"/>
        <v>585.89723551123768</v>
      </c>
      <c r="V985" s="33">
        <f t="shared" si="301"/>
        <v>999.99999999999829</v>
      </c>
      <c r="W985" s="101">
        <f t="shared" si="302"/>
        <v>12900.473304076762</v>
      </c>
      <c r="X985" s="108">
        <f t="shared" si="303"/>
        <v>201.27437623874226</v>
      </c>
      <c r="Y985" s="32">
        <f>(uNES*L985+ uOCEX*G985+uEREX*'PH + UC'!H985+uHOEX*I985+uNES*S985+ uOCEX*N985+uEREX*O985+uHOEX*P985)/(1+oDR)^A$5:A$65536</f>
        <v>100.11412772980246</v>
      </c>
    </row>
    <row r="986" spans="1:25" x14ac:dyDescent="0.25">
      <c r="A986" s="4">
        <v>980</v>
      </c>
      <c r="C986" s="106">
        <f>IF(male=0,VLOOKUP((($A$5:$A$1570/'Life tables'!$I$2)*2)+age,lifetable,13,1),IF(male=1,VLOOKUP((($A$5:$A$1570/'Life tables'!$I$2)*2)+age,lifetable,10,1),"error"))</f>
        <v>1.7383770313330604E-3</v>
      </c>
      <c r="F986" s="97">
        <f t="shared" si="289"/>
        <v>29.291510584567831</v>
      </c>
      <c r="G986" s="97">
        <f t="shared" si="304"/>
        <v>2.9423935419739413</v>
      </c>
      <c r="H986" s="97">
        <f t="shared" si="290"/>
        <v>6.733306132853617E-2</v>
      </c>
      <c r="I986" s="97">
        <f t="shared" si="291"/>
        <v>6.733306132853617E-2</v>
      </c>
      <c r="J986" s="97">
        <f t="shared" si="305"/>
        <v>5.6268779058297913E-2</v>
      </c>
      <c r="K986" s="97">
        <f t="shared" si="292"/>
        <v>0.16233328377302123</v>
      </c>
      <c r="L986" s="97">
        <f t="shared" si="293"/>
        <v>25.9958488571055</v>
      </c>
      <c r="M986" s="97">
        <f t="shared" si="294"/>
        <v>171.98286565417442</v>
      </c>
      <c r="N986" s="97">
        <f t="shared" si="306"/>
        <v>16.562322585301175</v>
      </c>
      <c r="O986" s="97">
        <f t="shared" si="295"/>
        <v>0.39534092334080206</v>
      </c>
      <c r="P986" s="97">
        <f t="shared" si="296"/>
        <v>0.39534092334080206</v>
      </c>
      <c r="Q986" s="97">
        <f t="shared" si="307"/>
        <v>0.32913712776523596</v>
      </c>
      <c r="R986" s="97">
        <f t="shared" si="297"/>
        <v>3.0990427211729465E-2</v>
      </c>
      <c r="S986" s="97">
        <f t="shared" si="298"/>
        <v>154.26973366721467</v>
      </c>
      <c r="T986" s="97">
        <f t="shared" si="299"/>
        <v>213.21379415684189</v>
      </c>
      <c r="U986" s="97">
        <f t="shared" si="300"/>
        <v>586.0905592222224</v>
      </c>
      <c r="V986" s="33">
        <f t="shared" si="301"/>
        <v>999.99999999999818</v>
      </c>
      <c r="W986" s="101">
        <f t="shared" si="302"/>
        <v>12848.619539028539</v>
      </c>
      <c r="X986" s="108">
        <f t="shared" si="303"/>
        <v>200.69564662093396</v>
      </c>
      <c r="Y986" s="32">
        <f>(uNES*L986+ uOCEX*G986+uEREX*'PH + UC'!H986+uHOEX*I986+uNES*S986+ uOCEX*N986+uEREX*O986+uHOEX*P986)/(1+oDR)^A$5:A$65536</f>
        <v>99.797558036714491</v>
      </c>
    </row>
    <row r="987" spans="1:25" x14ac:dyDescent="0.25">
      <c r="A987" s="4">
        <v>981</v>
      </c>
      <c r="C987" s="106">
        <f>IF(male=0,VLOOKUP((($A$5:$A$1570/'Life tables'!$I$2)*2)+age,lifetable,13,1),IF(male=1,VLOOKUP((($A$5:$A$1570/'Life tables'!$I$2)*2)+age,lifetable,10,1),"error"))</f>
        <v>1.7383770313330604E-3</v>
      </c>
      <c r="F987" s="97">
        <f t="shared" si="289"/>
        <v>29.207263031357332</v>
      </c>
      <c r="G987" s="97">
        <f t="shared" si="304"/>
        <v>2.9339306989335321</v>
      </c>
      <c r="H987" s="97">
        <f t="shared" si="290"/>
        <v>6.713939956258784E-2</v>
      </c>
      <c r="I987" s="97">
        <f t="shared" si="291"/>
        <v>6.713939956258784E-2</v>
      </c>
      <c r="J987" s="97">
        <f t="shared" si="305"/>
        <v>5.6106940120557995E-2</v>
      </c>
      <c r="K987" s="97">
        <f t="shared" si="292"/>
        <v>0.16186638460361794</v>
      </c>
      <c r="L987" s="97">
        <f t="shared" si="293"/>
        <v>25.921080208574448</v>
      </c>
      <c r="M987" s="97">
        <f t="shared" si="294"/>
        <v>171.48838358957661</v>
      </c>
      <c r="N987" s="97">
        <f t="shared" si="306"/>
        <v>16.514702891121971</v>
      </c>
      <c r="O987" s="97">
        <f t="shared" si="295"/>
        <v>0.39420424617677191</v>
      </c>
      <c r="P987" s="97">
        <f t="shared" si="296"/>
        <v>0.39420424617677191</v>
      </c>
      <c r="Q987" s="97">
        <f t="shared" si="307"/>
        <v>0.32819079857218475</v>
      </c>
      <c r="R987" s="97">
        <f t="shared" si="297"/>
        <v>3.0901324088740235E-2</v>
      </c>
      <c r="S987" s="97">
        <f t="shared" si="298"/>
        <v>153.82618008344016</v>
      </c>
      <c r="T987" s="97">
        <f t="shared" si="299"/>
        <v>213.59809189553462</v>
      </c>
      <c r="U987" s="97">
        <f t="shared" si="300"/>
        <v>586.28332693091477</v>
      </c>
      <c r="V987" s="33">
        <f t="shared" si="301"/>
        <v>999.99999999999818</v>
      </c>
      <c r="W987" s="101">
        <f t="shared" si="302"/>
        <v>12796.974243451099</v>
      </c>
      <c r="X987" s="108">
        <f t="shared" si="303"/>
        <v>200.11858117354882</v>
      </c>
      <c r="Y987" s="32">
        <f>(uNES*L987+ uOCEX*G987+uEREX*'PH + UC'!H987+uHOEX*I987+uNES*S987+ uOCEX*N987+uEREX*O987+uHOEX*P987)/(1+oDR)^A$5:A$65536</f>
        <v>99.481989430870158</v>
      </c>
    </row>
    <row r="988" spans="1:25" x14ac:dyDescent="0.25">
      <c r="A988" s="4">
        <v>982</v>
      </c>
      <c r="C988" s="106">
        <f>IF(male=0,VLOOKUP((($A$5:$A$1570/'Life tables'!$I$2)*2)+age,lifetable,13,1),IF(male=1,VLOOKUP((($A$5:$A$1570/'Life tables'!$I$2)*2)+age,lifetable,10,1),"error"))</f>
        <v>1.7383770313330604E-3</v>
      </c>
      <c r="F988" s="97">
        <f t="shared" si="289"/>
        <v>29.123259004222199</v>
      </c>
      <c r="G988" s="97">
        <f t="shared" si="304"/>
        <v>2.9254923185970654</v>
      </c>
      <c r="H988" s="97">
        <f t="shared" si="290"/>
        <v>6.6946297595565557E-2</v>
      </c>
      <c r="I988" s="97">
        <f t="shared" si="291"/>
        <v>6.6946297595565557E-2</v>
      </c>
      <c r="J988" s="97">
        <f t="shared" si="305"/>
        <v>5.5945568994639885E-2</v>
      </c>
      <c r="K988" s="97">
        <f t="shared" si="292"/>
        <v>0.16140083505349712</v>
      </c>
      <c r="L988" s="97">
        <f t="shared" si="293"/>
        <v>25.846527686385866</v>
      </c>
      <c r="M988" s="97">
        <f t="shared" si="294"/>
        <v>170.99532216932664</v>
      </c>
      <c r="N988" s="97">
        <f t="shared" si="306"/>
        <v>16.467220008071472</v>
      </c>
      <c r="O988" s="97">
        <f t="shared" si="295"/>
        <v>0.39307083468020276</v>
      </c>
      <c r="P988" s="97">
        <f t="shared" si="296"/>
        <v>0.39307083468020276</v>
      </c>
      <c r="Q988" s="97">
        <f t="shared" si="307"/>
        <v>0.32724718817788395</v>
      </c>
      <c r="R988" s="97">
        <f t="shared" si="297"/>
        <v>3.0812476958550567E-2</v>
      </c>
      <c r="S988" s="97">
        <f t="shared" si="298"/>
        <v>153.38390082675832</v>
      </c>
      <c r="T988" s="97">
        <f t="shared" si="299"/>
        <v>213.98128465270716</v>
      </c>
      <c r="U988" s="97">
        <f t="shared" si="300"/>
        <v>586.47554024292685</v>
      </c>
      <c r="V988" s="33">
        <f t="shared" si="301"/>
        <v>999.99999999999829</v>
      </c>
      <c r="W988" s="101">
        <f t="shared" si="302"/>
        <v>12745.536580442695</v>
      </c>
      <c r="X988" s="108">
        <f t="shared" si="303"/>
        <v>199.54317510436425</v>
      </c>
      <c r="Y988" s="32">
        <f>(uNES*L988+ uOCEX*G988+uEREX*'PH + UC'!H988+uHOEX*I988+uNES*S988+ uOCEX*N988+uEREX*O988+uHOEX*P988)/(1+oDR)^A$5:A$65536</f>
        <v>99.16741874315646</v>
      </c>
    </row>
    <row r="989" spans="1:25" x14ac:dyDescent="0.25">
      <c r="A989" s="4">
        <v>983</v>
      </c>
      <c r="C989" s="106">
        <f>IF(male=0,VLOOKUP((($A$5:$A$1570/'Life tables'!$I$2)*2)+age,lifetable,13,1),IF(male=1,VLOOKUP((($A$5:$A$1570/'Life tables'!$I$2)*2)+age,lifetable,10,1),"error"))</f>
        <v>1.7383770313330604E-3</v>
      </c>
      <c r="F989" s="97">
        <f t="shared" si="289"/>
        <v>29.039497737355951</v>
      </c>
      <c r="G989" s="97">
        <f t="shared" si="304"/>
        <v>2.9170783240376776</v>
      </c>
      <c r="H989" s="97">
        <f t="shared" si="290"/>
        <v>6.6753753667092575E-2</v>
      </c>
      <c r="I989" s="97">
        <f t="shared" si="291"/>
        <v>6.6753753667092575E-2</v>
      </c>
      <c r="J989" s="97">
        <f t="shared" si="305"/>
        <v>5.5784664209434884E-2</v>
      </c>
      <c r="K989" s="97">
        <f t="shared" si="292"/>
        <v>0.16093663087856633</v>
      </c>
      <c r="L989" s="97">
        <f t="shared" si="293"/>
        <v>25.772190610896086</v>
      </c>
      <c r="M989" s="97">
        <f t="shared" si="294"/>
        <v>170.50367736700832</v>
      </c>
      <c r="N989" s="97">
        <f t="shared" si="306"/>
        <v>16.419873548397074</v>
      </c>
      <c r="O989" s="97">
        <f t="shared" si="295"/>
        <v>0.39194067959548018</v>
      </c>
      <c r="P989" s="97">
        <f t="shared" si="296"/>
        <v>0.39194067959548018</v>
      </c>
      <c r="Q989" s="97">
        <f t="shared" si="307"/>
        <v>0.32630628887666435</v>
      </c>
      <c r="R989" s="97">
        <f t="shared" si="297"/>
        <v>3.0723885095620986E-2</v>
      </c>
      <c r="S989" s="97">
        <f t="shared" si="298"/>
        <v>152.94289228544801</v>
      </c>
      <c r="T989" s="97">
        <f t="shared" si="299"/>
        <v>214.36337560579327</v>
      </c>
      <c r="U989" s="97">
        <f t="shared" si="300"/>
        <v>586.667200758901</v>
      </c>
      <c r="V989" s="33">
        <f t="shared" si="301"/>
        <v>999.99999999999829</v>
      </c>
      <c r="W989" s="101">
        <f t="shared" si="302"/>
        <v>12694.305716394218</v>
      </c>
      <c r="X989" s="108">
        <f t="shared" si="303"/>
        <v>198.969423635304</v>
      </c>
      <c r="Y989" s="32">
        <f>(uNES*L989+ uOCEX*G989+uEREX*'PH + UC'!H989+uHOEX*I989+uNES*S989+ uOCEX*N989+uEREX*O989+uHOEX*P989)/(1+oDR)^A$5:A$65536</f>
        <v>98.853842814665867</v>
      </c>
    </row>
    <row r="990" spans="1:25" x14ac:dyDescent="0.25">
      <c r="A990" s="4">
        <v>984</v>
      </c>
      <c r="C990" s="106">
        <f>IF(male=0,VLOOKUP((($A$5:$A$1570/'Life tables'!$I$2)*2)+age,lifetable,13,1),IF(male=1,VLOOKUP((($A$5:$A$1570/'Life tables'!$I$2)*2)+age,lifetable,10,1),"error"))</f>
        <v>1.7383770313330604E-3</v>
      </c>
      <c r="F990" s="97">
        <f t="shared" si="289"/>
        <v>28.955978470494486</v>
      </c>
      <c r="G990" s="97">
        <f t="shared" si="304"/>
        <v>2.9086886388852484</v>
      </c>
      <c r="H990" s="97">
        <f t="shared" si="290"/>
        <v>6.6561766029532482E-2</v>
      </c>
      <c r="I990" s="97">
        <f t="shared" si="291"/>
        <v>6.6561766029532482E-2</v>
      </c>
      <c r="J990" s="97">
        <f t="shared" si="305"/>
        <v>5.5624224304481169E-2</v>
      </c>
      <c r="K990" s="97">
        <f t="shared" si="292"/>
        <v>0.16047376786544881</v>
      </c>
      <c r="L990" s="97">
        <f t="shared" si="293"/>
        <v>25.698068307380243</v>
      </c>
      <c r="M990" s="97">
        <f t="shared" si="294"/>
        <v>170.01344516480953</v>
      </c>
      <c r="N990" s="97">
        <f t="shared" si="306"/>
        <v>16.372663125174768</v>
      </c>
      <c r="O990" s="97">
        <f t="shared" si="295"/>
        <v>0.39081377168676801</v>
      </c>
      <c r="P990" s="97">
        <f t="shared" si="296"/>
        <v>0.39081377168676801</v>
      </c>
      <c r="Q990" s="97">
        <f t="shared" si="307"/>
        <v>0.32536809297932306</v>
      </c>
      <c r="R990" s="97">
        <f t="shared" si="297"/>
        <v>3.0635547775962429E-2</v>
      </c>
      <c r="S990" s="97">
        <f t="shared" si="298"/>
        <v>152.50315085550594</v>
      </c>
      <c r="T990" s="97">
        <f t="shared" si="299"/>
        <v>214.74436792307708</v>
      </c>
      <c r="U990" s="97">
        <f t="shared" si="300"/>
        <v>586.85831007454237</v>
      </c>
      <c r="V990" s="33">
        <f t="shared" si="301"/>
        <v>999.99999999999818</v>
      </c>
      <c r="W990" s="101">
        <f t="shared" si="302"/>
        <v>12643.280820979717</v>
      </c>
      <c r="X990" s="108">
        <f t="shared" si="303"/>
        <v>198.39732200237879</v>
      </c>
      <c r="Y990" s="32">
        <f>(uNES*L990+ uOCEX*G990+uEREX*'PH + UC'!H990+uHOEX*I990+uNES*S990+ uOCEX*N990+uEREX*O990+uHOEX*P990)/(1+oDR)^A$5:A$65536</f>
        <v>98.541258496654379</v>
      </c>
    </row>
    <row r="991" spans="1:25" x14ac:dyDescent="0.25">
      <c r="A991" s="4">
        <v>985</v>
      </c>
      <c r="C991" s="106">
        <f>IF(male=0,VLOOKUP((($A$5:$A$1570/'Life tables'!$I$2)*2)+age,lifetable,13,1),IF(male=1,VLOOKUP((($A$5:$A$1570/'Life tables'!$I$2)*2)+age,lifetable,10,1),"error"))</f>
        <v>1.7383770313330604E-3</v>
      </c>
      <c r="F991" s="97">
        <f t="shared" si="289"/>
        <v>28.872700448729965</v>
      </c>
      <c r="G991" s="97">
        <f t="shared" si="304"/>
        <v>2.9003231873077056</v>
      </c>
      <c r="H991" s="97">
        <f t="shared" si="290"/>
        <v>6.6370332947561492E-2</v>
      </c>
      <c r="I991" s="97">
        <f t="shared" si="291"/>
        <v>6.6370332947561492E-2</v>
      </c>
      <c r="J991" s="97">
        <f t="shared" si="305"/>
        <v>5.5464247829606267E-2</v>
      </c>
      <c r="K991" s="97">
        <f t="shared" si="292"/>
        <v>0.16001224183045223</v>
      </c>
      <c r="L991" s="97">
        <f t="shared" si="293"/>
        <v>25.624160105867077</v>
      </c>
      <c r="M991" s="97">
        <f t="shared" si="294"/>
        <v>169.52462155364884</v>
      </c>
      <c r="N991" s="97">
        <f t="shared" si="306"/>
        <v>16.325588352321322</v>
      </c>
      <c r="O991" s="97">
        <f t="shared" si="295"/>
        <v>0.38969010173829977</v>
      </c>
      <c r="P991" s="97">
        <f t="shared" si="296"/>
        <v>0.38969010173829977</v>
      </c>
      <c r="Q991" s="97">
        <f t="shared" si="307"/>
        <v>0.32443259281336589</v>
      </c>
      <c r="R991" s="97">
        <f t="shared" si="297"/>
        <v>3.0547464277159059E-2</v>
      </c>
      <c r="S991" s="97">
        <f t="shared" si="298"/>
        <v>152.0646729407604</v>
      </c>
      <c r="T991" s="97">
        <f t="shared" si="299"/>
        <v>215.12426476372005</v>
      </c>
      <c r="U991" s="97">
        <f t="shared" si="300"/>
        <v>587.04886978064997</v>
      </c>
      <c r="V991" s="33">
        <f t="shared" si="301"/>
        <v>999.99999999999829</v>
      </c>
      <c r="W991" s="101">
        <f t="shared" si="302"/>
        <v>12592.46106714678</v>
      </c>
      <c r="X991" s="108">
        <f t="shared" si="303"/>
        <v>197.82686545562825</v>
      </c>
      <c r="Y991" s="32">
        <f>(uNES*L991+ uOCEX*G991+uEREX*'PH + UC'!H991+uHOEX*I991+uNES*S991+ uOCEX*N991+uEREX*O991+uHOEX*P991)/(1+oDR)^A$5:A$65536</f>
        <v>98.229662650500629</v>
      </c>
    </row>
    <row r="992" spans="1:25" x14ac:dyDescent="0.25">
      <c r="A992" s="4">
        <v>986</v>
      </c>
      <c r="C992" s="106">
        <f>IF(male=0,VLOOKUP((($A$5:$A$1570/'Life tables'!$I$2)*2)+age,lifetable,13,1),IF(male=1,VLOOKUP((($A$5:$A$1570/'Life tables'!$I$2)*2)+age,lifetable,10,1),"error"))</f>
        <v>1.7383770313330604E-3</v>
      </c>
      <c r="F992" s="97">
        <f t="shared" si="289"/>
        <v>28.789662922334003</v>
      </c>
      <c r="G992" s="97">
        <f t="shared" si="304"/>
        <v>2.8919818939932633</v>
      </c>
      <c r="H992" s="97">
        <f t="shared" si="290"/>
        <v>6.6179452697761917E-2</v>
      </c>
      <c r="I992" s="97">
        <f t="shared" si="291"/>
        <v>6.6179452697761917E-2</v>
      </c>
      <c r="J992" s="97">
        <f t="shared" si="305"/>
        <v>5.5304733344587402E-2</v>
      </c>
      <c r="K992" s="97">
        <f t="shared" si="292"/>
        <v>0.15955204861858877</v>
      </c>
      <c r="L992" s="97">
        <f t="shared" si="293"/>
        <v>25.55046534098204</v>
      </c>
      <c r="M992" s="97">
        <f t="shared" si="294"/>
        <v>169.03720253329422</v>
      </c>
      <c r="N992" s="97">
        <f t="shared" si="306"/>
        <v>16.278648844605723</v>
      </c>
      <c r="O992" s="97">
        <f t="shared" si="295"/>
        <v>0.38856966055465103</v>
      </c>
      <c r="P992" s="97">
        <f t="shared" si="296"/>
        <v>0.38856966055465103</v>
      </c>
      <c r="Q992" s="97">
        <f t="shared" si="307"/>
        <v>0.3234997807232346</v>
      </c>
      <c r="R992" s="97">
        <f t="shared" si="297"/>
        <v>3.0459633878389646E-2</v>
      </c>
      <c r="S992" s="97">
        <f t="shared" si="298"/>
        <v>151.62745495297756</v>
      </c>
      <c r="T992" s="97">
        <f t="shared" si="299"/>
        <v>215.50306927778786</v>
      </c>
      <c r="U992" s="97">
        <f t="shared" si="300"/>
        <v>587.23888146314698</v>
      </c>
      <c r="V992" s="33">
        <f t="shared" si="301"/>
        <v>999.99999999999818</v>
      </c>
      <c r="W992" s="101">
        <f t="shared" si="302"/>
        <v>12541.845631106793</v>
      </c>
      <c r="X992" s="108">
        <f t="shared" si="303"/>
        <v>197.2580492590634</v>
      </c>
      <c r="Y992" s="32">
        <f>(uNES*L992+ uOCEX*G992+uEREX*'PH + UC'!H992+uHOEX*I992+uNES*S992+ uOCEX*N992+uEREX*O992+uHOEX*P992)/(1+oDR)^A$5:A$65536</f>
        <v>97.919052147665113</v>
      </c>
    </row>
    <row r="993" spans="1:25" x14ac:dyDescent="0.25">
      <c r="A993" s="4">
        <v>987</v>
      </c>
      <c r="C993" s="106">
        <f>IF(male=0,VLOOKUP((($A$5:$A$1570/'Life tables'!$I$2)*2)+age,lifetable,13,1),IF(male=1,VLOOKUP((($A$5:$A$1570/'Life tables'!$I$2)*2)+age,lifetable,10,1),"error"))</f>
        <v>1.7383770313330604E-3</v>
      </c>
      <c r="F993" s="97">
        <f t="shared" si="289"/>
        <v>28.706865146589539</v>
      </c>
      <c r="G993" s="97">
        <f t="shared" si="304"/>
        <v>2.8836646841335343</v>
      </c>
      <c r="H993" s="97">
        <f t="shared" si="290"/>
        <v>6.5989123568235719E-2</v>
      </c>
      <c r="I993" s="97">
        <f t="shared" si="291"/>
        <v>6.5989123568235719E-2</v>
      </c>
      <c r="J993" s="97">
        <f t="shared" si="305"/>
        <v>5.5145679418828503E-2</v>
      </c>
      <c r="K993" s="97">
        <f t="shared" si="292"/>
        <v>0.15909318410264323</v>
      </c>
      <c r="L993" s="97">
        <f t="shared" si="293"/>
        <v>25.476983351798062</v>
      </c>
      <c r="M993" s="97">
        <f t="shared" si="294"/>
        <v>168.55118411247386</v>
      </c>
      <c r="N993" s="97">
        <f t="shared" si="306"/>
        <v>16.231844217659852</v>
      </c>
      <c r="O993" s="97">
        <f t="shared" si="295"/>
        <v>0.38745243896099457</v>
      </c>
      <c r="P993" s="97">
        <f t="shared" si="296"/>
        <v>0.38745243896099457</v>
      </c>
      <c r="Q993" s="97">
        <f t="shared" si="307"/>
        <v>0.32256964907051822</v>
      </c>
      <c r="R993" s="97">
        <f t="shared" si="297"/>
        <v>3.0372055860447555E-2</v>
      </c>
      <c r="S993" s="97">
        <f t="shared" si="298"/>
        <v>151.19149331196104</v>
      </c>
      <c r="T993" s="97">
        <f t="shared" si="299"/>
        <v>215.88078460627722</v>
      </c>
      <c r="U993" s="97">
        <f t="shared" si="300"/>
        <v>587.42834670311004</v>
      </c>
      <c r="V993" s="33">
        <f t="shared" si="301"/>
        <v>999.99999999999818</v>
      </c>
      <c r="W993" s="101">
        <f t="shared" si="302"/>
        <v>12491.433692325043</v>
      </c>
      <c r="X993" s="108">
        <f t="shared" si="303"/>
        <v>196.69086869061096</v>
      </c>
      <c r="Y993" s="32">
        <f>(uNES*L993+ uOCEX*G993+uEREX*'PH + UC'!H993+uHOEX*I993+uNES*S993+ uOCEX*N993+uEREX*O993+uHOEX*P993)/(1+oDR)^A$5:A$65536</f>
        <v>97.609423869650499</v>
      </c>
    </row>
    <row r="994" spans="1:25" x14ac:dyDescent="0.25">
      <c r="A994" s="4">
        <v>988</v>
      </c>
      <c r="C994" s="106">
        <f>IF(male=0,VLOOKUP((($A$5:$A$1570/'Life tables'!$I$2)*2)+age,lifetable,13,1),IF(male=1,VLOOKUP((($A$5:$A$1570/'Life tables'!$I$2)*2)+age,lifetable,10,1),"error"))</f>
        <v>1.7383770313330604E-3</v>
      </c>
      <c r="F994" s="97">
        <f t="shared" si="289"/>
        <v>28.624306381630994</v>
      </c>
      <c r="G994" s="97">
        <f t="shared" si="304"/>
        <v>2.8753714834074731</v>
      </c>
      <c r="H994" s="97">
        <f t="shared" si="290"/>
        <v>6.5799343858237061E-2</v>
      </c>
      <c r="I994" s="97">
        <f t="shared" si="291"/>
        <v>6.5799343858237061E-2</v>
      </c>
      <c r="J994" s="97">
        <f t="shared" si="305"/>
        <v>5.4987084631053174E-2</v>
      </c>
      <c r="K994" s="97">
        <f t="shared" si="292"/>
        <v>0.15863564418228737</v>
      </c>
      <c r="L994" s="97">
        <f t="shared" si="293"/>
        <v>25.403713481693707</v>
      </c>
      <c r="M994" s="97">
        <f t="shared" si="294"/>
        <v>168.06656230897997</v>
      </c>
      <c r="N994" s="97">
        <f t="shared" si="306"/>
        <v>16.185174087988468</v>
      </c>
      <c r="O994" s="97">
        <f t="shared" si="295"/>
        <v>0.38633842780333882</v>
      </c>
      <c r="P994" s="97">
        <f t="shared" si="296"/>
        <v>0.38633842780333882</v>
      </c>
      <c r="Q994" s="97">
        <f t="shared" si="307"/>
        <v>0.32164219023415291</v>
      </c>
      <c r="R994" s="97">
        <f t="shared" si="297"/>
        <v>3.0284729505759445E-2</v>
      </c>
      <c r="S994" s="97">
        <f t="shared" si="298"/>
        <v>150.75678444564491</v>
      </c>
      <c r="T994" s="97">
        <f t="shared" si="299"/>
        <v>216.25741388114241</v>
      </c>
      <c r="U994" s="97">
        <f t="shared" si="300"/>
        <v>587.61726707679804</v>
      </c>
      <c r="V994" s="33">
        <f t="shared" si="301"/>
        <v>999.99999999999818</v>
      </c>
      <c r="W994" s="101">
        <f t="shared" si="302"/>
        <v>12441.22443351071</v>
      </c>
      <c r="X994" s="108">
        <f t="shared" si="303"/>
        <v>196.1253190420577</v>
      </c>
      <c r="Y994" s="32">
        <f>(uNES*L994+ uOCEX*G994+uEREX*'PH + UC'!H994+uHOEX*I994+uNES*S994+ uOCEX*N994+uEREX*O994+uHOEX*P994)/(1+oDR)^A$5:A$65536</f>
        <v>97.300774707962105</v>
      </c>
    </row>
    <row r="995" spans="1:25" x14ac:dyDescent="0.25">
      <c r="A995" s="4">
        <v>989</v>
      </c>
      <c r="C995" s="106">
        <f>IF(male=0,VLOOKUP((($A$5:$A$1570/'Life tables'!$I$2)*2)+age,lifetable,13,1),IF(male=1,VLOOKUP((($A$5:$A$1570/'Life tables'!$I$2)*2)+age,lifetable,10,1),"error"))</f>
        <v>1.7383770313330604E-3</v>
      </c>
      <c r="F995" s="97">
        <f t="shared" si="289"/>
        <v>28.541985892292296</v>
      </c>
      <c r="G995" s="97">
        <f t="shared" si="304"/>
        <v>2.8671022179661092</v>
      </c>
      <c r="H995" s="97">
        <f t="shared" si="290"/>
        <v>6.561011187782298E-2</v>
      </c>
      <c r="I995" s="97">
        <f t="shared" si="291"/>
        <v>6.561011187782298E-2</v>
      </c>
      <c r="J995" s="97">
        <f t="shared" si="305"/>
        <v>5.4828947569012729E-2</v>
      </c>
      <c r="K995" s="97">
        <f t="shared" si="292"/>
        <v>0.15817942478323754</v>
      </c>
      <c r="L995" s="97">
        <f t="shared" si="293"/>
        <v>25.330655078218289</v>
      </c>
      <c r="M995" s="97">
        <f t="shared" si="294"/>
        <v>167.58333314976542</v>
      </c>
      <c r="N995" s="97">
        <f t="shared" si="306"/>
        <v>16.13863807297853</v>
      </c>
      <c r="O995" s="97">
        <f t="shared" si="295"/>
        <v>0.38522761794875005</v>
      </c>
      <c r="P995" s="97">
        <f t="shared" si="296"/>
        <v>0.38522761794875005</v>
      </c>
      <c r="Q995" s="97">
        <f t="shared" si="307"/>
        <v>0.32071739661060616</v>
      </c>
      <c r="R995" s="97">
        <f t="shared" si="297"/>
        <v>3.0197654098402665E-2</v>
      </c>
      <c r="S995" s="97">
        <f t="shared" si="298"/>
        <v>150.32332479018038</v>
      </c>
      <c r="T995" s="97">
        <f t="shared" si="299"/>
        <v>216.63296022532202</v>
      </c>
      <c r="U995" s="97">
        <f t="shared" si="300"/>
        <v>587.80564415567972</v>
      </c>
      <c r="V995" s="33">
        <f t="shared" si="301"/>
        <v>999.99999999999818</v>
      </c>
      <c r="W995" s="101">
        <f t="shared" si="302"/>
        <v>12391.217040606653</v>
      </c>
      <c r="X995" s="108">
        <f t="shared" si="303"/>
        <v>195.56139561899647</v>
      </c>
      <c r="Y995" s="32">
        <f>(uNES*L995+ uOCEX*G995+uEREX*'PH + UC'!H995+uHOEX*I995+uNES*S995+ uOCEX*N995+uEREX*O995+uHOEX*P995)/(1+oDR)^A$5:A$65536</f>
        <v>96.993101564069093</v>
      </c>
    </row>
    <row r="996" spans="1:25" x14ac:dyDescent="0.25">
      <c r="A996" s="4">
        <v>990</v>
      </c>
      <c r="C996" s="106">
        <f>IF(male=0,VLOOKUP((($A$5:$A$1570/'Life tables'!$I$2)*2)+age,lifetable,13,1),IF(male=1,VLOOKUP((($A$5:$A$1570/'Life tables'!$I$2)*2)+age,lifetable,10,1),"error"))</f>
        <v>1.7383770313330604E-3</v>
      </c>
      <c r="F996" s="97">
        <f t="shared" si="289"/>
        <v>28.45990294796238</v>
      </c>
      <c r="G996" s="97">
        <f t="shared" si="304"/>
        <v>2.8588568144180315</v>
      </c>
      <c r="H996" s="97">
        <f t="shared" si="290"/>
        <v>6.542142594752122E-2</v>
      </c>
      <c r="I996" s="97">
        <f t="shared" si="291"/>
        <v>6.542142594752122E-2</v>
      </c>
      <c r="J996" s="97">
        <f t="shared" si="305"/>
        <v>5.4671266829208622E-2</v>
      </c>
      <c r="K996" s="97">
        <f t="shared" si="292"/>
        <v>0.15772452185645391</v>
      </c>
      <c r="L996" s="97">
        <f t="shared" si="293"/>
        <v>25.257807492963643</v>
      </c>
      <c r="M996" s="97">
        <f t="shared" si="294"/>
        <v>167.10149267103407</v>
      </c>
      <c r="N996" s="97">
        <f t="shared" si="306"/>
        <v>16.092235790907875</v>
      </c>
      <c r="O996" s="97">
        <f t="shared" si="295"/>
        <v>0.38412000028555982</v>
      </c>
      <c r="P996" s="97">
        <f t="shared" si="296"/>
        <v>0.38412000028555982</v>
      </c>
      <c r="Q996" s="97">
        <f t="shared" si="307"/>
        <v>0.31979526061404961</v>
      </c>
      <c r="R996" s="97">
        <f t="shared" si="297"/>
        <v>3.0110828924121549E-2</v>
      </c>
      <c r="S996" s="97">
        <f t="shared" si="298"/>
        <v>149.89111079001691</v>
      </c>
      <c r="T996" s="97">
        <f t="shared" si="299"/>
        <v>217.00742675276527</v>
      </c>
      <c r="U996" s="97">
        <f t="shared" si="300"/>
        <v>587.99347950646029</v>
      </c>
      <c r="V996" s="33">
        <f t="shared" si="301"/>
        <v>999.99999999999818</v>
      </c>
      <c r="W996" s="101">
        <f t="shared" si="302"/>
        <v>12341.410702779252</v>
      </c>
      <c r="X996" s="108">
        <f t="shared" si="303"/>
        <v>194.99909374077262</v>
      </c>
      <c r="Y996" s="32">
        <f>(uNES*L996+ uOCEX*G996+uEREX*'PH + UC'!H996+uHOEX*I996+uNES*S996+ uOCEX*N996+uEREX*O996+uHOEX*P996)/(1+oDR)^A$5:A$65536</f>
        <v>96.686401349365809</v>
      </c>
    </row>
    <row r="997" spans="1:25" x14ac:dyDescent="0.25">
      <c r="A997" s="4">
        <v>991</v>
      </c>
      <c r="C997" s="106">
        <f>IF(male=0,VLOOKUP((($A$5:$A$1570/'Life tables'!$I$2)*2)+age,lifetable,13,1),IF(male=1,VLOOKUP((($A$5:$A$1570/'Life tables'!$I$2)*2)+age,lifetable,10,1),"error"))</f>
        <v>1.9170323065640371E-3</v>
      </c>
      <c r="F997" s="97">
        <f t="shared" si="289"/>
        <v>28.378056822447778</v>
      </c>
      <c r="G997" s="97">
        <f t="shared" si="304"/>
        <v>2.8506351998155863</v>
      </c>
      <c r="H997" s="97">
        <f t="shared" si="290"/>
        <v>6.5233284398014332E-2</v>
      </c>
      <c r="I997" s="97">
        <f t="shared" si="291"/>
        <v>6.5233284398014332E-2</v>
      </c>
      <c r="J997" s="97">
        <f t="shared" si="305"/>
        <v>6.0116520125726033E-2</v>
      </c>
      <c r="K997" s="97">
        <f t="shared" si="292"/>
        <v>0.15727093137737894</v>
      </c>
      <c r="L997" s="97">
        <f t="shared" si="293"/>
        <v>25.179567602333059</v>
      </c>
      <c r="M997" s="97">
        <f t="shared" si="294"/>
        <v>166.62103691832482</v>
      </c>
      <c r="N997" s="97">
        <f t="shared" si="306"/>
        <v>16.045966860953332</v>
      </c>
      <c r="O997" s="97">
        <f t="shared" si="295"/>
        <v>0.38301556572355866</v>
      </c>
      <c r="P997" s="97">
        <f t="shared" si="296"/>
        <v>0.38301556572355866</v>
      </c>
      <c r="Q997" s="97">
        <f t="shared" si="307"/>
        <v>0.35164705401494922</v>
      </c>
      <c r="R997" s="97">
        <f t="shared" si="297"/>
        <v>3.0024253270342572E-2</v>
      </c>
      <c r="S997" s="97">
        <f t="shared" si="298"/>
        <v>149.42736761863907</v>
      </c>
      <c r="T997" s="97">
        <f t="shared" si="299"/>
        <v>217.41919032690595</v>
      </c>
      <c r="U997" s="97">
        <f t="shared" si="300"/>
        <v>588.18077469110801</v>
      </c>
      <c r="V997" s="33">
        <f t="shared" si="301"/>
        <v>999.99999999999818</v>
      </c>
      <c r="W997" s="101">
        <f t="shared" si="302"/>
        <v>12289.700625175812</v>
      </c>
      <c r="X997" s="108">
        <f t="shared" si="303"/>
        <v>194.40003498198419</v>
      </c>
      <c r="Y997" s="32">
        <f>(uNES*L997+ uOCEX*G997+uEREX*'PH + UC'!H997+uHOEX*I997+uNES*S997+ uOCEX*N997+uEREX*O997+uHOEX*P997)/(1+oDR)^A$5:A$65536</f>
        <v>96.361337176130732</v>
      </c>
    </row>
    <row r="998" spans="1:25" x14ac:dyDescent="0.25">
      <c r="A998" s="4">
        <v>992</v>
      </c>
      <c r="C998" s="106">
        <f>IF(male=0,VLOOKUP((($A$5:$A$1570/'Life tables'!$I$2)*2)+age,lifetable,13,1),IF(male=1,VLOOKUP((($A$5:$A$1570/'Life tables'!$I$2)*2)+age,lifetable,10,1),"error"))</f>
        <v>1.9170323065640371E-3</v>
      </c>
      <c r="F998" s="97">
        <f t="shared" si="289"/>
        <v>28.29082056889801</v>
      </c>
      <c r="G998" s="97">
        <f t="shared" si="304"/>
        <v>2.8418721355710925</v>
      </c>
      <c r="H998" s="97">
        <f t="shared" si="290"/>
        <v>6.5032752438647479E-2</v>
      </c>
      <c r="I998" s="97">
        <f t="shared" si="291"/>
        <v>6.5032752438647479E-2</v>
      </c>
      <c r="J998" s="97">
        <f t="shared" si="305"/>
        <v>5.9931717479617105E-2</v>
      </c>
      <c r="K998" s="97">
        <f t="shared" si="292"/>
        <v>0.15678746885802869</v>
      </c>
      <c r="L998" s="97">
        <f t="shared" si="293"/>
        <v>25.102163742111976</v>
      </c>
      <c r="M998" s="97">
        <f t="shared" si="294"/>
        <v>166.10921441308616</v>
      </c>
      <c r="N998" s="97">
        <f t="shared" si="306"/>
        <v>15.996677244770142</v>
      </c>
      <c r="O998" s="97">
        <f t="shared" si="295"/>
        <v>0.38183902769438938</v>
      </c>
      <c r="P998" s="97">
        <f t="shared" si="296"/>
        <v>0.38183902769438938</v>
      </c>
      <c r="Q998" s="97">
        <f t="shared" si="307"/>
        <v>0.35056687302775524</v>
      </c>
      <c r="R998" s="97">
        <f t="shared" si="297"/>
        <v>2.9932025489199428E-2</v>
      </c>
      <c r="S998" s="97">
        <f t="shared" si="298"/>
        <v>148.9683602144103</v>
      </c>
      <c r="T998" s="97">
        <f t="shared" si="299"/>
        <v>217.82968891741331</v>
      </c>
      <c r="U998" s="97">
        <f t="shared" si="300"/>
        <v>588.36749418545526</v>
      </c>
      <c r="V998" s="33">
        <f t="shared" si="301"/>
        <v>999.99999999999818</v>
      </c>
      <c r="W998" s="101">
        <f t="shared" si="302"/>
        <v>12237.889412762202</v>
      </c>
      <c r="X998" s="108">
        <f t="shared" si="303"/>
        <v>193.80281689712959</v>
      </c>
      <c r="Y998" s="32">
        <f>(uNES*L998+ uOCEX*G998+uEREX*'PH + UC'!H998+uHOEX*I998+uNES*S998+ uOCEX*N998+uEREX*O998+uHOEX*P998)/(1+oDR)^A$5:A$65536</f>
        <v>96.037677416116367</v>
      </c>
    </row>
    <row r="999" spans="1:25" x14ac:dyDescent="0.25">
      <c r="A999" s="4">
        <v>993</v>
      </c>
      <c r="C999" s="106">
        <f>IF(male=0,VLOOKUP((($A$5:$A$1570/'Life tables'!$I$2)*2)+age,lifetable,13,1),IF(male=1,VLOOKUP((($A$5:$A$1570/'Life tables'!$I$2)*2)+age,lifetable,10,1),"error"))</f>
        <v>1.9170323065640371E-3</v>
      </c>
      <c r="F999" s="97">
        <f t="shared" si="289"/>
        <v>28.203855206840274</v>
      </c>
      <c r="G999" s="97">
        <f t="shared" si="304"/>
        <v>2.8331362829439182</v>
      </c>
      <c r="H999" s="97">
        <f t="shared" si="290"/>
        <v>6.483284318371213E-2</v>
      </c>
      <c r="I999" s="97">
        <f t="shared" si="291"/>
        <v>6.483284318371213E-2</v>
      </c>
      <c r="J999" s="97">
        <f t="shared" si="305"/>
        <v>5.9747488694288538E-2</v>
      </c>
      <c r="K999" s="97">
        <f t="shared" si="292"/>
        <v>0.15630550761684983</v>
      </c>
      <c r="L999" s="97">
        <f t="shared" si="293"/>
        <v>25.025000241217793</v>
      </c>
      <c r="M999" s="97">
        <f t="shared" si="294"/>
        <v>165.59896169028931</v>
      </c>
      <c r="N999" s="97">
        <f t="shared" si="306"/>
        <v>15.947538802037229</v>
      </c>
      <c r="O999" s="97">
        <f t="shared" si="295"/>
        <v>0.38066609815980834</v>
      </c>
      <c r="P999" s="97">
        <f t="shared" si="296"/>
        <v>0.38066609815980834</v>
      </c>
      <c r="Q999" s="97">
        <f t="shared" si="307"/>
        <v>0.34949000500380595</v>
      </c>
      <c r="R999" s="97">
        <f t="shared" si="297"/>
        <v>2.9840080574772783E-2</v>
      </c>
      <c r="S999" s="97">
        <f t="shared" si="298"/>
        <v>148.5107606063539</v>
      </c>
      <c r="T999" s="97">
        <f t="shared" si="299"/>
        <v>218.23892641111141</v>
      </c>
      <c r="U999" s="97">
        <f t="shared" si="300"/>
        <v>588.55363977364686</v>
      </c>
      <c r="V999" s="33">
        <f t="shared" si="301"/>
        <v>999.99999999999818</v>
      </c>
      <c r="W999" s="101">
        <f t="shared" si="302"/>
        <v>12186.296650509199</v>
      </c>
      <c r="X999" s="108">
        <f t="shared" si="303"/>
        <v>193.20743381523988</v>
      </c>
      <c r="Y999" s="32">
        <f>(uNES*L999+ uOCEX*G999+uEREX*'PH + UC'!H999+uHOEX*I999+uNES*S999+ uOCEX*N999+uEREX*O999+uHOEX*P999)/(1+oDR)^A$5:A$65536</f>
        <v>95.715104908606008</v>
      </c>
    </row>
    <row r="1000" spans="1:25" x14ac:dyDescent="0.25">
      <c r="A1000" s="4">
        <v>994</v>
      </c>
      <c r="C1000" s="106">
        <f>IF(male=0,VLOOKUP((($A$5:$A$1570/'Life tables'!$I$2)*2)+age,lifetable,13,1),IF(male=1,VLOOKUP((($A$5:$A$1570/'Life tables'!$I$2)*2)+age,lifetable,10,1),"error"))</f>
        <v>1.9170323065640371E-3</v>
      </c>
      <c r="F1000" s="97">
        <f t="shared" si="289"/>
        <v>28.117159756103053</v>
      </c>
      <c r="G1000" s="97">
        <f t="shared" si="304"/>
        <v>2.8244275434737824</v>
      </c>
      <c r="H1000" s="97">
        <f t="shared" si="290"/>
        <v>6.4633554380065739E-2</v>
      </c>
      <c r="I1000" s="97">
        <f t="shared" si="291"/>
        <v>6.4633554380065739E-2</v>
      </c>
      <c r="J1000" s="97">
        <f t="shared" si="305"/>
        <v>5.9563831693329586E-2</v>
      </c>
      <c r="K1000" s="97">
        <f t="shared" si="292"/>
        <v>0.15582504222174079</v>
      </c>
      <c r="L1000" s="97">
        <f t="shared" si="293"/>
        <v>24.948076229954069</v>
      </c>
      <c r="M1000" s="97">
        <f t="shared" si="294"/>
        <v>165.09027405913685</v>
      </c>
      <c r="N1000" s="97">
        <f t="shared" si="306"/>
        <v>15.898551081020642</v>
      </c>
      <c r="O1000" s="97">
        <f t="shared" si="295"/>
        <v>0.37949676633697288</v>
      </c>
      <c r="P1000" s="97">
        <f t="shared" si="296"/>
        <v>0.37949676633697288</v>
      </c>
      <c r="Q1000" s="97">
        <f t="shared" si="307"/>
        <v>0.34841644004336042</v>
      </c>
      <c r="R1000" s="97">
        <f t="shared" si="297"/>
        <v>2.9748417681805077E-2</v>
      </c>
      <c r="S1000" s="97">
        <f t="shared" si="298"/>
        <v>148.0545645877171</v>
      </c>
      <c r="T1000" s="97">
        <f t="shared" si="299"/>
        <v>218.64690668284808</v>
      </c>
      <c r="U1000" s="97">
        <f t="shared" si="300"/>
        <v>588.73921323355046</v>
      </c>
      <c r="V1000" s="33">
        <f t="shared" si="301"/>
        <v>999.99999999999818</v>
      </c>
      <c r="W1000" s="101">
        <f t="shared" si="302"/>
        <v>12134.92142000181</v>
      </c>
      <c r="X1000" s="108">
        <f t="shared" si="303"/>
        <v>192.61388008359967</v>
      </c>
      <c r="Y1000" s="32">
        <f>(uNES*L1000+ uOCEX*G1000+uEREX*'PH + UC'!H1000+uHOEX*I1000+uNES*S1000+ uOCEX*N1000+uEREX*O1000+uHOEX*P1000)/(1+oDR)^A$5:A$65536</f>
        <v>95.393615994071283</v>
      </c>
    </row>
    <row r="1001" spans="1:25" x14ac:dyDescent="0.25">
      <c r="A1001" s="4">
        <v>995</v>
      </c>
      <c r="C1001" s="106">
        <f>IF(male=0,VLOOKUP((($A$5:$A$1570/'Life tables'!$I$2)*2)+age,lifetable,13,1),IF(male=1,VLOOKUP((($A$5:$A$1570/'Life tables'!$I$2)*2)+age,lifetable,10,1),"error"))</f>
        <v>1.9170323065640371E-3</v>
      </c>
      <c r="F1001" s="97">
        <f t="shared" si="289"/>
        <v>28.030733247089564</v>
      </c>
      <c r="G1001" s="97">
        <f t="shared" si="304"/>
        <v>2.8157458197626597</v>
      </c>
      <c r="H1001" s="97">
        <f t="shared" si="290"/>
        <v>6.4434883798874118E-2</v>
      </c>
      <c r="I1001" s="97">
        <f t="shared" si="291"/>
        <v>6.4434883798874118E-2</v>
      </c>
      <c r="J1001" s="97">
        <f t="shared" si="305"/>
        <v>5.9380744422731294E-2</v>
      </c>
      <c r="K1001" s="97">
        <f t="shared" si="292"/>
        <v>0.15534606729920503</v>
      </c>
      <c r="L1001" s="97">
        <f t="shared" si="293"/>
        <v>24.87139084800722</v>
      </c>
      <c r="M1001" s="97">
        <f t="shared" si="294"/>
        <v>164.58314683651011</v>
      </c>
      <c r="N1001" s="97">
        <f t="shared" si="306"/>
        <v>15.849713630725908</v>
      </c>
      <c r="O1001" s="97">
        <f t="shared" si="295"/>
        <v>0.37833102146069164</v>
      </c>
      <c r="P1001" s="97">
        <f t="shared" si="296"/>
        <v>0.37833102146069164</v>
      </c>
      <c r="Q1001" s="97">
        <f t="shared" si="307"/>
        <v>0.3473461682628835</v>
      </c>
      <c r="R1001" s="97">
        <f t="shared" si="297"/>
        <v>2.9657035966422437E-2</v>
      </c>
      <c r="S1001" s="97">
        <f t="shared" si="298"/>
        <v>147.59976795863352</v>
      </c>
      <c r="T1001" s="97">
        <f t="shared" si="299"/>
        <v>219.05363359553371</v>
      </c>
      <c r="U1001" s="97">
        <f t="shared" si="300"/>
        <v>588.92421633681613</v>
      </c>
      <c r="V1001" s="33">
        <f t="shared" si="301"/>
        <v>999.99999999999829</v>
      </c>
      <c r="W1001" s="101">
        <f t="shared" si="302"/>
        <v>12083.76280654449</v>
      </c>
      <c r="X1001" s="108">
        <f t="shared" si="303"/>
        <v>192.02215006764845</v>
      </c>
      <c r="Y1001" s="32">
        <f>(uNES*L1001+ uOCEX*G1001+uEREX*'PH + UC'!H1001+uHOEX*I1001+uNES*S1001+ uOCEX*N1001+uEREX*O1001+uHOEX*P1001)/(1+oDR)^A$5:A$65536</f>
        <v>95.073207025670229</v>
      </c>
    </row>
    <row r="1002" spans="1:25" x14ac:dyDescent="0.25">
      <c r="A1002" s="4">
        <v>996</v>
      </c>
      <c r="C1002" s="106">
        <f>IF(male=0,VLOOKUP((($A$5:$A$1570/'Life tables'!$I$2)*2)+age,lifetable,13,1),IF(male=1,VLOOKUP((($A$5:$A$1570/'Life tables'!$I$2)*2)+age,lifetable,10,1),"error"))</f>
        <v>1.9170323065640371E-3</v>
      </c>
      <c r="F1002" s="97">
        <f t="shared" si="289"/>
        <v>27.944574720358691</v>
      </c>
      <c r="G1002" s="97">
        <f t="shared" si="304"/>
        <v>2.807091015432682</v>
      </c>
      <c r="H1002" s="97">
        <f t="shared" si="290"/>
        <v>6.4236829234648171E-2</v>
      </c>
      <c r="I1002" s="97">
        <f t="shared" si="291"/>
        <v>6.4236829234648171E-2</v>
      </c>
      <c r="J1002" s="97">
        <f t="shared" si="305"/>
        <v>5.9198224849998517E-2</v>
      </c>
      <c r="K1002" s="97">
        <f t="shared" si="292"/>
        <v>0.15486857753202871</v>
      </c>
      <c r="L1002" s="97">
        <f t="shared" si="293"/>
        <v>24.794943244074684</v>
      </c>
      <c r="M1002" s="97">
        <f t="shared" si="294"/>
        <v>164.07757534728975</v>
      </c>
      <c r="N1002" s="97">
        <f t="shared" si="306"/>
        <v>15.801026000928902</v>
      </c>
      <c r="O1002" s="97">
        <f t="shared" si="295"/>
        <v>0.37716885278416157</v>
      </c>
      <c r="P1002" s="97">
        <f t="shared" si="296"/>
        <v>0.37716885278416157</v>
      </c>
      <c r="Q1002" s="97">
        <f t="shared" si="307"/>
        <v>0.34627917979572237</v>
      </c>
      <c r="R1002" s="97">
        <f t="shared" si="297"/>
        <v>2.956593458619242E-2</v>
      </c>
      <c r="S1002" s="97">
        <f t="shared" si="298"/>
        <v>147.14636652641062</v>
      </c>
      <c r="T1002" s="97">
        <f t="shared" si="299"/>
        <v>219.45911100017943</v>
      </c>
      <c r="U1002" s="97">
        <f t="shared" si="300"/>
        <v>589.1086508489343</v>
      </c>
      <c r="V1002" s="33">
        <f t="shared" si="301"/>
        <v>999.99999999999818</v>
      </c>
      <c r="W1002" s="101">
        <f t="shared" si="302"/>
        <v>12032.819899153541</v>
      </c>
      <c r="X1002" s="108">
        <f t="shared" si="303"/>
        <v>191.4322381508845</v>
      </c>
      <c r="Y1002" s="32">
        <f>(uNES*L1002+ uOCEX*G1002+uEREX*'PH + UC'!H1002+uHOEX*I1002+uNES*S1002+ uOCEX*N1002+uEREX*O1002+uHOEX*P1002)/(1+oDR)^A$5:A$65536</f>
        <v>94.753874369184345</v>
      </c>
    </row>
    <row r="1003" spans="1:25" x14ac:dyDescent="0.25">
      <c r="A1003" s="4">
        <v>997</v>
      </c>
      <c r="C1003" s="106">
        <f>IF(male=0,VLOOKUP((($A$5:$A$1570/'Life tables'!$I$2)*2)+age,lifetable,13,1),IF(male=1,VLOOKUP((($A$5:$A$1570/'Life tables'!$I$2)*2)+age,lifetable,10,1),"error"))</f>
        <v>1.9170323065640371E-3</v>
      </c>
      <c r="F1003" s="97">
        <f t="shared" si="289"/>
        <v>27.858683226226894</v>
      </c>
      <c r="G1003" s="97">
        <f t="shared" si="304"/>
        <v>2.7984630350861499</v>
      </c>
      <c r="H1003" s="97">
        <f t="shared" si="290"/>
        <v>6.4039388504328762E-2</v>
      </c>
      <c r="I1003" s="97">
        <f t="shared" si="291"/>
        <v>6.4039388504328762E-2</v>
      </c>
      <c r="J1003" s="97">
        <f t="shared" si="305"/>
        <v>5.9016270963306798E-2</v>
      </c>
      <c r="K1003" s="97">
        <f t="shared" si="292"/>
        <v>0.15439256765707432</v>
      </c>
      <c r="L1003" s="97">
        <f t="shared" si="293"/>
        <v>24.718732575511705</v>
      </c>
      <c r="M1003" s="97">
        <f t="shared" si="294"/>
        <v>163.57355492465763</v>
      </c>
      <c r="N1003" s="97">
        <f t="shared" si="306"/>
        <v>15.752487742204925</v>
      </c>
      <c r="O1003" s="97">
        <f t="shared" si="295"/>
        <v>0.37601024957966167</v>
      </c>
      <c r="P1003" s="97">
        <f t="shared" si="296"/>
        <v>0.37601024957966167</v>
      </c>
      <c r="Q1003" s="97">
        <f t="shared" si="307"/>
        <v>0.34521546479274329</v>
      </c>
      <c r="R1003" s="97">
        <f t="shared" si="297"/>
        <v>2.9475112700178413E-2</v>
      </c>
      <c r="S1003" s="97">
        <f t="shared" si="298"/>
        <v>146.69435610580047</v>
      </c>
      <c r="T1003" s="97">
        <f t="shared" si="299"/>
        <v>219.86334273593548</v>
      </c>
      <c r="U1003" s="97">
        <f t="shared" si="300"/>
        <v>589.29251852929156</v>
      </c>
      <c r="V1003" s="33">
        <f t="shared" si="301"/>
        <v>999.99999999999829</v>
      </c>
      <c r="W1003" s="101">
        <f t="shared" si="302"/>
        <v>11982.091790549042</v>
      </c>
      <c r="X1003" s="108">
        <f t="shared" si="303"/>
        <v>190.84413873477124</v>
      </c>
      <c r="Y1003" s="32">
        <f>(uNES*L1003+ uOCEX*G1003+uEREX*'PH + UC'!H1003+uHOEX*I1003+uNES*S1003+ uOCEX*N1003+uEREX*O1003+uHOEX*P1003)/(1+oDR)^A$5:A$65536</f>
        <v>94.435614402956944</v>
      </c>
    </row>
    <row r="1004" spans="1:25" x14ac:dyDescent="0.25">
      <c r="A1004" s="4">
        <v>998</v>
      </c>
      <c r="C1004" s="106">
        <f>IF(male=0,VLOOKUP((($A$5:$A$1570/'Life tables'!$I$2)*2)+age,lifetable,13,1),IF(male=1,VLOOKUP((($A$5:$A$1570/'Life tables'!$I$2)*2)+age,lifetable,10,1),"error"))</f>
        <v>1.9170323065640371E-3</v>
      </c>
      <c r="F1004" s="97">
        <f t="shared" si="289"/>
        <v>27.773057824390165</v>
      </c>
      <c r="G1004" s="97">
        <f t="shared" si="304"/>
        <v>2.7898617842675577</v>
      </c>
      <c r="H1004" s="97">
        <f t="shared" si="290"/>
        <v>6.3842559446417674E-2</v>
      </c>
      <c r="I1004" s="97">
        <f t="shared" si="291"/>
        <v>6.3842559446417674E-2</v>
      </c>
      <c r="J1004" s="97">
        <f t="shared" si="305"/>
        <v>5.8834880770701384E-2</v>
      </c>
      <c r="K1004" s="97">
        <f t="shared" si="292"/>
        <v>0.15391803246318561</v>
      </c>
      <c r="L1004" s="97">
        <f t="shared" si="293"/>
        <v>24.642758007995884</v>
      </c>
      <c r="M1004" s="97">
        <f t="shared" si="294"/>
        <v>163.07108091038103</v>
      </c>
      <c r="N1004" s="97">
        <f t="shared" si="306"/>
        <v>15.704098405956078</v>
      </c>
      <c r="O1004" s="97">
        <f t="shared" si="295"/>
        <v>0.37485520113920645</v>
      </c>
      <c r="P1004" s="97">
        <f t="shared" si="296"/>
        <v>0.37485520113920645</v>
      </c>
      <c r="Q1004" s="97">
        <f t="shared" si="307"/>
        <v>0.34415501342293198</v>
      </c>
      <c r="R1004" s="97">
        <f t="shared" si="297"/>
        <v>2.9384569468990852E-2</v>
      </c>
      <c r="S1004" s="97">
        <f t="shared" si="298"/>
        <v>146.24373251925462</v>
      </c>
      <c r="T1004" s="97">
        <f t="shared" si="299"/>
        <v>220.26633263012911</v>
      </c>
      <c r="U1004" s="97">
        <f t="shared" si="300"/>
        <v>589.47582113122371</v>
      </c>
      <c r="V1004" s="33">
        <f t="shared" si="301"/>
        <v>999.99999999999818</v>
      </c>
      <c r="W1004" s="101">
        <f t="shared" si="302"/>
        <v>11931.577577146518</v>
      </c>
      <c r="X1004" s="108">
        <f t="shared" si="303"/>
        <v>190.25784623864539</v>
      </c>
      <c r="Y1004" s="32">
        <f>(uNES*L1004+ uOCEX*G1004+uEREX*'PH + UC'!H1004+uHOEX*I1004+uNES*S1004+ uOCEX*N1004+uEREX*O1004+uHOEX*P1004)/(1+oDR)^A$5:A$65536</f>
        <v>94.118423517832724</v>
      </c>
    </row>
    <row r="1005" spans="1:25" x14ac:dyDescent="0.25">
      <c r="A1005" s="4">
        <v>999</v>
      </c>
      <c r="C1005" s="106">
        <f>IF(male=0,VLOOKUP((($A$5:$A$1570/'Life tables'!$I$2)*2)+age,lifetable,13,1),IF(male=1,VLOOKUP((($A$5:$A$1570/'Life tables'!$I$2)*2)+age,lifetable,10,1),"error"))</f>
        <v>1.9170323065640371E-3</v>
      </c>
      <c r="F1005" s="97">
        <f t="shared" si="289"/>
        <v>27.687697583564891</v>
      </c>
      <c r="G1005" s="97">
        <f t="shared" si="304"/>
        <v>2.7812871694275176</v>
      </c>
      <c r="H1005" s="97">
        <f t="shared" si="290"/>
        <v>6.3646339920152104E-2</v>
      </c>
      <c r="I1005" s="97">
        <f t="shared" si="291"/>
        <v>6.3646339920152104E-2</v>
      </c>
      <c r="J1005" s="97">
        <f t="shared" si="305"/>
        <v>5.8654052299336484E-2</v>
      </c>
      <c r="K1005" s="97">
        <f t="shared" si="292"/>
        <v>0.15344496678919736</v>
      </c>
      <c r="L1005" s="97">
        <f t="shared" si="293"/>
        <v>24.567018715208533</v>
      </c>
      <c r="M1005" s="97">
        <f t="shared" si="294"/>
        <v>162.57014865508052</v>
      </c>
      <c r="N1005" s="97">
        <f t="shared" si="306"/>
        <v>15.655857544437044</v>
      </c>
      <c r="O1005" s="97">
        <f t="shared" si="295"/>
        <v>0.3737036967751618</v>
      </c>
      <c r="P1005" s="97">
        <f t="shared" si="296"/>
        <v>0.3737036967751618</v>
      </c>
      <c r="Q1005" s="97">
        <f t="shared" si="307"/>
        <v>0.34309781587395832</v>
      </c>
      <c r="R1005" s="97">
        <f t="shared" si="297"/>
        <v>2.9294304054835504E-2</v>
      </c>
      <c r="S1005" s="97">
        <f t="shared" si="298"/>
        <v>145.79449159716435</v>
      </c>
      <c r="T1005" s="97">
        <f t="shared" si="299"/>
        <v>220.66808449830242</v>
      </c>
      <c r="U1005" s="97">
        <f t="shared" si="300"/>
        <v>589.65856040206779</v>
      </c>
      <c r="V1005" s="33">
        <f t="shared" si="301"/>
        <v>999.99999999999829</v>
      </c>
      <c r="W1005" s="101">
        <f t="shared" si="302"/>
        <v>11881.276359048166</v>
      </c>
      <c r="X1005" s="108">
        <f t="shared" si="303"/>
        <v>189.67335509962805</v>
      </c>
      <c r="Y1005" s="32">
        <f>(uNES*L1005+ uOCEX*G1005+uEREX*'PH + UC'!H1005+uHOEX*I1005+uNES*S1005+ uOCEX*N1005+uEREX*O1005+uHOEX*P1005)/(1+oDR)^A$5:A$65536</f>
        <v>93.802298117098516</v>
      </c>
    </row>
    <row r="1006" spans="1:25" x14ac:dyDescent="0.25">
      <c r="A1006" s="4">
        <v>1000</v>
      </c>
      <c r="C1006" s="106">
        <f>IF(male=0,VLOOKUP((($A$5:$A$1570/'Life tables'!$I$2)*2)+age,lifetable,13,1),IF(male=1,VLOOKUP((($A$5:$A$1570/'Life tables'!$I$2)*2)+age,lifetable,10,1),"error"))</f>
        <v>1.9170323065640371E-3</v>
      </c>
      <c r="F1006" s="97">
        <f t="shared" si="289"/>
        <v>27.602601581146722</v>
      </c>
      <c r="G1006" s="97">
        <f t="shared" si="304"/>
        <v>2.7727390978884916</v>
      </c>
      <c r="H1006" s="97">
        <f t="shared" si="290"/>
        <v>6.3450727804720455E-2</v>
      </c>
      <c r="I1006" s="97">
        <f t="shared" si="291"/>
        <v>6.3450727804720455E-2</v>
      </c>
      <c r="J1006" s="97">
        <f t="shared" si="305"/>
        <v>5.8473783594752596E-2</v>
      </c>
      <c r="K1006" s="97">
        <f t="shared" si="292"/>
        <v>0.15297336552204466</v>
      </c>
      <c r="L1006" s="97">
        <f t="shared" si="293"/>
        <v>24.491513878531993</v>
      </c>
      <c r="M1006" s="97">
        <f t="shared" si="294"/>
        <v>162.07075351848135</v>
      </c>
      <c r="N1006" s="97">
        <f t="shared" si="306"/>
        <v>15.607764710779316</v>
      </c>
      <c r="O1006" s="97">
        <f t="shared" si="295"/>
        <v>0.37255572582082253</v>
      </c>
      <c r="P1006" s="97">
        <f t="shared" si="296"/>
        <v>0.37255572582082253</v>
      </c>
      <c r="Q1006" s="97">
        <f t="shared" si="307"/>
        <v>0.34204386235270773</v>
      </c>
      <c r="R1006" s="97">
        <f t="shared" si="297"/>
        <v>2.9204315621558737E-2</v>
      </c>
      <c r="S1006" s="97">
        <f t="shared" si="298"/>
        <v>145.34662917808612</v>
      </c>
      <c r="T1006" s="97">
        <f t="shared" si="299"/>
        <v>221.06860214424989</v>
      </c>
      <c r="U1006" s="97">
        <f t="shared" si="300"/>
        <v>589.84073808321136</v>
      </c>
      <c r="V1006" s="33">
        <f t="shared" si="301"/>
        <v>999.99999999999829</v>
      </c>
      <c r="W1006" s="101">
        <f t="shared" si="302"/>
        <v>11831.18724003384</v>
      </c>
      <c r="X1006" s="108">
        <f t="shared" si="303"/>
        <v>189.09065977253701</v>
      </c>
      <c r="Y1006" s="32">
        <f>(uNES*L1006+ uOCEX*G1006+uEREX*'PH + UC'!H1006+uHOEX*I1006+uNES*S1006+ uOCEX*N1006+uEREX*O1006+uHOEX*P1006)/(1+oDR)^A$5:A$65536</f>
        <v>93.4872346164248</v>
      </c>
    </row>
    <row r="1007" spans="1:25" x14ac:dyDescent="0.25">
      <c r="A1007" s="4">
        <v>1001</v>
      </c>
      <c r="C1007" s="106">
        <f>IF(male=0,VLOOKUP((($A$5:$A$1570/'Life tables'!$I$2)*2)+age,lifetable,13,1),IF(male=1,VLOOKUP((($A$5:$A$1570/'Life tables'!$I$2)*2)+age,lifetable,10,1),"error"))</f>
        <v>1.9170323065640371E-3</v>
      </c>
      <c r="F1007" s="97">
        <f t="shared" si="289"/>
        <v>27.51776890288652</v>
      </c>
      <c r="G1007" s="97">
        <f t="shared" si="304"/>
        <v>2.7642174778122404</v>
      </c>
      <c r="H1007" s="97">
        <f t="shared" si="290"/>
        <v>6.3255720998517451E-2</v>
      </c>
      <c r="I1007" s="97">
        <f t="shared" si="291"/>
        <v>6.3255720998517451E-2</v>
      </c>
      <c r="J1007" s="97">
        <f t="shared" si="305"/>
        <v>5.8294072720190014E-2</v>
      </c>
      <c r="K1007" s="97">
        <f t="shared" si="292"/>
        <v>0.15250322359496721</v>
      </c>
      <c r="L1007" s="97">
        <f t="shared" si="293"/>
        <v>24.416242686762086</v>
      </c>
      <c r="M1007" s="97">
        <f t="shared" si="294"/>
        <v>161.57289086965051</v>
      </c>
      <c r="N1007" s="97">
        <f t="shared" si="306"/>
        <v>15.559819459014005</v>
      </c>
      <c r="O1007" s="97">
        <f t="shared" si="295"/>
        <v>0.37141127763095771</v>
      </c>
      <c r="P1007" s="97">
        <f t="shared" si="296"/>
        <v>0.37141127763095771</v>
      </c>
      <c r="Q1007" s="97">
        <f t="shared" si="307"/>
        <v>0.34099314308578071</v>
      </c>
      <c r="R1007" s="97">
        <f t="shared" si="297"/>
        <v>2.9114603334690254E-2</v>
      </c>
      <c r="S1007" s="97">
        <f t="shared" si="298"/>
        <v>144.9001411089541</v>
      </c>
      <c r="T1007" s="97">
        <f t="shared" si="299"/>
        <v>221.46788936005586</v>
      </c>
      <c r="U1007" s="97">
        <f t="shared" si="300"/>
        <v>590.02235591014107</v>
      </c>
      <c r="V1007" s="33">
        <f t="shared" si="301"/>
        <v>999.99999999999829</v>
      </c>
      <c r="W1007" s="101">
        <f t="shared" si="302"/>
        <v>11781.309327551668</v>
      </c>
      <c r="X1007" s="108">
        <f t="shared" si="303"/>
        <v>188.50975472980139</v>
      </c>
      <c r="Y1007" s="32">
        <f>(uNES*L1007+ uOCEX*G1007+uEREX*'PH + UC'!H1007+uHOEX*I1007+uNES*S1007+ uOCEX*N1007+uEREX*O1007+uHOEX*P1007)/(1+oDR)^A$5:A$65536</f>
        <v>93.17322944380895</v>
      </c>
    </row>
    <row r="1008" spans="1:25" x14ac:dyDescent="0.25">
      <c r="A1008" s="4">
        <v>1002</v>
      </c>
      <c r="C1008" s="106">
        <f>IF(male=0,VLOOKUP((($A$5:$A$1570/'Life tables'!$I$2)*2)+age,lifetable,13,1),IF(male=1,VLOOKUP((($A$5:$A$1570/'Life tables'!$I$2)*2)+age,lifetable,10,1),"error"))</f>
        <v>1.9170323065640371E-3</v>
      </c>
      <c r="F1008" s="97">
        <f t="shared" si="289"/>
        <v>27.433198642582454</v>
      </c>
      <c r="G1008" s="97">
        <f t="shared" si="304"/>
        <v>2.7557222181688941</v>
      </c>
      <c r="H1008" s="97">
        <f t="shared" si="290"/>
        <v>6.3061317418436333E-2</v>
      </c>
      <c r="I1008" s="97">
        <f t="shared" si="291"/>
        <v>6.3061317418436333E-2</v>
      </c>
      <c r="J1008" s="97">
        <f t="shared" si="305"/>
        <v>5.8114917755936593E-2</v>
      </c>
      <c r="K1008" s="97">
        <f t="shared" si="292"/>
        <v>0.15203453598580269</v>
      </c>
      <c r="L1008" s="97">
        <f t="shared" si="293"/>
        <v>24.341204335834949</v>
      </c>
      <c r="M1008" s="97">
        <f t="shared" si="294"/>
        <v>161.0765560872189</v>
      </c>
      <c r="N1008" s="97">
        <f t="shared" si="306"/>
        <v>15.512021344093258</v>
      </c>
      <c r="O1008" s="97">
        <f t="shared" si="295"/>
        <v>0.37027034158232114</v>
      </c>
      <c r="P1008" s="97">
        <f t="shared" si="296"/>
        <v>0.37027034158232114</v>
      </c>
      <c r="Q1008" s="97">
        <f t="shared" si="307"/>
        <v>0.33994564831996199</v>
      </c>
      <c r="R1008" s="97">
        <f t="shared" si="297"/>
        <v>2.9025166361483133E-2</v>
      </c>
      <c r="S1008" s="97">
        <f t="shared" si="298"/>
        <v>144.45502324527956</v>
      </c>
      <c r="T1008" s="97">
        <f t="shared" si="299"/>
        <v>221.86594992613178</v>
      </c>
      <c r="U1008" s="97">
        <f t="shared" si="300"/>
        <v>590.20341561248836</v>
      </c>
      <c r="V1008" s="33">
        <f t="shared" si="301"/>
        <v>999.99999999999829</v>
      </c>
      <c r="W1008" s="101">
        <f t="shared" si="302"/>
        <v>11731.641732708427</v>
      </c>
      <c r="X1008" s="108">
        <f t="shared" si="303"/>
        <v>187.93063446137819</v>
      </c>
      <c r="Y1008" s="32">
        <f>(uNES*L1008+ uOCEX*G1008+uEREX*'PH + UC'!H1008+uHOEX*I1008+uNES*S1008+ uOCEX*N1008+uEREX*O1008+uHOEX*P1008)/(1+oDR)^A$5:A$65536</f>
        <v>92.860279039518645</v>
      </c>
    </row>
    <row r="1009" spans="1:25" x14ac:dyDescent="0.25">
      <c r="A1009" s="4">
        <v>1003</v>
      </c>
      <c r="C1009" s="106">
        <f>IF(male=0,VLOOKUP((($A$5:$A$1570/'Life tables'!$I$2)*2)+age,lifetable,13,1),IF(male=1,VLOOKUP((($A$5:$A$1570/'Life tables'!$I$2)*2)+age,lifetable,10,1),"error"))</f>
        <v>1.9170323065640371E-3</v>
      </c>
      <c r="F1009" s="97">
        <f t="shared" si="289"/>
        <v>27.348889901787548</v>
      </c>
      <c r="G1009" s="97">
        <f t="shared" si="304"/>
        <v>2.7472532287075726</v>
      </c>
      <c r="H1009" s="97">
        <f t="shared" si="290"/>
        <v>6.2867514999196614E-2</v>
      </c>
      <c r="I1009" s="97">
        <f t="shared" si="291"/>
        <v>6.2867514999196614E-2</v>
      </c>
      <c r="J1009" s="97">
        <f t="shared" si="305"/>
        <v>5.7936316798708185E-2</v>
      </c>
      <c r="K1009" s="97">
        <f t="shared" si="292"/>
        <v>0.1515672977153662</v>
      </c>
      <c r="L1009" s="97">
        <f t="shared" si="293"/>
        <v>24.266398028567508</v>
      </c>
      <c r="M1009" s="97">
        <f t="shared" si="294"/>
        <v>160.58174455959059</v>
      </c>
      <c r="N1009" s="97">
        <f t="shared" si="306"/>
        <v>15.464369921910395</v>
      </c>
      <c r="O1009" s="97">
        <f t="shared" si="295"/>
        <v>0.36913290707413238</v>
      </c>
      <c r="P1009" s="97">
        <f t="shared" si="296"/>
        <v>0.36913290707413238</v>
      </c>
      <c r="Q1009" s="97">
        <f t="shared" si="307"/>
        <v>0.33890136832266243</v>
      </c>
      <c r="R1009" s="97">
        <f t="shared" si="297"/>
        <v>2.8936003870951521E-2</v>
      </c>
      <c r="S1009" s="97">
        <f t="shared" si="298"/>
        <v>144.0112714513383</v>
      </c>
      <c r="T1009" s="97">
        <f t="shared" si="299"/>
        <v>222.26278761125315</v>
      </c>
      <c r="U1009" s="97">
        <f t="shared" si="300"/>
        <v>590.38391891407468</v>
      </c>
      <c r="V1009" s="33">
        <f t="shared" si="301"/>
        <v>999.99999999999829</v>
      </c>
      <c r="W1009" s="101">
        <f t="shared" si="302"/>
        <v>11682.183570259684</v>
      </c>
      <c r="X1009" s="108">
        <f t="shared" si="303"/>
        <v>187.35329347467044</v>
      </c>
      <c r="Y1009" s="32">
        <f>(uNES*L1009+ uOCEX*G1009+uEREX*'PH + UC'!H1009+uHOEX*I1009+uNES*S1009+ uOCEX*N1009+uEREX*O1009+uHOEX*P1009)/(1+oDR)^A$5:A$65536</f>
        <v>92.548379856036888</v>
      </c>
    </row>
    <row r="1010" spans="1:25" x14ac:dyDescent="0.25">
      <c r="A1010" s="4">
        <v>1004</v>
      </c>
      <c r="C1010" s="106">
        <f>IF(male=0,VLOOKUP((($A$5:$A$1570/'Life tables'!$I$2)*2)+age,lifetable,13,1),IF(male=1,VLOOKUP((($A$5:$A$1570/'Life tables'!$I$2)*2)+age,lifetable,10,1),"error"))</f>
        <v>1.9170323065640371E-3</v>
      </c>
      <c r="F1010" s="97">
        <f t="shared" si="289"/>
        <v>27.264841789531733</v>
      </c>
      <c r="G1010" s="97">
        <f t="shared" si="304"/>
        <v>2.7388104199284684</v>
      </c>
      <c r="H1010" s="97">
        <f t="shared" si="290"/>
        <v>6.267431169270514E-2</v>
      </c>
      <c r="I1010" s="97">
        <f t="shared" si="291"/>
        <v>6.267431169270514E-2</v>
      </c>
      <c r="J1010" s="97">
        <f t="shared" si="305"/>
        <v>5.7758267961059817E-2</v>
      </c>
      <c r="K1010" s="97">
        <f t="shared" si="292"/>
        <v>0.15110150384590976</v>
      </c>
      <c r="L1010" s="97">
        <f t="shared" si="293"/>
        <v>24.191822974410883</v>
      </c>
      <c r="M1010" s="97">
        <f t="shared" si="294"/>
        <v>160.08845168513872</v>
      </c>
      <c r="N1010" s="97">
        <f t="shared" si="306"/>
        <v>15.416864749318778</v>
      </c>
      <c r="O1010" s="97">
        <f t="shared" si="295"/>
        <v>0.36799896352852718</v>
      </c>
      <c r="P1010" s="97">
        <f t="shared" si="296"/>
        <v>0.36799896352852718</v>
      </c>
      <c r="Q1010" s="97">
        <f t="shared" si="307"/>
        <v>0.33786029338233181</v>
      </c>
      <c r="R1010" s="97">
        <f t="shared" si="297"/>
        <v>2.8847115033905944E-2</v>
      </c>
      <c r="S1010" s="97">
        <f t="shared" si="298"/>
        <v>143.56888160034666</v>
      </c>
      <c r="T1010" s="97">
        <f t="shared" si="299"/>
        <v>222.65840617259653</v>
      </c>
      <c r="U1010" s="97">
        <f t="shared" si="300"/>
        <v>590.56386753295453</v>
      </c>
      <c r="V1010" s="33">
        <f t="shared" si="301"/>
        <v>999.99999999999829</v>
      </c>
      <c r="W1010" s="101">
        <f t="shared" si="302"/>
        <v>11632.933958599595</v>
      </c>
      <c r="X1010" s="108">
        <f t="shared" si="303"/>
        <v>186.77772629444726</v>
      </c>
      <c r="Y1010" s="32">
        <f>(uNES*L1010+ uOCEX*G1010+uEREX*'PH + UC'!H1010+uHOEX*I1010+uNES*S1010+ uOCEX*N1010+uEREX*O1010+uHOEX*P1010)/(1+oDR)^A$5:A$65536</f>
        <v>92.237528358007694</v>
      </c>
    </row>
    <row r="1011" spans="1:25" x14ac:dyDescent="0.25">
      <c r="A1011" s="4">
        <v>1005</v>
      </c>
      <c r="C1011" s="106">
        <f>IF(male=0,VLOOKUP((($A$5:$A$1570/'Life tables'!$I$2)*2)+age,lifetable,13,1),IF(male=1,VLOOKUP((($A$5:$A$1570/'Life tables'!$I$2)*2)+age,lifetable,10,1),"error"))</f>
        <v>1.9170323065640371E-3</v>
      </c>
      <c r="F1011" s="97">
        <f t="shared" si="289"/>
        <v>27.181053422057797</v>
      </c>
      <c r="G1011" s="97">
        <f t="shared" si="304"/>
        <v>2.7303937030563201</v>
      </c>
      <c r="H1011" s="97">
        <f t="shared" si="290"/>
        <v>6.248170546744912E-2</v>
      </c>
      <c r="I1011" s="97">
        <f t="shared" si="291"/>
        <v>6.248170546744912E-2</v>
      </c>
      <c r="J1011" s="97">
        <f t="shared" si="305"/>
        <v>5.7580769370826387E-2</v>
      </c>
      <c r="K1011" s="97">
        <f t="shared" si="292"/>
        <v>0.150637149479659</v>
      </c>
      <c r="L1011" s="97">
        <f t="shared" si="293"/>
        <v>24.117478389216092</v>
      </c>
      <c r="M1011" s="97">
        <f t="shared" si="294"/>
        <v>159.59667287238943</v>
      </c>
      <c r="N1011" s="97">
        <f t="shared" si="306"/>
        <v>15.369505384149528</v>
      </c>
      <c r="O1011" s="97">
        <f t="shared" si="295"/>
        <v>0.36686850039098018</v>
      </c>
      <c r="P1011" s="97">
        <f t="shared" si="296"/>
        <v>0.36686850039098018</v>
      </c>
      <c r="Q1011" s="97">
        <f t="shared" si="307"/>
        <v>0.33682241380884775</v>
      </c>
      <c r="R1011" s="97">
        <f t="shared" si="297"/>
        <v>2.8758499022986439E-2</v>
      </c>
      <c r="S1011" s="97">
        <f t="shared" si="298"/>
        <v>143.12784957462611</v>
      </c>
      <c r="T1011" s="97">
        <f t="shared" si="299"/>
        <v>223.05280935577619</v>
      </c>
      <c r="U1011" s="97">
        <f t="shared" si="300"/>
        <v>590.74326318145722</v>
      </c>
      <c r="V1011" s="33">
        <f t="shared" si="301"/>
        <v>999.99999999999829</v>
      </c>
      <c r="W1011" s="101">
        <f t="shared" si="302"/>
        <v>11583.892019750547</v>
      </c>
      <c r="X1011" s="108">
        <f t="shared" si="303"/>
        <v>186.20392746276491</v>
      </c>
      <c r="Y1011" s="32">
        <f>(uNES*L1011+ uOCEX*G1011+uEREX*'PH + UC'!H1011+uHOEX*I1011+uNES*S1011+ uOCEX*N1011+uEREX*O1011+uHOEX*P1011)/(1+oDR)^A$5:A$65536</f>
        <v>91.92772102218224</v>
      </c>
    </row>
    <row r="1012" spans="1:25" x14ac:dyDescent="0.25">
      <c r="A1012" s="4">
        <v>1006</v>
      </c>
      <c r="C1012" s="106">
        <f>IF(male=0,VLOOKUP((($A$5:$A$1570/'Life tables'!$I$2)*2)+age,lifetable,13,1),IF(male=1,VLOOKUP((($A$5:$A$1570/'Life tables'!$I$2)*2)+age,lifetable,10,1),"error"))</f>
        <v>1.9170323065640371E-3</v>
      </c>
      <c r="F1012" s="97">
        <f t="shared" si="289"/>
        <v>27.097523922570431</v>
      </c>
      <c r="G1012" s="97">
        <f t="shared" si="304"/>
        <v>2.7220029900152034</v>
      </c>
      <c r="H1012" s="97">
        <f t="shared" si="290"/>
        <v>6.2289694307919238E-2</v>
      </c>
      <c r="I1012" s="97">
        <f t="shared" si="291"/>
        <v>6.2289694307919238E-2</v>
      </c>
      <c r="J1012" s="97">
        <f t="shared" si="305"/>
        <v>5.7403819170590981E-2</v>
      </c>
      <c r="K1012" s="97">
        <f t="shared" si="292"/>
        <v>0.15017422975742231</v>
      </c>
      <c r="L1012" s="97">
        <f t="shared" si="293"/>
        <v>24.043363495011377</v>
      </c>
      <c r="M1012" s="97">
        <f t="shared" si="294"/>
        <v>159.10640354019449</v>
      </c>
      <c r="N1012" s="97">
        <f t="shared" si="306"/>
        <v>15.322291385228143</v>
      </c>
      <c r="O1012" s="97">
        <f t="shared" si="295"/>
        <v>0.36574150713070169</v>
      </c>
      <c r="P1012" s="97">
        <f t="shared" si="296"/>
        <v>0.36574150713070169</v>
      </c>
      <c r="Q1012" s="97">
        <f t="shared" si="307"/>
        <v>0.33578771993387974</v>
      </c>
      <c r="R1012" s="97">
        <f t="shared" si="297"/>
        <v>2.8670155012693682E-2</v>
      </c>
      <c r="S1012" s="97">
        <f t="shared" si="298"/>
        <v>142.68817126575837</v>
      </c>
      <c r="T1012" s="97">
        <f t="shared" si="299"/>
        <v>223.44600089488065</v>
      </c>
      <c r="U1012" s="97">
        <f t="shared" si="300"/>
        <v>590.9221075662274</v>
      </c>
      <c r="V1012" s="33">
        <f t="shared" si="301"/>
        <v>999.99999999999841</v>
      </c>
      <c r="W1012" s="101">
        <f t="shared" si="302"/>
        <v>11535.056879352605</v>
      </c>
      <c r="X1012" s="108">
        <f t="shared" si="303"/>
        <v>185.63189153889033</v>
      </c>
      <c r="Y1012" s="32">
        <f>(uNES*L1012+ uOCEX*G1012+uEREX*'PH + UC'!H1012+uHOEX*I1012+uNES*S1012+ uOCEX*N1012+uEREX*O1012+uHOEX*P1012)/(1+oDR)^A$5:A$65536</f>
        <v>91.618954337366887</v>
      </c>
    </row>
    <row r="1013" spans="1:25" x14ac:dyDescent="0.25">
      <c r="A1013" s="4">
        <v>1007</v>
      </c>
      <c r="C1013" s="106">
        <f>IF(male=0,VLOOKUP((($A$5:$A$1570/'Life tables'!$I$2)*2)+age,lifetable,13,1),IF(male=1,VLOOKUP((($A$5:$A$1570/'Life tables'!$I$2)*2)+age,lifetable,10,1),"error"))</f>
        <v>1.9170323065640371E-3</v>
      </c>
      <c r="F1013" s="97">
        <f t="shared" si="289"/>
        <v>27.014252420997785</v>
      </c>
      <c r="G1013" s="97">
        <f t="shared" si="304"/>
        <v>2.7136381934045803</v>
      </c>
      <c r="H1013" s="97">
        <f t="shared" si="290"/>
        <v>6.2098276214061547E-2</v>
      </c>
      <c r="I1013" s="97">
        <f t="shared" si="291"/>
        <v>6.2098276214061547E-2</v>
      </c>
      <c r="J1013" s="97">
        <f t="shared" si="305"/>
        <v>5.7227415517179747E-2</v>
      </c>
      <c r="K1013" s="97">
        <f t="shared" si="292"/>
        <v>0.14971273985726946</v>
      </c>
      <c r="L1013" s="97">
        <f t="shared" si="293"/>
        <v>23.969477519790633</v>
      </c>
      <c r="M1013" s="97">
        <f t="shared" si="294"/>
        <v>158.61763911789257</v>
      </c>
      <c r="N1013" s="97">
        <f t="shared" si="306"/>
        <v>15.275222312390035</v>
      </c>
      <c r="O1013" s="97">
        <f t="shared" si="295"/>
        <v>0.36461797324100875</v>
      </c>
      <c r="P1013" s="97">
        <f t="shared" si="296"/>
        <v>0.36461797324100875</v>
      </c>
      <c r="Q1013" s="97">
        <f t="shared" si="307"/>
        <v>0.33475620211122897</v>
      </c>
      <c r="R1013" s="97">
        <f t="shared" si="297"/>
        <v>2.8582082179418017E-2</v>
      </c>
      <c r="S1013" s="97">
        <f t="shared" si="298"/>
        <v>142.24984257472985</v>
      </c>
      <c r="T1013" s="97">
        <f t="shared" si="299"/>
        <v>223.83798451250905</v>
      </c>
      <c r="U1013" s="97">
        <f t="shared" si="300"/>
        <v>591.10040238826411</v>
      </c>
      <c r="V1013" s="33">
        <f t="shared" si="301"/>
        <v>999.99999999999841</v>
      </c>
      <c r="W1013" s="101">
        <f t="shared" si="302"/>
        <v>11486.427666652657</v>
      </c>
      <c r="X1013" s="108">
        <f t="shared" si="303"/>
        <v>185.06161309922524</v>
      </c>
      <c r="Y1013" s="32">
        <f>(uNES*L1013+ uOCEX*G1013+uEREX*'PH + UC'!H1013+uHOEX*I1013+uNES*S1013+ uOCEX*N1013+uEREX*O1013+uHOEX*P1013)/(1+oDR)^A$5:A$65536</f>
        <v>91.311224804370639</v>
      </c>
    </row>
    <row r="1014" spans="1:25" x14ac:dyDescent="0.25">
      <c r="A1014" s="4">
        <v>1008</v>
      </c>
      <c r="C1014" s="106">
        <f>IF(male=0,VLOOKUP((($A$5:$A$1570/'Life tables'!$I$2)*2)+age,lifetable,13,1),IF(male=1,VLOOKUP((($A$5:$A$1570/'Life tables'!$I$2)*2)+age,lifetable,10,1),"error"))</f>
        <v>1.9170323065640371E-3</v>
      </c>
      <c r="F1014" s="97">
        <f t="shared" si="289"/>
        <v>26.931238053764808</v>
      </c>
      <c r="G1014" s="97">
        <f t="shared" si="304"/>
        <v>2.7052992264765292</v>
      </c>
      <c r="H1014" s="97">
        <f t="shared" si="290"/>
        <v>6.1907449200756449E-2</v>
      </c>
      <c r="I1014" s="97">
        <f t="shared" si="291"/>
        <v>6.1907449200756449E-2</v>
      </c>
      <c r="J1014" s="97">
        <f t="shared" si="305"/>
        <v>5.7051556581181759E-2</v>
      </c>
      <c r="K1014" s="97">
        <f t="shared" si="292"/>
        <v>0.14925267499327546</v>
      </c>
      <c r="L1014" s="97">
        <f t="shared" si="293"/>
        <v>23.895819697312309</v>
      </c>
      <c r="M1014" s="97">
        <f t="shared" si="294"/>
        <v>158.13037504546043</v>
      </c>
      <c r="N1014" s="97">
        <f t="shared" si="306"/>
        <v>15.228297726495088</v>
      </c>
      <c r="O1014" s="97">
        <f t="shared" si="295"/>
        <v>0.36349788823967222</v>
      </c>
      <c r="P1014" s="97">
        <f t="shared" si="296"/>
        <v>0.36349788823967222</v>
      </c>
      <c r="Q1014" s="97">
        <f t="shared" si="307"/>
        <v>0.3337278507171485</v>
      </c>
      <c r="R1014" s="97">
        <f t="shared" si="297"/>
        <v>2.8494279701466736E-2</v>
      </c>
      <c r="S1014" s="97">
        <f t="shared" si="298"/>
        <v>141.81285941206738</v>
      </c>
      <c r="T1014" s="97">
        <f t="shared" si="299"/>
        <v>224.22876391980739</v>
      </c>
      <c r="U1014" s="97">
        <f t="shared" si="300"/>
        <v>591.27814934295884</v>
      </c>
      <c r="V1014" s="33">
        <f t="shared" si="301"/>
        <v>999.99999999999841</v>
      </c>
      <c r="W1014" s="101">
        <f t="shared" si="302"/>
        <v>11438.003514493479</v>
      </c>
      <c r="X1014" s="108">
        <f t="shared" si="303"/>
        <v>184.49308673723215</v>
      </c>
      <c r="Y1014" s="32">
        <f>(uNES*L1014+ uOCEX*G1014+uEREX*'PH + UC'!H1014+uHOEX*I1014+uNES*S1014+ uOCEX*N1014+uEREX*O1014+uHOEX*P1014)/(1+oDR)^A$5:A$65536</f>
        <v>91.004528935954468</v>
      </c>
    </row>
    <row r="1015" spans="1:25" x14ac:dyDescent="0.25">
      <c r="A1015" s="4">
        <v>1009</v>
      </c>
      <c r="C1015" s="106">
        <f>IF(male=0,VLOOKUP((($A$5:$A$1570/'Life tables'!$I$2)*2)+age,lifetable,13,1),IF(male=1,VLOOKUP((($A$5:$A$1570/'Life tables'!$I$2)*2)+age,lifetable,10,1),"error"))</f>
        <v>1.9170323065640371E-3</v>
      </c>
      <c r="F1015" s="97">
        <f t="shared" si="289"/>
        <v>26.84847996357783</v>
      </c>
      <c r="G1015" s="97">
        <f t="shared" si="304"/>
        <v>2.6969860031141071</v>
      </c>
      <c r="H1015" s="97">
        <f t="shared" si="290"/>
        <v>6.17172112973235E-2</v>
      </c>
      <c r="I1015" s="97">
        <f t="shared" si="291"/>
        <v>6.17172112973235E-2</v>
      </c>
      <c r="J1015" s="97">
        <f t="shared" si="305"/>
        <v>5.6876240546492721E-2</v>
      </c>
      <c r="K1015" s="97">
        <f t="shared" si="292"/>
        <v>0.14879403041432657</v>
      </c>
      <c r="L1015" s="97">
        <f t="shared" si="293"/>
        <v>23.822389266908257</v>
      </c>
      <c r="M1015" s="97">
        <f t="shared" si="294"/>
        <v>157.64460677365435</v>
      </c>
      <c r="N1015" s="97">
        <f t="shared" si="306"/>
        <v>15.181517189441271</v>
      </c>
      <c r="O1015" s="97">
        <f t="shared" si="295"/>
        <v>0.36238124166924207</v>
      </c>
      <c r="P1015" s="97">
        <f t="shared" si="296"/>
        <v>0.36238124166924207</v>
      </c>
      <c r="Q1015" s="97">
        <f t="shared" si="307"/>
        <v>0.33270265615064082</v>
      </c>
      <c r="R1015" s="97">
        <f t="shared" si="297"/>
        <v>2.8406746759089527E-2</v>
      </c>
      <c r="S1015" s="97">
        <f t="shared" si="298"/>
        <v>141.37721769796485</v>
      </c>
      <c r="T1015" s="97">
        <f t="shared" si="299"/>
        <v>224.61834281650454</v>
      </c>
      <c r="U1015" s="97">
        <f t="shared" si="300"/>
        <v>591.45535012013227</v>
      </c>
      <c r="V1015" s="33">
        <f t="shared" si="301"/>
        <v>999.99999999999841</v>
      </c>
      <c r="W1015" s="101">
        <f t="shared" si="302"/>
        <v>11389.783559302556</v>
      </c>
      <c r="X1015" s="108">
        <f t="shared" si="303"/>
        <v>183.92630706336161</v>
      </c>
      <c r="Y1015" s="32">
        <f>(uNES*L1015+ uOCEX*G1015+uEREX*'PH + UC'!H1015+uHOEX*I1015+uNES*S1015+ uOCEX*N1015+uEREX*O1015+uHOEX*P1015)/(1+oDR)^A$5:A$65536</f>
        <v>90.698863256780982</v>
      </c>
    </row>
    <row r="1016" spans="1:25" x14ac:dyDescent="0.25">
      <c r="A1016" s="4">
        <v>1010</v>
      </c>
      <c r="C1016" s="106">
        <f>IF(male=0,VLOOKUP((($A$5:$A$1570/'Life tables'!$I$2)*2)+age,lifetable,13,1),IF(male=1,VLOOKUP((($A$5:$A$1570/'Life tables'!$I$2)*2)+age,lifetable,10,1),"error"))</f>
        <v>1.9170323065640371E-3</v>
      </c>
      <c r="F1016" s="97">
        <f t="shared" si="289"/>
        <v>26.765977299219809</v>
      </c>
      <c r="G1016" s="97">
        <f t="shared" si="304"/>
        <v>2.688698437810781</v>
      </c>
      <c r="H1016" s="97">
        <f t="shared" si="290"/>
        <v>6.1527560547050726E-2</v>
      </c>
      <c r="I1016" s="97">
        <f t="shared" si="291"/>
        <v>6.1527560547050726E-2</v>
      </c>
      <c r="J1016" s="97">
        <f t="shared" si="305"/>
        <v>5.6701465609881083E-2</v>
      </c>
      <c r="K1016" s="97">
        <f t="shared" si="292"/>
        <v>0.14833680140298577</v>
      </c>
      <c r="L1016" s="97">
        <f t="shared" si="293"/>
        <v>23.74918547330206</v>
      </c>
      <c r="M1016" s="97">
        <f t="shared" si="294"/>
        <v>157.16032976414184</v>
      </c>
      <c r="N1016" s="97">
        <f t="shared" si="306"/>
        <v>15.134880264177335</v>
      </c>
      <c r="O1016" s="97">
        <f t="shared" si="295"/>
        <v>0.36126802309735023</v>
      </c>
      <c r="P1016" s="97">
        <f t="shared" si="296"/>
        <v>0.36126802309735023</v>
      </c>
      <c r="Q1016" s="97">
        <f t="shared" si="307"/>
        <v>0.33168060883373623</v>
      </c>
      <c r="R1016" s="97">
        <f t="shared" si="297"/>
        <v>2.8319482534502241E-2</v>
      </c>
      <c r="S1016" s="97">
        <f t="shared" si="298"/>
        <v>140.94291336240155</v>
      </c>
      <c r="T1016" s="97">
        <f t="shared" si="299"/>
        <v>225.00672489094816</v>
      </c>
      <c r="U1016" s="97">
        <f t="shared" si="300"/>
        <v>591.63200640406978</v>
      </c>
      <c r="V1016" s="33">
        <f t="shared" si="301"/>
        <v>999.99999999999852</v>
      </c>
      <c r="W1016" s="101">
        <f t="shared" si="302"/>
        <v>11341.766941080783</v>
      </c>
      <c r="X1016" s="108">
        <f t="shared" si="303"/>
        <v>183.36126870498055</v>
      </c>
      <c r="Y1016" s="32">
        <f>(uNES*L1016+ uOCEX*G1016+uEREX*'PH + UC'!H1016+uHOEX*I1016+uNES*S1016+ uOCEX*N1016+uEREX*O1016+uHOEX*P1016)/(1+oDR)^A$5:A$65536</f>
        <v>90.394224303364538</v>
      </c>
    </row>
    <row r="1017" spans="1:25" x14ac:dyDescent="0.25">
      <c r="A1017" s="4">
        <v>1011</v>
      </c>
      <c r="C1017" s="106">
        <f>IF(male=0,VLOOKUP((($A$5:$A$1570/'Life tables'!$I$2)*2)+age,lifetable,13,1),IF(male=1,VLOOKUP((($A$5:$A$1570/'Life tables'!$I$2)*2)+age,lifetable,10,1),"error"))</f>
        <v>1.9170323065640371E-3</v>
      </c>
      <c r="F1017" s="97">
        <f t="shared" si="289"/>
        <v>26.683729215355665</v>
      </c>
      <c r="G1017" s="97">
        <f t="shared" si="304"/>
        <v>2.680436445650872</v>
      </c>
      <c r="H1017" s="97">
        <f t="shared" si="290"/>
        <v>6.1338495006747158E-2</v>
      </c>
      <c r="I1017" s="97">
        <f t="shared" si="291"/>
        <v>6.1338495006747158E-2</v>
      </c>
      <c r="J1017" s="97">
        <f t="shared" si="305"/>
        <v>5.6527229980575758E-2</v>
      </c>
      <c r="K1017" s="97">
        <f t="shared" si="292"/>
        <v>0.14788098327441374</v>
      </c>
      <c r="L1017" s="97">
        <f t="shared" si="293"/>
        <v>23.676207566436311</v>
      </c>
      <c r="M1017" s="97">
        <f t="shared" si="294"/>
        <v>156.67753948962485</v>
      </c>
      <c r="N1017" s="97">
        <f t="shared" si="306"/>
        <v>15.088386514714671</v>
      </c>
      <c r="O1017" s="97">
        <f t="shared" si="295"/>
        <v>0.36015822211699389</v>
      </c>
      <c r="P1017" s="97">
        <f t="shared" si="296"/>
        <v>0.36015822211699389</v>
      </c>
      <c r="Q1017" s="97">
        <f t="shared" si="307"/>
        <v>0.33066169921175259</v>
      </c>
      <c r="R1017" s="97">
        <f t="shared" si="297"/>
        <v>2.8232486211909061E-2</v>
      </c>
      <c r="S1017" s="97">
        <f t="shared" si="298"/>
        <v>140.50994234525254</v>
      </c>
      <c r="T1017" s="97">
        <f t="shared" si="299"/>
        <v>225.39391382014048</v>
      </c>
      <c r="U1017" s="97">
        <f t="shared" si="300"/>
        <v>591.80811987355605</v>
      </c>
      <c r="V1017" s="33">
        <f t="shared" si="301"/>
        <v>999.99999999999841</v>
      </c>
      <c r="W1017" s="101">
        <f t="shared" si="302"/>
        <v>11293.952803390976</v>
      </c>
      <c r="X1017" s="108">
        <f t="shared" si="303"/>
        <v>182.79796630630187</v>
      </c>
      <c r="Y1017" s="32">
        <f>(uNES*L1017+ uOCEX*G1017+uEREX*'PH + UC'!H1017+uHOEX*I1017+uNES*S1017+ uOCEX*N1017+uEREX*O1017+uHOEX*P1017)/(1+oDR)^A$5:A$65536</f>
        <v>90.090608624022295</v>
      </c>
    </row>
    <row r="1018" spans="1:25" x14ac:dyDescent="0.25">
      <c r="A1018" s="4">
        <v>1012</v>
      </c>
      <c r="C1018" s="106">
        <f>IF(male=0,VLOOKUP((($A$5:$A$1570/'Life tables'!$I$2)*2)+age,lifetable,13,1),IF(male=1,VLOOKUP((($A$5:$A$1570/'Life tables'!$I$2)*2)+age,lifetable,10,1),"error"))</f>
        <v>1.9170323065640371E-3</v>
      </c>
      <c r="F1018" s="97">
        <f t="shared" si="289"/>
        <v>26.601734872347226</v>
      </c>
      <c r="G1018" s="97">
        <f t="shared" si="304"/>
        <v>2.6721999422909688</v>
      </c>
      <c r="H1018" s="97">
        <f t="shared" si="290"/>
        <v>6.1150012746317442E-2</v>
      </c>
      <c r="I1018" s="97">
        <f t="shared" si="291"/>
        <v>6.1150012746317442E-2</v>
      </c>
      <c r="J1018" s="97">
        <f t="shared" si="305"/>
        <v>5.6353531879874123E-2</v>
      </c>
      <c r="K1018" s="97">
        <f t="shared" si="292"/>
        <v>0.14742657137534343</v>
      </c>
      <c r="L1018" s="97">
        <f t="shared" si="293"/>
        <v>23.603454801308406</v>
      </c>
      <c r="M1018" s="97">
        <f t="shared" si="294"/>
        <v>156.19623143395469</v>
      </c>
      <c r="N1018" s="97">
        <f t="shared" si="306"/>
        <v>15.042035506138371</v>
      </c>
      <c r="O1018" s="97">
        <f t="shared" si="295"/>
        <v>0.35905182834679922</v>
      </c>
      <c r="P1018" s="97">
        <f t="shared" si="296"/>
        <v>0.35905182834679922</v>
      </c>
      <c r="Q1018" s="97">
        <f t="shared" si="307"/>
        <v>0.32964591775353835</v>
      </c>
      <c r="R1018" s="97">
        <f t="shared" si="297"/>
        <v>2.8145756977523247E-2</v>
      </c>
      <c r="S1018" s="97">
        <f t="shared" si="298"/>
        <v>140.07830059639167</v>
      </c>
      <c r="T1018" s="97">
        <f t="shared" si="299"/>
        <v>225.77991326977389</v>
      </c>
      <c r="U1018" s="97">
        <f t="shared" si="300"/>
        <v>591.98369220190887</v>
      </c>
      <c r="V1018" s="33">
        <f t="shared" si="301"/>
        <v>999.99999999999841</v>
      </c>
      <c r="W1018" s="101">
        <f t="shared" si="302"/>
        <v>11246.340293346295</v>
      </c>
      <c r="X1018" s="108">
        <f t="shared" si="303"/>
        <v>182.23639452831566</v>
      </c>
      <c r="Y1018" s="32">
        <f>(uNES*L1018+ uOCEX*G1018+uEREX*'PH + UC'!H1018+uHOEX*I1018+uNES*S1018+ uOCEX*N1018+uEREX*O1018+uHOEX*P1018)/(1+oDR)^A$5:A$65536</f>
        <v>89.788012778825973</v>
      </c>
    </row>
    <row r="1019" spans="1:25" x14ac:dyDescent="0.25">
      <c r="A1019" s="4">
        <v>1013</v>
      </c>
      <c r="C1019" s="106">
        <f>IF(male=0,VLOOKUP((($A$5:$A$1570/'Life tables'!$I$2)*2)+age,lifetable,13,1),IF(male=1,VLOOKUP((($A$5:$A$1570/'Life tables'!$I$2)*2)+age,lifetable,10,1),"error"))</f>
        <v>1.9170323065640371E-3</v>
      </c>
      <c r="F1019" s="97">
        <f t="shared" si="289"/>
        <v>26.519993436077272</v>
      </c>
      <c r="G1019" s="97">
        <f t="shared" si="304"/>
        <v>2.6639888439422514</v>
      </c>
      <c r="H1019" s="97">
        <f t="shared" si="290"/>
        <v>6.0962111848357363E-2</v>
      </c>
      <c r="I1019" s="97">
        <f t="shared" si="291"/>
        <v>6.0962111848357363E-2</v>
      </c>
      <c r="J1019" s="97">
        <f t="shared" si="305"/>
        <v>5.6180369540769159E-2</v>
      </c>
      <c r="K1019" s="97">
        <f t="shared" si="292"/>
        <v>0.14697356108310483</v>
      </c>
      <c r="L1019" s="97">
        <f t="shared" si="293"/>
        <v>23.530926437814433</v>
      </c>
      <c r="M1019" s="97">
        <f t="shared" si="294"/>
        <v>155.71640109223836</v>
      </c>
      <c r="N1019" s="97">
        <f t="shared" si="306"/>
        <v>14.995826804617479</v>
      </c>
      <c r="O1019" s="97">
        <f t="shared" si="295"/>
        <v>0.35794883143126627</v>
      </c>
      <c r="P1019" s="97">
        <f t="shared" si="296"/>
        <v>0.35794883143126627</v>
      </c>
      <c r="Q1019" s="97">
        <f t="shared" si="307"/>
        <v>0.32863325495169632</v>
      </c>
      <c r="R1019" s="97">
        <f t="shared" si="297"/>
        <v>2.8059294019586258E-2</v>
      </c>
      <c r="S1019" s="97">
        <f t="shared" si="298"/>
        <v>139.64798407578706</v>
      </c>
      <c r="T1019" s="97">
        <f t="shared" si="299"/>
        <v>226.16472689426635</v>
      </c>
      <c r="U1019" s="97">
        <f t="shared" si="300"/>
        <v>592.15872505701157</v>
      </c>
      <c r="V1019" s="33">
        <f t="shared" si="301"/>
        <v>999.99999999999841</v>
      </c>
      <c r="W1019" s="101">
        <f t="shared" si="302"/>
        <v>11198.928561598463</v>
      </c>
      <c r="X1019" s="108">
        <f t="shared" si="303"/>
        <v>181.67654804872046</v>
      </c>
      <c r="Y1019" s="32">
        <f>(uNES*L1019+ uOCEX*G1019+uEREX*'PH + UC'!H1019+uHOEX*I1019+uNES*S1019+ uOCEX*N1019+uEREX*O1019+uHOEX*P1019)/(1+oDR)^A$5:A$65536</f>
        <v>89.486433339553884</v>
      </c>
    </row>
    <row r="1020" spans="1:25" x14ac:dyDescent="0.25">
      <c r="A1020" s="4">
        <v>1014</v>
      </c>
      <c r="C1020" s="106">
        <f>IF(male=0,VLOOKUP((($A$5:$A$1570/'Life tables'!$I$2)*2)+age,lifetable,13,1),IF(male=1,VLOOKUP((($A$5:$A$1570/'Life tables'!$I$2)*2)+age,lifetable,10,1),"error"))</f>
        <v>1.9170323065640371E-3</v>
      </c>
      <c r="F1020" s="97">
        <f t="shared" si="289"/>
        <v>26.438504077782213</v>
      </c>
      <c r="G1020" s="97">
        <f t="shared" si="304"/>
        <v>2.6558030673536819</v>
      </c>
      <c r="H1020" s="97">
        <f t="shared" si="290"/>
        <v>6.0774790407769209E-2</v>
      </c>
      <c r="I1020" s="97">
        <f t="shared" si="291"/>
        <v>6.0774790407769209E-2</v>
      </c>
      <c r="J1020" s="97">
        <f t="shared" si="305"/>
        <v>5.6007741207595114E-2</v>
      </c>
      <c r="K1020" s="97">
        <f t="shared" si="292"/>
        <v>0.14652194780469771</v>
      </c>
      <c r="L1020" s="97">
        <f t="shared" si="293"/>
        <v>23.458621740600698</v>
      </c>
      <c r="M1020" s="97">
        <f t="shared" si="294"/>
        <v>155.23804397093826</v>
      </c>
      <c r="N1020" s="97">
        <f t="shared" si="306"/>
        <v>14.949759977414592</v>
      </c>
      <c r="O1020" s="97">
        <f t="shared" si="295"/>
        <v>0.35684922104099809</v>
      </c>
      <c r="P1020" s="97">
        <f t="shared" si="296"/>
        <v>0.35684922104099809</v>
      </c>
      <c r="Q1020" s="97">
        <f t="shared" si="307"/>
        <v>0.32762370132279456</v>
      </c>
      <c r="R1020" s="97">
        <f t="shared" si="297"/>
        <v>2.7973096528385755E-2</v>
      </c>
      <c r="S1020" s="97">
        <f t="shared" si="298"/>
        <v>139.21898875359051</v>
      </c>
      <c r="T1020" s="97">
        <f t="shared" si="299"/>
        <v>226.54835833679675</v>
      </c>
      <c r="U1020" s="97">
        <f t="shared" si="300"/>
        <v>592.33322010134464</v>
      </c>
      <c r="V1020" s="33">
        <f t="shared" si="301"/>
        <v>999.99999999999841</v>
      </c>
      <c r="W1020" s="101">
        <f t="shared" si="302"/>
        <v>11151.716762325945</v>
      </c>
      <c r="X1020" s="108">
        <f t="shared" si="303"/>
        <v>181.11842156185702</v>
      </c>
      <c r="Y1020" s="32">
        <f>(uNES*L1020+ uOCEX*G1020+uEREX*'PH + UC'!H1020+uHOEX*I1020+uNES*S1020+ uOCEX*N1020+uEREX*O1020+uHOEX*P1020)/(1+oDR)^A$5:A$65536</f>
        <v>89.185866889644132</v>
      </c>
    </row>
    <row r="1021" spans="1:25" x14ac:dyDescent="0.25">
      <c r="A1021" s="4">
        <v>1015</v>
      </c>
      <c r="C1021" s="106">
        <f>IF(male=0,VLOOKUP((($A$5:$A$1570/'Life tables'!$I$2)*2)+age,lifetable,13,1),IF(male=1,VLOOKUP((($A$5:$A$1570/'Life tables'!$I$2)*2)+age,lifetable,10,1),"error"))</f>
        <v>1.9170323065640371E-3</v>
      </c>
      <c r="F1021" s="97">
        <f t="shared" si="289"/>
        <v>26.357265973892975</v>
      </c>
      <c r="G1021" s="97">
        <f t="shared" si="304"/>
        <v>2.6476425297960242</v>
      </c>
      <c r="H1021" s="97">
        <f t="shared" si="290"/>
        <v>6.0588046531396038E-2</v>
      </c>
      <c r="I1021" s="97">
        <f t="shared" si="291"/>
        <v>6.0588046531396038E-2</v>
      </c>
      <c r="J1021" s="97">
        <f t="shared" si="305"/>
        <v>5.5835645135690358E-2</v>
      </c>
      <c r="K1021" s="97">
        <f t="shared" si="292"/>
        <v>0.14607172697590984</v>
      </c>
      <c r="L1021" s="97">
        <f t="shared" si="293"/>
        <v>23.38653997892256</v>
      </c>
      <c r="M1021" s="97">
        <f t="shared" si="294"/>
        <v>154.76115558796403</v>
      </c>
      <c r="N1021" s="97">
        <f t="shared" si="306"/>
        <v>14.903834592894695</v>
      </c>
      <c r="O1021" s="97">
        <f t="shared" si="295"/>
        <v>0.35575298687291157</v>
      </c>
      <c r="P1021" s="97">
        <f t="shared" si="296"/>
        <v>0.35575298687291157</v>
      </c>
      <c r="Q1021" s="97">
        <f t="shared" si="307"/>
        <v>0.32661724740756037</v>
      </c>
      <c r="R1021" s="97">
        <f t="shared" si="297"/>
        <v>2.7887163696272116E-2</v>
      </c>
      <c r="S1021" s="97">
        <f t="shared" si="298"/>
        <v>138.79131061021968</v>
      </c>
      <c r="T1021" s="97">
        <f t="shared" si="299"/>
        <v>226.93081122934001</v>
      </c>
      <c r="U1021" s="97">
        <f t="shared" si="300"/>
        <v>592.50717899201686</v>
      </c>
      <c r="V1021" s="33">
        <f t="shared" si="301"/>
        <v>999.99999999999841</v>
      </c>
      <c r="W1021" s="101">
        <f t="shared" si="302"/>
        <v>11104.704053221956</v>
      </c>
      <c r="X1021" s="108">
        <f t="shared" si="303"/>
        <v>180.5620097786416</v>
      </c>
      <c r="Y1021" s="32">
        <f>(uNES*L1021+ uOCEX*G1021+uEREX*'PH + UC'!H1021+uHOEX*I1021+uNES*S1021+ uOCEX*N1021+uEREX*O1021+uHOEX*P1021)/(1+oDR)^A$5:A$65536</f>
        <v>88.886310024147548</v>
      </c>
    </row>
    <row r="1022" spans="1:25" x14ac:dyDescent="0.25">
      <c r="A1022" s="4">
        <v>1016</v>
      </c>
      <c r="C1022" s="106">
        <f>IF(male=0,VLOOKUP((($A$5:$A$1570/'Life tables'!$I$2)*2)+age,lifetable,13,1),IF(male=1,VLOOKUP((($A$5:$A$1570/'Life tables'!$I$2)*2)+age,lifetable,10,1),"error"))</f>
        <v>1.9170323065640371E-3</v>
      </c>
      <c r="F1022" s="97">
        <f t="shared" si="289"/>
        <v>26.276278305883682</v>
      </c>
      <c r="G1022" s="97">
        <f t="shared" si="304"/>
        <v>2.63950714904664</v>
      </c>
      <c r="H1022" s="97">
        <f t="shared" si="290"/>
        <v>6.0401878337673798E-2</v>
      </c>
      <c r="I1022" s="97">
        <f t="shared" si="291"/>
        <v>6.0401878337673798E-2</v>
      </c>
      <c r="J1022" s="97">
        <f t="shared" si="305"/>
        <v>5.5664079591076852E-2</v>
      </c>
      <c r="K1022" s="97">
        <f t="shared" si="292"/>
        <v>0.14562289406047821</v>
      </c>
      <c r="L1022" s="97">
        <f t="shared" si="293"/>
        <v>23.31468042651014</v>
      </c>
      <c r="M1022" s="97">
        <f t="shared" si="294"/>
        <v>154.2857314727579</v>
      </c>
      <c r="N1022" s="97">
        <f t="shared" si="306"/>
        <v>14.858050220533388</v>
      </c>
      <c r="O1022" s="97">
        <f t="shared" si="295"/>
        <v>0.35466011865043401</v>
      </c>
      <c r="P1022" s="97">
        <f t="shared" si="296"/>
        <v>0.35466011865043401</v>
      </c>
      <c r="Q1022" s="97">
        <f t="shared" si="307"/>
        <v>0.3256138837710596</v>
      </c>
      <c r="R1022" s="97">
        <f t="shared" si="297"/>
        <v>2.780149471767385E-2</v>
      </c>
      <c r="S1022" s="97">
        <f t="shared" si="298"/>
        <v>138.36494563643492</v>
      </c>
      <c r="T1022" s="97">
        <f t="shared" si="299"/>
        <v>227.31208919270213</v>
      </c>
      <c r="U1022" s="97">
        <f t="shared" si="300"/>
        <v>592.68060338079499</v>
      </c>
      <c r="V1022" s="33">
        <f t="shared" si="301"/>
        <v>999.99999999999841</v>
      </c>
      <c r="W1022" s="101">
        <f t="shared" si="302"/>
        <v>11057.88959548244</v>
      </c>
      <c r="X1022" s="108">
        <f t="shared" si="303"/>
        <v>180.00730742650131</v>
      </c>
      <c r="Y1022" s="32">
        <f>(uNES*L1022+ uOCEX*G1022+uEREX*'PH + UC'!H1022+uHOEX*I1022+uNES*S1022+ uOCEX*N1022+uEREX*O1022+uHOEX*P1022)/(1+oDR)^A$5:A$65536</f>
        <v>88.587759349681818</v>
      </c>
    </row>
    <row r="1023" spans="1:25" x14ac:dyDescent="0.25">
      <c r="A1023" s="4">
        <v>1017</v>
      </c>
      <c r="C1023" s="106">
        <f>IF(male=0,VLOOKUP((($A$5:$A$1570/'Life tables'!$I$2)*2)+age,lifetable,13,1),IF(male=1,VLOOKUP((($A$5:$A$1570/'Life tables'!$I$2)*2)+age,lifetable,10,1),"error"))</f>
        <v>2.1164291354772713E-3</v>
      </c>
      <c r="F1023" s="97">
        <f t="shared" si="289"/>
        <v>26.195540260127665</v>
      </c>
      <c r="G1023" s="97">
        <f t="shared" si="304"/>
        <v>2.6313968433750281</v>
      </c>
      <c r="H1023" s="97">
        <f t="shared" si="290"/>
        <v>6.0216283956300368E-2</v>
      </c>
      <c r="I1023" s="97">
        <f t="shared" si="291"/>
        <v>6.0216283956300368E-2</v>
      </c>
      <c r="J1023" s="97">
        <f t="shared" si="305"/>
        <v>6.1265056568014453E-2</v>
      </c>
      <c r="K1023" s="97">
        <f t="shared" si="292"/>
        <v>0.14517544454929129</v>
      </c>
      <c r="L1023" s="97">
        <f t="shared" si="293"/>
        <v>23.237270347722731</v>
      </c>
      <c r="M1023" s="97">
        <f t="shared" si="294"/>
        <v>153.81176716637361</v>
      </c>
      <c r="N1023" s="97">
        <f t="shared" si="306"/>
        <v>14.812406430924487</v>
      </c>
      <c r="O1023" s="97">
        <f t="shared" si="295"/>
        <v>0.35357060612368424</v>
      </c>
      <c r="P1023" s="97">
        <f t="shared" si="296"/>
        <v>0.35357060612368424</v>
      </c>
      <c r="Q1023" s="97">
        <f t="shared" si="307"/>
        <v>0.35837772821159602</v>
      </c>
      <c r="R1023" s="97">
        <f t="shared" si="297"/>
        <v>2.7716088789111783E-2</v>
      </c>
      <c r="S1023" s="97">
        <f t="shared" si="298"/>
        <v>137.90612570620104</v>
      </c>
      <c r="T1023" s="97">
        <f t="shared" si="299"/>
        <v>227.73173197748173</v>
      </c>
      <c r="U1023" s="97">
        <f t="shared" si="300"/>
        <v>592.85349491413342</v>
      </c>
      <c r="V1023" s="33">
        <f t="shared" si="301"/>
        <v>999.99999999999841</v>
      </c>
      <c r="W1023" s="101">
        <f t="shared" si="302"/>
        <v>11009.168686266805</v>
      </c>
      <c r="X1023" s="108">
        <f t="shared" si="303"/>
        <v>179.41477310838326</v>
      </c>
      <c r="Y1023" s="32">
        <f>(uNES*L1023+ uOCEX*G1023+uEREX*'PH + UC'!H1023+uHOEX*I1023+uNES*S1023+ uOCEX*N1023+uEREX*O1023+uHOEX*P1023)/(1+oDR)^A$5:A$65536</f>
        <v>88.270440442890077</v>
      </c>
    </row>
    <row r="1024" spans="1:25" x14ac:dyDescent="0.25">
      <c r="A1024" s="4">
        <v>1018</v>
      </c>
      <c r="C1024" s="106">
        <f>IF(male=0,VLOOKUP((($A$5:$A$1570/'Life tables'!$I$2)*2)+age,lifetable,13,1),IF(male=1,VLOOKUP((($A$5:$A$1570/'Life tables'!$I$2)*2)+age,lifetable,10,1),"error"))</f>
        <v>2.1164291354772713E-3</v>
      </c>
      <c r="F1024" s="97">
        <f t="shared" si="289"/>
        <v>26.109254541326223</v>
      </c>
      <c r="G1024" s="97">
        <f t="shared" si="304"/>
        <v>2.6227292623353633</v>
      </c>
      <c r="H1024" s="97">
        <f t="shared" si="290"/>
        <v>6.0017937012770077E-2</v>
      </c>
      <c r="I1024" s="97">
        <f t="shared" si="291"/>
        <v>6.0017937012770077E-2</v>
      </c>
      <c r="J1024" s="97">
        <f t="shared" si="305"/>
        <v>6.1063255063220578E-2</v>
      </c>
      <c r="K1024" s="97">
        <f t="shared" si="292"/>
        <v>0.1446972498848231</v>
      </c>
      <c r="L1024" s="97">
        <f t="shared" si="293"/>
        <v>23.160728900017276</v>
      </c>
      <c r="M1024" s="97">
        <f t="shared" si="294"/>
        <v>153.30551856705705</v>
      </c>
      <c r="N1024" s="97">
        <f t="shared" si="306"/>
        <v>14.763653593958171</v>
      </c>
      <c r="O1024" s="97">
        <f t="shared" si="295"/>
        <v>0.35240688095878181</v>
      </c>
      <c r="P1024" s="97">
        <f t="shared" si="296"/>
        <v>0.35240688095878181</v>
      </c>
      <c r="Q1024" s="97">
        <f t="shared" si="307"/>
        <v>0.35719818111792578</v>
      </c>
      <c r="R1024" s="97">
        <f t="shared" si="297"/>
        <v>2.7624865397127447E-2</v>
      </c>
      <c r="S1024" s="97">
        <f t="shared" si="298"/>
        <v>137.45222816466625</v>
      </c>
      <c r="T1024" s="97">
        <f t="shared" si="299"/>
        <v>228.14999341366288</v>
      </c>
      <c r="U1024" s="97">
        <f t="shared" si="300"/>
        <v>593.02581702941541</v>
      </c>
      <c r="V1024" s="33">
        <f t="shared" si="301"/>
        <v>999.99999999999841</v>
      </c>
      <c r="W1024" s="101">
        <f t="shared" si="302"/>
        <v>10960.344676715131</v>
      </c>
      <c r="X1024" s="108">
        <f t="shared" si="303"/>
        <v>178.82418955692015</v>
      </c>
      <c r="Y1024" s="32">
        <f>(uNES*L1024+ uOCEX*G1024+uEREX*'PH + UC'!H1024+uHOEX*I1024+uNES*S1024+ uOCEX*N1024+uEREX*O1024+uHOEX*P1024)/(1+oDR)^A$5:A$65536</f>
        <v>87.954576733381245</v>
      </c>
    </row>
    <row r="1025" spans="1:25" x14ac:dyDescent="0.25">
      <c r="A1025" s="4">
        <v>1019</v>
      </c>
      <c r="C1025" s="106">
        <f>IF(male=0,VLOOKUP((($A$5:$A$1570/'Life tables'!$I$2)*2)+age,lifetable,13,1),IF(male=1,VLOOKUP((($A$5:$A$1570/'Life tables'!$I$2)*2)+age,lifetable,10,1),"error"))</f>
        <v>2.1164291354772713E-3</v>
      </c>
      <c r="F1025" s="97">
        <f t="shared" si="289"/>
        <v>26.023255833792767</v>
      </c>
      <c r="G1025" s="97">
        <f t="shared" si="304"/>
        <v>2.6140905121782492</v>
      </c>
      <c r="H1025" s="97">
        <f t="shared" si="290"/>
        <v>5.9820249828566756E-2</v>
      </c>
      <c r="I1025" s="97">
        <f t="shared" si="291"/>
        <v>5.9820249828566756E-2</v>
      </c>
      <c r="J1025" s="97">
        <f t="shared" si="305"/>
        <v>6.0862124808624046E-2</v>
      </c>
      <c r="K1025" s="97">
        <f t="shared" si="292"/>
        <v>0.14422064583417724</v>
      </c>
      <c r="L1025" s="97">
        <f t="shared" si="293"/>
        <v>23.084442051314582</v>
      </c>
      <c r="M1025" s="97">
        <f t="shared" si="294"/>
        <v>152.80093372312743</v>
      </c>
      <c r="N1025" s="97">
        <f t="shared" si="306"/>
        <v>14.715060980240356</v>
      </c>
      <c r="O1025" s="97">
        <f t="shared" si="295"/>
        <v>0.3512469803062131</v>
      </c>
      <c r="P1025" s="97">
        <f t="shared" si="296"/>
        <v>0.3512469803062131</v>
      </c>
      <c r="Q1025" s="97">
        <f t="shared" si="307"/>
        <v>0.35602251053440082</v>
      </c>
      <c r="R1025" s="97">
        <f t="shared" si="297"/>
        <v>2.7533941805300652E-2</v>
      </c>
      <c r="S1025" s="97">
        <f t="shared" si="298"/>
        <v>136.99982232993494</v>
      </c>
      <c r="T1025" s="97">
        <f t="shared" si="299"/>
        <v>228.56687804900591</v>
      </c>
      <c r="U1025" s="97">
        <f t="shared" si="300"/>
        <v>593.1975716170549</v>
      </c>
      <c r="V1025" s="33">
        <f t="shared" si="301"/>
        <v>999.99999999999852</v>
      </c>
      <c r="W1025" s="101">
        <f t="shared" si="302"/>
        <v>10911.737226318803</v>
      </c>
      <c r="X1025" s="108">
        <f t="shared" si="303"/>
        <v>178.23555033393768</v>
      </c>
      <c r="Y1025" s="32">
        <f>(uNES*L1025+ uOCEX*G1025+uEREX*'PH + UC'!H1025+uHOEX*I1025+uNES*S1025+ uOCEX*N1025+uEREX*O1025+uHOEX*P1025)/(1+oDR)^A$5:A$65536</f>
        <v>87.639843441437293</v>
      </c>
    </row>
    <row r="1026" spans="1:25" x14ac:dyDescent="0.25">
      <c r="A1026" s="4">
        <v>1020</v>
      </c>
      <c r="C1026" s="106">
        <f>IF(male=0,VLOOKUP((($A$5:$A$1570/'Life tables'!$I$2)*2)+age,lifetable,13,1),IF(male=1,VLOOKUP((($A$5:$A$1570/'Life tables'!$I$2)*2)+age,lifetable,10,1),"error"))</f>
        <v>2.1164291354772713E-3</v>
      </c>
      <c r="F1026" s="97">
        <f t="shared" si="289"/>
        <v>25.937543039538632</v>
      </c>
      <c r="G1026" s="97">
        <f t="shared" si="304"/>
        <v>2.6054804826084261</v>
      </c>
      <c r="H1026" s="97">
        <f t="shared" si="290"/>
        <v>5.9623219879718893E-2</v>
      </c>
      <c r="I1026" s="97">
        <f t="shared" si="291"/>
        <v>5.9623219879718893E-2</v>
      </c>
      <c r="J1026" s="97">
        <f t="shared" si="305"/>
        <v>6.0661663236293933E-2</v>
      </c>
      <c r="K1026" s="97">
        <f t="shared" si="292"/>
        <v>0.14374562631231053</v>
      </c>
      <c r="L1026" s="97">
        <f t="shared" si="293"/>
        <v>23.008408827622162</v>
      </c>
      <c r="M1026" s="97">
        <f t="shared" si="294"/>
        <v>152.29800729439904</v>
      </c>
      <c r="N1026" s="97">
        <f t="shared" si="306"/>
        <v>14.666628075499586</v>
      </c>
      <c r="O1026" s="97">
        <f t="shared" si="295"/>
        <v>0.35009089189037185</v>
      </c>
      <c r="P1026" s="97">
        <f t="shared" si="296"/>
        <v>0.35009089189037185</v>
      </c>
      <c r="Q1026" s="97">
        <f t="shared" si="307"/>
        <v>0.35485070401851643</v>
      </c>
      <c r="R1026" s="97">
        <f t="shared" si="297"/>
        <v>2.7443317051357417E-2</v>
      </c>
      <c r="S1026" s="97">
        <f t="shared" si="298"/>
        <v>136.54890341404885</v>
      </c>
      <c r="T1026" s="97">
        <f t="shared" si="299"/>
        <v>228.98239041626073</v>
      </c>
      <c r="U1026" s="97">
        <f t="shared" si="300"/>
        <v>593.36876056041854</v>
      </c>
      <c r="V1026" s="33">
        <f t="shared" si="301"/>
        <v>999.99999999999841</v>
      </c>
      <c r="W1026" s="101">
        <f t="shared" si="302"/>
        <v>10863.34537714971</v>
      </c>
      <c r="X1026" s="108">
        <f t="shared" si="303"/>
        <v>177.6488490233192</v>
      </c>
      <c r="Y1026" s="32">
        <f>(uNES*L1026+ uOCEX*G1026+uEREX*'PH + UC'!H1026+uHOEX*I1026+uNES*S1026+ uOCEX*N1026+uEREX*O1026+uHOEX*P1026)/(1+oDR)^A$5:A$65536</f>
        <v>87.326236514153976</v>
      </c>
    </row>
    <row r="1027" spans="1:25" x14ac:dyDescent="0.25">
      <c r="A1027" s="4">
        <v>1021</v>
      </c>
      <c r="C1027" s="106">
        <f>IF(male=0,VLOOKUP((($A$5:$A$1570/'Life tables'!$I$2)*2)+age,lifetable,13,1),IF(male=1,VLOOKUP((($A$5:$A$1570/'Life tables'!$I$2)*2)+age,lifetable,10,1),"error"))</f>
        <v>2.1164291354772713E-3</v>
      </c>
      <c r="F1027" s="97">
        <f t="shared" si="289"/>
        <v>25.85211507205436</v>
      </c>
      <c r="G1027" s="97">
        <f t="shared" si="304"/>
        <v>2.596899064483746</v>
      </c>
      <c r="H1027" s="97">
        <f t="shared" si="290"/>
        <v>5.9426844668642509E-2</v>
      </c>
      <c r="I1027" s="97">
        <f t="shared" si="291"/>
        <v>5.9426844668642509E-2</v>
      </c>
      <c r="J1027" s="97">
        <f t="shared" si="305"/>
        <v>6.0461867805146417E-2</v>
      </c>
      <c r="K1027" s="97">
        <f t="shared" si="292"/>
        <v>0.14327218529779753</v>
      </c>
      <c r="L1027" s="97">
        <f t="shared" si="293"/>
        <v>22.932628265130386</v>
      </c>
      <c r="M1027" s="97">
        <f t="shared" si="294"/>
        <v>151.79673395126483</v>
      </c>
      <c r="N1027" s="97">
        <f t="shared" si="306"/>
        <v>14.618354366483159</v>
      </c>
      <c r="O1027" s="97">
        <f t="shared" si="295"/>
        <v>0.34893860345996913</v>
      </c>
      <c r="P1027" s="97">
        <f t="shared" si="296"/>
        <v>0.34893860345996913</v>
      </c>
      <c r="Q1027" s="97">
        <f t="shared" si="307"/>
        <v>0.35368274915241599</v>
      </c>
      <c r="R1027" s="97">
        <f t="shared" si="297"/>
        <v>2.7352990174929977E-2</v>
      </c>
      <c r="S1027" s="97">
        <f t="shared" si="298"/>
        <v>136.09946663853438</v>
      </c>
      <c r="T1027" s="97">
        <f t="shared" si="299"/>
        <v>229.3965350332183</v>
      </c>
      <c r="U1027" s="97">
        <f t="shared" si="300"/>
        <v>593.5393857358913</v>
      </c>
      <c r="V1027" s="33">
        <f t="shared" si="301"/>
        <v>999.99999999999852</v>
      </c>
      <c r="W1027" s="101">
        <f t="shared" si="302"/>
        <v>10815.168175374652</v>
      </c>
      <c r="X1027" s="108">
        <f t="shared" si="303"/>
        <v>177.06407923088889</v>
      </c>
      <c r="Y1027" s="32">
        <f>(uNES*L1027+ uOCEX*G1027+uEREX*'PH + UC'!H1027+uHOEX*I1027+uNES*S1027+ uOCEX*N1027+uEREX*O1027+uHOEX*P1027)/(1+oDR)^A$5:A$65536</f>
        <v>87.013751913537149</v>
      </c>
    </row>
    <row r="1028" spans="1:25" x14ac:dyDescent="0.25">
      <c r="A1028" s="4">
        <v>1022</v>
      </c>
      <c r="C1028" s="106">
        <f>IF(male=0,VLOOKUP((($A$5:$A$1570/'Life tables'!$I$2)*2)+age,lifetable,13,1),IF(male=1,VLOOKUP((($A$5:$A$1570/'Life tables'!$I$2)*2)+age,lifetable,10,1),"error"))</f>
        <v>2.1164291354772713E-3</v>
      </c>
      <c r="F1028" s="97">
        <f t="shared" si="289"/>
        <v>25.766970855868244</v>
      </c>
      <c r="G1028" s="97">
        <f t="shared" si="304"/>
        <v>2.5883461497708238</v>
      </c>
      <c r="H1028" s="97">
        <f t="shared" si="290"/>
        <v>5.9231121723126334E-2</v>
      </c>
      <c r="I1028" s="97">
        <f t="shared" si="291"/>
        <v>5.9231121723126334E-2</v>
      </c>
      <c r="J1028" s="97">
        <f t="shared" si="305"/>
        <v>6.0262735999912311E-2</v>
      </c>
      <c r="K1028" s="97">
        <f t="shared" si="292"/>
        <v>0.14280031683038383</v>
      </c>
      <c r="L1028" s="97">
        <f t="shared" si="293"/>
        <v>22.857099409820872</v>
      </c>
      <c r="M1028" s="97">
        <f t="shared" si="294"/>
        <v>151.29710837502066</v>
      </c>
      <c r="N1028" s="97">
        <f t="shared" si="306"/>
        <v>14.570239340988337</v>
      </c>
      <c r="O1028" s="97">
        <f t="shared" si="295"/>
        <v>0.34779010278877887</v>
      </c>
      <c r="P1028" s="97">
        <f t="shared" si="296"/>
        <v>0.34779010278877887</v>
      </c>
      <c r="Q1028" s="97">
        <f t="shared" si="307"/>
        <v>0.35251863354364649</v>
      </c>
      <c r="R1028" s="97">
        <f t="shared" si="297"/>
        <v>2.7262960217615231E-2</v>
      </c>
      <c r="S1028" s="97">
        <f t="shared" si="298"/>
        <v>135.6515072346935</v>
      </c>
      <c r="T1028" s="97">
        <f t="shared" si="299"/>
        <v>229.80931640276185</v>
      </c>
      <c r="U1028" s="97">
        <f t="shared" si="300"/>
        <v>593.70944901293933</v>
      </c>
      <c r="V1028" s="33">
        <f t="shared" si="301"/>
        <v>999.99999999999852</v>
      </c>
      <c r="W1028" s="101">
        <f t="shared" si="302"/>
        <v>10767.20467124537</v>
      </c>
      <c r="X1028" s="108">
        <f t="shared" si="303"/>
        <v>176.48123458429734</v>
      </c>
      <c r="Y1028" s="32">
        <f>(uNES*L1028+ uOCEX*G1028+uEREX*'PH + UC'!H1028+uHOEX*I1028+uNES*S1028+ uOCEX*N1028+uEREX*O1028+uHOEX*P1028)/(1+oDR)^A$5:A$65536</f>
        <v>86.702385616428529</v>
      </c>
    </row>
    <row r="1029" spans="1:25" x14ac:dyDescent="0.25">
      <c r="A1029" s="4">
        <v>1023</v>
      </c>
      <c r="C1029" s="106">
        <f>IF(male=0,VLOOKUP((($A$5:$A$1570/'Life tables'!$I$2)*2)+age,lifetable,13,1),IF(male=1,VLOOKUP((($A$5:$A$1570/'Life tables'!$I$2)*2)+age,lifetable,10,1),"error"))</f>
        <v>2.1164291354772713E-3</v>
      </c>
      <c r="F1029" s="97">
        <f t="shared" si="289"/>
        <v>25.682109326127041</v>
      </c>
      <c r="G1029" s="97">
        <f t="shared" si="304"/>
        <v>2.5798216315029232</v>
      </c>
      <c r="H1029" s="97">
        <f t="shared" si="290"/>
        <v>5.9036048595368006E-2</v>
      </c>
      <c r="I1029" s="97">
        <f t="shared" si="291"/>
        <v>5.9036048595368006E-2</v>
      </c>
      <c r="J1029" s="97">
        <f t="shared" si="305"/>
        <v>6.0064265330156498E-2</v>
      </c>
      <c r="K1029" s="97">
        <f t="shared" si="292"/>
        <v>0.14233001500866249</v>
      </c>
      <c r="L1029" s="97">
        <f t="shared" si="293"/>
        <v>22.781821317094561</v>
      </c>
      <c r="M1029" s="97">
        <f t="shared" si="294"/>
        <v>150.79912525817031</v>
      </c>
      <c r="N1029" s="97">
        <f t="shared" si="306"/>
        <v>14.522282487891738</v>
      </c>
      <c r="O1029" s="97">
        <f t="shared" si="295"/>
        <v>0.34664537767633874</v>
      </c>
      <c r="P1029" s="97">
        <f t="shared" si="296"/>
        <v>0.34664537767633874</v>
      </c>
      <c r="Q1029" s="97">
        <f t="shared" si="307"/>
        <v>0.35135834482586903</v>
      </c>
      <c r="R1029" s="97">
        <f t="shared" si="297"/>
        <v>2.7173226223029669E-2</v>
      </c>
      <c r="S1029" s="97">
        <f t="shared" si="298"/>
        <v>135.205020443877</v>
      </c>
      <c r="T1029" s="97">
        <f t="shared" si="299"/>
        <v>230.22073901291787</v>
      </c>
      <c r="U1029" s="97">
        <f t="shared" si="300"/>
        <v>593.87895225417105</v>
      </c>
      <c r="V1029" s="33">
        <f t="shared" si="301"/>
        <v>999.99999999999864</v>
      </c>
      <c r="W1029" s="101">
        <f t="shared" si="302"/>
        <v>10719.453919088102</v>
      </c>
      <c r="X1029" s="108">
        <f t="shared" si="303"/>
        <v>175.90030873290965</v>
      </c>
      <c r="Y1029" s="32">
        <f>(uNES*L1029+ uOCEX*G1029+uEREX*'PH + UC'!H1029+uHOEX*I1029+uNES*S1029+ uOCEX*N1029+uEREX*O1029+uHOEX*P1029)/(1+oDR)^A$5:A$65536</f>
        <v>86.392133614432439</v>
      </c>
    </row>
    <row r="1030" spans="1:25" x14ac:dyDescent="0.25">
      <c r="A1030" s="4">
        <v>1024</v>
      </c>
      <c r="C1030" s="106">
        <f>IF(male=0,VLOOKUP((($A$5:$A$1570/'Life tables'!$I$2)*2)+age,lifetable,13,1),IF(male=1,VLOOKUP((($A$5:$A$1570/'Life tables'!$I$2)*2)+age,lifetable,10,1),"error"))</f>
        <v>2.1164291354772713E-3</v>
      </c>
      <c r="F1030" s="97">
        <f t="shared" si="289"/>
        <v>25.597529428197713</v>
      </c>
      <c r="G1030" s="97">
        <f t="shared" si="304"/>
        <v>2.5713254037399489</v>
      </c>
      <c r="H1030" s="97">
        <f t="shared" si="290"/>
        <v>5.8841622861058589E-2</v>
      </c>
      <c r="I1030" s="97">
        <f t="shared" si="291"/>
        <v>5.8841622861058589E-2</v>
      </c>
      <c r="J1030" s="97">
        <f t="shared" si="305"/>
        <v>5.9866453329346397E-2</v>
      </c>
      <c r="K1030" s="97">
        <f t="shared" si="292"/>
        <v>0.14186127398786691</v>
      </c>
      <c r="L1030" s="97">
        <f t="shared" si="293"/>
        <v>22.706793051418433</v>
      </c>
      <c r="M1030" s="97">
        <f t="shared" si="294"/>
        <v>150.30277930471192</v>
      </c>
      <c r="N1030" s="97">
        <f t="shared" si="306"/>
        <v>14.47448329717691</v>
      </c>
      <c r="O1030" s="97">
        <f t="shared" si="295"/>
        <v>0.34550441594860892</v>
      </c>
      <c r="P1030" s="97">
        <f t="shared" si="296"/>
        <v>0.34550441594860892</v>
      </c>
      <c r="Q1030" s="97">
        <f t="shared" si="307"/>
        <v>0.35020187065952624</v>
      </c>
      <c r="R1030" s="97">
        <f t="shared" si="297"/>
        <v>2.7083787236861018E-2</v>
      </c>
      <c r="S1030" s="97">
        <f t="shared" si="298"/>
        <v>134.76000151774142</v>
      </c>
      <c r="T1030" s="97">
        <f t="shared" si="299"/>
        <v>230.63080733690674</v>
      </c>
      <c r="U1030" s="97">
        <f t="shared" si="300"/>
        <v>594.04789731539574</v>
      </c>
      <c r="V1030" s="33">
        <f t="shared" si="301"/>
        <v>999.99999999999852</v>
      </c>
      <c r="W1030" s="101">
        <f t="shared" si="302"/>
        <v>10671.914977292885</v>
      </c>
      <c r="X1030" s="108">
        <f t="shared" si="303"/>
        <v>175.32129534769604</v>
      </c>
      <c r="Y1030" s="32">
        <f>(uNES*L1030+ uOCEX*G1030+uEREX*'PH + UC'!H1030+uHOEX*I1030+uNES*S1030+ uOCEX*N1030+uEREX*O1030+uHOEX*P1030)/(1+oDR)^A$5:A$65536</f>
        <v>86.082991913844154</v>
      </c>
    </row>
    <row r="1031" spans="1:25" x14ac:dyDescent="0.25">
      <c r="A1031" s="4">
        <v>1025</v>
      </c>
      <c r="C1031" s="106">
        <f>IF(male=0,VLOOKUP((($A$5:$A$1570/'Life tables'!$I$2)*2)+age,lifetable,13,1),IF(male=1,VLOOKUP((($A$5:$A$1570/'Life tables'!$I$2)*2)+age,lifetable,10,1),"error"))</f>
        <v>2.1164291354772713E-3</v>
      </c>
      <c r="F1031" s="97">
        <f t="shared" si="289"/>
        <v>25.513230117289162</v>
      </c>
      <c r="G1031" s="97">
        <f t="shared" si="304"/>
        <v>2.5628573615304475</v>
      </c>
      <c r="H1031" s="97">
        <f t="shared" si="290"/>
        <v>5.8647842118513017E-2</v>
      </c>
      <c r="I1031" s="97">
        <f t="shared" si="291"/>
        <v>5.8647842118513017E-2</v>
      </c>
      <c r="J1031" s="97">
        <f t="shared" si="305"/>
        <v>5.966929755396741E-2</v>
      </c>
      <c r="K1031" s="97">
        <f t="shared" si="292"/>
        <v>0.14139408797777436</v>
      </c>
      <c r="L1031" s="97">
        <f t="shared" si="293"/>
        <v>22.632013685989946</v>
      </c>
      <c r="M1031" s="97">
        <f t="shared" si="294"/>
        <v>149.80806523040684</v>
      </c>
      <c r="N1031" s="97">
        <f t="shared" si="306"/>
        <v>14.426841259960218</v>
      </c>
      <c r="O1031" s="97">
        <f t="shared" si="295"/>
        <v>0.3443672054585899</v>
      </c>
      <c r="P1031" s="97">
        <f t="shared" si="296"/>
        <v>0.3443672054585899</v>
      </c>
      <c r="Q1031" s="97">
        <f t="shared" si="307"/>
        <v>0.34904919873246887</v>
      </c>
      <c r="R1031" s="97">
        <f t="shared" si="297"/>
        <v>2.6994642306916672E-2</v>
      </c>
      <c r="S1031" s="97">
        <f t="shared" si="298"/>
        <v>134.31644571849006</v>
      </c>
      <c r="T1031" s="97">
        <f t="shared" si="299"/>
        <v>231.03952583319318</v>
      </c>
      <c r="U1031" s="97">
        <f t="shared" si="300"/>
        <v>594.21628604568048</v>
      </c>
      <c r="V1031" s="33">
        <f t="shared" si="301"/>
        <v>999.99999999999852</v>
      </c>
      <c r="W1031" s="101">
        <f t="shared" si="302"/>
        <v>10624.586908302386</v>
      </c>
      <c r="X1031" s="108">
        <f t="shared" si="303"/>
        <v>174.74418812112486</v>
      </c>
      <c r="Y1031" s="32">
        <f>(uNES*L1031+ uOCEX*G1031+uEREX*'PH + UC'!H1031+uHOEX*I1031+uNES*S1031+ uOCEX*N1031+uEREX*O1031+uHOEX*P1031)/(1+oDR)^A$5:A$65536</f>
        <v>85.774956535579506</v>
      </c>
    </row>
    <row r="1032" spans="1:25" x14ac:dyDescent="0.25">
      <c r="A1032" s="4">
        <v>1026</v>
      </c>
      <c r="C1032" s="106">
        <f>IF(male=0,VLOOKUP((($A$5:$A$1570/'Life tables'!$I$2)*2)+age,lifetable,13,1),IF(male=1,VLOOKUP((($A$5:$A$1570/'Life tables'!$I$2)*2)+age,lifetable,10,1),"error"))</f>
        <v>2.1164291354772713E-3</v>
      </c>
      <c r="F1032" s="97">
        <f t="shared" ref="F1032:F1095" si="308">E1031*(1-pCAPH)+(L1031+G1031+H1031+I1031)*(1-pCAPH)+(S1031+N1031+O1031+P1031)*(pUAPH)</f>
        <v>25.429210358092824</v>
      </c>
      <c r="G1032" s="97">
        <f t="shared" si="304"/>
        <v>2.5544174008755074</v>
      </c>
      <c r="H1032" s="97">
        <f t="shared" ref="H1032:H1095" si="309">F1032*rrEREX</f>
        <v>5.8454703987843984E-2</v>
      </c>
      <c r="I1032" s="97">
        <f t="shared" ref="I1032:I1095" si="310">F1032*rrHOEX</f>
        <v>5.8454703987843984E-2</v>
      </c>
      <c r="J1032" s="97">
        <f t="shared" si="305"/>
        <v>5.9472795582682265E-2</v>
      </c>
      <c r="K1032" s="97">
        <f t="shared" ref="K1032:K1095" si="311">F1032*amr + I1032*amrHOEX</f>
        <v>0.14092845124071424</v>
      </c>
      <c r="L1032" s="97">
        <f t="shared" ref="L1032:L1095" si="312">F1032-SUM(G1032:K1032)</f>
        <v>22.557482302418233</v>
      </c>
      <c r="M1032" s="97">
        <f t="shared" ref="M1032:M1095" si="313">E1031*pCAPH+(L1031+G1031+H1031+I1031)*pCAPH+(S1031+N1031+O1031+P1031)*(1-pUAPH)</f>
        <v>149.31497776303203</v>
      </c>
      <c r="N1032" s="97">
        <f t="shared" si="306"/>
        <v>14.379355868515164</v>
      </c>
      <c r="O1032" s="97">
        <f t="shared" ref="O1032:O1095" si="314">M1032*rrEREXc</f>
        <v>0.34323373408690266</v>
      </c>
      <c r="P1032" s="97">
        <f t="shared" ref="P1032:P1095" si="315">M1032*rrHOEXc</f>
        <v>0.34323373408690266</v>
      </c>
      <c r="Q1032" s="97">
        <f t="shared" si="307"/>
        <v>0.34790031676054384</v>
      </c>
      <c r="R1032" s="97">
        <f t="shared" ref="R1032:R1095" si="316">M1032*amrc + P1032*amrHOEX</f>
        <v>2.690579048316917E-2</v>
      </c>
      <c r="S1032" s="97">
        <f t="shared" ref="S1032:S1095" si="317">M1032-SUM(N1032:R1032)</f>
        <v>133.87434831909934</v>
      </c>
      <c r="T1032" s="97">
        <f t="shared" ref="T1032:T1095" si="318">J1032+Q1032+T1031</f>
        <v>231.44689894553642</v>
      </c>
      <c r="U1032" s="97">
        <f t="shared" ref="U1032:U1095" si="319">K1032+R1032+U1031</f>
        <v>594.38412028740436</v>
      </c>
      <c r="V1032" s="33">
        <f t="shared" ref="V1032:V1095" si="320">SUM(G1032:I1032,L1032,N1032,O1032,P1032,S1032,T1032,U1032)</f>
        <v>999.99999999999852</v>
      </c>
      <c r="W1032" s="101">
        <f t="shared" ref="W1032:W1095" si="321">IF(A1032=1,((cPH1_+cPHr+(cNES*L1032+(cNES+cOSEX)*G1032+(cNES+cEREX)*H1032+(cNES+cHOEX)*I1032 + (cNES+cNES)*S1032 +(cNES+ cOSEX)*N1032 + (cNES+cEREX)*O1032 + (cNES+cHOEX)*P1032)))/(1+cDR)^A$5:A$65536,(cPHr+(cNES*L1032+(cNES+cOSEX)*G1032+(cNES+cEREX)*H1032+(cNES+cHOEX)*I1032 + (cNES+cNES)*S1032 +(cNES+ cOSEX)*N1032 + (cNES+cEREX)*O1032 + (cNES+cHOEX)*P1032))/(1+cDR)^A$5:A$65536)</f>
        <v>10577.468778600572</v>
      </c>
      <c r="X1032" s="108">
        <f t="shared" ref="X1032:X1095" si="322">(L1032+G1032+H1032+I1032+N1032+O1032+P1032+S1032)</f>
        <v>174.16898076705775</v>
      </c>
      <c r="Y1032" s="32">
        <f>(uNES*L1032+ uOCEX*G1032+uEREX*'PH + UC'!H1032+uHOEX*I1032+uNES*S1032+ uOCEX*N1032+uEREX*O1032+uHOEX*P1032)/(1+oDR)^A$5:A$65536</f>
        <v>85.468023515105443</v>
      </c>
    </row>
    <row r="1033" spans="1:25" x14ac:dyDescent="0.25">
      <c r="A1033" s="4">
        <v>1027</v>
      </c>
      <c r="C1033" s="106">
        <f>IF(male=0,VLOOKUP((($A$5:$A$1570/'Life tables'!$I$2)*2)+age,lifetable,13,1),IF(male=1,VLOOKUP((($A$5:$A$1570/'Life tables'!$I$2)*2)+age,lifetable,10,1),"error"))</f>
        <v>2.1164291354772713E-3</v>
      </c>
      <c r="F1033" s="97">
        <f t="shared" si="308"/>
        <v>25.345469124441305</v>
      </c>
      <c r="G1033" s="97">
        <f t="shared" si="304"/>
        <v>2.5460054186944663</v>
      </c>
      <c r="H1033" s="97">
        <f t="shared" si="309"/>
        <v>5.8262206110177142E-2</v>
      </c>
      <c r="I1033" s="97">
        <f t="shared" si="310"/>
        <v>5.8262206110177142E-2</v>
      </c>
      <c r="J1033" s="97">
        <f t="shared" si="305"/>
        <v>5.9276945015532684E-2</v>
      </c>
      <c r="K1033" s="97">
        <f t="shared" si="311"/>
        <v>0.14046435808967628</v>
      </c>
      <c r="L1033" s="97">
        <f t="shared" si="312"/>
        <v>22.483197990421274</v>
      </c>
      <c r="M1033" s="97">
        <f t="shared" si="313"/>
        <v>148.82351164261647</v>
      </c>
      <c r="N1033" s="97">
        <f t="shared" si="306"/>
        <v>14.332026616295138</v>
      </c>
      <c r="O1033" s="97">
        <f t="shared" si="314"/>
        <v>0.3421039897423323</v>
      </c>
      <c r="P1033" s="97">
        <f t="shared" si="315"/>
        <v>0.3421039897423323</v>
      </c>
      <c r="Q1033" s="97">
        <f t="shared" si="307"/>
        <v>0.34675521248814462</v>
      </c>
      <c r="R1033" s="97">
        <f t="shared" si="316"/>
        <v>2.6817230817798809E-2</v>
      </c>
      <c r="S1033" s="97">
        <f t="shared" si="317"/>
        <v>133.43370460353071</v>
      </c>
      <c r="T1033" s="97">
        <f t="shared" si="318"/>
        <v>231.85293110304011</v>
      </c>
      <c r="U1033" s="97">
        <f t="shared" si="319"/>
        <v>594.55140187631184</v>
      </c>
      <c r="V1033" s="33">
        <f t="shared" si="320"/>
        <v>999.99999999999852</v>
      </c>
      <c r="W1033" s="101">
        <f t="shared" si="321"/>
        <v>10530.559658700962</v>
      </c>
      <c r="X1033" s="108">
        <f t="shared" si="322"/>
        <v>173.5956670206466</v>
      </c>
      <c r="Y1033" s="32">
        <f>(uNES*L1033+ uOCEX*G1033+uEREX*'PH + UC'!H1033+uHOEX*I1033+uNES*S1033+ uOCEX*N1033+uEREX*O1033+uHOEX*P1033)/(1+oDR)^A$5:A$65536</f>
        <v>85.162188902371852</v>
      </c>
    </row>
    <row r="1034" spans="1:25" x14ac:dyDescent="0.25">
      <c r="A1034" s="4">
        <v>1028</v>
      </c>
      <c r="C1034" s="106">
        <f>IF(male=0,VLOOKUP((($A$5:$A$1570/'Life tables'!$I$2)*2)+age,lifetable,13,1),IF(male=1,VLOOKUP((($A$5:$A$1570/'Life tables'!$I$2)*2)+age,lifetable,10,1),"error"))</f>
        <v>2.1164291354772713E-3</v>
      </c>
      <c r="F1034" s="97">
        <f t="shared" si="308"/>
        <v>25.262005398984012</v>
      </c>
      <c r="G1034" s="97">
        <f t="shared" si="304"/>
        <v>2.5376213127923282</v>
      </c>
      <c r="H1034" s="97">
        <f t="shared" si="309"/>
        <v>5.8070346146905573E-2</v>
      </c>
      <c r="I1034" s="97">
        <f t="shared" si="310"/>
        <v>5.8070346146905573E-2</v>
      </c>
      <c r="J1034" s="97">
        <f t="shared" si="305"/>
        <v>5.9081743473180785E-2</v>
      </c>
      <c r="K1034" s="97">
        <f t="shared" si="311"/>
        <v>0.14000180288651268</v>
      </c>
      <c r="L1034" s="97">
        <f t="shared" si="312"/>
        <v>22.409159847538181</v>
      </c>
      <c r="M1034" s="97">
        <f t="shared" si="313"/>
        <v>148.3336616216626</v>
      </c>
      <c r="N1034" s="97">
        <f t="shared" si="306"/>
        <v>14.284852997954761</v>
      </c>
      <c r="O1034" s="97">
        <f t="shared" si="314"/>
        <v>0.34097796036233685</v>
      </c>
      <c r="P1034" s="97">
        <f t="shared" si="315"/>
        <v>0.34097796036233685</v>
      </c>
      <c r="Q1034" s="97">
        <f t="shared" si="307"/>
        <v>0.34561387368872776</v>
      </c>
      <c r="R1034" s="97">
        <f t="shared" si="316"/>
        <v>2.6728962365233536E-2</v>
      </c>
      <c r="S1034" s="97">
        <f t="shared" si="317"/>
        <v>132.99450986692921</v>
      </c>
      <c r="T1034" s="97">
        <f t="shared" si="318"/>
        <v>232.25762672020201</v>
      </c>
      <c r="U1034" s="97">
        <f t="shared" si="319"/>
        <v>594.71813264156356</v>
      </c>
      <c r="V1034" s="33">
        <f t="shared" si="320"/>
        <v>999.99999999999852</v>
      </c>
      <c r="W1034" s="101">
        <f t="shared" si="321"/>
        <v>10483.858623134673</v>
      </c>
      <c r="X1034" s="108">
        <f t="shared" si="322"/>
        <v>173.02424063823298</v>
      </c>
      <c r="Y1034" s="32">
        <f>(uNES*L1034+ uOCEX*G1034+uEREX*'PH + UC'!H1034+uHOEX*I1034+uNES*S1034+ uOCEX*N1034+uEREX*O1034+uHOEX*P1034)/(1+oDR)^A$5:A$65536</f>
        <v>84.857448761744436</v>
      </c>
    </row>
    <row r="1035" spans="1:25" x14ac:dyDescent="0.25">
      <c r="A1035" s="4">
        <v>1029</v>
      </c>
      <c r="C1035" s="106">
        <f>IF(male=0,VLOOKUP((($A$5:$A$1570/'Life tables'!$I$2)*2)+age,lifetable,13,1),IF(male=1,VLOOKUP((($A$5:$A$1570/'Life tables'!$I$2)*2)+age,lifetable,10,1),"error"))</f>
        <v>2.1164291354772713E-3</v>
      </c>
      <c r="F1035" s="97">
        <f t="shared" si="308"/>
        <v>25.178818172878987</v>
      </c>
      <c r="G1035" s="97">
        <f t="shared" si="304"/>
        <v>2.5292649818288062</v>
      </c>
      <c r="H1035" s="97">
        <f t="shared" si="309"/>
        <v>5.7879121778981323E-2</v>
      </c>
      <c r="I1035" s="97">
        <f t="shared" si="310"/>
        <v>5.7879121778981323E-2</v>
      </c>
      <c r="J1035" s="97">
        <f t="shared" si="305"/>
        <v>5.8887188596188307E-2</v>
      </c>
      <c r="K1035" s="97">
        <f t="shared" si="311"/>
        <v>0.13954078004023068</v>
      </c>
      <c r="L1035" s="97">
        <f t="shared" si="312"/>
        <v>22.335366978855799</v>
      </c>
      <c r="M1035" s="97">
        <f t="shared" si="313"/>
        <v>147.84542246535398</v>
      </c>
      <c r="N1035" s="97">
        <f t="shared" si="306"/>
        <v>14.237834509369865</v>
      </c>
      <c r="O1035" s="97">
        <f t="shared" si="314"/>
        <v>0.33985563391352469</v>
      </c>
      <c r="P1035" s="97">
        <f t="shared" si="315"/>
        <v>0.33985563391352469</v>
      </c>
      <c r="Q1035" s="97">
        <f t="shared" si="307"/>
        <v>0.34447628816529657</v>
      </c>
      <c r="R1035" s="97">
        <f t="shared" si="316"/>
        <v>2.664098418218637E-2</v>
      </c>
      <c r="S1035" s="97">
        <f t="shared" si="317"/>
        <v>132.55675941580958</v>
      </c>
      <c r="T1035" s="97">
        <f t="shared" si="318"/>
        <v>232.6609901969635</v>
      </c>
      <c r="U1035" s="97">
        <f t="shared" si="319"/>
        <v>594.88431440578597</v>
      </c>
      <c r="V1035" s="33">
        <f t="shared" si="320"/>
        <v>999.99999999999852</v>
      </c>
      <c r="W1035" s="101">
        <f t="shared" si="321"/>
        <v>10437.364750438168</v>
      </c>
      <c r="X1035" s="108">
        <f t="shared" si="322"/>
        <v>172.45469539724905</v>
      </c>
      <c r="Y1035" s="32">
        <f>(uNES*L1035+ uOCEX*G1035+uEREX*'PH + UC'!H1035+uHOEX*I1035+uNES*S1035+ uOCEX*N1035+uEREX*O1035+uHOEX*P1035)/(1+oDR)^A$5:A$65536</f>
        <v>84.553799171938579</v>
      </c>
    </row>
    <row r="1036" spans="1:25" x14ac:dyDescent="0.25">
      <c r="A1036" s="4">
        <v>1030</v>
      </c>
      <c r="C1036" s="106">
        <f>IF(male=0,VLOOKUP((($A$5:$A$1570/'Life tables'!$I$2)*2)+age,lifetable,13,1),IF(male=1,VLOOKUP((($A$5:$A$1570/'Life tables'!$I$2)*2)+age,lifetable,10,1),"error"))</f>
        <v>2.1164291354772713E-3</v>
      </c>
      <c r="F1036" s="97">
        <f t="shared" si="308"/>
        <v>25.095906445500056</v>
      </c>
      <c r="G1036" s="97">
        <f t="shared" si="304"/>
        <v>2.5209363252889077</v>
      </c>
      <c r="H1036" s="97">
        <f t="shared" si="309"/>
        <v>5.7688530706242261E-2</v>
      </c>
      <c r="I1036" s="97">
        <f t="shared" si="310"/>
        <v>5.7688530706242261E-2</v>
      </c>
      <c r="J1036" s="97">
        <f t="shared" si="305"/>
        <v>5.8693278044331748E-2</v>
      </c>
      <c r="K1036" s="97">
        <f t="shared" si="311"/>
        <v>0.13908128400536909</v>
      </c>
      <c r="L1036" s="97">
        <f t="shared" si="312"/>
        <v>22.261818496748962</v>
      </c>
      <c r="M1036" s="97">
        <f t="shared" si="313"/>
        <v>147.35878895174898</v>
      </c>
      <c r="N1036" s="97">
        <f t="shared" si="306"/>
        <v>14.190970647656156</v>
      </c>
      <c r="O1036" s="97">
        <f t="shared" si="314"/>
        <v>0.33873699839209997</v>
      </c>
      <c r="P1036" s="97">
        <f t="shared" si="315"/>
        <v>0.33873699839209997</v>
      </c>
      <c r="Q1036" s="97">
        <f t="shared" si="307"/>
        <v>0.34334244375085238</v>
      </c>
      <c r="R1036" s="97">
        <f t="shared" si="316"/>
        <v>2.6553295327690313E-2</v>
      </c>
      <c r="S1036" s="97">
        <f t="shared" si="317"/>
        <v>132.12044856823007</v>
      </c>
      <c r="T1036" s="97">
        <f t="shared" si="318"/>
        <v>233.06302591875868</v>
      </c>
      <c r="U1036" s="97">
        <f t="shared" si="319"/>
        <v>595.04994898511904</v>
      </c>
      <c r="V1036" s="33">
        <f t="shared" si="320"/>
        <v>999.99999999999852</v>
      </c>
      <c r="W1036" s="101">
        <f t="shared" si="321"/>
        <v>10391.077123140813</v>
      </c>
      <c r="X1036" s="108">
        <f t="shared" si="322"/>
        <v>171.88702509612079</v>
      </c>
      <c r="Y1036" s="32">
        <f>(uNES*L1036+ uOCEX*G1036+uEREX*'PH + UC'!H1036+uHOEX*I1036+uNES*S1036+ uOCEX*N1036+uEREX*O1036+uHOEX*P1036)/(1+oDR)^A$5:A$65536</f>
        <v>84.251236225954301</v>
      </c>
    </row>
    <row r="1037" spans="1:25" x14ac:dyDescent="0.25">
      <c r="A1037" s="4">
        <v>1031</v>
      </c>
      <c r="C1037" s="106">
        <f>IF(male=0,VLOOKUP((($A$5:$A$1570/'Life tables'!$I$2)*2)+age,lifetable,13,1),IF(male=1,VLOOKUP((($A$5:$A$1570/'Life tables'!$I$2)*2)+age,lifetable,10,1),"error"))</f>
        <v>2.1164291354772713E-3</v>
      </c>
      <c r="F1037" s="97">
        <f t="shared" si="308"/>
        <v>25.013269224158559</v>
      </c>
      <c r="G1037" s="97">
        <f t="shared" ref="G1037:G1100" si="323">F1037*(rrOSEX)</f>
        <v>2.5126352434549788</v>
      </c>
      <c r="H1037" s="97">
        <f t="shared" si="309"/>
        <v>5.7498570646772391E-2</v>
      </c>
      <c r="I1037" s="97">
        <f t="shared" si="310"/>
        <v>5.7498570646772391E-2</v>
      </c>
      <c r="J1037" s="97">
        <f t="shared" ref="J1037:J1100" si="324">F1037*mr + G1037*mr + H1037*mr+I1037*mr</f>
        <v>5.8500009495951542E-2</v>
      </c>
      <c r="K1037" s="97">
        <f t="shared" si="311"/>
        <v>0.13862330928045644</v>
      </c>
      <c r="L1037" s="97">
        <f t="shared" si="312"/>
        <v>22.188513520633627</v>
      </c>
      <c r="M1037" s="97">
        <f t="shared" si="313"/>
        <v>146.87375587196223</v>
      </c>
      <c r="N1037" s="97">
        <f t="shared" ref="N1037:N1100" si="325">M1037*rrOSEXc</f>
        <v>14.144260911186688</v>
      </c>
      <c r="O1037" s="97">
        <f t="shared" si="314"/>
        <v>0.33762204182427941</v>
      </c>
      <c r="P1037" s="97">
        <f t="shared" si="315"/>
        <v>0.33762204182427941</v>
      </c>
      <c r="Q1037" s="97">
        <f t="shared" ref="Q1037:Q1100" si="326">M1037*mr + N1037*mr + O1037*mr+P1037*mr</f>
        <v>0.34221232830881715</v>
      </c>
      <c r="R1037" s="97">
        <f t="shared" si="316"/>
        <v>2.6465894863131029E-2</v>
      </c>
      <c r="S1037" s="97">
        <f t="shared" si="317"/>
        <v>131.68557265395503</v>
      </c>
      <c r="T1037" s="97">
        <f t="shared" si="318"/>
        <v>233.46373825656346</v>
      </c>
      <c r="U1037" s="97">
        <f t="shared" si="319"/>
        <v>595.2150381892626</v>
      </c>
      <c r="V1037" s="33">
        <f t="shared" si="320"/>
        <v>999.99999999999852</v>
      </c>
      <c r="W1037" s="101">
        <f t="shared" si="321"/>
        <v>10344.994827752156</v>
      </c>
      <c r="X1037" s="108">
        <f t="shared" si="322"/>
        <v>171.32122355417243</v>
      </c>
      <c r="Y1037" s="32">
        <f>(uNES*L1037+ uOCEX*G1037+uEREX*'PH + UC'!H1037+uHOEX*I1037+uNES*S1037+ uOCEX*N1037+uEREX*O1037+uHOEX*P1037)/(1+oDR)^A$5:A$65536</f>
        <v>83.949756031012157</v>
      </c>
    </row>
    <row r="1038" spans="1:25" x14ac:dyDescent="0.25">
      <c r="A1038" s="4">
        <v>1032</v>
      </c>
      <c r="C1038" s="106">
        <f>IF(male=0,VLOOKUP((($A$5:$A$1570/'Life tables'!$I$2)*2)+age,lifetable,13,1),IF(male=1,VLOOKUP((($A$5:$A$1570/'Life tables'!$I$2)*2)+age,lifetable,10,1),"error"))</f>
        <v>2.1164291354772713E-3</v>
      </c>
      <c r="F1038" s="97">
        <f t="shared" si="308"/>
        <v>24.930905523838863</v>
      </c>
      <c r="G1038" s="97">
        <f t="shared" si="323"/>
        <v>2.5043616373801378</v>
      </c>
      <c r="H1038" s="97">
        <f t="shared" si="309"/>
        <v>5.730923933629388E-2</v>
      </c>
      <c r="I1038" s="97">
        <f t="shared" si="310"/>
        <v>5.730923933629388E-2</v>
      </c>
      <c r="J1038" s="97">
        <f t="shared" si="324"/>
        <v>5.8307380647333443E-2</v>
      </c>
      <c r="K1038" s="97">
        <f t="shared" si="311"/>
        <v>0.13816685040654511</v>
      </c>
      <c r="L1038" s="97">
        <f t="shared" si="312"/>
        <v>22.115451176732257</v>
      </c>
      <c r="M1038" s="97">
        <f t="shared" si="313"/>
        <v>146.39031803033359</v>
      </c>
      <c r="N1038" s="97">
        <f t="shared" si="325"/>
        <v>14.097704799608135</v>
      </c>
      <c r="O1038" s="97">
        <f t="shared" si="314"/>
        <v>0.33651075226668087</v>
      </c>
      <c r="P1038" s="97">
        <f t="shared" si="315"/>
        <v>0.33651075226668087</v>
      </c>
      <c r="Q1038" s="97">
        <f t="shared" si="326"/>
        <v>0.34108592973342733</v>
      </c>
      <c r="R1038" s="97">
        <f t="shared" si="316"/>
        <v>2.6378781852277294E-2</v>
      </c>
      <c r="S1038" s="97">
        <f t="shared" si="317"/>
        <v>131.2521270146064</v>
      </c>
      <c r="T1038" s="97">
        <f t="shared" si="318"/>
        <v>233.86313156694422</v>
      </c>
      <c r="U1038" s="97">
        <f t="shared" si="319"/>
        <v>595.37958382152146</v>
      </c>
      <c r="V1038" s="33">
        <f t="shared" si="320"/>
        <v>999.99999999999864</v>
      </c>
      <c r="W1038" s="101">
        <f t="shared" si="321"/>
        <v>10299.116954749063</v>
      </c>
      <c r="X1038" s="108">
        <f t="shared" si="322"/>
        <v>170.7572846115329</v>
      </c>
      <c r="Y1038" s="32">
        <f>(uNES*L1038+ uOCEX*G1038+uEREX*'PH + UC'!H1038+uHOEX*I1038+uNES*S1038+ uOCEX*N1038+uEREX*O1038+uHOEX*P1038)/(1+oDR)^A$5:A$65536</f>
        <v>83.649354708489696</v>
      </c>
    </row>
    <row r="1039" spans="1:25" x14ac:dyDescent="0.25">
      <c r="A1039" s="4">
        <v>1033</v>
      </c>
      <c r="C1039" s="106">
        <f>IF(male=0,VLOOKUP((($A$5:$A$1570/'Life tables'!$I$2)*2)+age,lifetable,13,1),IF(male=1,VLOOKUP((($A$5:$A$1570/'Life tables'!$I$2)*2)+age,lifetable,10,1),"error"))</f>
        <v>2.1164291354772713E-3</v>
      </c>
      <c r="F1039" s="97">
        <f t="shared" si="308"/>
        <v>24.848814366947014</v>
      </c>
      <c r="G1039" s="97">
        <f t="shared" si="323"/>
        <v>2.4961154088630257</v>
      </c>
      <c r="H1039" s="97">
        <f t="shared" si="309"/>
        <v>5.7120534527589292E-2</v>
      </c>
      <c r="I1039" s="97">
        <f t="shared" si="310"/>
        <v>5.7120534527589292E-2</v>
      </c>
      <c r="J1039" s="97">
        <f t="shared" si="324"/>
        <v>5.8115389212120783E-2</v>
      </c>
      <c r="K1039" s="97">
        <f t="shared" si="311"/>
        <v>0.13771190196581837</v>
      </c>
      <c r="L1039" s="97">
        <f t="shared" si="312"/>
        <v>22.04263059785087</v>
      </c>
      <c r="M1039" s="97">
        <f t="shared" si="313"/>
        <v>145.90847024458589</v>
      </c>
      <c r="N1039" s="97">
        <f t="shared" si="325"/>
        <v>14.051301813855973</v>
      </c>
      <c r="O1039" s="97">
        <f t="shared" si="314"/>
        <v>0.33540311780668608</v>
      </c>
      <c r="P1039" s="97">
        <f t="shared" si="315"/>
        <v>0.33540311780668608</v>
      </c>
      <c r="Q1039" s="97">
        <f t="shared" si="326"/>
        <v>0.33996323595010153</v>
      </c>
      <c r="R1039" s="97">
        <f t="shared" si="316"/>
        <v>2.6291955361309446E-2</v>
      </c>
      <c r="S1039" s="97">
        <f t="shared" si="317"/>
        <v>130.82010700380513</v>
      </c>
      <c r="T1039" s="97">
        <f t="shared" si="318"/>
        <v>234.26121019210643</v>
      </c>
      <c r="U1039" s="97">
        <f t="shared" si="319"/>
        <v>595.54358767884855</v>
      </c>
      <c r="V1039" s="33">
        <f t="shared" si="320"/>
        <v>999.99999999999852</v>
      </c>
      <c r="W1039" s="101">
        <f t="shared" si="321"/>
        <v>10253.442598562566</v>
      </c>
      <c r="X1039" s="108">
        <f t="shared" si="322"/>
        <v>170.19520212904354</v>
      </c>
      <c r="Y1039" s="32">
        <f>(uNES*L1039+ uOCEX*G1039+uEREX*'PH + UC'!H1039+uHOEX*I1039+uNES*S1039+ uOCEX*N1039+uEREX*O1039+uHOEX*P1039)/(1+oDR)^A$5:A$65536</f>
        <v>83.350028393859404</v>
      </c>
    </row>
    <row r="1040" spans="1:25" x14ac:dyDescent="0.25">
      <c r="A1040" s="4">
        <v>1034</v>
      </c>
      <c r="C1040" s="106">
        <f>IF(male=0,VLOOKUP((($A$5:$A$1570/'Life tables'!$I$2)*2)+age,lifetable,13,1),IF(male=1,VLOOKUP((($A$5:$A$1570/'Life tables'!$I$2)*2)+age,lifetable,10,1),"error"))</f>
        <v>2.1164291354772713E-3</v>
      </c>
      <c r="F1040" s="97">
        <f t="shared" si="308"/>
        <v>24.76699478307178</v>
      </c>
      <c r="G1040" s="97">
        <f t="shared" si="323"/>
        <v>2.4878964604238041</v>
      </c>
      <c r="H1040" s="97">
        <f t="shared" si="309"/>
        <v>5.693245398995226E-2</v>
      </c>
      <c r="I1040" s="97">
        <f t="shared" si="310"/>
        <v>5.693245398995226E-2</v>
      </c>
      <c r="J1040" s="97">
        <f t="shared" si="324"/>
        <v>5.7924032920755521E-2</v>
      </c>
      <c r="K1040" s="97">
        <f t="shared" si="311"/>
        <v>0.13725845858026603</v>
      </c>
      <c r="L1040" s="97">
        <f t="shared" si="312"/>
        <v>21.970050923167051</v>
      </c>
      <c r="M1040" s="97">
        <f t="shared" si="313"/>
        <v>145.4282073459718</v>
      </c>
      <c r="N1040" s="97">
        <f t="shared" si="325"/>
        <v>14.005051456168639</v>
      </c>
      <c r="O1040" s="97">
        <f t="shared" si="314"/>
        <v>0.33429912656277805</v>
      </c>
      <c r="P1040" s="97">
        <f t="shared" si="315"/>
        <v>0.33429912656277805</v>
      </c>
      <c r="Q1040" s="97">
        <f t="shared" si="326"/>
        <v>0.33884423491578231</v>
      </c>
      <c r="R1040" s="97">
        <f t="shared" si="316"/>
        <v>2.6205414458845815E-2</v>
      </c>
      <c r="S1040" s="97">
        <f t="shared" si="317"/>
        <v>130.38950798730298</v>
      </c>
      <c r="T1040" s="97">
        <f t="shared" si="318"/>
        <v>234.65797845994297</v>
      </c>
      <c r="U1040" s="97">
        <f t="shared" si="319"/>
        <v>595.70705155188762</v>
      </c>
      <c r="V1040" s="33">
        <f t="shared" si="320"/>
        <v>999.99999999999852</v>
      </c>
      <c r="W1040" s="101">
        <f t="shared" si="321"/>
        <v>10207.970857564651</v>
      </c>
      <c r="X1040" s="108">
        <f t="shared" si="322"/>
        <v>169.63496998816794</v>
      </c>
      <c r="Y1040" s="32">
        <f>(uNES*L1040+ uOCEX*G1040+uEREX*'PH + UC'!H1040+uHOEX*I1040+uNES*S1040+ uOCEX*N1040+uEREX*O1040+uHOEX*P1040)/(1+oDR)^A$5:A$65536</f>
        <v>83.051773236626872</v>
      </c>
    </row>
    <row r="1041" spans="1:25" x14ac:dyDescent="0.25">
      <c r="A1041" s="4">
        <v>1035</v>
      </c>
      <c r="C1041" s="106">
        <f>IF(male=0,VLOOKUP((($A$5:$A$1570/'Life tables'!$I$2)*2)+age,lifetable,13,1),IF(male=1,VLOOKUP((($A$5:$A$1570/'Life tables'!$I$2)*2)+age,lifetable,10,1),"error"))</f>
        <v>2.1164291354772713E-3</v>
      </c>
      <c r="F1041" s="97">
        <f t="shared" si="308"/>
        <v>24.685445808757528</v>
      </c>
      <c r="G1041" s="97">
        <f t="shared" si="323"/>
        <v>2.4797046952813373</v>
      </c>
      <c r="H1041" s="97">
        <f t="shared" si="309"/>
        <v>5.6744995508665408E-2</v>
      </c>
      <c r="I1041" s="97">
        <f t="shared" si="310"/>
        <v>5.6744995508665408E-2</v>
      </c>
      <c r="J1041" s="97">
        <f t="shared" si="324"/>
        <v>5.7733309519947061E-2</v>
      </c>
      <c r="K1041" s="97">
        <f t="shared" si="311"/>
        <v>0.13680651491042578</v>
      </c>
      <c r="L1041" s="97">
        <f t="shared" si="312"/>
        <v>21.897711298028486</v>
      </c>
      <c r="M1041" s="97">
        <f t="shared" si="313"/>
        <v>144.94952417941039</v>
      </c>
      <c r="N1041" s="97">
        <f t="shared" si="325"/>
        <v>13.958953230100668</v>
      </c>
      <c r="O1041" s="97">
        <f t="shared" si="314"/>
        <v>0.33319876668485499</v>
      </c>
      <c r="P1041" s="97">
        <f t="shared" si="315"/>
        <v>0.33319876668485499</v>
      </c>
      <c r="Q1041" s="97">
        <f t="shared" si="326"/>
        <v>0.33772891461925486</v>
      </c>
      <c r="R1041" s="97">
        <f t="shared" si="316"/>
        <v>2.6119158215967345E-2</v>
      </c>
      <c r="S1041" s="97">
        <f t="shared" si="317"/>
        <v>129.96032534310478</v>
      </c>
      <c r="T1041" s="97">
        <f t="shared" si="318"/>
        <v>235.05344068408218</v>
      </c>
      <c r="U1041" s="97">
        <f t="shared" si="319"/>
        <v>595.86997722501405</v>
      </c>
      <c r="V1041" s="33">
        <f t="shared" si="320"/>
        <v>999.99999999999852</v>
      </c>
      <c r="W1041" s="101">
        <f t="shared" si="321"/>
        <v>10162.700834054796</v>
      </c>
      <c r="X1041" s="108">
        <f t="shared" si="322"/>
        <v>169.07658209090232</v>
      </c>
      <c r="Y1041" s="32">
        <f>(uNES*L1041+ uOCEX*G1041+uEREX*'PH + UC'!H1041+uHOEX*I1041+uNES*S1041+ uOCEX*N1041+uEREX*O1041+uHOEX*P1041)/(1+oDR)^A$5:A$65536</f>
        <v>82.754585400270173</v>
      </c>
    </row>
    <row r="1042" spans="1:25" x14ac:dyDescent="0.25">
      <c r="A1042" s="4">
        <v>1036</v>
      </c>
      <c r="C1042" s="106">
        <f>IF(male=0,VLOOKUP((($A$5:$A$1570/'Life tables'!$I$2)*2)+age,lifetable,13,1),IF(male=1,VLOOKUP((($A$5:$A$1570/'Life tables'!$I$2)*2)+age,lifetable,10,1),"error"))</f>
        <v>2.1164291354772713E-3</v>
      </c>
      <c r="F1042" s="97">
        <f t="shared" si="308"/>
        <v>24.604166487288271</v>
      </c>
      <c r="G1042" s="97">
        <f t="shared" si="323"/>
        <v>2.471540017331503</v>
      </c>
      <c r="H1042" s="97">
        <f t="shared" si="309"/>
        <v>5.6558156884503955E-2</v>
      </c>
      <c r="I1042" s="97">
        <f t="shared" si="310"/>
        <v>5.6558156884503955E-2</v>
      </c>
      <c r="J1042" s="97">
        <f t="shared" si="324"/>
        <v>5.7543216772167283E-2</v>
      </c>
      <c r="K1042" s="97">
        <f t="shared" si="311"/>
        <v>0.13635606565418637</v>
      </c>
      <c r="L1042" s="97">
        <f t="shared" si="312"/>
        <v>21.825610873761406</v>
      </c>
      <c r="M1042" s="97">
        <f t="shared" si="313"/>
        <v>144.47241560361405</v>
      </c>
      <c r="N1042" s="97">
        <f t="shared" si="325"/>
        <v>13.913006640534926</v>
      </c>
      <c r="O1042" s="97">
        <f t="shared" si="314"/>
        <v>0.33210202635452218</v>
      </c>
      <c r="P1042" s="97">
        <f t="shared" si="315"/>
        <v>0.33210202635452218</v>
      </c>
      <c r="Q1042" s="97">
        <f t="shared" si="326"/>
        <v>0.3366172630814423</v>
      </c>
      <c r="R1042" s="97">
        <f t="shared" si="316"/>
        <v>2.6033185706240476E-2</v>
      </c>
      <c r="S1042" s="97">
        <f t="shared" si="317"/>
        <v>129.53255446158241</v>
      </c>
      <c r="T1042" s="97">
        <f t="shared" si="318"/>
        <v>235.44760116393579</v>
      </c>
      <c r="U1042" s="97">
        <f t="shared" si="319"/>
        <v>596.03236647637448</v>
      </c>
      <c r="V1042" s="33">
        <f t="shared" si="320"/>
        <v>999.99999999999852</v>
      </c>
      <c r="W1042" s="101">
        <f t="shared" si="321"/>
        <v>10117.631634246394</v>
      </c>
      <c r="X1042" s="108">
        <f t="shared" si="322"/>
        <v>168.52003235968829</v>
      </c>
      <c r="Y1042" s="32">
        <f>(uNES*L1042+ uOCEX*G1042+uEREX*'PH + UC'!H1042+uHOEX*I1042+uNES*S1042+ uOCEX*N1042+uEREX*O1042+uHOEX*P1042)/(1+oDR)^A$5:A$65536</f>
        <v>82.458461062179822</v>
      </c>
    </row>
    <row r="1043" spans="1:25" x14ac:dyDescent="0.25">
      <c r="A1043" s="4">
        <v>1037</v>
      </c>
      <c r="C1043" s="106">
        <f>IF(male=0,VLOOKUP((($A$5:$A$1570/'Life tables'!$I$2)*2)+age,lifetable,13,1),IF(male=1,VLOOKUP((($A$5:$A$1570/'Life tables'!$I$2)*2)+age,lifetable,10,1),"error"))</f>
        <v>2.1164291354772713E-3</v>
      </c>
      <c r="F1043" s="97">
        <f t="shared" si="308"/>
        <v>24.523155868482341</v>
      </c>
      <c r="G1043" s="97">
        <f t="shared" si="323"/>
        <v>2.4634023311265634</v>
      </c>
      <c r="H1043" s="97">
        <f t="shared" si="309"/>
        <v>5.6371935933263694E-2</v>
      </c>
      <c r="I1043" s="97">
        <f t="shared" si="310"/>
        <v>5.6371935933263694E-2</v>
      </c>
      <c r="J1043" s="97">
        <f t="shared" si="324"/>
        <v>5.735375245517018E-2</v>
      </c>
      <c r="K1043" s="97">
        <f t="shared" si="311"/>
        <v>0.13590710554564969</v>
      </c>
      <c r="L1043" s="97">
        <f t="shared" si="312"/>
        <v>21.753748807488432</v>
      </c>
      <c r="M1043" s="97">
        <f t="shared" si="313"/>
        <v>143.99687649120597</v>
      </c>
      <c r="N1043" s="97">
        <f t="shared" si="325"/>
        <v>13.867211193693915</v>
      </c>
      <c r="O1043" s="97">
        <f t="shared" si="314"/>
        <v>0.33100889378536197</v>
      </c>
      <c r="P1043" s="97">
        <f t="shared" si="315"/>
        <v>0.33100889378536197</v>
      </c>
      <c r="Q1043" s="97">
        <f t="shared" si="326"/>
        <v>0.33550926835567974</v>
      </c>
      <c r="R1043" s="97">
        <f t="shared" si="316"/>
        <v>2.5947496005738292E-2</v>
      </c>
      <c r="S1043" s="97">
        <f t="shared" si="317"/>
        <v>129.10619074557991</v>
      </c>
      <c r="T1043" s="97">
        <f t="shared" si="318"/>
        <v>235.84046418474662</v>
      </c>
      <c r="U1043" s="97">
        <f t="shared" si="319"/>
        <v>596.19422107792582</v>
      </c>
      <c r="V1043" s="33">
        <f t="shared" si="320"/>
        <v>999.99999999999852</v>
      </c>
      <c r="W1043" s="101">
        <f t="shared" si="321"/>
        <v>10072.762368252997</v>
      </c>
      <c r="X1043" s="108">
        <f t="shared" si="322"/>
        <v>167.96531473732608</v>
      </c>
      <c r="Y1043" s="32">
        <f>(uNES*L1043+ uOCEX*G1043+uEREX*'PH + UC'!H1043+uHOEX*I1043+uNES*S1043+ uOCEX*N1043+uEREX*O1043+uHOEX*P1043)/(1+oDR)^A$5:A$65536</f>
        <v>82.163396413599401</v>
      </c>
    </row>
    <row r="1044" spans="1:25" x14ac:dyDescent="0.25">
      <c r="A1044" s="4">
        <v>1038</v>
      </c>
      <c r="C1044" s="106">
        <f>IF(male=0,VLOOKUP((($A$5:$A$1570/'Life tables'!$I$2)*2)+age,lifetable,13,1),IF(male=1,VLOOKUP((($A$5:$A$1570/'Life tables'!$I$2)*2)+age,lifetable,10,1),"error"))</f>
        <v>2.1164291354772713E-3</v>
      </c>
      <c r="F1044" s="97">
        <f t="shared" si="308"/>
        <v>24.442413008497148</v>
      </c>
      <c r="G1044" s="97">
        <f t="shared" si="323"/>
        <v>2.455291541855555</v>
      </c>
      <c r="H1044" s="97">
        <f t="shared" si="309"/>
        <v>5.6186330485312207E-2</v>
      </c>
      <c r="I1044" s="97">
        <f t="shared" si="310"/>
        <v>5.6186330485312207E-2</v>
      </c>
      <c r="J1044" s="97">
        <f t="shared" si="324"/>
        <v>5.7164914361535382E-2</v>
      </c>
      <c r="K1044" s="97">
        <f t="shared" si="311"/>
        <v>0.13545962935404871</v>
      </c>
      <c r="L1044" s="97">
        <f t="shared" si="312"/>
        <v>21.682124261955384</v>
      </c>
      <c r="M1044" s="97">
        <f t="shared" si="313"/>
        <v>143.52290172882894</v>
      </c>
      <c r="N1044" s="97">
        <f t="shared" si="325"/>
        <v>13.821566397150258</v>
      </c>
      <c r="O1044" s="97">
        <f t="shared" si="314"/>
        <v>0.329919357223184</v>
      </c>
      <c r="P1044" s="97">
        <f t="shared" si="315"/>
        <v>0.329919357223184</v>
      </c>
      <c r="Q1044" s="97">
        <f t="shared" si="326"/>
        <v>0.33440491852796744</v>
      </c>
      <c r="R1044" s="97">
        <f t="shared" si="316"/>
        <v>2.586208819306015E-2</v>
      </c>
      <c r="S1044" s="97">
        <f t="shared" si="317"/>
        <v>128.68122961051128</v>
      </c>
      <c r="T1044" s="97">
        <f t="shared" si="318"/>
        <v>236.23203401763612</v>
      </c>
      <c r="U1044" s="97">
        <f t="shared" si="319"/>
        <v>596.35554279547296</v>
      </c>
      <c r="V1044" s="33">
        <f t="shared" si="320"/>
        <v>999.99999999999852</v>
      </c>
      <c r="W1044" s="101">
        <f t="shared" si="321"/>
        <v>10028.092150074486</v>
      </c>
      <c r="X1044" s="108">
        <f t="shared" si="322"/>
        <v>167.41242318688947</v>
      </c>
      <c r="Y1044" s="32">
        <f>(uNES*L1044+ uOCEX*G1044+uEREX*'PH + UC'!H1044+uHOEX*I1044+uNES*S1044+ uOCEX*N1044+uEREX*O1044+uHOEX*P1044)/(1+oDR)^A$5:A$65536</f>
        <v>81.869387659567153</v>
      </c>
    </row>
    <row r="1045" spans="1:25" x14ac:dyDescent="0.25">
      <c r="A1045" s="4">
        <v>1039</v>
      </c>
      <c r="C1045" s="106">
        <f>IF(male=0,VLOOKUP((($A$5:$A$1570/'Life tables'!$I$2)*2)+age,lifetable,13,1),IF(male=1,VLOOKUP((($A$5:$A$1570/'Life tables'!$I$2)*2)+age,lifetable,10,1),"error"))</f>
        <v>2.1164291354772713E-3</v>
      </c>
      <c r="F1045" s="97">
        <f t="shared" si="308"/>
        <v>24.361936969643466</v>
      </c>
      <c r="G1045" s="97">
        <f t="shared" si="323"/>
        <v>2.4472075553256327</v>
      </c>
      <c r="H1045" s="97">
        <f t="shared" si="309"/>
        <v>5.6001338385161956E-2</v>
      </c>
      <c r="I1045" s="97">
        <f t="shared" si="310"/>
        <v>5.6001338385161956E-2</v>
      </c>
      <c r="J1045" s="97">
        <f t="shared" si="324"/>
        <v>5.6976700298233734E-2</v>
      </c>
      <c r="K1045" s="97">
        <f t="shared" si="311"/>
        <v>0.13501363188271837</v>
      </c>
      <c r="L1045" s="97">
        <f t="shared" si="312"/>
        <v>21.610736405366559</v>
      </c>
      <c r="M1045" s="97">
        <f t="shared" si="313"/>
        <v>143.050486217246</v>
      </c>
      <c r="N1045" s="97">
        <f t="shared" si="325"/>
        <v>13.776071759836388</v>
      </c>
      <c r="O1045" s="97">
        <f t="shared" si="314"/>
        <v>0.32883340494625618</v>
      </c>
      <c r="P1045" s="97">
        <f t="shared" si="315"/>
        <v>0.32883340494625618</v>
      </c>
      <c r="Q1045" s="97">
        <f t="shared" si="326"/>
        <v>0.33330420171720554</v>
      </c>
      <c r="R1045" s="97">
        <f t="shared" si="316"/>
        <v>2.577696134934979E-2</v>
      </c>
      <c r="S1045" s="97">
        <f t="shared" si="317"/>
        <v>128.25766648445054</v>
      </c>
      <c r="T1045" s="97">
        <f t="shared" si="318"/>
        <v>236.62231491965156</v>
      </c>
      <c r="U1045" s="97">
        <f t="shared" si="319"/>
        <v>596.51633338870499</v>
      </c>
      <c r="V1045" s="33">
        <f t="shared" si="320"/>
        <v>999.99999999999852</v>
      </c>
      <c r="W1045" s="101">
        <f t="shared" si="321"/>
        <v>9983.6200975830689</v>
      </c>
      <c r="X1045" s="108">
        <f t="shared" si="322"/>
        <v>166.86135169164197</v>
      </c>
      <c r="Y1045" s="32">
        <f>(uNES*L1045+ uOCEX*G1045+uEREX*'PH + UC'!H1045+uHOEX*I1045+uNES*S1045+ uOCEX*N1045+uEREX*O1045+uHOEX*P1045)/(1+oDR)^A$5:A$65536</f>
        <v>81.576431018857875</v>
      </c>
    </row>
    <row r="1046" spans="1:25" x14ac:dyDescent="0.25">
      <c r="A1046" s="4">
        <v>1040</v>
      </c>
      <c r="C1046" s="106">
        <f>IF(male=0,VLOOKUP((($A$5:$A$1570/'Life tables'!$I$2)*2)+age,lifetable,13,1),IF(male=1,VLOOKUP((($A$5:$A$1570/'Life tables'!$I$2)*2)+age,lifetable,10,1),"error"))</f>
        <v>2.1164291354772713E-3</v>
      </c>
      <c r="F1046" s="97">
        <f t="shared" si="308"/>
        <v>24.281726820208846</v>
      </c>
      <c r="G1046" s="97">
        <f t="shared" si="323"/>
        <v>2.4391502779443313</v>
      </c>
      <c r="H1046" s="97">
        <f t="shared" si="309"/>
        <v>5.5816957491064342E-2</v>
      </c>
      <c r="I1046" s="97">
        <f t="shared" si="310"/>
        <v>5.5816957491064342E-2</v>
      </c>
      <c r="J1046" s="97">
        <f t="shared" si="324"/>
        <v>5.6789108086214325E-2</v>
      </c>
      <c r="K1046" s="97">
        <f t="shared" si="311"/>
        <v>0.13456910796811675</v>
      </c>
      <c r="L1046" s="97">
        <f t="shared" si="312"/>
        <v>21.539584411228056</v>
      </c>
      <c r="M1046" s="97">
        <f t="shared" si="313"/>
        <v>142.57962487143311</v>
      </c>
      <c r="N1046" s="97">
        <f t="shared" si="325"/>
        <v>13.730726792053472</v>
      </c>
      <c r="O1046" s="97">
        <f t="shared" si="314"/>
        <v>0.32775102526551825</v>
      </c>
      <c r="P1046" s="97">
        <f t="shared" si="315"/>
        <v>0.32775102526551825</v>
      </c>
      <c r="Q1046" s="97">
        <f t="shared" si="326"/>
        <v>0.33220710607541021</v>
      </c>
      <c r="R1046" s="97">
        <f t="shared" si="316"/>
        <v>2.5692114558312048E-2</v>
      </c>
      <c r="S1046" s="97">
        <f t="shared" si="317"/>
        <v>127.83549680821488</v>
      </c>
      <c r="T1046" s="97">
        <f t="shared" si="318"/>
        <v>237.01131113381319</v>
      </c>
      <c r="U1046" s="97">
        <f t="shared" si="319"/>
        <v>596.67659461123139</v>
      </c>
      <c r="V1046" s="33">
        <f t="shared" si="320"/>
        <v>999.99999999999852</v>
      </c>
      <c r="W1046" s="101">
        <f t="shared" si="321"/>
        <v>9939.3453325092196</v>
      </c>
      <c r="X1046" s="108">
        <f t="shared" si="322"/>
        <v>166.31209425495391</v>
      </c>
      <c r="Y1046" s="32">
        <f>(uNES*L1046+ uOCEX*G1046+uEREX*'PH + UC'!H1046+uHOEX*I1046+uNES*S1046+ uOCEX*N1046+uEREX*O1046+uHOEX*P1046)/(1+oDR)^A$5:A$65536</f>
        <v>81.284522723925818</v>
      </c>
    </row>
    <row r="1047" spans="1:25" x14ac:dyDescent="0.25">
      <c r="A1047" s="4">
        <v>1041</v>
      </c>
      <c r="C1047" s="106">
        <f>IF(male=0,VLOOKUP((($A$5:$A$1570/'Life tables'!$I$2)*2)+age,lifetable,13,1),IF(male=1,VLOOKUP((($A$5:$A$1570/'Life tables'!$I$2)*2)+age,lifetable,10,1),"error"))</f>
        <v>2.1164291354772713E-3</v>
      </c>
      <c r="F1047" s="97">
        <f t="shared" si="308"/>
        <v>24.20178163428956</v>
      </c>
      <c r="G1047" s="97">
        <f t="shared" si="323"/>
        <v>2.4311196167026834</v>
      </c>
      <c r="H1047" s="97">
        <f t="shared" si="309"/>
        <v>5.5633185674623421E-2</v>
      </c>
      <c r="I1047" s="97">
        <f t="shared" si="310"/>
        <v>5.5633185674623421E-2</v>
      </c>
      <c r="J1047" s="97">
        <f t="shared" si="324"/>
        <v>5.6602135560011438E-2</v>
      </c>
      <c r="K1047" s="97">
        <f t="shared" si="311"/>
        <v>0.13412605247889389</v>
      </c>
      <c r="L1047" s="97">
        <f t="shared" si="312"/>
        <v>21.468667458198723</v>
      </c>
      <c r="M1047" s="97">
        <f t="shared" si="313"/>
        <v>142.11031262066436</v>
      </c>
      <c r="N1047" s="97">
        <f t="shared" si="325"/>
        <v>13.685531005479618</v>
      </c>
      <c r="O1047" s="97">
        <f t="shared" si="314"/>
        <v>0.32667220652477724</v>
      </c>
      <c r="P1047" s="97">
        <f t="shared" si="315"/>
        <v>0.32667220652477724</v>
      </c>
      <c r="Q1047" s="97">
        <f t="shared" si="326"/>
        <v>0.33111361978791137</v>
      </c>
      <c r="R1047" s="97">
        <f t="shared" si="316"/>
        <v>2.5607546906228223E-2</v>
      </c>
      <c r="S1047" s="97">
        <f t="shared" si="317"/>
        <v>127.41471603544105</v>
      </c>
      <c r="T1047" s="97">
        <f t="shared" si="318"/>
        <v>237.39902688916112</v>
      </c>
      <c r="U1047" s="97">
        <f t="shared" si="319"/>
        <v>596.83632821061656</v>
      </c>
      <c r="V1047" s="33">
        <f t="shared" si="320"/>
        <v>999.99999999999852</v>
      </c>
      <c r="W1047" s="101">
        <f t="shared" si="321"/>
        <v>9895.266980427461</v>
      </c>
      <c r="X1047" s="108">
        <f t="shared" si="322"/>
        <v>165.76464490022087</v>
      </c>
      <c r="Y1047" s="32">
        <f>(uNES*L1047+ uOCEX*G1047+uEREX*'PH + UC'!H1047+uHOEX*I1047+uNES*S1047+ uOCEX*N1047+uEREX*O1047+uHOEX*P1047)/(1+oDR)^A$5:A$65536</f>
        <v>80.993659020847986</v>
      </c>
    </row>
    <row r="1048" spans="1:25" x14ac:dyDescent="0.25">
      <c r="A1048" s="4">
        <v>1042</v>
      </c>
      <c r="C1048" s="106">
        <f>IF(male=0,VLOOKUP((($A$5:$A$1570/'Life tables'!$I$2)*2)+age,lifetable,13,1),IF(male=1,VLOOKUP((($A$5:$A$1570/'Life tables'!$I$2)*2)+age,lifetable,10,1),"error"))</f>
        <v>2.1164291354772713E-3</v>
      </c>
      <c r="F1048" s="97">
        <f t="shared" si="308"/>
        <v>24.122100491630789</v>
      </c>
      <c r="G1048" s="97">
        <f t="shared" si="323"/>
        <v>2.4231154791591663</v>
      </c>
      <c r="H1048" s="97">
        <f t="shared" si="309"/>
        <v>5.5450020820428512E-2</v>
      </c>
      <c r="I1048" s="97">
        <f t="shared" si="310"/>
        <v>5.5450020820428512E-2</v>
      </c>
      <c r="J1048" s="97">
        <f t="shared" si="324"/>
        <v>5.6415780567370788E-2</v>
      </c>
      <c r="K1048" s="97">
        <f t="shared" si="311"/>
        <v>0.13368446031500597</v>
      </c>
      <c r="L1048" s="97">
        <f t="shared" si="312"/>
        <v>21.397984729948391</v>
      </c>
      <c r="M1048" s="97">
        <f t="shared" si="313"/>
        <v>141.64254440859011</v>
      </c>
      <c r="N1048" s="97">
        <f t="shared" si="325"/>
        <v>13.640483913177402</v>
      </c>
      <c r="O1048" s="97">
        <f t="shared" si="314"/>
        <v>0.32559693710088727</v>
      </c>
      <c r="P1048" s="97">
        <f t="shared" si="315"/>
        <v>0.32559693710088727</v>
      </c>
      <c r="Q1048" s="97">
        <f t="shared" si="326"/>
        <v>0.330023731073536</v>
      </c>
      <c r="R1048" s="97">
        <f t="shared" si="316"/>
        <v>2.5523257481970124E-2</v>
      </c>
      <c r="S1048" s="97">
        <f t="shared" si="317"/>
        <v>126.99531963265542</v>
      </c>
      <c r="T1048" s="97">
        <f t="shared" si="318"/>
        <v>237.78546640080202</v>
      </c>
      <c r="U1048" s="97">
        <f t="shared" si="319"/>
        <v>596.99553592841357</v>
      </c>
      <c r="V1048" s="33">
        <f t="shared" si="320"/>
        <v>999.99999999999864</v>
      </c>
      <c r="W1048" s="101">
        <f t="shared" si="321"/>
        <v>9851.3841707421125</v>
      </c>
      <c r="X1048" s="108">
        <f t="shared" si="322"/>
        <v>165.21899767078304</v>
      </c>
      <c r="Y1048" s="32">
        <f>(uNES*L1048+ uOCEX*G1048+uEREX*'PH + UC'!H1048+uHOEX*I1048+uNES*S1048+ uOCEX*N1048+uEREX*O1048+uHOEX*P1048)/(1+oDR)^A$5:A$65536</f>
        <v>80.703836169268101</v>
      </c>
    </row>
    <row r="1049" spans="1:25" x14ac:dyDescent="0.25">
      <c r="A1049" s="4">
        <v>1043</v>
      </c>
      <c r="C1049" s="106">
        <f>IF(male=0,VLOOKUP((($A$5:$A$1570/'Life tables'!$I$2)*2)+age,lifetable,13,1),IF(male=1,VLOOKUP((($A$5:$A$1570/'Life tables'!$I$2)*2)+age,lifetable,10,1),"error"))</f>
        <v>2.3461920920215817E-3</v>
      </c>
      <c r="F1049" s="97">
        <f t="shared" si="308"/>
        <v>24.042682477474511</v>
      </c>
      <c r="G1049" s="97">
        <f t="shared" si="323"/>
        <v>2.4151377734244219</v>
      </c>
      <c r="H1049" s="97">
        <f t="shared" si="309"/>
        <v>5.5267460825704565E-2</v>
      </c>
      <c r="I1049" s="97">
        <f t="shared" si="310"/>
        <v>5.5267460825704565E-2</v>
      </c>
      <c r="J1049" s="97">
        <f t="shared" si="324"/>
        <v>6.2334464803858292E-2</v>
      </c>
      <c r="K1049" s="97">
        <f t="shared" si="311"/>
        <v>0.13324432640687242</v>
      </c>
      <c r="L1049" s="97">
        <f t="shared" si="312"/>
        <v>21.321430991187949</v>
      </c>
      <c r="M1049" s="97">
        <f t="shared" si="313"/>
        <v>141.17631519330854</v>
      </c>
      <c r="N1049" s="97">
        <f t="shared" si="325"/>
        <v>13.595585029600754</v>
      </c>
      <c r="O1049" s="97">
        <f t="shared" si="314"/>
        <v>0.324525205403914</v>
      </c>
      <c r="P1049" s="97">
        <f t="shared" si="315"/>
        <v>0.324525205403914</v>
      </c>
      <c r="Q1049" s="97">
        <f t="shared" si="326"/>
        <v>0.36464740531130369</v>
      </c>
      <c r="R1049" s="97">
        <f t="shared" si="316"/>
        <v>2.5439245377013003E-2</v>
      </c>
      <c r="S1049" s="97">
        <f t="shared" si="317"/>
        <v>126.54159310221164</v>
      </c>
      <c r="T1049" s="97">
        <f t="shared" si="318"/>
        <v>238.21244827091718</v>
      </c>
      <c r="U1049" s="97">
        <f t="shared" si="319"/>
        <v>597.15421950019743</v>
      </c>
      <c r="V1049" s="33">
        <f t="shared" si="320"/>
        <v>999.99999999999864</v>
      </c>
      <c r="W1049" s="101">
        <f t="shared" si="321"/>
        <v>9805.5364757544921</v>
      </c>
      <c r="X1049" s="108">
        <f t="shared" si="322"/>
        <v>164.633332228884</v>
      </c>
      <c r="Y1049" s="32">
        <f>(uNES*L1049+ uOCEX*G1049+uEREX*'PH + UC'!H1049+uHOEX*I1049+uNES*S1049+ uOCEX*N1049+uEREX*O1049+uHOEX*P1049)/(1+oDR)^A$5:A$65536</f>
        <v>80.39429589164736</v>
      </c>
    </row>
    <row r="1050" spans="1:25" x14ac:dyDescent="0.25">
      <c r="A1050" s="4">
        <v>1044</v>
      </c>
      <c r="C1050" s="106">
        <f>IF(male=0,VLOOKUP((($A$5:$A$1570/'Life tables'!$I$2)*2)+age,lifetable,13,1),IF(male=1,VLOOKUP((($A$5:$A$1570/'Life tables'!$I$2)*2)+age,lifetable,10,1),"error"))</f>
        <v>2.3461920920215817E-3</v>
      </c>
      <c r="F1050" s="97">
        <f t="shared" si="308"/>
        <v>23.957396366690244</v>
      </c>
      <c r="G1050" s="97">
        <f t="shared" si="323"/>
        <v>2.4065706051021465</v>
      </c>
      <c r="H1050" s="97">
        <f t="shared" si="309"/>
        <v>5.5071411703849618E-2</v>
      </c>
      <c r="I1050" s="97">
        <f t="shared" si="310"/>
        <v>5.5071411703849618E-2</v>
      </c>
      <c r="J1050" s="97">
        <f t="shared" si="324"/>
        <v>6.2113347044809544E-2</v>
      </c>
      <c r="K1050" s="97">
        <f t="shared" si="311"/>
        <v>0.13277167156089348</v>
      </c>
      <c r="L1050" s="97">
        <f t="shared" si="312"/>
        <v>21.245797919574695</v>
      </c>
      <c r="M1050" s="97">
        <f t="shared" si="313"/>
        <v>140.67593586219374</v>
      </c>
      <c r="N1050" s="97">
        <f t="shared" si="325"/>
        <v>13.547397415878784</v>
      </c>
      <c r="O1050" s="97">
        <f t="shared" si="314"/>
        <v>0.32337497205926585</v>
      </c>
      <c r="P1050" s="97">
        <f t="shared" si="315"/>
        <v>0.32337497205926585</v>
      </c>
      <c r="Q1050" s="97">
        <f t="shared" si="326"/>
        <v>0.36335496454662897</v>
      </c>
      <c r="R1050" s="97">
        <f t="shared" si="316"/>
        <v>2.5349079596950069E-2</v>
      </c>
      <c r="S1050" s="97">
        <f t="shared" si="317"/>
        <v>126.09308445805284</v>
      </c>
      <c r="T1050" s="97">
        <f t="shared" si="318"/>
        <v>238.63791658250861</v>
      </c>
      <c r="U1050" s="97">
        <f t="shared" si="319"/>
        <v>597.31234025135529</v>
      </c>
      <c r="V1050" s="33">
        <f t="shared" si="320"/>
        <v>999.99999999999864</v>
      </c>
      <c r="W1050" s="101">
        <f t="shared" si="321"/>
        <v>9759.5759965684138</v>
      </c>
      <c r="X1050" s="108">
        <f t="shared" si="322"/>
        <v>164.0497431661347</v>
      </c>
      <c r="Y1050" s="32">
        <f>(uNES*L1050+ uOCEX*G1050+uEREX*'PH + UC'!H1050+uHOEX*I1050+uNES*S1050+ uOCEX*N1050+uEREX*O1050+uHOEX*P1050)/(1+oDR)^A$5:A$65536</f>
        <v>80.086277262676489</v>
      </c>
    </row>
    <row r="1051" spans="1:25" x14ac:dyDescent="0.25">
      <c r="A1051" s="4">
        <v>1045</v>
      </c>
      <c r="C1051" s="106">
        <f>IF(male=0,VLOOKUP((($A$5:$A$1570/'Life tables'!$I$2)*2)+age,lifetable,13,1),IF(male=1,VLOOKUP((($A$5:$A$1570/'Life tables'!$I$2)*2)+age,lifetable,10,1),"error"))</f>
        <v>2.3461920920215817E-3</v>
      </c>
      <c r="F1051" s="97">
        <f t="shared" si="308"/>
        <v>23.872415718989838</v>
      </c>
      <c r="G1051" s="97">
        <f t="shared" si="323"/>
        <v>2.3980341211859439</v>
      </c>
      <c r="H1051" s="97">
        <f t="shared" si="309"/>
        <v>5.4876064756930305E-2</v>
      </c>
      <c r="I1051" s="97">
        <f t="shared" si="310"/>
        <v>5.4876064756930305E-2</v>
      </c>
      <c r="J1051" s="97">
        <f t="shared" si="324"/>
        <v>6.1893021247217996E-2</v>
      </c>
      <c r="K1051" s="97">
        <f t="shared" si="311"/>
        <v>0.13230070958853166</v>
      </c>
      <c r="L1051" s="97">
        <f t="shared" si="312"/>
        <v>21.170435737454284</v>
      </c>
      <c r="M1051" s="97">
        <f t="shared" si="313"/>
        <v>140.17732744714488</v>
      </c>
      <c r="N1051" s="97">
        <f t="shared" si="325"/>
        <v>13.499380345210881</v>
      </c>
      <c r="O1051" s="97">
        <f t="shared" si="314"/>
        <v>0.32222880955964051</v>
      </c>
      <c r="P1051" s="97">
        <f t="shared" si="315"/>
        <v>0.32222880955964051</v>
      </c>
      <c r="Q1051" s="97">
        <f t="shared" si="326"/>
        <v>0.36206709791995717</v>
      </c>
      <c r="R1051" s="97">
        <f t="shared" si="316"/>
        <v>2.5259232926847487E-2</v>
      </c>
      <c r="S1051" s="97">
        <f t="shared" si="317"/>
        <v>125.64616315196791</v>
      </c>
      <c r="T1051" s="97">
        <f t="shared" si="318"/>
        <v>239.06187670167577</v>
      </c>
      <c r="U1051" s="97">
        <f t="shared" si="319"/>
        <v>597.46990019387067</v>
      </c>
      <c r="V1051" s="33">
        <f t="shared" si="320"/>
        <v>999.99999999999864</v>
      </c>
      <c r="W1051" s="101">
        <f t="shared" si="321"/>
        <v>9713.8309848283643</v>
      </c>
      <c r="X1051" s="108">
        <f t="shared" si="322"/>
        <v>163.46822310445216</v>
      </c>
      <c r="Y1051" s="32">
        <f>(uNES*L1051+ uOCEX*G1051+uEREX*'PH + UC'!H1051+uHOEX*I1051+uNES*S1051+ uOCEX*N1051+uEREX*O1051+uHOEX*P1051)/(1+oDR)^A$5:A$65536</f>
        <v>79.779438908916944</v>
      </c>
    </row>
    <row r="1052" spans="1:25" x14ac:dyDescent="0.25">
      <c r="A1052" s="4">
        <v>1046</v>
      </c>
      <c r="C1052" s="106">
        <f>IF(male=0,VLOOKUP((($A$5:$A$1570/'Life tables'!$I$2)*2)+age,lifetable,13,1),IF(male=1,VLOOKUP((($A$5:$A$1570/'Life tables'!$I$2)*2)+age,lifetable,10,1),"error"))</f>
        <v>2.3461920920215817E-3</v>
      </c>
      <c r="F1052" s="97">
        <f t="shared" si="308"/>
        <v>23.787739289361642</v>
      </c>
      <c r="G1052" s="97">
        <f t="shared" si="323"/>
        <v>2.3895281966117885</v>
      </c>
      <c r="H1052" s="97">
        <f t="shared" si="309"/>
        <v>5.4681417123010029E-2</v>
      </c>
      <c r="I1052" s="97">
        <f t="shared" si="310"/>
        <v>5.4681417123010029E-2</v>
      </c>
      <c r="J1052" s="97">
        <f t="shared" si="324"/>
        <v>6.1673484183193614E-2</v>
      </c>
      <c r="K1052" s="97">
        <f t="shared" si="311"/>
        <v>0.13183143358994379</v>
      </c>
      <c r="L1052" s="97">
        <f t="shared" si="312"/>
        <v>21.095343340730697</v>
      </c>
      <c r="M1052" s="97">
        <f t="shared" si="313"/>
        <v>139.68048381509053</v>
      </c>
      <c r="N1052" s="97">
        <f t="shared" si="325"/>
        <v>13.451533226968976</v>
      </c>
      <c r="O1052" s="97">
        <f t="shared" si="314"/>
        <v>0.32108670380680737</v>
      </c>
      <c r="P1052" s="97">
        <f t="shared" si="315"/>
        <v>0.32108670380680737</v>
      </c>
      <c r="Q1052" s="97">
        <f t="shared" si="326"/>
        <v>0.36078378959004376</v>
      </c>
      <c r="R1052" s="97">
        <f t="shared" si="316"/>
        <v>2.5169704261557346E-2</v>
      </c>
      <c r="S1052" s="97">
        <f t="shared" si="317"/>
        <v>125.20082368665634</v>
      </c>
      <c r="T1052" s="97">
        <f t="shared" si="318"/>
        <v>239.484333975449</v>
      </c>
      <c r="U1052" s="97">
        <f t="shared" si="319"/>
        <v>597.62690133172214</v>
      </c>
      <c r="V1052" s="33">
        <f t="shared" si="320"/>
        <v>999.99999999999864</v>
      </c>
      <c r="W1052" s="101">
        <f t="shared" si="321"/>
        <v>9668.3004330692511</v>
      </c>
      <c r="X1052" s="108">
        <f t="shared" si="322"/>
        <v>162.88876469282744</v>
      </c>
      <c r="Y1052" s="32">
        <f>(uNES*L1052+ uOCEX*G1052+uEREX*'PH + UC'!H1052+uHOEX*I1052+uNES*S1052+ uOCEX*N1052+uEREX*O1052+uHOEX*P1052)/(1+oDR)^A$5:A$65536</f>
        <v>79.473776300068536</v>
      </c>
    </row>
    <row r="1053" spans="1:25" x14ac:dyDescent="0.25">
      <c r="A1053" s="4">
        <v>1047</v>
      </c>
      <c r="C1053" s="106">
        <f>IF(male=0,VLOOKUP((($A$5:$A$1570/'Life tables'!$I$2)*2)+age,lifetable,13,1),IF(male=1,VLOOKUP((($A$5:$A$1570/'Life tables'!$I$2)*2)+age,lifetable,10,1),"error"))</f>
        <v>2.3461920920215817E-3</v>
      </c>
      <c r="F1053" s="97">
        <f t="shared" si="308"/>
        <v>23.703365845572822</v>
      </c>
      <c r="G1053" s="97">
        <f t="shared" si="323"/>
        <v>2.3810527075993124</v>
      </c>
      <c r="H1053" s="97">
        <f t="shared" si="309"/>
        <v>5.4487465969527166E-2</v>
      </c>
      <c r="I1053" s="97">
        <f t="shared" si="310"/>
        <v>5.4487465969527166E-2</v>
      </c>
      <c r="J1053" s="97">
        <f t="shared" si="324"/>
        <v>6.145473265797749E-2</v>
      </c>
      <c r="K1053" s="97">
        <f t="shared" si="311"/>
        <v>0.13136383673610677</v>
      </c>
      <c r="L1053" s="97">
        <f t="shared" si="312"/>
        <v>21.020519636640373</v>
      </c>
      <c r="M1053" s="97">
        <f t="shared" si="313"/>
        <v>139.18539884725459</v>
      </c>
      <c r="N1053" s="97">
        <f t="shared" si="325"/>
        <v>13.403855471901677</v>
      </c>
      <c r="O1053" s="97">
        <f t="shared" si="314"/>
        <v>0.31994864073539664</v>
      </c>
      <c r="P1053" s="97">
        <f t="shared" si="315"/>
        <v>0.31994864073539664</v>
      </c>
      <c r="Q1053" s="97">
        <f t="shared" si="326"/>
        <v>0.35950502375256732</v>
      </c>
      <c r="R1053" s="97">
        <f t="shared" si="316"/>
        <v>2.5080492498507693E-2</v>
      </c>
      <c r="S1053" s="97">
        <f t="shared" si="317"/>
        <v>124.75706057763105</v>
      </c>
      <c r="T1053" s="97">
        <f t="shared" si="318"/>
        <v>239.90529373185956</v>
      </c>
      <c r="U1053" s="97">
        <f t="shared" si="319"/>
        <v>597.7833456609568</v>
      </c>
      <c r="V1053" s="33">
        <f t="shared" si="320"/>
        <v>999.99999999999864</v>
      </c>
      <c r="W1053" s="101">
        <f t="shared" si="321"/>
        <v>9622.9833383904624</v>
      </c>
      <c r="X1053" s="108">
        <f t="shared" si="322"/>
        <v>162.31136060718225</v>
      </c>
      <c r="Y1053" s="32">
        <f>(uNES*L1053+ uOCEX*G1053+uEREX*'PH + UC'!H1053+uHOEX*I1053+uNES*S1053+ uOCEX*N1053+uEREX*O1053+uHOEX*P1053)/(1+oDR)^A$5:A$65536</f>
        <v>79.169284923618221</v>
      </c>
    </row>
    <row r="1054" spans="1:25" x14ac:dyDescent="0.25">
      <c r="A1054" s="4">
        <v>1048</v>
      </c>
      <c r="C1054" s="106">
        <f>IF(male=0,VLOOKUP((($A$5:$A$1570/'Life tables'!$I$2)*2)+age,lifetable,13,1),IF(male=1,VLOOKUP((($A$5:$A$1570/'Life tables'!$I$2)*2)+age,lifetable,10,1),"error"))</f>
        <v>2.3461920920215817E-3</v>
      </c>
      <c r="F1054" s="97">
        <f t="shared" si="308"/>
        <v>23.619294167692654</v>
      </c>
      <c r="G1054" s="97">
        <f t="shared" si="323"/>
        <v>2.3726075316039221</v>
      </c>
      <c r="H1054" s="97">
        <f t="shared" si="309"/>
        <v>5.4294208492199222E-2</v>
      </c>
      <c r="I1054" s="97">
        <f t="shared" si="310"/>
        <v>5.4294208492199222E-2</v>
      </c>
      <c r="J1054" s="97">
        <f t="shared" si="324"/>
        <v>6.1236763508705876E-2</v>
      </c>
      <c r="K1054" s="97">
        <f t="shared" si="311"/>
        <v>0.1308979122661757</v>
      </c>
      <c r="L1054" s="97">
        <f t="shared" si="312"/>
        <v>20.945963543329452</v>
      </c>
      <c r="M1054" s="97">
        <f t="shared" si="313"/>
        <v>138.69206643948957</v>
      </c>
      <c r="N1054" s="97">
        <f t="shared" si="325"/>
        <v>13.356346492166349</v>
      </c>
      <c r="O1054" s="97">
        <f t="shared" si="314"/>
        <v>0.31881460631366565</v>
      </c>
      <c r="P1054" s="97">
        <f t="shared" si="315"/>
        <v>0.31881460631366565</v>
      </c>
      <c r="Q1054" s="97">
        <f t="shared" si="326"/>
        <v>0.35823078464099128</v>
      </c>
      <c r="R1054" s="97">
        <f t="shared" si="316"/>
        <v>2.4991596537762555E-2</v>
      </c>
      <c r="S1054" s="97">
        <f t="shared" si="317"/>
        <v>124.31486835351713</v>
      </c>
      <c r="T1054" s="97">
        <f t="shared" si="318"/>
        <v>240.32476128000926</v>
      </c>
      <c r="U1054" s="97">
        <f t="shared" si="319"/>
        <v>597.93923516976076</v>
      </c>
      <c r="V1054" s="33">
        <f t="shared" si="320"/>
        <v>999.99999999999864</v>
      </c>
      <c r="W1054" s="101">
        <f t="shared" si="321"/>
        <v>9577.8787024429275</v>
      </c>
      <c r="X1054" s="108">
        <f t="shared" si="322"/>
        <v>161.73600355022859</v>
      </c>
      <c r="Y1054" s="32">
        <f>(uNES*L1054+ uOCEX*G1054+uEREX*'PH + UC'!H1054+uHOEX*I1054+uNES*S1054+ uOCEX*N1054+uEREX*O1054+uHOEX*P1054)/(1+oDR)^A$5:A$65536</f>
        <v>78.865960284749718</v>
      </c>
    </row>
    <row r="1055" spans="1:25" x14ac:dyDescent="0.25">
      <c r="A1055" s="4">
        <v>1049</v>
      </c>
      <c r="C1055" s="106">
        <f>IF(male=0,VLOOKUP((($A$5:$A$1570/'Life tables'!$I$2)*2)+age,lifetable,13,1),IF(male=1,VLOOKUP((($A$5:$A$1570/'Life tables'!$I$2)*2)+age,lifetable,10,1),"error"))</f>
        <v>2.3461920920215817E-3</v>
      </c>
      <c r="F1055" s="97">
        <f t="shared" si="308"/>
        <v>23.535523047639771</v>
      </c>
      <c r="G1055" s="97">
        <f t="shared" si="323"/>
        <v>2.364192547271315</v>
      </c>
      <c r="H1055" s="97">
        <f t="shared" si="309"/>
        <v>5.4101641913982097E-2</v>
      </c>
      <c r="I1055" s="97">
        <f t="shared" si="310"/>
        <v>5.4101641913982097E-2</v>
      </c>
      <c r="J1055" s="97">
        <f t="shared" si="324"/>
        <v>6.1019573603236364E-2</v>
      </c>
      <c r="K1055" s="97">
        <f t="shared" si="311"/>
        <v>0.13043365348497465</v>
      </c>
      <c r="L1055" s="97">
        <f t="shared" si="312"/>
        <v>20.87167398945228</v>
      </c>
      <c r="M1055" s="97">
        <f t="shared" si="313"/>
        <v>138.20048050258879</v>
      </c>
      <c r="N1055" s="97">
        <f t="shared" si="325"/>
        <v>13.309005701359201</v>
      </c>
      <c r="O1055" s="97">
        <f t="shared" si="314"/>
        <v>0.31768458654421666</v>
      </c>
      <c r="P1055" s="97">
        <f t="shared" si="315"/>
        <v>0.31768458654421666</v>
      </c>
      <c r="Q1055" s="97">
        <f t="shared" si="326"/>
        <v>0.35696105652737009</v>
      </c>
      <c r="R1055" s="97">
        <f t="shared" si="316"/>
        <v>2.4903015282078243E-2</v>
      </c>
      <c r="S1055" s="97">
        <f t="shared" si="317"/>
        <v>123.87424155633171</v>
      </c>
      <c r="T1055" s="97">
        <f t="shared" si="318"/>
        <v>240.74274191013987</v>
      </c>
      <c r="U1055" s="97">
        <f t="shared" si="319"/>
        <v>598.09457183852783</v>
      </c>
      <c r="V1055" s="33">
        <f t="shared" si="320"/>
        <v>999.99999999999864</v>
      </c>
      <c r="W1055" s="101">
        <f t="shared" si="321"/>
        <v>9532.9855314157485</v>
      </c>
      <c r="X1055" s="108">
        <f t="shared" si="322"/>
        <v>161.16268625133091</v>
      </c>
      <c r="Y1055" s="32">
        <f>(uNES*L1055+ uOCEX*G1055+uEREX*'PH + UC'!H1055+uHOEX*I1055+uNES*S1055+ uOCEX*N1055+uEREX*O1055+uHOEX*P1055)/(1+oDR)^A$5:A$65536</f>
        <v>78.56379790625472</v>
      </c>
    </row>
    <row r="1056" spans="1:25" x14ac:dyDescent="0.25">
      <c r="A1056" s="4">
        <v>1050</v>
      </c>
      <c r="C1056" s="106">
        <f>IF(male=0,VLOOKUP((($A$5:$A$1570/'Life tables'!$I$2)*2)+age,lifetable,13,1),IF(male=1,VLOOKUP((($A$5:$A$1570/'Life tables'!$I$2)*2)+age,lifetable,10,1),"error"))</f>
        <v>2.3461920920215817E-3</v>
      </c>
      <c r="F1056" s="97">
        <f t="shared" si="308"/>
        <v>23.452051288752113</v>
      </c>
      <c r="G1056" s="97">
        <f t="shared" si="323"/>
        <v>2.3558076343942838</v>
      </c>
      <c r="H1056" s="97">
        <f t="shared" si="309"/>
        <v>5.3909763484081503E-2</v>
      </c>
      <c r="I1056" s="97">
        <f t="shared" si="310"/>
        <v>5.3909763484081503E-2</v>
      </c>
      <c r="J1056" s="97">
        <f t="shared" si="324"/>
        <v>6.0803159839032901E-2</v>
      </c>
      <c r="K1056" s="97">
        <f t="shared" si="311"/>
        <v>0.12997105376061349</v>
      </c>
      <c r="L1056" s="97">
        <f t="shared" si="312"/>
        <v>20.797649913790018</v>
      </c>
      <c r="M1056" s="97">
        <f t="shared" si="313"/>
        <v>137.71063496257875</v>
      </c>
      <c r="N1056" s="97">
        <f t="shared" si="325"/>
        <v>13.261832514543423</v>
      </c>
      <c r="O1056" s="97">
        <f t="shared" si="314"/>
        <v>0.31655856746466871</v>
      </c>
      <c r="P1056" s="97">
        <f t="shared" si="315"/>
        <v>0.31655856746466871</v>
      </c>
      <c r="Q1056" s="97">
        <f t="shared" si="326"/>
        <v>0.3556958237231041</v>
      </c>
      <c r="R1056" s="97">
        <f t="shared" si="316"/>
        <v>2.4814747636955986E-2</v>
      </c>
      <c r="S1056" s="97">
        <f t="shared" si="317"/>
        <v>123.43517474174593</v>
      </c>
      <c r="T1056" s="97">
        <f t="shared" si="318"/>
        <v>241.15924089370202</v>
      </c>
      <c r="U1056" s="97">
        <f t="shared" si="319"/>
        <v>598.24935763992539</v>
      </c>
      <c r="V1056" s="33">
        <f t="shared" si="320"/>
        <v>999.99999999999852</v>
      </c>
      <c r="W1056" s="101">
        <f t="shared" si="321"/>
        <v>9488.3028360225217</v>
      </c>
      <c r="X1056" s="108">
        <f t="shared" si="322"/>
        <v>160.59140146637117</v>
      </c>
      <c r="Y1056" s="32">
        <f>(uNES*L1056+ uOCEX*G1056+uEREX*'PH + UC'!H1056+uHOEX*I1056+uNES*S1056+ uOCEX*N1056+uEREX*O1056+uHOEX*P1056)/(1+oDR)^A$5:A$65536</f>
        <v>78.262793328444999</v>
      </c>
    </row>
    <row r="1057" spans="1:25" x14ac:dyDescent="0.25">
      <c r="A1057" s="4">
        <v>1051</v>
      </c>
      <c r="C1057" s="106">
        <f>IF(male=0,VLOOKUP((($A$5:$A$1570/'Life tables'!$I$2)*2)+age,lifetable,13,1),IF(male=1,VLOOKUP((($A$5:$A$1570/'Life tables'!$I$2)*2)+age,lifetable,10,1),"error"))</f>
        <v>2.3461920920215817E-3</v>
      </c>
      <c r="F1057" s="97">
        <f t="shared" si="308"/>
        <v>23.368877705378409</v>
      </c>
      <c r="G1057" s="97">
        <f t="shared" si="323"/>
        <v>2.3474526738716754</v>
      </c>
      <c r="H1057" s="97">
        <f t="shared" si="309"/>
        <v>5.3718570477013915E-2</v>
      </c>
      <c r="I1057" s="97">
        <f t="shared" si="310"/>
        <v>5.3718570477013915E-2</v>
      </c>
      <c r="J1057" s="97">
        <f t="shared" si="324"/>
        <v>6.0587519142106659E-2</v>
      </c>
      <c r="K1057" s="97">
        <f t="shared" si="311"/>
        <v>0.12951010652222369</v>
      </c>
      <c r="L1057" s="97">
        <f t="shared" si="312"/>
        <v>20.723890264888375</v>
      </c>
      <c r="M1057" s="97">
        <f t="shared" si="313"/>
        <v>137.22252376099277</v>
      </c>
      <c r="N1057" s="97">
        <f t="shared" si="325"/>
        <v>13.214826348275546</v>
      </c>
      <c r="O1057" s="97">
        <f t="shared" si="314"/>
        <v>0.31543653514828657</v>
      </c>
      <c r="P1057" s="97">
        <f t="shared" si="315"/>
        <v>0.31543653514828657</v>
      </c>
      <c r="Q1057" s="97">
        <f t="shared" si="326"/>
        <v>0.35443507057964657</v>
      </c>
      <c r="R1057" s="97">
        <f t="shared" si="316"/>
        <v>2.4726792510691271E-2</v>
      </c>
      <c r="S1057" s="97">
        <f t="shared" si="317"/>
        <v>122.99766247933032</v>
      </c>
      <c r="T1057" s="97">
        <f t="shared" si="318"/>
        <v>241.57426348342378</v>
      </c>
      <c r="U1057" s="97">
        <f t="shared" si="319"/>
        <v>598.40359453895826</v>
      </c>
      <c r="V1057" s="33">
        <f t="shared" si="320"/>
        <v>999.99999999999852</v>
      </c>
      <c r="W1057" s="101">
        <f t="shared" si="321"/>
        <v>9443.8296314873023</v>
      </c>
      <c r="X1057" s="108">
        <f t="shared" si="322"/>
        <v>160.02214197761651</v>
      </c>
      <c r="Y1057" s="32">
        <f>(uNES*L1057+ uOCEX*G1057+uEREX*'PH + UC'!H1057+uHOEX*I1057+uNES*S1057+ uOCEX*N1057+uEREX*O1057+uHOEX*P1057)/(1+oDR)^A$5:A$65536</f>
        <v>77.962942109066688</v>
      </c>
    </row>
    <row r="1058" spans="1:25" x14ac:dyDescent="0.25">
      <c r="A1058" s="4">
        <v>1052</v>
      </c>
      <c r="C1058" s="106">
        <f>IF(male=0,VLOOKUP((($A$5:$A$1570/'Life tables'!$I$2)*2)+age,lifetable,13,1),IF(male=1,VLOOKUP((($A$5:$A$1570/'Life tables'!$I$2)*2)+age,lifetable,10,1),"error"))</f>
        <v>2.3461920920215817E-3</v>
      </c>
      <c r="F1058" s="97">
        <f t="shared" si="308"/>
        <v>23.286001122490077</v>
      </c>
      <c r="G1058" s="97">
        <f t="shared" si="323"/>
        <v>2.3391275476694111</v>
      </c>
      <c r="H1058" s="97">
        <f t="shared" si="309"/>
        <v>5.3528060191714404E-2</v>
      </c>
      <c r="I1058" s="97">
        <f t="shared" si="310"/>
        <v>5.3528060191714404E-2</v>
      </c>
      <c r="J1058" s="97">
        <f t="shared" si="324"/>
        <v>6.0372648466009822E-2</v>
      </c>
      <c r="K1058" s="97">
        <f t="shared" si="311"/>
        <v>0.12905080525780757</v>
      </c>
      <c r="L1058" s="97">
        <f t="shared" si="312"/>
        <v>20.650394000713419</v>
      </c>
      <c r="M1058" s="97">
        <f t="shared" si="313"/>
        <v>136.73614085512642</v>
      </c>
      <c r="N1058" s="97">
        <f t="shared" si="325"/>
        <v>13.167986620630042</v>
      </c>
      <c r="O1058" s="97">
        <f t="shared" si="314"/>
        <v>0.31431847570456828</v>
      </c>
      <c r="P1058" s="97">
        <f t="shared" si="315"/>
        <v>0.31431847570456828</v>
      </c>
      <c r="Q1058" s="97">
        <f t="shared" si="326"/>
        <v>0.3531787814891636</v>
      </c>
      <c r="R1058" s="97">
        <f t="shared" si="316"/>
        <v>2.4639148814419868E-2</v>
      </c>
      <c r="S1058" s="97">
        <f t="shared" si="317"/>
        <v>122.56169935278366</v>
      </c>
      <c r="T1058" s="97">
        <f t="shared" si="318"/>
        <v>241.98781491337894</v>
      </c>
      <c r="U1058" s="97">
        <f t="shared" si="319"/>
        <v>598.55728449303047</v>
      </c>
      <c r="V1058" s="33">
        <f t="shared" si="320"/>
        <v>999.99999999999852</v>
      </c>
      <c r="W1058" s="101">
        <f t="shared" si="321"/>
        <v>9399.5649375302582</v>
      </c>
      <c r="X1058" s="108">
        <f t="shared" si="322"/>
        <v>159.45490059358909</v>
      </c>
      <c r="Y1058" s="32">
        <f>(uNES*L1058+ uOCEX*G1058+uEREX*'PH + UC'!H1058+uHOEX*I1058+uNES*S1058+ uOCEX*N1058+uEREX*O1058+uHOEX*P1058)/(1+oDR)^A$5:A$65536</f>
        <v>77.66423982321507</v>
      </c>
    </row>
    <row r="1059" spans="1:25" x14ac:dyDescent="0.25">
      <c r="A1059" s="4">
        <v>1053</v>
      </c>
      <c r="C1059" s="106">
        <f>IF(male=0,VLOOKUP((($A$5:$A$1570/'Life tables'!$I$2)*2)+age,lifetable,13,1),IF(male=1,VLOOKUP((($A$5:$A$1570/'Life tables'!$I$2)*2)+age,lifetable,10,1),"error"))</f>
        <v>2.3461920920215817E-3</v>
      </c>
      <c r="F1059" s="97">
        <f t="shared" si="308"/>
        <v>23.203420375312518</v>
      </c>
      <c r="G1059" s="97">
        <f t="shared" si="323"/>
        <v>2.3308321387834439</v>
      </c>
      <c r="H1059" s="97">
        <f t="shared" si="309"/>
        <v>5.3338229950689132E-2</v>
      </c>
      <c r="I1059" s="97">
        <f t="shared" si="310"/>
        <v>5.3338229950689132E-2</v>
      </c>
      <c r="J1059" s="97">
        <f t="shared" si="324"/>
        <v>6.0158544790879599E-2</v>
      </c>
      <c r="K1059" s="97">
        <f t="shared" si="311"/>
        <v>0.12859314351219497</v>
      </c>
      <c r="L1059" s="97">
        <f t="shared" si="312"/>
        <v>20.577160088324622</v>
      </c>
      <c r="M1059" s="97">
        <f t="shared" si="313"/>
        <v>136.25148021827658</v>
      </c>
      <c r="N1059" s="97">
        <f t="shared" si="325"/>
        <v>13.121312751222346</v>
      </c>
      <c r="O1059" s="97">
        <f t="shared" si="314"/>
        <v>0.31320437527979433</v>
      </c>
      <c r="P1059" s="97">
        <f t="shared" si="315"/>
        <v>0.31320437527979433</v>
      </c>
      <c r="Q1059" s="97">
        <f t="shared" si="326"/>
        <v>0.35192694088515131</v>
      </c>
      <c r="R1059" s="97">
        <f t="shared" si="316"/>
        <v>2.4551815462160884E-2</v>
      </c>
      <c r="S1059" s="97">
        <f t="shared" si="317"/>
        <v>122.12727996014733</v>
      </c>
      <c r="T1059" s="97">
        <f t="shared" si="318"/>
        <v>242.39990039905499</v>
      </c>
      <c r="U1059" s="97">
        <f t="shared" si="319"/>
        <v>598.71042945200486</v>
      </c>
      <c r="V1059" s="33">
        <f t="shared" si="320"/>
        <v>999.99999999999852</v>
      </c>
      <c r="W1059" s="101">
        <f t="shared" si="321"/>
        <v>9355.5077783530196</v>
      </c>
      <c r="X1059" s="108">
        <f t="shared" si="322"/>
        <v>158.88967014893871</v>
      </c>
      <c r="Y1059" s="32">
        <f>(uNES*L1059+ uOCEX*G1059+uEREX*'PH + UC'!H1059+uHOEX*I1059+uNES*S1059+ uOCEX*N1059+uEREX*O1059+uHOEX*P1059)/(1+oDR)^A$5:A$65536</f>
        <v>77.366682063251332</v>
      </c>
    </row>
    <row r="1060" spans="1:25" x14ac:dyDescent="0.25">
      <c r="A1060" s="4">
        <v>1054</v>
      </c>
      <c r="C1060" s="106">
        <f>IF(male=0,VLOOKUP((($A$5:$A$1570/'Life tables'!$I$2)*2)+age,lifetable,13,1),IF(male=1,VLOOKUP((($A$5:$A$1570/'Life tables'!$I$2)*2)+age,lifetable,10,1),"error"))</f>
        <v>2.3461920920215817E-3</v>
      </c>
      <c r="F1060" s="97">
        <f t="shared" si="308"/>
        <v>23.121134308974788</v>
      </c>
      <c r="G1060" s="97">
        <f t="shared" si="323"/>
        <v>2.3225663312045701</v>
      </c>
      <c r="H1060" s="97">
        <f t="shared" si="309"/>
        <v>5.314907709920999E-2</v>
      </c>
      <c r="I1060" s="97">
        <f t="shared" si="310"/>
        <v>5.314907709920999E-2</v>
      </c>
      <c r="J1060" s="97">
        <f t="shared" si="324"/>
        <v>5.9945205122530099E-2</v>
      </c>
      <c r="K1060" s="97">
        <f t="shared" si="311"/>
        <v>0.12813711488510174</v>
      </c>
      <c r="L1060" s="97">
        <f t="shared" si="312"/>
        <v>20.504187503564168</v>
      </c>
      <c r="M1060" s="97">
        <f t="shared" si="313"/>
        <v>135.76853583996387</v>
      </c>
      <c r="N1060" s="97">
        <f t="shared" si="325"/>
        <v>13.074804161230267</v>
      </c>
      <c r="O1060" s="97">
        <f t="shared" si="314"/>
        <v>0.31209422005753912</v>
      </c>
      <c r="P1060" s="97">
        <f t="shared" si="315"/>
        <v>0.31209422005753912</v>
      </c>
      <c r="Q1060" s="97">
        <f t="shared" si="326"/>
        <v>0.35067953324301049</v>
      </c>
      <c r="R1060" s="97">
        <f t="shared" si="316"/>
        <v>2.4464791370856876E-2</v>
      </c>
      <c r="S1060" s="97">
        <f t="shared" si="317"/>
        <v>121.69439891400467</v>
      </c>
      <c r="T1060" s="97">
        <f t="shared" si="318"/>
        <v>242.81052513742051</v>
      </c>
      <c r="U1060" s="97">
        <f t="shared" si="319"/>
        <v>598.86303135826086</v>
      </c>
      <c r="V1060" s="33">
        <f t="shared" si="320"/>
        <v>999.99999999999852</v>
      </c>
      <c r="W1060" s="101">
        <f t="shared" si="321"/>
        <v>9311.6571826237869</v>
      </c>
      <c r="X1060" s="108">
        <f t="shared" si="322"/>
        <v>158.32644350431718</v>
      </c>
      <c r="Y1060" s="32">
        <f>(uNES*L1060+ uOCEX*G1060+uEREX*'PH + UC'!H1060+uHOEX*I1060+uNES*S1060+ uOCEX*N1060+uEREX*O1060+uHOEX*P1060)/(1+oDR)^A$5:A$65536</f>
        <v>77.070264438720045</v>
      </c>
    </row>
    <row r="1061" spans="1:25" x14ac:dyDescent="0.25">
      <c r="A1061" s="4">
        <v>1055</v>
      </c>
      <c r="C1061" s="106">
        <f>IF(male=0,VLOOKUP((($A$5:$A$1570/'Life tables'!$I$2)*2)+age,lifetable,13,1),IF(male=1,VLOOKUP((($A$5:$A$1570/'Life tables'!$I$2)*2)+age,lifetable,10,1),"error"))</f>
        <v>2.3461920920215817E-3</v>
      </c>
      <c r="F1061" s="97">
        <f t="shared" si="308"/>
        <v>23.039141778176674</v>
      </c>
      <c r="G1061" s="97">
        <f t="shared" si="323"/>
        <v>2.314330009884987</v>
      </c>
      <c r="H1061" s="97">
        <f t="shared" si="309"/>
        <v>5.2960599004549351E-2</v>
      </c>
      <c r="I1061" s="97">
        <f t="shared" si="310"/>
        <v>5.2960599004549351E-2</v>
      </c>
      <c r="J1061" s="97">
        <f t="shared" si="324"/>
        <v>5.973262649158894E-2</v>
      </c>
      <c r="K1061" s="97">
        <f t="shared" si="311"/>
        <v>0.12768271302928447</v>
      </c>
      <c r="L1061" s="97">
        <f t="shared" si="312"/>
        <v>20.431475230761716</v>
      </c>
      <c r="M1061" s="97">
        <f t="shared" si="313"/>
        <v>135.28730172614047</v>
      </c>
      <c r="N1061" s="97">
        <f t="shared" si="325"/>
        <v>13.028460273414014</v>
      </c>
      <c r="O1061" s="97">
        <f t="shared" si="314"/>
        <v>0.31098799625914864</v>
      </c>
      <c r="P1061" s="97">
        <f t="shared" si="315"/>
        <v>0.31098799625914864</v>
      </c>
      <c r="Q1061" s="97">
        <f t="shared" si="326"/>
        <v>0.34943654308058347</v>
      </c>
      <c r="R1061" s="97">
        <f t="shared" si="316"/>
        <v>2.4378075460411271E-2</v>
      </c>
      <c r="S1061" s="97">
        <f t="shared" si="317"/>
        <v>121.26305084166717</v>
      </c>
      <c r="T1061" s="97">
        <f t="shared" si="318"/>
        <v>243.21969430699269</v>
      </c>
      <c r="U1061" s="97">
        <f t="shared" si="319"/>
        <v>599.01509214675059</v>
      </c>
      <c r="V1061" s="33">
        <f t="shared" si="320"/>
        <v>999.99999999999852</v>
      </c>
      <c r="W1061" s="101">
        <f t="shared" si="321"/>
        <v>9268.0121834621659</v>
      </c>
      <c r="X1061" s="108">
        <f t="shared" si="322"/>
        <v>157.76521354625527</v>
      </c>
      <c r="Y1061" s="32">
        <f>(uNES*L1061+ uOCEX*G1061+uEREX*'PH + UC'!H1061+uHOEX*I1061+uNES*S1061+ uOCEX*N1061+uEREX*O1061+uHOEX*P1061)/(1+oDR)^A$5:A$65536</f>
        <v>76.774982576268073</v>
      </c>
    </row>
    <row r="1062" spans="1:25" x14ac:dyDescent="0.25">
      <c r="A1062" s="4">
        <v>1056</v>
      </c>
      <c r="C1062" s="106">
        <f>IF(male=0,VLOOKUP((($A$5:$A$1570/'Life tables'!$I$2)*2)+age,lifetable,13,1),IF(male=1,VLOOKUP((($A$5:$A$1570/'Life tables'!$I$2)*2)+age,lifetable,10,1),"error"))</f>
        <v>2.3461920920215817E-3</v>
      </c>
      <c r="F1062" s="97">
        <f t="shared" si="308"/>
        <v>22.957441646872347</v>
      </c>
      <c r="G1062" s="97">
        <f t="shared" si="323"/>
        <v>2.3061230607065131</v>
      </c>
      <c r="H1062" s="97">
        <f t="shared" si="309"/>
        <v>5.2772793055252835E-2</v>
      </c>
      <c r="I1062" s="97">
        <f t="shared" si="310"/>
        <v>5.2772793055252835E-2</v>
      </c>
      <c r="J1062" s="97">
        <f t="shared" si="324"/>
        <v>5.9520805952677294E-2</v>
      </c>
      <c r="K1062" s="97">
        <f t="shared" si="311"/>
        <v>0.12722993164878763</v>
      </c>
      <c r="L1062" s="97">
        <f t="shared" si="312"/>
        <v>20.359022262453863</v>
      </c>
      <c r="M1062" s="97">
        <f t="shared" si="313"/>
        <v>134.80777189938294</v>
      </c>
      <c r="N1062" s="97">
        <f t="shared" si="325"/>
        <v>12.982280512134759</v>
      </c>
      <c r="O1062" s="97">
        <f t="shared" si="314"/>
        <v>0.30988569014418377</v>
      </c>
      <c r="P1062" s="97">
        <f t="shared" si="315"/>
        <v>0.30988569014418377</v>
      </c>
      <c r="Q1062" s="97">
        <f t="shared" si="326"/>
        <v>0.3481979549586518</v>
      </c>
      <c r="R1062" s="97">
        <f t="shared" si="316"/>
        <v>2.4291666653723142E-2</v>
      </c>
      <c r="S1062" s="97">
        <f t="shared" si="317"/>
        <v>120.83323038534745</v>
      </c>
      <c r="T1062" s="97">
        <f t="shared" si="318"/>
        <v>243.62741306790403</v>
      </c>
      <c r="U1062" s="97">
        <f t="shared" si="319"/>
        <v>599.16661374505316</v>
      </c>
      <c r="V1062" s="33">
        <f t="shared" si="320"/>
        <v>999.99999999999864</v>
      </c>
      <c r="W1062" s="101">
        <f t="shared" si="321"/>
        <v>9224.5718184237794</v>
      </c>
      <c r="X1062" s="108">
        <f t="shared" si="322"/>
        <v>157.20597318704145</v>
      </c>
      <c r="Y1062" s="32">
        <f>(uNES*L1062+ uOCEX*G1062+uEREX*'PH + UC'!H1062+uHOEX*I1062+uNES*S1062+ uOCEX*N1062+uEREX*O1062+uHOEX*P1062)/(1+oDR)^A$5:A$65536</f>
        <v>76.480832119564326</v>
      </c>
    </row>
    <row r="1063" spans="1:25" x14ac:dyDescent="0.25">
      <c r="A1063" s="4">
        <v>1057</v>
      </c>
      <c r="C1063" s="106">
        <f>IF(male=0,VLOOKUP((($A$5:$A$1570/'Life tables'!$I$2)*2)+age,lifetable,13,1),IF(male=1,VLOOKUP((($A$5:$A$1570/'Life tables'!$I$2)*2)+age,lifetable,10,1),"error"))</f>
        <v>2.3461920920215817E-3</v>
      </c>
      <c r="F1063" s="97">
        <f t="shared" si="308"/>
        <v>22.87603278796967</v>
      </c>
      <c r="G1063" s="97">
        <f t="shared" si="323"/>
        <v>2.2979453704503849</v>
      </c>
      <c r="H1063" s="97">
        <f t="shared" si="309"/>
        <v>5.2585656660448121E-2</v>
      </c>
      <c r="I1063" s="97">
        <f t="shared" si="310"/>
        <v>5.2585656660448121E-2</v>
      </c>
      <c r="J1063" s="97">
        <f t="shared" si="324"/>
        <v>5.9309740583630172E-2</v>
      </c>
      <c r="K1063" s="97">
        <f t="shared" si="311"/>
        <v>0.1267787644972769</v>
      </c>
      <c r="L1063" s="97">
        <f t="shared" si="312"/>
        <v>20.286827599117483</v>
      </c>
      <c r="M1063" s="97">
        <f t="shared" si="313"/>
        <v>134.32994039907175</v>
      </c>
      <c r="N1063" s="97">
        <f t="shared" si="325"/>
        <v>12.936264303371928</v>
      </c>
      <c r="O1063" s="97">
        <f t="shared" si="314"/>
        <v>0.30878728801083288</v>
      </c>
      <c r="P1063" s="97">
        <f t="shared" si="315"/>
        <v>0.30878728801083288</v>
      </c>
      <c r="Q1063" s="97">
        <f t="shared" si="326"/>
        <v>0.34696375348140041</v>
      </c>
      <c r="R1063" s="97">
        <f t="shared" si="316"/>
        <v>2.4205563876719519E-2</v>
      </c>
      <c r="S1063" s="97">
        <f t="shared" si="317"/>
        <v>120.40493220232003</v>
      </c>
      <c r="T1063" s="97">
        <f t="shared" si="318"/>
        <v>244.03368656196906</v>
      </c>
      <c r="U1063" s="97">
        <f t="shared" si="319"/>
        <v>599.31759807342712</v>
      </c>
      <c r="V1063" s="33">
        <f t="shared" si="320"/>
        <v>999.99999999999852</v>
      </c>
      <c r="W1063" s="101">
        <f t="shared" si="321"/>
        <v>9181.3351294846252</v>
      </c>
      <c r="X1063" s="108">
        <f t="shared" si="322"/>
        <v>156.64871536460237</v>
      </c>
      <c r="Y1063" s="32">
        <f>(uNES*L1063+ uOCEX*G1063+uEREX*'PH + UC'!H1063+uHOEX*I1063+uNES*S1063+ uOCEX*N1063+uEREX*O1063+uHOEX*P1063)/(1+oDR)^A$5:A$65536</f>
        <v>76.187808729220805</v>
      </c>
    </row>
    <row r="1064" spans="1:25" x14ac:dyDescent="0.25">
      <c r="A1064" s="4">
        <v>1058</v>
      </c>
      <c r="C1064" s="106">
        <f>IF(male=0,VLOOKUP((($A$5:$A$1570/'Life tables'!$I$2)*2)+age,lifetable,13,1),IF(male=1,VLOOKUP((($A$5:$A$1570/'Life tables'!$I$2)*2)+age,lifetable,10,1),"error"))</f>
        <v>2.3461920920215817E-3</v>
      </c>
      <c r="F1064" s="97">
        <f t="shared" si="308"/>
        <v>22.794914083044418</v>
      </c>
      <c r="G1064" s="97">
        <f t="shared" si="323"/>
        <v>2.2897968267685473</v>
      </c>
      <c r="H1064" s="97">
        <f t="shared" si="309"/>
        <v>5.2399187249188017E-2</v>
      </c>
      <c r="I1064" s="97">
        <f t="shared" si="310"/>
        <v>5.2399187249188017E-2</v>
      </c>
      <c r="J1064" s="97">
        <f t="shared" si="324"/>
        <v>5.9099427484755482E-2</v>
      </c>
      <c r="K1064" s="97">
        <f t="shared" si="311"/>
        <v>0.12632920537645542</v>
      </c>
      <c r="L1064" s="97">
        <f t="shared" si="312"/>
        <v>20.214890248916284</v>
      </c>
      <c r="M1064" s="97">
        <f t="shared" si="313"/>
        <v>133.85380128155793</v>
      </c>
      <c r="N1064" s="97">
        <f t="shared" si="325"/>
        <v>12.890411074739248</v>
      </c>
      <c r="O1064" s="97">
        <f t="shared" si="314"/>
        <v>0.30769277619629493</v>
      </c>
      <c r="P1064" s="97">
        <f t="shared" si="315"/>
        <v>0.30769277619629493</v>
      </c>
      <c r="Q1064" s="97">
        <f t="shared" si="326"/>
        <v>0.34573392329684793</v>
      </c>
      <c r="R1064" s="97">
        <f t="shared" si="316"/>
        <v>2.4119766058385454E-2</v>
      </c>
      <c r="S1064" s="97">
        <f t="shared" si="317"/>
        <v>119.97815096507087</v>
      </c>
      <c r="T1064" s="97">
        <f t="shared" si="318"/>
        <v>244.43851991275068</v>
      </c>
      <c r="U1064" s="97">
        <f t="shared" si="319"/>
        <v>599.46804704486192</v>
      </c>
      <c r="V1064" s="33">
        <f t="shared" si="320"/>
        <v>999.99999999999852</v>
      </c>
      <c r="W1064" s="101">
        <f t="shared" si="321"/>
        <v>9138.3011630253186</v>
      </c>
      <c r="X1064" s="108">
        <f t="shared" si="322"/>
        <v>156.09343304238593</v>
      </c>
      <c r="Y1064" s="32">
        <f>(uNES*L1064+ uOCEX*G1064+uEREX*'PH + UC'!H1064+uHOEX*I1064+uNES*S1064+ uOCEX*N1064+uEREX*O1064+uHOEX*P1064)/(1+oDR)^A$5:A$65536</f>
        <v>75.895908082714698</v>
      </c>
    </row>
    <row r="1065" spans="1:25" x14ac:dyDescent="0.25">
      <c r="A1065" s="4">
        <v>1059</v>
      </c>
      <c r="C1065" s="106">
        <f>IF(male=0,VLOOKUP((($A$5:$A$1570/'Life tables'!$I$2)*2)+age,lifetable,13,1),IF(male=1,VLOOKUP((($A$5:$A$1570/'Life tables'!$I$2)*2)+age,lifetable,10,1),"error"))</f>
        <v>2.3461920920215817E-3</v>
      </c>
      <c r="F1065" s="97">
        <f t="shared" si="308"/>
        <v>22.714084422068577</v>
      </c>
      <c r="G1065" s="97">
        <f t="shared" si="323"/>
        <v>2.2816773181563641</v>
      </c>
      <c r="H1065" s="97">
        <f t="shared" si="309"/>
        <v>5.2213382269825893E-2</v>
      </c>
      <c r="I1065" s="97">
        <f t="shared" si="310"/>
        <v>5.2213382269825893E-2</v>
      </c>
      <c r="J1065" s="97">
        <f t="shared" si="324"/>
        <v>5.8889863778129693E-2</v>
      </c>
      <c r="K1065" s="97">
        <f t="shared" si="311"/>
        <v>0.12588124813455812</v>
      </c>
      <c r="L1065" s="97">
        <f t="shared" si="312"/>
        <v>20.143209227459874</v>
      </c>
      <c r="M1065" s="97">
        <f t="shared" si="313"/>
        <v>133.37934862031733</v>
      </c>
      <c r="N1065" s="97">
        <f t="shared" si="325"/>
        <v>12.844720255499601</v>
      </c>
      <c r="O1065" s="97">
        <f t="shared" si="314"/>
        <v>0.30660214107713413</v>
      </c>
      <c r="P1065" s="97">
        <f t="shared" si="315"/>
        <v>0.30660214107713413</v>
      </c>
      <c r="Q1065" s="97">
        <f t="shared" si="326"/>
        <v>0.34450844909724487</v>
      </c>
      <c r="R1065" s="97">
        <f t="shared" si="316"/>
        <v>2.4034272130791793E-2</v>
      </c>
      <c r="S1065" s="97">
        <f t="shared" si="317"/>
        <v>119.55288136143542</v>
      </c>
      <c r="T1065" s="97">
        <f t="shared" si="318"/>
        <v>244.84191822562605</v>
      </c>
      <c r="U1065" s="97">
        <f t="shared" si="319"/>
        <v>599.6179625651273</v>
      </c>
      <c r="V1065" s="33">
        <f t="shared" si="320"/>
        <v>999.99999999999852</v>
      </c>
      <c r="W1065" s="101">
        <f t="shared" si="321"/>
        <v>9095.4689698150505</v>
      </c>
      <c r="X1065" s="108">
        <f t="shared" si="322"/>
        <v>155.54011920924518</v>
      </c>
      <c r="Y1065" s="32">
        <f>(uNES*L1065+ uOCEX*G1065+uEREX*'PH + UC'!H1065+uHOEX*I1065+uNES*S1065+ uOCEX*N1065+uEREX*O1065+uHOEX*P1065)/(1+oDR)^A$5:A$65536</f>
        <v>75.605125874311184</v>
      </c>
    </row>
    <row r="1066" spans="1:25" x14ac:dyDescent="0.25">
      <c r="A1066" s="4">
        <v>1060</v>
      </c>
      <c r="C1066" s="106">
        <f>IF(male=0,VLOOKUP((($A$5:$A$1570/'Life tables'!$I$2)*2)+age,lifetable,13,1),IF(male=1,VLOOKUP((($A$5:$A$1570/'Life tables'!$I$2)*2)+age,lifetable,10,1),"error"))</f>
        <v>2.3461920920215817E-3</v>
      </c>
      <c r="F1066" s="97">
        <f t="shared" si="308"/>
        <v>22.633542703152052</v>
      </c>
      <c r="G1066" s="97">
        <f t="shared" si="323"/>
        <v>2.2735867339266687</v>
      </c>
      <c r="H1066" s="97">
        <f t="shared" si="309"/>
        <v>5.2028239189421933E-2</v>
      </c>
      <c r="I1066" s="97">
        <f t="shared" si="310"/>
        <v>5.2028239189421933E-2</v>
      </c>
      <c r="J1066" s="97">
        <f t="shared" si="324"/>
        <v>5.8681046606928113E-2</v>
      </c>
      <c r="K1066" s="97">
        <f t="shared" si="311"/>
        <v>0.1254348866649202</v>
      </c>
      <c r="L1066" s="97">
        <f t="shared" si="312"/>
        <v>20.07178355757469</v>
      </c>
      <c r="M1066" s="97">
        <f t="shared" si="313"/>
        <v>132.9065765060931</v>
      </c>
      <c r="N1066" s="97">
        <f t="shared" si="325"/>
        <v>12.79919127657875</v>
      </c>
      <c r="O1066" s="97">
        <f t="shared" si="314"/>
        <v>0.30551536906960736</v>
      </c>
      <c r="P1066" s="97">
        <f t="shared" si="315"/>
        <v>0.30551536906960736</v>
      </c>
      <c r="Q1066" s="97">
        <f t="shared" si="326"/>
        <v>0.34328731561944198</v>
      </c>
      <c r="R1066" s="97">
        <f t="shared" si="316"/>
        <v>2.3949081029120869E-2</v>
      </c>
      <c r="S1066" s="97">
        <f t="shared" si="317"/>
        <v>119.12911809472658</v>
      </c>
      <c r="T1066" s="97">
        <f t="shared" si="318"/>
        <v>245.24388658785242</v>
      </c>
      <c r="U1066" s="97">
        <f t="shared" si="319"/>
        <v>599.76734653282131</v>
      </c>
      <c r="V1066" s="33">
        <f t="shared" si="320"/>
        <v>999.99999999999852</v>
      </c>
      <c r="W1066" s="101">
        <f t="shared" si="321"/>
        <v>9052.8376049954495</v>
      </c>
      <c r="X1066" s="108">
        <f t="shared" si="322"/>
        <v>154.98876687932477</v>
      </c>
      <c r="Y1066" s="32">
        <f>(uNES*L1066+ uOCEX*G1066+uEREX*'PH + UC'!H1066+uHOEX*I1066+uNES*S1066+ uOCEX*N1066+uEREX*O1066+uHOEX*P1066)/(1+oDR)^A$5:A$65536</f>
        <v>75.315457814987369</v>
      </c>
    </row>
    <row r="1067" spans="1:25" x14ac:dyDescent="0.25">
      <c r="A1067" s="4">
        <v>1061</v>
      </c>
      <c r="C1067" s="106">
        <f>IF(male=0,VLOOKUP((($A$5:$A$1570/'Life tables'!$I$2)*2)+age,lifetable,13,1),IF(male=1,VLOOKUP((($A$5:$A$1570/'Life tables'!$I$2)*2)+age,lifetable,10,1),"error"))</f>
        <v>2.3461920920215817E-3</v>
      </c>
      <c r="F1067" s="97">
        <f t="shared" si="308"/>
        <v>22.55328783229707</v>
      </c>
      <c r="G1067" s="97">
        <f t="shared" si="323"/>
        <v>2.265524964185095</v>
      </c>
      <c r="H1067" s="97">
        <f t="shared" si="309"/>
        <v>5.1843755493178587E-2</v>
      </c>
      <c r="I1067" s="97">
        <f t="shared" si="310"/>
        <v>5.1843755493178587E-2</v>
      </c>
      <c r="J1067" s="97">
        <f t="shared" si="324"/>
        <v>5.8472973134788088E-2</v>
      </c>
      <c r="K1067" s="97">
        <f t="shared" si="311"/>
        <v>0.12499011490461592</v>
      </c>
      <c r="L1067" s="97">
        <f t="shared" si="312"/>
        <v>20.000612269086215</v>
      </c>
      <c r="M1067" s="97">
        <f t="shared" si="313"/>
        <v>132.43547904702768</v>
      </c>
      <c r="N1067" s="97">
        <f t="shared" si="325"/>
        <v>12.753823570578044</v>
      </c>
      <c r="O1067" s="97">
        <f t="shared" si="314"/>
        <v>0.30443244662996777</v>
      </c>
      <c r="P1067" s="97">
        <f t="shared" si="315"/>
        <v>0.30443244662996777</v>
      </c>
      <c r="Q1067" s="97">
        <f t="shared" si="326"/>
        <v>0.342070507645231</v>
      </c>
      <c r="R1067" s="97">
        <f t="shared" si="316"/>
        <v>2.3864191691690274E-2</v>
      </c>
      <c r="S1067" s="97">
        <f t="shared" si="317"/>
        <v>118.70685588385278</v>
      </c>
      <c r="T1067" s="97">
        <f t="shared" si="318"/>
        <v>245.64443006863243</v>
      </c>
      <c r="U1067" s="97">
        <f t="shared" si="319"/>
        <v>599.91620083941757</v>
      </c>
      <c r="V1067" s="33">
        <f t="shared" si="320"/>
        <v>999.99999999999841</v>
      </c>
      <c r="W1067" s="101">
        <f t="shared" si="321"/>
        <v>9010.4061280642381</v>
      </c>
      <c r="X1067" s="108">
        <f t="shared" si="322"/>
        <v>154.43936909194844</v>
      </c>
      <c r="Y1067" s="32">
        <f>(uNES*L1067+ uOCEX*G1067+uEREX*'PH + UC'!H1067+uHOEX*I1067+uNES*S1067+ uOCEX*N1067+uEREX*O1067+uHOEX*P1067)/(1+oDR)^A$5:A$65536</f>
        <v>75.026899632357242</v>
      </c>
    </row>
    <row r="1068" spans="1:25" x14ac:dyDescent="0.25">
      <c r="A1068" s="4">
        <v>1062</v>
      </c>
      <c r="C1068" s="106">
        <f>IF(male=0,VLOOKUP((($A$5:$A$1570/'Life tables'!$I$2)*2)+age,lifetable,13,1),IF(male=1,VLOOKUP((($A$5:$A$1570/'Life tables'!$I$2)*2)+age,lifetable,10,1),"error"))</f>
        <v>2.3461920920215817E-3</v>
      </c>
      <c r="F1068" s="97">
        <f t="shared" si="308"/>
        <v>22.473318723164631</v>
      </c>
      <c r="G1068" s="97">
        <f t="shared" si="323"/>
        <v>2.2574918998066171</v>
      </c>
      <c r="H1068" s="97">
        <f t="shared" si="309"/>
        <v>5.1659928683903691E-2</v>
      </c>
      <c r="I1068" s="97">
        <f t="shared" si="310"/>
        <v>5.1659928683903691E-2</v>
      </c>
      <c r="J1068" s="97">
        <f t="shared" si="324"/>
        <v>5.8265640545203619E-2</v>
      </c>
      <c r="K1068" s="97">
        <f t="shared" si="311"/>
        <v>0.12454692683316457</v>
      </c>
      <c r="L1068" s="97">
        <f t="shared" si="312"/>
        <v>19.929694398611836</v>
      </c>
      <c r="M1068" s="97">
        <f t="shared" si="313"/>
        <v>131.96605036878378</v>
      </c>
      <c r="N1068" s="97">
        <f t="shared" si="325"/>
        <v>12.708616571786079</v>
      </c>
      <c r="O1068" s="97">
        <f t="shared" si="314"/>
        <v>0.30335336025474263</v>
      </c>
      <c r="P1068" s="97">
        <f t="shared" si="315"/>
        <v>0.30335336025474263</v>
      </c>
      <c r="Q1068" s="97">
        <f t="shared" si="326"/>
        <v>0.34085801000165689</v>
      </c>
      <c r="R1068" s="97">
        <f t="shared" si="316"/>
        <v>2.3779603059974667E-2</v>
      </c>
      <c r="S1068" s="97">
        <f t="shared" si="317"/>
        <v>118.28608946342659</v>
      </c>
      <c r="T1068" s="97">
        <f t="shared" si="318"/>
        <v>246.0435537191793</v>
      </c>
      <c r="U1068" s="97">
        <f t="shared" si="319"/>
        <v>600.06452736931067</v>
      </c>
      <c r="V1068" s="33">
        <f t="shared" si="320"/>
        <v>999.99999999999841</v>
      </c>
      <c r="W1068" s="101">
        <f t="shared" si="321"/>
        <v>8968.1736028587893</v>
      </c>
      <c r="X1068" s="108">
        <f t="shared" si="322"/>
        <v>153.89191891150841</v>
      </c>
      <c r="Y1068" s="32">
        <f>(uNES*L1068+ uOCEX*G1068+uEREX*'PH + UC'!H1068+uHOEX*I1068+uNES*S1068+ uOCEX*N1068+uEREX*O1068+uHOEX*P1068)/(1+oDR)^A$5:A$65536</f>
        <v>74.73944707059708</v>
      </c>
    </row>
    <row r="1069" spans="1:25" x14ac:dyDescent="0.25">
      <c r="A1069" s="4">
        <v>1063</v>
      </c>
      <c r="C1069" s="106">
        <f>IF(male=0,VLOOKUP((($A$5:$A$1570/'Life tables'!$I$2)*2)+age,lifetable,13,1),IF(male=1,VLOOKUP((($A$5:$A$1570/'Life tables'!$I$2)*2)+age,lifetable,10,1),"error"))</f>
        <v>2.3461920920215817E-3</v>
      </c>
      <c r="F1069" s="97">
        <f t="shared" si="308"/>
        <v>22.393634296852401</v>
      </c>
      <c r="G1069" s="97">
        <f t="shared" si="323"/>
        <v>2.2494874324132375</v>
      </c>
      <c r="H1069" s="97">
        <f t="shared" si="309"/>
        <v>5.1476756281499926E-2</v>
      </c>
      <c r="I1069" s="97">
        <f t="shared" si="310"/>
        <v>5.1476756281499926E-2</v>
      </c>
      <c r="J1069" s="97">
        <f t="shared" si="324"/>
        <v>5.8059046040949407E-2</v>
      </c>
      <c r="K1069" s="97">
        <f t="shared" si="311"/>
        <v>0.12410531647129922</v>
      </c>
      <c r="L1069" s="97">
        <f t="shared" si="312"/>
        <v>19.859028989363914</v>
      </c>
      <c r="M1069" s="97">
        <f t="shared" si="313"/>
        <v>131.49828461465597</v>
      </c>
      <c r="N1069" s="97">
        <f t="shared" si="325"/>
        <v>12.66356971618943</v>
      </c>
      <c r="O1069" s="97">
        <f t="shared" si="314"/>
        <v>0.30227809648099002</v>
      </c>
      <c r="P1069" s="97">
        <f t="shared" si="315"/>
        <v>0.30227809648099002</v>
      </c>
      <c r="Q1069" s="97">
        <f t="shared" si="326"/>
        <v>0.33964980756130675</v>
      </c>
      <c r="R1069" s="97">
        <f t="shared" si="316"/>
        <v>2.3695314078625872E-2</v>
      </c>
      <c r="S1069" s="97">
        <f t="shared" si="317"/>
        <v>117.86681358386463</v>
      </c>
      <c r="T1069" s="97">
        <f t="shared" si="318"/>
        <v>246.44126257278157</v>
      </c>
      <c r="U1069" s="97">
        <f t="shared" si="319"/>
        <v>600.21232799986058</v>
      </c>
      <c r="V1069" s="33">
        <f t="shared" si="320"/>
        <v>999.99999999999829</v>
      </c>
      <c r="W1069" s="101">
        <f t="shared" si="321"/>
        <v>8926.139097539497</v>
      </c>
      <c r="X1069" s="108">
        <f t="shared" si="322"/>
        <v>153.34640942735618</v>
      </c>
      <c r="Y1069" s="32">
        <f>(uNES*L1069+ uOCEX*G1069+uEREX*'PH + UC'!H1069+uHOEX*I1069+uNES*S1069+ uOCEX*N1069+uEREX*O1069+uHOEX*P1069)/(1+oDR)^A$5:A$65536</f>
        <v>74.45309589037231</v>
      </c>
    </row>
    <row r="1070" spans="1:25" x14ac:dyDescent="0.25">
      <c r="A1070" s="4">
        <v>1064</v>
      </c>
      <c r="C1070" s="106">
        <f>IF(male=0,VLOOKUP((($A$5:$A$1570/'Life tables'!$I$2)*2)+age,lifetable,13,1),IF(male=1,VLOOKUP((($A$5:$A$1570/'Life tables'!$I$2)*2)+age,lifetable,10,1),"error"))</f>
        <v>2.3461920920215817E-3</v>
      </c>
      <c r="F1070" s="97">
        <f t="shared" si="308"/>
        <v>22.314233481683424</v>
      </c>
      <c r="G1070" s="97">
        <f t="shared" si="323"/>
        <v>2.2415114543527634</v>
      </c>
      <c r="H1070" s="97">
        <f t="shared" si="309"/>
        <v>5.1294235822479106E-2</v>
      </c>
      <c r="I1070" s="97">
        <f t="shared" si="310"/>
        <v>5.1294235822479106E-2</v>
      </c>
      <c r="J1070" s="97">
        <f t="shared" si="324"/>
        <v>5.7853186843533085E-2</v>
      </c>
      <c r="K1070" s="97">
        <f t="shared" si="311"/>
        <v>0.123665277879796</v>
      </c>
      <c r="L1070" s="97">
        <f t="shared" si="312"/>
        <v>19.788615090962374</v>
      </c>
      <c r="M1070" s="97">
        <f t="shared" si="313"/>
        <v>131.03217594567278</v>
      </c>
      <c r="N1070" s="97">
        <f t="shared" si="325"/>
        <v>12.618682441482495</v>
      </c>
      <c r="O1070" s="97">
        <f t="shared" si="314"/>
        <v>0.30120664188653345</v>
      </c>
      <c r="P1070" s="97">
        <f t="shared" si="315"/>
        <v>0.30120664188653345</v>
      </c>
      <c r="Q1070" s="97">
        <f t="shared" si="326"/>
        <v>0.33844588524257291</v>
      </c>
      <c r="R1070" s="97">
        <f t="shared" si="316"/>
        <v>2.3611323695491272E-2</v>
      </c>
      <c r="S1070" s="97">
        <f t="shared" si="317"/>
        <v>117.44902301147916</v>
      </c>
      <c r="T1070" s="97">
        <f t="shared" si="318"/>
        <v>246.83756164486766</v>
      </c>
      <c r="U1070" s="97">
        <f t="shared" si="319"/>
        <v>600.35960460143588</v>
      </c>
      <c r="V1070" s="33">
        <f t="shared" si="320"/>
        <v>999.99999999999841</v>
      </c>
      <c r="W1070" s="101">
        <f t="shared" si="321"/>
        <v>8884.3016845731054</v>
      </c>
      <c r="X1070" s="108">
        <f t="shared" si="322"/>
        <v>152.80283375369481</v>
      </c>
      <c r="Y1070" s="32">
        <f>(uNES*L1070+ uOCEX*G1070+uEREX*'PH + UC'!H1070+uHOEX*I1070+uNES*S1070+ uOCEX*N1070+uEREX*O1070+uHOEX*P1070)/(1+oDR)^A$5:A$65536</f>
        <v>74.167841868764398</v>
      </c>
    </row>
    <row r="1071" spans="1:25" x14ac:dyDescent="0.25">
      <c r="A1071" s="4">
        <v>1065</v>
      </c>
      <c r="C1071" s="106">
        <f>IF(male=0,VLOOKUP((($A$5:$A$1570/'Life tables'!$I$2)*2)+age,lifetable,13,1),IF(male=1,VLOOKUP((($A$5:$A$1570/'Life tables'!$I$2)*2)+age,lifetable,10,1),"error"))</f>
        <v>2.3461920920215817E-3</v>
      </c>
      <c r="F1071" s="97">
        <f t="shared" si="308"/>
        <v>22.235115213005141</v>
      </c>
      <c r="G1071" s="97">
        <f t="shared" si="323"/>
        <v>2.2335638586786164</v>
      </c>
      <c r="H1071" s="97">
        <f t="shared" si="309"/>
        <v>5.1112364859500194E-2</v>
      </c>
      <c r="I1071" s="97">
        <f t="shared" si="310"/>
        <v>5.1112364859500194E-2</v>
      </c>
      <c r="J1071" s="97">
        <f t="shared" si="324"/>
        <v>5.7648060192674169E-2</v>
      </c>
      <c r="K1071" s="97">
        <f t="shared" si="311"/>
        <v>0.12322680515836017</v>
      </c>
      <c r="L1071" s="97">
        <f t="shared" si="312"/>
        <v>19.718451759256489</v>
      </c>
      <c r="M1071" s="97">
        <f t="shared" si="313"/>
        <v>130.56771854068967</v>
      </c>
      <c r="N1071" s="97">
        <f t="shared" si="325"/>
        <v>12.57395418707644</v>
      </c>
      <c r="O1071" s="97">
        <f t="shared" si="314"/>
        <v>0.30013898309017567</v>
      </c>
      <c r="P1071" s="97">
        <f t="shared" si="315"/>
        <v>0.30013898309017567</v>
      </c>
      <c r="Q1071" s="97">
        <f t="shared" si="326"/>
        <v>0.33724622800989335</v>
      </c>
      <c r="R1071" s="97">
        <f t="shared" si="316"/>
        <v>2.3527630861630594E-2</v>
      </c>
      <c r="S1071" s="97">
        <f t="shared" si="317"/>
        <v>117.03271252856135</v>
      </c>
      <c r="T1071" s="97">
        <f t="shared" si="318"/>
        <v>247.23245593307024</v>
      </c>
      <c r="U1071" s="97">
        <f t="shared" si="319"/>
        <v>600.50635903745592</v>
      </c>
      <c r="V1071" s="33">
        <f t="shared" si="320"/>
        <v>999.99999999999841</v>
      </c>
      <c r="W1071" s="101">
        <f t="shared" si="321"/>
        <v>8842.6604407158175</v>
      </c>
      <c r="X1071" s="108">
        <f t="shared" si="322"/>
        <v>152.26118502947224</v>
      </c>
      <c r="Y1071" s="32">
        <f>(uNES*L1071+ uOCEX*G1071+uEREX*'PH + UC'!H1071+uHOEX*I1071+uNES*S1071+ uOCEX*N1071+uEREX*O1071+uHOEX*P1071)/(1+oDR)^A$5:A$65536</f>
        <v>73.88368079919934</v>
      </c>
    </row>
    <row r="1072" spans="1:25" x14ac:dyDescent="0.25">
      <c r="A1072" s="4">
        <v>1066</v>
      </c>
      <c r="C1072" s="106">
        <f>IF(male=0,VLOOKUP((($A$5:$A$1570/'Life tables'!$I$2)*2)+age,lifetable,13,1),IF(male=1,VLOOKUP((($A$5:$A$1570/'Life tables'!$I$2)*2)+age,lifetable,10,1),"error"))</f>
        <v>2.3461920920215817E-3</v>
      </c>
      <c r="F1072" s="97">
        <f t="shared" si="308"/>
        <v>22.156278432998125</v>
      </c>
      <c r="G1072" s="97">
        <f t="shared" si="323"/>
        <v>2.2256445391306214</v>
      </c>
      <c r="H1072" s="97">
        <f t="shared" si="309"/>
        <v>5.0931140960929613E-2</v>
      </c>
      <c r="I1072" s="97">
        <f t="shared" si="310"/>
        <v>5.0931140960929613E-2</v>
      </c>
      <c r="J1072" s="97">
        <f t="shared" si="324"/>
        <v>5.7443663345808138E-2</v>
      </c>
      <c r="K1072" s="97">
        <f t="shared" si="311"/>
        <v>0.12278989244456613</v>
      </c>
      <c r="L1072" s="97">
        <f t="shared" si="312"/>
        <v>19.648538056155271</v>
      </c>
      <c r="M1072" s="97">
        <f t="shared" si="313"/>
        <v>130.10490659647411</v>
      </c>
      <c r="N1072" s="97">
        <f t="shared" si="325"/>
        <v>12.529384394107401</v>
      </c>
      <c r="O1072" s="97">
        <f t="shared" si="314"/>
        <v>0.29907510675189414</v>
      </c>
      <c r="P1072" s="97">
        <f t="shared" si="315"/>
        <v>0.29907510675189414</v>
      </c>
      <c r="Q1072" s="97">
        <f t="shared" si="326"/>
        <v>0.33605082087397109</v>
      </c>
      <c r="R1072" s="97">
        <f t="shared" si="316"/>
        <v>2.3444234531331206E-2</v>
      </c>
      <c r="S1072" s="97">
        <f t="shared" si="317"/>
        <v>116.61787693345761</v>
      </c>
      <c r="T1072" s="97">
        <f t="shared" si="318"/>
        <v>247.62595041729003</v>
      </c>
      <c r="U1072" s="97">
        <f t="shared" si="319"/>
        <v>600.65259316443178</v>
      </c>
      <c r="V1072" s="33">
        <f t="shared" si="320"/>
        <v>999.99999999999841</v>
      </c>
      <c r="W1072" s="101">
        <f t="shared" si="321"/>
        <v>8801.2144469964333</v>
      </c>
      <c r="X1072" s="108">
        <f t="shared" si="322"/>
        <v>151.72145641827655</v>
      </c>
      <c r="Y1072" s="32">
        <f>(uNES*L1072+ uOCEX*G1072+uEREX*'PH + UC'!H1072+uHOEX*I1072+uNES*S1072+ uOCEX*N1072+uEREX*O1072+uHOEX*P1072)/(1+oDR)^A$5:A$65536</f>
        <v>73.60060849137615</v>
      </c>
    </row>
    <row r="1073" spans="1:25" x14ac:dyDescent="0.25">
      <c r="A1073" s="4">
        <v>1067</v>
      </c>
      <c r="C1073" s="106">
        <f>IF(male=0,VLOOKUP((($A$5:$A$1570/'Life tables'!$I$2)*2)+age,lifetable,13,1),IF(male=1,VLOOKUP((($A$5:$A$1570/'Life tables'!$I$2)*2)+age,lifetable,10,1),"error"))</f>
        <v>2.3461920920215817E-3</v>
      </c>
      <c r="F1073" s="97">
        <f t="shared" si="308"/>
        <v>22.077722090494142</v>
      </c>
      <c r="G1073" s="97">
        <f t="shared" si="323"/>
        <v>2.2177533901167297</v>
      </c>
      <c r="H1073" s="97">
        <f t="shared" si="309"/>
        <v>5.0750561710423053E-2</v>
      </c>
      <c r="I1073" s="97">
        <f t="shared" si="310"/>
        <v>5.0750561710423053E-2</v>
      </c>
      <c r="J1073" s="97">
        <f t="shared" si="324"/>
        <v>5.7239993577614758E-2</v>
      </c>
      <c r="K1073" s="97">
        <f t="shared" si="311"/>
        <v>0.12235453391284916</v>
      </c>
      <c r="L1073" s="97">
        <f t="shared" si="312"/>
        <v>19.578873049466104</v>
      </c>
      <c r="M1073" s="97">
        <f t="shared" si="313"/>
        <v>129.64373432778243</v>
      </c>
      <c r="N1073" s="97">
        <f t="shared" si="325"/>
        <v>12.484972505443878</v>
      </c>
      <c r="O1073" s="97">
        <f t="shared" si="314"/>
        <v>0.29801499957301764</v>
      </c>
      <c r="P1073" s="97">
        <f t="shared" si="315"/>
        <v>0.29801499957301764</v>
      </c>
      <c r="Q1073" s="97">
        <f t="shared" si="326"/>
        <v>0.33485964889197334</v>
      </c>
      <c r="R1073" s="97">
        <f t="shared" si="316"/>
        <v>2.3361133662121968E-2</v>
      </c>
      <c r="S1073" s="97">
        <f t="shared" si="317"/>
        <v>116.20451104063841</v>
      </c>
      <c r="T1073" s="97">
        <f t="shared" si="318"/>
        <v>248.01805005975962</v>
      </c>
      <c r="U1073" s="97">
        <f t="shared" si="319"/>
        <v>600.7983088320068</v>
      </c>
      <c r="V1073" s="33">
        <f t="shared" si="320"/>
        <v>999.99999999999841</v>
      </c>
      <c r="W1073" s="101">
        <f t="shared" si="321"/>
        <v>8759.962788699293</v>
      </c>
      <c r="X1073" s="108">
        <f t="shared" si="322"/>
        <v>151.183641108232</v>
      </c>
      <c r="Y1073" s="32">
        <f>(uNES*L1073+ uOCEX*G1073+uEREX*'PH + UC'!H1073+uHOEX*I1073+uNES*S1073+ uOCEX*N1073+uEREX*O1073+uHOEX*P1073)/(1+oDR)^A$5:A$65536</f>
        <v>73.318620771196663</v>
      </c>
    </row>
    <row r="1074" spans="1:25" x14ac:dyDescent="0.25">
      <c r="A1074" s="4">
        <v>1068</v>
      </c>
      <c r="C1074" s="106">
        <f>IF(male=0,VLOOKUP((($A$5:$A$1570/'Life tables'!$I$2)*2)+age,lifetable,13,1),IF(male=1,VLOOKUP((($A$5:$A$1570/'Life tables'!$I$2)*2)+age,lifetable,10,1),"error"))</f>
        <v>2.3461920920215817E-3</v>
      </c>
      <c r="F1074" s="97">
        <f t="shared" si="308"/>
        <v>21.999445140802912</v>
      </c>
      <c r="G1074" s="97">
        <f t="shared" si="323"/>
        <v>2.2098903066956161</v>
      </c>
      <c r="H1074" s="97">
        <f t="shared" si="309"/>
        <v>5.057062470652722E-2</v>
      </c>
      <c r="I1074" s="97">
        <f t="shared" si="310"/>
        <v>5.057062470652722E-2</v>
      </c>
      <c r="J1074" s="97">
        <f t="shared" si="324"/>
        <v>5.7037048179568894E-2</v>
      </c>
      <c r="K1074" s="97">
        <f t="shared" si="311"/>
        <v>0.12192072377354526</v>
      </c>
      <c r="L1074" s="97">
        <f t="shared" si="312"/>
        <v>19.509455812741127</v>
      </c>
      <c r="M1074" s="97">
        <f t="shared" si="313"/>
        <v>129.18419596742905</v>
      </c>
      <c r="N1074" s="97">
        <f t="shared" si="325"/>
        <v>12.440717965693405</v>
      </c>
      <c r="O1074" s="97">
        <f t="shared" si="314"/>
        <v>0.29695864829638563</v>
      </c>
      <c r="P1074" s="97">
        <f t="shared" si="315"/>
        <v>0.29695864829638563</v>
      </c>
      <c r="Q1074" s="97">
        <f t="shared" si="326"/>
        <v>0.33367269716770981</v>
      </c>
      <c r="R1074" s="97">
        <f t="shared" si="316"/>
        <v>2.3278327214785722E-2</v>
      </c>
      <c r="S1074" s="97">
        <f t="shared" si="317"/>
        <v>115.79260968076038</v>
      </c>
      <c r="T1074" s="97">
        <f t="shared" si="318"/>
        <v>248.40875980510688</v>
      </c>
      <c r="U1074" s="97">
        <f t="shared" si="319"/>
        <v>600.94350788299516</v>
      </c>
      <c r="V1074" s="33">
        <f t="shared" si="320"/>
        <v>999.99999999999841</v>
      </c>
      <c r="W1074" s="101">
        <f t="shared" si="321"/>
        <v>8718.9045553472079</v>
      </c>
      <c r="X1074" s="108">
        <f t="shared" si="322"/>
        <v>150.64773231189636</v>
      </c>
      <c r="Y1074" s="32">
        <f>(uNES*L1074+ uOCEX*G1074+uEREX*'PH + UC'!H1074+uHOEX*I1074+uNES*S1074+ uOCEX*N1074+uEREX*O1074+uHOEX*P1074)/(1+oDR)^A$5:A$65536</f>
        <v>73.037713480695587</v>
      </c>
    </row>
    <row r="1075" spans="1:25" x14ac:dyDescent="0.25">
      <c r="A1075" s="4">
        <v>1069</v>
      </c>
      <c r="C1075" s="106">
        <f>IF(male=0,VLOOKUP((($A$5:$A$1570/'Life tables'!$I$2)*2)+age,lifetable,13,1),IF(male=1,VLOOKUP((($A$5:$A$1570/'Life tables'!$I$2)*2)+age,lifetable,10,1),"error"))</f>
        <v>2.610284460822232E-3</v>
      </c>
      <c r="F1075" s="97">
        <f t="shared" si="308"/>
        <v>21.921446545547262</v>
      </c>
      <c r="G1075" s="97">
        <f t="shared" si="323"/>
        <v>2.2020551845601202</v>
      </c>
      <c r="H1075" s="97">
        <f t="shared" si="309"/>
        <v>5.0391327562300886E-2</v>
      </c>
      <c r="I1075" s="97">
        <f t="shared" si="310"/>
        <v>5.0391327562300886E-2</v>
      </c>
      <c r="J1075" s="97">
        <f t="shared" si="324"/>
        <v>6.3232273105309683E-2</v>
      </c>
      <c r="K1075" s="97">
        <f t="shared" si="311"/>
        <v>0.12148845627197766</v>
      </c>
      <c r="L1075" s="97">
        <f t="shared" si="312"/>
        <v>19.433887976485252</v>
      </c>
      <c r="M1075" s="97">
        <f t="shared" si="313"/>
        <v>128.72628576634909</v>
      </c>
      <c r="N1075" s="97">
        <f t="shared" si="325"/>
        <v>12.396620221208577</v>
      </c>
      <c r="O1075" s="97">
        <f t="shared" si="314"/>
        <v>0.29590603970649187</v>
      </c>
      <c r="P1075" s="97">
        <f t="shared" si="315"/>
        <v>0.29590603970649187</v>
      </c>
      <c r="Q1075" s="97">
        <f t="shared" si="326"/>
        <v>0.36991572644001708</v>
      </c>
      <c r="R1075" s="97">
        <f t="shared" si="316"/>
        <v>2.3195814153370568E-2</v>
      </c>
      <c r="S1075" s="97">
        <f t="shared" si="317"/>
        <v>115.34474192513414</v>
      </c>
      <c r="T1075" s="97">
        <f t="shared" si="318"/>
        <v>248.84190780465221</v>
      </c>
      <c r="U1075" s="97">
        <f t="shared" si="319"/>
        <v>601.08819215342055</v>
      </c>
      <c r="V1075" s="33">
        <f t="shared" si="320"/>
        <v>999.99999999999841</v>
      </c>
      <c r="W1075" s="101">
        <f t="shared" si="321"/>
        <v>8675.8421974181547</v>
      </c>
      <c r="X1075" s="108">
        <f t="shared" si="322"/>
        <v>150.06990004192568</v>
      </c>
      <c r="Y1075" s="32">
        <f>(uNES*L1075+ uOCEX*G1075+uEREX*'PH + UC'!H1075+uHOEX*I1075+uNES*S1075+ uOCEX*N1075+uEREX*O1075+uHOEX*P1075)/(1+oDR)^A$5:A$65536</f>
        <v>72.736292909161506</v>
      </c>
    </row>
    <row r="1076" spans="1:25" x14ac:dyDescent="0.25">
      <c r="A1076" s="4">
        <v>1070</v>
      </c>
      <c r="C1076" s="106">
        <f>IF(male=0,VLOOKUP((($A$5:$A$1570/'Life tables'!$I$2)*2)+age,lifetable,13,1),IF(male=1,VLOOKUP((($A$5:$A$1570/'Life tables'!$I$2)*2)+age,lifetable,10,1),"error"))</f>
        <v>2.610284460822232E-3</v>
      </c>
      <c r="F1076" s="97">
        <f t="shared" si="308"/>
        <v>21.837300677380927</v>
      </c>
      <c r="G1076" s="97">
        <f t="shared" si="323"/>
        <v>2.1936025559952124</v>
      </c>
      <c r="H1076" s="97">
        <f t="shared" si="309"/>
        <v>5.019789954207541E-2</v>
      </c>
      <c r="I1076" s="97">
        <f t="shared" si="310"/>
        <v>5.019789954207541E-2</v>
      </c>
      <c r="J1076" s="97">
        <f t="shared" si="324"/>
        <v>6.2989554883885662E-2</v>
      </c>
      <c r="K1076" s="97">
        <f t="shared" si="311"/>
        <v>0.12102212064015914</v>
      </c>
      <c r="L1076" s="97">
        <f t="shared" si="312"/>
        <v>19.35929064677752</v>
      </c>
      <c r="M1076" s="97">
        <f t="shared" si="313"/>
        <v>128.23259936454474</v>
      </c>
      <c r="N1076" s="97">
        <f t="shared" si="325"/>
        <v>12.349077151080289</v>
      </c>
      <c r="O1076" s="97">
        <f t="shared" si="314"/>
        <v>0.2947711915506146</v>
      </c>
      <c r="P1076" s="97">
        <f t="shared" si="315"/>
        <v>0.2947711915506146</v>
      </c>
      <c r="Q1076" s="97">
        <f t="shared" si="326"/>
        <v>0.36849703900667902</v>
      </c>
      <c r="R1076" s="97">
        <f t="shared" si="316"/>
        <v>2.3106854404721523E-2</v>
      </c>
      <c r="S1076" s="97">
        <f t="shared" si="317"/>
        <v>114.90237593695183</v>
      </c>
      <c r="T1076" s="97">
        <f t="shared" si="318"/>
        <v>249.27339439854276</v>
      </c>
      <c r="U1076" s="97">
        <f t="shared" si="319"/>
        <v>601.2323211284654</v>
      </c>
      <c r="V1076" s="33">
        <f t="shared" si="320"/>
        <v>999.99999999999841</v>
      </c>
      <c r="W1076" s="101">
        <f t="shared" si="321"/>
        <v>8632.6607896450278</v>
      </c>
      <c r="X1076" s="108">
        <f t="shared" si="322"/>
        <v>149.49428447299024</v>
      </c>
      <c r="Y1076" s="32">
        <f>(uNES*L1076+ uOCEX*G1076+uEREX*'PH + UC'!H1076+uHOEX*I1076+uNES*S1076+ uOCEX*N1076+uEREX*O1076+uHOEX*P1076)/(1+oDR)^A$5:A$65536</f>
        <v>72.436464119850214</v>
      </c>
    </row>
    <row r="1077" spans="1:25" x14ac:dyDescent="0.25">
      <c r="A1077" s="4">
        <v>1071</v>
      </c>
      <c r="C1077" s="106">
        <f>IF(male=0,VLOOKUP((($A$5:$A$1570/'Life tables'!$I$2)*2)+age,lifetable,13,1),IF(male=1,VLOOKUP((($A$5:$A$1570/'Life tables'!$I$2)*2)+age,lifetable,10,1),"error"))</f>
        <v>2.610284460822232E-3</v>
      </c>
      <c r="F1077" s="97">
        <f t="shared" si="308"/>
        <v>21.753480870060507</v>
      </c>
      <c r="G1077" s="97">
        <f t="shared" si="323"/>
        <v>2.1851826809246844</v>
      </c>
      <c r="H1077" s="97">
        <f t="shared" si="309"/>
        <v>5.0005221045329479E-2</v>
      </c>
      <c r="I1077" s="97">
        <f t="shared" si="310"/>
        <v>5.0005221045329479E-2</v>
      </c>
      <c r="J1077" s="97">
        <f t="shared" si="324"/>
        <v>6.274777718289741E-2</v>
      </c>
      <c r="K1077" s="97">
        <f t="shared" si="311"/>
        <v>0.1205575920345667</v>
      </c>
      <c r="L1077" s="97">
        <f t="shared" si="312"/>
        <v>19.284982377827699</v>
      </c>
      <c r="M1077" s="97">
        <f t="shared" si="313"/>
        <v>127.74080360292973</v>
      </c>
      <c r="N1077" s="97">
        <f t="shared" si="325"/>
        <v>12.301716153698548</v>
      </c>
      <c r="O1077" s="97">
        <f t="shared" si="314"/>
        <v>0.29364068945232463</v>
      </c>
      <c r="P1077" s="97">
        <f t="shared" si="315"/>
        <v>0.29364068945232463</v>
      </c>
      <c r="Q1077" s="97">
        <f t="shared" si="326"/>
        <v>0.36708378463260233</v>
      </c>
      <c r="R1077" s="97">
        <f t="shared" si="316"/>
        <v>2.3018235339703652E-2</v>
      </c>
      <c r="S1077" s="97">
        <f t="shared" si="317"/>
        <v>114.46170405035423</v>
      </c>
      <c r="T1077" s="97">
        <f t="shared" si="318"/>
        <v>249.70322596035825</v>
      </c>
      <c r="U1077" s="97">
        <f t="shared" si="319"/>
        <v>601.37589695583972</v>
      </c>
      <c r="V1077" s="33">
        <f t="shared" si="320"/>
        <v>999.99999999999841</v>
      </c>
      <c r="W1077" s="101">
        <f t="shared" si="321"/>
        <v>8589.6943581034866</v>
      </c>
      <c r="X1077" s="108">
        <f t="shared" si="322"/>
        <v>148.92087708380046</v>
      </c>
      <c r="Y1077" s="32">
        <f>(uNES*L1077+ uOCEX*G1077+uEREX*'PH + UC'!H1077+uHOEX*I1077+uNES*S1077+ uOCEX*N1077+uEREX*O1077+uHOEX*P1077)/(1+oDR)^A$5:A$65536</f>
        <v>72.137871419168874</v>
      </c>
    </row>
    <row r="1078" spans="1:25" x14ac:dyDescent="0.25">
      <c r="A1078" s="4">
        <v>1072</v>
      </c>
      <c r="C1078" s="106">
        <f>IF(male=0,VLOOKUP((($A$5:$A$1570/'Life tables'!$I$2)*2)+age,lifetable,13,1),IF(male=1,VLOOKUP((($A$5:$A$1570/'Life tables'!$I$2)*2)+age,lifetable,10,1),"error"))</f>
        <v>2.610284460822232E-3</v>
      </c>
      <c r="F1078" s="97">
        <f t="shared" si="308"/>
        <v>21.66998570130615</v>
      </c>
      <c r="G1078" s="97">
        <f t="shared" si="323"/>
        <v>2.1767954164775487</v>
      </c>
      <c r="H1078" s="97">
        <f t="shared" si="309"/>
        <v>4.981328880263608E-2</v>
      </c>
      <c r="I1078" s="97">
        <f t="shared" si="310"/>
        <v>4.981328880263608E-2</v>
      </c>
      <c r="J1078" s="97">
        <f t="shared" si="324"/>
        <v>6.2506935899787744E-2</v>
      </c>
      <c r="K1078" s="97">
        <f t="shared" si="311"/>
        <v>0.12009486257293837</v>
      </c>
      <c r="L1078" s="97">
        <f t="shared" si="312"/>
        <v>19.210961908750605</v>
      </c>
      <c r="M1078" s="97">
        <f t="shared" si="313"/>
        <v>127.25089138249433</v>
      </c>
      <c r="N1078" s="97">
        <f t="shared" si="325"/>
        <v>12.254536545413336</v>
      </c>
      <c r="O1078" s="97">
        <f t="shared" si="314"/>
        <v>0.29251451709296683</v>
      </c>
      <c r="P1078" s="97">
        <f t="shared" si="315"/>
        <v>0.29251451709296683</v>
      </c>
      <c r="Q1078" s="97">
        <f t="shared" si="326"/>
        <v>0.36567594291763861</v>
      </c>
      <c r="R1078" s="97">
        <f t="shared" si="316"/>
        <v>2.2929955679111942E-2</v>
      </c>
      <c r="S1078" s="97">
        <f t="shared" si="317"/>
        <v>114.02271990429831</v>
      </c>
      <c r="T1078" s="97">
        <f t="shared" si="318"/>
        <v>250.13140883917569</v>
      </c>
      <c r="U1078" s="97">
        <f t="shared" si="319"/>
        <v>601.51892177409172</v>
      </c>
      <c r="V1078" s="33">
        <f t="shared" si="320"/>
        <v>999.99999999999841</v>
      </c>
      <c r="W1078" s="101">
        <f t="shared" si="321"/>
        <v>8546.9418352567518</v>
      </c>
      <c r="X1078" s="108">
        <f t="shared" si="322"/>
        <v>148.34966938673102</v>
      </c>
      <c r="Y1078" s="32">
        <f>(uNES*L1078+ uOCEX*G1078+uEREX*'PH + UC'!H1078+uHOEX*I1078+uNES*S1078+ uOCEX*N1078+uEREX*O1078+uHOEX*P1078)/(1+oDR)^A$5:A$65536</f>
        <v>71.840509703132284</v>
      </c>
    </row>
    <row r="1079" spans="1:25" x14ac:dyDescent="0.25">
      <c r="A1079" s="4">
        <v>1073</v>
      </c>
      <c r="C1079" s="106">
        <f>IF(male=0,VLOOKUP((($A$5:$A$1570/'Life tables'!$I$2)*2)+age,lifetable,13,1),IF(male=1,VLOOKUP((($A$5:$A$1570/'Life tables'!$I$2)*2)+age,lifetable,10,1),"error"))</f>
        <v>2.610284460822232E-3</v>
      </c>
      <c r="F1079" s="97">
        <f t="shared" si="308"/>
        <v>21.586813763192261</v>
      </c>
      <c r="G1079" s="97">
        <f t="shared" si="323"/>
        <v>2.1684406212247325</v>
      </c>
      <c r="H1079" s="97">
        <f t="shared" si="309"/>
        <v>4.9622099577564624E-2</v>
      </c>
      <c r="I1079" s="97">
        <f t="shared" si="310"/>
        <v>4.9622099577564624E-2</v>
      </c>
      <c r="J1079" s="97">
        <f t="shared" si="324"/>
        <v>6.2267026973404249E-2</v>
      </c>
      <c r="K1079" s="97">
        <f t="shared" si="311"/>
        <v>0.11963392445256342</v>
      </c>
      <c r="L1079" s="97">
        <f t="shared" si="312"/>
        <v>19.137227991386432</v>
      </c>
      <c r="M1079" s="97">
        <f t="shared" si="313"/>
        <v>126.76285562353874</v>
      </c>
      <c r="N1079" s="97">
        <f t="shared" si="325"/>
        <v>12.207537644434222</v>
      </c>
      <c r="O1079" s="97">
        <f t="shared" si="314"/>
        <v>0.29139265819827437</v>
      </c>
      <c r="P1079" s="97">
        <f t="shared" si="315"/>
        <v>0.29139265819827437</v>
      </c>
      <c r="Q1079" s="97">
        <f t="shared" si="326"/>
        <v>0.36427349351712962</v>
      </c>
      <c r="R1079" s="97">
        <f t="shared" si="316"/>
        <v>2.2842014147220927E-2</v>
      </c>
      <c r="S1079" s="97">
        <f t="shared" si="317"/>
        <v>113.58541715504361</v>
      </c>
      <c r="T1079" s="97">
        <f t="shared" si="318"/>
        <v>250.55794935966622</v>
      </c>
      <c r="U1079" s="97">
        <f t="shared" si="319"/>
        <v>601.6613977126915</v>
      </c>
      <c r="V1079" s="33">
        <f t="shared" si="320"/>
        <v>999.99999999999841</v>
      </c>
      <c r="W1079" s="101">
        <f t="shared" si="321"/>
        <v>8504.4021587193438</v>
      </c>
      <c r="X1079" s="108">
        <f t="shared" si="322"/>
        <v>147.78065292764069</v>
      </c>
      <c r="Y1079" s="32">
        <f>(uNES*L1079+ uOCEX*G1079+uEREX*'PH + UC'!H1079+uHOEX*I1079+uNES*S1079+ uOCEX*N1079+uEREX*O1079+uHOEX*P1079)/(1+oDR)^A$5:A$65536</f>
        <v>71.544373889248646</v>
      </c>
    </row>
    <row r="1080" spans="1:25" x14ac:dyDescent="0.25">
      <c r="A1080" s="4">
        <v>1074</v>
      </c>
      <c r="C1080" s="106">
        <f>IF(male=0,VLOOKUP((($A$5:$A$1570/'Life tables'!$I$2)*2)+age,lifetable,13,1),IF(male=1,VLOOKUP((($A$5:$A$1570/'Life tables'!$I$2)*2)+age,lifetable,10,1),"error"))</f>
        <v>2.610284460822232E-3</v>
      </c>
      <c r="F1080" s="97">
        <f t="shared" si="308"/>
        <v>21.50396366163103</v>
      </c>
      <c r="G1080" s="97">
        <f t="shared" si="323"/>
        <v>2.1601181551271975</v>
      </c>
      <c r="H1080" s="97">
        <f t="shared" si="309"/>
        <v>4.9431650165493786E-2</v>
      </c>
      <c r="I1080" s="97">
        <f t="shared" si="310"/>
        <v>4.9431650165493786E-2</v>
      </c>
      <c r="J1080" s="97">
        <f t="shared" si="324"/>
        <v>6.2028046382509507E-2</v>
      </c>
      <c r="K1080" s="97">
        <f t="shared" si="311"/>
        <v>0.11917476994741992</v>
      </c>
      <c r="L1080" s="97">
        <f t="shared" si="312"/>
        <v>19.063779389842914</v>
      </c>
      <c r="M1080" s="97">
        <f t="shared" si="313"/>
        <v>126.27668926600965</v>
      </c>
      <c r="N1080" s="97">
        <f t="shared" si="325"/>
        <v>12.160718770862777</v>
      </c>
      <c r="O1080" s="97">
        <f t="shared" si="314"/>
        <v>0.29027509653914224</v>
      </c>
      <c r="P1080" s="97">
        <f t="shared" si="315"/>
        <v>0.29027509653914224</v>
      </c>
      <c r="Q1080" s="97">
        <f t="shared" si="326"/>
        <v>0.36287641614287447</v>
      </c>
      <c r="R1080" s="97">
        <f t="shared" si="316"/>
        <v>2.2754409471845344E-2</v>
      </c>
      <c r="S1080" s="97">
        <f t="shared" si="317"/>
        <v>113.14978947645388</v>
      </c>
      <c r="T1080" s="97">
        <f t="shared" si="318"/>
        <v>250.9828538221916</v>
      </c>
      <c r="U1080" s="97">
        <f t="shared" si="319"/>
        <v>601.80332689211082</v>
      </c>
      <c r="V1080" s="33">
        <f t="shared" si="320"/>
        <v>999.99999999999841</v>
      </c>
      <c r="W1080" s="101">
        <f t="shared" si="321"/>
        <v>8462.0742712402171</v>
      </c>
      <c r="X1080" s="108">
        <f t="shared" si="322"/>
        <v>147.21381928569605</v>
      </c>
      <c r="Y1080" s="32">
        <f>(uNES*L1080+ uOCEX*G1080+uEREX*'PH + UC'!H1080+uHOEX*I1080+uNES*S1080+ uOCEX*N1080+uEREX*O1080+uHOEX*P1080)/(1+oDR)^A$5:A$65536</f>
        <v>71.249458916407264</v>
      </c>
    </row>
    <row r="1081" spans="1:25" x14ac:dyDescent="0.25">
      <c r="A1081" s="4">
        <v>1075</v>
      </c>
      <c r="C1081" s="106">
        <f>IF(male=0,VLOOKUP((($A$5:$A$1570/'Life tables'!$I$2)*2)+age,lifetable,13,1),IF(male=1,VLOOKUP((($A$5:$A$1570/'Life tables'!$I$2)*2)+age,lifetable,10,1),"error"))</f>
        <v>2.610284460822232E-3</v>
      </c>
      <c r="F1081" s="97">
        <f t="shared" si="308"/>
        <v>21.421434015881907</v>
      </c>
      <c r="G1081" s="97">
        <f t="shared" si="323"/>
        <v>2.1518278794866661</v>
      </c>
      <c r="H1081" s="97">
        <f t="shared" si="309"/>
        <v>4.9241937392483857E-2</v>
      </c>
      <c r="I1081" s="97">
        <f t="shared" si="310"/>
        <v>4.9241937392483857E-2</v>
      </c>
      <c r="J1081" s="97">
        <f t="shared" si="324"/>
        <v>6.1789990144366182E-2</v>
      </c>
      <c r="K1081" s="97">
        <f t="shared" si="311"/>
        <v>0.11871739140545637</v>
      </c>
      <c r="L1081" s="97">
        <f t="shared" si="312"/>
        <v>18.990614880060452</v>
      </c>
      <c r="M1081" s="97">
        <f t="shared" si="313"/>
        <v>125.79238526981413</v>
      </c>
      <c r="N1081" s="97">
        <f t="shared" si="325"/>
        <v>12.114079246722797</v>
      </c>
      <c r="O1081" s="97">
        <f t="shared" si="314"/>
        <v>0.28916181593234863</v>
      </c>
      <c r="P1081" s="97">
        <f t="shared" si="315"/>
        <v>0.28916181593234863</v>
      </c>
      <c r="Q1081" s="97">
        <f t="shared" si="326"/>
        <v>0.36148469056403154</v>
      </c>
      <c r="R1081" s="97">
        <f t="shared" si="316"/>
        <v>2.2667140384396673E-2</v>
      </c>
      <c r="S1081" s="97">
        <f t="shared" si="317"/>
        <v>112.71583056027821</v>
      </c>
      <c r="T1081" s="97">
        <f t="shared" si="318"/>
        <v>251.4061285029</v>
      </c>
      <c r="U1081" s="97">
        <f t="shared" si="319"/>
        <v>601.94471142390069</v>
      </c>
      <c r="V1081" s="33">
        <f t="shared" si="320"/>
        <v>999.99999999999841</v>
      </c>
      <c r="W1081" s="101">
        <f t="shared" si="321"/>
        <v>8419.9571206854562</v>
      </c>
      <c r="X1081" s="108">
        <f t="shared" si="322"/>
        <v>146.64916007319778</v>
      </c>
      <c r="Y1081" s="32">
        <f>(uNES*L1081+ uOCEX*G1081+uEREX*'PH + UC'!H1081+uHOEX*I1081+uNES*S1081+ uOCEX*N1081+uEREX*O1081+uHOEX*P1081)/(1+oDR)^A$5:A$65536</f>
        <v>70.955759744767903</v>
      </c>
    </row>
    <row r="1082" spans="1:25" x14ac:dyDescent="0.25">
      <c r="A1082" s="4">
        <v>1076</v>
      </c>
      <c r="C1082" s="106">
        <f>IF(male=0,VLOOKUP((($A$5:$A$1570/'Life tables'!$I$2)*2)+age,lifetable,13,1),IF(male=1,VLOOKUP((($A$5:$A$1570/'Life tables'!$I$2)*2)+age,lifetable,10,1),"error"))</f>
        <v>2.610284460822232E-3</v>
      </c>
      <c r="F1082" s="97">
        <f t="shared" si="308"/>
        <v>21.339223458085641</v>
      </c>
      <c r="G1082" s="97">
        <f t="shared" si="323"/>
        <v>2.1435696568988134</v>
      </c>
      <c r="H1082" s="97">
        <f t="shared" si="309"/>
        <v>4.905295811420568E-2</v>
      </c>
      <c r="I1082" s="97">
        <f t="shared" si="310"/>
        <v>4.905295811420568E-2</v>
      </c>
      <c r="J1082" s="97">
        <f t="shared" si="324"/>
        <v>6.1552854313392975E-2</v>
      </c>
      <c r="K1082" s="97">
        <f t="shared" si="311"/>
        <v>0.11826178124600933</v>
      </c>
      <c r="L1082" s="97">
        <f t="shared" si="312"/>
        <v>18.917733249399014</v>
      </c>
      <c r="M1082" s="97">
        <f t="shared" si="313"/>
        <v>125.30993661511214</v>
      </c>
      <c r="N1082" s="97">
        <f t="shared" si="325"/>
        <v>12.067618395988479</v>
      </c>
      <c r="O1082" s="97">
        <f t="shared" si="314"/>
        <v>0.28805280024122776</v>
      </c>
      <c r="P1082" s="97">
        <f t="shared" si="315"/>
        <v>0.28805280024122776</v>
      </c>
      <c r="Q1082" s="97">
        <f t="shared" si="326"/>
        <v>0.36009829660795928</v>
      </c>
      <c r="R1082" s="97">
        <f t="shared" si="316"/>
        <v>2.2580205619935876E-2</v>
      </c>
      <c r="S1082" s="97">
        <f t="shared" si="317"/>
        <v>112.28353411641331</v>
      </c>
      <c r="T1082" s="97">
        <f t="shared" si="318"/>
        <v>251.82777965382135</v>
      </c>
      <c r="U1082" s="97">
        <f t="shared" si="319"/>
        <v>602.08555341076658</v>
      </c>
      <c r="V1082" s="33">
        <f t="shared" si="320"/>
        <v>999.99999999999841</v>
      </c>
      <c r="W1082" s="101">
        <f t="shared" si="321"/>
        <v>8378.0496600206789</v>
      </c>
      <c r="X1082" s="108">
        <f t="shared" si="322"/>
        <v>146.08666693541048</v>
      </c>
      <c r="Y1082" s="32">
        <f>(uNES*L1082+ uOCEX*G1082+uEREX*'PH + UC'!H1082+uHOEX*I1082+uNES*S1082+ uOCEX*N1082+uEREX*O1082+uHOEX*P1082)/(1+oDR)^A$5:A$65536</f>
        <v>70.663271355651858</v>
      </c>
    </row>
    <row r="1083" spans="1:25" x14ac:dyDescent="0.25">
      <c r="A1083" s="4">
        <v>1077</v>
      </c>
      <c r="C1083" s="106">
        <f>IF(male=0,VLOOKUP((($A$5:$A$1570/'Life tables'!$I$2)*2)+age,lifetable,13,1),IF(male=1,VLOOKUP((($A$5:$A$1570/'Life tables'!$I$2)*2)+age,lifetable,10,1),"error"))</f>
        <v>2.610284460822232E-3</v>
      </c>
      <c r="F1083" s="97">
        <f t="shared" si="308"/>
        <v>21.257330632821578</v>
      </c>
      <c r="G1083" s="97">
        <f t="shared" si="323"/>
        <v>2.1353433512087978</v>
      </c>
      <c r="H1083" s="97">
        <f t="shared" si="309"/>
        <v>4.8864709214922988E-2</v>
      </c>
      <c r="I1083" s="97">
        <f t="shared" si="310"/>
        <v>4.8864709214922988E-2</v>
      </c>
      <c r="J1083" s="97">
        <f t="shared" si="324"/>
        <v>6.131663497988761E-2</v>
      </c>
      <c r="K1083" s="97">
        <f t="shared" si="311"/>
        <v>0.11780793195734993</v>
      </c>
      <c r="L1083" s="97">
        <f t="shared" si="312"/>
        <v>18.845133296245699</v>
      </c>
      <c r="M1083" s="97">
        <f t="shared" si="313"/>
        <v>124.8293363025889</v>
      </c>
      <c r="N1083" s="97">
        <f t="shared" si="325"/>
        <v>12.021335544610643</v>
      </c>
      <c r="O1083" s="97">
        <f t="shared" si="314"/>
        <v>0.2869480333762956</v>
      </c>
      <c r="P1083" s="97">
        <f t="shared" si="315"/>
        <v>0.2869480333762956</v>
      </c>
      <c r="Q1083" s="97">
        <f t="shared" si="326"/>
        <v>0.35871721416099878</v>
      </c>
      <c r="R1083" s="97">
        <f t="shared" si="316"/>
        <v>2.2493603917222448E-2</v>
      </c>
      <c r="S1083" s="97">
        <f t="shared" si="317"/>
        <v>111.85289387314744</v>
      </c>
      <c r="T1083" s="97">
        <f t="shared" si="318"/>
        <v>252.24781350296223</v>
      </c>
      <c r="U1083" s="97">
        <f t="shared" si="319"/>
        <v>602.22585494664111</v>
      </c>
      <c r="V1083" s="33">
        <f t="shared" si="320"/>
        <v>999.99999999999841</v>
      </c>
      <c r="W1083" s="101">
        <f t="shared" si="321"/>
        <v>8336.3508472930662</v>
      </c>
      <c r="X1083" s="108">
        <f t="shared" si="322"/>
        <v>145.52633155039501</v>
      </c>
      <c r="Y1083" s="32">
        <f>(uNES*L1083+ uOCEX*G1083+uEREX*'PH + UC'!H1083+uHOEX*I1083+uNES*S1083+ uOCEX*N1083+uEREX*O1083+uHOEX*P1083)/(1+oDR)^A$5:A$65536</f>
        <v>70.371988751434671</v>
      </c>
    </row>
    <row r="1084" spans="1:25" x14ac:dyDescent="0.25">
      <c r="A1084" s="4">
        <v>1078</v>
      </c>
      <c r="C1084" s="106">
        <f>IF(male=0,VLOOKUP((($A$5:$A$1570/'Life tables'!$I$2)*2)+age,lifetable,13,1),IF(male=1,VLOOKUP((($A$5:$A$1570/'Life tables'!$I$2)*2)+age,lifetable,10,1),"error"))</f>
        <v>2.610284460822232E-3</v>
      </c>
      <c r="F1084" s="97">
        <f t="shared" si="308"/>
        <v>21.17575419668708</v>
      </c>
      <c r="G1084" s="97">
        <f t="shared" si="323"/>
        <v>2.1271488274690129</v>
      </c>
      <c r="H1084" s="97">
        <f t="shared" si="309"/>
        <v>4.867718760652559E-2</v>
      </c>
      <c r="I1084" s="97">
        <f t="shared" si="310"/>
        <v>4.867718760652559E-2</v>
      </c>
      <c r="J1084" s="97">
        <f t="shared" si="324"/>
        <v>6.1081328268813732E-2</v>
      </c>
      <c r="K1084" s="97">
        <f t="shared" si="311"/>
        <v>0.11735583609435302</v>
      </c>
      <c r="L1084" s="97">
        <f t="shared" si="312"/>
        <v>18.772813829641848</v>
      </c>
      <c r="M1084" s="97">
        <f t="shared" si="313"/>
        <v>124.35057735370792</v>
      </c>
      <c r="N1084" s="97">
        <f t="shared" si="325"/>
        <v>11.975230020541106</v>
      </c>
      <c r="O1084" s="97">
        <f t="shared" si="314"/>
        <v>0.28584749929583159</v>
      </c>
      <c r="P1084" s="97">
        <f t="shared" si="315"/>
        <v>0.28584749929583159</v>
      </c>
      <c r="Q1084" s="97">
        <f t="shared" si="326"/>
        <v>0.3573414231692007</v>
      </c>
      <c r="R1084" s="97">
        <f t="shared" si="316"/>
        <v>2.2407334018760036E-2</v>
      </c>
      <c r="S1084" s="97">
        <f t="shared" si="317"/>
        <v>111.42390357738719</v>
      </c>
      <c r="T1084" s="97">
        <f t="shared" si="318"/>
        <v>252.66623625440025</v>
      </c>
      <c r="U1084" s="97">
        <f t="shared" si="319"/>
        <v>602.36561811675426</v>
      </c>
      <c r="V1084" s="33">
        <f t="shared" si="320"/>
        <v>999.99999999999841</v>
      </c>
      <c r="W1084" s="101">
        <f t="shared" si="321"/>
        <v>8294.8596456131145</v>
      </c>
      <c r="X1084" s="108">
        <f t="shared" si="322"/>
        <v>144.96814562884387</v>
      </c>
      <c r="Y1084" s="32">
        <f>(uNES*L1084+ uOCEX*G1084+uEREX*'PH + UC'!H1084+uHOEX*I1084+uNES*S1084+ uOCEX*N1084+uEREX*O1084+uHOEX*P1084)/(1+oDR)^A$5:A$65536</f>
        <v>70.081906955440147</v>
      </c>
    </row>
    <row r="1085" spans="1:25" x14ac:dyDescent="0.25">
      <c r="A1085" s="4">
        <v>1079</v>
      </c>
      <c r="C1085" s="106">
        <f>IF(male=0,VLOOKUP((($A$5:$A$1570/'Life tables'!$I$2)*2)+age,lifetable,13,1),IF(male=1,VLOOKUP((($A$5:$A$1570/'Life tables'!$I$2)*2)+age,lifetable,10,1),"error"))</f>
        <v>2.610284460822232E-3</v>
      </c>
      <c r="F1085" s="97">
        <f t="shared" si="308"/>
        <v>21.094492817897891</v>
      </c>
      <c r="G1085" s="97">
        <f t="shared" si="323"/>
        <v>2.1189859518989431</v>
      </c>
      <c r="H1085" s="97">
        <f t="shared" si="309"/>
        <v>4.8490390227610737E-2</v>
      </c>
      <c r="I1085" s="97">
        <f t="shared" si="310"/>
        <v>4.8490390227610737E-2</v>
      </c>
      <c r="J1085" s="97">
        <f t="shared" si="324"/>
        <v>6.0846930338648138E-2</v>
      </c>
      <c r="K1085" s="97">
        <f t="shared" si="311"/>
        <v>0.11690548627628244</v>
      </c>
      <c r="L1085" s="97">
        <f t="shared" si="312"/>
        <v>18.700773668928797</v>
      </c>
      <c r="M1085" s="97">
        <f t="shared" si="313"/>
        <v>123.87365281094597</v>
      </c>
      <c r="N1085" s="97">
        <f t="shared" si="325"/>
        <v>11.929301153755306</v>
      </c>
      <c r="O1085" s="97">
        <f t="shared" si="314"/>
        <v>0.28475118200641897</v>
      </c>
      <c r="P1085" s="97">
        <f t="shared" si="315"/>
        <v>0.28475118200641897</v>
      </c>
      <c r="Q1085" s="97">
        <f t="shared" si="326"/>
        <v>0.35597090363900086</v>
      </c>
      <c r="R1085" s="97">
        <f t="shared" si="316"/>
        <v>2.2321394670838768E-2</v>
      </c>
      <c r="S1085" s="97">
        <f t="shared" si="317"/>
        <v>110.99655699486799</v>
      </c>
      <c r="T1085" s="97">
        <f t="shared" si="318"/>
        <v>253.08305408837791</v>
      </c>
      <c r="U1085" s="97">
        <f t="shared" si="319"/>
        <v>602.50484499770141</v>
      </c>
      <c r="V1085" s="33">
        <f t="shared" si="320"/>
        <v>999.99999999999841</v>
      </c>
      <c r="W1085" s="101">
        <f t="shared" si="321"/>
        <v>8253.5750231360871</v>
      </c>
      <c r="X1085" s="108">
        <f t="shared" si="322"/>
        <v>144.41210091391909</v>
      </c>
      <c r="Y1085" s="32">
        <f>(uNES*L1085+ uOCEX*G1085+uEREX*'PH + UC'!H1085+uHOEX*I1085+uNES*S1085+ uOCEX*N1085+uEREX*O1085+uHOEX*P1085)/(1+oDR)^A$5:A$65536</f>
        <v>69.793021011835805</v>
      </c>
    </row>
    <row r="1086" spans="1:25" x14ac:dyDescent="0.25">
      <c r="A1086" s="4">
        <v>1080</v>
      </c>
      <c r="C1086" s="106">
        <f>IF(male=0,VLOOKUP((($A$5:$A$1570/'Life tables'!$I$2)*2)+age,lifetable,13,1),IF(male=1,VLOOKUP((($A$5:$A$1570/'Life tables'!$I$2)*2)+age,lifetable,10,1),"error"))</f>
        <v>2.610284460822232E-3</v>
      </c>
      <c r="F1086" s="97">
        <f t="shared" si="308"/>
        <v>21.013545175908316</v>
      </c>
      <c r="G1086" s="97">
        <f t="shared" si="323"/>
        <v>2.1108545918470099</v>
      </c>
      <c r="H1086" s="97">
        <f t="shared" si="309"/>
        <v>4.8304314042610028E-2</v>
      </c>
      <c r="I1086" s="97">
        <f t="shared" si="310"/>
        <v>4.8304314042610028E-2</v>
      </c>
      <c r="J1086" s="97">
        <f t="shared" si="324"/>
        <v>6.0613437380285164E-2</v>
      </c>
      <c r="K1086" s="97">
        <f t="shared" si="311"/>
        <v>0.11645687518468605</v>
      </c>
      <c r="L1086" s="97">
        <f t="shared" si="312"/>
        <v>18.629011643411115</v>
      </c>
      <c r="M1086" s="97">
        <f t="shared" si="313"/>
        <v>123.39855573801077</v>
      </c>
      <c r="N1086" s="97">
        <f t="shared" si="325"/>
        <v>11.883548276273268</v>
      </c>
      <c r="O1086" s="97">
        <f t="shared" si="314"/>
        <v>0.28365906556344495</v>
      </c>
      <c r="P1086" s="97">
        <f t="shared" si="315"/>
        <v>0.28365906556344495</v>
      </c>
      <c r="Q1086" s="97">
        <f t="shared" si="326"/>
        <v>0.3546056356378457</v>
      </c>
      <c r="R1086" s="97">
        <f t="shared" si="316"/>
        <v>2.2235784623574464E-2</v>
      </c>
      <c r="S1086" s="97">
        <f t="shared" si="317"/>
        <v>110.57084791034919</v>
      </c>
      <c r="T1086" s="97">
        <f t="shared" si="318"/>
        <v>253.49827316139604</v>
      </c>
      <c r="U1086" s="97">
        <f t="shared" si="319"/>
        <v>602.64353765750968</v>
      </c>
      <c r="V1086" s="33">
        <f t="shared" si="320"/>
        <v>999.99999999999841</v>
      </c>
      <c r="W1086" s="101">
        <f t="shared" si="321"/>
        <v>8212.4959530432279</v>
      </c>
      <c r="X1086" s="108">
        <f t="shared" si="322"/>
        <v>143.85818918109271</v>
      </c>
      <c r="Y1086" s="32">
        <f>(uNES*L1086+ uOCEX*G1086+uEREX*'PH + UC'!H1086+uHOEX*I1086+uNES*S1086+ uOCEX*N1086+uEREX*O1086+uHOEX*P1086)/(1+oDR)^A$5:A$65536</f>
        <v>69.505325985529893</v>
      </c>
    </row>
    <row r="1087" spans="1:25" x14ac:dyDescent="0.25">
      <c r="A1087" s="4">
        <v>1081</v>
      </c>
      <c r="C1087" s="106">
        <f>IF(male=0,VLOOKUP((($A$5:$A$1570/'Life tables'!$I$2)*2)+age,lifetable,13,1),IF(male=1,VLOOKUP((($A$5:$A$1570/'Life tables'!$I$2)*2)+age,lifetable,10,1),"error"))</f>
        <v>2.610284460822232E-3</v>
      </c>
      <c r="F1087" s="97">
        <f t="shared" si="308"/>
        <v>20.932909961050306</v>
      </c>
      <c r="G1087" s="97">
        <f t="shared" si="323"/>
        <v>2.102754615754316</v>
      </c>
      <c r="H1087" s="97">
        <f t="shared" si="309"/>
        <v>4.8118956040959726E-2</v>
      </c>
      <c r="I1087" s="97">
        <f t="shared" si="310"/>
        <v>4.8118956040959726E-2</v>
      </c>
      <c r="J1087" s="97">
        <f t="shared" si="324"/>
        <v>6.0380845615995653E-2</v>
      </c>
      <c r="K1087" s="97">
        <f t="shared" si="311"/>
        <v>0.11600999556139546</v>
      </c>
      <c r="L1087" s="97">
        <f t="shared" si="312"/>
        <v>18.55752659203668</v>
      </c>
      <c r="M1087" s="97">
        <f t="shared" si="313"/>
        <v>122.92527922004238</v>
      </c>
      <c r="N1087" s="97">
        <f t="shared" si="325"/>
        <v>11.837970722179</v>
      </c>
      <c r="O1087" s="97">
        <f t="shared" si="314"/>
        <v>0.28257113407156381</v>
      </c>
      <c r="P1087" s="97">
        <f t="shared" si="315"/>
        <v>0.28257113407156381</v>
      </c>
      <c r="Q1087" s="97">
        <f t="shared" si="326"/>
        <v>0.3532455992947709</v>
      </c>
      <c r="R1087" s="97">
        <f t="shared" si="316"/>
        <v>2.2150502630944958E-2</v>
      </c>
      <c r="S1087" s="97">
        <f t="shared" si="317"/>
        <v>110.14677012779454</v>
      </c>
      <c r="T1087" s="97">
        <f t="shared" si="318"/>
        <v>253.9118996063068</v>
      </c>
      <c r="U1087" s="97">
        <f t="shared" si="319"/>
        <v>602.78169815570197</v>
      </c>
      <c r="V1087" s="33">
        <f t="shared" si="320"/>
        <v>999.99999999999841</v>
      </c>
      <c r="W1087" s="101">
        <f t="shared" si="321"/>
        <v>8171.6214135226974</v>
      </c>
      <c r="X1087" s="108">
        <f t="shared" si="322"/>
        <v>143.30640223798957</v>
      </c>
      <c r="Y1087" s="32">
        <f>(uNES*L1087+ uOCEX*G1087+uEREX*'PH + UC'!H1087+uHOEX*I1087+uNES*S1087+ uOCEX*N1087+uEREX*O1087+uHOEX*P1087)/(1+oDR)^A$5:A$65536</f>
        <v>69.21881696206971</v>
      </c>
    </row>
    <row r="1088" spans="1:25" x14ac:dyDescent="0.25">
      <c r="A1088" s="4">
        <v>1082</v>
      </c>
      <c r="C1088" s="106">
        <f>IF(male=0,VLOOKUP((($A$5:$A$1570/'Life tables'!$I$2)*2)+age,lifetable,13,1),IF(male=1,VLOOKUP((($A$5:$A$1570/'Life tables'!$I$2)*2)+age,lifetable,10,1),"error"))</f>
        <v>2.610284460822232E-3</v>
      </c>
      <c r="F1088" s="97">
        <f t="shared" si="308"/>
        <v>20.85258587419036</v>
      </c>
      <c r="G1088" s="97">
        <f t="shared" si="323"/>
        <v>2.0946858931201824</v>
      </c>
      <c r="H1088" s="97">
        <f t="shared" si="309"/>
        <v>4.7934313236312129E-2</v>
      </c>
      <c r="I1088" s="97">
        <f t="shared" si="310"/>
        <v>4.7934313236312129E-2</v>
      </c>
      <c r="J1088" s="97">
        <f t="shared" si="324"/>
        <v>6.014915129843728E-2</v>
      </c>
      <c r="K1088" s="97">
        <f t="shared" si="311"/>
        <v>0.11556484020662471</v>
      </c>
      <c r="L1088" s="97">
        <f t="shared" si="312"/>
        <v>18.486317363092493</v>
      </c>
      <c r="M1088" s="97">
        <f t="shared" si="313"/>
        <v>122.45381636379921</v>
      </c>
      <c r="N1088" s="97">
        <f t="shared" si="325"/>
        <v>11.792567827638397</v>
      </c>
      <c r="O1088" s="97">
        <f t="shared" si="314"/>
        <v>0.28148737168512433</v>
      </c>
      <c r="P1088" s="97">
        <f t="shared" si="315"/>
        <v>0.28148737168512433</v>
      </c>
      <c r="Q1088" s="97">
        <f t="shared" si="326"/>
        <v>0.35189077480093572</v>
      </c>
      <c r="R1088" s="97">
        <f t="shared" si="316"/>
        <v>2.2065547450823599E-2</v>
      </c>
      <c r="S1088" s="97">
        <f t="shared" si="317"/>
        <v>109.72431747053881</v>
      </c>
      <c r="T1088" s="97">
        <f t="shared" si="318"/>
        <v>254.32393953240617</v>
      </c>
      <c r="U1088" s="97">
        <f t="shared" si="319"/>
        <v>602.91932854335937</v>
      </c>
      <c r="V1088" s="33">
        <f t="shared" si="320"/>
        <v>999.99999999999829</v>
      </c>
      <c r="W1088" s="101">
        <f t="shared" si="321"/>
        <v>8130.9503877503203</v>
      </c>
      <c r="X1088" s="108">
        <f t="shared" si="322"/>
        <v>142.75673192423275</v>
      </c>
      <c r="Y1088" s="32">
        <f>(uNES*L1088+ uOCEX*G1088+uEREX*'PH + UC'!H1088+uHOEX*I1088+uNES*S1088+ uOCEX*N1088+uEREX*O1088+uHOEX*P1088)/(1+oDR)^A$5:A$65536</f>
        <v>68.933489047540775</v>
      </c>
    </row>
    <row r="1089" spans="1:25" x14ac:dyDescent="0.25">
      <c r="A1089" s="4">
        <v>1083</v>
      </c>
      <c r="C1089" s="106">
        <f>IF(male=0,VLOOKUP((($A$5:$A$1570/'Life tables'!$I$2)*2)+age,lifetable,13,1),IF(male=1,VLOOKUP((($A$5:$A$1570/'Life tables'!$I$2)*2)+age,lifetable,10,1),"error"))</f>
        <v>2.610284460822232E-3</v>
      </c>
      <c r="F1089" s="97">
        <f t="shared" si="308"/>
        <v>20.772571626403391</v>
      </c>
      <c r="G1089" s="97">
        <f t="shared" si="323"/>
        <v>2.0866482944693869</v>
      </c>
      <c r="H1089" s="97">
        <f t="shared" si="309"/>
        <v>4.775038266578583E-2</v>
      </c>
      <c r="I1089" s="97">
        <f t="shared" si="310"/>
        <v>4.775038266578583E-2</v>
      </c>
      <c r="J1089" s="97">
        <f t="shared" si="324"/>
        <v>5.9918350709713852E-2</v>
      </c>
      <c r="K1089" s="97">
        <f t="shared" si="311"/>
        <v>0.11512140197716275</v>
      </c>
      <c r="L1089" s="97">
        <f t="shared" si="312"/>
        <v>18.415382813915556</v>
      </c>
      <c r="M1089" s="97">
        <f t="shared" si="313"/>
        <v>121.98416029782936</v>
      </c>
      <c r="N1089" s="97">
        <f t="shared" si="325"/>
        <v>11.74733893091576</v>
      </c>
      <c r="O1089" s="97">
        <f t="shared" si="314"/>
        <v>0.28040776260856387</v>
      </c>
      <c r="P1089" s="97">
        <f t="shared" si="315"/>
        <v>0.28040776260856387</v>
      </c>
      <c r="Q1089" s="97">
        <f t="shared" si="326"/>
        <v>0.35054114241011586</v>
      </c>
      <c r="R1089" s="97">
        <f t="shared" si="316"/>
        <v>2.198091784501012E-2</v>
      </c>
      <c r="S1089" s="97">
        <f t="shared" si="317"/>
        <v>109.30348378144134</v>
      </c>
      <c r="T1089" s="97">
        <f t="shared" si="318"/>
        <v>254.73439902552599</v>
      </c>
      <c r="U1089" s="97">
        <f t="shared" si="319"/>
        <v>603.0564308631815</v>
      </c>
      <c r="V1089" s="33">
        <f t="shared" si="320"/>
        <v>999.99999999999818</v>
      </c>
      <c r="W1089" s="101">
        <f t="shared" si="321"/>
        <v>8090.4818638701227</v>
      </c>
      <c r="X1089" s="108">
        <f t="shared" si="322"/>
        <v>142.20917011129075</v>
      </c>
      <c r="Y1089" s="32">
        <f>(uNES*L1089+ uOCEX*G1089+uEREX*'PH + UC'!H1089+uHOEX*I1089+uNES*S1089+ uOCEX*N1089+uEREX*O1089+uHOEX*P1089)/(1+oDR)^A$5:A$65536</f>
        <v>68.649337368467954</v>
      </c>
    </row>
    <row r="1090" spans="1:25" x14ac:dyDescent="0.25">
      <c r="A1090" s="4">
        <v>1084</v>
      </c>
      <c r="C1090" s="106">
        <f>IF(male=0,VLOOKUP((($A$5:$A$1570/'Life tables'!$I$2)*2)+age,lifetable,13,1),IF(male=1,VLOOKUP((($A$5:$A$1570/'Life tables'!$I$2)*2)+age,lifetable,10,1),"error"))</f>
        <v>2.610284460822232E-3</v>
      </c>
      <c r="F1090" s="97">
        <f t="shared" si="308"/>
        <v>20.692865938662635</v>
      </c>
      <c r="G1090" s="97">
        <f t="shared" si="323"/>
        <v>2.0786416913210144</v>
      </c>
      <c r="H1090" s="97">
        <f t="shared" si="309"/>
        <v>4.7567161389252925E-2</v>
      </c>
      <c r="I1090" s="97">
        <f t="shared" si="310"/>
        <v>4.7567161389252925E-2</v>
      </c>
      <c r="J1090" s="97">
        <f t="shared" si="324"/>
        <v>5.9688440160480791E-2</v>
      </c>
      <c r="K1090" s="97">
        <f t="shared" si="311"/>
        <v>0.11467967378465496</v>
      </c>
      <c r="L1090" s="97">
        <f t="shared" si="312"/>
        <v>18.34472181061798</v>
      </c>
      <c r="M1090" s="97">
        <f t="shared" si="313"/>
        <v>121.5163041726281</v>
      </c>
      <c r="N1090" s="97">
        <f t="shared" si="325"/>
        <v>11.702283372388937</v>
      </c>
      <c r="O1090" s="97">
        <f t="shared" si="314"/>
        <v>0.2793322910967701</v>
      </c>
      <c r="P1090" s="97">
        <f t="shared" si="315"/>
        <v>0.2793322910967701</v>
      </c>
      <c r="Q1090" s="97">
        <f t="shared" si="326"/>
        <v>0.34919668243915564</v>
      </c>
      <c r="R1090" s="97">
        <f t="shared" si="316"/>
        <v>2.1896612579259015E-2</v>
      </c>
      <c r="S1090" s="97">
        <f t="shared" si="317"/>
        <v>108.88426292302721</v>
      </c>
      <c r="T1090" s="97">
        <f t="shared" si="318"/>
        <v>255.14328414812562</v>
      </c>
      <c r="U1090" s="97">
        <f t="shared" si="319"/>
        <v>603.19300714954545</v>
      </c>
      <c r="V1090" s="33">
        <f t="shared" si="320"/>
        <v>999.99999999999829</v>
      </c>
      <c r="W1090" s="101">
        <f t="shared" si="321"/>
        <v>8050.2148349746722</v>
      </c>
      <c r="X1090" s="108">
        <f t="shared" si="322"/>
        <v>141.6637087023272</v>
      </c>
      <c r="Y1090" s="32">
        <f>(uNES*L1090+ uOCEX*G1090+uEREX*'PH + UC'!H1090+uHOEX*I1090+uNES*S1090+ uOCEX*N1090+uEREX*O1090+uHOEX*P1090)/(1+oDR)^A$5:A$65536</f>
        <v>68.366357071716976</v>
      </c>
    </row>
    <row r="1091" spans="1:25" x14ac:dyDescent="0.25">
      <c r="A1091" s="4">
        <v>1085</v>
      </c>
      <c r="C1091" s="106">
        <f>IF(male=0,VLOOKUP((($A$5:$A$1570/'Life tables'!$I$2)*2)+age,lifetable,13,1),IF(male=1,VLOOKUP((($A$5:$A$1570/'Life tables'!$I$2)*2)+age,lifetable,10,1),"error"))</f>
        <v>2.610284460822232E-3</v>
      </c>
      <c r="F1091" s="97">
        <f t="shared" si="308"/>
        <v>20.613467541544818</v>
      </c>
      <c r="G1091" s="97">
        <f t="shared" si="323"/>
        <v>2.0706659561588396</v>
      </c>
      <c r="H1091" s="97">
        <f t="shared" si="309"/>
        <v>4.7384646488661288E-2</v>
      </c>
      <c r="I1091" s="97">
        <f t="shared" si="310"/>
        <v>4.7384646488661288E-2</v>
      </c>
      <c r="J1091" s="97">
        <f t="shared" si="324"/>
        <v>5.9459415989094738E-2</v>
      </c>
      <c r="K1091" s="97">
        <f t="shared" si="311"/>
        <v>0.11423964859396916</v>
      </c>
      <c r="L1091" s="97">
        <f t="shared" si="312"/>
        <v>18.274333227825593</v>
      </c>
      <c r="M1091" s="97">
        <f t="shared" si="313"/>
        <v>121.05024116078235</v>
      </c>
      <c r="N1091" s="97">
        <f t="shared" si="325"/>
        <v>11.657400494563259</v>
      </c>
      <c r="O1091" s="97">
        <f t="shared" si="314"/>
        <v>0.27826094145541341</v>
      </c>
      <c r="P1091" s="97">
        <f t="shared" si="315"/>
        <v>0.27826094145541341</v>
      </c>
      <c r="Q1091" s="97">
        <f t="shared" si="326"/>
        <v>0.34785737526838345</v>
      </c>
      <c r="R1091" s="97">
        <f t="shared" si="316"/>
        <v>2.1812630423305591E-2</v>
      </c>
      <c r="S1091" s="97">
        <f t="shared" si="317"/>
        <v>108.46664877761657</v>
      </c>
      <c r="T1091" s="97">
        <f t="shared" si="318"/>
        <v>255.55060093938309</v>
      </c>
      <c r="U1091" s="97">
        <f t="shared" si="319"/>
        <v>603.32905942856269</v>
      </c>
      <c r="V1091" s="33">
        <f t="shared" si="320"/>
        <v>999.99999999999818</v>
      </c>
      <c r="W1091" s="101">
        <f t="shared" si="321"/>
        <v>8010.1482990852301</v>
      </c>
      <c r="X1091" s="108">
        <f t="shared" si="322"/>
        <v>141.12033963205243</v>
      </c>
      <c r="Y1091" s="32">
        <f>(uNES*L1091+ uOCEX*G1091+uEREX*'PH + UC'!H1091+uHOEX*I1091+uNES*S1091+ uOCEX*N1091+uEREX*O1091+uHOEX*P1091)/(1+oDR)^A$5:A$65536</f>
        <v>68.0845433243977</v>
      </c>
    </row>
    <row r="1092" spans="1:25" x14ac:dyDescent="0.25">
      <c r="A1092" s="4">
        <v>1086</v>
      </c>
      <c r="C1092" s="106">
        <f>IF(male=0,VLOOKUP((($A$5:$A$1570/'Life tables'!$I$2)*2)+age,lifetable,13,1),IF(male=1,VLOOKUP((($A$5:$A$1570/'Life tables'!$I$2)*2)+age,lifetable,10,1),"error"))</f>
        <v>2.610284460822232E-3</v>
      </c>
      <c r="F1092" s="97">
        <f t="shared" si="308"/>
        <v>20.534375174949769</v>
      </c>
      <c r="G1092" s="97">
        <f t="shared" si="323"/>
        <v>2.0627209624031639</v>
      </c>
      <c r="H1092" s="97">
        <f t="shared" si="309"/>
        <v>4.7202835067389988E-2</v>
      </c>
      <c r="I1092" s="97">
        <f t="shared" si="310"/>
        <v>4.7202835067389988E-2</v>
      </c>
      <c r="J1092" s="97">
        <f t="shared" si="324"/>
        <v>5.9231274560804764E-2</v>
      </c>
      <c r="K1092" s="97">
        <f t="shared" si="311"/>
        <v>0.11380131942164173</v>
      </c>
      <c r="L1092" s="97">
        <f t="shared" si="312"/>
        <v>18.204215948429379</v>
      </c>
      <c r="M1092" s="97">
        <f t="shared" si="313"/>
        <v>120.58596445710265</v>
      </c>
      <c r="N1092" s="97">
        <f t="shared" si="325"/>
        <v>11.612689642084234</v>
      </c>
      <c r="O1092" s="97">
        <f t="shared" si="314"/>
        <v>0.27719369804125005</v>
      </c>
      <c r="P1092" s="97">
        <f t="shared" si="315"/>
        <v>0.27719369804125005</v>
      </c>
      <c r="Q1092" s="97">
        <f t="shared" si="326"/>
        <v>0.34652320134199066</v>
      </c>
      <c r="R1092" s="97">
        <f t="shared" si="316"/>
        <v>2.1728970150889738E-2</v>
      </c>
      <c r="S1092" s="97">
        <f t="shared" si="317"/>
        <v>108.05063524744304</v>
      </c>
      <c r="T1092" s="97">
        <f t="shared" si="318"/>
        <v>255.95635541528588</v>
      </c>
      <c r="U1092" s="97">
        <f t="shared" si="319"/>
        <v>603.46458971813524</v>
      </c>
      <c r="V1092" s="33">
        <f t="shared" si="320"/>
        <v>999.99999999999818</v>
      </c>
      <c r="W1092" s="101">
        <f t="shared" si="321"/>
        <v>7970.2812591318034</v>
      </c>
      <c r="X1092" s="108">
        <f t="shared" si="322"/>
        <v>140.57905486657711</v>
      </c>
      <c r="Y1092" s="32">
        <f>(uNES*L1092+ uOCEX*G1092+uEREX*'PH + UC'!H1092+uHOEX*I1092+uNES*S1092+ uOCEX*N1092+uEREX*O1092+uHOEX*P1092)/(1+oDR)^A$5:A$65536</f>
        <v>67.803891313768119</v>
      </c>
    </row>
    <row r="1093" spans="1:25" x14ac:dyDescent="0.25">
      <c r="A1093" s="4">
        <v>1087</v>
      </c>
      <c r="C1093" s="106">
        <f>IF(male=0,VLOOKUP((($A$5:$A$1570/'Life tables'!$I$2)*2)+age,lifetable,13,1),IF(male=1,VLOOKUP((($A$5:$A$1570/'Life tables'!$I$2)*2)+age,lifetable,10,1),"error"))</f>
        <v>2.610284460822232E-3</v>
      </c>
      <c r="F1093" s="97">
        <f t="shared" si="308"/>
        <v>20.455587587833708</v>
      </c>
      <c r="G1093" s="97">
        <f t="shared" si="323"/>
        <v>2.0548065843840204</v>
      </c>
      <c r="H1093" s="97">
        <f t="shared" si="309"/>
        <v>4.7021724249636257E-2</v>
      </c>
      <c r="I1093" s="97">
        <f t="shared" si="310"/>
        <v>4.7021724249636257E-2</v>
      </c>
      <c r="J1093" s="97">
        <f t="shared" si="324"/>
        <v>5.9004012266983048E-2</v>
      </c>
      <c r="K1093" s="97">
        <f t="shared" si="311"/>
        <v>0.11336467933439946</v>
      </c>
      <c r="L1093" s="97">
        <f t="shared" si="312"/>
        <v>18.134368863349032</v>
      </c>
      <c r="M1093" s="97">
        <f t="shared" si="313"/>
        <v>120.12346727874338</v>
      </c>
      <c r="N1093" s="97">
        <f t="shared" si="325"/>
        <v>11.568150161749138</v>
      </c>
      <c r="O1093" s="97">
        <f t="shared" si="314"/>
        <v>0.27613054526239861</v>
      </c>
      <c r="P1093" s="97">
        <f t="shared" si="315"/>
        <v>0.27613054526239861</v>
      </c>
      <c r="Q1093" s="97">
        <f t="shared" si="326"/>
        <v>0.34519414116837721</v>
      </c>
      <c r="R1093" s="97">
        <f t="shared" si="316"/>
        <v>2.1645630539777583E-2</v>
      </c>
      <c r="S1093" s="97">
        <f t="shared" si="317"/>
        <v>107.63621625476128</v>
      </c>
      <c r="T1093" s="97">
        <f t="shared" si="318"/>
        <v>256.36055356872123</v>
      </c>
      <c r="U1093" s="97">
        <f t="shared" si="319"/>
        <v>603.59960002800938</v>
      </c>
      <c r="V1093" s="33">
        <f t="shared" si="320"/>
        <v>999.99999999999818</v>
      </c>
      <c r="W1093" s="101">
        <f t="shared" si="321"/>
        <v>7930.612722932985</v>
      </c>
      <c r="X1093" s="108">
        <f t="shared" si="322"/>
        <v>140.03984640326755</v>
      </c>
      <c r="Y1093" s="32">
        <f>(uNES*L1093+ uOCEX*G1093+uEREX*'PH + UC'!H1093+uHOEX*I1093+uNES*S1093+ uOCEX*N1093+uEREX*O1093+uHOEX*P1093)/(1+oDR)^A$5:A$65536</f>
        <v>67.524396247139478</v>
      </c>
    </row>
    <row r="1094" spans="1:25" x14ac:dyDescent="0.25">
      <c r="A1094" s="4">
        <v>1088</v>
      </c>
      <c r="C1094" s="106">
        <f>IF(male=0,VLOOKUP((($A$5:$A$1570/'Life tables'!$I$2)*2)+age,lifetable,13,1),IF(male=1,VLOOKUP((($A$5:$A$1570/'Life tables'!$I$2)*2)+age,lifetable,10,1),"error"))</f>
        <v>2.610284460822232E-3</v>
      </c>
      <c r="F1094" s="97">
        <f t="shared" si="308"/>
        <v>20.377103537955577</v>
      </c>
      <c r="G1094" s="97">
        <f t="shared" si="323"/>
        <v>2.0469226973156958</v>
      </c>
      <c r="H1094" s="97">
        <f t="shared" si="309"/>
        <v>4.6841311179832333E-2</v>
      </c>
      <c r="I1094" s="97">
        <f t="shared" si="310"/>
        <v>4.6841311179832333E-2</v>
      </c>
      <c r="J1094" s="97">
        <f t="shared" si="324"/>
        <v>5.8777625524393161E-2</v>
      </c>
      <c r="K1094" s="97">
        <f t="shared" si="311"/>
        <v>0.1129297214477538</v>
      </c>
      <c r="L1094" s="97">
        <f t="shared" si="312"/>
        <v>18.06479087130807</v>
      </c>
      <c r="M1094" s="97">
        <f t="shared" si="313"/>
        <v>119.66274286531198</v>
      </c>
      <c r="N1094" s="97">
        <f t="shared" si="325"/>
        <v>11.523781402517516</v>
      </c>
      <c r="O1094" s="97">
        <f t="shared" si="314"/>
        <v>0.27507146757859102</v>
      </c>
      <c r="P1094" s="97">
        <f t="shared" si="315"/>
        <v>0.27507146757859102</v>
      </c>
      <c r="Q1094" s="97">
        <f t="shared" si="326"/>
        <v>0.34387017532046582</v>
      </c>
      <c r="R1094" s="97">
        <f t="shared" si="316"/>
        <v>2.1562610371781178E-2</v>
      </c>
      <c r="S1094" s="97">
        <f t="shared" si="317"/>
        <v>107.22338574194504</v>
      </c>
      <c r="T1094" s="97">
        <f t="shared" si="318"/>
        <v>256.7632013695661</v>
      </c>
      <c r="U1094" s="97">
        <f t="shared" si="319"/>
        <v>603.73409235982888</v>
      </c>
      <c r="V1094" s="33">
        <f t="shared" si="320"/>
        <v>999.99999999999818</v>
      </c>
      <c r="W1094" s="101">
        <f t="shared" si="321"/>
        <v>7891.1417031757273</v>
      </c>
      <c r="X1094" s="108">
        <f t="shared" si="322"/>
        <v>139.50270627060317</v>
      </c>
      <c r="Y1094" s="32">
        <f>(uNES*L1094+ uOCEX*G1094+uEREX*'PH + UC'!H1094+uHOEX*I1094+uNES*S1094+ uOCEX*N1094+uEREX*O1094+uHOEX*P1094)/(1+oDR)^A$5:A$65536</f>
        <v>67.246053351782365</v>
      </c>
    </row>
    <row r="1095" spans="1:25" x14ac:dyDescent="0.25">
      <c r="A1095" s="4">
        <v>1089</v>
      </c>
      <c r="C1095" s="106">
        <f>IF(male=0,VLOOKUP((($A$5:$A$1570/'Life tables'!$I$2)*2)+age,lifetable,13,1),IF(male=1,VLOOKUP((($A$5:$A$1570/'Life tables'!$I$2)*2)+age,lifetable,10,1),"error"))</f>
        <v>2.610284460822232E-3</v>
      </c>
      <c r="F1095" s="97">
        <f t="shared" si="308"/>
        <v>20.298921791635664</v>
      </c>
      <c r="G1095" s="97">
        <f t="shared" si="323"/>
        <v>2.0390691772724803</v>
      </c>
      <c r="H1095" s="97">
        <f t="shared" si="309"/>
        <v>4.6661593022090608E-2</v>
      </c>
      <c r="I1095" s="97">
        <f t="shared" si="310"/>
        <v>4.6661593022090608E-2</v>
      </c>
      <c r="J1095" s="97">
        <f t="shared" si="324"/>
        <v>5.8552110774493835E-2</v>
      </c>
      <c r="K1095" s="97">
        <f t="shared" si="311"/>
        <v>0.11249643892466306</v>
      </c>
      <c r="L1095" s="97">
        <f t="shared" si="312"/>
        <v>17.995480878619844</v>
      </c>
      <c r="M1095" s="97">
        <f t="shared" si="313"/>
        <v>119.20378447896749</v>
      </c>
      <c r="N1095" s="97">
        <f t="shared" si="325"/>
        <v>11.479582715520685</v>
      </c>
      <c r="O1095" s="97">
        <f t="shared" si="314"/>
        <v>0.27401644950139903</v>
      </c>
      <c r="P1095" s="97">
        <f t="shared" si="315"/>
        <v>0.27401644950139903</v>
      </c>
      <c r="Q1095" s="97">
        <f t="shared" si="326"/>
        <v>0.34255128443598465</v>
      </c>
      <c r="R1095" s="97">
        <f t="shared" si="316"/>
        <v>2.1479908432776265E-2</v>
      </c>
      <c r="S1095" s="97">
        <f t="shared" si="317"/>
        <v>106.81213767157524</v>
      </c>
      <c r="T1095" s="97">
        <f t="shared" si="318"/>
        <v>257.1643047647766</v>
      </c>
      <c r="U1095" s="97">
        <f t="shared" si="319"/>
        <v>603.86806870718635</v>
      </c>
      <c r="V1095" s="33">
        <f t="shared" si="320"/>
        <v>999.99999999999818</v>
      </c>
      <c r="W1095" s="101">
        <f t="shared" si="321"/>
        <v>7851.8672173949426</v>
      </c>
      <c r="X1095" s="108">
        <f t="shared" si="322"/>
        <v>138.96762652803523</v>
      </c>
      <c r="Y1095" s="32">
        <f>(uNES*L1095+ uOCEX*G1095+uEREX*'PH + UC'!H1095+uHOEX*I1095+uNES*S1095+ uOCEX*N1095+uEREX*O1095+uHOEX*P1095)/(1+oDR)^A$5:A$65536</f>
        <v>66.968857874834072</v>
      </c>
    </row>
    <row r="1096" spans="1:25" x14ac:dyDescent="0.25">
      <c r="A1096" s="4">
        <v>1090</v>
      </c>
      <c r="C1096" s="106">
        <f>IF(male=0,VLOOKUP((($A$5:$A$1570/'Life tables'!$I$2)*2)+age,lifetable,13,1),IF(male=1,VLOOKUP((($A$5:$A$1570/'Life tables'!$I$2)*2)+age,lifetable,10,1),"error"))</f>
        <v>2.610284460822232E-3</v>
      </c>
      <c r="F1096" s="97">
        <f t="shared" ref="F1096:F1159" si="327">E1095*(1-pCAPH)+(L1095+G1095+H1095+I1095)*(1-pCAPH)+(S1095+N1095+O1095+P1095)*(pUAPH)</f>
        <v>20.221041123525907</v>
      </c>
      <c r="G1096" s="97">
        <f t="shared" si="323"/>
        <v>2.0312459011655974</v>
      </c>
      <c r="H1096" s="97">
        <f t="shared" ref="H1096:H1159" si="328">F1096*rrEREX</f>
        <v>4.6482566959675641E-2</v>
      </c>
      <c r="I1096" s="97">
        <f t="shared" ref="I1096:I1159" si="329">F1096*rrHOEX</f>
        <v>4.6482566959675641E-2</v>
      </c>
      <c r="J1096" s="97">
        <f t="shared" si="324"/>
        <v>5.8327464482776356E-2</v>
      </c>
      <c r="K1096" s="97">
        <f t="shared" ref="K1096:K1159" si="330">F1096*amr + I1096*amrHOEX</f>
        <v>0.11206482497425949</v>
      </c>
      <c r="L1096" s="97">
        <f t="shared" ref="L1096:L1159" si="331">F1096-SUM(G1096:K1096)</f>
        <v>17.926437798983923</v>
      </c>
      <c r="M1096" s="97">
        <f t="shared" ref="M1096:M1159" si="332">E1095*pCAPH+(L1095+G1095+H1095+I1095)*pCAPH+(S1095+N1095+O1095+P1095)*(1-pUAPH)</f>
        <v>118.74658540450932</v>
      </c>
      <c r="N1096" s="97">
        <f t="shared" si="325"/>
        <v>11.435553454070281</v>
      </c>
      <c r="O1096" s="97">
        <f t="shared" ref="O1096:O1159" si="333">M1096*rrEREXc</f>
        <v>0.2729654755944384</v>
      </c>
      <c r="P1096" s="97">
        <f t="shared" ref="P1096:P1159" si="334">M1096*rrHOEXc</f>
        <v>0.2729654755944384</v>
      </c>
      <c r="Q1096" s="97">
        <f t="shared" si="326"/>
        <v>0.34123744921772264</v>
      </c>
      <c r="R1096" s="97">
        <f t="shared" ref="R1096:R1159" si="335">M1096*amrc + P1096*amrHOEX</f>
        <v>2.1397523512718258E-2</v>
      </c>
      <c r="S1096" s="97">
        <f t="shared" ref="S1096:S1159" si="336">M1096-SUM(N1096:R1096)</f>
        <v>106.40246602651972</v>
      </c>
      <c r="T1096" s="97">
        <f t="shared" ref="T1096:T1159" si="337">J1096+Q1096+T1095</f>
        <v>257.56386967847709</v>
      </c>
      <c r="U1096" s="97">
        <f t="shared" ref="U1096:U1159" si="338">K1096+R1096+U1095</f>
        <v>604.00153105567335</v>
      </c>
      <c r="V1096" s="33">
        <f t="shared" ref="V1096:V1159" si="339">SUM(G1096:I1096,L1096,N1096,O1096,P1096,S1096,T1096,U1096)</f>
        <v>999.99999999999818</v>
      </c>
      <c r="W1096" s="101">
        <f t="shared" ref="W1096:W1159" si="340">IF(A1096=1,((cPH1_+cPHr+(cNES*L1096+(cNES+cOSEX)*G1096+(cNES+cEREX)*H1096+(cNES+cHOEX)*I1096 + (cNES+cNES)*S1096 +(cNES+ cOSEX)*N1096 + (cNES+cEREX)*O1096 + (cNES+cHOEX)*P1096)))/(1+cDR)^A$5:A$65536,(cPHr+(cNES*L1096+(cNES+cOSEX)*G1096+(cNES+cEREX)*H1096+(cNES+cHOEX)*I1096 + (cNES+cNES)*S1096 +(cNES+ cOSEX)*N1096 + (cNES+cEREX)*O1096 + (cNES+cHOEX)*P1096))/(1+cDR)^A$5:A$65536)</f>
        <v>7812.7882879530516</v>
      </c>
      <c r="X1096" s="108">
        <f t="shared" ref="X1096:X1159" si="341">(L1096+G1096+H1096+I1096+N1096+O1096+P1096+S1096)</f>
        <v>138.43459926584774</v>
      </c>
      <c r="Y1096" s="32">
        <f>(uNES*L1096+ uOCEX*G1096+uEREX*'PH + UC'!H1096+uHOEX*I1096+uNES*S1096+ uOCEX*N1096+uEREX*O1096+uHOEX*P1096)/(1+oDR)^A$5:A$65536</f>
        <v>66.692805083206352</v>
      </c>
    </row>
    <row r="1097" spans="1:25" x14ac:dyDescent="0.25">
      <c r="A1097" s="4">
        <v>1091</v>
      </c>
      <c r="C1097" s="106">
        <f>IF(male=0,VLOOKUP((($A$5:$A$1570/'Life tables'!$I$2)*2)+age,lifetable,13,1),IF(male=1,VLOOKUP((($A$5:$A$1570/'Life tables'!$I$2)*2)+age,lifetable,10,1),"error"))</f>
        <v>2.610284460822232E-3</v>
      </c>
      <c r="F1097" s="97">
        <f t="shared" si="327"/>
        <v>20.14346031639133</v>
      </c>
      <c r="G1097" s="97">
        <f t="shared" si="323"/>
        <v>2.0234527467212455</v>
      </c>
      <c r="H1097" s="97">
        <f t="shared" si="328"/>
        <v>4.6304230194501708E-2</v>
      </c>
      <c r="I1097" s="97">
        <f t="shared" si="329"/>
        <v>4.6304230194501708E-2</v>
      </c>
      <c r="J1097" s="97">
        <f t="shared" si="324"/>
        <v>5.8103683138134188E-2</v>
      </c>
      <c r="K1097" s="97">
        <f t="shared" si="330"/>
        <v>0.11163487285063796</v>
      </c>
      <c r="L1097" s="97">
        <f t="shared" si="331"/>
        <v>17.857660553292309</v>
      </c>
      <c r="M1097" s="97">
        <f t="shared" si="332"/>
        <v>118.2911389494564</v>
      </c>
      <c r="N1097" s="97">
        <f t="shared" si="325"/>
        <v>11.391692973665876</v>
      </c>
      <c r="O1097" s="97">
        <f t="shared" si="333"/>
        <v>0.27191853047355075</v>
      </c>
      <c r="P1097" s="97">
        <f t="shared" si="334"/>
        <v>0.27191853047355075</v>
      </c>
      <c r="Q1097" s="97">
        <f t="shared" si="326"/>
        <v>0.33992865043375681</v>
      </c>
      <c r="R1097" s="97">
        <f t="shared" si="335"/>
        <v>2.1315454405656516E-2</v>
      </c>
      <c r="S1097" s="97">
        <f t="shared" si="336"/>
        <v>105.994364810004</v>
      </c>
      <c r="T1097" s="97">
        <f t="shared" si="337"/>
        <v>257.96190201204899</v>
      </c>
      <c r="U1097" s="97">
        <f t="shared" si="338"/>
        <v>604.13448138292961</v>
      </c>
      <c r="V1097" s="33">
        <f t="shared" si="339"/>
        <v>999.99999999999818</v>
      </c>
      <c r="W1097" s="101">
        <f t="shared" si="340"/>
        <v>7773.9039420194094</v>
      </c>
      <c r="X1097" s="108">
        <f t="shared" si="341"/>
        <v>137.90361660501952</v>
      </c>
      <c r="Y1097" s="32">
        <f>(uNES*L1097+ uOCEX*G1097+uEREX*'PH + UC'!H1097+uHOEX*I1097+uNES*S1097+ uOCEX*N1097+uEREX*O1097+uHOEX*P1097)/(1+oDR)^A$5:A$65536</f>
        <v>66.417890263494613</v>
      </c>
    </row>
    <row r="1098" spans="1:25" x14ac:dyDescent="0.25">
      <c r="A1098" s="4">
        <v>1092</v>
      </c>
      <c r="C1098" s="106">
        <f>IF(male=0,VLOOKUP((($A$5:$A$1570/'Life tables'!$I$2)*2)+age,lifetable,13,1),IF(male=1,VLOOKUP((($A$5:$A$1570/'Life tables'!$I$2)*2)+age,lifetable,10,1),"error"))</f>
        <v>2.610284460822232E-3</v>
      </c>
      <c r="F1098" s="97">
        <f t="shared" si="327"/>
        <v>20.066178160901941</v>
      </c>
      <c r="G1098" s="97">
        <f t="shared" si="323"/>
        <v>2.015689592459696</v>
      </c>
      <c r="H1098" s="97">
        <f t="shared" si="328"/>
        <v>4.6126579946654464E-2</v>
      </c>
      <c r="I1098" s="97">
        <f t="shared" si="329"/>
        <v>4.6126579946654464E-2</v>
      </c>
      <c r="J1098" s="97">
        <f t="shared" si="324"/>
        <v>5.7880763252262664E-2</v>
      </c>
      <c r="K1098" s="97">
        <f t="shared" si="330"/>
        <v>0.11120657585170274</v>
      </c>
      <c r="L1098" s="97">
        <f t="shared" si="331"/>
        <v>17.78914806944497</v>
      </c>
      <c r="M1098" s="97">
        <f t="shared" si="332"/>
        <v>117.83743844411761</v>
      </c>
      <c r="N1098" s="97">
        <f t="shared" si="325"/>
        <v>11.348000632001764</v>
      </c>
      <c r="O1098" s="97">
        <f t="shared" si="333"/>
        <v>0.27087559880696543</v>
      </c>
      <c r="P1098" s="97">
        <f t="shared" si="334"/>
        <v>0.27087559880696543</v>
      </c>
      <c r="Q1098" s="97">
        <f t="shared" si="326"/>
        <v>0.33862486891765503</v>
      </c>
      <c r="R1098" s="97">
        <f t="shared" si="335"/>
        <v>2.1233699909747022E-2</v>
      </c>
      <c r="S1098" s="97">
        <f t="shared" si="336"/>
        <v>105.58782804567451</v>
      </c>
      <c r="T1098" s="97">
        <f t="shared" si="337"/>
        <v>258.35840764421891</v>
      </c>
      <c r="U1098" s="97">
        <f t="shared" si="338"/>
        <v>604.2669216586911</v>
      </c>
      <c r="V1098" s="33">
        <f t="shared" si="339"/>
        <v>999.99999999999818</v>
      </c>
      <c r="W1098" s="101">
        <f t="shared" si="340"/>
        <v>7735.2132115496643</v>
      </c>
      <c r="X1098" s="108">
        <f t="shared" si="341"/>
        <v>137.37467069708819</v>
      </c>
      <c r="Y1098" s="32">
        <f>(uNES*L1098+ uOCEX*G1098+uEREX*'PH + UC'!H1098+uHOEX*I1098+uNES*S1098+ uOCEX*N1098+uEREX*O1098+uHOEX*P1098)/(1+oDR)^A$5:A$65536</f>
        <v>66.144108721887534</v>
      </c>
    </row>
    <row r="1099" spans="1:25" x14ac:dyDescent="0.25">
      <c r="A1099" s="4">
        <v>1093</v>
      </c>
      <c r="C1099" s="106">
        <f>IF(male=0,VLOOKUP((($A$5:$A$1570/'Life tables'!$I$2)*2)+age,lifetable,13,1),IF(male=1,VLOOKUP((($A$5:$A$1570/'Life tables'!$I$2)*2)+age,lifetable,10,1),"error"))</f>
        <v>2.610284460822232E-3</v>
      </c>
      <c r="F1099" s="97">
        <f t="shared" si="327"/>
        <v>19.989193455434652</v>
      </c>
      <c r="G1099" s="97">
        <f t="shared" si="323"/>
        <v>2.0079563176753954</v>
      </c>
      <c r="H1099" s="97">
        <f t="shared" si="328"/>
        <v>4.5949613453935605E-2</v>
      </c>
      <c r="I1099" s="97">
        <f t="shared" si="329"/>
        <v>4.5949613453935605E-2</v>
      </c>
      <c r="J1099" s="97">
        <f t="shared" si="324"/>
        <v>5.7658701359087627E-2</v>
      </c>
      <c r="K1099" s="97">
        <f t="shared" si="330"/>
        <v>0.11077992731806964</v>
      </c>
      <c r="L1099" s="97">
        <f t="shared" si="331"/>
        <v>17.72089928217423</v>
      </c>
      <c r="M1099" s="97">
        <f t="shared" si="332"/>
        <v>117.38547724165355</v>
      </c>
      <c r="N1099" s="97">
        <f t="shared" si="325"/>
        <v>11.30447578897291</v>
      </c>
      <c r="O1099" s="97">
        <f t="shared" si="333"/>
        <v>0.26983666531544159</v>
      </c>
      <c r="P1099" s="97">
        <f t="shared" si="334"/>
        <v>0.26983666531544159</v>
      </c>
      <c r="Q1099" s="97">
        <f t="shared" si="326"/>
        <v>0.33732608556865318</v>
      </c>
      <c r="R1099" s="97">
        <f t="shared" si="335"/>
        <v>2.1152258827263536E-2</v>
      </c>
      <c r="S1099" s="97">
        <f t="shared" si="336"/>
        <v>105.18284977765384</v>
      </c>
      <c r="T1099" s="97">
        <f t="shared" si="337"/>
        <v>258.75339243114666</v>
      </c>
      <c r="U1099" s="97">
        <f t="shared" si="338"/>
        <v>604.39885384483648</v>
      </c>
      <c r="V1099" s="33">
        <f t="shared" si="339"/>
        <v>999.99999999999829</v>
      </c>
      <c r="W1099" s="101">
        <f t="shared" si="340"/>
        <v>7696.7151332650155</v>
      </c>
      <c r="X1099" s="108">
        <f t="shared" si="341"/>
        <v>136.84775372401512</v>
      </c>
      <c r="Y1099" s="32">
        <f>(uNES*L1099+ uOCEX*G1099+uEREX*'PH + UC'!H1099+uHOEX*I1099+uNES*S1099+ uOCEX*N1099+uEREX*O1099+uHOEX*P1099)/(1+oDR)^A$5:A$65536</f>
        <v>65.871455784077952</v>
      </c>
    </row>
    <row r="1100" spans="1:25" x14ac:dyDescent="0.25">
      <c r="A1100" s="4">
        <v>1094</v>
      </c>
      <c r="C1100" s="106">
        <f>IF(male=0,VLOOKUP((($A$5:$A$1570/'Life tables'!$I$2)*2)+age,lifetable,13,1),IF(male=1,VLOOKUP((($A$5:$A$1570/'Life tables'!$I$2)*2)+age,lifetable,10,1),"error"))</f>
        <v>2.610284460822232E-3</v>
      </c>
      <c r="F1100" s="97">
        <f t="shared" si="327"/>
        <v>19.912505005884601</v>
      </c>
      <c r="G1100" s="97">
        <f t="shared" si="323"/>
        <v>2.0002528024180104</v>
      </c>
      <c r="H1100" s="97">
        <f t="shared" si="328"/>
        <v>4.5773327971429134E-2</v>
      </c>
      <c r="I1100" s="97">
        <f t="shared" si="329"/>
        <v>4.5773327971429134E-2</v>
      </c>
      <c r="J1100" s="97">
        <f t="shared" si="324"/>
        <v>5.7437494014221227E-2</v>
      </c>
      <c r="K1100" s="97">
        <f t="shared" si="330"/>
        <v>0.11035492063202047</v>
      </c>
      <c r="L1100" s="97">
        <f t="shared" si="331"/>
        <v>17.65291313287749</v>
      </c>
      <c r="M1100" s="97">
        <f t="shared" si="332"/>
        <v>116.93524871813052</v>
      </c>
      <c r="N1100" s="97">
        <f t="shared" si="325"/>
        <v>11.261117806680149</v>
      </c>
      <c r="O1100" s="97">
        <f t="shared" si="333"/>
        <v>0.26880171477239234</v>
      </c>
      <c r="P1100" s="97">
        <f t="shared" si="334"/>
        <v>0.26880171477239234</v>
      </c>
      <c r="Q1100" s="97">
        <f t="shared" si="326"/>
        <v>0.33603228135181012</v>
      </c>
      <c r="R1100" s="97">
        <f t="shared" si="335"/>
        <v>2.1071129964607294E-2</v>
      </c>
      <c r="S1100" s="97">
        <f t="shared" si="336"/>
        <v>104.77942407058917</v>
      </c>
      <c r="T1100" s="97">
        <f t="shared" si="337"/>
        <v>259.14686220651271</v>
      </c>
      <c r="U1100" s="97">
        <f t="shared" si="338"/>
        <v>604.53027989543307</v>
      </c>
      <c r="V1100" s="33">
        <f t="shared" si="339"/>
        <v>999.99999999999818</v>
      </c>
      <c r="W1100" s="101">
        <f t="shared" si="340"/>
        <v>7658.4087486314575</v>
      </c>
      <c r="X1100" s="108">
        <f t="shared" si="341"/>
        <v>136.32285789805246</v>
      </c>
      <c r="Y1100" s="32">
        <f>(uNES*L1100+ uOCEX*G1100+uEREX*'PH + UC'!H1100+uHOEX*I1100+uNES*S1100+ uOCEX*N1100+uEREX*O1100+uHOEX*P1100)/(1+oDR)^A$5:A$65536</f>
        <v>65.599926795174142</v>
      </c>
    </row>
    <row r="1101" spans="1:25" x14ac:dyDescent="0.25">
      <c r="A1101" s="4">
        <v>1095</v>
      </c>
      <c r="C1101" s="106">
        <f>IF(male=0,VLOOKUP((($A$5:$A$1570/'Life tables'!$I$2)*2)+age,lifetable,13,1),IF(male=1,VLOOKUP((($A$5:$A$1570/'Life tables'!$I$2)*2)+age,lifetable,10,1),"error"))</f>
        <v>2.610284460822232E-3</v>
      </c>
      <c r="F1101" s="97">
        <f t="shared" si="327"/>
        <v>19.836111625485497</v>
      </c>
      <c r="G1101" s="97">
        <f t="shared" ref="G1101:G1164" si="342">F1101*(rrOSEX)</f>
        <v>1.9925789274743841</v>
      </c>
      <c r="H1101" s="97">
        <f t="shared" si="328"/>
        <v>4.5597720771088396E-2</v>
      </c>
      <c r="I1101" s="97">
        <f t="shared" si="329"/>
        <v>4.5597720771088396E-2</v>
      </c>
      <c r="J1101" s="97">
        <f t="shared" ref="J1101:J1164" si="343">F1101*mr + G1101*mr + H1101*mr+I1101*mr</f>
        <v>5.7217137794443609E-2</v>
      </c>
      <c r="K1101" s="97">
        <f t="shared" si="330"/>
        <v>0.10993154921650729</v>
      </c>
      <c r="L1101" s="97">
        <f t="shared" si="331"/>
        <v>17.585188569457983</v>
      </c>
      <c r="M1101" s="97">
        <f t="shared" si="332"/>
        <v>116.48674627256696</v>
      </c>
      <c r="N1101" s="97">
        <f t="shared" ref="N1101:N1164" si="344">M1101*rrOSEXc</f>
        <v>11.21792604943465</v>
      </c>
      <c r="O1101" s="97">
        <f t="shared" si="333"/>
        <v>0.26777073200399115</v>
      </c>
      <c r="P1101" s="97">
        <f t="shared" si="334"/>
        <v>0.26777073200399115</v>
      </c>
      <c r="Q1101" s="97">
        <f t="shared" ref="Q1101:Q1164" si="345">M1101*mr + N1101*mr + O1101*mr+P1101*mr</f>
        <v>0.33474343729814182</v>
      </c>
      <c r="R1101" s="97">
        <f t="shared" si="335"/>
        <v>2.0990312132315392E-2</v>
      </c>
      <c r="S1101" s="97">
        <f t="shared" si="336"/>
        <v>104.37754500969388</v>
      </c>
      <c r="T1101" s="97">
        <f t="shared" si="337"/>
        <v>259.53882278160529</v>
      </c>
      <c r="U1101" s="97">
        <f t="shared" si="338"/>
        <v>604.66120175678191</v>
      </c>
      <c r="V1101" s="33">
        <f t="shared" si="339"/>
        <v>999.99999999999818</v>
      </c>
      <c r="W1101" s="101">
        <f t="shared" si="340"/>
        <v>7620.2931038389288</v>
      </c>
      <c r="X1101" s="108">
        <f t="shared" si="341"/>
        <v>135.79997546161104</v>
      </c>
      <c r="Y1101" s="32">
        <f>(uNES*L1101+ uOCEX*G1101+uEREX*'PH + UC'!H1101+uHOEX*I1101+uNES*S1101+ uOCEX*N1101+uEREX*O1101+uHOEX*P1101)/(1+oDR)^A$5:A$65536</f>
        <v>65.329517119612277</v>
      </c>
    </row>
    <row r="1102" spans="1:25" x14ac:dyDescent="0.25">
      <c r="A1102" s="4">
        <v>1096</v>
      </c>
      <c r="C1102" s="106">
        <f>IF(male=0,VLOOKUP((($A$5:$A$1570/'Life tables'!$I$2)*2)+age,lifetable,13,1),IF(male=1,VLOOKUP((($A$5:$A$1570/'Life tables'!$I$2)*2)+age,lifetable,10,1),"error"))</f>
        <v>2.9066211973534095E-3</v>
      </c>
      <c r="F1102" s="97">
        <f t="shared" si="327"/>
        <v>19.760012134638455</v>
      </c>
      <c r="G1102" s="97">
        <f t="shared" si="342"/>
        <v>1.9849345743513394</v>
      </c>
      <c r="H1102" s="97">
        <f t="shared" si="328"/>
        <v>4.5422789141342616E-2</v>
      </c>
      <c r="I1102" s="97">
        <f t="shared" si="329"/>
        <v>4.5422789141342616E-2</v>
      </c>
      <c r="J1102" s="97">
        <f t="shared" si="343"/>
        <v>6.3468376723192277E-2</v>
      </c>
      <c r="K1102" s="97">
        <f t="shared" si="330"/>
        <v>0.10950980653420385</v>
      </c>
      <c r="L1102" s="97">
        <f t="shared" si="331"/>
        <v>17.511253798747035</v>
      </c>
      <c r="M1102" s="97">
        <f t="shared" si="332"/>
        <v>116.0399633269726</v>
      </c>
      <c r="N1102" s="97">
        <f t="shared" si="344"/>
        <v>11.174899883761702</v>
      </c>
      <c r="O1102" s="97">
        <f t="shared" si="333"/>
        <v>0.26674370188926233</v>
      </c>
      <c r="P1102" s="97">
        <f t="shared" si="334"/>
        <v>0.26674370188926233</v>
      </c>
      <c r="Q1102" s="97">
        <f t="shared" si="345"/>
        <v>0.37131606382307841</v>
      </c>
      <c r="R1102" s="97">
        <f t="shared" si="335"/>
        <v>2.0909804145067837E-2</v>
      </c>
      <c r="S1102" s="97">
        <f t="shared" si="336"/>
        <v>103.93935017146423</v>
      </c>
      <c r="T1102" s="97">
        <f t="shared" si="337"/>
        <v>259.97360722215154</v>
      </c>
      <c r="U1102" s="97">
        <f t="shared" si="338"/>
        <v>604.79162136746118</v>
      </c>
      <c r="V1102" s="33">
        <f t="shared" si="339"/>
        <v>999.99999999999818</v>
      </c>
      <c r="W1102" s="101">
        <f t="shared" si="340"/>
        <v>7580.2132648867337</v>
      </c>
      <c r="X1102" s="108">
        <f t="shared" si="341"/>
        <v>135.23477141038552</v>
      </c>
      <c r="Y1102" s="32">
        <f>(uNES*L1102+ uOCEX*G1102+uEREX*'PH + UC'!H1102+uHOEX*I1102+uNES*S1102+ uOCEX*N1102+uEREX*O1102+uHOEX*P1102)/(1+oDR)^A$5:A$65536</f>
        <v>65.038553186361071</v>
      </c>
    </row>
    <row r="1103" spans="1:25" x14ac:dyDescent="0.25">
      <c r="A1103" s="4">
        <v>1097</v>
      </c>
      <c r="C1103" s="106">
        <f>IF(male=0,VLOOKUP((($A$5:$A$1570/'Life tables'!$I$2)*2)+age,lifetable,13,1),IF(male=1,VLOOKUP((($A$5:$A$1570/'Life tables'!$I$2)*2)+age,lifetable,10,1),"error"))</f>
        <v>2.9066211973534095E-3</v>
      </c>
      <c r="F1103" s="97">
        <f t="shared" si="327"/>
        <v>19.677707141941326</v>
      </c>
      <c r="G1103" s="97">
        <f t="shared" si="342"/>
        <v>1.9766668655800534</v>
      </c>
      <c r="H1103" s="97">
        <f t="shared" si="328"/>
        <v>4.5233592783410832E-2</v>
      </c>
      <c r="I1103" s="97">
        <f t="shared" si="329"/>
        <v>4.5233592783410832E-2</v>
      </c>
      <c r="J1103" s="97">
        <f t="shared" si="343"/>
        <v>6.3204016344913766E-2</v>
      </c>
      <c r="K1103" s="97">
        <f t="shared" si="330"/>
        <v>0.10905367301739988</v>
      </c>
      <c r="L1103" s="97">
        <f t="shared" si="331"/>
        <v>17.438315401432138</v>
      </c>
      <c r="M1103" s="97">
        <f t="shared" si="332"/>
        <v>115.55706426844418</v>
      </c>
      <c r="N1103" s="97">
        <f t="shared" si="344"/>
        <v>11.128395658163042</v>
      </c>
      <c r="O1103" s="97">
        <f t="shared" si="333"/>
        <v>0.26563365084462565</v>
      </c>
      <c r="P1103" s="97">
        <f t="shared" si="334"/>
        <v>0.26563365084462565</v>
      </c>
      <c r="Q1103" s="97">
        <f t="shared" si="345"/>
        <v>0.36977083601969318</v>
      </c>
      <c r="R1103" s="97">
        <f t="shared" si="335"/>
        <v>2.0822788220155701E-2</v>
      </c>
      <c r="S1103" s="97">
        <f t="shared" si="336"/>
        <v>103.50680768435204</v>
      </c>
      <c r="T1103" s="97">
        <f t="shared" si="337"/>
        <v>260.40658207451617</v>
      </c>
      <c r="U1103" s="97">
        <f t="shared" si="338"/>
        <v>604.92149782869876</v>
      </c>
      <c r="V1103" s="33">
        <f t="shared" si="339"/>
        <v>999.99999999999829</v>
      </c>
      <c r="W1103" s="101">
        <f t="shared" si="340"/>
        <v>7540.0189686746962</v>
      </c>
      <c r="X1103" s="108">
        <f t="shared" si="341"/>
        <v>134.67192009678337</v>
      </c>
      <c r="Y1103" s="32">
        <f>(uNES*L1103+ uOCEX*G1103+uEREX*'PH + UC'!H1103+uHOEX*I1103+uNES*S1103+ uOCEX*N1103+uEREX*O1103+uHOEX*P1103)/(1+oDR)^A$5:A$65536</f>
        <v>64.749234255188171</v>
      </c>
    </row>
    <row r="1104" spans="1:25" x14ac:dyDescent="0.25">
      <c r="A1104" s="4">
        <v>1098</v>
      </c>
      <c r="C1104" s="106">
        <f>IF(male=0,VLOOKUP((($A$5:$A$1570/'Life tables'!$I$2)*2)+age,lifetable,13,1),IF(male=1,VLOOKUP((($A$5:$A$1570/'Life tables'!$I$2)*2)+age,lifetable,10,1),"error"))</f>
        <v>2.9066211973534095E-3</v>
      </c>
      <c r="F1104" s="97">
        <f t="shared" si="327"/>
        <v>19.595748049143079</v>
      </c>
      <c r="G1104" s="97">
        <f t="shared" si="342"/>
        <v>1.9684339031775391</v>
      </c>
      <c r="H1104" s="97">
        <f t="shared" si="328"/>
        <v>4.5045191553440708E-2</v>
      </c>
      <c r="I1104" s="97">
        <f t="shared" si="329"/>
        <v>4.5045191553440708E-2</v>
      </c>
      <c r="J1104" s="97">
        <f t="shared" si="343"/>
        <v>6.2940766983417079E-2</v>
      </c>
      <c r="K1104" s="97">
        <f t="shared" si="330"/>
        <v>0.10859945647467208</v>
      </c>
      <c r="L1104" s="97">
        <f t="shared" si="331"/>
        <v>17.365683539400571</v>
      </c>
      <c r="M1104" s="97">
        <f t="shared" si="332"/>
        <v>115.07617204764026</v>
      </c>
      <c r="N1104" s="97">
        <f t="shared" si="344"/>
        <v>11.082084695385319</v>
      </c>
      <c r="O1104" s="97">
        <f t="shared" si="333"/>
        <v>0.26452821296349205</v>
      </c>
      <c r="P1104" s="97">
        <f t="shared" si="334"/>
        <v>0.26452821296349205</v>
      </c>
      <c r="Q1104" s="97">
        <f t="shared" si="345"/>
        <v>0.36823202989262727</v>
      </c>
      <c r="R1104" s="97">
        <f t="shared" si="335"/>
        <v>2.0736133917072519E-2</v>
      </c>
      <c r="S1104" s="97">
        <f t="shared" si="336"/>
        <v>103.07606276251825</v>
      </c>
      <c r="T1104" s="97">
        <f t="shared" si="337"/>
        <v>260.83775487139224</v>
      </c>
      <c r="U1104" s="97">
        <f t="shared" si="338"/>
        <v>605.05083341909051</v>
      </c>
      <c r="V1104" s="33">
        <f t="shared" si="339"/>
        <v>999.99999999999829</v>
      </c>
      <c r="W1104" s="101">
        <f t="shared" si="340"/>
        <v>7500.0378741205031</v>
      </c>
      <c r="X1104" s="108">
        <f t="shared" si="341"/>
        <v>134.11141170951555</v>
      </c>
      <c r="Y1104" s="32">
        <f>(uNES*L1104+ uOCEX*G1104+uEREX*'PH + UC'!H1104+uHOEX*I1104+uNES*S1104+ uOCEX*N1104+uEREX*O1104+uHOEX*P1104)/(1+oDR)^A$5:A$65536</f>
        <v>64.461202490317376</v>
      </c>
    </row>
    <row r="1105" spans="1:25" x14ac:dyDescent="0.25">
      <c r="A1105" s="4">
        <v>1099</v>
      </c>
      <c r="C1105" s="106">
        <f>IF(male=0,VLOOKUP((($A$5:$A$1570/'Life tables'!$I$2)*2)+age,lifetable,13,1),IF(male=1,VLOOKUP((($A$5:$A$1570/'Life tables'!$I$2)*2)+age,lifetable,10,1),"error"))</f>
        <v>2.9066211973534095E-3</v>
      </c>
      <c r="F1105" s="97">
        <f t="shared" si="327"/>
        <v>19.51413324198235</v>
      </c>
      <c r="G1105" s="97">
        <f t="shared" si="342"/>
        <v>1.9602355249878631</v>
      </c>
      <c r="H1105" s="97">
        <f t="shared" si="328"/>
        <v>4.4857581740692938E-2</v>
      </c>
      <c r="I1105" s="97">
        <f t="shared" si="329"/>
        <v>4.4857581740692938E-2</v>
      </c>
      <c r="J1105" s="97">
        <f t="shared" si="343"/>
        <v>6.2678623453758645E-2</v>
      </c>
      <c r="K1105" s="97">
        <f t="shared" si="330"/>
        <v>0.10814714795979873</v>
      </c>
      <c r="L1105" s="97">
        <f t="shared" si="331"/>
        <v>17.293356782099544</v>
      </c>
      <c r="M1105" s="97">
        <f t="shared" si="332"/>
        <v>114.59727846753322</v>
      </c>
      <c r="N1105" s="97">
        <f t="shared" si="344"/>
        <v>11.035966206037017</v>
      </c>
      <c r="O1105" s="97">
        <f t="shared" si="333"/>
        <v>0.26342736940316785</v>
      </c>
      <c r="P1105" s="97">
        <f t="shared" si="334"/>
        <v>0.26342736940316785</v>
      </c>
      <c r="Q1105" s="97">
        <f t="shared" si="345"/>
        <v>0.36669961921222721</v>
      </c>
      <c r="R1105" s="97">
        <f t="shared" si="335"/>
        <v>2.0649839758756103E-2</v>
      </c>
      <c r="S1105" s="97">
        <f t="shared" si="336"/>
        <v>102.64710806371887</v>
      </c>
      <c r="T1105" s="97">
        <f t="shared" si="337"/>
        <v>261.2671331140582</v>
      </c>
      <c r="U1105" s="97">
        <f t="shared" si="338"/>
        <v>605.17963040680911</v>
      </c>
      <c r="V1105" s="33">
        <f t="shared" si="339"/>
        <v>999.99999999999829</v>
      </c>
      <c r="W1105" s="101">
        <f t="shared" si="340"/>
        <v>7460.2688529783454</v>
      </c>
      <c r="X1105" s="108">
        <f t="shared" si="341"/>
        <v>133.55323647913102</v>
      </c>
      <c r="Y1105" s="32">
        <f>(uNES*L1105+ uOCEX*G1105+uEREX*'PH + UC'!H1105+uHOEX*I1105+uNES*S1105+ uOCEX*N1105+uEREX*O1105+uHOEX*P1105)/(1+oDR)^A$5:A$65536</f>
        <v>64.174452157152913</v>
      </c>
    </row>
    <row r="1106" spans="1:25" x14ac:dyDescent="0.25">
      <c r="A1106" s="4">
        <v>1100</v>
      </c>
      <c r="C1106" s="106">
        <f>IF(male=0,VLOOKUP((($A$5:$A$1570/'Life tables'!$I$2)*2)+age,lifetable,13,1),IF(male=1,VLOOKUP((($A$5:$A$1570/'Life tables'!$I$2)*2)+age,lifetable,10,1),"error"))</f>
        <v>2.9066211973534095E-3</v>
      </c>
      <c r="F1106" s="97">
        <f t="shared" si="327"/>
        <v>19.432861122025031</v>
      </c>
      <c r="G1106" s="97">
        <f t="shared" si="342"/>
        <v>1.9520715704449747</v>
      </c>
      <c r="H1106" s="97">
        <f t="shared" si="328"/>
        <v>4.467075967081071E-2</v>
      </c>
      <c r="I1106" s="97">
        <f t="shared" si="329"/>
        <v>4.467075967081071E-2</v>
      </c>
      <c r="J1106" s="97">
        <f t="shared" si="343"/>
        <v>6.2417580621831358E-2</v>
      </c>
      <c r="K1106" s="97">
        <f t="shared" si="330"/>
        <v>0.10769673861427261</v>
      </c>
      <c r="L1106" s="97">
        <f t="shared" si="331"/>
        <v>17.221333713002331</v>
      </c>
      <c r="M1106" s="97">
        <f t="shared" si="332"/>
        <v>114.120375357106</v>
      </c>
      <c r="N1106" s="97">
        <f t="shared" si="344"/>
        <v>10.990039403231489</v>
      </c>
      <c r="O1106" s="97">
        <f t="shared" si="333"/>
        <v>0.26233110138075039</v>
      </c>
      <c r="P1106" s="97">
        <f t="shared" si="334"/>
        <v>0.26233110138075039</v>
      </c>
      <c r="Q1106" s="97">
        <f t="shared" si="345"/>
        <v>0.36517357783207061</v>
      </c>
      <c r="R1106" s="97">
        <f t="shared" si="335"/>
        <v>2.0563904272831238E-2</v>
      </c>
      <c r="S1106" s="97">
        <f t="shared" si="336"/>
        <v>102.2199362690081</v>
      </c>
      <c r="T1106" s="97">
        <f t="shared" si="337"/>
        <v>261.69472427251208</v>
      </c>
      <c r="U1106" s="97">
        <f t="shared" si="338"/>
        <v>605.3078910496962</v>
      </c>
      <c r="V1106" s="33">
        <f t="shared" si="339"/>
        <v>999.99999999999829</v>
      </c>
      <c r="W1106" s="101">
        <f t="shared" si="340"/>
        <v>7420.7107828253265</v>
      </c>
      <c r="X1106" s="108">
        <f t="shared" si="341"/>
        <v>132.99738467779002</v>
      </c>
      <c r="Y1106" s="32">
        <f>(uNES*L1106+ uOCEX*G1106+uEREX*'PH + UC'!H1106+uHOEX*I1106+uNES*S1106+ uOCEX*N1106+uEREX*O1106+uHOEX*P1106)/(1+oDR)^A$5:A$65536</f>
        <v>63.888977547069864</v>
      </c>
    </row>
    <row r="1107" spans="1:25" x14ac:dyDescent="0.25">
      <c r="A1107" s="4">
        <v>1101</v>
      </c>
      <c r="C1107" s="106">
        <f>IF(male=0,VLOOKUP((($A$5:$A$1570/'Life tables'!$I$2)*2)+age,lifetable,13,1),IF(male=1,VLOOKUP((($A$5:$A$1570/'Life tables'!$I$2)*2)+age,lifetable,10,1),"error"))</f>
        <v>2.9066211973534095E-3</v>
      </c>
      <c r="F1107" s="97">
        <f t="shared" si="327"/>
        <v>19.351930106123319</v>
      </c>
      <c r="G1107" s="97">
        <f t="shared" si="342"/>
        <v>1.9439418805183635</v>
      </c>
      <c r="H1107" s="97">
        <f t="shared" si="328"/>
        <v>4.4484721704576159E-2</v>
      </c>
      <c r="I1107" s="97">
        <f t="shared" si="329"/>
        <v>4.4484721704576159E-2</v>
      </c>
      <c r="J1107" s="97">
        <f t="shared" si="343"/>
        <v>6.2157633402627158E-2</v>
      </c>
      <c r="K1107" s="97">
        <f t="shared" si="330"/>
        <v>0.10724821966430309</v>
      </c>
      <c r="L1107" s="97">
        <f t="shared" si="331"/>
        <v>17.149612929128875</v>
      </c>
      <c r="M1107" s="97">
        <f t="shared" si="332"/>
        <v>113.64545457166672</v>
      </c>
      <c r="N1107" s="97">
        <f t="shared" si="344"/>
        <v>10.944303502617256</v>
      </c>
      <c r="O1107" s="97">
        <f t="shared" si="333"/>
        <v>0.26123939017385117</v>
      </c>
      <c r="P1107" s="97">
        <f t="shared" si="334"/>
        <v>0.26123939017385117</v>
      </c>
      <c r="Q1107" s="97">
        <f t="shared" si="345"/>
        <v>0.36365387968997287</v>
      </c>
      <c r="R1107" s="97">
        <f t="shared" si="335"/>
        <v>2.0478325991666369E-2</v>
      </c>
      <c r="S1107" s="97">
        <f t="shared" si="336"/>
        <v>101.79454008302012</v>
      </c>
      <c r="T1107" s="97">
        <f t="shared" si="337"/>
        <v>262.12053578560466</v>
      </c>
      <c r="U1107" s="97">
        <f t="shared" si="338"/>
        <v>605.43561759535214</v>
      </c>
      <c r="V1107" s="33">
        <f t="shared" si="339"/>
        <v>999.99999999999829</v>
      </c>
      <c r="W1107" s="101">
        <f t="shared" si="340"/>
        <v>7381.3625470393108</v>
      </c>
      <c r="X1107" s="108">
        <f t="shared" si="341"/>
        <v>132.44384661904147</v>
      </c>
      <c r="Y1107" s="32">
        <f>(uNES*L1107+ uOCEX*G1107+uEREX*'PH + UC'!H1107+uHOEX*I1107+uNES*S1107+ uOCEX*N1107+uEREX*O1107+uHOEX*P1107)/(1+oDR)^A$5:A$65536</f>
        <v>63.604772977274756</v>
      </c>
    </row>
    <row r="1108" spans="1:25" x14ac:dyDescent="0.25">
      <c r="A1108" s="4">
        <v>1102</v>
      </c>
      <c r="C1108" s="106">
        <f>IF(male=0,VLOOKUP((($A$5:$A$1570/'Life tables'!$I$2)*2)+age,lifetable,13,1),IF(male=1,VLOOKUP((($A$5:$A$1570/'Life tables'!$I$2)*2)+age,lifetable,10,1),"error"))</f>
        <v>2.9066211973534095E-3</v>
      </c>
      <c r="F1108" s="97">
        <f t="shared" si="327"/>
        <v>19.271338625901738</v>
      </c>
      <c r="G1108" s="97">
        <f t="shared" si="342"/>
        <v>1.9358462976614303</v>
      </c>
      <c r="H1108" s="97">
        <f t="shared" si="328"/>
        <v>4.4299464236728932E-2</v>
      </c>
      <c r="I1108" s="97">
        <f t="shared" si="329"/>
        <v>4.4299464236728932E-2</v>
      </c>
      <c r="J1108" s="97">
        <f t="shared" si="343"/>
        <v>6.1898776758586106E-2</v>
      </c>
      <c r="K1108" s="97">
        <f t="shared" si="330"/>
        <v>0.10680158241796761</v>
      </c>
      <c r="L1108" s="97">
        <f t="shared" si="331"/>
        <v>17.078193040590296</v>
      </c>
      <c r="M1108" s="97">
        <f t="shared" si="332"/>
        <v>113.17250799313975</v>
      </c>
      <c r="N1108" s="97">
        <f t="shared" si="344"/>
        <v>10.898757722406051</v>
      </c>
      <c r="O1108" s="97">
        <f t="shared" si="333"/>
        <v>0.26015221712126524</v>
      </c>
      <c r="P1108" s="97">
        <f t="shared" si="334"/>
        <v>0.26015221712126524</v>
      </c>
      <c r="Q1108" s="97">
        <f t="shared" si="345"/>
        <v>0.36214049880891908</v>
      </c>
      <c r="R1108" s="97">
        <f t="shared" si="335"/>
        <v>2.0393103452426044E-2</v>
      </c>
      <c r="S1108" s="97">
        <f t="shared" si="336"/>
        <v>101.37091223422982</v>
      </c>
      <c r="T1108" s="97">
        <f t="shared" si="337"/>
        <v>262.54457506117217</v>
      </c>
      <c r="U1108" s="97">
        <f t="shared" si="338"/>
        <v>605.56281228122259</v>
      </c>
      <c r="V1108" s="33">
        <f t="shared" si="339"/>
        <v>999.99999999999841</v>
      </c>
      <c r="W1108" s="101">
        <f t="shared" si="340"/>
        <v>7342.2230347764234</v>
      </c>
      <c r="X1108" s="108">
        <f t="shared" si="341"/>
        <v>131.89261265760359</v>
      </c>
      <c r="Y1108" s="32">
        <f>(uNES*L1108+ uOCEX*G1108+uEREX*'PH + UC'!H1108+uHOEX*I1108+uNES*S1108+ uOCEX*N1108+uEREX*O1108+uHOEX*P1108)/(1+oDR)^A$5:A$65536</f>
        <v>63.321832790667571</v>
      </c>
    </row>
    <row r="1109" spans="1:25" x14ac:dyDescent="0.25">
      <c r="A1109" s="4">
        <v>1103</v>
      </c>
      <c r="C1109" s="106">
        <f>IF(male=0,VLOOKUP((($A$5:$A$1570/'Life tables'!$I$2)*2)+age,lifetable,13,1),IF(male=1,VLOOKUP((($A$5:$A$1570/'Life tables'!$I$2)*2)+age,lifetable,10,1),"error"))</f>
        <v>2.9066211973534095E-3</v>
      </c>
      <c r="F1109" s="97">
        <f t="shared" si="327"/>
        <v>19.191085127268828</v>
      </c>
      <c r="G1109" s="97">
        <f t="shared" si="342"/>
        <v>1.9277846657624358</v>
      </c>
      <c r="H1109" s="97">
        <f t="shared" si="328"/>
        <v>4.4114983694843658E-2</v>
      </c>
      <c r="I1109" s="97">
        <f t="shared" si="329"/>
        <v>4.4114983694843658E-2</v>
      </c>
      <c r="J1109" s="97">
        <f t="shared" si="343"/>
        <v>6.1641005698027947E-2</v>
      </c>
      <c r="K1109" s="97">
        <f t="shared" si="330"/>
        <v>0.10635681826250552</v>
      </c>
      <c r="L1109" s="97">
        <f t="shared" si="331"/>
        <v>17.00707267015617</v>
      </c>
      <c r="M1109" s="97">
        <f t="shared" si="332"/>
        <v>112.70152753033474</v>
      </c>
      <c r="N1109" s="97">
        <f t="shared" si="344"/>
        <v>10.853401283398714</v>
      </c>
      <c r="O1109" s="97">
        <f t="shared" si="333"/>
        <v>0.25906956362358935</v>
      </c>
      <c r="P1109" s="97">
        <f t="shared" si="334"/>
        <v>0.25906956362358935</v>
      </c>
      <c r="Q1109" s="97">
        <f t="shared" si="345"/>
        <v>0.36063340929792403</v>
      </c>
      <c r="R1109" s="97">
        <f t="shared" si="335"/>
        <v>2.0308235197119408E-2</v>
      </c>
      <c r="S1109" s="97">
        <f t="shared" si="336"/>
        <v>100.94904547519381</v>
      </c>
      <c r="T1109" s="97">
        <f t="shared" si="337"/>
        <v>262.96684947616814</v>
      </c>
      <c r="U1109" s="97">
        <f t="shared" si="338"/>
        <v>605.68947733468224</v>
      </c>
      <c r="V1109" s="33">
        <f t="shared" si="339"/>
        <v>999.99999999999841</v>
      </c>
      <c r="W1109" s="101">
        <f t="shared" si="340"/>
        <v>7303.2911409481958</v>
      </c>
      <c r="X1109" s="108">
        <f t="shared" si="341"/>
        <v>131.34367318914801</v>
      </c>
      <c r="Y1109" s="32">
        <f>(uNES*L1109+ uOCEX*G1109+uEREX*'PH + UC'!H1109+uHOEX*I1109+uNES*S1109+ uOCEX*N1109+uEREX*O1109+uHOEX*P1109)/(1+oDR)^A$5:A$65536</f>
        <v>63.040151355705717</v>
      </c>
    </row>
    <row r="1110" spans="1:25" x14ac:dyDescent="0.25">
      <c r="A1110" s="4">
        <v>1104</v>
      </c>
      <c r="C1110" s="106">
        <f>IF(male=0,VLOOKUP((($A$5:$A$1570/'Life tables'!$I$2)*2)+age,lifetable,13,1),IF(male=1,VLOOKUP((($A$5:$A$1570/'Life tables'!$I$2)*2)+age,lifetable,10,1),"error"))</f>
        <v>2.9066211973534095E-3</v>
      </c>
      <c r="F1110" s="97">
        <f t="shared" si="327"/>
        <v>19.111168069953123</v>
      </c>
      <c r="G1110" s="97">
        <f t="shared" si="342"/>
        <v>1.9197568300978876</v>
      </c>
      <c r="H1110" s="97">
        <f t="shared" si="328"/>
        <v>4.39312765382633E-2</v>
      </c>
      <c r="I1110" s="97">
        <f t="shared" si="329"/>
        <v>4.39312765382633E-2</v>
      </c>
      <c r="J1110" s="97">
        <f t="shared" si="343"/>
        <v>6.1384315273661727E-2</v>
      </c>
      <c r="K1110" s="97">
        <f t="shared" si="330"/>
        <v>0.10591391866174646</v>
      </c>
      <c r="L1110" s="97">
        <f t="shared" si="331"/>
        <v>16.9362504528433</v>
      </c>
      <c r="M1110" s="97">
        <f t="shared" si="332"/>
        <v>112.23250511919485</v>
      </c>
      <c r="N1110" s="97">
        <f t="shared" si="344"/>
        <v>10.808233409009093</v>
      </c>
      <c r="O1110" s="97">
        <f t="shared" si="333"/>
        <v>0.25799141114379276</v>
      </c>
      <c r="P1110" s="97">
        <f t="shared" si="334"/>
        <v>0.25799141114379276</v>
      </c>
      <c r="Q1110" s="97">
        <f t="shared" si="345"/>
        <v>0.35913258535282727</v>
      </c>
      <c r="R1110" s="97">
        <f t="shared" si="335"/>
        <v>2.0223719772644925E-2</v>
      </c>
      <c r="S1110" s="97">
        <f t="shared" si="336"/>
        <v>100.52893258277271</v>
      </c>
      <c r="T1110" s="97">
        <f t="shared" si="337"/>
        <v>263.3873663767946</v>
      </c>
      <c r="U1110" s="97">
        <f t="shared" si="338"/>
        <v>605.81561497311668</v>
      </c>
      <c r="V1110" s="33">
        <f t="shared" si="339"/>
        <v>999.99999999999841</v>
      </c>
      <c r="W1110" s="101">
        <f t="shared" si="340"/>
        <v>7264.5657661984787</v>
      </c>
      <c r="X1110" s="108">
        <f t="shared" si="341"/>
        <v>130.7970186500871</v>
      </c>
      <c r="Y1110" s="32">
        <f>(uNES*L1110+ uOCEX*G1110+uEREX*'PH + UC'!H1110+uHOEX*I1110+uNES*S1110+ uOCEX*N1110+uEREX*O1110+uHOEX*P1110)/(1+oDR)^A$5:A$65536</f>
        <v>62.759723066269842</v>
      </c>
    </row>
    <row r="1111" spans="1:25" x14ac:dyDescent="0.25">
      <c r="A1111" s="4">
        <v>1105</v>
      </c>
      <c r="C1111" s="106">
        <f>IF(male=0,VLOOKUP((($A$5:$A$1570/'Life tables'!$I$2)*2)+age,lifetable,13,1),IF(male=1,VLOOKUP((($A$5:$A$1570/'Life tables'!$I$2)*2)+age,lifetable,10,1),"error"))</f>
        <v>2.9066211973534095E-3</v>
      </c>
      <c r="F1111" s="97">
        <f t="shared" si="327"/>
        <v>19.031585927062185</v>
      </c>
      <c r="G1111" s="97">
        <f t="shared" si="342"/>
        <v>1.9117626372882441</v>
      </c>
      <c r="H1111" s="97">
        <f t="shared" si="328"/>
        <v>4.3748339257085489E-2</v>
      </c>
      <c r="I1111" s="97">
        <f t="shared" si="329"/>
        <v>4.3748339257085489E-2</v>
      </c>
      <c r="J1111" s="97">
        <f t="shared" si="343"/>
        <v>6.1128700581169371E-2</v>
      </c>
      <c r="K1111" s="97">
        <f t="shared" si="330"/>
        <v>0.10547287515366648</v>
      </c>
      <c r="L1111" s="97">
        <f t="shared" si="331"/>
        <v>16.865725035524935</v>
      </c>
      <c r="M1111" s="97">
        <f t="shared" si="332"/>
        <v>111.76543272302492</v>
      </c>
      <c r="N1111" s="97">
        <f t="shared" si="344"/>
        <v>10.763253325286035</v>
      </c>
      <c r="O1111" s="97">
        <f t="shared" si="333"/>
        <v>0.25691774120774152</v>
      </c>
      <c r="P1111" s="97">
        <f t="shared" si="334"/>
        <v>0.25691774120774152</v>
      </c>
      <c r="Q1111" s="97">
        <f t="shared" si="345"/>
        <v>0.35763800125702272</v>
      </c>
      <c r="R1111" s="97">
        <f t="shared" si="335"/>
        <v>2.0139555730831489E-2</v>
      </c>
      <c r="S1111" s="97">
        <f t="shared" si="336"/>
        <v>100.11056635833555</v>
      </c>
      <c r="T1111" s="97">
        <f t="shared" si="337"/>
        <v>263.8061330786328</v>
      </c>
      <c r="U1111" s="97">
        <f t="shared" si="338"/>
        <v>605.94122740400121</v>
      </c>
      <c r="V1111" s="33">
        <f t="shared" si="339"/>
        <v>999.99999999999841</v>
      </c>
      <c r="W1111" s="101">
        <f t="shared" si="340"/>
        <v>7226.0458168800133</v>
      </c>
      <c r="X1111" s="108">
        <f t="shared" si="341"/>
        <v>130.2526395173644</v>
      </c>
      <c r="Y1111" s="32">
        <f>(uNES*L1111+ uOCEX*G1111+uEREX*'PH + UC'!H1111+uHOEX*I1111+uNES*S1111+ uOCEX*N1111+uEREX*O1111+uHOEX*P1111)/(1+oDR)^A$5:A$65536</f>
        <v>62.480542341531184</v>
      </c>
    </row>
    <row r="1112" spans="1:25" x14ac:dyDescent="0.25">
      <c r="A1112" s="4">
        <v>1106</v>
      </c>
      <c r="C1112" s="106">
        <f>IF(male=0,VLOOKUP((($A$5:$A$1570/'Life tables'!$I$2)*2)+age,lifetable,13,1),IF(male=1,VLOOKUP((($A$5:$A$1570/'Life tables'!$I$2)*2)+age,lifetable,10,1),"error"))</f>
        <v>2.9066211973534095E-3</v>
      </c>
      <c r="F1112" s="97">
        <f t="shared" si="327"/>
        <v>18.952337184663406</v>
      </c>
      <c r="G1112" s="97">
        <f t="shared" si="342"/>
        <v>1.9038019352558071</v>
      </c>
      <c r="H1112" s="97">
        <f t="shared" si="328"/>
        <v>4.3566168371198928E-2</v>
      </c>
      <c r="I1112" s="97">
        <f t="shared" si="329"/>
        <v>4.3566168371198928E-2</v>
      </c>
      <c r="J1112" s="97">
        <f t="shared" si="343"/>
        <v>6.087415675785926E-2</v>
      </c>
      <c r="K1112" s="97">
        <f t="shared" si="330"/>
        <v>0.1050336793480649</v>
      </c>
      <c r="L1112" s="97">
        <f t="shared" si="331"/>
        <v>16.795495076559277</v>
      </c>
      <c r="M1112" s="97">
        <f t="shared" si="332"/>
        <v>111.30030233270101</v>
      </c>
      <c r="N1112" s="97">
        <f t="shared" si="344"/>
        <v>10.718460260933554</v>
      </c>
      <c r="O1112" s="97">
        <f t="shared" si="333"/>
        <v>0.25584853540468044</v>
      </c>
      <c r="P1112" s="97">
        <f t="shared" si="334"/>
        <v>0.25584853540468044</v>
      </c>
      <c r="Q1112" s="97">
        <f t="shared" si="345"/>
        <v>0.35614963138212963</v>
      </c>
      <c r="R1112" s="97">
        <f t="shared" si="335"/>
        <v>2.005574162847619E-2</v>
      </c>
      <c r="S1112" s="97">
        <f t="shared" si="336"/>
        <v>99.693939627947486</v>
      </c>
      <c r="T1112" s="97">
        <f t="shared" si="337"/>
        <v>264.2231568667728</v>
      </c>
      <c r="U1112" s="97">
        <f t="shared" si="338"/>
        <v>606.06631682497778</v>
      </c>
      <c r="V1112" s="33">
        <f t="shared" si="339"/>
        <v>999.99999999999841</v>
      </c>
      <c r="W1112" s="101">
        <f t="shared" si="340"/>
        <v>7187.7302050308081</v>
      </c>
      <c r="X1112" s="108">
        <f t="shared" si="341"/>
        <v>129.71052630824789</v>
      </c>
      <c r="Y1112" s="32">
        <f>(uNES*L1112+ uOCEX*G1112+uEREX*'PH + UC'!H1112+uHOEX*I1112+uNES*S1112+ uOCEX*N1112+uEREX*O1112+uHOEX*P1112)/(1+oDR)^A$5:A$65536</f>
        <v>62.202603625820636</v>
      </c>
    </row>
    <row r="1113" spans="1:25" x14ac:dyDescent="0.25">
      <c r="A1113" s="4">
        <v>1107</v>
      </c>
      <c r="C1113" s="106">
        <f>IF(male=0,VLOOKUP((($A$5:$A$1570/'Life tables'!$I$2)*2)+age,lifetable,13,1),IF(male=1,VLOOKUP((($A$5:$A$1570/'Life tables'!$I$2)*2)+age,lifetable,10,1),"error"))</f>
        <v>2.9066211973534095E-3</v>
      </c>
      <c r="F1113" s="97">
        <f t="shared" si="327"/>
        <v>18.873420341385586</v>
      </c>
      <c r="G1113" s="97">
        <f t="shared" si="342"/>
        <v>1.8958745731846967</v>
      </c>
      <c r="H1113" s="97">
        <f t="shared" si="328"/>
        <v>4.3384760429367501E-2</v>
      </c>
      <c r="I1113" s="97">
        <f t="shared" si="329"/>
        <v>4.3384760429367501E-2</v>
      </c>
      <c r="J1113" s="97">
        <f t="shared" si="343"/>
        <v>6.0620678981386553E-2</v>
      </c>
      <c r="K1113" s="97">
        <f t="shared" si="330"/>
        <v>0.10459632292435631</v>
      </c>
      <c r="L1113" s="97">
        <f t="shared" si="331"/>
        <v>16.725559245436411</v>
      </c>
      <c r="M1113" s="97">
        <f t="shared" si="332"/>
        <v>110.8371059668623</v>
      </c>
      <c r="N1113" s="97">
        <f t="shared" si="344"/>
        <v>10.673853447329309</v>
      </c>
      <c r="O1113" s="97">
        <f t="shared" si="333"/>
        <v>0.25478377538767383</v>
      </c>
      <c r="P1113" s="97">
        <f t="shared" si="334"/>
        <v>0.25478377538767383</v>
      </c>
      <c r="Q1113" s="97">
        <f t="shared" si="345"/>
        <v>0.35466745018860629</v>
      </c>
      <c r="R1113" s="97">
        <f t="shared" si="335"/>
        <v>1.9972276027378884E-2</v>
      </c>
      <c r="S1113" s="97">
        <f t="shared" si="336"/>
        <v>99.279045242541656</v>
      </c>
      <c r="T1113" s="97">
        <f t="shared" si="337"/>
        <v>264.63844499594279</v>
      </c>
      <c r="U1113" s="97">
        <f t="shared" si="338"/>
        <v>606.19088542392956</v>
      </c>
      <c r="V1113" s="33">
        <f t="shared" si="339"/>
        <v>999.99999999999852</v>
      </c>
      <c r="W1113" s="101">
        <f t="shared" si="340"/>
        <v>7149.6178483502408</v>
      </c>
      <c r="X1113" s="108">
        <f t="shared" si="341"/>
        <v>129.17066958012614</v>
      </c>
      <c r="Y1113" s="32">
        <f>(uNES*L1113+ uOCEX*G1113+uEREX*'PH + UC'!H1113+uHOEX*I1113+uNES*S1113+ uOCEX*N1113+uEREX*O1113+uHOEX*P1113)/(1+oDR)^A$5:A$65536</f>
        <v>61.925901388499184</v>
      </c>
    </row>
    <row r="1114" spans="1:25" x14ac:dyDescent="0.25">
      <c r="A1114" s="4">
        <v>1108</v>
      </c>
      <c r="C1114" s="106">
        <f>IF(male=0,VLOOKUP((($A$5:$A$1570/'Life tables'!$I$2)*2)+age,lifetable,13,1),IF(male=1,VLOOKUP((($A$5:$A$1570/'Life tables'!$I$2)*2)+age,lifetable,10,1),"error"))</f>
        <v>2.9066211973534095E-3</v>
      </c>
      <c r="F1114" s="97">
        <f t="shared" si="327"/>
        <v>18.794833908040108</v>
      </c>
      <c r="G1114" s="97">
        <f t="shared" si="342"/>
        <v>1.8879804014828001</v>
      </c>
      <c r="H1114" s="97">
        <f t="shared" si="328"/>
        <v>4.3204112008359476E-2</v>
      </c>
      <c r="I1114" s="97">
        <f t="shared" si="329"/>
        <v>4.3204112008359476E-2</v>
      </c>
      <c r="J1114" s="97">
        <f t="shared" si="343"/>
        <v>6.0368262468536368E-2</v>
      </c>
      <c r="K1114" s="97">
        <f t="shared" si="330"/>
        <v>0.10416079762947095</v>
      </c>
      <c r="L1114" s="97">
        <f t="shared" si="331"/>
        <v>16.655916222442581</v>
      </c>
      <c r="M1114" s="97">
        <f t="shared" si="332"/>
        <v>110.37583567208605</v>
      </c>
      <c r="N1114" s="97">
        <f t="shared" si="344"/>
        <v>10.629432118541455</v>
      </c>
      <c r="O1114" s="97">
        <f t="shared" si="333"/>
        <v>0.25372344287400811</v>
      </c>
      <c r="P1114" s="97">
        <f t="shared" si="334"/>
        <v>0.25372344287400811</v>
      </c>
      <c r="Q1114" s="97">
        <f t="shared" si="345"/>
        <v>0.35319143222630989</v>
      </c>
      <c r="R1114" s="97">
        <f t="shared" si="335"/>
        <v>1.9889157494373741E-2</v>
      </c>
      <c r="S1114" s="97">
        <f t="shared" si="336"/>
        <v>98.8658760780759</v>
      </c>
      <c r="T1114" s="97">
        <f t="shared" si="337"/>
        <v>265.05200469063766</v>
      </c>
      <c r="U1114" s="97">
        <f t="shared" si="338"/>
        <v>606.3149353790534</v>
      </c>
      <c r="V1114" s="33">
        <f t="shared" si="339"/>
        <v>999.99999999999852</v>
      </c>
      <c r="W1114" s="101">
        <f t="shared" si="340"/>
        <v>7111.7076701750002</v>
      </c>
      <c r="X1114" s="108">
        <f t="shared" si="341"/>
        <v>128.63305993030747</v>
      </c>
      <c r="Y1114" s="32">
        <f>(uNES*L1114+ uOCEX*G1114+uEREX*'PH + UC'!H1114+uHOEX*I1114+uNES*S1114+ uOCEX*N1114+uEREX*O1114+uHOEX*P1114)/(1+oDR)^A$5:A$65536</f>
        <v>61.650430123830098</v>
      </c>
    </row>
    <row r="1115" spans="1:25" x14ac:dyDescent="0.25">
      <c r="A1115" s="4">
        <v>1109</v>
      </c>
      <c r="C1115" s="106">
        <f>IF(male=0,VLOOKUP((($A$5:$A$1570/'Life tables'!$I$2)*2)+age,lifetable,13,1),IF(male=1,VLOOKUP((($A$5:$A$1570/'Life tables'!$I$2)*2)+age,lifetable,10,1),"error"))</f>
        <v>2.9066211973534095E-3</v>
      </c>
      <c r="F1115" s="97">
        <f t="shared" si="327"/>
        <v>18.716576407260725</v>
      </c>
      <c r="G1115" s="97">
        <f t="shared" si="342"/>
        <v>1.8801192717455857</v>
      </c>
      <c r="H1115" s="97">
        <f t="shared" si="328"/>
        <v>4.3024219712119477E-2</v>
      </c>
      <c r="I1115" s="97">
        <f t="shared" si="329"/>
        <v>4.3024219712119477E-2</v>
      </c>
      <c r="J1115" s="97">
        <f t="shared" si="343"/>
        <v>6.0116902474066793E-2</v>
      </c>
      <c r="K1115" s="97">
        <f t="shared" si="330"/>
        <v>0.10372709527585865</v>
      </c>
      <c r="L1115" s="97">
        <f t="shared" si="331"/>
        <v>16.586564698340975</v>
      </c>
      <c r="M1115" s="97">
        <f t="shared" si="332"/>
        <v>109.91648352304675</v>
      </c>
      <c r="N1115" s="97">
        <f t="shared" si="344"/>
        <v>10.585195511343978</v>
      </c>
      <c r="O1115" s="97">
        <f t="shared" si="333"/>
        <v>0.25266751964555734</v>
      </c>
      <c r="P1115" s="97">
        <f t="shared" si="334"/>
        <v>0.25266751964555734</v>
      </c>
      <c r="Q1115" s="97">
        <f t="shared" si="345"/>
        <v>0.35172155213500594</v>
      </c>
      <c r="R1115" s="97">
        <f t="shared" si="335"/>
        <v>1.9806384601357883E-2</v>
      </c>
      <c r="S1115" s="97">
        <f t="shared" si="336"/>
        <v>98.4544250356753</v>
      </c>
      <c r="T1115" s="97">
        <f t="shared" si="337"/>
        <v>265.46384314524676</v>
      </c>
      <c r="U1115" s="97">
        <f t="shared" si="338"/>
        <v>606.43846885893061</v>
      </c>
      <c r="V1115" s="33">
        <f t="shared" si="339"/>
        <v>999.99999999999852</v>
      </c>
      <c r="W1115" s="101">
        <f t="shared" si="340"/>
        <v>7073.9985994547887</v>
      </c>
      <c r="X1115" s="108">
        <f t="shared" si="341"/>
        <v>128.09768799582119</v>
      </c>
      <c r="Y1115" s="32">
        <f>(uNES*L1115+ uOCEX*G1115+uEREX*'PH + UC'!H1115+uHOEX*I1115+uNES*S1115+ uOCEX*N1115+uEREX*O1115+uHOEX*P1115)/(1+oDR)^A$5:A$65536</f>
        <v>61.376184350852419</v>
      </c>
    </row>
    <row r="1116" spans="1:25" x14ac:dyDescent="0.25">
      <c r="A1116" s="4">
        <v>1110</v>
      </c>
      <c r="C1116" s="106">
        <f>IF(male=0,VLOOKUP((($A$5:$A$1570/'Life tables'!$I$2)*2)+age,lifetable,13,1),IF(male=1,VLOOKUP((($A$5:$A$1570/'Life tables'!$I$2)*2)+age,lifetable,10,1),"error"))</f>
        <v>2.9066211973534095E-3</v>
      </c>
      <c r="F1116" s="97">
        <f t="shared" si="327"/>
        <v>18.638646373160981</v>
      </c>
      <c r="G1116" s="97">
        <f t="shared" si="342"/>
        <v>1.8722910367216909</v>
      </c>
      <c r="H1116" s="97">
        <f t="shared" si="328"/>
        <v>4.284508017098098E-2</v>
      </c>
      <c r="I1116" s="97">
        <f t="shared" si="329"/>
        <v>4.284508017098098E-2</v>
      </c>
      <c r="J1116" s="97">
        <f t="shared" si="343"/>
        <v>5.9866594289608568E-2</v>
      </c>
      <c r="K1116" s="97">
        <f t="shared" si="330"/>
        <v>0.10329520773959003</v>
      </c>
      <c r="L1116" s="97">
        <f t="shared" si="331"/>
        <v>16.517503374068131</v>
      </c>
      <c r="M1116" s="97">
        <f t="shared" si="332"/>
        <v>109.45904162266021</v>
      </c>
      <c r="N1116" s="97">
        <f t="shared" si="344"/>
        <v>10.541142865230558</v>
      </c>
      <c r="O1116" s="97">
        <f t="shared" si="333"/>
        <v>0.25161598754911446</v>
      </c>
      <c r="P1116" s="97">
        <f t="shared" si="334"/>
        <v>0.25161598754911446</v>
      </c>
      <c r="Q1116" s="97">
        <f t="shared" si="345"/>
        <v>0.3502577846448296</v>
      </c>
      <c r="R1116" s="97">
        <f t="shared" si="335"/>
        <v>1.9723955925317383E-2</v>
      </c>
      <c r="S1116" s="97">
        <f t="shared" si="336"/>
        <v>98.044685041761284</v>
      </c>
      <c r="T1116" s="97">
        <f t="shared" si="337"/>
        <v>265.87396752418118</v>
      </c>
      <c r="U1116" s="97">
        <f t="shared" si="338"/>
        <v>606.56148802259554</v>
      </c>
      <c r="V1116" s="33">
        <f t="shared" si="339"/>
        <v>999.99999999999864</v>
      </c>
      <c r="W1116" s="101">
        <f t="shared" si="340"/>
        <v>7036.4895707278956</v>
      </c>
      <c r="X1116" s="108">
        <f t="shared" si="341"/>
        <v>127.56454445322186</v>
      </c>
      <c r="Y1116" s="32">
        <f>(uNES*L1116+ uOCEX*G1116+uEREX*'PH + UC'!H1116+uHOEX*I1116+uNES*S1116+ uOCEX*N1116+uEREX*O1116+uHOEX*P1116)/(1+oDR)^A$5:A$65536</f>
        <v>61.103158613255857</v>
      </c>
    </row>
    <row r="1117" spans="1:25" x14ac:dyDescent="0.25">
      <c r="A1117" s="4">
        <v>1111</v>
      </c>
      <c r="C1117" s="106">
        <f>IF(male=0,VLOOKUP((($A$5:$A$1570/'Life tables'!$I$2)*2)+age,lifetable,13,1),IF(male=1,VLOOKUP((($A$5:$A$1570/'Life tables'!$I$2)*2)+age,lifetable,10,1),"error"))</f>
        <v>2.9066211973534095E-3</v>
      </c>
      <c r="F1117" s="97">
        <f t="shared" si="327"/>
        <v>18.561042351008382</v>
      </c>
      <c r="G1117" s="97">
        <f t="shared" si="342"/>
        <v>1.8644955502801925</v>
      </c>
      <c r="H1117" s="97">
        <f t="shared" si="328"/>
        <v>4.2666690040917318E-2</v>
      </c>
      <c r="I1117" s="97">
        <f t="shared" si="329"/>
        <v>4.2666690040917318E-2</v>
      </c>
      <c r="J1117" s="97">
        <f t="shared" si="343"/>
        <v>5.9617333242618517E-2</v>
      </c>
      <c r="K1117" s="97">
        <f t="shared" si="330"/>
        <v>0.10286512695855095</v>
      </c>
      <c r="L1117" s="97">
        <f t="shared" si="331"/>
        <v>16.448730960445186</v>
      </c>
      <c r="M1117" s="97">
        <f t="shared" si="332"/>
        <v>109.00350210221346</v>
      </c>
      <c r="N1117" s="97">
        <f t="shared" si="344"/>
        <v>10.49727342242709</v>
      </c>
      <c r="O1117" s="97">
        <f t="shared" si="333"/>
        <v>0.2505688284966901</v>
      </c>
      <c r="P1117" s="97">
        <f t="shared" si="334"/>
        <v>0.2505688284966901</v>
      </c>
      <c r="Q1117" s="97">
        <f t="shared" si="345"/>
        <v>0.34880010457670069</v>
      </c>
      <c r="R1117" s="97">
        <f t="shared" si="335"/>
        <v>1.9641870048350669E-2</v>
      </c>
      <c r="S1117" s="97">
        <f t="shared" si="336"/>
        <v>97.636649048167939</v>
      </c>
      <c r="T1117" s="97">
        <f t="shared" si="337"/>
        <v>266.28238496200049</v>
      </c>
      <c r="U1117" s="97">
        <f t="shared" si="338"/>
        <v>606.68399501960243</v>
      </c>
      <c r="V1117" s="33">
        <f t="shared" si="339"/>
        <v>999.99999999999852</v>
      </c>
      <c r="W1117" s="101">
        <f t="shared" si="340"/>
        <v>6999.1795240965912</v>
      </c>
      <c r="X1117" s="108">
        <f t="shared" si="341"/>
        <v>127.03362001839562</v>
      </c>
      <c r="Y1117" s="32">
        <f>(uNES*L1117+ uOCEX*G1117+uEREX*'PH + UC'!H1117+uHOEX*I1117+uNES*S1117+ uOCEX*N1117+uEREX*O1117+uHOEX*P1117)/(1+oDR)^A$5:A$65536</f>
        <v>60.831347479256891</v>
      </c>
    </row>
    <row r="1118" spans="1:25" x14ac:dyDescent="0.25">
      <c r="A1118" s="4">
        <v>1112</v>
      </c>
      <c r="C1118" s="106">
        <f>IF(male=0,VLOOKUP((($A$5:$A$1570/'Life tables'!$I$2)*2)+age,lifetable,13,1),IF(male=1,VLOOKUP((($A$5:$A$1570/'Life tables'!$I$2)*2)+age,lifetable,10,1),"error"))</f>
        <v>2.9066211973534095E-3</v>
      </c>
      <c r="F1118" s="97">
        <f t="shared" si="327"/>
        <v>18.483762896914403</v>
      </c>
      <c r="G1118" s="97">
        <f t="shared" si="342"/>
        <v>1.8567326673794657</v>
      </c>
      <c r="H1118" s="97">
        <f t="shared" si="328"/>
        <v>4.2489046002829128E-2</v>
      </c>
      <c r="I1118" s="97">
        <f t="shared" si="329"/>
        <v>4.2489046002829128E-2</v>
      </c>
      <c r="J1118" s="97">
        <f t="shared" si="343"/>
        <v>5.9369114695383848E-2</v>
      </c>
      <c r="K1118" s="97">
        <f t="shared" si="330"/>
        <v>0.10243684493072437</v>
      </c>
      <c r="L1118" s="97">
        <f t="shared" si="331"/>
        <v>16.380246177903171</v>
      </c>
      <c r="M1118" s="97">
        <f t="shared" si="332"/>
        <v>108.54985712148122</v>
      </c>
      <c r="N1118" s="97">
        <f t="shared" si="344"/>
        <v>10.453586427902891</v>
      </c>
      <c r="O1118" s="97">
        <f t="shared" si="333"/>
        <v>0.24952602446578026</v>
      </c>
      <c r="P1118" s="97">
        <f t="shared" si="334"/>
        <v>0.24952602446578026</v>
      </c>
      <c r="Q1118" s="97">
        <f t="shared" si="345"/>
        <v>0.34734848684269692</v>
      </c>
      <c r="R1118" s="97">
        <f t="shared" si="335"/>
        <v>1.9560125557689503E-2</v>
      </c>
      <c r="S1118" s="97">
        <f t="shared" si="336"/>
        <v>97.230310032246393</v>
      </c>
      <c r="T1118" s="97">
        <f t="shared" si="337"/>
        <v>266.6891025635386</v>
      </c>
      <c r="U1118" s="97">
        <f t="shared" si="338"/>
        <v>606.80599199009089</v>
      </c>
      <c r="V1118" s="33">
        <f t="shared" si="339"/>
        <v>999.99999999999864</v>
      </c>
      <c r="W1118" s="101">
        <f t="shared" si="340"/>
        <v>6962.0674052023996</v>
      </c>
      <c r="X1118" s="108">
        <f t="shared" si="341"/>
        <v>126.50490544636914</v>
      </c>
      <c r="Y1118" s="32">
        <f>(uNES*L1118+ uOCEX*G1118+uEREX*'PH + UC'!H1118+uHOEX*I1118+uNES*S1118+ uOCEX*N1118+uEREX*O1118+uHOEX*P1118)/(1+oDR)^A$5:A$65536</f>
        <v>60.560745541476386</v>
      </c>
    </row>
    <row r="1119" spans="1:25" x14ac:dyDescent="0.25">
      <c r="A1119" s="4">
        <v>1113</v>
      </c>
      <c r="C1119" s="106">
        <f>IF(male=0,VLOOKUP((($A$5:$A$1570/'Life tables'!$I$2)*2)+age,lifetable,13,1),IF(male=1,VLOOKUP((($A$5:$A$1570/'Life tables'!$I$2)*2)+age,lifetable,10,1),"error"))</f>
        <v>2.9066211973534095E-3</v>
      </c>
      <c r="F1119" s="97">
        <f t="shared" si="327"/>
        <v>18.406806577539545</v>
      </c>
      <c r="G1119" s="97">
        <f t="shared" si="342"/>
        <v>1.8490022440375586</v>
      </c>
      <c r="H1119" s="97">
        <f t="shared" si="328"/>
        <v>4.2312144761866302E-2</v>
      </c>
      <c r="I1119" s="97">
        <f t="shared" si="329"/>
        <v>4.2312144761866302E-2</v>
      </c>
      <c r="J1119" s="97">
        <f t="shared" si="343"/>
        <v>5.9121934044074842E-2</v>
      </c>
      <c r="K1119" s="97">
        <f t="shared" si="330"/>
        <v>0.10201035371255594</v>
      </c>
      <c r="L1119" s="97">
        <f t="shared" si="331"/>
        <v>16.312047756221624</v>
      </c>
      <c r="M1119" s="97">
        <f t="shared" si="332"/>
        <v>108.0980988688296</v>
      </c>
      <c r="N1119" s="97">
        <f t="shared" si="344"/>
        <v>10.410081129380691</v>
      </c>
      <c r="O1119" s="97">
        <f t="shared" si="333"/>
        <v>0.24848755749960438</v>
      </c>
      <c r="P1119" s="97">
        <f t="shared" si="334"/>
        <v>0.24848755749960438</v>
      </c>
      <c r="Q1119" s="97">
        <f t="shared" si="345"/>
        <v>0.34590290644638522</v>
      </c>
      <c r="R1119" s="97">
        <f t="shared" si="335"/>
        <v>1.9478721045717653E-2</v>
      </c>
      <c r="S1119" s="97">
        <f t="shared" si="336"/>
        <v>96.825660996957595</v>
      </c>
      <c r="T1119" s="97">
        <f t="shared" si="337"/>
        <v>267.09412740402905</v>
      </c>
      <c r="U1119" s="97">
        <f t="shared" si="338"/>
        <v>606.92748106484919</v>
      </c>
      <c r="V1119" s="33">
        <f t="shared" si="339"/>
        <v>999.99999999999864</v>
      </c>
      <c r="W1119" s="101">
        <f t="shared" si="340"/>
        <v>6925.152165201207</v>
      </c>
      <c r="X1119" s="108">
        <f t="shared" si="341"/>
        <v>125.97839153112041</v>
      </c>
      <c r="Y1119" s="32">
        <f>(uNES*L1119+ uOCEX*G1119+uEREX*'PH + UC'!H1119+uHOEX*I1119+uNES*S1119+ uOCEX*N1119+uEREX*O1119+uHOEX*P1119)/(1+oDR)^A$5:A$65536</f>
        <v>60.291347416818439</v>
      </c>
    </row>
    <row r="1120" spans="1:25" x14ac:dyDescent="0.25">
      <c r="A1120" s="4">
        <v>1114</v>
      </c>
      <c r="C1120" s="106">
        <f>IF(male=0,VLOOKUP((($A$5:$A$1570/'Life tables'!$I$2)*2)+age,lifetable,13,1),IF(male=1,VLOOKUP((($A$5:$A$1570/'Life tables'!$I$2)*2)+age,lifetable,10,1),"error"))</f>
        <v>2.9066211973534095E-3</v>
      </c>
      <c r="F1120" s="97">
        <f t="shared" si="327"/>
        <v>18.33017196981266</v>
      </c>
      <c r="G1120" s="97">
        <f t="shared" si="342"/>
        <v>1.8413041373039956</v>
      </c>
      <c r="H1120" s="97">
        <f t="shared" si="328"/>
        <v>4.213598304678285E-2</v>
      </c>
      <c r="I1120" s="97">
        <f t="shared" si="329"/>
        <v>4.213598304678285E-2</v>
      </c>
      <c r="J1120" s="97">
        <f t="shared" si="343"/>
        <v>5.8875786717843305E-2</v>
      </c>
      <c r="K1120" s="97">
        <f t="shared" si="330"/>
        <v>0.10158564541739834</v>
      </c>
      <c r="L1120" s="97">
        <f t="shared" si="331"/>
        <v>16.244134434279857</v>
      </c>
      <c r="M1120" s="97">
        <f t="shared" si="332"/>
        <v>107.64821956130774</v>
      </c>
      <c r="N1120" s="97">
        <f t="shared" si="344"/>
        <v>10.366756777345463</v>
      </c>
      <c r="O1120" s="97">
        <f t="shared" si="333"/>
        <v>0.2474534097073165</v>
      </c>
      <c r="P1120" s="97">
        <f t="shared" si="334"/>
        <v>0.2474534097073165</v>
      </c>
      <c r="Q1120" s="97">
        <f t="shared" si="345"/>
        <v>0.34446333848311572</v>
      </c>
      <c r="R1120" s="97">
        <f t="shared" si="335"/>
        <v>1.9397655109987439E-2</v>
      </c>
      <c r="S1120" s="97">
        <f t="shared" si="336"/>
        <v>96.422694970954538</v>
      </c>
      <c r="T1120" s="97">
        <f t="shared" si="337"/>
        <v>267.49746652923</v>
      </c>
      <c r="U1120" s="97">
        <f t="shared" si="338"/>
        <v>607.04846436537662</v>
      </c>
      <c r="V1120" s="33">
        <f t="shared" si="339"/>
        <v>999.99999999999864</v>
      </c>
      <c r="W1120" s="101">
        <f t="shared" si="340"/>
        <v>6888.4327607383239</v>
      </c>
      <c r="X1120" s="108">
        <f t="shared" si="341"/>
        <v>125.45406910539205</v>
      </c>
      <c r="Y1120" s="32">
        <f>(uNES*L1120+ uOCEX*G1120+uEREX*'PH + UC'!H1120+uHOEX*I1120+uNES*S1120+ uOCEX*N1120+uEREX*O1120+uHOEX*P1120)/(1+oDR)^A$5:A$65536</f>
        <v>60.023147746350176</v>
      </c>
    </row>
    <row r="1121" spans="1:25" x14ac:dyDescent="0.25">
      <c r="A1121" s="4">
        <v>1115</v>
      </c>
      <c r="C1121" s="106">
        <f>IF(male=0,VLOOKUP((($A$5:$A$1570/'Life tables'!$I$2)*2)+age,lifetable,13,1),IF(male=1,VLOOKUP((($A$5:$A$1570/'Life tables'!$I$2)*2)+age,lifetable,10,1),"error"))</f>
        <v>2.9066211973534095E-3</v>
      </c>
      <c r="F1121" s="97">
        <f t="shared" si="327"/>
        <v>18.253857660663765</v>
      </c>
      <c r="G1121" s="97">
        <f t="shared" si="342"/>
        <v>1.8336382052329399</v>
      </c>
      <c r="H1121" s="97">
        <f t="shared" si="328"/>
        <v>4.1960557609322664E-2</v>
      </c>
      <c r="I1121" s="97">
        <f t="shared" si="329"/>
        <v>4.1960557609322664E-2</v>
      </c>
      <c r="J1121" s="97">
        <f t="shared" si="343"/>
        <v>5.863066817796439E-2</v>
      </c>
      <c r="K1121" s="97">
        <f t="shared" si="330"/>
        <v>0.10116271221403067</v>
      </c>
      <c r="L1121" s="97">
        <f t="shared" si="331"/>
        <v>16.176504959820186</v>
      </c>
      <c r="M1121" s="97">
        <f t="shared" si="332"/>
        <v>107.2002114447283</v>
      </c>
      <c r="N1121" s="97">
        <f t="shared" si="344"/>
        <v>10.323612625052162</v>
      </c>
      <c r="O1121" s="97">
        <f t="shared" si="333"/>
        <v>0.24642356326418977</v>
      </c>
      <c r="P1121" s="97">
        <f t="shared" si="334"/>
        <v>0.24642356326418977</v>
      </c>
      <c r="Q1121" s="97">
        <f t="shared" si="345"/>
        <v>0.34302975814027881</v>
      </c>
      <c r="R1121" s="97">
        <f t="shared" si="335"/>
        <v>1.9316926353234211E-2</v>
      </c>
      <c r="S1121" s="97">
        <f t="shared" si="336"/>
        <v>96.021405008654241</v>
      </c>
      <c r="T1121" s="97">
        <f t="shared" si="337"/>
        <v>267.89912695554824</v>
      </c>
      <c r="U1121" s="97">
        <f t="shared" si="338"/>
        <v>607.16894400394392</v>
      </c>
      <c r="V1121" s="33">
        <f t="shared" si="339"/>
        <v>999.99999999999875</v>
      </c>
      <c r="W1121" s="101">
        <f t="shared" si="340"/>
        <v>6851.9081539234021</v>
      </c>
      <c r="X1121" s="108">
        <f t="shared" si="341"/>
        <v>124.93192904050656</v>
      </c>
      <c r="Y1121" s="32">
        <f>(uNES*L1121+ uOCEX*G1121+uEREX*'PH + UC'!H1121+uHOEX*I1121+uNES*S1121+ uOCEX*N1121+uEREX*O1121+uHOEX*P1121)/(1+oDR)^A$5:A$65536</f>
        <v>59.756141195182956</v>
      </c>
    </row>
    <row r="1122" spans="1:25" x14ac:dyDescent="0.25">
      <c r="A1122" s="4">
        <v>1116</v>
      </c>
      <c r="C1122" s="106">
        <f>IF(male=0,VLOOKUP((($A$5:$A$1570/'Life tables'!$I$2)*2)+age,lifetable,13,1),IF(male=1,VLOOKUP((($A$5:$A$1570/'Life tables'!$I$2)*2)+age,lifetable,10,1),"error"))</f>
        <v>2.9066211973534095E-3</v>
      </c>
      <c r="F1122" s="97">
        <f t="shared" si="327"/>
        <v>18.177862246769685</v>
      </c>
      <c r="G1122" s="97">
        <f t="shared" si="342"/>
        <v>1.826004306857641</v>
      </c>
      <c r="H1122" s="97">
        <f t="shared" si="328"/>
        <v>4.1785865223634866E-2</v>
      </c>
      <c r="I1122" s="97">
        <f t="shared" si="329"/>
        <v>4.1785865223634866E-2</v>
      </c>
      <c r="J1122" s="97">
        <f t="shared" si="343"/>
        <v>5.8386573917019617E-2</v>
      </c>
      <c r="K1122" s="97">
        <f t="shared" si="330"/>
        <v>0.10074154632524869</v>
      </c>
      <c r="L1122" s="97">
        <f t="shared" si="331"/>
        <v>16.109158089222504</v>
      </c>
      <c r="M1122" s="97">
        <f t="shared" si="332"/>
        <v>106.75406679373687</v>
      </c>
      <c r="N1122" s="97">
        <f t="shared" si="344"/>
        <v>10.280647928532423</v>
      </c>
      <c r="O1122" s="97">
        <f t="shared" si="333"/>
        <v>0.24539800041177645</v>
      </c>
      <c r="P1122" s="97">
        <f t="shared" si="334"/>
        <v>0.24539800041177645</v>
      </c>
      <c r="Q1122" s="97">
        <f t="shared" si="345"/>
        <v>0.34160214069752709</v>
      </c>
      <c r="R1122" s="97">
        <f t="shared" si="335"/>
        <v>1.9236533383388862E-2</v>
      </c>
      <c r="S1122" s="97">
        <f t="shared" si="336"/>
        <v>95.621784190299977</v>
      </c>
      <c r="T1122" s="97">
        <f t="shared" si="337"/>
        <v>268.29911567016279</v>
      </c>
      <c r="U1122" s="97">
        <f t="shared" si="338"/>
        <v>607.28892208365255</v>
      </c>
      <c r="V1122" s="33">
        <f t="shared" si="339"/>
        <v>999.99999999999864</v>
      </c>
      <c r="W1122" s="101">
        <f t="shared" si="340"/>
        <v>6815.5773123052932</v>
      </c>
      <c r="X1122" s="108">
        <f t="shared" si="341"/>
        <v>124.41196224618336</v>
      </c>
      <c r="Y1122" s="32">
        <f>(uNES*L1122+ uOCEX*G1122+uEREX*'PH + UC'!H1122+uHOEX*I1122+uNES*S1122+ uOCEX*N1122+uEREX*O1122+uHOEX*P1122)/(1+oDR)^A$5:A$65536</f>
        <v>59.490322452354704</v>
      </c>
    </row>
    <row r="1123" spans="1:25" x14ac:dyDescent="0.25">
      <c r="A1123" s="4">
        <v>1117</v>
      </c>
      <c r="C1123" s="106">
        <f>IF(male=0,VLOOKUP((($A$5:$A$1570/'Life tables'!$I$2)*2)+age,lifetable,13,1),IF(male=1,VLOOKUP((($A$5:$A$1570/'Life tables'!$I$2)*2)+age,lifetable,10,1),"error"))</f>
        <v>2.9066211973534095E-3</v>
      </c>
      <c r="F1123" s="97">
        <f t="shared" si="327"/>
        <v>18.102184334311882</v>
      </c>
      <c r="G1123" s="97">
        <f t="shared" si="342"/>
        <v>1.8184023021661102</v>
      </c>
      <c r="H1123" s="97">
        <f t="shared" si="328"/>
        <v>4.1611902685717087E-2</v>
      </c>
      <c r="I1123" s="97">
        <f t="shared" si="329"/>
        <v>4.1611902685717087E-2</v>
      </c>
      <c r="J1123" s="97">
        <f t="shared" si="343"/>
        <v>5.8143499458119016E-2</v>
      </c>
      <c r="K1123" s="97">
        <f t="shared" si="330"/>
        <v>0.10032214002652284</v>
      </c>
      <c r="L1123" s="97">
        <f t="shared" si="331"/>
        <v>16.042092587289694</v>
      </c>
      <c r="M1123" s="97">
        <f t="shared" si="332"/>
        <v>106.30977791187149</v>
      </c>
      <c r="N1123" s="97">
        <f t="shared" si="344"/>
        <v>10.237861946600283</v>
      </c>
      <c r="O1123" s="97">
        <f t="shared" si="333"/>
        <v>0.24437670345804446</v>
      </c>
      <c r="P1123" s="97">
        <f t="shared" si="334"/>
        <v>0.24437670345804446</v>
      </c>
      <c r="Q1123" s="97">
        <f t="shared" si="345"/>
        <v>0.34018046152696624</v>
      </c>
      <c r="R1123" s="97">
        <f t="shared" si="335"/>
        <v>1.9156474813588568E-2</v>
      </c>
      <c r="S1123" s="97">
        <f t="shared" si="336"/>
        <v>95.223825622014573</v>
      </c>
      <c r="T1123" s="97">
        <f t="shared" si="337"/>
        <v>268.69743963114786</v>
      </c>
      <c r="U1123" s="97">
        <f t="shared" si="338"/>
        <v>607.40840069849264</v>
      </c>
      <c r="V1123" s="33">
        <f t="shared" si="339"/>
        <v>999.99999999999864</v>
      </c>
      <c r="W1123" s="101">
        <f t="shared" si="340"/>
        <v>6779.4392088468094</v>
      </c>
      <c r="X1123" s="108">
        <f t="shared" si="341"/>
        <v>123.89415967035818</v>
      </c>
      <c r="Y1123" s="32">
        <f>(uNES*L1123+ uOCEX*G1123+uEREX*'PH + UC'!H1123+uHOEX*I1123+uNES*S1123+ uOCEX*N1123+uEREX*O1123+uHOEX*P1123)/(1+oDR)^A$5:A$65536</f>
        <v>59.22568623071313</v>
      </c>
    </row>
    <row r="1124" spans="1:25" x14ac:dyDescent="0.25">
      <c r="A1124" s="4">
        <v>1118</v>
      </c>
      <c r="C1124" s="106">
        <f>IF(male=0,VLOOKUP((($A$5:$A$1570/'Life tables'!$I$2)*2)+age,lifetable,13,1),IF(male=1,VLOOKUP((($A$5:$A$1570/'Life tables'!$I$2)*2)+age,lifetable,10,1),"error"))</f>
        <v>2.9066211973534095E-3</v>
      </c>
      <c r="F1124" s="97">
        <f t="shared" si="327"/>
        <v>18.026822538745769</v>
      </c>
      <c r="G1124" s="97">
        <f t="shared" si="342"/>
        <v>1.810832052077946</v>
      </c>
      <c r="H1124" s="97">
        <f t="shared" si="328"/>
        <v>4.1438666812885216E-2</v>
      </c>
      <c r="I1124" s="97">
        <f t="shared" si="329"/>
        <v>4.1438666812885216E-2</v>
      </c>
      <c r="J1124" s="97">
        <f t="shared" si="343"/>
        <v>5.7901440354160179E-2</v>
      </c>
      <c r="K1124" s="97">
        <f t="shared" si="330"/>
        <v>9.9904485644719682E-2</v>
      </c>
      <c r="L1124" s="97">
        <f t="shared" si="331"/>
        <v>15.975307227043173</v>
      </c>
      <c r="M1124" s="97">
        <f t="shared" si="332"/>
        <v>105.8673371316124</v>
      </c>
      <c r="N1124" s="97">
        <f t="shared" si="344"/>
        <v>10.195253940856976</v>
      </c>
      <c r="O1124" s="97">
        <f t="shared" si="333"/>
        <v>0.24335965477749175</v>
      </c>
      <c r="P1124" s="97">
        <f t="shared" si="334"/>
        <v>0.24335965477749175</v>
      </c>
      <c r="Q1124" s="97">
        <f t="shared" si="345"/>
        <v>0.33876469609331383</v>
      </c>
      <c r="R1124" s="97">
        <f t="shared" si="335"/>
        <v>1.9076749262185725E-2</v>
      </c>
      <c r="S1124" s="97">
        <f t="shared" si="336"/>
        <v>94.827522435844941</v>
      </c>
      <c r="T1124" s="97">
        <f t="shared" si="337"/>
        <v>269.09410576759535</v>
      </c>
      <c r="U1124" s="97">
        <f t="shared" si="338"/>
        <v>607.52738193339951</v>
      </c>
      <c r="V1124" s="33">
        <f t="shared" si="339"/>
        <v>999.99999999999864</v>
      </c>
      <c r="W1124" s="101">
        <f t="shared" si="340"/>
        <v>6743.4928218994582</v>
      </c>
      <c r="X1124" s="108">
        <f t="shared" si="341"/>
        <v>123.37851229900379</v>
      </c>
      <c r="Y1124" s="32">
        <f>(uNES*L1124+ uOCEX*G1124+uEREX*'PH + UC'!H1124+uHOEX*I1124+uNES*S1124+ uOCEX*N1124+uEREX*O1124+uHOEX*P1124)/(1+oDR)^A$5:A$65536</f>
        <v>58.962227266800213</v>
      </c>
    </row>
    <row r="1125" spans="1:25" x14ac:dyDescent="0.25">
      <c r="A1125" s="4">
        <v>1119</v>
      </c>
      <c r="C1125" s="106">
        <f>IF(male=0,VLOOKUP((($A$5:$A$1570/'Life tables'!$I$2)*2)+age,lifetable,13,1),IF(male=1,VLOOKUP((($A$5:$A$1570/'Life tables'!$I$2)*2)+age,lifetable,10,1),"error"))</f>
        <v>2.9066211973534095E-3</v>
      </c>
      <c r="F1125" s="97">
        <f t="shared" si="327"/>
        <v>17.951775484580967</v>
      </c>
      <c r="G1125" s="97">
        <f t="shared" si="342"/>
        <v>1.8032934184222607</v>
      </c>
      <c r="H1125" s="97">
        <f t="shared" si="328"/>
        <v>4.1266154443268234E-2</v>
      </c>
      <c r="I1125" s="97">
        <f t="shared" si="329"/>
        <v>4.1266154443268234E-2</v>
      </c>
      <c r="J1125" s="97">
        <f t="shared" si="343"/>
        <v>5.7660392187122475E-2</v>
      </c>
      <c r="K1125" s="97">
        <f t="shared" si="330"/>
        <v>9.9488575556884118E-2</v>
      </c>
      <c r="L1125" s="97">
        <f t="shared" si="331"/>
        <v>15.908800789528163</v>
      </c>
      <c r="M1125" s="97">
        <f t="shared" si="332"/>
        <v>105.42673681442282</v>
      </c>
      <c r="N1125" s="97">
        <f t="shared" si="344"/>
        <v>10.152823175694861</v>
      </c>
      <c r="O1125" s="97">
        <f t="shared" si="333"/>
        <v>0.24234683681124017</v>
      </c>
      <c r="P1125" s="97">
        <f t="shared" si="334"/>
        <v>0.24234683681124017</v>
      </c>
      <c r="Q1125" s="97">
        <f t="shared" si="345"/>
        <v>0.33735481995403027</v>
      </c>
      <c r="R1125" s="97">
        <f t="shared" si="335"/>
        <v>1.8997355352755322E-2</v>
      </c>
      <c r="S1125" s="97">
        <f t="shared" si="336"/>
        <v>94.432867789798692</v>
      </c>
      <c r="T1125" s="97">
        <f t="shared" si="337"/>
        <v>269.48912097973653</v>
      </c>
      <c r="U1125" s="97">
        <f t="shared" si="338"/>
        <v>607.64586786430914</v>
      </c>
      <c r="V1125" s="33">
        <f t="shared" si="339"/>
        <v>999.99999999999864</v>
      </c>
      <c r="W1125" s="101">
        <f t="shared" si="340"/>
        <v>6707.7371351781085</v>
      </c>
      <c r="X1125" s="108">
        <f t="shared" si="341"/>
        <v>122.865011155953</v>
      </c>
      <c r="Y1125" s="32">
        <f>(uNES*L1125+ uOCEX*G1125+uEREX*'PH + UC'!H1125+uHOEX*I1125+uNES*S1125+ uOCEX*N1125+uEREX*O1125+uHOEX*P1125)/(1+oDR)^A$5:A$65536</f>
        <v>58.699940320737547</v>
      </c>
    </row>
    <row r="1126" spans="1:25" x14ac:dyDescent="0.25">
      <c r="A1126" s="4">
        <v>1120</v>
      </c>
      <c r="C1126" s="106">
        <f>IF(male=0,VLOOKUP((($A$5:$A$1570/'Life tables'!$I$2)*2)+age,lifetable,13,1),IF(male=1,VLOOKUP((($A$5:$A$1570/'Life tables'!$I$2)*2)+age,lifetable,10,1),"error"))</f>
        <v>2.9066211973534095E-3</v>
      </c>
      <c r="F1126" s="97">
        <f t="shared" si="327"/>
        <v>17.877041805171924</v>
      </c>
      <c r="G1126" s="97">
        <f t="shared" si="342"/>
        <v>1.7957862639166486</v>
      </c>
      <c r="H1126" s="97">
        <f t="shared" si="328"/>
        <v>4.109436243532695E-2</v>
      </c>
      <c r="I1126" s="97">
        <f t="shared" si="329"/>
        <v>4.109436243532695E-2</v>
      </c>
      <c r="J1126" s="97">
        <f t="shared" si="343"/>
        <v>5.7420350567394488E-2</v>
      </c>
      <c r="K1126" s="97">
        <f t="shared" si="330"/>
        <v>9.9074402189078994E-2</v>
      </c>
      <c r="L1126" s="97">
        <f t="shared" si="331"/>
        <v>15.842572063628147</v>
      </c>
      <c r="M1126" s="97">
        <f t="shared" si="332"/>
        <v>104.98796935078106</v>
      </c>
      <c r="N1126" s="97">
        <f t="shared" si="344"/>
        <v>10.110568918300512</v>
      </c>
      <c r="O1126" s="97">
        <f t="shared" si="333"/>
        <v>0.24133823206710919</v>
      </c>
      <c r="P1126" s="97">
        <f t="shared" si="334"/>
        <v>0.24133823206710919</v>
      </c>
      <c r="Q1126" s="97">
        <f t="shared" si="345"/>
        <v>0.33595080875942118</v>
      </c>
      <c r="R1126" s="97">
        <f t="shared" si="335"/>
        <v>1.8918291714100713E-2</v>
      </c>
      <c r="S1126" s="97">
        <f t="shared" si="336"/>
        <v>94.039854867872805</v>
      </c>
      <c r="T1126" s="97">
        <f t="shared" si="337"/>
        <v>269.88249213906334</v>
      </c>
      <c r="U1126" s="97">
        <f t="shared" si="338"/>
        <v>607.76386055821229</v>
      </c>
      <c r="V1126" s="33">
        <f t="shared" si="339"/>
        <v>999.99999999999864</v>
      </c>
      <c r="W1126" s="101">
        <f t="shared" si="340"/>
        <v>6672.1711377356205</v>
      </c>
      <c r="X1126" s="108">
        <f t="shared" si="341"/>
        <v>122.35364730272298</v>
      </c>
      <c r="Y1126" s="32">
        <f>(uNES*L1126+ uOCEX*G1126+uEREX*'PH + UC'!H1126+uHOEX*I1126+uNES*S1126+ uOCEX*N1126+uEREX*O1126+uHOEX*P1126)/(1+oDR)^A$5:A$65536</f>
        <v>58.438820176112834</v>
      </c>
    </row>
    <row r="1127" spans="1:25" x14ac:dyDescent="0.25">
      <c r="A1127" s="4">
        <v>1121</v>
      </c>
      <c r="C1127" s="106">
        <f>IF(male=0,VLOOKUP((($A$5:$A$1570/'Life tables'!$I$2)*2)+age,lifetable,13,1),IF(male=1,VLOOKUP((($A$5:$A$1570/'Life tables'!$I$2)*2)+age,lifetable,10,1),"error"))</f>
        <v>2.9066211973534095E-3</v>
      </c>
      <c r="F1127" s="97">
        <f t="shared" si="327"/>
        <v>17.802620142518371</v>
      </c>
      <c r="G1127" s="97">
        <f t="shared" si="342"/>
        <v>1.7883104521471409</v>
      </c>
      <c r="H1127" s="97">
        <f t="shared" si="328"/>
        <v>4.0923287667395274E-2</v>
      </c>
      <c r="I1127" s="97">
        <f t="shared" si="329"/>
        <v>4.0923287667395274E-2</v>
      </c>
      <c r="J1127" s="97">
        <f t="shared" si="343"/>
        <v>5.7181311133133107E-2</v>
      </c>
      <c r="K1127" s="97">
        <f t="shared" si="330"/>
        <v>9.866195801527923E-2</v>
      </c>
      <c r="L1127" s="97">
        <f t="shared" si="331"/>
        <v>15.776619845888028</v>
      </c>
      <c r="M1127" s="97">
        <f t="shared" si="332"/>
        <v>104.55102716020461</v>
      </c>
      <c r="N1127" s="97">
        <f t="shared" si="344"/>
        <v>10.06849043865704</v>
      </c>
      <c r="O1127" s="97">
        <f t="shared" si="333"/>
        <v>0.24033382311967141</v>
      </c>
      <c r="P1127" s="97">
        <f t="shared" si="334"/>
        <v>0.24033382311967141</v>
      </c>
      <c r="Q1127" s="97">
        <f t="shared" si="345"/>
        <v>0.3345526382527147</v>
      </c>
      <c r="R1127" s="97">
        <f t="shared" si="335"/>
        <v>1.8839556980257976E-2</v>
      </c>
      <c r="S1127" s="97">
        <f t="shared" si="336"/>
        <v>93.648476880075251</v>
      </c>
      <c r="T1127" s="97">
        <f t="shared" si="337"/>
        <v>270.27422608844921</v>
      </c>
      <c r="U1127" s="97">
        <f t="shared" si="338"/>
        <v>607.88136207320781</v>
      </c>
      <c r="V1127" s="33">
        <f t="shared" si="339"/>
        <v>999.99999999999864</v>
      </c>
      <c r="W1127" s="101">
        <f t="shared" si="340"/>
        <v>6636.7938239374298</v>
      </c>
      <c r="X1127" s="108">
        <f t="shared" si="341"/>
        <v>121.84441183834159</v>
      </c>
      <c r="Y1127" s="32">
        <f>(uNES*L1127+ uOCEX*G1127+uEREX*'PH + UC'!H1127+uHOEX*I1127+uNES*S1127+ uOCEX*N1127+uEREX*O1127+uHOEX*P1127)/(1+oDR)^A$5:A$65536</f>
        <v>58.178861639867279</v>
      </c>
    </row>
    <row r="1128" spans="1:25" x14ac:dyDescent="0.25">
      <c r="A1128" s="4">
        <v>1122</v>
      </c>
      <c r="C1128" s="106">
        <f>IF(male=0,VLOOKUP((($A$5:$A$1570/'Life tables'!$I$2)*2)+age,lifetable,13,1),IF(male=1,VLOOKUP((($A$5:$A$1570/'Life tables'!$I$2)*2)+age,lifetable,10,1),"error"))</f>
        <v>3.2375795819468145E-3</v>
      </c>
      <c r="F1128" s="97">
        <f t="shared" si="327"/>
        <v>17.728509147075073</v>
      </c>
      <c r="G1128" s="97">
        <f t="shared" si="342"/>
        <v>1.7808658475490937</v>
      </c>
      <c r="H1128" s="97">
        <f t="shared" si="328"/>
        <v>4.0752927037242877E-2</v>
      </c>
      <c r="I1128" s="97">
        <f t="shared" si="329"/>
        <v>4.0752927037242877E-2</v>
      </c>
      <c r="J1128" s="97">
        <f t="shared" si="343"/>
        <v>6.3427035828099637E-2</v>
      </c>
      <c r="K1128" s="97">
        <f t="shared" si="330"/>
        <v>9.8251235556317471E-2</v>
      </c>
      <c r="L1128" s="97">
        <f t="shared" si="331"/>
        <v>15.704459174067075</v>
      </c>
      <c r="M1128" s="97">
        <f t="shared" si="332"/>
        <v>104.11590269126651</v>
      </c>
      <c r="N1128" s="97">
        <f t="shared" si="344"/>
        <v>10.026587009545665</v>
      </c>
      <c r="O1128" s="97">
        <f t="shared" si="333"/>
        <v>0.23933359261028991</v>
      </c>
      <c r="P1128" s="97">
        <f t="shared" si="334"/>
        <v>0.23933359261028991</v>
      </c>
      <c r="Q1128" s="97">
        <f t="shared" si="345"/>
        <v>0.37109511719334215</v>
      </c>
      <c r="R1128" s="97">
        <f t="shared" si="335"/>
        <v>1.8761149790498827E-2</v>
      </c>
      <c r="S1128" s="97">
        <f t="shared" si="336"/>
        <v>93.220792229516434</v>
      </c>
      <c r="T1128" s="97">
        <f t="shared" si="337"/>
        <v>270.70874824147063</v>
      </c>
      <c r="U1128" s="97">
        <f t="shared" si="338"/>
        <v>607.99837445855462</v>
      </c>
      <c r="V1128" s="33">
        <f t="shared" si="339"/>
        <v>999.99999999999864</v>
      </c>
      <c r="W1128" s="101">
        <f t="shared" si="340"/>
        <v>6599.5093457679804</v>
      </c>
      <c r="X1128" s="108">
        <f t="shared" si="341"/>
        <v>121.29287729997333</v>
      </c>
      <c r="Y1128" s="32">
        <f>(uNES*L1128+ uOCEX*G1128+uEREX*'PH + UC'!H1128+uHOEX*I1128+uNES*S1128+ uOCEX*N1128+uEREX*O1128+uHOEX*P1128)/(1+oDR)^A$5:A$65536</f>
        <v>57.898507722038218</v>
      </c>
    </row>
    <row r="1129" spans="1:25" x14ac:dyDescent="0.25">
      <c r="A1129" s="4">
        <v>1123</v>
      </c>
      <c r="C1129" s="106">
        <f>IF(male=0,VLOOKUP((($A$5:$A$1570/'Life tables'!$I$2)*2)+age,lifetable,13,1),IF(male=1,VLOOKUP((($A$5:$A$1570/'Life tables'!$I$2)*2)+age,lifetable,10,1),"error"))</f>
        <v>3.2375795819468145E-3</v>
      </c>
      <c r="F1129" s="97">
        <f t="shared" si="327"/>
        <v>17.648196169413847</v>
      </c>
      <c r="G1129" s="97">
        <f t="shared" si="342"/>
        <v>1.772798240857222</v>
      </c>
      <c r="H1129" s="97">
        <f t="shared" si="328"/>
        <v>4.0568309769562952E-2</v>
      </c>
      <c r="I1129" s="97">
        <f t="shared" si="329"/>
        <v>4.0568309769562952E-2</v>
      </c>
      <c r="J1129" s="97">
        <f t="shared" si="343"/>
        <v>6.3139701226564898E-2</v>
      </c>
      <c r="K1129" s="97">
        <f t="shared" si="330"/>
        <v>9.7806141768624427E-2</v>
      </c>
      <c r="L1129" s="97">
        <f t="shared" si="331"/>
        <v>15.63331546602231</v>
      </c>
      <c r="M1129" s="97">
        <f t="shared" si="332"/>
        <v>103.64468113055949</v>
      </c>
      <c r="N1129" s="97">
        <f t="shared" si="344"/>
        <v>9.9812073522879921</v>
      </c>
      <c r="O1129" s="97">
        <f t="shared" si="333"/>
        <v>0.23825038489538528</v>
      </c>
      <c r="P1129" s="97">
        <f t="shared" si="334"/>
        <v>0.23825038489538528</v>
      </c>
      <c r="Q1129" s="97">
        <f t="shared" si="345"/>
        <v>0.36941556569568929</v>
      </c>
      <c r="R1129" s="97">
        <f t="shared" si="335"/>
        <v>1.8676238090591157E-2</v>
      </c>
      <c r="S1129" s="97">
        <f t="shared" si="336"/>
        <v>92.798881204694453</v>
      </c>
      <c r="T1129" s="97">
        <f t="shared" si="337"/>
        <v>271.14130350839287</v>
      </c>
      <c r="U1129" s="97">
        <f t="shared" si="338"/>
        <v>608.11485683841386</v>
      </c>
      <c r="V1129" s="33">
        <f t="shared" si="339"/>
        <v>999.99999999999864</v>
      </c>
      <c r="W1129" s="101">
        <f t="shared" si="340"/>
        <v>6562.1180269522029</v>
      </c>
      <c r="X1129" s="108">
        <f t="shared" si="341"/>
        <v>120.74383965319187</v>
      </c>
      <c r="Y1129" s="32">
        <f>(uNES*L1129+ uOCEX*G1129+uEREX*'PH + UC'!H1129+uHOEX*I1129+uNES*S1129+ uOCEX*N1129+uEREX*O1129+uHOEX*P1129)/(1+oDR)^A$5:A$65536</f>
        <v>57.619851992511144</v>
      </c>
    </row>
    <row r="1130" spans="1:25" x14ac:dyDescent="0.25">
      <c r="A1130" s="4">
        <v>1124</v>
      </c>
      <c r="C1130" s="106">
        <f>IF(male=0,VLOOKUP((($A$5:$A$1570/'Life tables'!$I$2)*2)+age,lifetable,13,1),IF(male=1,VLOOKUP((($A$5:$A$1570/'Life tables'!$I$2)*2)+age,lifetable,10,1),"error"))</f>
        <v>3.2375795819468145E-3</v>
      </c>
      <c r="F1130" s="97">
        <f t="shared" si="327"/>
        <v>17.568250144801929</v>
      </c>
      <c r="G1130" s="97">
        <f t="shared" si="342"/>
        <v>1.7647674953671437</v>
      </c>
      <c r="H1130" s="97">
        <f t="shared" si="328"/>
        <v>4.0384536025200209E-2</v>
      </c>
      <c r="I1130" s="97">
        <f t="shared" si="329"/>
        <v>4.0384536025200209E-2</v>
      </c>
      <c r="J1130" s="97">
        <f t="shared" si="343"/>
        <v>6.2853679467752152E-2</v>
      </c>
      <c r="K1130" s="97">
        <f t="shared" si="330"/>
        <v>9.7363081631374665E-2</v>
      </c>
      <c r="L1130" s="97">
        <f t="shared" si="331"/>
        <v>15.562496816285257</v>
      </c>
      <c r="M1130" s="97">
        <f t="shared" si="332"/>
        <v>103.17558950838993</v>
      </c>
      <c r="N1130" s="97">
        <f t="shared" si="344"/>
        <v>9.9360328127262623</v>
      </c>
      <c r="O1130" s="97">
        <f t="shared" si="333"/>
        <v>0.23717207331862125</v>
      </c>
      <c r="P1130" s="97">
        <f t="shared" si="334"/>
        <v>0.23717207331862125</v>
      </c>
      <c r="Q1130" s="97">
        <f t="shared" si="345"/>
        <v>0.36774360583169408</v>
      </c>
      <c r="R1130" s="97">
        <f t="shared" si="335"/>
        <v>1.8591710194645349E-2</v>
      </c>
      <c r="S1130" s="97">
        <f t="shared" si="336"/>
        <v>92.378877233000082</v>
      </c>
      <c r="T1130" s="97">
        <f t="shared" si="337"/>
        <v>271.57190079369229</v>
      </c>
      <c r="U1130" s="97">
        <f t="shared" si="338"/>
        <v>608.23081163023983</v>
      </c>
      <c r="V1130" s="33">
        <f t="shared" si="339"/>
        <v>999.99999999999852</v>
      </c>
      <c r="W1130" s="101">
        <f t="shared" si="340"/>
        <v>6524.9386480819085</v>
      </c>
      <c r="X1130" s="108">
        <f t="shared" si="341"/>
        <v>120.19728757606639</v>
      </c>
      <c r="Y1130" s="32">
        <f>(uNES*L1130+ uOCEX*G1130+uEREX*'PH + UC'!H1130+uHOEX*I1130+uNES*S1130+ uOCEX*N1130+uEREX*O1130+uHOEX*P1130)/(1+oDR)^A$5:A$65536</f>
        <v>57.342537540456377</v>
      </c>
    </row>
    <row r="1131" spans="1:25" x14ac:dyDescent="0.25">
      <c r="A1131" s="4">
        <v>1125</v>
      </c>
      <c r="C1131" s="106">
        <f>IF(male=0,VLOOKUP((($A$5:$A$1570/'Life tables'!$I$2)*2)+age,lifetable,13,1),IF(male=1,VLOOKUP((($A$5:$A$1570/'Life tables'!$I$2)*2)+age,lifetable,10,1),"error"))</f>
        <v>3.2375795819468145E-3</v>
      </c>
      <c r="F1131" s="97">
        <f t="shared" si="327"/>
        <v>17.488669232794461</v>
      </c>
      <c r="G1131" s="97">
        <f t="shared" si="342"/>
        <v>1.7567734262023211</v>
      </c>
      <c r="H1131" s="97">
        <f t="shared" si="328"/>
        <v>4.0201601573482217E-2</v>
      </c>
      <c r="I1131" s="97">
        <f t="shared" si="329"/>
        <v>4.0201601573482217E-2</v>
      </c>
      <c r="J1131" s="97">
        <f t="shared" si="343"/>
        <v>6.2568963967127925E-2</v>
      </c>
      <c r="K1131" s="97">
        <f t="shared" si="330"/>
        <v>9.6922044944839608E-2</v>
      </c>
      <c r="L1131" s="97">
        <f t="shared" si="331"/>
        <v>15.492001594533207</v>
      </c>
      <c r="M1131" s="97">
        <f t="shared" si="332"/>
        <v>102.70861834327192</v>
      </c>
      <c r="N1131" s="97">
        <f t="shared" si="344"/>
        <v>9.8910624777728344</v>
      </c>
      <c r="O1131" s="97">
        <f t="shared" si="333"/>
        <v>0.23609863608469062</v>
      </c>
      <c r="P1131" s="97">
        <f t="shared" si="334"/>
        <v>0.23609863608469062</v>
      </c>
      <c r="Q1131" s="97">
        <f t="shared" si="345"/>
        <v>0.36607920380696934</v>
      </c>
      <c r="R1131" s="97">
        <f t="shared" si="335"/>
        <v>1.8507564394146449E-2</v>
      </c>
      <c r="S1131" s="97">
        <f t="shared" si="336"/>
        <v>91.960771825128589</v>
      </c>
      <c r="T1131" s="97">
        <f t="shared" si="337"/>
        <v>272.00054896146639</v>
      </c>
      <c r="U1131" s="97">
        <f t="shared" si="338"/>
        <v>608.34624123957883</v>
      </c>
      <c r="V1131" s="33">
        <f t="shared" si="339"/>
        <v>999.99999999999852</v>
      </c>
      <c r="W1131" s="101">
        <f t="shared" si="340"/>
        <v>6487.9700104325138</v>
      </c>
      <c r="X1131" s="108">
        <f t="shared" si="341"/>
        <v>119.6532097989533</v>
      </c>
      <c r="Y1131" s="32">
        <f>(uNES*L1131+ uOCEX*G1131+uEREX*'PH + UC'!H1131+uHOEX*I1131+uNES*S1131+ uOCEX*N1131+uEREX*O1131+uHOEX*P1131)/(1+oDR)^A$5:A$65536</f>
        <v>57.066557901630723</v>
      </c>
    </row>
    <row r="1132" spans="1:25" x14ac:dyDescent="0.25">
      <c r="A1132" s="4">
        <v>1126</v>
      </c>
      <c r="C1132" s="106">
        <f>IF(male=0,VLOOKUP((($A$5:$A$1570/'Life tables'!$I$2)*2)+age,lifetable,13,1),IF(male=1,VLOOKUP((($A$5:$A$1570/'Life tables'!$I$2)*2)+age,lifetable,10,1),"error"))</f>
        <v>3.2375795819468145E-3</v>
      </c>
      <c r="F1132" s="97">
        <f t="shared" si="327"/>
        <v>17.4094516106993</v>
      </c>
      <c r="G1132" s="97">
        <f t="shared" si="342"/>
        <v>1.7488158502695135</v>
      </c>
      <c r="H1132" s="97">
        <f t="shared" si="328"/>
        <v>4.0019502224545103E-2</v>
      </c>
      <c r="I1132" s="97">
        <f t="shared" si="329"/>
        <v>4.0019502224545103E-2</v>
      </c>
      <c r="J1132" s="97">
        <f t="shared" si="343"/>
        <v>6.2285548203672401E-2</v>
      </c>
      <c r="K1132" s="97">
        <f t="shared" si="330"/>
        <v>9.6483021607676092E-2</v>
      </c>
      <c r="L1132" s="97">
        <f t="shared" si="331"/>
        <v>15.421828186169348</v>
      </c>
      <c r="M1132" s="97">
        <f t="shared" si="332"/>
        <v>102.24375818825399</v>
      </c>
      <c r="N1132" s="97">
        <f t="shared" si="344"/>
        <v>9.8462954376658178</v>
      </c>
      <c r="O1132" s="97">
        <f t="shared" si="333"/>
        <v>0.2350300514776712</v>
      </c>
      <c r="P1132" s="97">
        <f t="shared" si="334"/>
        <v>0.2350300514776712</v>
      </c>
      <c r="Q1132" s="97">
        <f t="shared" si="345"/>
        <v>0.36442232595021745</v>
      </c>
      <c r="R1132" s="97">
        <f t="shared" si="335"/>
        <v>1.8423798986802412E-2</v>
      </c>
      <c r="S1132" s="97">
        <f t="shared" si="336"/>
        <v>91.544556522695814</v>
      </c>
      <c r="T1132" s="97">
        <f t="shared" si="337"/>
        <v>272.42725683562026</v>
      </c>
      <c r="U1132" s="97">
        <f t="shared" si="338"/>
        <v>608.46114806017329</v>
      </c>
      <c r="V1132" s="33">
        <f t="shared" si="339"/>
        <v>999.99999999999841</v>
      </c>
      <c r="W1132" s="101">
        <f t="shared" si="340"/>
        <v>6451.2109219123449</v>
      </c>
      <c r="X1132" s="108">
        <f t="shared" si="341"/>
        <v>119.11159510420492</v>
      </c>
      <c r="Y1132" s="32">
        <f>(uNES*L1132+ uOCEX*G1132+uEREX*'PH + UC'!H1132+uHOEX*I1132+uNES*S1132+ uOCEX*N1132+uEREX*O1132+uHOEX*P1132)/(1+oDR)^A$5:A$65536</f>
        <v>56.791906643375732</v>
      </c>
    </row>
    <row r="1133" spans="1:25" x14ac:dyDescent="0.25">
      <c r="A1133" s="4">
        <v>1127</v>
      </c>
      <c r="C1133" s="106">
        <f>IF(male=0,VLOOKUP((($A$5:$A$1570/'Life tables'!$I$2)*2)+age,lifetable,13,1),IF(male=1,VLOOKUP((($A$5:$A$1570/'Life tables'!$I$2)*2)+age,lifetable,10,1),"error"))</f>
        <v>3.2375795819468145E-3</v>
      </c>
      <c r="F1133" s="97">
        <f t="shared" si="327"/>
        <v>17.330595473001921</v>
      </c>
      <c r="G1133" s="97">
        <f t="shared" si="342"/>
        <v>1.7408945862010083</v>
      </c>
      <c r="H1133" s="97">
        <f t="shared" si="328"/>
        <v>3.9838233828011591E-2</v>
      </c>
      <c r="I1133" s="97">
        <f t="shared" si="329"/>
        <v>3.9838233828011591E-2</v>
      </c>
      <c r="J1133" s="97">
        <f t="shared" si="343"/>
        <v>6.2003425717821831E-2</v>
      </c>
      <c r="K1133" s="97">
        <f t="shared" si="330"/>
        <v>9.6046001613739107E-2</v>
      </c>
      <c r="L1133" s="97">
        <f t="shared" si="331"/>
        <v>15.351974991813329</v>
      </c>
      <c r="M1133" s="97">
        <f t="shared" si="332"/>
        <v>101.780999631203</v>
      </c>
      <c r="N1133" s="97">
        <f t="shared" si="344"/>
        <v>9.8017307859963978</v>
      </c>
      <c r="O1133" s="97">
        <f t="shared" si="333"/>
        <v>0.23396629786167861</v>
      </c>
      <c r="P1133" s="97">
        <f t="shared" si="334"/>
        <v>0.23396629786167861</v>
      </c>
      <c r="Q1133" s="97">
        <f t="shared" si="345"/>
        <v>0.36277293871424193</v>
      </c>
      <c r="R1133" s="97">
        <f t="shared" si="335"/>
        <v>1.8340412276595296E-2</v>
      </c>
      <c r="S1133" s="97">
        <f t="shared" si="336"/>
        <v>91.130222898492406</v>
      </c>
      <c r="T1133" s="97">
        <f t="shared" si="337"/>
        <v>272.85203320005235</v>
      </c>
      <c r="U1133" s="97">
        <f t="shared" si="338"/>
        <v>608.5755344740636</v>
      </c>
      <c r="V1133" s="33">
        <f t="shared" si="339"/>
        <v>999.99999999999841</v>
      </c>
      <c r="W1133" s="101">
        <f t="shared" si="340"/>
        <v>6414.6601970338152</v>
      </c>
      <c r="X1133" s="108">
        <f t="shared" si="341"/>
        <v>118.57243232588252</v>
      </c>
      <c r="Y1133" s="32">
        <f>(uNES*L1133+ uOCEX*G1133+uEREX*'PH + UC'!H1133+uHOEX*I1133+uNES*S1133+ uOCEX*N1133+uEREX*O1133+uHOEX*P1133)/(1+oDR)^A$5:A$65536</f>
        <v>56.518577364440716</v>
      </c>
    </row>
    <row r="1134" spans="1:25" x14ac:dyDescent="0.25">
      <c r="A1134" s="4">
        <v>1128</v>
      </c>
      <c r="C1134" s="106">
        <f>IF(male=0,VLOOKUP((($A$5:$A$1570/'Life tables'!$I$2)*2)+age,lifetable,13,1),IF(male=1,VLOOKUP((($A$5:$A$1570/'Life tables'!$I$2)*2)+age,lifetable,10,1),"error"))</f>
        <v>3.2375795819468145E-3</v>
      </c>
      <c r="F1134" s="97">
        <f t="shared" si="327"/>
        <v>17.252099030818918</v>
      </c>
      <c r="G1134" s="97">
        <f t="shared" si="342"/>
        <v>1.7330094542997236</v>
      </c>
      <c r="H1134" s="97">
        <f t="shared" si="328"/>
        <v>3.9657792271734715E-2</v>
      </c>
      <c r="I1134" s="97">
        <f t="shared" si="329"/>
        <v>3.9657792271734715E-2</v>
      </c>
      <c r="J1134" s="97">
        <f t="shared" si="343"/>
        <v>6.1722590109513455E-2</v>
      </c>
      <c r="K1134" s="97">
        <f t="shared" si="330"/>
        <v>9.5610975049053179E-2</v>
      </c>
      <c r="L1134" s="97">
        <f t="shared" si="331"/>
        <v>15.282440426817159</v>
      </c>
      <c r="M1134" s="97">
        <f t="shared" si="332"/>
        <v>101.32033329506361</v>
      </c>
      <c r="N1134" s="97">
        <f t="shared" si="344"/>
        <v>9.7573676197338273</v>
      </c>
      <c r="O1134" s="97">
        <f t="shared" si="333"/>
        <v>0.23290735368146254</v>
      </c>
      <c r="P1134" s="97">
        <f t="shared" si="334"/>
        <v>0.23290735368146254</v>
      </c>
      <c r="Q1134" s="97">
        <f t="shared" si="345"/>
        <v>0.36113100867687192</v>
      </c>
      <c r="R1134" s="97">
        <f t="shared" si="335"/>
        <v>1.8257402573827995E-2</v>
      </c>
      <c r="S1134" s="97">
        <f t="shared" si="336"/>
        <v>90.717762556716153</v>
      </c>
      <c r="T1134" s="97">
        <f t="shared" si="337"/>
        <v>273.27488679883874</v>
      </c>
      <c r="U1134" s="97">
        <f t="shared" si="338"/>
        <v>608.68940285168651</v>
      </c>
      <c r="V1134" s="33">
        <f t="shared" si="339"/>
        <v>999.99999999999852</v>
      </c>
      <c r="W1134" s="101">
        <f t="shared" si="340"/>
        <v>6378.3166568843581</v>
      </c>
      <c r="X1134" s="108">
        <f t="shared" si="341"/>
        <v>118.03571034947326</v>
      </c>
      <c r="Y1134" s="32">
        <f>(uNES*L1134+ uOCEX*G1134+uEREX*'PH + UC'!H1134+uHOEX*I1134+uNES*S1134+ uOCEX*N1134+uEREX*O1134+uHOEX*P1134)/(1+oDR)^A$5:A$65536</f>
        <v>56.246563694807747</v>
      </c>
    </row>
    <row r="1135" spans="1:25" x14ac:dyDescent="0.25">
      <c r="A1135" s="4">
        <v>1129</v>
      </c>
      <c r="C1135" s="106">
        <f>IF(male=0,VLOOKUP((($A$5:$A$1570/'Life tables'!$I$2)*2)+age,lifetable,13,1),IF(male=1,VLOOKUP((($A$5:$A$1570/'Life tables'!$I$2)*2)+age,lifetable,10,1),"error"))</f>
        <v>3.2375795819468145E-3</v>
      </c>
      <c r="F1135" s="97">
        <f t="shared" si="327"/>
        <v>17.173960511378592</v>
      </c>
      <c r="G1135" s="97">
        <f t="shared" si="342"/>
        <v>1.7251602764870315</v>
      </c>
      <c r="H1135" s="97">
        <f t="shared" si="328"/>
        <v>3.9478173480603868E-2</v>
      </c>
      <c r="I1135" s="97">
        <f t="shared" si="329"/>
        <v>3.9478173480603868E-2</v>
      </c>
      <c r="J1135" s="97">
        <f t="shared" si="343"/>
        <v>6.1443035036327052E-2</v>
      </c>
      <c r="K1135" s="97">
        <f t="shared" si="330"/>
        <v>9.517793208893377E-2</v>
      </c>
      <c r="L1135" s="97">
        <f t="shared" si="331"/>
        <v>15.213222920805093</v>
      </c>
      <c r="M1135" s="97">
        <f t="shared" si="332"/>
        <v>100.86174983809468</v>
      </c>
      <c r="N1135" s="97">
        <f t="shared" si="344"/>
        <v>9.7132050392481961</v>
      </c>
      <c r="O1135" s="97">
        <f t="shared" si="333"/>
        <v>0.23185319746295024</v>
      </c>
      <c r="P1135" s="97">
        <f t="shared" si="334"/>
        <v>0.23185319746295024</v>
      </c>
      <c r="Q1135" s="97">
        <f t="shared" si="345"/>
        <v>0.35949650254180587</v>
      </c>
      <c r="R1135" s="97">
        <f t="shared" si="335"/>
        <v>1.8174768195166831E-2</v>
      </c>
      <c r="S1135" s="97">
        <f t="shared" si="336"/>
        <v>90.307167133183611</v>
      </c>
      <c r="T1135" s="97">
        <f t="shared" si="337"/>
        <v>273.69582633641687</v>
      </c>
      <c r="U1135" s="97">
        <f t="shared" si="338"/>
        <v>608.80275555197056</v>
      </c>
      <c r="V1135" s="33">
        <f t="shared" si="339"/>
        <v>999.99999999999841</v>
      </c>
      <c r="W1135" s="101">
        <f t="shared" si="340"/>
        <v>6342.1791290970123</v>
      </c>
      <c r="X1135" s="108">
        <f t="shared" si="341"/>
        <v>117.50141811161103</v>
      </c>
      <c r="Y1135" s="32">
        <f>(uNES*L1135+ uOCEX*G1135+uEREX*'PH + UC'!H1135+uHOEX*I1135+uNES*S1135+ uOCEX*N1135+uEREX*O1135+uHOEX*P1135)/(1+oDR)^A$5:A$65536</f>
        <v>55.975859295519108</v>
      </c>
    </row>
    <row r="1136" spans="1:25" x14ac:dyDescent="0.25">
      <c r="A1136" s="4">
        <v>1130</v>
      </c>
      <c r="C1136" s="106">
        <f>IF(male=0,VLOOKUP((($A$5:$A$1570/'Life tables'!$I$2)*2)+age,lifetable,13,1),IF(male=1,VLOOKUP((($A$5:$A$1570/'Life tables'!$I$2)*2)+age,lifetable,10,1),"error"))</f>
        <v>3.2375795819468145E-3</v>
      </c>
      <c r="F1136" s="97">
        <f t="shared" si="327"/>
        <v>17.096178157527156</v>
      </c>
      <c r="G1136" s="97">
        <f t="shared" si="342"/>
        <v>1.7173468762531572</v>
      </c>
      <c r="H1136" s="97">
        <f t="shared" si="328"/>
        <v>3.9299373415409684E-2</v>
      </c>
      <c r="I1136" s="97">
        <f t="shared" si="329"/>
        <v>3.9299373415409684E-2</v>
      </c>
      <c r="J1136" s="97">
        <f t="shared" si="343"/>
        <v>6.1164754211718471E-2</v>
      </c>
      <c r="K1136" s="97">
        <f t="shared" si="330"/>
        <v>9.4746862995250661E-2</v>
      </c>
      <c r="L1136" s="97">
        <f t="shared" si="331"/>
        <v>15.144320917236211</v>
      </c>
      <c r="M1136" s="97">
        <f t="shared" si="332"/>
        <v>100.40523995408388</v>
      </c>
      <c r="N1136" s="97">
        <f t="shared" si="344"/>
        <v>9.6692421483310937</v>
      </c>
      <c r="O1136" s="97">
        <f t="shared" si="333"/>
        <v>0.23080380781373985</v>
      </c>
      <c r="P1136" s="97">
        <f t="shared" si="334"/>
        <v>0.23080380781373985</v>
      </c>
      <c r="Q1136" s="97">
        <f t="shared" si="345"/>
        <v>0.35786938713937549</v>
      </c>
      <c r="R1136" s="97">
        <f t="shared" si="335"/>
        <v>1.8092507463680244E-2</v>
      </c>
      <c r="S1136" s="97">
        <f t="shared" si="336"/>
        <v>89.898428295522251</v>
      </c>
      <c r="T1136" s="97">
        <f t="shared" si="337"/>
        <v>274.11486047776799</v>
      </c>
      <c r="U1136" s="97">
        <f t="shared" si="338"/>
        <v>608.91559492242948</v>
      </c>
      <c r="V1136" s="33">
        <f t="shared" si="339"/>
        <v>999.99999999999841</v>
      </c>
      <c r="W1136" s="101">
        <f t="shared" si="340"/>
        <v>6306.2464478208049</v>
      </c>
      <c r="X1136" s="108">
        <f t="shared" si="341"/>
        <v>116.96954459980101</v>
      </c>
      <c r="Y1136" s="32">
        <f>(uNES*L1136+ uOCEX*G1136+uEREX*'PH + UC'!H1136+uHOEX*I1136+uNES*S1136+ uOCEX*N1136+uEREX*O1136+uHOEX*P1136)/(1+oDR)^A$5:A$65536</f>
        <v>55.706457858506354</v>
      </c>
    </row>
    <row r="1137" spans="1:25" x14ac:dyDescent="0.25">
      <c r="A1137" s="4">
        <v>1131</v>
      </c>
      <c r="C1137" s="106">
        <f>IF(male=0,VLOOKUP((($A$5:$A$1570/'Life tables'!$I$2)*2)+age,lifetable,13,1),IF(male=1,VLOOKUP((($A$5:$A$1570/'Life tables'!$I$2)*2)+age,lifetable,10,1),"error"))</f>
        <v>3.2375795819468145E-3</v>
      </c>
      <c r="F1137" s="97">
        <f t="shared" si="327"/>
        <v>17.01875022725936</v>
      </c>
      <c r="G1137" s="97">
        <f t="shared" si="342"/>
        <v>1.7095690786100273</v>
      </c>
      <c r="H1137" s="97">
        <f t="shared" si="328"/>
        <v>3.9121388071765108E-2</v>
      </c>
      <c r="I1137" s="97">
        <f t="shared" si="329"/>
        <v>3.9121388071765108E-2</v>
      </c>
      <c r="J1137" s="97">
        <f t="shared" si="343"/>
        <v>6.0887741403340204E-2</v>
      </c>
      <c r="K1137" s="97">
        <f t="shared" si="330"/>
        <v>9.43177581138267E-2</v>
      </c>
      <c r="L1137" s="97">
        <f t="shared" si="331"/>
        <v>15.075732872988636</v>
      </c>
      <c r="M1137" s="97">
        <f t="shared" si="332"/>
        <v>99.950794372541665</v>
      </c>
      <c r="N1137" s="97">
        <f t="shared" si="344"/>
        <v>9.6254780542142893</v>
      </c>
      <c r="O1137" s="97">
        <f t="shared" si="333"/>
        <v>0.22975916342354627</v>
      </c>
      <c r="P1137" s="97">
        <f t="shared" si="334"/>
        <v>0.22975916342354627</v>
      </c>
      <c r="Q1137" s="97">
        <f t="shared" si="345"/>
        <v>0.35624962942723737</v>
      </c>
      <c r="R1137" s="97">
        <f t="shared" si="335"/>
        <v>1.8010618708873733E-2</v>
      </c>
      <c r="S1137" s="97">
        <f t="shared" si="336"/>
        <v>89.491537743344168</v>
      </c>
      <c r="T1137" s="97">
        <f t="shared" si="337"/>
        <v>274.53199784859856</v>
      </c>
      <c r="U1137" s="97">
        <f t="shared" si="338"/>
        <v>609.02792329925217</v>
      </c>
      <c r="V1137" s="33">
        <f t="shared" si="339"/>
        <v>999.99999999999841</v>
      </c>
      <c r="W1137" s="101">
        <f t="shared" si="340"/>
        <v>6270.517453690878</v>
      </c>
      <c r="X1137" s="108">
        <f t="shared" si="341"/>
        <v>116.44007885214774</v>
      </c>
      <c r="Y1137" s="32">
        <f>(uNES*L1137+ uOCEX*G1137+uEREX*'PH + UC'!H1137+uHOEX*I1137+uNES*S1137+ uOCEX*N1137+uEREX*O1137+uHOEX*P1137)/(1+oDR)^A$5:A$65536</f>
        <v>55.438353106421658</v>
      </c>
    </row>
    <row r="1138" spans="1:25" x14ac:dyDescent="0.25">
      <c r="A1138" s="4">
        <v>1132</v>
      </c>
      <c r="C1138" s="106">
        <f>IF(male=0,VLOOKUP((($A$5:$A$1570/'Life tables'!$I$2)*2)+age,lifetable,13,1),IF(male=1,VLOOKUP((($A$5:$A$1570/'Life tables'!$I$2)*2)+age,lifetable,10,1),"error"))</f>
        <v>3.2375795819468145E-3</v>
      </c>
      <c r="F1138" s="97">
        <f t="shared" si="327"/>
        <v>16.941674993272112</v>
      </c>
      <c r="G1138" s="97">
        <f t="shared" si="342"/>
        <v>1.7018267100464308</v>
      </c>
      <c r="H1138" s="97">
        <f t="shared" si="328"/>
        <v>3.894421347907924E-2</v>
      </c>
      <c r="I1138" s="97">
        <f t="shared" si="329"/>
        <v>3.894421347907924E-2</v>
      </c>
      <c r="J1138" s="97">
        <f t="shared" si="343"/>
        <v>6.0611990431444468E-2</v>
      </c>
      <c r="K1138" s="97">
        <f t="shared" si="330"/>
        <v>9.3890607871963933E-2</v>
      </c>
      <c r="L1138" s="97">
        <f t="shared" si="331"/>
        <v>15.007457257964115</v>
      </c>
      <c r="M1138" s="97">
        <f t="shared" si="332"/>
        <v>99.498403858875648</v>
      </c>
      <c r="N1138" s="97">
        <f t="shared" si="344"/>
        <v>9.5819118675865287</v>
      </c>
      <c r="O1138" s="97">
        <f t="shared" si="333"/>
        <v>0.22871924306460206</v>
      </c>
      <c r="P1138" s="97">
        <f t="shared" si="334"/>
        <v>0.22871924306460206</v>
      </c>
      <c r="Q1138" s="97">
        <f t="shared" si="345"/>
        <v>0.35463719649099457</v>
      </c>
      <c r="R1138" s="97">
        <f t="shared" si="335"/>
        <v>1.7929100266721273E-2</v>
      </c>
      <c r="S1138" s="97">
        <f t="shared" si="336"/>
        <v>89.086487208402204</v>
      </c>
      <c r="T1138" s="97">
        <f t="shared" si="337"/>
        <v>274.947247035521</v>
      </c>
      <c r="U1138" s="97">
        <f t="shared" si="338"/>
        <v>609.13974300739085</v>
      </c>
      <c r="V1138" s="33">
        <f t="shared" si="339"/>
        <v>999.99999999999852</v>
      </c>
      <c r="W1138" s="101">
        <f t="shared" si="340"/>
        <v>6234.9909937983975</v>
      </c>
      <c r="X1138" s="108">
        <f t="shared" si="341"/>
        <v>115.91300995708664</v>
      </c>
      <c r="Y1138" s="32">
        <f>(uNES*L1138+ uOCEX*G1138+uEREX*'PH + UC'!H1138+uHOEX*I1138+uNES*S1138+ uOCEX*N1138+uEREX*O1138+uHOEX*P1138)/(1+oDR)^A$5:A$65536</f>
        <v>55.171538792470848</v>
      </c>
    </row>
    <row r="1139" spans="1:25" x14ac:dyDescent="0.25">
      <c r="A1139" s="4">
        <v>1133</v>
      </c>
      <c r="C1139" s="106">
        <f>IF(male=0,VLOOKUP((($A$5:$A$1570/'Life tables'!$I$2)*2)+age,lifetable,13,1),IF(male=1,VLOOKUP((($A$5:$A$1570/'Life tables'!$I$2)*2)+age,lifetable,10,1),"error"))</f>
        <v>3.2375795819468145E-3</v>
      </c>
      <c r="F1139" s="97">
        <f t="shared" si="327"/>
        <v>16.864950742539964</v>
      </c>
      <c r="G1139" s="97">
        <f t="shared" si="342"/>
        <v>1.6941195984853765</v>
      </c>
      <c r="H1139" s="97">
        <f t="shared" si="328"/>
        <v>3.8767845699581534E-2</v>
      </c>
      <c r="I1139" s="97">
        <f t="shared" si="329"/>
        <v>3.8767845699581534E-2</v>
      </c>
      <c r="J1139" s="97">
        <f t="shared" si="343"/>
        <v>6.0337495167364405E-2</v>
      </c>
      <c r="K1139" s="97">
        <f t="shared" si="330"/>
        <v>9.3465402776091E-2</v>
      </c>
      <c r="L1139" s="97">
        <f t="shared" si="331"/>
        <v>14.939492554711968</v>
      </c>
      <c r="M1139" s="97">
        <f t="shared" si="332"/>
        <v>99.048059214546683</v>
      </c>
      <c r="N1139" s="97">
        <f t="shared" si="344"/>
        <v>9.5385427026085647</v>
      </c>
      <c r="O1139" s="97">
        <f t="shared" si="333"/>
        <v>0.22768402559201614</v>
      </c>
      <c r="P1139" s="97">
        <f t="shared" si="334"/>
        <v>0.22768402559201614</v>
      </c>
      <c r="Q1139" s="97">
        <f t="shared" si="345"/>
        <v>0.35303205554475292</v>
      </c>
      <c r="R1139" s="97">
        <f t="shared" si="335"/>
        <v>1.7847950479693463E-2</v>
      </c>
      <c r="S1139" s="97">
        <f t="shared" si="336"/>
        <v>88.683268454729642</v>
      </c>
      <c r="T1139" s="97">
        <f t="shared" si="337"/>
        <v>275.36061658623311</v>
      </c>
      <c r="U1139" s="97">
        <f t="shared" si="338"/>
        <v>609.25105636064666</v>
      </c>
      <c r="V1139" s="33">
        <f t="shared" si="339"/>
        <v>999.99999999999852</v>
      </c>
      <c r="W1139" s="101">
        <f t="shared" si="340"/>
        <v>6199.6659216602766</v>
      </c>
      <c r="X1139" s="108">
        <f t="shared" si="341"/>
        <v>115.38832705311874</v>
      </c>
      <c r="Y1139" s="32">
        <f>(uNES*L1139+ uOCEX*G1139+uEREX*'PH + UC'!H1139+uHOEX*I1139+uNES*S1139+ uOCEX*N1139+uEREX*O1139+uHOEX*P1139)/(1+oDR)^A$5:A$65536</f>
        <v>54.906008700248286</v>
      </c>
    </row>
    <row r="1140" spans="1:25" x14ac:dyDescent="0.25">
      <c r="A1140" s="4">
        <v>1134</v>
      </c>
      <c r="C1140" s="106">
        <f>IF(male=0,VLOOKUP((($A$5:$A$1570/'Life tables'!$I$2)*2)+age,lifetable,13,1),IF(male=1,VLOOKUP((($A$5:$A$1570/'Life tables'!$I$2)*2)+age,lifetable,10,1),"error"))</f>
        <v>3.2375795819468145E-3</v>
      </c>
      <c r="F1140" s="97">
        <f t="shared" si="327"/>
        <v>16.788575775911358</v>
      </c>
      <c r="G1140" s="97">
        <f t="shared" si="342"/>
        <v>1.6864475732435347</v>
      </c>
      <c r="H1140" s="97">
        <f t="shared" si="328"/>
        <v>3.8592280827393681E-2</v>
      </c>
      <c r="I1140" s="97">
        <f t="shared" si="329"/>
        <v>3.8592280827393681E-2</v>
      </c>
      <c r="J1140" s="97">
        <f t="shared" si="343"/>
        <v>6.006424953206959E-2</v>
      </c>
      <c r="K1140" s="97">
        <f t="shared" si="330"/>
        <v>9.304213340952551E-2</v>
      </c>
      <c r="L1140" s="97">
        <f t="shared" si="331"/>
        <v>14.871837258071441</v>
      </c>
      <c r="M1140" s="97">
        <f t="shared" si="332"/>
        <v>98.599751277207389</v>
      </c>
      <c r="N1140" s="97">
        <f t="shared" si="344"/>
        <v>9.4953696769264901</v>
      </c>
      <c r="O1140" s="97">
        <f t="shared" si="333"/>
        <v>0.22665348994409229</v>
      </c>
      <c r="P1140" s="97">
        <f t="shared" si="334"/>
        <v>0.22665348994409229</v>
      </c>
      <c r="Q1140" s="97">
        <f t="shared" si="345"/>
        <v>0.35143417393161502</v>
      </c>
      <c r="R1140" s="97">
        <f t="shared" si="335"/>
        <v>1.7767167696782458E-2</v>
      </c>
      <c r="S1140" s="97">
        <f t="shared" si="336"/>
        <v>88.281873278764323</v>
      </c>
      <c r="T1140" s="97">
        <f t="shared" si="337"/>
        <v>275.77211500969679</v>
      </c>
      <c r="U1140" s="97">
        <f t="shared" si="338"/>
        <v>609.36186566175297</v>
      </c>
      <c r="V1140" s="33">
        <f t="shared" si="339"/>
        <v>999.99999999999852</v>
      </c>
      <c r="W1140" s="101">
        <f t="shared" si="340"/>
        <v>6164.5410971887632</v>
      </c>
      <c r="X1140" s="108">
        <f t="shared" si="341"/>
        <v>114.86601932854876</v>
      </c>
      <c r="Y1140" s="32">
        <f>(uNES*L1140+ uOCEX*G1140+uEREX*'PH + UC'!H1140+uHOEX*I1140+uNES*S1140+ uOCEX*N1140+uEREX*O1140+uHOEX*P1140)/(1+oDR)^A$5:A$65536</f>
        <v>54.641756643573565</v>
      </c>
    </row>
    <row r="1141" spans="1:25" x14ac:dyDescent="0.25">
      <c r="A1141" s="4">
        <v>1135</v>
      </c>
      <c r="C1141" s="106">
        <f>IF(male=0,VLOOKUP((($A$5:$A$1570/'Life tables'!$I$2)*2)+age,lifetable,13,1),IF(male=1,VLOOKUP((($A$5:$A$1570/'Life tables'!$I$2)*2)+age,lifetable,10,1),"error"))</f>
        <v>3.2375795819468145E-3</v>
      </c>
      <c r="F1141" s="97">
        <f t="shared" si="327"/>
        <v>16.712548407724455</v>
      </c>
      <c r="G1141" s="97">
        <f t="shared" si="342"/>
        <v>1.6788104649926452</v>
      </c>
      <c r="H1141" s="97">
        <f t="shared" si="328"/>
        <v>3.8417514987646485E-2</v>
      </c>
      <c r="I1141" s="97">
        <f t="shared" si="329"/>
        <v>3.8417514987646485E-2</v>
      </c>
      <c r="J1141" s="97">
        <f t="shared" si="343"/>
        <v>5.9792247494791541E-2</v>
      </c>
      <c r="K1141" s="97">
        <f t="shared" si="330"/>
        <v>9.2620790430344949E-2</v>
      </c>
      <c r="L1141" s="97">
        <f t="shared" si="331"/>
        <v>14.804489874831381</v>
      </c>
      <c r="M1141" s="97">
        <f t="shared" si="332"/>
        <v>98.153470920824304</v>
      </c>
      <c r="N1141" s="97">
        <f t="shared" si="344"/>
        <v>9.4523919116835113</v>
      </c>
      <c r="O1141" s="97">
        <f t="shared" si="333"/>
        <v>0.2256276151426099</v>
      </c>
      <c r="P1141" s="97">
        <f t="shared" si="334"/>
        <v>0.2256276151426099</v>
      </c>
      <c r="Q1141" s="97">
        <f t="shared" si="345"/>
        <v>0.34984351912411504</v>
      </c>
      <c r="R1141" s="97">
        <f t="shared" si="335"/>
        <v>1.7686750273523996E-2</v>
      </c>
      <c r="S1141" s="97">
        <f t="shared" si="336"/>
        <v>87.882293509457938</v>
      </c>
      <c r="T1141" s="97">
        <f t="shared" si="337"/>
        <v>276.18175077631571</v>
      </c>
      <c r="U1141" s="97">
        <f t="shared" si="338"/>
        <v>609.47217320245682</v>
      </c>
      <c r="V1141" s="33">
        <f t="shared" si="339"/>
        <v>999.99999999999852</v>
      </c>
      <c r="W1141" s="101">
        <f t="shared" si="340"/>
        <v>6129.6153866608238</v>
      </c>
      <c r="X1141" s="108">
        <f t="shared" si="341"/>
        <v>114.346076021226</v>
      </c>
      <c r="Y1141" s="32">
        <f>(uNES*L1141+ uOCEX*G1141+uEREX*'PH + UC'!H1141+uHOEX*I1141+uNES*S1141+ uOCEX*N1141+uEREX*O1141+uHOEX*P1141)/(1+oDR)^A$5:A$65536</f>
        <v>54.378776466329732</v>
      </c>
    </row>
    <row r="1142" spans="1:25" x14ac:dyDescent="0.25">
      <c r="A1142" s="4">
        <v>1136</v>
      </c>
      <c r="C1142" s="106">
        <f>IF(male=0,VLOOKUP((($A$5:$A$1570/'Life tables'!$I$2)*2)+age,lifetable,13,1),IF(male=1,VLOOKUP((($A$5:$A$1570/'Life tables'!$I$2)*2)+age,lifetable,10,1),"error"))</f>
        <v>3.2375795819468145E-3</v>
      </c>
      <c r="F1142" s="97">
        <f t="shared" si="327"/>
        <v>16.636866965441605</v>
      </c>
      <c r="G1142" s="97">
        <f t="shared" si="342"/>
        <v>1.671208105722801</v>
      </c>
      <c r="H1142" s="97">
        <f t="shared" si="328"/>
        <v>3.8243544335639618E-2</v>
      </c>
      <c r="I1142" s="97">
        <f t="shared" si="329"/>
        <v>3.8243544335639618E-2</v>
      </c>
      <c r="J1142" s="97">
        <f t="shared" si="343"/>
        <v>5.952148307171605E-2</v>
      </c>
      <c r="K1142" s="97">
        <f t="shared" si="330"/>
        <v>9.2201364569360983E-2</v>
      </c>
      <c r="L1142" s="97">
        <f t="shared" si="331"/>
        <v>14.737448923406447</v>
      </c>
      <c r="M1142" s="97">
        <f t="shared" si="332"/>
        <v>97.709209055784385</v>
      </c>
      <c r="N1142" s="97">
        <f t="shared" si="344"/>
        <v>9.4096085315301998</v>
      </c>
      <c r="O1142" s="97">
        <f t="shared" si="333"/>
        <v>0.22460638029306879</v>
      </c>
      <c r="P1142" s="97">
        <f t="shared" si="334"/>
        <v>0.22460638029306879</v>
      </c>
      <c r="Q1142" s="97">
        <f t="shared" si="345"/>
        <v>0.34826005872459864</v>
      </c>
      <c r="R1142" s="97">
        <f t="shared" si="335"/>
        <v>1.7606696572016595E-2</v>
      </c>
      <c r="S1142" s="97">
        <f t="shared" si="336"/>
        <v>87.484521008371431</v>
      </c>
      <c r="T1142" s="97">
        <f t="shared" si="337"/>
        <v>276.58953231811205</v>
      </c>
      <c r="U1142" s="97">
        <f t="shared" si="338"/>
        <v>609.58198126359821</v>
      </c>
      <c r="V1142" s="33">
        <f t="shared" si="339"/>
        <v>999.99999999999852</v>
      </c>
      <c r="W1142" s="101">
        <f t="shared" si="340"/>
        <v>6094.8876626874444</v>
      </c>
      <c r="X1142" s="108">
        <f t="shared" si="341"/>
        <v>113.82848641828829</v>
      </c>
      <c r="Y1142" s="32">
        <f>(uNES*L1142+ uOCEX*G1142+uEREX*'PH + UC'!H1142+uHOEX*I1142+uNES*S1142+ uOCEX*N1142+uEREX*O1142+uHOEX*P1142)/(1+oDR)^A$5:A$65536</f>
        <v>54.117062042303267</v>
      </c>
    </row>
    <row r="1143" spans="1:25" x14ac:dyDescent="0.25">
      <c r="A1143" s="4">
        <v>1137</v>
      </c>
      <c r="C1143" s="106">
        <f>IF(male=0,VLOOKUP((($A$5:$A$1570/'Life tables'!$I$2)*2)+age,lifetable,13,1),IF(male=1,VLOOKUP((($A$5:$A$1570/'Life tables'!$I$2)*2)+age,lifetable,10,1),"error"))</f>
        <v>3.2375795819468145E-3</v>
      </c>
      <c r="F1143" s="97">
        <f t="shared" si="327"/>
        <v>16.56152978930146</v>
      </c>
      <c r="G1143" s="97">
        <f t="shared" si="342"/>
        <v>1.6636403287075008</v>
      </c>
      <c r="H1143" s="97">
        <f t="shared" si="328"/>
        <v>3.8070365056041944E-2</v>
      </c>
      <c r="I1143" s="97">
        <f t="shared" si="329"/>
        <v>3.8070365056041944E-2</v>
      </c>
      <c r="J1143" s="97">
        <f t="shared" si="343"/>
        <v>5.9251950324738428E-2</v>
      </c>
      <c r="K1143" s="97">
        <f t="shared" si="330"/>
        <v>9.1783846628191376E-2</v>
      </c>
      <c r="L1143" s="97">
        <f t="shared" si="331"/>
        <v>14.670712933528947</v>
      </c>
      <c r="M1143" s="97">
        <f t="shared" si="332"/>
        <v>97.266956628986833</v>
      </c>
      <c r="N1143" s="97">
        <f t="shared" si="344"/>
        <v>9.3670186646333295</v>
      </c>
      <c r="O1143" s="97">
        <f t="shared" si="333"/>
        <v>0.22358976458490035</v>
      </c>
      <c r="P1143" s="97">
        <f t="shared" si="334"/>
        <v>0.22358976458490035</v>
      </c>
      <c r="Q1143" s="97">
        <f t="shared" si="345"/>
        <v>0.34668376046555044</v>
      </c>
      <c r="R1143" s="97">
        <f t="shared" si="335"/>
        <v>1.7527004960938085E-2</v>
      </c>
      <c r="S1143" s="97">
        <f t="shared" si="336"/>
        <v>87.088547669757219</v>
      </c>
      <c r="T1143" s="97">
        <f t="shared" si="337"/>
        <v>276.99546802890234</v>
      </c>
      <c r="U1143" s="97">
        <f t="shared" si="338"/>
        <v>609.69129211518737</v>
      </c>
      <c r="V1143" s="33">
        <f t="shared" si="339"/>
        <v>999.99999999999864</v>
      </c>
      <c r="W1143" s="101">
        <f t="shared" si="340"/>
        <v>6060.3568041827821</v>
      </c>
      <c r="X1143" s="108">
        <f t="shared" si="341"/>
        <v>113.31323985590888</v>
      </c>
      <c r="Y1143" s="32">
        <f>(uNES*L1143+ uOCEX*G1143+uEREX*'PH + UC'!H1143+uHOEX*I1143+uNES*S1143+ uOCEX*N1143+uEREX*O1143+uHOEX*P1143)/(1+oDR)^A$5:A$65536</f>
        <v>53.856607275025823</v>
      </c>
    </row>
    <row r="1144" spans="1:25" x14ac:dyDescent="0.25">
      <c r="A1144" s="4">
        <v>1138</v>
      </c>
      <c r="C1144" s="106">
        <f>IF(male=0,VLOOKUP((($A$5:$A$1570/'Life tables'!$I$2)*2)+age,lifetable,13,1),IF(male=1,VLOOKUP((($A$5:$A$1570/'Life tables'!$I$2)*2)+age,lifetable,10,1),"error"))</f>
        <v>3.2375795819468145E-3</v>
      </c>
      <c r="F1144" s="97">
        <f t="shared" si="327"/>
        <v>16.486535231987805</v>
      </c>
      <c r="G1144" s="97">
        <f t="shared" si="342"/>
        <v>1.6561069684703831</v>
      </c>
      <c r="H1144" s="97">
        <f t="shared" si="328"/>
        <v>3.7897973362130223E-2</v>
      </c>
      <c r="I1144" s="97">
        <f t="shared" si="329"/>
        <v>3.7897973362130223E-2</v>
      </c>
      <c r="J1144" s="97">
        <f t="shared" si="343"/>
        <v>5.8983643360278851E-2</v>
      </c>
      <c r="K1144" s="97">
        <f t="shared" si="330"/>
        <v>9.1368227477424749E-2</v>
      </c>
      <c r="L1144" s="97">
        <f t="shared" si="331"/>
        <v>14.604280445955457</v>
      </c>
      <c r="M1144" s="97">
        <f t="shared" si="332"/>
        <v>96.826704623921074</v>
      </c>
      <c r="N1144" s="97">
        <f t="shared" si="344"/>
        <v>9.3246214426834015</v>
      </c>
      <c r="O1144" s="97">
        <f t="shared" si="333"/>
        <v>0.22257774729164675</v>
      </c>
      <c r="P1144" s="97">
        <f t="shared" si="334"/>
        <v>0.22257774729164675</v>
      </c>
      <c r="Q1144" s="97">
        <f t="shared" si="345"/>
        <v>0.34511459220987162</v>
      </c>
      <c r="R1144" s="97">
        <f t="shared" si="335"/>
        <v>1.7447673815559665E-2</v>
      </c>
      <c r="S1144" s="97">
        <f t="shared" si="336"/>
        <v>86.694365420628941</v>
      </c>
      <c r="T1144" s="97">
        <f t="shared" si="337"/>
        <v>277.39956626447247</v>
      </c>
      <c r="U1144" s="97">
        <f t="shared" si="338"/>
        <v>609.80010801648029</v>
      </c>
      <c r="V1144" s="33">
        <f t="shared" si="339"/>
        <v>999.99999999999852</v>
      </c>
      <c r="W1144" s="101">
        <f t="shared" si="340"/>
        <v>6026.0216963332605</v>
      </c>
      <c r="X1144" s="108">
        <f t="shared" si="341"/>
        <v>112.80032571904574</v>
      </c>
      <c r="Y1144" s="32">
        <f>(uNES*L1144+ uOCEX*G1144+uEREX*'PH + UC'!H1144+uHOEX*I1144+uNES*S1144+ uOCEX*N1144+uEREX*O1144+uHOEX*P1144)/(1+oDR)^A$5:A$65536</f>
        <v>53.597406097616989</v>
      </c>
    </row>
    <row r="1145" spans="1:25" x14ac:dyDescent="0.25">
      <c r="A1145" s="4">
        <v>1139</v>
      </c>
      <c r="C1145" s="106">
        <f>IF(male=0,VLOOKUP((($A$5:$A$1570/'Life tables'!$I$2)*2)+age,lifetable,13,1),IF(male=1,VLOOKUP((($A$5:$A$1570/'Life tables'!$I$2)*2)+age,lifetable,10,1),"error"))</f>
        <v>3.2375795819468145E-3</v>
      </c>
      <c r="F1145" s="97">
        <f t="shared" si="327"/>
        <v>16.411881658314218</v>
      </c>
      <c r="G1145" s="97">
        <f t="shared" si="342"/>
        <v>1.6486078607535497</v>
      </c>
      <c r="H1145" s="97">
        <f t="shared" si="328"/>
        <v>3.7726365495064251E-2</v>
      </c>
      <c r="I1145" s="97">
        <f t="shared" si="329"/>
        <v>3.7726365495064251E-2</v>
      </c>
      <c r="J1145" s="97">
        <f t="shared" si="343"/>
        <v>5.8716556328154007E-2</v>
      </c>
      <c r="K1145" s="97">
        <f t="shared" si="330"/>
        <v>9.0954498054872907E-2</v>
      </c>
      <c r="L1145" s="97">
        <f t="shared" si="331"/>
        <v>14.538150012187513</v>
      </c>
      <c r="M1145" s="97">
        <f t="shared" si="332"/>
        <v>96.388444060731516</v>
      </c>
      <c r="N1145" s="97">
        <f t="shared" si="344"/>
        <v>9.2824160009008647</v>
      </c>
      <c r="O1145" s="97">
        <f t="shared" si="333"/>
        <v>0.22157030777110975</v>
      </c>
      <c r="P1145" s="97">
        <f t="shared" si="334"/>
        <v>0.22157030777110975</v>
      </c>
      <c r="Q1145" s="97">
        <f t="shared" si="345"/>
        <v>0.34355252195111097</v>
      </c>
      <c r="R1145" s="97">
        <f t="shared" si="335"/>
        <v>1.736870151775758E-2</v>
      </c>
      <c r="S1145" s="97">
        <f t="shared" si="336"/>
        <v>86.301966220819565</v>
      </c>
      <c r="T1145" s="97">
        <f t="shared" si="337"/>
        <v>277.80183534275176</v>
      </c>
      <c r="U1145" s="97">
        <f t="shared" si="338"/>
        <v>609.90843121605292</v>
      </c>
      <c r="V1145" s="33">
        <f t="shared" si="339"/>
        <v>999.99999999999852</v>
      </c>
      <c r="W1145" s="101">
        <f t="shared" si="340"/>
        <v>5991.8812305665169</v>
      </c>
      <c r="X1145" s="108">
        <f t="shared" si="341"/>
        <v>112.28973344119385</v>
      </c>
      <c r="Y1145" s="32">
        <f>(uNES*L1145+ uOCEX*G1145+uEREX*'PH + UC'!H1145+uHOEX*I1145+uNES*S1145+ uOCEX*N1145+uEREX*O1145+uHOEX*P1145)/(1+oDR)^A$5:A$65536</f>
        <v>53.339452472629098</v>
      </c>
    </row>
    <row r="1146" spans="1:25" x14ac:dyDescent="0.25">
      <c r="A1146" s="4">
        <v>1140</v>
      </c>
      <c r="C1146" s="106">
        <f>IF(male=0,VLOOKUP((($A$5:$A$1570/'Life tables'!$I$2)*2)+age,lifetable,13,1),IF(male=1,VLOOKUP((($A$5:$A$1570/'Life tables'!$I$2)*2)+age,lifetable,10,1),"error"))</f>
        <v>3.2375795819468145E-3</v>
      </c>
      <c r="F1146" s="97">
        <f t="shared" si="327"/>
        <v>16.337567444923806</v>
      </c>
      <c r="G1146" s="97">
        <f t="shared" si="342"/>
        <v>1.6411428424874033</v>
      </c>
      <c r="H1146" s="97">
        <f t="shared" si="328"/>
        <v>3.7555537723196634E-2</v>
      </c>
      <c r="I1146" s="97">
        <f t="shared" si="329"/>
        <v>3.7555537723196634E-2</v>
      </c>
      <c r="J1146" s="97">
        <f t="shared" si="343"/>
        <v>5.8450683420502983E-2</v>
      </c>
      <c r="K1146" s="97">
        <f t="shared" si="330"/>
        <v>9.0542649363906796E-2</v>
      </c>
      <c r="L1146" s="97">
        <f t="shared" si="331"/>
        <v>14.472320194205601</v>
      </c>
      <c r="M1146" s="97">
        <f t="shared" si="332"/>
        <v>95.95216599627004</v>
      </c>
      <c r="N1146" s="97">
        <f t="shared" si="344"/>
        <v>9.2404014780411767</v>
      </c>
      <c r="O1146" s="97">
        <f t="shared" si="333"/>
        <v>0.22056742546547145</v>
      </c>
      <c r="P1146" s="97">
        <f t="shared" si="334"/>
        <v>0.22056742546547145</v>
      </c>
      <c r="Q1146" s="97">
        <f t="shared" si="345"/>
        <v>0.34199751781365173</v>
      </c>
      <c r="R1146" s="97">
        <f t="shared" si="335"/>
        <v>1.7290086456022567E-2</v>
      </c>
      <c r="S1146" s="97">
        <f t="shared" si="336"/>
        <v>85.911342063028243</v>
      </c>
      <c r="T1146" s="97">
        <f t="shared" si="337"/>
        <v>278.20228354398591</v>
      </c>
      <c r="U1146" s="97">
        <f t="shared" si="338"/>
        <v>610.01626395187282</v>
      </c>
      <c r="V1146" s="33">
        <f t="shared" si="339"/>
        <v>999.99999999999852</v>
      </c>
      <c r="W1146" s="101">
        <f t="shared" si="340"/>
        <v>5957.9343045203705</v>
      </c>
      <c r="X1146" s="108">
        <f t="shared" si="341"/>
        <v>111.78145250413976</v>
      </c>
      <c r="Y1146" s="32">
        <f>(uNES*L1146+ uOCEX*G1146+uEREX*'PH + UC'!H1146+uHOEX*I1146+uNES*S1146+ uOCEX*N1146+uEREX*O1146+uHOEX*P1146)/(1+oDR)^A$5:A$65536</f>
        <v>53.082740391893033</v>
      </c>
    </row>
    <row r="1147" spans="1:25" x14ac:dyDescent="0.25">
      <c r="A1147" s="4">
        <v>1141</v>
      </c>
      <c r="C1147" s="106">
        <f>IF(male=0,VLOOKUP((($A$5:$A$1570/'Life tables'!$I$2)*2)+age,lifetable,13,1),IF(male=1,VLOOKUP((($A$5:$A$1570/'Life tables'!$I$2)*2)+age,lifetable,10,1),"error"))</f>
        <v>3.2375795819468145E-3</v>
      </c>
      <c r="F1147" s="97">
        <f t="shared" si="327"/>
        <v>16.263590980003144</v>
      </c>
      <c r="G1147" s="97">
        <f t="shared" si="342"/>
        <v>1.6337117517619117</v>
      </c>
      <c r="H1147" s="97">
        <f t="shared" si="328"/>
        <v>3.7385486341415197E-2</v>
      </c>
      <c r="I1147" s="97">
        <f t="shared" si="329"/>
        <v>3.7385486341415197E-2</v>
      </c>
      <c r="J1147" s="97">
        <f t="shared" si="343"/>
        <v>5.8186018870763731E-2</v>
      </c>
      <c r="K1147" s="97">
        <f t="shared" si="330"/>
        <v>9.0132672471871123E-2</v>
      </c>
      <c r="L1147" s="97">
        <f t="shared" si="331"/>
        <v>14.406789564215767</v>
      </c>
      <c r="M1147" s="97">
        <f t="shared" si="332"/>
        <v>95.51786152413662</v>
      </c>
      <c r="N1147" s="97">
        <f t="shared" si="344"/>
        <v>9.1985770163987226</v>
      </c>
      <c r="O1147" s="97">
        <f t="shared" si="333"/>
        <v>0.21956907990138766</v>
      </c>
      <c r="P1147" s="97">
        <f t="shared" si="334"/>
        <v>0.21956907990138766</v>
      </c>
      <c r="Q1147" s="97">
        <f t="shared" si="345"/>
        <v>0.34044954805285682</v>
      </c>
      <c r="R1147" s="97">
        <f t="shared" si="335"/>
        <v>1.7211827025467179E-2</v>
      </c>
      <c r="S1147" s="97">
        <f t="shared" si="336"/>
        <v>85.522484972856802</v>
      </c>
      <c r="T1147" s="97">
        <f t="shared" si="337"/>
        <v>278.60091911090956</v>
      </c>
      <c r="U1147" s="97">
        <f t="shared" si="338"/>
        <v>610.12360845137016</v>
      </c>
      <c r="V1147" s="33">
        <f t="shared" si="339"/>
        <v>999.99999999999852</v>
      </c>
      <c r="W1147" s="101">
        <f t="shared" si="340"/>
        <v>5924.1798220116425</v>
      </c>
      <c r="X1147" s="108">
        <f t="shared" si="341"/>
        <v>111.2754724377188</v>
      </c>
      <c r="Y1147" s="32">
        <f>(uNES*L1147+ uOCEX*G1147+uEREX*'PH + UC'!H1147+uHOEX*I1147+uNES*S1147+ uOCEX*N1147+uEREX*O1147+uHOEX*P1147)/(1+oDR)^A$5:A$65536</f>
        <v>52.827263876365741</v>
      </c>
    </row>
    <row r="1148" spans="1:25" x14ac:dyDescent="0.25">
      <c r="A1148" s="4">
        <v>1142</v>
      </c>
      <c r="C1148" s="106">
        <f>IF(male=0,VLOOKUP((($A$5:$A$1570/'Life tables'!$I$2)*2)+age,lifetable,13,1),IF(male=1,VLOOKUP((($A$5:$A$1570/'Life tables'!$I$2)*2)+age,lifetable,10,1),"error"))</f>
        <v>3.2375795819468145E-3</v>
      </c>
      <c r="F1148" s="97">
        <f t="shared" si="327"/>
        <v>16.189950663009725</v>
      </c>
      <c r="G1148" s="97">
        <f t="shared" si="342"/>
        <v>1.6263144277992307</v>
      </c>
      <c r="H1148" s="97">
        <f t="shared" si="328"/>
        <v>3.7216207670516505E-2</v>
      </c>
      <c r="I1148" s="97">
        <f t="shared" si="329"/>
        <v>3.7216207670516505E-2</v>
      </c>
      <c r="J1148" s="97">
        <f t="shared" si="343"/>
        <v>5.7922556952697997E-2</v>
      </c>
      <c r="K1148" s="97">
        <f t="shared" si="330"/>
        <v>8.9724558508573998E-2</v>
      </c>
      <c r="L1148" s="97">
        <f t="shared" si="331"/>
        <v>14.341556704408189</v>
      </c>
      <c r="M1148" s="97">
        <f t="shared" si="332"/>
        <v>95.085521774709093</v>
      </c>
      <c r="N1148" s="97">
        <f t="shared" si="344"/>
        <v>9.1569417618096658</v>
      </c>
      <c r="O1148" s="97">
        <f t="shared" si="333"/>
        <v>0.21857525069005621</v>
      </c>
      <c r="P1148" s="97">
        <f t="shared" si="334"/>
        <v>0.21857525069005621</v>
      </c>
      <c r="Q1148" s="97">
        <f t="shared" si="345"/>
        <v>0.33890858105517452</v>
      </c>
      <c r="R1148" s="97">
        <f t="shared" si="335"/>
        <v>1.7133921627831158E-2</v>
      </c>
      <c r="S1148" s="97">
        <f t="shared" si="336"/>
        <v>85.135387008836304</v>
      </c>
      <c r="T1148" s="97">
        <f t="shared" si="337"/>
        <v>278.99775024891744</v>
      </c>
      <c r="U1148" s="97">
        <f t="shared" si="338"/>
        <v>610.23046693150661</v>
      </c>
      <c r="V1148" s="33">
        <f t="shared" si="339"/>
        <v>999.99999999999864</v>
      </c>
      <c r="W1148" s="101">
        <f t="shared" si="340"/>
        <v>5890.6166930050085</v>
      </c>
      <c r="X1148" s="108">
        <f t="shared" si="341"/>
        <v>110.77178281957454</v>
      </c>
      <c r="Y1148" s="32">
        <f>(uNES*L1148+ uOCEX*G1148+uEREX*'PH + UC'!H1148+uHOEX*I1148+uNES*S1148+ uOCEX*N1148+uEREX*O1148+uHOEX*P1148)/(1+oDR)^A$5:A$65536</f>
        <v>52.573016975978923</v>
      </c>
    </row>
    <row r="1149" spans="1:25" x14ac:dyDescent="0.25">
      <c r="A1149" s="4">
        <v>1143</v>
      </c>
      <c r="C1149" s="106">
        <f>IF(male=0,VLOOKUP((($A$5:$A$1570/'Life tables'!$I$2)*2)+age,lifetable,13,1),IF(male=1,VLOOKUP((($A$5:$A$1570/'Life tables'!$I$2)*2)+age,lifetable,10,1),"error"))</f>
        <v>3.2375795819468145E-3</v>
      </c>
      <c r="F1149" s="97">
        <f t="shared" si="327"/>
        <v>16.116644904412237</v>
      </c>
      <c r="G1149" s="97">
        <f t="shared" si="342"/>
        <v>1.6189507109276129</v>
      </c>
      <c r="H1149" s="97">
        <f t="shared" si="328"/>
        <v>3.7047698056608777E-2</v>
      </c>
      <c r="I1149" s="97">
        <f t="shared" si="329"/>
        <v>3.7047698056608777E-2</v>
      </c>
      <c r="J1149" s="97">
        <f t="shared" si="343"/>
        <v>5.7660291979462153E-2</v>
      </c>
      <c r="K1149" s="97">
        <f t="shared" si="330"/>
        <v>8.9318298664847404E-2</v>
      </c>
      <c r="L1149" s="97">
        <f t="shared" si="331"/>
        <v>14.276620206727097</v>
      </c>
      <c r="M1149" s="97">
        <f t="shared" si="332"/>
        <v>94.655137915162285</v>
      </c>
      <c r="N1149" s="97">
        <f t="shared" si="344"/>
        <v>9.115494863653808</v>
      </c>
      <c r="O1149" s="97">
        <f t="shared" si="333"/>
        <v>0.21758591752726109</v>
      </c>
      <c r="P1149" s="97">
        <f t="shared" si="334"/>
        <v>0.21758591752726109</v>
      </c>
      <c r="Q1149" s="97">
        <f t="shared" si="345"/>
        <v>0.33737458533820669</v>
      </c>
      <c r="R1149" s="97">
        <f t="shared" si="335"/>
        <v>1.7056368671484863E-2</v>
      </c>
      <c r="S1149" s="97">
        <f t="shared" si="336"/>
        <v>84.750040262444259</v>
      </c>
      <c r="T1149" s="97">
        <f t="shared" si="337"/>
        <v>279.39278512623508</v>
      </c>
      <c r="U1149" s="97">
        <f t="shared" si="338"/>
        <v>610.33684159884297</v>
      </c>
      <c r="V1149" s="33">
        <f t="shared" si="339"/>
        <v>999.99999999999864</v>
      </c>
      <c r="W1149" s="101">
        <f t="shared" si="340"/>
        <v>5857.2438335817651</v>
      </c>
      <c r="X1149" s="108">
        <f t="shared" si="341"/>
        <v>110.27037327492053</v>
      </c>
      <c r="Y1149" s="32">
        <f>(uNES*L1149+ uOCEX*G1149+uEREX*'PH + UC'!H1149+uHOEX*I1149+uNES*S1149+ uOCEX*N1149+uEREX*O1149+uHOEX*P1149)/(1+oDR)^A$5:A$65536</f>
        <v>52.319993769489066</v>
      </c>
    </row>
    <row r="1150" spans="1:25" x14ac:dyDescent="0.25">
      <c r="A1150" s="4">
        <v>1144</v>
      </c>
      <c r="C1150" s="106">
        <f>IF(male=0,VLOOKUP((($A$5:$A$1570/'Life tables'!$I$2)*2)+age,lifetable,13,1),IF(male=1,VLOOKUP((($A$5:$A$1570/'Life tables'!$I$2)*2)+age,lifetable,10,1),"error"))</f>
        <v>3.2375795819468145E-3</v>
      </c>
      <c r="F1150" s="97">
        <f t="shared" si="327"/>
        <v>16.043672125442917</v>
      </c>
      <c r="G1150" s="97">
        <f t="shared" si="342"/>
        <v>1.6116204425565328</v>
      </c>
      <c r="H1150" s="97">
        <f t="shared" si="328"/>
        <v>3.687995387054268E-2</v>
      </c>
      <c r="I1150" s="97">
        <f t="shared" si="329"/>
        <v>3.687995387054268E-2</v>
      </c>
      <c r="J1150" s="97">
        <f t="shared" si="343"/>
        <v>5.7399218302721183E-2</v>
      </c>
      <c r="K1150" s="97">
        <f t="shared" si="330"/>
        <v>8.8913884191174825E-2</v>
      </c>
      <c r="L1150" s="97">
        <f t="shared" si="331"/>
        <v>14.211978672651403</v>
      </c>
      <c r="M1150" s="97">
        <f t="shared" si="332"/>
        <v>94.226701149477591</v>
      </c>
      <c r="N1150" s="97">
        <f t="shared" si="344"/>
        <v>9.0742354748554988</v>
      </c>
      <c r="O1150" s="97">
        <f t="shared" si="333"/>
        <v>0.21660106019339434</v>
      </c>
      <c r="P1150" s="97">
        <f t="shared" si="334"/>
        <v>0.21660106019339434</v>
      </c>
      <c r="Q1150" s="97">
        <f t="shared" si="345"/>
        <v>0.33584752955074298</v>
      </c>
      <c r="R1150" s="97">
        <f t="shared" si="335"/>
        <v>1.6979166571431021E-2</v>
      </c>
      <c r="S1150" s="97">
        <f t="shared" si="336"/>
        <v>84.366436858113133</v>
      </c>
      <c r="T1150" s="97">
        <f t="shared" si="337"/>
        <v>279.78603187408856</v>
      </c>
      <c r="U1150" s="97">
        <f t="shared" si="338"/>
        <v>610.44273464960554</v>
      </c>
      <c r="V1150" s="33">
        <f t="shared" si="339"/>
        <v>999.99999999999852</v>
      </c>
      <c r="W1150" s="101">
        <f t="shared" si="340"/>
        <v>5824.0601659086406</v>
      </c>
      <c r="X1150" s="108">
        <f t="shared" si="341"/>
        <v>109.77123347630445</v>
      </c>
      <c r="Y1150" s="32">
        <f>(uNES*L1150+ uOCEX*G1150+uEREX*'PH + UC'!H1150+uHOEX*I1150+uNES*S1150+ uOCEX*N1150+uEREX*O1150+uHOEX*P1150)/(1+oDR)^A$5:A$65536</f>
        <v>52.068188364328748</v>
      </c>
    </row>
    <row r="1151" spans="1:25" x14ac:dyDescent="0.25">
      <c r="A1151" s="4">
        <v>1145</v>
      </c>
      <c r="C1151" s="106">
        <f>IF(male=0,VLOOKUP((($A$5:$A$1570/'Life tables'!$I$2)*2)+age,lifetable,13,1),IF(male=1,VLOOKUP((($A$5:$A$1570/'Life tables'!$I$2)*2)+age,lifetable,10,1),"error"))</f>
        <v>3.2375795819468145E-3</v>
      </c>
      <c r="F1151" s="97">
        <f t="shared" si="327"/>
        <v>15.971030757861488</v>
      </c>
      <c r="G1151" s="97">
        <f t="shared" si="342"/>
        <v>1.6043234651529721</v>
      </c>
      <c r="H1151" s="97">
        <f t="shared" si="328"/>
        <v>3.6712971507368616E-2</v>
      </c>
      <c r="I1151" s="97">
        <f t="shared" si="329"/>
        <v>3.6712971507368616E-2</v>
      </c>
      <c r="J1151" s="97">
        <f t="shared" si="343"/>
        <v>5.7139330311804043E-2</v>
      </c>
      <c r="K1151" s="97">
        <f t="shared" si="330"/>
        <v>8.8511306396383008E-2</v>
      </c>
      <c r="L1151" s="97">
        <f t="shared" si="331"/>
        <v>14.147630712985592</v>
      </c>
      <c r="M1151" s="97">
        <f t="shared" si="332"/>
        <v>93.800202718442961</v>
      </c>
      <c r="N1151" s="97">
        <f t="shared" si="344"/>
        <v>9.0331627518836388</v>
      </c>
      <c r="O1151" s="97">
        <f t="shared" si="333"/>
        <v>0.21562065855345608</v>
      </c>
      <c r="P1151" s="97">
        <f t="shared" si="334"/>
        <v>0.21562065855345608</v>
      </c>
      <c r="Q1151" s="97">
        <f t="shared" si="345"/>
        <v>0.33432738247276117</v>
      </c>
      <c r="R1151" s="97">
        <f t="shared" si="335"/>
        <v>1.6902313749304697E-2</v>
      </c>
      <c r="S1151" s="97">
        <f t="shared" si="336"/>
        <v>83.984568953230337</v>
      </c>
      <c r="T1151" s="97">
        <f t="shared" si="337"/>
        <v>280.17749858687313</v>
      </c>
      <c r="U1151" s="97">
        <f t="shared" si="338"/>
        <v>610.54814826975121</v>
      </c>
      <c r="V1151" s="33">
        <f t="shared" si="339"/>
        <v>999.99999999999852</v>
      </c>
      <c r="W1151" s="101">
        <f t="shared" si="340"/>
        <v>5791.064618206512</v>
      </c>
      <c r="X1151" s="108">
        <f t="shared" si="341"/>
        <v>109.27435314337419</v>
      </c>
      <c r="Y1151" s="32">
        <f>(uNES*L1151+ uOCEX*G1151+uEREX*'PH + UC'!H1151+uHOEX*I1151+uNES*S1151+ uOCEX*N1151+uEREX*O1151+uHOEX*P1151)/(1+oDR)^A$5:A$65536</f>
        <v>51.817594896459376</v>
      </c>
    </row>
    <row r="1152" spans="1:25" x14ac:dyDescent="0.25">
      <c r="A1152" s="4">
        <v>1146</v>
      </c>
      <c r="C1152" s="106">
        <f>IF(male=0,VLOOKUP((($A$5:$A$1570/'Life tables'!$I$2)*2)+age,lifetable,13,1),IF(male=1,VLOOKUP((($A$5:$A$1570/'Life tables'!$I$2)*2)+age,lifetable,10,1),"error"))</f>
        <v>3.2375795819468145E-3</v>
      </c>
      <c r="F1152" s="97">
        <f t="shared" si="327"/>
        <v>15.89871924372995</v>
      </c>
      <c r="G1152" s="97">
        <f t="shared" si="342"/>
        <v>1.597059622218798</v>
      </c>
      <c r="H1152" s="97">
        <f t="shared" si="328"/>
        <v>3.6546747385819103E-2</v>
      </c>
      <c r="I1152" s="97">
        <f t="shared" si="329"/>
        <v>3.6546747385819103E-2</v>
      </c>
      <c r="J1152" s="97">
        <f t="shared" si="343"/>
        <v>5.6880622432898049E-2</v>
      </c>
      <c r="K1152" s="97">
        <f t="shared" si="330"/>
        <v>8.8110556646393806E-2</v>
      </c>
      <c r="L1152" s="97">
        <f t="shared" si="331"/>
        <v>14.083574947660221</v>
      </c>
      <c r="M1152" s="97">
        <f t="shared" si="332"/>
        <v>93.375633899644242</v>
      </c>
      <c r="N1152" s="97">
        <f t="shared" si="344"/>
        <v>8.992275854750849</v>
      </c>
      <c r="O1152" s="97">
        <f t="shared" si="333"/>
        <v>0.21464469255703458</v>
      </c>
      <c r="P1152" s="97">
        <f t="shared" si="334"/>
        <v>0.21464469255703458</v>
      </c>
      <c r="Q1152" s="97">
        <f t="shared" si="345"/>
        <v>0.33281411301539549</v>
      </c>
      <c r="R1152" s="97">
        <f t="shared" si="335"/>
        <v>1.6825808633371759E-2</v>
      </c>
      <c r="S1152" s="97">
        <f t="shared" si="336"/>
        <v>83.604428738130565</v>
      </c>
      <c r="T1152" s="97">
        <f t="shared" si="337"/>
        <v>280.56719332232143</v>
      </c>
      <c r="U1152" s="97">
        <f t="shared" si="338"/>
        <v>610.65308463503095</v>
      </c>
      <c r="V1152" s="33">
        <f t="shared" si="339"/>
        <v>999.99999999999852</v>
      </c>
      <c r="W1152" s="101">
        <f t="shared" si="340"/>
        <v>5758.2561247192098</v>
      </c>
      <c r="X1152" s="108">
        <f t="shared" si="341"/>
        <v>108.77972204264614</v>
      </c>
      <c r="Y1152" s="32">
        <f>(uNES*L1152+ uOCEX*G1152+uEREX*'PH + UC'!H1152+uHOEX*I1152+uNES*S1152+ uOCEX*N1152+uEREX*O1152+uHOEX*P1152)/(1+oDR)^A$5:A$65536</f>
        <v>51.56820753022464</v>
      </c>
    </row>
    <row r="1153" spans="1:25" x14ac:dyDescent="0.25">
      <c r="A1153" s="4">
        <v>1147</v>
      </c>
      <c r="C1153" s="106">
        <f>IF(male=0,VLOOKUP((($A$5:$A$1570/'Life tables'!$I$2)*2)+age,lifetable,13,1),IF(male=1,VLOOKUP((($A$5:$A$1570/'Life tables'!$I$2)*2)+age,lifetable,10,1),"error"))</f>
        <v>3.2375795819468145E-3</v>
      </c>
      <c r="F1153" s="97">
        <f t="shared" si="327"/>
        <v>15.826736035197708</v>
      </c>
      <c r="G1153" s="97">
        <f t="shared" si="342"/>
        <v>1.5898287582691792</v>
      </c>
      <c r="H1153" s="97">
        <f t="shared" si="328"/>
        <v>3.6381277947814775E-2</v>
      </c>
      <c r="I1153" s="97">
        <f t="shared" si="329"/>
        <v>3.6381277947814775E-2</v>
      </c>
      <c r="J1153" s="97">
        <f t="shared" si="343"/>
        <v>5.6623089128280082E-2</v>
      </c>
      <c r="K1153" s="97">
        <f t="shared" si="330"/>
        <v>8.7711626363033354E-2</v>
      </c>
      <c r="L1153" s="97">
        <f t="shared" si="331"/>
        <v>14.019810005541586</v>
      </c>
      <c r="M1153" s="97">
        <f t="shared" si="332"/>
        <v>92.952986007448416</v>
      </c>
      <c r="N1153" s="97">
        <f t="shared" si="344"/>
        <v>8.9515739470118501</v>
      </c>
      <c r="O1153" s="97">
        <f t="shared" si="333"/>
        <v>0.2136731422382678</v>
      </c>
      <c r="P1153" s="97">
        <f t="shared" si="334"/>
        <v>0.2136731422382678</v>
      </c>
      <c r="Q1153" s="97">
        <f t="shared" si="345"/>
        <v>0.33130769022087769</v>
      </c>
      <c r="R1153" s="97">
        <f t="shared" si="335"/>
        <v>1.6749649658525836E-2</v>
      </c>
      <c r="S1153" s="97">
        <f t="shared" si="336"/>
        <v>83.226008436080633</v>
      </c>
      <c r="T1153" s="97">
        <f t="shared" si="337"/>
        <v>280.95512410167061</v>
      </c>
      <c r="U1153" s="97">
        <f t="shared" si="338"/>
        <v>610.75754591105249</v>
      </c>
      <c r="V1153" s="33">
        <f t="shared" si="339"/>
        <v>999.99999999999852</v>
      </c>
      <c r="W1153" s="101">
        <f t="shared" si="340"/>
        <v>5725.6336256822779</v>
      </c>
      <c r="X1153" s="108">
        <f t="shared" si="341"/>
        <v>108.28732998727541</v>
      </c>
      <c r="Y1153" s="32">
        <f>(uNES*L1153+ uOCEX*G1153+uEREX*'PH + UC'!H1153+uHOEX*I1153+uNES*S1153+ uOCEX*N1153+uEREX*O1153+uHOEX*P1153)/(1+oDR)^A$5:A$65536</f>
        <v>51.320020458205796</v>
      </c>
    </row>
    <row r="1154" spans="1:25" x14ac:dyDescent="0.25">
      <c r="A1154" s="4">
        <v>1148</v>
      </c>
      <c r="C1154" s="106">
        <f>IF(male=0,VLOOKUP((($A$5:$A$1570/'Life tables'!$I$2)*2)+age,lifetable,13,1),IF(male=1,VLOOKUP((($A$5:$A$1570/'Life tables'!$I$2)*2)+age,lifetable,10,1),"error"))</f>
        <v>3.6086322680759508E-3</v>
      </c>
      <c r="F1154" s="97">
        <f t="shared" si="327"/>
        <v>15.755079594296559</v>
      </c>
      <c r="G1154" s="97">
        <f t="shared" si="342"/>
        <v>1.5826307188119906</v>
      </c>
      <c r="H1154" s="97">
        <f t="shared" si="328"/>
        <v>3.6216559657993162E-2</v>
      </c>
      <c r="I1154" s="97">
        <f t="shared" si="329"/>
        <v>3.6216559657993162E-2</v>
      </c>
      <c r="J1154" s="97">
        <f t="shared" si="343"/>
        <v>6.2826805382077772E-2</v>
      </c>
      <c r="K1154" s="97">
        <f t="shared" si="330"/>
        <v>8.7314507022895962E-2</v>
      </c>
      <c r="L1154" s="97">
        <f t="shared" si="331"/>
        <v>13.949874443763608</v>
      </c>
      <c r="M1154" s="97">
        <f t="shared" si="332"/>
        <v>92.532250392978838</v>
      </c>
      <c r="N1154" s="97">
        <f t="shared" si="344"/>
        <v>8.9110561957610823</v>
      </c>
      <c r="O1154" s="97">
        <f t="shared" si="333"/>
        <v>0.2127059877157863</v>
      </c>
      <c r="P1154" s="97">
        <f t="shared" si="334"/>
        <v>0.2127059877157863</v>
      </c>
      <c r="Q1154" s="97">
        <f t="shared" si="345"/>
        <v>0.36760674491821688</v>
      </c>
      <c r="R1154" s="97">
        <f t="shared" si="335"/>
        <v>1.6673835266283878E-2</v>
      </c>
      <c r="S1154" s="97">
        <f t="shared" si="336"/>
        <v>82.81150164160168</v>
      </c>
      <c r="T1154" s="97">
        <f t="shared" si="337"/>
        <v>281.38555765197088</v>
      </c>
      <c r="U1154" s="97">
        <f t="shared" si="338"/>
        <v>610.86153425334169</v>
      </c>
      <c r="V1154" s="33">
        <f t="shared" si="339"/>
        <v>999.99999999999852</v>
      </c>
      <c r="W1154" s="101">
        <f t="shared" si="340"/>
        <v>5691.1702379455755</v>
      </c>
      <c r="X1154" s="108">
        <f t="shared" si="341"/>
        <v>107.75290809468592</v>
      </c>
      <c r="Y1154" s="32">
        <f>(uNES*L1154+ uOCEX*G1154+uEREX*'PH + UC'!H1154+uHOEX*I1154+uNES*S1154+ uOCEX*N1154+uEREX*O1154+uHOEX*P1154)/(1+oDR)^A$5:A$65536</f>
        <v>51.051713636735194</v>
      </c>
    </row>
    <row r="1155" spans="1:25" x14ac:dyDescent="0.25">
      <c r="A1155" s="4">
        <v>1149</v>
      </c>
      <c r="C1155" s="106">
        <f>IF(male=0,VLOOKUP((($A$5:$A$1570/'Life tables'!$I$2)*2)+age,lifetable,13,1),IF(male=1,VLOOKUP((($A$5:$A$1570/'Life tables'!$I$2)*2)+age,lifetable,10,1),"error"))</f>
        <v>3.6086322680759508E-3</v>
      </c>
      <c r="F1155" s="97">
        <f t="shared" si="327"/>
        <v>15.67726085384386</v>
      </c>
      <c r="G1155" s="97">
        <f t="shared" si="342"/>
        <v>1.5748136634678662</v>
      </c>
      <c r="H1155" s="97">
        <f t="shared" si="328"/>
        <v>3.6037675950091407E-2</v>
      </c>
      <c r="I1155" s="97">
        <f t="shared" si="329"/>
        <v>3.6037675950091407E-2</v>
      </c>
      <c r="J1155" s="97">
        <f t="shared" si="343"/>
        <v>6.2516486235021859E-2</v>
      </c>
      <c r="K1155" s="97">
        <f t="shared" si="330"/>
        <v>8.6883236275001441E-2</v>
      </c>
      <c r="L1155" s="97">
        <f t="shared" si="331"/>
        <v>13.880972115965788</v>
      </c>
      <c r="M1155" s="97">
        <f t="shared" si="332"/>
        <v>92.075647240842073</v>
      </c>
      <c r="N1155" s="97">
        <f t="shared" si="344"/>
        <v>8.8670843229213716</v>
      </c>
      <c r="O1155" s="97">
        <f t="shared" si="333"/>
        <v>0.21165638366901429</v>
      </c>
      <c r="P1155" s="97">
        <f t="shared" si="334"/>
        <v>0.21165638366901429</v>
      </c>
      <c r="Q1155" s="97">
        <f t="shared" si="345"/>
        <v>0.36579277846043007</v>
      </c>
      <c r="R1155" s="97">
        <f t="shared" si="335"/>
        <v>1.6591557728361035E-2</v>
      </c>
      <c r="S1155" s="97">
        <f t="shared" si="336"/>
        <v>82.402865814393877</v>
      </c>
      <c r="T1155" s="97">
        <f t="shared" si="337"/>
        <v>281.81386691666631</v>
      </c>
      <c r="U1155" s="97">
        <f t="shared" si="338"/>
        <v>610.96500904734501</v>
      </c>
      <c r="V1155" s="33">
        <f t="shared" si="339"/>
        <v>999.99999999999841</v>
      </c>
      <c r="W1155" s="101">
        <f t="shared" si="340"/>
        <v>5656.6084515755838</v>
      </c>
      <c r="X1155" s="108">
        <f t="shared" si="341"/>
        <v>107.22112403598712</v>
      </c>
      <c r="Y1155" s="32">
        <f>(uNES*L1155+ uOCEX*G1155+uEREX*'PH + UC'!H1155+uHOEX*I1155+uNES*S1155+ uOCEX*N1155+uEREX*O1155+uHOEX*P1155)/(1+oDR)^A$5:A$65536</f>
        <v>50.785152922071248</v>
      </c>
    </row>
    <row r="1156" spans="1:25" x14ac:dyDescent="0.25">
      <c r="A1156" s="4">
        <v>1150</v>
      </c>
      <c r="C1156" s="106">
        <f>IF(male=0,VLOOKUP((($A$5:$A$1570/'Life tables'!$I$2)*2)+age,lifetable,13,1),IF(male=1,VLOOKUP((($A$5:$A$1570/'Life tables'!$I$2)*2)+age,lifetable,10,1),"error"))</f>
        <v>3.6086322680759508E-3</v>
      </c>
      <c r="F1156" s="97">
        <f t="shared" si="327"/>
        <v>15.599829598669983</v>
      </c>
      <c r="G1156" s="97">
        <f t="shared" si="342"/>
        <v>1.5670355318309617</v>
      </c>
      <c r="H1156" s="97">
        <f t="shared" si="328"/>
        <v>3.5859682963409627E-2</v>
      </c>
      <c r="I1156" s="97">
        <f t="shared" si="329"/>
        <v>3.5859682963409627E-2</v>
      </c>
      <c r="J1156" s="97">
        <f t="shared" si="343"/>
        <v>6.2207712269763044E-2</v>
      </c>
      <c r="K1156" s="97">
        <f t="shared" si="330"/>
        <v>8.6454112966978386E-2</v>
      </c>
      <c r="L1156" s="97">
        <f t="shared" si="331"/>
        <v>13.812412875675459</v>
      </c>
      <c r="M1156" s="97">
        <f t="shared" si="332"/>
        <v>91.621294437317118</v>
      </c>
      <c r="N1156" s="97">
        <f t="shared" si="344"/>
        <v>8.8233291635286442</v>
      </c>
      <c r="O1156" s="97">
        <f t="shared" si="333"/>
        <v>0.21061195254975831</v>
      </c>
      <c r="P1156" s="97">
        <f t="shared" si="334"/>
        <v>0.21061195254975831</v>
      </c>
      <c r="Q1156" s="97">
        <f t="shared" si="345"/>
        <v>0.3639877520567823</v>
      </c>
      <c r="R1156" s="97">
        <f t="shared" si="335"/>
        <v>1.6509685691675713E-2</v>
      </c>
      <c r="S1156" s="97">
        <f t="shared" si="336"/>
        <v>81.996243930940494</v>
      </c>
      <c r="T1156" s="97">
        <f t="shared" si="337"/>
        <v>282.24006238099287</v>
      </c>
      <c r="U1156" s="97">
        <f t="shared" si="338"/>
        <v>611.06797284600361</v>
      </c>
      <c r="V1156" s="33">
        <f t="shared" si="339"/>
        <v>999.99999999999841</v>
      </c>
      <c r="W1156" s="101">
        <f t="shared" si="340"/>
        <v>5622.2566671840059</v>
      </c>
      <c r="X1156" s="108">
        <f t="shared" si="341"/>
        <v>106.6919647730019</v>
      </c>
      <c r="Y1156" s="32">
        <f>(uNES*L1156+ uOCEX*G1156+uEREX*'PH + UC'!H1156+uHOEX*I1156+uNES*S1156+ uOCEX*N1156+uEREX*O1156+uHOEX*P1156)/(1+oDR)^A$5:A$65536</f>
        <v>50.51998417701197</v>
      </c>
    </row>
    <row r="1157" spans="1:25" x14ac:dyDescent="0.25">
      <c r="A1157" s="4">
        <v>1151</v>
      </c>
      <c r="C1157" s="106">
        <f>IF(male=0,VLOOKUP((($A$5:$A$1570/'Life tables'!$I$2)*2)+age,lifetable,13,1),IF(male=1,VLOOKUP((($A$5:$A$1570/'Life tables'!$I$2)*2)+age,lifetable,10,1),"error"))</f>
        <v>3.6086322680759508E-3</v>
      </c>
      <c r="F1157" s="97">
        <f t="shared" si="327"/>
        <v>15.522783734616416</v>
      </c>
      <c r="G1157" s="97">
        <f t="shared" si="342"/>
        <v>1.5592961135386716</v>
      </c>
      <c r="H1157" s="97">
        <f t="shared" si="328"/>
        <v>3.5682575884058036E-2</v>
      </c>
      <c r="I1157" s="97">
        <f t="shared" si="329"/>
        <v>3.5682575884058036E-2</v>
      </c>
      <c r="J1157" s="97">
        <f t="shared" si="343"/>
        <v>6.1900475135388953E-2</v>
      </c>
      <c r="K1157" s="97">
        <f t="shared" si="330"/>
        <v>8.6027125493019468E-2</v>
      </c>
      <c r="L1157" s="97">
        <f t="shared" si="331"/>
        <v>13.74419486868122</v>
      </c>
      <c r="M1157" s="97">
        <f t="shared" si="332"/>
        <v>91.16918103838546</v>
      </c>
      <c r="N1157" s="97">
        <f t="shared" si="344"/>
        <v>8.7797896636502077</v>
      </c>
      <c r="O1157" s="97">
        <f t="shared" si="333"/>
        <v>0.20957266920075424</v>
      </c>
      <c r="P1157" s="97">
        <f t="shared" si="334"/>
        <v>0.20957266920075424</v>
      </c>
      <c r="Q1157" s="97">
        <f t="shared" si="345"/>
        <v>0.36219162222951301</v>
      </c>
      <c r="R1157" s="97">
        <f t="shared" si="335"/>
        <v>1.6428217184172103E-2</v>
      </c>
      <c r="S1157" s="97">
        <f t="shared" si="336"/>
        <v>81.59162619692006</v>
      </c>
      <c r="T1157" s="97">
        <f t="shared" si="337"/>
        <v>282.66415447835777</v>
      </c>
      <c r="U1157" s="97">
        <f t="shared" si="338"/>
        <v>611.17042818868083</v>
      </c>
      <c r="V1157" s="33">
        <f t="shared" si="339"/>
        <v>999.99999999999841</v>
      </c>
      <c r="W1157" s="101">
        <f t="shared" si="340"/>
        <v>5588.1136112627746</v>
      </c>
      <c r="X1157" s="108">
        <f t="shared" si="341"/>
        <v>106.16541733295978</v>
      </c>
      <c r="Y1157" s="32">
        <f>(uNES*L1157+ uOCEX*G1157+uEREX*'PH + UC'!H1157+uHOEX*I1157+uNES*S1157+ uOCEX*N1157+uEREX*O1157+uHOEX*P1157)/(1+oDR)^A$5:A$65536</f>
        <v>50.256200124602799</v>
      </c>
    </row>
    <row r="1158" spans="1:25" x14ac:dyDescent="0.25">
      <c r="A1158" s="4">
        <v>1152</v>
      </c>
      <c r="C1158" s="106">
        <f>IF(male=0,VLOOKUP((($A$5:$A$1570/'Life tables'!$I$2)*2)+age,lifetable,13,1),IF(male=1,VLOOKUP((($A$5:$A$1570/'Life tables'!$I$2)*2)+age,lifetable,10,1),"error"))</f>
        <v>3.6086322680759508E-3</v>
      </c>
      <c r="F1158" s="97">
        <f t="shared" si="327"/>
        <v>15.446121187480054</v>
      </c>
      <c r="G1158" s="97">
        <f t="shared" si="342"/>
        <v>1.5515952002329527</v>
      </c>
      <c r="H1158" s="97">
        <f t="shared" si="328"/>
        <v>3.5506349944018814E-2</v>
      </c>
      <c r="I1158" s="97">
        <f t="shared" si="329"/>
        <v>3.5506349944018814E-2</v>
      </c>
      <c r="J1158" s="97">
        <f t="shared" si="343"/>
        <v>6.1594766560563716E-2</v>
      </c>
      <c r="K1158" s="97">
        <f t="shared" si="330"/>
        <v>8.5602262357910061E-2</v>
      </c>
      <c r="L1158" s="97">
        <f t="shared" si="331"/>
        <v>13.67631625844059</v>
      </c>
      <c r="M1158" s="97">
        <f t="shared" si="332"/>
        <v>90.719296145479731</v>
      </c>
      <c r="N1158" s="97">
        <f t="shared" si="344"/>
        <v>8.7364647737304111</v>
      </c>
      <c r="O1158" s="97">
        <f t="shared" si="333"/>
        <v>0.20853850856921743</v>
      </c>
      <c r="P1158" s="97">
        <f t="shared" si="334"/>
        <v>0.20853850856921743</v>
      </c>
      <c r="Q1158" s="97">
        <f t="shared" si="345"/>
        <v>0.36040434568142748</v>
      </c>
      <c r="R1158" s="97">
        <f t="shared" si="335"/>
        <v>1.6347150241984465E-2</v>
      </c>
      <c r="S1158" s="97">
        <f t="shared" si="336"/>
        <v>81.189002858687473</v>
      </c>
      <c r="T1158" s="97">
        <f t="shared" si="337"/>
        <v>283.08615359059974</v>
      </c>
      <c r="U1158" s="97">
        <f t="shared" si="338"/>
        <v>611.27237760128071</v>
      </c>
      <c r="V1158" s="33">
        <f t="shared" si="339"/>
        <v>999.99999999999841</v>
      </c>
      <c r="W1158" s="101">
        <f t="shared" si="340"/>
        <v>5554.1780178823174</v>
      </c>
      <c r="X1158" s="108">
        <f t="shared" si="341"/>
        <v>105.64146880811789</v>
      </c>
      <c r="Y1158" s="32">
        <f>(uNES*L1158+ uOCEX*G1158+uEREX*'PH + UC'!H1158+uHOEX*I1158+uNES*S1158+ uOCEX*N1158+uEREX*O1158+uHOEX*P1158)/(1+oDR)^A$5:A$65536</f>
        <v>49.993793526364733</v>
      </c>
    </row>
    <row r="1159" spans="1:25" x14ac:dyDescent="0.25">
      <c r="A1159" s="4">
        <v>1153</v>
      </c>
      <c r="C1159" s="106">
        <f>IF(male=0,VLOOKUP((($A$5:$A$1570/'Life tables'!$I$2)*2)+age,lifetable,13,1),IF(male=1,VLOOKUP((($A$5:$A$1570/'Life tables'!$I$2)*2)+age,lifetable,10,1),"error"))</f>
        <v>3.6086322680759508E-3</v>
      </c>
      <c r="F1159" s="97">
        <f t="shared" si="327"/>
        <v>15.369839902405769</v>
      </c>
      <c r="G1159" s="97">
        <f t="shared" si="342"/>
        <v>1.5439325854993069</v>
      </c>
      <c r="H1159" s="97">
        <f t="shared" si="328"/>
        <v>3.5331000419749743E-2</v>
      </c>
      <c r="I1159" s="97">
        <f t="shared" si="329"/>
        <v>3.5331000419749743E-2</v>
      </c>
      <c r="J1159" s="97">
        <f t="shared" si="343"/>
        <v>6.129057835110574E-2</v>
      </c>
      <c r="K1159" s="97">
        <f t="shared" si="330"/>
        <v>8.5179512173661848E-2</v>
      </c>
      <c r="L1159" s="97">
        <f t="shared" si="331"/>
        <v>13.608775225542194</v>
      </c>
      <c r="M1159" s="97">
        <f t="shared" si="332"/>
        <v>90.27162890571212</v>
      </c>
      <c r="N1159" s="97">
        <f t="shared" si="344"/>
        <v>8.693353448612644</v>
      </c>
      <c r="O1159" s="97">
        <f t="shared" si="333"/>
        <v>0.20750944570736798</v>
      </c>
      <c r="P1159" s="97">
        <f t="shared" si="334"/>
        <v>0.20750944570736798</v>
      </c>
      <c r="Q1159" s="97">
        <f t="shared" si="345"/>
        <v>0.35862587929680378</v>
      </c>
      <c r="R1159" s="97">
        <f t="shared" si="335"/>
        <v>1.6266482909478269E-2</v>
      </c>
      <c r="S1159" s="97">
        <f t="shared" si="336"/>
        <v>80.788364203478466</v>
      </c>
      <c r="T1159" s="97">
        <f t="shared" si="337"/>
        <v>283.50607004824764</v>
      </c>
      <c r="U1159" s="97">
        <f t="shared" si="338"/>
        <v>611.37382359636388</v>
      </c>
      <c r="V1159" s="33">
        <f t="shared" si="339"/>
        <v>999.99999999999841</v>
      </c>
      <c r="W1159" s="101">
        <f t="shared" si="340"/>
        <v>5520.4486286542597</v>
      </c>
      <c r="X1159" s="108">
        <f t="shared" si="341"/>
        <v>105.12010635538685</v>
      </c>
      <c r="Y1159" s="32">
        <f>(uNES*L1159+ uOCEX*G1159+uEREX*'PH + UC'!H1159+uHOEX*I1159+uNES*S1159+ uOCEX*N1159+uEREX*O1159+uHOEX*P1159)/(1+oDR)^A$5:A$65536</f>
        <v>49.732757182067864</v>
      </c>
    </row>
    <row r="1160" spans="1:25" x14ac:dyDescent="0.25">
      <c r="A1160" s="4">
        <v>1154</v>
      </c>
      <c r="C1160" s="106">
        <f>IF(male=0,VLOOKUP((($A$5:$A$1570/'Life tables'!$I$2)*2)+age,lifetable,13,1),IF(male=1,VLOOKUP((($A$5:$A$1570/'Life tables'!$I$2)*2)+age,lifetable,10,1),"error"))</f>
        <v>3.6086322680759508E-3</v>
      </c>
      <c r="F1160" s="97">
        <f t="shared" ref="F1160:F1223" si="346">E1159*(1-pCAPH)+(L1159+G1159+H1159+I1159)*(1-pCAPH)+(S1159+N1159+O1159+P1159)*(pUAPH)</f>
        <v>15.293937843308942</v>
      </c>
      <c r="G1160" s="97">
        <f t="shared" si="342"/>
        <v>1.536308064808773</v>
      </c>
      <c r="H1160" s="97">
        <f t="shared" ref="H1160:H1223" si="347">F1160*rrEREX</f>
        <v>3.5156522630856828E-2</v>
      </c>
      <c r="I1160" s="97">
        <f t="shared" ref="I1160:I1223" si="348">F1160*rrHOEX</f>
        <v>3.5156522630856828E-2</v>
      </c>
      <c r="J1160" s="97">
        <f t="shared" si="343"/>
        <v>6.0987902387684929E-2</v>
      </c>
      <c r="K1160" s="97">
        <f t="shared" ref="K1160:K1223" si="349">F1160*amr + I1160*amrHOEX</f>
        <v>8.475886365631248E-2</v>
      </c>
      <c r="L1160" s="97">
        <f t="shared" ref="L1160:L1223" si="350">F1160-SUM(G1160:K1160)</f>
        <v>13.541569967194459</v>
      </c>
      <c r="M1160" s="97">
        <f t="shared" ref="M1160:M1223" si="351">E1159*pCAPH+(L1159+G1159+H1159+I1159)*pCAPH+(S1159+N1159+O1159+P1159)*(1-pUAPH)</f>
        <v>89.826168512077913</v>
      </c>
      <c r="N1160" s="97">
        <f t="shared" si="344"/>
        <v>8.6504546475589361</v>
      </c>
      <c r="O1160" s="97">
        <f t="shared" ref="O1160:O1223" si="352">M1160*rrEREXc</f>
        <v>0.20648545577289842</v>
      </c>
      <c r="P1160" s="97">
        <f t="shared" ref="P1160:P1223" si="353">M1160*rrHOEXc</f>
        <v>0.20648545577289842</v>
      </c>
      <c r="Q1160" s="97">
        <f t="shared" si="345"/>
        <v>0.35685618014220194</v>
      </c>
      <c r="R1160" s="97">
        <f t="shared" ref="R1160:R1223" si="354">M1160*amrc + P1160*amrHOEX</f>
        <v>1.6186213239286887E-2</v>
      </c>
      <c r="S1160" s="97">
        <f t="shared" ref="S1160:S1223" si="355">M1160-SUM(N1160:R1160)</f>
        <v>80.389700559591688</v>
      </c>
      <c r="T1160" s="97">
        <f t="shared" ref="T1160:T1223" si="356">J1160+Q1160+T1159</f>
        <v>283.92391413077752</v>
      </c>
      <c r="U1160" s="97">
        <f t="shared" ref="U1160:U1223" si="357">K1160+R1160+U1159</f>
        <v>611.47476867325952</v>
      </c>
      <c r="V1160" s="33">
        <f t="shared" ref="V1160:V1223" si="358">SUM(G1160:I1160,L1160,N1160,O1160,P1160,S1160,T1160,U1160)</f>
        <v>999.99999999999841</v>
      </c>
      <c r="W1160" s="101">
        <f t="shared" ref="W1160:W1223" si="359">IF(A1160=1,((cPH1_+cPHr+(cNES*L1160+(cNES+cOSEX)*G1160+(cNES+cEREX)*H1160+(cNES+cHOEX)*I1160 + (cNES+cNES)*S1160 +(cNES+ cOSEX)*N1160 + (cNES+cEREX)*O1160 + (cNES+cHOEX)*P1160)))/(1+cDR)^A$5:A$65536,(cPHr+(cNES*L1160+(cNES+cOSEX)*G1160+(cNES+cEREX)*H1160+(cNES+cHOEX)*I1160 + (cNES+cNES)*S1160 +(cNES+ cOSEX)*N1160 + (cNES+cEREX)*O1160 + (cNES+cHOEX)*P1160))/(1+cDR)^A$5:A$65536)</f>
        <v>5486.9241926939249</v>
      </c>
      <c r="X1160" s="108">
        <f t="shared" ref="X1160:X1223" si="360">(L1160+G1160+H1160+I1160+N1160+O1160+P1160+S1160)</f>
        <v>104.60131719596137</v>
      </c>
      <c r="Y1160" s="32">
        <f>(uNES*L1160+ uOCEX*G1160+uEREX*'PH + UC'!H1160+uHOEX*I1160+uNES*S1160+ uOCEX*N1160+uEREX*O1160+uHOEX*P1160)/(1+oDR)^A$5:A$65536</f>
        <v>49.473083929507503</v>
      </c>
    </row>
    <row r="1161" spans="1:25" x14ac:dyDescent="0.25">
      <c r="A1161" s="4">
        <v>1155</v>
      </c>
      <c r="C1161" s="106">
        <f>IF(male=0,VLOOKUP((($A$5:$A$1570/'Life tables'!$I$2)*2)+age,lifetable,13,1),IF(male=1,VLOOKUP((($A$5:$A$1570/'Life tables'!$I$2)*2)+age,lifetable,10,1),"error"))</f>
        <v>3.6086322680759508E-3</v>
      </c>
      <c r="F1161" s="97">
        <f t="shared" si="346"/>
        <v>15.218412992326325</v>
      </c>
      <c r="G1161" s="97">
        <f t="shared" si="342"/>
        <v>1.5287214354627647</v>
      </c>
      <c r="H1161" s="97">
        <f t="shared" si="347"/>
        <v>3.4982911938831941E-2</v>
      </c>
      <c r="I1161" s="97">
        <f t="shared" si="348"/>
        <v>3.4982911938831941E-2</v>
      </c>
      <c r="J1161" s="97">
        <f t="shared" si="343"/>
        <v>6.0686730623632848E-2</v>
      </c>
      <c r="K1161" s="97">
        <f t="shared" si="349"/>
        <v>8.4340305622882292E-2</v>
      </c>
      <c r="L1161" s="97">
        <f t="shared" si="350"/>
        <v>13.474698696739381</v>
      </c>
      <c r="M1161" s="97">
        <f t="shared" si="351"/>
        <v>89.382904203635022</v>
      </c>
      <c r="N1161" s="97">
        <f t="shared" si="344"/>
        <v>8.6077673342672494</v>
      </c>
      <c r="O1161" s="97">
        <f t="shared" si="352"/>
        <v>0.20546651402938654</v>
      </c>
      <c r="P1161" s="97">
        <f t="shared" si="353"/>
        <v>0.20546651402938654</v>
      </c>
      <c r="Q1161" s="97">
        <f t="shared" si="345"/>
        <v>0.35509520546717688</v>
      </c>
      <c r="R1161" s="97">
        <f t="shared" si="354"/>
        <v>1.6106339292343941E-2</v>
      </c>
      <c r="S1161" s="97">
        <f t="shared" si="355"/>
        <v>79.993002296549477</v>
      </c>
      <c r="T1161" s="97">
        <f t="shared" si="356"/>
        <v>284.33969606686833</v>
      </c>
      <c r="U1161" s="97">
        <f t="shared" si="357"/>
        <v>611.57521531817474</v>
      </c>
      <c r="V1161" s="33">
        <f t="shared" si="358"/>
        <v>999.99999999999841</v>
      </c>
      <c r="W1161" s="101">
        <f t="shared" si="359"/>
        <v>5453.6034665825882</v>
      </c>
      <c r="X1161" s="108">
        <f t="shared" si="360"/>
        <v>104.08508861495531</v>
      </c>
      <c r="Y1161" s="32">
        <f>(uNES*L1161+ uOCEX*G1161+uEREX*'PH + UC'!H1161+uHOEX*I1161+uNES*S1161+ uOCEX*N1161+uEREX*O1161+uHOEX*P1161)/(1+oDR)^A$5:A$65536</f>
        <v>49.214766644282705</v>
      </c>
    </row>
    <row r="1162" spans="1:25" x14ac:dyDescent="0.25">
      <c r="A1162" s="4">
        <v>1156</v>
      </c>
      <c r="C1162" s="106">
        <f>IF(male=0,VLOOKUP((($A$5:$A$1570/'Life tables'!$I$2)*2)+age,lifetable,13,1),IF(male=1,VLOOKUP((($A$5:$A$1570/'Life tables'!$I$2)*2)+age,lifetable,10,1),"error"))</f>
        <v>3.6086322680759508E-3</v>
      </c>
      <c r="F1162" s="97">
        <f t="shared" si="346"/>
        <v>15.143263349293747</v>
      </c>
      <c r="G1162" s="97">
        <f t="shared" si="342"/>
        <v>1.5211724965406046</v>
      </c>
      <c r="H1162" s="97">
        <f t="shared" si="347"/>
        <v>3.4810163745852225E-2</v>
      </c>
      <c r="I1162" s="97">
        <f t="shared" si="348"/>
        <v>3.4810163745852225E-2</v>
      </c>
      <c r="J1162" s="97">
        <f t="shared" si="343"/>
        <v>6.0387055082859978E-2</v>
      </c>
      <c r="K1162" s="97">
        <f t="shared" si="349"/>
        <v>8.3923826988479736E-2</v>
      </c>
      <c r="L1162" s="97">
        <f t="shared" si="350"/>
        <v>13.408159643190098</v>
      </c>
      <c r="M1162" s="97">
        <f t="shared" si="351"/>
        <v>88.941825265661549</v>
      </c>
      <c r="N1162" s="97">
        <f t="shared" si="344"/>
        <v>8.5652904768866538</v>
      </c>
      <c r="O1162" s="97">
        <f t="shared" si="352"/>
        <v>0.20445259584665748</v>
      </c>
      <c r="P1162" s="97">
        <f t="shared" si="353"/>
        <v>0.20445259584665748</v>
      </c>
      <c r="Q1162" s="97">
        <f t="shared" si="345"/>
        <v>0.35334291270490426</v>
      </c>
      <c r="R1162" s="97">
        <f t="shared" si="354"/>
        <v>1.6026859137911697E-2</v>
      </c>
      <c r="S1162" s="97">
        <f t="shared" si="355"/>
        <v>79.59825982523877</v>
      </c>
      <c r="T1162" s="97">
        <f t="shared" si="356"/>
        <v>284.75342603465612</v>
      </c>
      <c r="U1162" s="97">
        <f t="shared" si="357"/>
        <v>611.6751660043011</v>
      </c>
      <c r="V1162" s="33">
        <f t="shared" si="358"/>
        <v>999.99999999999841</v>
      </c>
      <c r="W1162" s="101">
        <f t="shared" si="359"/>
        <v>5420.4852143295366</v>
      </c>
      <c r="X1162" s="108">
        <f t="shared" si="360"/>
        <v>103.57140796104115</v>
      </c>
      <c r="Y1162" s="32">
        <f>(uNES*L1162+ uOCEX*G1162+uEREX*'PH + UC'!H1162+uHOEX*I1162+uNES*S1162+ uOCEX*N1162+uEREX*O1162+uHOEX*P1162)/(1+oDR)^A$5:A$65536</f>
        <v>48.957798239577286</v>
      </c>
    </row>
    <row r="1163" spans="1:25" x14ac:dyDescent="0.25">
      <c r="A1163" s="4">
        <v>1157</v>
      </c>
      <c r="C1163" s="106">
        <f>IF(male=0,VLOOKUP((($A$5:$A$1570/'Life tables'!$I$2)*2)+age,lifetable,13,1),IF(male=1,VLOOKUP((($A$5:$A$1570/'Life tables'!$I$2)*2)+age,lifetable,10,1),"error"))</f>
        <v>3.6086322680759508E-3</v>
      </c>
      <c r="F1163" s="97">
        <f t="shared" si="346"/>
        <v>15.0684869312493</v>
      </c>
      <c r="G1163" s="97">
        <f t="shared" si="342"/>
        <v>1.5136610488496194</v>
      </c>
      <c r="H1163" s="97">
        <f t="shared" si="347"/>
        <v>3.4638273493638072E-2</v>
      </c>
      <c r="I1163" s="97">
        <f t="shared" si="348"/>
        <v>3.4638273493638072E-2</v>
      </c>
      <c r="J1163" s="97">
        <f t="shared" si="343"/>
        <v>6.0088867857874574E-2</v>
      </c>
      <c r="K1163" s="97">
        <f t="shared" si="349"/>
        <v>8.3509416763548075E-2</v>
      </c>
      <c r="L1163" s="97">
        <f t="shared" si="350"/>
        <v>13.341951050790982</v>
      </c>
      <c r="M1163" s="97">
        <f t="shared" si="351"/>
        <v>88.502921029791864</v>
      </c>
      <c r="N1163" s="97">
        <f t="shared" si="344"/>
        <v>8.5230230480304208</v>
      </c>
      <c r="O1163" s="97">
        <f t="shared" si="352"/>
        <v>0.20344367670109667</v>
      </c>
      <c r="P1163" s="97">
        <f t="shared" si="353"/>
        <v>0.20344367670109667</v>
      </c>
      <c r="Q1163" s="97">
        <f t="shared" si="345"/>
        <v>0.35159925947272136</v>
      </c>
      <c r="R1163" s="97">
        <f t="shared" si="354"/>
        <v>1.5947770853605572E-2</v>
      </c>
      <c r="S1163" s="97">
        <f t="shared" si="355"/>
        <v>79.205463598032921</v>
      </c>
      <c r="T1163" s="97">
        <f t="shared" si="356"/>
        <v>285.16511416198671</v>
      </c>
      <c r="U1163" s="97">
        <f t="shared" si="357"/>
        <v>611.77462319191829</v>
      </c>
      <c r="V1163" s="33">
        <f t="shared" si="358"/>
        <v>999.99999999999841</v>
      </c>
      <c r="W1163" s="101">
        <f t="shared" si="359"/>
        <v>5387.5682073339576</v>
      </c>
      <c r="X1163" s="108">
        <f t="shared" si="360"/>
        <v>103.06026264609341</v>
      </c>
      <c r="Y1163" s="32">
        <f>(uNES*L1163+ uOCEX*G1163+uEREX*'PH + UC'!H1163+uHOEX*I1163+uNES*S1163+ uOCEX*N1163+uEREX*O1163+uHOEX*P1163)/(1+oDR)^A$5:A$65536</f>
        <v>48.702171665942984</v>
      </c>
    </row>
    <row r="1164" spans="1:25" x14ac:dyDescent="0.25">
      <c r="A1164" s="4">
        <v>1158</v>
      </c>
      <c r="C1164" s="106">
        <f>IF(male=0,VLOOKUP((($A$5:$A$1570/'Life tables'!$I$2)*2)+age,lifetable,13,1),IF(male=1,VLOOKUP((($A$5:$A$1570/'Life tables'!$I$2)*2)+age,lifetable,10,1),"error"))</f>
        <v>3.6086322680759508E-3</v>
      </c>
      <c r="F1164" s="97">
        <f t="shared" si="346"/>
        <v>14.994081771960618</v>
      </c>
      <c r="G1164" s="97">
        <f t="shared" si="342"/>
        <v>1.5061868948776524</v>
      </c>
      <c r="H1164" s="97">
        <f t="shared" si="347"/>
        <v>3.4467236662366424E-2</v>
      </c>
      <c r="I1164" s="97">
        <f t="shared" si="348"/>
        <v>3.4467236662366424E-2</v>
      </c>
      <c r="J1164" s="97">
        <f t="shared" si="343"/>
        <v>5.9792161107897583E-2</v>
      </c>
      <c r="K1164" s="97">
        <f t="shared" si="349"/>
        <v>8.3097064051245478E-2</v>
      </c>
      <c r="L1164" s="97">
        <f t="shared" si="350"/>
        <v>13.276071178599089</v>
      </c>
      <c r="M1164" s="97">
        <f t="shared" si="351"/>
        <v>88.066180874132797</v>
      </c>
      <c r="N1164" s="97">
        <f t="shared" si="344"/>
        <v>8.4809640247872267</v>
      </c>
      <c r="O1164" s="97">
        <f t="shared" si="352"/>
        <v>0.20243973217591676</v>
      </c>
      <c r="P1164" s="97">
        <f t="shared" si="353"/>
        <v>0.20243973217591676</v>
      </c>
      <c r="Q1164" s="97">
        <f t="shared" si="345"/>
        <v>0.34986420357258857</v>
      </c>
      <c r="R1164" s="97">
        <f t="shared" si="354"/>
        <v>1.5869072525415091E-2</v>
      </c>
      <c r="S1164" s="97">
        <f t="shared" si="355"/>
        <v>78.814604108895736</v>
      </c>
      <c r="T1164" s="97">
        <f t="shared" si="356"/>
        <v>285.57477052666718</v>
      </c>
      <c r="U1164" s="97">
        <f t="shared" si="357"/>
        <v>611.87358932849497</v>
      </c>
      <c r="V1164" s="33">
        <f t="shared" si="358"/>
        <v>999.99999999999841</v>
      </c>
      <c r="W1164" s="101">
        <f t="shared" si="359"/>
        <v>5354.8512243466894</v>
      </c>
      <c r="X1164" s="108">
        <f t="shared" si="360"/>
        <v>102.55164014483628</v>
      </c>
      <c r="Y1164" s="32">
        <f>(uNES*L1164+ uOCEX*G1164+uEREX*'PH + UC'!H1164+uHOEX*I1164+uNES*S1164+ uOCEX*N1164+uEREX*O1164+uHOEX*P1164)/(1+oDR)^A$5:A$65536</f>
        <v>48.447879911084989</v>
      </c>
    </row>
    <row r="1165" spans="1:25" x14ac:dyDescent="0.25">
      <c r="A1165" s="4">
        <v>1159</v>
      </c>
      <c r="C1165" s="106">
        <f>IF(male=0,VLOOKUP((($A$5:$A$1570/'Life tables'!$I$2)*2)+age,lifetable,13,1),IF(male=1,VLOOKUP((($A$5:$A$1570/'Life tables'!$I$2)*2)+age,lifetable,10,1),"error"))</f>
        <v>3.6086322680759508E-3</v>
      </c>
      <c r="F1165" s="97">
        <f t="shared" si="346"/>
        <v>14.920045921475003</v>
      </c>
      <c r="G1165" s="97">
        <f t="shared" ref="G1165:G1228" si="361">F1165*(rrOSEX)</f>
        <v>1.4987498387478742</v>
      </c>
      <c r="H1165" s="97">
        <f t="shared" si="347"/>
        <v>3.4297048769636691E-2</v>
      </c>
      <c r="I1165" s="97">
        <f t="shared" si="348"/>
        <v>3.4297048769636691E-2</v>
      </c>
      <c r="J1165" s="97">
        <f t="shared" ref="J1165:J1228" si="362">F1165*mr + G1165*mr + H1165*mr+I1165*mr</f>
        <v>5.9496927057068653E-2</v>
      </c>
      <c r="K1165" s="97">
        <f t="shared" si="349"/>
        <v>8.2686758044951972E-2</v>
      </c>
      <c r="L1165" s="97">
        <f t="shared" si="350"/>
        <v>13.210518300085834</v>
      </c>
      <c r="M1165" s="97">
        <f t="shared" si="351"/>
        <v>87.631594223361262</v>
      </c>
      <c r="N1165" s="97">
        <f t="shared" ref="N1165:N1228" si="363">M1165*rrOSEXc</f>
        <v>8.4391123887305444</v>
      </c>
      <c r="O1165" s="97">
        <f t="shared" si="352"/>
        <v>0.20144073796138215</v>
      </c>
      <c r="P1165" s="97">
        <f t="shared" si="353"/>
        <v>0.20144073796138215</v>
      </c>
      <c r="Q1165" s="97">
        <f t="shared" ref="Q1165:Q1228" si="364">M1165*mr + N1165*mr + O1165*mr+P1165*mr</f>
        <v>0.348137702991477</v>
      </c>
      <c r="R1165" s="97">
        <f t="shared" si="354"/>
        <v>1.5790762247721461E-2</v>
      </c>
      <c r="S1165" s="97">
        <f t="shared" si="355"/>
        <v>78.425671893468746</v>
      </c>
      <c r="T1165" s="97">
        <f t="shared" si="356"/>
        <v>285.98240515671574</v>
      </c>
      <c r="U1165" s="97">
        <f t="shared" si="357"/>
        <v>611.97206684878768</v>
      </c>
      <c r="V1165" s="33">
        <f t="shared" si="358"/>
        <v>999.99999999999841</v>
      </c>
      <c r="W1165" s="101">
        <f t="shared" si="359"/>
        <v>5322.333051431825</v>
      </c>
      <c r="X1165" s="108">
        <f t="shared" si="360"/>
        <v>102.04552799449503</v>
      </c>
      <c r="Y1165" s="32">
        <f>(uNES*L1165+ uOCEX*G1165+uEREX*'PH + UC'!H1165+uHOEX*I1165+uNES*S1165+ uOCEX*N1165+uEREX*O1165+uHOEX*P1165)/(1+oDR)^A$5:A$65536</f>
        <v>48.194915999649481</v>
      </c>
    </row>
    <row r="1166" spans="1:25" x14ac:dyDescent="0.25">
      <c r="A1166" s="4">
        <v>1160</v>
      </c>
      <c r="C1166" s="106">
        <f>IF(male=0,VLOOKUP((($A$5:$A$1570/'Life tables'!$I$2)*2)+age,lifetable,13,1),IF(male=1,VLOOKUP((($A$5:$A$1570/'Life tables'!$I$2)*2)+age,lifetable,10,1),"error"))</f>
        <v>3.6086322680759508E-3</v>
      </c>
      <c r="F1166" s="97">
        <f t="shared" si="346"/>
        <v>14.846377445691218</v>
      </c>
      <c r="G1166" s="97">
        <f t="shared" si="361"/>
        <v>1.4913496861757678</v>
      </c>
      <c r="H1166" s="97">
        <f t="shared" si="347"/>
        <v>3.4127705369486387E-2</v>
      </c>
      <c r="I1166" s="97">
        <f t="shared" si="348"/>
        <v>3.4127705369486387E-2</v>
      </c>
      <c r="J1166" s="97">
        <f t="shared" si="362"/>
        <v>5.9203157992738599E-2</v>
      </c>
      <c r="K1166" s="97">
        <f t="shared" si="349"/>
        <v>8.2278488025896143E-2</v>
      </c>
      <c r="L1166" s="97">
        <f t="shared" si="350"/>
        <v>13.145290702757842</v>
      </c>
      <c r="M1166" s="97">
        <f t="shared" si="351"/>
        <v>87.199150548803814</v>
      </c>
      <c r="N1166" s="97">
        <f t="shared" si="363"/>
        <v>8.3974671259263101</v>
      </c>
      <c r="O1166" s="97">
        <f t="shared" si="352"/>
        <v>0.20044666985499179</v>
      </c>
      <c r="P1166" s="97">
        <f t="shared" si="353"/>
        <v>0.20044666985499179</v>
      </c>
      <c r="Q1166" s="97">
        <f t="shared" si="364"/>
        <v>0.34641971590168508</v>
      </c>
      <c r="R1166" s="97">
        <f t="shared" si="354"/>
        <v>1.571283812331192E-2</v>
      </c>
      <c r="S1166" s="97">
        <f t="shared" si="355"/>
        <v>78.038657529142526</v>
      </c>
      <c r="T1166" s="97">
        <f t="shared" si="356"/>
        <v>286.38802803061014</v>
      </c>
      <c r="U1166" s="97">
        <f t="shared" si="357"/>
        <v>612.07005817493689</v>
      </c>
      <c r="V1166" s="33">
        <f t="shared" si="358"/>
        <v>999.99999999999841</v>
      </c>
      <c r="W1166" s="101">
        <f t="shared" si="359"/>
        <v>5290.0124819282328</v>
      </c>
      <c r="X1166" s="108">
        <f t="shared" si="360"/>
        <v>101.5419137944514</v>
      </c>
      <c r="Y1166" s="32">
        <f>(uNES*L1166+ uOCEX*G1166+uEREX*'PH + UC'!H1166+uHOEX*I1166+uNES*S1166+ uOCEX*N1166+uEREX*O1166+uHOEX*P1166)/(1+oDR)^A$5:A$65536</f>
        <v>47.943272993013402</v>
      </c>
    </row>
    <row r="1167" spans="1:25" x14ac:dyDescent="0.25">
      <c r="A1167" s="4">
        <v>1161</v>
      </c>
      <c r="C1167" s="106">
        <f>IF(male=0,VLOOKUP((($A$5:$A$1570/'Life tables'!$I$2)*2)+age,lifetable,13,1),IF(male=1,VLOOKUP((($A$5:$A$1570/'Life tables'!$I$2)*2)+age,lifetable,10,1),"error"))</f>
        <v>3.6086322680759508E-3</v>
      </c>
      <c r="F1167" s="97">
        <f t="shared" si="346"/>
        <v>14.773074425951787</v>
      </c>
      <c r="G1167" s="97">
        <f t="shared" si="361"/>
        <v>1.4839862444281742</v>
      </c>
      <c r="H1167" s="97">
        <f t="shared" si="347"/>
        <v>3.3959202051453946E-2</v>
      </c>
      <c r="I1167" s="97">
        <f t="shared" si="348"/>
        <v>3.3959202051453946E-2</v>
      </c>
      <c r="J1167" s="97">
        <f t="shared" si="362"/>
        <v>5.8910846263843554E-2</v>
      </c>
      <c r="K1167" s="97">
        <f t="shared" si="349"/>
        <v>8.1872243360895852E-2</v>
      </c>
      <c r="L1167" s="97">
        <f t="shared" si="350"/>
        <v>13.080386687795965</v>
      </c>
      <c r="M1167" s="97">
        <f t="shared" si="351"/>
        <v>86.768839368499641</v>
      </c>
      <c r="N1167" s="97">
        <f t="shared" si="363"/>
        <v>8.3560272269389859</v>
      </c>
      <c r="O1167" s="97">
        <f t="shared" si="352"/>
        <v>0.19945750376162408</v>
      </c>
      <c r="P1167" s="97">
        <f t="shared" si="353"/>
        <v>0.19945750376162408</v>
      </c>
      <c r="Q1167" s="97">
        <f t="shared" si="364"/>
        <v>0.34471020066108804</v>
      </c>
      <c r="R1167" s="97">
        <f t="shared" si="354"/>
        <v>1.5635298263391079E-2</v>
      </c>
      <c r="S1167" s="97">
        <f t="shared" si="355"/>
        <v>77.653551635112933</v>
      </c>
      <c r="T1167" s="97">
        <f t="shared" si="356"/>
        <v>286.79164907753506</v>
      </c>
      <c r="U1167" s="97">
        <f t="shared" si="357"/>
        <v>612.16756571656117</v>
      </c>
      <c r="V1167" s="33">
        <f t="shared" si="358"/>
        <v>999.99999999999841</v>
      </c>
      <c r="W1167" s="101">
        <f t="shared" si="359"/>
        <v>5257.8883164109675</v>
      </c>
      <c r="X1167" s="108">
        <f t="shared" si="360"/>
        <v>101.04078520590221</v>
      </c>
      <c r="Y1167" s="32">
        <f>(uNES*L1167+ uOCEX*G1167+uEREX*'PH + UC'!H1167+uHOEX*I1167+uNES*S1167+ uOCEX*N1167+uEREX*O1167+uHOEX*P1167)/(1+oDR)^A$5:A$65536</f>
        <v>47.69294398907617</v>
      </c>
    </row>
    <row r="1168" spans="1:25" x14ac:dyDescent="0.25">
      <c r="A1168" s="4">
        <v>1162</v>
      </c>
      <c r="C1168" s="106">
        <f>IF(male=0,VLOOKUP((($A$5:$A$1570/'Life tables'!$I$2)*2)+age,lifetable,13,1),IF(male=1,VLOOKUP((($A$5:$A$1570/'Life tables'!$I$2)*2)+age,lifetable,10,1),"error"))</f>
        <v>3.6086322680759508E-3</v>
      </c>
      <c r="F1168" s="97">
        <f t="shared" si="346"/>
        <v>14.700134958654722</v>
      </c>
      <c r="G1168" s="97">
        <f t="shared" si="361"/>
        <v>1.4766593222842894</v>
      </c>
      <c r="H1168" s="97">
        <f t="shared" si="347"/>
        <v>3.3791534439686209E-2</v>
      </c>
      <c r="I1168" s="97">
        <f t="shared" si="348"/>
        <v>3.3791534439686209E-2</v>
      </c>
      <c r="J1168" s="97">
        <f t="shared" si="362"/>
        <v>5.8619984279356711E-2</v>
      </c>
      <c r="K1168" s="97">
        <f t="shared" si="349"/>
        <v>8.1468013500206257E-2</v>
      </c>
      <c r="L1168" s="97">
        <f t="shared" si="350"/>
        <v>13.015804569711497</v>
      </c>
      <c r="M1168" s="97">
        <f t="shared" si="351"/>
        <v>86.340650247247495</v>
      </c>
      <c r="N1168" s="97">
        <f t="shared" si="363"/>
        <v>8.3147916868360845</v>
      </c>
      <c r="O1168" s="97">
        <f t="shared" si="352"/>
        <v>0.19847321569364468</v>
      </c>
      <c r="P1168" s="97">
        <f t="shared" si="353"/>
        <v>0.19847321569364468</v>
      </c>
      <c r="Q1168" s="97">
        <f t="shared" si="364"/>
        <v>0.34300911581332527</v>
      </c>
      <c r="R1168" s="97">
        <f t="shared" si="354"/>
        <v>1.5558140787589377E-2</v>
      </c>
      <c r="S1168" s="97">
        <f t="shared" si="355"/>
        <v>77.270344872423209</v>
      </c>
      <c r="T1168" s="97">
        <f t="shared" si="356"/>
        <v>287.19327817762775</v>
      </c>
      <c r="U1168" s="97">
        <f t="shared" si="357"/>
        <v>612.26459187084902</v>
      </c>
      <c r="V1168" s="33">
        <f t="shared" si="358"/>
        <v>999.99999999999852</v>
      </c>
      <c r="W1168" s="101">
        <f t="shared" si="359"/>
        <v>5225.9593626526239</v>
      </c>
      <c r="X1168" s="108">
        <f t="shared" si="360"/>
        <v>100.54212995152174</v>
      </c>
      <c r="Y1168" s="32">
        <f>(uNES*L1168+ uOCEX*G1168+uEREX*'PH + UC'!H1168+uHOEX*I1168+uNES*S1168+ uOCEX*N1168+uEREX*O1168+uHOEX*P1168)/(1+oDR)^A$5:A$65536</f>
        <v>47.443922122053301</v>
      </c>
    </row>
    <row r="1169" spans="1:25" x14ac:dyDescent="0.25">
      <c r="A1169" s="4">
        <v>1163</v>
      </c>
      <c r="C1169" s="106">
        <f>IF(male=0,VLOOKUP((($A$5:$A$1570/'Life tables'!$I$2)*2)+age,lifetable,13,1),IF(male=1,VLOOKUP((($A$5:$A$1570/'Life tables'!$I$2)*2)+age,lifetable,10,1),"error"))</f>
        <v>3.6086322680759508E-3</v>
      </c>
      <c r="F1169" s="97">
        <f t="shared" si="346"/>
        <v>14.627557154883705</v>
      </c>
      <c r="G1169" s="97">
        <f t="shared" si="361"/>
        <v>1.4693687299985163</v>
      </c>
      <c r="H1169" s="97">
        <f t="shared" si="347"/>
        <v>3.3624698192088277E-2</v>
      </c>
      <c r="I1169" s="97">
        <f t="shared" si="348"/>
        <v>3.3624698192088277E-2</v>
      </c>
      <c r="J1169" s="97">
        <f t="shared" si="362"/>
        <v>5.8330564506813586E-2</v>
      </c>
      <c r="K1169" s="97">
        <f t="shared" si="349"/>
        <v>8.1065787975470427E-2</v>
      </c>
      <c r="L1169" s="97">
        <f t="shared" si="350"/>
        <v>12.951542676018729</v>
      </c>
      <c r="M1169" s="97">
        <f t="shared" si="351"/>
        <v>85.914572796638026</v>
      </c>
      <c r="N1169" s="97">
        <f t="shared" si="363"/>
        <v>8.2737595051912756</v>
      </c>
      <c r="O1169" s="97">
        <f t="shared" si="352"/>
        <v>0.19749378177098081</v>
      </c>
      <c r="P1169" s="97">
        <f t="shared" si="353"/>
        <v>0.19749378177098081</v>
      </c>
      <c r="Q1169" s="97">
        <f t="shared" si="364"/>
        <v>0.34131642008792779</v>
      </c>
      <c r="R1169" s="97">
        <f t="shared" si="354"/>
        <v>1.5481363823968922E-2</v>
      </c>
      <c r="S1169" s="97">
        <f t="shared" si="355"/>
        <v>76.889027943992886</v>
      </c>
      <c r="T1169" s="97">
        <f t="shared" si="356"/>
        <v>287.59292516222251</v>
      </c>
      <c r="U1169" s="97">
        <f t="shared" si="357"/>
        <v>612.36113902264844</v>
      </c>
      <c r="V1169" s="33">
        <f t="shared" si="358"/>
        <v>999.99999999999852</v>
      </c>
      <c r="W1169" s="101">
        <f t="shared" si="359"/>
        <v>5194.2244355846296</v>
      </c>
      <c r="X1169" s="108">
        <f t="shared" si="360"/>
        <v>100.04593581512754</v>
      </c>
      <c r="Y1169" s="32">
        <f>(uNES*L1169+ uOCEX*G1169+uEREX*'PH + UC'!H1169+uHOEX*I1169+uNES*S1169+ uOCEX*N1169+uEREX*O1169+uHOEX*P1169)/(1+oDR)^A$5:A$65536</f>
        <v>47.196200562272089</v>
      </c>
    </row>
    <row r="1170" spans="1:25" x14ac:dyDescent="0.25">
      <c r="A1170" s="4">
        <v>1164</v>
      </c>
      <c r="C1170" s="106">
        <f>IF(male=0,VLOOKUP((($A$5:$A$1570/'Life tables'!$I$2)*2)+age,lifetable,13,1),IF(male=1,VLOOKUP((($A$5:$A$1570/'Life tables'!$I$2)*2)+age,lifetable,10,1),"error"))</f>
        <v>3.6086322680759508E-3</v>
      </c>
      <c r="F1170" s="97">
        <f t="shared" si="346"/>
        <v>14.555339140055702</v>
      </c>
      <c r="G1170" s="97">
        <f t="shared" si="361"/>
        <v>1.4621142792650657</v>
      </c>
      <c r="H1170" s="97">
        <f t="shared" si="347"/>
        <v>3.3458688999513521E-2</v>
      </c>
      <c r="I1170" s="97">
        <f t="shared" si="348"/>
        <v>3.3458688999513521E-2</v>
      </c>
      <c r="J1170" s="97">
        <f t="shared" si="362"/>
        <v>5.8042579470906727E-2</v>
      </c>
      <c r="K1170" s="97">
        <f t="shared" si="349"/>
        <v>8.0665556397766305E-2</v>
      </c>
      <c r="L1170" s="97">
        <f t="shared" si="350"/>
        <v>12.887599346922936</v>
      </c>
      <c r="M1170" s="97">
        <f t="shared" si="351"/>
        <v>85.490596675071856</v>
      </c>
      <c r="N1170" s="97">
        <f t="shared" si="363"/>
        <v>8.2329296860861341</v>
      </c>
      <c r="O1170" s="97">
        <f t="shared" si="352"/>
        <v>0.19651917822116285</v>
      </c>
      <c r="P1170" s="97">
        <f t="shared" si="353"/>
        <v>0.19651917822116285</v>
      </c>
      <c r="Q1170" s="97">
        <f t="shared" si="364"/>
        <v>0.33963207240039106</v>
      </c>
      <c r="R1170" s="97">
        <f t="shared" si="354"/>
        <v>1.5404965509026734E-2</v>
      </c>
      <c r="S1170" s="97">
        <f t="shared" si="355"/>
        <v>76.509591594633974</v>
      </c>
      <c r="T1170" s="97">
        <f t="shared" si="356"/>
        <v>287.9905998140938</v>
      </c>
      <c r="U1170" s="97">
        <f t="shared" si="357"/>
        <v>612.45720954455521</v>
      </c>
      <c r="V1170" s="33">
        <f t="shared" si="358"/>
        <v>999.99999999999841</v>
      </c>
      <c r="W1170" s="101">
        <f t="shared" si="359"/>
        <v>5162.6823572585181</v>
      </c>
      <c r="X1170" s="108">
        <f t="shared" si="360"/>
        <v>99.552190641349455</v>
      </c>
      <c r="Y1170" s="32">
        <f>(uNES*L1170+ uOCEX*G1170+uEREX*'PH + UC'!H1170+uHOEX*I1170+uNES*S1170+ uOCEX*N1170+uEREX*O1170+uHOEX*P1170)/(1+oDR)^A$5:A$65536</f>
        <v>46.949772515969016</v>
      </c>
    </row>
    <row r="1171" spans="1:25" x14ac:dyDescent="0.25">
      <c r="A1171" s="4">
        <v>1165</v>
      </c>
      <c r="C1171" s="106">
        <f>IF(male=0,VLOOKUP((($A$5:$A$1570/'Life tables'!$I$2)*2)+age,lifetable,13,1),IF(male=1,VLOOKUP((($A$5:$A$1570/'Life tables'!$I$2)*2)+age,lifetable,10,1),"error"))</f>
        <v>3.6086322680759508E-3</v>
      </c>
      <c r="F1171" s="97">
        <f t="shared" si="346"/>
        <v>14.483479053585128</v>
      </c>
      <c r="G1171" s="97">
        <f t="shared" si="361"/>
        <v>1.4548957831842215</v>
      </c>
      <c r="H1171" s="97">
        <f t="shared" si="347"/>
        <v>3.3293502584991551E-2</v>
      </c>
      <c r="I1171" s="97">
        <f t="shared" si="348"/>
        <v>3.3293502584991551E-2</v>
      </c>
      <c r="J1171" s="97">
        <f t="shared" si="362"/>
        <v>5.7756021752146593E-2</v>
      </c>
      <c r="K1171" s="97">
        <f t="shared" si="349"/>
        <v>8.0267308455745603E-2</v>
      </c>
      <c r="L1171" s="97">
        <f t="shared" si="350"/>
        <v>12.823972935023031</v>
      </c>
      <c r="M1171" s="97">
        <f t="shared" si="351"/>
        <v>85.068711587764341</v>
      </c>
      <c r="N1171" s="97">
        <f t="shared" si="363"/>
        <v>8.1923012381105931</v>
      </c>
      <c r="O1171" s="97">
        <f t="shared" si="352"/>
        <v>0.19554938137933531</v>
      </c>
      <c r="P1171" s="97">
        <f t="shared" si="353"/>
        <v>0.19554938137933531</v>
      </c>
      <c r="Q1171" s="97">
        <f t="shared" si="364"/>
        <v>0.33795603185219286</v>
      </c>
      <c r="R1171" s="97">
        <f t="shared" si="354"/>
        <v>1.5328943987695604E-2</v>
      </c>
      <c r="S1171" s="97">
        <f t="shared" si="355"/>
        <v>76.132026611055196</v>
      </c>
      <c r="T1171" s="97">
        <f t="shared" si="356"/>
        <v>288.38631186769811</v>
      </c>
      <c r="U1171" s="97">
        <f t="shared" si="357"/>
        <v>612.55280579699865</v>
      </c>
      <c r="V1171" s="33">
        <f t="shared" si="358"/>
        <v>999.99999999999841</v>
      </c>
      <c r="W1171" s="101">
        <f t="shared" si="359"/>
        <v>5131.3319568071465</v>
      </c>
      <c r="X1171" s="108">
        <f t="shared" si="360"/>
        <v>99.060882335301699</v>
      </c>
      <c r="Y1171" s="32">
        <f>(uNES*L1171+ uOCEX*G1171+uEREX*'PH + UC'!H1171+uHOEX*I1171+uNES*S1171+ uOCEX*N1171+uEREX*O1171+uHOEX*P1171)/(1+oDR)^A$5:A$65536</f>
        <v>46.704631225089017</v>
      </c>
    </row>
    <row r="1172" spans="1:25" x14ac:dyDescent="0.25">
      <c r="A1172" s="4">
        <v>1166</v>
      </c>
      <c r="C1172" s="106">
        <f>IF(male=0,VLOOKUP((($A$5:$A$1570/'Life tables'!$I$2)*2)+age,lifetable,13,1),IF(male=1,VLOOKUP((($A$5:$A$1570/'Life tables'!$I$2)*2)+age,lifetable,10,1),"error"))</f>
        <v>3.6086322680759508E-3</v>
      </c>
      <c r="F1172" s="97">
        <f t="shared" si="346"/>
        <v>14.411975048563708</v>
      </c>
      <c r="G1172" s="97">
        <f t="shared" si="361"/>
        <v>1.4477130562301823</v>
      </c>
      <c r="H1172" s="97">
        <f t="shared" si="347"/>
        <v>3.3129134702992329E-2</v>
      </c>
      <c r="I1172" s="97">
        <f t="shared" si="348"/>
        <v>3.3129134702992329E-2</v>
      </c>
      <c r="J1172" s="97">
        <f t="shared" si="362"/>
        <v>5.7470883985584857E-2</v>
      </c>
      <c r="K1172" s="97">
        <f t="shared" si="349"/>
        <v>7.9871033913859579E-2</v>
      </c>
      <c r="L1172" s="97">
        <f t="shared" si="350"/>
        <v>12.760661805028096</v>
      </c>
      <c r="M1172" s="97">
        <f t="shared" si="351"/>
        <v>84.64890728673798</v>
      </c>
      <c r="N1172" s="97">
        <f t="shared" si="363"/>
        <v>8.1518731743622173</v>
      </c>
      <c r="O1172" s="97">
        <f t="shared" si="352"/>
        <v>0.19458436768823933</v>
      </c>
      <c r="P1172" s="97">
        <f t="shared" si="353"/>
        <v>0.19458436768823933</v>
      </c>
      <c r="Q1172" s="97">
        <f t="shared" si="364"/>
        <v>0.33628825773076421</v>
      </c>
      <c r="R1172" s="97">
        <f t="shared" si="354"/>
        <v>1.5253297413342732E-2</v>
      </c>
      <c r="S1172" s="97">
        <f t="shared" si="355"/>
        <v>75.756323821855176</v>
      </c>
      <c r="T1172" s="97">
        <f t="shared" si="356"/>
        <v>288.78007100941448</v>
      </c>
      <c r="U1172" s="97">
        <f t="shared" si="357"/>
        <v>612.64793012832581</v>
      </c>
      <c r="V1172" s="33">
        <f t="shared" si="358"/>
        <v>999.99999999999841</v>
      </c>
      <c r="W1172" s="101">
        <f t="shared" si="359"/>
        <v>5100.1720704059353</v>
      </c>
      <c r="X1172" s="108">
        <f t="shared" si="360"/>
        <v>98.571998862258141</v>
      </c>
      <c r="Y1172" s="32">
        <f>(uNES*L1172+ uOCEX*G1172+uEREX*'PH + UC'!H1172+uHOEX*I1172+uNES*S1172+ uOCEX*N1172+uEREX*O1172+uHOEX*P1172)/(1+oDR)^A$5:A$65536</f>
        <v>46.460769967086456</v>
      </c>
    </row>
    <row r="1173" spans="1:25" x14ac:dyDescent="0.25">
      <c r="A1173" s="4">
        <v>1167</v>
      </c>
      <c r="C1173" s="106">
        <f>IF(male=0,VLOOKUP((($A$5:$A$1570/'Life tables'!$I$2)*2)+age,lifetable,13,1),IF(male=1,VLOOKUP((($A$5:$A$1570/'Life tables'!$I$2)*2)+age,lifetable,10,1),"error"))</f>
        <v>3.6086322680759508E-3</v>
      </c>
      <c r="F1173" s="97">
        <f t="shared" si="346"/>
        <v>14.340825291455179</v>
      </c>
      <c r="G1173" s="97">
        <f t="shared" si="361"/>
        <v>1.4405659142203933</v>
      </c>
      <c r="H1173" s="97">
        <f t="shared" si="347"/>
        <v>3.2965581138724359E-2</v>
      </c>
      <c r="I1173" s="97">
        <f t="shared" si="348"/>
        <v>3.2965581138724359E-2</v>
      </c>
      <c r="J1173" s="97">
        <f t="shared" si="362"/>
        <v>5.7187158859597062E-2</v>
      </c>
      <c r="K1173" s="97">
        <f t="shared" si="349"/>
        <v>7.9476722610666989E-2</v>
      </c>
      <c r="L1173" s="97">
        <f t="shared" si="350"/>
        <v>12.697664333487072</v>
      </c>
      <c r="M1173" s="97">
        <f t="shared" si="351"/>
        <v>84.231173570802952</v>
      </c>
      <c r="N1173" s="97">
        <f t="shared" si="363"/>
        <v>8.1116445124443217</v>
      </c>
      <c r="O1173" s="97">
        <f t="shared" si="352"/>
        <v>0.1936241136981679</v>
      </c>
      <c r="P1173" s="97">
        <f t="shared" si="353"/>
        <v>0.1936241136981679</v>
      </c>
      <c r="Q1173" s="97">
        <f t="shared" si="364"/>
        <v>0.33462870950941115</v>
      </c>
      <c r="R1173" s="97">
        <f t="shared" si="354"/>
        <v>1.5178023947766218E-2</v>
      </c>
      <c r="S1173" s="97">
        <f t="shared" si="355"/>
        <v>75.38247409750511</v>
      </c>
      <c r="T1173" s="97">
        <f t="shared" si="356"/>
        <v>289.17188687778349</v>
      </c>
      <c r="U1173" s="97">
        <f t="shared" si="357"/>
        <v>612.7425848748843</v>
      </c>
      <c r="V1173" s="33">
        <f t="shared" si="358"/>
        <v>999.99999999999841</v>
      </c>
      <c r="W1173" s="101">
        <f t="shared" si="359"/>
        <v>5069.2015412341007</v>
      </c>
      <c r="X1173" s="108">
        <f t="shared" si="360"/>
        <v>98.085528247330672</v>
      </c>
      <c r="Y1173" s="32">
        <f>(uNES*L1173+ uOCEX*G1173+uEREX*'PH + UC'!H1173+uHOEX*I1173+uNES*S1173+ uOCEX*N1173+uEREX*O1173+uHOEX*P1173)/(1+oDR)^A$5:A$65536</f>
        <v>46.218182054727926</v>
      </c>
    </row>
    <row r="1174" spans="1:25" x14ac:dyDescent="0.25">
      <c r="A1174" s="4">
        <v>1168</v>
      </c>
      <c r="C1174" s="106">
        <f>IF(male=0,VLOOKUP((($A$5:$A$1570/'Life tables'!$I$2)*2)+age,lifetable,13,1),IF(male=1,VLOOKUP((($A$5:$A$1570/'Life tables'!$I$2)*2)+age,lifetable,10,1),"error"))</f>
        <v>3.6086322680759508E-3</v>
      </c>
      <c r="F1174" s="97">
        <f t="shared" si="346"/>
        <v>14.270027961804088</v>
      </c>
      <c r="G1174" s="97">
        <f t="shared" si="361"/>
        <v>1.4334541742862936</v>
      </c>
      <c r="H1174" s="97">
        <f t="shared" si="347"/>
        <v>3.2802837707465303E-2</v>
      </c>
      <c r="I1174" s="97">
        <f t="shared" si="348"/>
        <v>3.2802837707465303E-2</v>
      </c>
      <c r="J1174" s="97">
        <f t="shared" si="362"/>
        <v>5.6904839114721245E-2</v>
      </c>
      <c r="K1174" s="97">
        <f t="shared" si="349"/>
        <v>7.9084364457220377E-2</v>
      </c>
      <c r="L1174" s="97">
        <f t="shared" si="350"/>
        <v>12.634978908530922</v>
      </c>
      <c r="M1174" s="97">
        <f t="shared" si="351"/>
        <v>83.815500285526582</v>
      </c>
      <c r="N1174" s="97">
        <f t="shared" si="363"/>
        <v>8.0716142744630428</v>
      </c>
      <c r="O1174" s="97">
        <f t="shared" si="352"/>
        <v>0.19266859606689579</v>
      </c>
      <c r="P1174" s="97">
        <f t="shared" si="353"/>
        <v>0.19266859606689579</v>
      </c>
      <c r="Q1174" s="97">
        <f t="shared" si="364"/>
        <v>0.33297734684719388</v>
      </c>
      <c r="R1174" s="97">
        <f t="shared" si="354"/>
        <v>1.5103121761189556E-2</v>
      </c>
      <c r="S1174" s="97">
        <f t="shared" si="355"/>
        <v>75.010468350321361</v>
      </c>
      <c r="T1174" s="97">
        <f t="shared" si="356"/>
        <v>289.56176906374543</v>
      </c>
      <c r="U1174" s="97">
        <f t="shared" si="357"/>
        <v>612.8367723611027</v>
      </c>
      <c r="V1174" s="33">
        <f t="shared" si="358"/>
        <v>999.99999999999841</v>
      </c>
      <c r="W1174" s="101">
        <f t="shared" si="359"/>
        <v>5038.4192194359102</v>
      </c>
      <c r="X1174" s="108">
        <f t="shared" si="360"/>
        <v>97.601458575150332</v>
      </c>
      <c r="Y1174" s="32">
        <f>(uNES*L1174+ uOCEX*G1174+uEREX*'PH + UC'!H1174+uHOEX*I1174+uNES*S1174+ uOCEX*N1174+uEREX*O1174+uHOEX*P1174)/(1+oDR)^A$5:A$65536</f>
        <v>45.976860835896446</v>
      </c>
    </row>
    <row r="1175" spans="1:25" x14ac:dyDescent="0.25">
      <c r="A1175" s="4">
        <v>1169</v>
      </c>
      <c r="C1175" s="106">
        <f>IF(male=0,VLOOKUP((($A$5:$A$1570/'Life tables'!$I$2)*2)+age,lifetable,13,1),IF(male=1,VLOOKUP((($A$5:$A$1570/'Life tables'!$I$2)*2)+age,lifetable,10,1),"error"))</f>
        <v>3.6086322680759508E-3</v>
      </c>
      <c r="F1175" s="97">
        <f t="shared" si="346"/>
        <v>14.19958125195795</v>
      </c>
      <c r="G1175" s="97">
        <f t="shared" si="361"/>
        <v>1.4263776548454083</v>
      </c>
      <c r="H1175" s="97">
        <f t="shared" si="347"/>
        <v>3.26409002539233E-2</v>
      </c>
      <c r="I1175" s="97">
        <f t="shared" si="348"/>
        <v>3.26409002539233E-2</v>
      </c>
      <c r="J1175" s="97">
        <f t="shared" si="362"/>
        <v>5.6623917542550126E-2</v>
      </c>
      <c r="K1175" s="97">
        <f t="shared" si="349"/>
        <v>7.8693949435526211E-2</v>
      </c>
      <c r="L1175" s="97">
        <f t="shared" si="350"/>
        <v>12.572603929626618</v>
      </c>
      <c r="M1175" s="97">
        <f t="shared" si="351"/>
        <v>83.40187732319238</v>
      </c>
      <c r="N1175" s="97">
        <f t="shared" si="363"/>
        <v>8.0317814870233786</v>
      </c>
      <c r="O1175" s="97">
        <f t="shared" si="352"/>
        <v>0.19171779155958532</v>
      </c>
      <c r="P1175" s="97">
        <f t="shared" si="353"/>
        <v>0.19171779155958532</v>
      </c>
      <c r="Q1175" s="97">
        <f t="shared" si="364"/>
        <v>0.33133412958876385</v>
      </c>
      <c r="R1175" s="97">
        <f t="shared" si="354"/>
        <v>1.502858903225426E-2</v>
      </c>
      <c r="S1175" s="97">
        <f t="shared" si="355"/>
        <v>74.640297534428811</v>
      </c>
      <c r="T1175" s="97">
        <f t="shared" si="356"/>
        <v>289.94972711087672</v>
      </c>
      <c r="U1175" s="97">
        <f t="shared" si="357"/>
        <v>612.93049489957048</v>
      </c>
      <c r="V1175" s="33">
        <f t="shared" si="358"/>
        <v>999.99999999999841</v>
      </c>
      <c r="W1175" s="101">
        <f t="shared" si="359"/>
        <v>5007.8239620819468</v>
      </c>
      <c r="X1175" s="108">
        <f t="shared" si="360"/>
        <v>97.119777989551238</v>
      </c>
      <c r="Y1175" s="32">
        <f>(uNES*L1175+ uOCEX*G1175+uEREX*'PH + UC'!H1175+uHOEX*I1175+uNES*S1175+ uOCEX*N1175+uEREX*O1175+uHOEX*P1175)/(1+oDR)^A$5:A$65536</f>
        <v>45.736799693397685</v>
      </c>
    </row>
    <row r="1176" spans="1:25" x14ac:dyDescent="0.25">
      <c r="A1176" s="4">
        <v>1170</v>
      </c>
      <c r="C1176" s="106">
        <f>IF(male=0,VLOOKUP((($A$5:$A$1570/'Life tables'!$I$2)*2)+age,lifetable,13,1),IF(male=1,VLOOKUP((($A$5:$A$1570/'Life tables'!$I$2)*2)+age,lifetable,10,1),"error"))</f>
        <v>3.6086322680759508E-3</v>
      </c>
      <c r="F1176" s="97">
        <f t="shared" si="346"/>
        <v>14.129483366802045</v>
      </c>
      <c r="G1176" s="97">
        <f t="shared" si="361"/>
        <v>1.4193361755747071</v>
      </c>
      <c r="H1176" s="97">
        <f t="shared" si="347"/>
        <v>3.2479764651627323E-2</v>
      </c>
      <c r="I1176" s="97">
        <f t="shared" si="348"/>
        <v>3.2479764651627323E-2</v>
      </c>
      <c r="J1176" s="97">
        <f t="shared" si="362"/>
        <v>5.6344386984673443E-2</v>
      </c>
      <c r="K1176" s="97">
        <f t="shared" si="349"/>
        <v>7.8305467597075129E-2</v>
      </c>
      <c r="L1176" s="97">
        <f t="shared" si="350"/>
        <v>12.510537807342335</v>
      </c>
      <c r="M1176" s="97">
        <f t="shared" si="351"/>
        <v>82.99029462274919</v>
      </c>
      <c r="N1176" s="97">
        <f t="shared" si="363"/>
        <v>7.9921451812243074</v>
      </c>
      <c r="O1176" s="97">
        <f t="shared" si="352"/>
        <v>0.19077167704866943</v>
      </c>
      <c r="P1176" s="97">
        <f t="shared" si="353"/>
        <v>0.19077167704866943</v>
      </c>
      <c r="Q1176" s="97">
        <f t="shared" si="364"/>
        <v>0.32969901776416211</v>
      </c>
      <c r="R1176" s="97">
        <f t="shared" si="354"/>
        <v>1.4954423948010694E-2</v>
      </c>
      <c r="S1176" s="97">
        <f t="shared" si="355"/>
        <v>74.271952645715373</v>
      </c>
      <c r="T1176" s="97">
        <f t="shared" si="356"/>
        <v>290.33577051562554</v>
      </c>
      <c r="U1176" s="97">
        <f t="shared" si="357"/>
        <v>613.02375479111561</v>
      </c>
      <c r="V1176" s="33">
        <f t="shared" si="358"/>
        <v>999.99999999999841</v>
      </c>
      <c r="W1176" s="101">
        <f t="shared" si="359"/>
        <v>4977.4146331304528</v>
      </c>
      <c r="X1176" s="108">
        <f t="shared" si="360"/>
        <v>96.640474693257318</v>
      </c>
      <c r="Y1176" s="32">
        <f>(uNES*L1176+ uOCEX*G1176+uEREX*'PH + UC'!H1176+uHOEX*I1176+uNES*S1176+ uOCEX*N1176+uEREX*O1176+uHOEX*P1176)/(1+oDR)^A$5:A$65536</f>
        <v>45.497992044767358</v>
      </c>
    </row>
    <row r="1177" spans="1:25" x14ac:dyDescent="0.25">
      <c r="A1177" s="4">
        <v>1171</v>
      </c>
      <c r="C1177" s="106">
        <f>IF(male=0,VLOOKUP((($A$5:$A$1570/'Life tables'!$I$2)*2)+age,lifetable,13,1),IF(male=1,VLOOKUP((($A$5:$A$1570/'Life tables'!$I$2)*2)+age,lifetable,10,1),"error"))</f>
        <v>3.6086322680759508E-3</v>
      </c>
      <c r="F1177" s="97">
        <f t="shared" si="346"/>
        <v>14.059732523506208</v>
      </c>
      <c r="G1177" s="97">
        <f t="shared" si="361"/>
        <v>1.412329557385168</v>
      </c>
      <c r="H1177" s="97">
        <f t="shared" si="347"/>
        <v>3.2319426802345147E-2</v>
      </c>
      <c r="I1177" s="97">
        <f t="shared" si="348"/>
        <v>3.2319426802345147E-2</v>
      </c>
      <c r="J1177" s="97">
        <f t="shared" si="362"/>
        <v>5.6066240331668293E-2</v>
      </c>
      <c r="K1177" s="97">
        <f t="shared" si="349"/>
        <v>7.7918909061438668E-2</v>
      </c>
      <c r="L1177" s="97">
        <f t="shared" si="350"/>
        <v>12.448778963123242</v>
      </c>
      <c r="M1177" s="97">
        <f t="shared" si="351"/>
        <v>82.580742169751105</v>
      </c>
      <c r="N1177" s="97">
        <f t="shared" si="363"/>
        <v>7.952704392652989</v>
      </c>
      <c r="O1177" s="97">
        <f t="shared" si="352"/>
        <v>0.18983022951371364</v>
      </c>
      <c r="P1177" s="97">
        <f t="shared" si="353"/>
        <v>0.18983022951371364</v>
      </c>
      <c r="Q1177" s="97">
        <f t="shared" si="364"/>
        <v>0.32807197158858004</v>
      </c>
      <c r="R1177" s="97">
        <f t="shared" si="354"/>
        <v>1.488062470390725E-2</v>
      </c>
      <c r="S1177" s="97">
        <f t="shared" si="355"/>
        <v>73.905424721778203</v>
      </c>
      <c r="T1177" s="97">
        <f t="shared" si="356"/>
        <v>290.71990872754577</v>
      </c>
      <c r="U1177" s="97">
        <f t="shared" si="357"/>
        <v>613.11655432488101</v>
      </c>
      <c r="V1177" s="33">
        <f t="shared" si="358"/>
        <v>999.99999999999852</v>
      </c>
      <c r="W1177" s="101">
        <f t="shared" si="359"/>
        <v>4947.1901033886743</v>
      </c>
      <c r="X1177" s="108">
        <f t="shared" si="360"/>
        <v>96.163536947571714</v>
      </c>
      <c r="Y1177" s="32">
        <f>(uNES*L1177+ uOCEX*G1177+uEREX*'PH + UC'!H1177+uHOEX*I1177+uNES*S1177+ uOCEX*N1177+uEREX*O1177+uHOEX*P1177)/(1+oDR)^A$5:A$65536</f>
        <v>45.260431342080437</v>
      </c>
    </row>
    <row r="1178" spans="1:25" x14ac:dyDescent="0.25">
      <c r="A1178" s="4">
        <v>1172</v>
      </c>
      <c r="C1178" s="106">
        <f>IF(male=0,VLOOKUP((($A$5:$A$1570/'Life tables'!$I$2)*2)+age,lifetable,13,1),IF(male=1,VLOOKUP((($A$5:$A$1570/'Life tables'!$I$2)*2)+age,lifetable,10,1),"error"))</f>
        <v>3.6086322680759508E-3</v>
      </c>
      <c r="F1178" s="97">
        <f t="shared" si="346"/>
        <v>13.990326951283009</v>
      </c>
      <c r="G1178" s="97">
        <f t="shared" si="361"/>
        <v>1.4053576223974882</v>
      </c>
      <c r="H1178" s="97">
        <f t="shared" si="347"/>
        <v>3.2159882635527444E-2</v>
      </c>
      <c r="I1178" s="97">
        <f t="shared" si="348"/>
        <v>3.2159882635527444E-2</v>
      </c>
      <c r="J1178" s="97">
        <f t="shared" si="362"/>
        <v>5.5789470522134774E-2</v>
      </c>
      <c r="K1178" s="97">
        <f t="shared" si="349"/>
        <v>7.7534264014929077E-2</v>
      </c>
      <c r="L1178" s="97">
        <f t="shared" si="350"/>
        <v>12.387325829077403</v>
      </c>
      <c r="M1178" s="97">
        <f t="shared" si="351"/>
        <v>82.173209996288733</v>
      </c>
      <c r="N1178" s="97">
        <f t="shared" si="363"/>
        <v>7.9134581613781529</v>
      </c>
      <c r="O1178" s="97">
        <f t="shared" si="352"/>
        <v>0.18889342604125806</v>
      </c>
      <c r="P1178" s="97">
        <f t="shared" si="353"/>
        <v>0.18889342604125806</v>
      </c>
      <c r="Q1178" s="97">
        <f t="shared" si="364"/>
        <v>0.32645295146208675</v>
      </c>
      <c r="R1178" s="97">
        <f t="shared" si="354"/>
        <v>1.4807189503777957E-2</v>
      </c>
      <c r="S1178" s="97">
        <f t="shared" si="355"/>
        <v>73.540704841862194</v>
      </c>
      <c r="T1178" s="97">
        <f t="shared" si="356"/>
        <v>291.10215114953002</v>
      </c>
      <c r="U1178" s="97">
        <f t="shared" si="357"/>
        <v>613.20889577839966</v>
      </c>
      <c r="V1178" s="33">
        <f t="shared" si="358"/>
        <v>999.99999999999852</v>
      </c>
      <c r="W1178" s="101">
        <f t="shared" si="359"/>
        <v>4917.1492504743119</v>
      </c>
      <c r="X1178" s="108">
        <f t="shared" si="360"/>
        <v>95.688953072068813</v>
      </c>
      <c r="Y1178" s="32">
        <f>(uNES*L1178+ uOCEX*G1178+uEREX*'PH + UC'!H1178+uHOEX*I1178+uNES*S1178+ uOCEX*N1178+uEREX*O1178+uHOEX*P1178)/(1+oDR)^A$5:A$65536</f>
        <v>45.024111071761645</v>
      </c>
    </row>
    <row r="1179" spans="1:25" x14ac:dyDescent="0.25">
      <c r="A1179" s="4">
        <v>1173</v>
      </c>
      <c r="C1179" s="106">
        <f>IF(male=0,VLOOKUP((($A$5:$A$1570/'Life tables'!$I$2)*2)+age,lifetable,13,1),IF(male=1,VLOOKUP((($A$5:$A$1570/'Life tables'!$I$2)*2)+age,lifetable,10,1),"error"))</f>
        <v>3.6086322680759508E-3</v>
      </c>
      <c r="F1179" s="97">
        <f t="shared" si="346"/>
        <v>13.921264891156698</v>
      </c>
      <c r="G1179" s="97">
        <f t="shared" si="361"/>
        <v>1.3984201939188716</v>
      </c>
      <c r="H1179" s="97">
        <f t="shared" si="347"/>
        <v>3.2001128107776666E-2</v>
      </c>
      <c r="I1179" s="97">
        <f t="shared" si="348"/>
        <v>3.2001128107776666E-2</v>
      </c>
      <c r="J1179" s="97">
        <f t="shared" si="362"/>
        <v>5.5514070541774679E-2</v>
      </c>
      <c r="K1179" s="97">
        <f t="shared" si="349"/>
        <v>7.7151522709318826E-2</v>
      </c>
      <c r="L1179" s="97">
        <f t="shared" si="350"/>
        <v>12.32617684777118</v>
      </c>
      <c r="M1179" s="97">
        <f t="shared" si="351"/>
        <v>81.767688180912131</v>
      </c>
      <c r="N1179" s="97">
        <f t="shared" si="363"/>
        <v>7.8744055319426742</v>
      </c>
      <c r="O1179" s="97">
        <f t="shared" si="352"/>
        <v>0.18796124382464005</v>
      </c>
      <c r="P1179" s="97">
        <f t="shared" si="353"/>
        <v>0.18796124382464005</v>
      </c>
      <c r="Q1179" s="97">
        <f t="shared" si="364"/>
        <v>0.32484191796932277</v>
      </c>
      <c r="R1179" s="97">
        <f t="shared" si="354"/>
        <v>1.4734116559828602E-2</v>
      </c>
      <c r="S1179" s="97">
        <f t="shared" si="355"/>
        <v>73.177784126791025</v>
      </c>
      <c r="T1179" s="97">
        <f t="shared" si="356"/>
        <v>291.48250713804111</v>
      </c>
      <c r="U1179" s="97">
        <f t="shared" si="357"/>
        <v>613.30078141766876</v>
      </c>
      <c r="V1179" s="33">
        <f t="shared" si="358"/>
        <v>999.99999999999841</v>
      </c>
      <c r="W1179" s="101">
        <f t="shared" si="359"/>
        <v>4887.2909587770073</v>
      </c>
      <c r="X1179" s="108">
        <f t="shared" si="360"/>
        <v>95.216711444288578</v>
      </c>
      <c r="Y1179" s="32">
        <f>(uNES*L1179+ uOCEX*G1179+uEREX*'PH + UC'!H1179+uHOEX*I1179+uNES*S1179+ uOCEX*N1179+uEREX*O1179+uHOEX*P1179)/(1+oDR)^A$5:A$65536</f>
        <v>44.789024754397701</v>
      </c>
    </row>
    <row r="1180" spans="1:25" x14ac:dyDescent="0.25">
      <c r="A1180" s="4">
        <v>1174</v>
      </c>
      <c r="C1180" s="106">
        <f>IF(male=0,VLOOKUP((($A$5:$A$1570/'Life tables'!$I$2)*2)+age,lifetable,13,1),IF(male=1,VLOOKUP((($A$5:$A$1570/'Life tables'!$I$2)*2)+age,lifetable,10,1),"error"))</f>
        <v>4.026361278947288E-3</v>
      </c>
      <c r="F1180" s="97">
        <f t="shared" si="346"/>
        <v>13.852544595742369</v>
      </c>
      <c r="G1180" s="97">
        <f t="shared" si="361"/>
        <v>1.3915170964208481</v>
      </c>
      <c r="H1180" s="97">
        <f t="shared" si="347"/>
        <v>3.1843159202339405E-2</v>
      </c>
      <c r="I1180" s="97">
        <f t="shared" si="348"/>
        <v>3.1843159202339405E-2</v>
      </c>
      <c r="J1180" s="97">
        <f t="shared" si="362"/>
        <v>6.1634523857632961E-2</v>
      </c>
      <c r="K1180" s="97">
        <f t="shared" si="349"/>
        <v>7.6770675460616764E-2</v>
      </c>
      <c r="L1180" s="97">
        <f t="shared" si="350"/>
        <v>12.258935981598592</v>
      </c>
      <c r="M1180" s="97">
        <f t="shared" si="351"/>
        <v>81.364166848546219</v>
      </c>
      <c r="N1180" s="97">
        <f t="shared" si="363"/>
        <v>7.8355455533554261</v>
      </c>
      <c r="O1180" s="97">
        <f t="shared" si="352"/>
        <v>0.18703366016380005</v>
      </c>
      <c r="P1180" s="97">
        <f t="shared" si="353"/>
        <v>0.18703366016380005</v>
      </c>
      <c r="Q1180" s="97">
        <f t="shared" si="364"/>
        <v>0.36065639828253754</v>
      </c>
      <c r="R1180" s="97">
        <f t="shared" si="354"/>
        <v>1.4661404092621481E-2</v>
      </c>
      <c r="S1180" s="97">
        <f t="shared" si="355"/>
        <v>72.779236172488027</v>
      </c>
      <c r="T1180" s="97">
        <f t="shared" si="356"/>
        <v>291.90479806018129</v>
      </c>
      <c r="U1180" s="97">
        <f t="shared" si="357"/>
        <v>613.39221349722197</v>
      </c>
      <c r="V1180" s="33">
        <f t="shared" si="358"/>
        <v>999.99999999999841</v>
      </c>
      <c r="W1180" s="101">
        <f t="shared" si="359"/>
        <v>4855.6678011197773</v>
      </c>
      <c r="X1180" s="108">
        <f t="shared" si="360"/>
        <v>94.702988442595171</v>
      </c>
      <c r="Y1180" s="32">
        <f>(uNES*L1180+ uOCEX*G1180+uEREX*'PH + UC'!H1180+uHOEX*I1180+uNES*S1180+ uOCEX*N1180+uEREX*O1180+uHOEX*P1180)/(1+oDR)^A$5:A$65536</f>
        <v>44.534223995038758</v>
      </c>
    </row>
    <row r="1181" spans="1:25" x14ac:dyDescent="0.25">
      <c r="A1181" s="4">
        <v>1175</v>
      </c>
      <c r="C1181" s="106">
        <f>IF(male=0,VLOOKUP((($A$5:$A$1570/'Life tables'!$I$2)*2)+age,lifetable,13,1),IF(male=1,VLOOKUP((($A$5:$A$1570/'Life tables'!$I$2)*2)+age,lifetable,10,1),"error"))</f>
        <v>4.026361278947288E-3</v>
      </c>
      <c r="F1181" s="97">
        <f t="shared" si="346"/>
        <v>13.777742639891851</v>
      </c>
      <c r="G1181" s="97">
        <f t="shared" si="361"/>
        <v>1.3840030834037953</v>
      </c>
      <c r="H1181" s="97">
        <f t="shared" si="347"/>
        <v>3.1671210245789824E-2</v>
      </c>
      <c r="I1181" s="97">
        <f t="shared" si="348"/>
        <v>3.1671210245789824E-2</v>
      </c>
      <c r="J1181" s="97">
        <f t="shared" si="362"/>
        <v>6.1301705370704326E-2</v>
      </c>
      <c r="K1181" s="97">
        <f t="shared" si="349"/>
        <v>7.6356123705397405E-2</v>
      </c>
      <c r="L1181" s="97">
        <f t="shared" si="350"/>
        <v>12.192739306920375</v>
      </c>
      <c r="M1181" s="97">
        <f t="shared" si="351"/>
        <v>80.92524580270333</v>
      </c>
      <c r="N1181" s="97">
        <f t="shared" si="363"/>
        <v>7.7932765056623534</v>
      </c>
      <c r="O1181" s="97">
        <f t="shared" si="352"/>
        <v>0.18602470237677166</v>
      </c>
      <c r="P1181" s="97">
        <f t="shared" si="353"/>
        <v>0.18602470237677166</v>
      </c>
      <c r="Q1181" s="97">
        <f t="shared" si="364"/>
        <v>0.3587108282649798</v>
      </c>
      <c r="R1181" s="97">
        <f t="shared" si="354"/>
        <v>1.4582312779244704E-2</v>
      </c>
      <c r="S1181" s="97">
        <f t="shared" si="355"/>
        <v>72.386626751243213</v>
      </c>
      <c r="T1181" s="97">
        <f t="shared" si="356"/>
        <v>292.32481059381695</v>
      </c>
      <c r="U1181" s="97">
        <f t="shared" si="357"/>
        <v>613.48315193370661</v>
      </c>
      <c r="V1181" s="33">
        <f t="shared" si="358"/>
        <v>999.99999999999841</v>
      </c>
      <c r="W1181" s="101">
        <f t="shared" si="359"/>
        <v>4823.9554729675874</v>
      </c>
      <c r="X1181" s="108">
        <f t="shared" si="360"/>
        <v>94.192037472474865</v>
      </c>
      <c r="Y1181" s="32">
        <f>(uNES*L1181+ uOCEX*G1181+uEREX*'PH + UC'!H1181+uHOEX*I1181+uNES*S1181+ uOCEX*N1181+uEREX*O1181+uHOEX*P1181)/(1+oDR)^A$5:A$65536</f>
        <v>44.281210127299339</v>
      </c>
    </row>
    <row r="1182" spans="1:25" x14ac:dyDescent="0.25">
      <c r="A1182" s="4">
        <v>1176</v>
      </c>
      <c r="C1182" s="106">
        <f>IF(male=0,VLOOKUP((($A$5:$A$1570/'Life tables'!$I$2)*2)+age,lifetable,13,1),IF(male=1,VLOOKUP((($A$5:$A$1570/'Life tables'!$I$2)*2)+age,lifetable,10,1),"error"))</f>
        <v>4.026361278947288E-3</v>
      </c>
      <c r="F1182" s="97">
        <f t="shared" si="346"/>
        <v>13.703347688279653</v>
      </c>
      <c r="G1182" s="97">
        <f t="shared" si="361"/>
        <v>1.3765299548142944</v>
      </c>
      <c r="H1182" s="97">
        <f t="shared" si="347"/>
        <v>3.1500196879136189E-2</v>
      </c>
      <c r="I1182" s="97">
        <f t="shared" si="348"/>
        <v>3.1500196879136189E-2</v>
      </c>
      <c r="J1182" s="97">
        <f t="shared" si="362"/>
        <v>6.0970697779403102E-2</v>
      </c>
      <c r="K1182" s="97">
        <f t="shared" si="349"/>
        <v>7.5943827563944521E-2</v>
      </c>
      <c r="L1182" s="97">
        <f t="shared" si="350"/>
        <v>12.126902814363739</v>
      </c>
      <c r="M1182" s="97">
        <f t="shared" si="351"/>
        <v>80.488689784195202</v>
      </c>
      <c r="N1182" s="97">
        <f t="shared" si="363"/>
        <v>7.7512352152257504</v>
      </c>
      <c r="O1182" s="97">
        <f t="shared" si="352"/>
        <v>0.18502118113184701</v>
      </c>
      <c r="P1182" s="97">
        <f t="shared" si="353"/>
        <v>0.18502118113184701</v>
      </c>
      <c r="Q1182" s="97">
        <f t="shared" si="364"/>
        <v>0.35677574151387009</v>
      </c>
      <c r="R1182" s="97">
        <f t="shared" si="354"/>
        <v>1.4503647631621087E-2</v>
      </c>
      <c r="S1182" s="97">
        <f t="shared" si="355"/>
        <v>71.996132817560266</v>
      </c>
      <c r="T1182" s="97">
        <f t="shared" si="356"/>
        <v>292.74255703311024</v>
      </c>
      <c r="U1182" s="97">
        <f t="shared" si="357"/>
        <v>613.57359940890217</v>
      </c>
      <c r="V1182" s="33">
        <f t="shared" si="358"/>
        <v>999.99999999999841</v>
      </c>
      <c r="W1182" s="101">
        <f t="shared" si="359"/>
        <v>4792.4503981258003</v>
      </c>
      <c r="X1182" s="108">
        <f t="shared" si="360"/>
        <v>93.683843557986023</v>
      </c>
      <c r="Y1182" s="32">
        <f>(uNES*L1182+ uOCEX*G1182+uEREX*'PH + UC'!H1182+uHOEX*I1182+uNES*S1182+ uOCEX*N1182+uEREX*O1182+uHOEX*P1182)/(1+oDR)^A$5:A$65536</f>
        <v>44.029633866652567</v>
      </c>
    </row>
    <row r="1183" spans="1:25" x14ac:dyDescent="0.25">
      <c r="A1183" s="4">
        <v>1177</v>
      </c>
      <c r="C1183" s="106">
        <f>IF(male=0,VLOOKUP((($A$5:$A$1570/'Life tables'!$I$2)*2)+age,lifetable,13,1),IF(male=1,VLOOKUP((($A$5:$A$1570/'Life tables'!$I$2)*2)+age,lifetable,10,1),"error"))</f>
        <v>4.026361278947288E-3</v>
      </c>
      <c r="F1183" s="97">
        <f t="shared" si="346"/>
        <v>13.629357362032183</v>
      </c>
      <c r="G1183" s="97">
        <f t="shared" si="361"/>
        <v>1.369097471689515</v>
      </c>
      <c r="H1183" s="97">
        <f t="shared" si="347"/>
        <v>3.1330113634007679E-2</v>
      </c>
      <c r="I1183" s="97">
        <f t="shared" si="348"/>
        <v>3.1330113634007679E-2</v>
      </c>
      <c r="J1183" s="97">
        <f t="shared" si="362"/>
        <v>6.0641490499338799E-2</v>
      </c>
      <c r="K1183" s="97">
        <f t="shared" si="349"/>
        <v>7.5533773852562464E-2</v>
      </c>
      <c r="L1183" s="97">
        <f t="shared" si="350"/>
        <v>12.061424398722751</v>
      </c>
      <c r="M1183" s="97">
        <f t="shared" si="351"/>
        <v>80.054486195953828</v>
      </c>
      <c r="N1183" s="97">
        <f t="shared" si="363"/>
        <v>7.7094204689206771</v>
      </c>
      <c r="O1183" s="97">
        <f t="shared" si="352"/>
        <v>0.18402306747185945</v>
      </c>
      <c r="P1183" s="97">
        <f t="shared" si="353"/>
        <v>0.18402306747185945</v>
      </c>
      <c r="Q1183" s="97">
        <f t="shared" si="364"/>
        <v>0.35485108219119815</v>
      </c>
      <c r="R1183" s="97">
        <f t="shared" si="354"/>
        <v>1.4425406379823806E-2</v>
      </c>
      <c r="S1183" s="97">
        <f t="shared" si="355"/>
        <v>71.607743103518416</v>
      </c>
      <c r="T1183" s="97">
        <f t="shared" si="356"/>
        <v>293.15804960580078</v>
      </c>
      <c r="U1183" s="97">
        <f t="shared" si="357"/>
        <v>613.6635585891346</v>
      </c>
      <c r="V1183" s="33">
        <f t="shared" si="358"/>
        <v>999.99999999999841</v>
      </c>
      <c r="W1183" s="101">
        <f t="shared" si="359"/>
        <v>4761.151224481423</v>
      </c>
      <c r="X1183" s="108">
        <f t="shared" si="360"/>
        <v>93.178391805063086</v>
      </c>
      <c r="Y1183" s="32">
        <f>(uNES*L1183+ uOCEX*G1183+uEREX*'PH + UC'!H1183+uHOEX*I1183+uNES*S1183+ uOCEX*N1183+uEREX*O1183+uHOEX*P1183)/(1+oDR)^A$5:A$65536</f>
        <v>43.77948703665092</v>
      </c>
    </row>
    <row r="1184" spans="1:25" x14ac:dyDescent="0.25">
      <c r="A1184" s="4">
        <v>1178</v>
      </c>
      <c r="C1184" s="106">
        <f>IF(male=0,VLOOKUP((($A$5:$A$1570/'Life tables'!$I$2)*2)+age,lifetable,13,1),IF(male=1,VLOOKUP((($A$5:$A$1570/'Life tables'!$I$2)*2)+age,lifetable,10,1),"error"))</f>
        <v>4.026361278947288E-3</v>
      </c>
      <c r="F1184" s="97">
        <f t="shared" si="346"/>
        <v>13.555769304871481</v>
      </c>
      <c r="G1184" s="97">
        <f t="shared" si="361"/>
        <v>1.3617053973364042</v>
      </c>
      <c r="H1184" s="97">
        <f t="shared" si="347"/>
        <v>3.1160955093974589E-2</v>
      </c>
      <c r="I1184" s="97">
        <f t="shared" si="348"/>
        <v>3.1160955093974589E-2</v>
      </c>
      <c r="J1184" s="97">
        <f t="shared" si="362"/>
        <v>6.0314073046656341E-2</v>
      </c>
      <c r="K1184" s="97">
        <f t="shared" si="349"/>
        <v>7.5125949512780302E-2</v>
      </c>
      <c r="L1184" s="97">
        <f t="shared" si="350"/>
        <v>11.996301974787691</v>
      </c>
      <c r="M1184" s="97">
        <f t="shared" si="351"/>
        <v>79.622622500191625</v>
      </c>
      <c r="N1184" s="97">
        <f t="shared" si="363"/>
        <v>7.6678310593310224</v>
      </c>
      <c r="O1184" s="97">
        <f t="shared" si="352"/>
        <v>0.18303033257591167</v>
      </c>
      <c r="P1184" s="97">
        <f t="shared" si="353"/>
        <v>0.18303033257591167</v>
      </c>
      <c r="Q1184" s="97">
        <f t="shared" si="364"/>
        <v>0.3529367947217214</v>
      </c>
      <c r="R1184" s="97">
        <f t="shared" si="354"/>
        <v>1.4347586764608074E-2</v>
      </c>
      <c r="S1184" s="97">
        <f t="shared" si="355"/>
        <v>71.221446394222454</v>
      </c>
      <c r="T1184" s="97">
        <f t="shared" si="356"/>
        <v>293.57130047356918</v>
      </c>
      <c r="U1184" s="97">
        <f t="shared" si="357"/>
        <v>613.75303212541201</v>
      </c>
      <c r="V1184" s="33">
        <f t="shared" si="358"/>
        <v>999.99999999999852</v>
      </c>
      <c r="W1184" s="101">
        <f t="shared" si="359"/>
        <v>4730.0566086018362</v>
      </c>
      <c r="X1184" s="108">
        <f t="shared" si="360"/>
        <v>92.675667401017336</v>
      </c>
      <c r="Y1184" s="32">
        <f>(uNES*L1184+ uOCEX*G1184+uEREX*'PH + UC'!H1184+uHOEX*I1184+uNES*S1184+ uOCEX*N1184+uEREX*O1184+uHOEX*P1184)/(1+oDR)^A$5:A$65536</f>
        <v>43.530761507783019</v>
      </c>
    </row>
    <row r="1185" spans="1:25" x14ac:dyDescent="0.25">
      <c r="A1185" s="4">
        <v>1179</v>
      </c>
      <c r="C1185" s="106">
        <f>IF(male=0,VLOOKUP((($A$5:$A$1570/'Life tables'!$I$2)*2)+age,lifetable,13,1),IF(male=1,VLOOKUP((($A$5:$A$1570/'Life tables'!$I$2)*2)+age,lifetable,10,1),"error"))</f>
        <v>4.026361278947288E-3</v>
      </c>
      <c r="F1185" s="97">
        <f t="shared" si="346"/>
        <v>13.482581182472646</v>
      </c>
      <c r="G1185" s="97">
        <f t="shared" si="361"/>
        <v>1.3543534972671403</v>
      </c>
      <c r="H1185" s="97">
        <f t="shared" si="347"/>
        <v>3.099271589307119E-2</v>
      </c>
      <c r="I1185" s="97">
        <f t="shared" si="348"/>
        <v>3.099271589307119E-2</v>
      </c>
      <c r="J1185" s="97">
        <f t="shared" si="362"/>
        <v>5.9988435035177014E-2</v>
      </c>
      <c r="K1185" s="97">
        <f t="shared" si="349"/>
        <v>7.4720341607790786E-2</v>
      </c>
      <c r="L1185" s="97">
        <f t="shared" si="350"/>
        <v>11.931533476776396</v>
      </c>
      <c r="M1185" s="97">
        <f t="shared" si="351"/>
        <v>79.193086218544693</v>
      </c>
      <c r="N1185" s="97">
        <f t="shared" si="363"/>
        <v>7.6264657847633082</v>
      </c>
      <c r="O1185" s="97">
        <f t="shared" si="352"/>
        <v>0.18204294775970481</v>
      </c>
      <c r="P1185" s="97">
        <f t="shared" si="353"/>
        <v>0.18204294775970481</v>
      </c>
      <c r="Q1185" s="97">
        <f t="shared" si="364"/>
        <v>0.35103282379360001</v>
      </c>
      <c r="R1185" s="97">
        <f t="shared" si="354"/>
        <v>1.4270186537436938E-2</v>
      </c>
      <c r="S1185" s="97">
        <f t="shared" si="355"/>
        <v>70.837231527930939</v>
      </c>
      <c r="T1185" s="97">
        <f t="shared" si="356"/>
        <v>293.98232173239796</v>
      </c>
      <c r="U1185" s="97">
        <f t="shared" si="357"/>
        <v>613.84202265355725</v>
      </c>
      <c r="V1185" s="33">
        <f t="shared" si="358"/>
        <v>999.99999999999852</v>
      </c>
      <c r="W1185" s="101">
        <f t="shared" si="359"/>
        <v>4699.1652156867494</v>
      </c>
      <c r="X1185" s="108">
        <f t="shared" si="360"/>
        <v>92.175655614043336</v>
      </c>
      <c r="Y1185" s="32">
        <f>(uNES*L1185+ uOCEX*G1185+uEREX*'PH + UC'!H1185+uHOEX*I1185+uNES*S1185+ uOCEX*N1185+uEREX*O1185+uHOEX*P1185)/(1+oDR)^A$5:A$65536</f>
        <v>43.283449197181099</v>
      </c>
    </row>
    <row r="1186" spans="1:25" x14ac:dyDescent="0.25">
      <c r="A1186" s="4">
        <v>1180</v>
      </c>
      <c r="C1186" s="106">
        <f>IF(male=0,VLOOKUP((($A$5:$A$1570/'Life tables'!$I$2)*2)+age,lifetable,13,1),IF(male=1,VLOOKUP((($A$5:$A$1570/'Life tables'!$I$2)*2)+age,lifetable,10,1),"error"))</f>
        <v>4.026361278947288E-3</v>
      </c>
      <c r="F1186" s="97">
        <f t="shared" si="346"/>
        <v>13.409790681852497</v>
      </c>
      <c r="G1186" s="97">
        <f t="shared" si="361"/>
        <v>1.3470415391377217</v>
      </c>
      <c r="H1186" s="97">
        <f t="shared" si="347"/>
        <v>3.0825390714390458E-2</v>
      </c>
      <c r="I1186" s="97">
        <f t="shared" si="348"/>
        <v>3.0825390714390458E-2</v>
      </c>
      <c r="J1186" s="97">
        <f t="shared" si="362"/>
        <v>5.9664566173678414E-2</v>
      </c>
      <c r="K1186" s="97">
        <f t="shared" si="349"/>
        <v>7.4316937319062304E-2</v>
      </c>
      <c r="L1186" s="97">
        <f t="shared" si="350"/>
        <v>11.867116857793254</v>
      </c>
      <c r="M1186" s="97">
        <f t="shared" si="351"/>
        <v>78.765864932190851</v>
      </c>
      <c r="N1186" s="97">
        <f t="shared" si="363"/>
        <v>7.585323449258051</v>
      </c>
      <c r="O1186" s="97">
        <f t="shared" si="352"/>
        <v>0.18106088447581004</v>
      </c>
      <c r="P1186" s="97">
        <f t="shared" si="353"/>
        <v>0.18106088447581004</v>
      </c>
      <c r="Q1186" s="97">
        <f t="shared" si="364"/>
        <v>0.34913911435891948</v>
      </c>
      <c r="R1186" s="97">
        <f t="shared" si="354"/>
        <v>1.4193203460502558E-2</v>
      </c>
      <c r="S1186" s="97">
        <f t="shared" si="355"/>
        <v>70.455087396161758</v>
      </c>
      <c r="T1186" s="97">
        <f t="shared" si="356"/>
        <v>294.39112541293053</v>
      </c>
      <c r="U1186" s="97">
        <f t="shared" si="357"/>
        <v>613.93053279433684</v>
      </c>
      <c r="V1186" s="33">
        <f t="shared" si="358"/>
        <v>999.99999999999864</v>
      </c>
      <c r="W1186" s="101">
        <f t="shared" si="359"/>
        <v>4668.4757195200282</v>
      </c>
      <c r="X1186" s="108">
        <f t="shared" si="360"/>
        <v>91.678341792731189</v>
      </c>
      <c r="Y1186" s="32">
        <f>(uNES*L1186+ uOCEX*G1186+uEREX*'PH + UC'!H1186+uHOEX*I1186+uNES*S1186+ uOCEX*N1186+uEREX*O1186+uHOEX*P1186)/(1+oDR)^A$5:A$65536</f>
        <v>43.037542068331469</v>
      </c>
    </row>
    <row r="1187" spans="1:25" x14ac:dyDescent="0.25">
      <c r="A1187" s="4">
        <v>1181</v>
      </c>
      <c r="C1187" s="106">
        <f>IF(male=0,VLOOKUP((($A$5:$A$1570/'Life tables'!$I$2)*2)+age,lifetable,13,1),IF(male=1,VLOOKUP((($A$5:$A$1570/'Life tables'!$I$2)*2)+age,lifetable,10,1),"error"))</f>
        <v>4.026361278947288E-3</v>
      </c>
      <c r="F1187" s="97">
        <f t="shared" si="346"/>
        <v>13.337395510787831</v>
      </c>
      <c r="G1187" s="97">
        <f t="shared" si="361"/>
        <v>1.3397692926895308</v>
      </c>
      <c r="H1187" s="97">
        <f t="shared" si="347"/>
        <v>3.0658974288746803E-2</v>
      </c>
      <c r="I1187" s="97">
        <f t="shared" si="348"/>
        <v>3.0658974288746803E-2</v>
      </c>
      <c r="J1187" s="97">
        <f t="shared" si="362"/>
        <v>5.9342456263306136E-2</v>
      </c>
      <c r="K1187" s="97">
        <f t="shared" si="349"/>
        <v>7.3915723943114783E-2</v>
      </c>
      <c r="L1187" s="97">
        <f t="shared" si="350"/>
        <v>11.803050089314386</v>
      </c>
      <c r="M1187" s="97">
        <f t="shared" si="351"/>
        <v>78.340946281943374</v>
      </c>
      <c r="N1187" s="97">
        <f t="shared" si="363"/>
        <v>7.5444028625987904</v>
      </c>
      <c r="O1187" s="97">
        <f t="shared" si="352"/>
        <v>0.1800841143138838</v>
      </c>
      <c r="P1187" s="97">
        <f t="shared" si="353"/>
        <v>0.1800841143138838</v>
      </c>
      <c r="Q1187" s="97">
        <f t="shared" si="364"/>
        <v>0.34725561163410701</v>
      </c>
      <c r="R1187" s="97">
        <f t="shared" si="354"/>
        <v>1.4116635306743102E-2</v>
      </c>
      <c r="S1187" s="97">
        <f t="shared" si="355"/>
        <v>70.075002943775971</v>
      </c>
      <c r="T1187" s="97">
        <f t="shared" si="356"/>
        <v>294.79772348082793</v>
      </c>
      <c r="U1187" s="97">
        <f t="shared" si="357"/>
        <v>614.01856515358668</v>
      </c>
      <c r="V1187" s="33">
        <f t="shared" si="358"/>
        <v>999.99999999999852</v>
      </c>
      <c r="W1187" s="101">
        <f t="shared" si="359"/>
        <v>4637.9868024213229</v>
      </c>
      <c r="X1187" s="108">
        <f t="shared" si="360"/>
        <v>91.183711365583946</v>
      </c>
      <c r="Y1187" s="32">
        <f>(uNES*L1187+ uOCEX*G1187+uEREX*'PH + UC'!H1187+uHOEX*I1187+uNES*S1187+ uOCEX*N1187+uEREX*O1187+uHOEX*P1187)/(1+oDR)^A$5:A$65536</f>
        <v>42.79303213078795</v>
      </c>
    </row>
    <row r="1188" spans="1:25" x14ac:dyDescent="0.25">
      <c r="A1188" s="4">
        <v>1182</v>
      </c>
      <c r="C1188" s="106">
        <f>IF(male=0,VLOOKUP((($A$5:$A$1570/'Life tables'!$I$2)*2)+age,lifetable,13,1),IF(male=1,VLOOKUP((($A$5:$A$1570/'Life tables'!$I$2)*2)+age,lifetable,10,1),"error"))</f>
        <v>4.026361278947288E-3</v>
      </c>
      <c r="F1188" s="97">
        <f t="shared" si="346"/>
        <v>13.265393397261697</v>
      </c>
      <c r="G1188" s="97">
        <f t="shared" si="361"/>
        <v>1.3325365296937095</v>
      </c>
      <c r="H1188" s="97">
        <f t="shared" si="347"/>
        <v>3.0493461393403209E-2</v>
      </c>
      <c r="I1188" s="97">
        <f t="shared" si="348"/>
        <v>3.0493461393403209E-2</v>
      </c>
      <c r="J1188" s="97">
        <f t="shared" si="362"/>
        <v>5.9022095195110001E-2</v>
      </c>
      <c r="K1188" s="97">
        <f t="shared" si="349"/>
        <v>7.3516688888451087E-2</v>
      </c>
      <c r="L1188" s="97">
        <f t="shared" si="350"/>
        <v>11.739331160697621</v>
      </c>
      <c r="M1188" s="97">
        <f t="shared" si="351"/>
        <v>77.918317968322242</v>
      </c>
      <c r="N1188" s="97">
        <f t="shared" si="363"/>
        <v>7.5037028403189545</v>
      </c>
      <c r="O1188" s="97">
        <f t="shared" si="352"/>
        <v>0.17911260900083179</v>
      </c>
      <c r="P1188" s="97">
        <f t="shared" si="353"/>
        <v>0.17911260900083179</v>
      </c>
      <c r="Q1188" s="97">
        <f t="shared" si="364"/>
        <v>0.34538226110024678</v>
      </c>
      <c r="R1188" s="97">
        <f t="shared" si="354"/>
        <v>1.4040479859855572E-2</v>
      </c>
      <c r="S1188" s="97">
        <f t="shared" si="355"/>
        <v>69.696967169041528</v>
      </c>
      <c r="T1188" s="97">
        <f t="shared" si="356"/>
        <v>295.20212783712327</v>
      </c>
      <c r="U1188" s="97">
        <f t="shared" si="357"/>
        <v>614.10612232233495</v>
      </c>
      <c r="V1188" s="33">
        <f t="shared" si="358"/>
        <v>999.99999999999852</v>
      </c>
      <c r="W1188" s="101">
        <f t="shared" si="359"/>
        <v>4607.6971551976776</v>
      </c>
      <c r="X1188" s="108">
        <f t="shared" si="360"/>
        <v>90.691749840540282</v>
      </c>
      <c r="Y1188" s="32">
        <f>(uNES*L1188+ uOCEX*G1188+uEREX*'PH + UC'!H1188+uHOEX*I1188+uNES*S1188+ uOCEX*N1188+uEREX*O1188+uHOEX*P1188)/(1+oDR)^A$5:A$65536</f>
        <v>42.549911439888163</v>
      </c>
    </row>
    <row r="1189" spans="1:25" x14ac:dyDescent="0.25">
      <c r="A1189" s="4">
        <v>1183</v>
      </c>
      <c r="C1189" s="106">
        <f>IF(male=0,VLOOKUP((($A$5:$A$1570/'Life tables'!$I$2)*2)+age,lifetable,13,1),IF(male=1,VLOOKUP((($A$5:$A$1570/'Life tables'!$I$2)*2)+age,lifetable,10,1),"error"))</f>
        <v>4.026361278947288E-3</v>
      </c>
      <c r="F1189" s="97">
        <f t="shared" si="346"/>
        <v>13.19378208893623</v>
      </c>
      <c r="G1189" s="97">
        <f t="shared" si="361"/>
        <v>1.3253430238982054</v>
      </c>
      <c r="H1189" s="97">
        <f t="shared" si="347"/>
        <v>3.0328846850859414E-2</v>
      </c>
      <c r="I1189" s="97">
        <f t="shared" si="348"/>
        <v>3.0328846850859414E-2</v>
      </c>
      <c r="J1189" s="97">
        <f t="shared" si="362"/>
        <v>5.8703472947698593E-2</v>
      </c>
      <c r="K1189" s="97">
        <f t="shared" si="349"/>
        <v>7.3119819672635353E-2</v>
      </c>
      <c r="L1189" s="97">
        <f t="shared" si="350"/>
        <v>11.675958078715972</v>
      </c>
      <c r="M1189" s="97">
        <f t="shared" si="351"/>
        <v>77.497967751604037</v>
      </c>
      <c r="N1189" s="97">
        <f t="shared" si="363"/>
        <v>7.4632222037066569</v>
      </c>
      <c r="O1189" s="97">
        <f t="shared" si="352"/>
        <v>0.17814634040092345</v>
      </c>
      <c r="P1189" s="97">
        <f t="shared" si="353"/>
        <v>0.17814634040092345</v>
      </c>
      <c r="Q1189" s="97">
        <f t="shared" si="364"/>
        <v>0.34351900850330108</v>
      </c>
      <c r="R1189" s="97">
        <f t="shared" si="354"/>
        <v>1.3964734914304807E-2</v>
      </c>
      <c r="S1189" s="97">
        <f t="shared" si="355"/>
        <v>69.320969123677926</v>
      </c>
      <c r="T1189" s="97">
        <f t="shared" si="356"/>
        <v>295.60435031857429</v>
      </c>
      <c r="U1189" s="97">
        <f t="shared" si="357"/>
        <v>614.19320687692186</v>
      </c>
      <c r="V1189" s="33">
        <f t="shared" si="358"/>
        <v>999.99999999999841</v>
      </c>
      <c r="W1189" s="101">
        <f t="shared" si="359"/>
        <v>4577.6054770949686</v>
      </c>
      <c r="X1189" s="108">
        <f t="shared" si="360"/>
        <v>90.202442804502326</v>
      </c>
      <c r="Y1189" s="32">
        <f>(uNES*L1189+ uOCEX*G1189+uEREX*'PH + UC'!H1189+uHOEX*I1189+uNES*S1189+ uOCEX*N1189+uEREX*O1189+uHOEX*P1189)/(1+oDR)^A$5:A$65536</f>
        <v>42.30817209647261</v>
      </c>
    </row>
    <row r="1190" spans="1:25" x14ac:dyDescent="0.25">
      <c r="A1190" s="4">
        <v>1184</v>
      </c>
      <c r="C1190" s="106">
        <f>IF(male=0,VLOOKUP((($A$5:$A$1570/'Life tables'!$I$2)*2)+age,lifetable,13,1),IF(male=1,VLOOKUP((($A$5:$A$1570/'Life tables'!$I$2)*2)+age,lifetable,10,1),"error"))</f>
        <v>4.026361278947288E-3</v>
      </c>
      <c r="F1190" s="97">
        <f t="shared" si="346"/>
        <v>13.122559352650633</v>
      </c>
      <c r="G1190" s="97">
        <f t="shared" si="361"/>
        <v>1.3181885509773426</v>
      </c>
      <c r="H1190" s="97">
        <f t="shared" si="347"/>
        <v>3.0165125527697921E-2</v>
      </c>
      <c r="I1190" s="97">
        <f t="shared" si="348"/>
        <v>3.0165125527697921E-2</v>
      </c>
      <c r="J1190" s="97">
        <f t="shared" si="362"/>
        <v>5.8386579585005524E-2</v>
      </c>
      <c r="K1190" s="97">
        <f t="shared" si="349"/>
        <v>7.2725103919510897E-2</v>
      </c>
      <c r="L1190" s="97">
        <f t="shared" si="350"/>
        <v>11.612928867113379</v>
      </c>
      <c r="M1190" s="97">
        <f t="shared" si="351"/>
        <v>77.0798834518517</v>
      </c>
      <c r="N1190" s="97">
        <f t="shared" si="363"/>
        <v>7.422959779807571</v>
      </c>
      <c r="O1190" s="97">
        <f t="shared" si="352"/>
        <v>0.1771852805158606</v>
      </c>
      <c r="P1190" s="97">
        <f t="shared" si="353"/>
        <v>0.1771852805158606</v>
      </c>
      <c r="Q1190" s="97">
        <f t="shared" si="364"/>
        <v>0.34166579985424278</v>
      </c>
      <c r="R1190" s="97">
        <f t="shared" si="354"/>
        <v>1.3889398275328833E-2</v>
      </c>
      <c r="S1190" s="97">
        <f t="shared" si="355"/>
        <v>68.946997912882836</v>
      </c>
      <c r="T1190" s="97">
        <f t="shared" si="356"/>
        <v>296.00440269801356</v>
      </c>
      <c r="U1190" s="97">
        <f t="shared" si="357"/>
        <v>614.2798213791167</v>
      </c>
      <c r="V1190" s="33">
        <f t="shared" si="358"/>
        <v>999.99999999999852</v>
      </c>
      <c r="W1190" s="101">
        <f t="shared" si="359"/>
        <v>4547.7104757493589</v>
      </c>
      <c r="X1190" s="108">
        <f t="shared" si="360"/>
        <v>89.715775922868247</v>
      </c>
      <c r="Y1190" s="32">
        <f>(uNES*L1190+ uOCEX*G1190+uEREX*'PH + UC'!H1190+uHOEX*I1190+uNES*S1190+ uOCEX*N1190+uEREX*O1190+uHOEX*P1190)/(1+oDR)^A$5:A$65536</f>
        <v>42.067806246606494</v>
      </c>
    </row>
    <row r="1191" spans="1:25" x14ac:dyDescent="0.25">
      <c r="A1191" s="4">
        <v>1185</v>
      </c>
      <c r="C1191" s="106">
        <f>IF(male=0,VLOOKUP((($A$5:$A$1570/'Life tables'!$I$2)*2)+age,lifetable,13,1),IF(male=1,VLOOKUP((($A$5:$A$1570/'Life tables'!$I$2)*2)+age,lifetable,10,1),"error"))</f>
        <v>4.026361278947288E-3</v>
      </c>
      <c r="F1191" s="97">
        <f t="shared" si="346"/>
        <v>13.051722973942979</v>
      </c>
      <c r="G1191" s="97">
        <f t="shared" si="361"/>
        <v>1.3110728884837863</v>
      </c>
      <c r="H1191" s="97">
        <f t="shared" si="347"/>
        <v>3.000229233348476E-2</v>
      </c>
      <c r="I1191" s="97">
        <f t="shared" si="348"/>
        <v>3.000229233348476E-2</v>
      </c>
      <c r="J1191" s="97">
        <f t="shared" si="362"/>
        <v>5.8071405254161851E-2</v>
      </c>
      <c r="K1191" s="97">
        <f t="shared" si="349"/>
        <v>7.2332529356549949E-2</v>
      </c>
      <c r="L1191" s="97">
        <f t="shared" si="350"/>
        <v>11.550241566181512</v>
      </c>
      <c r="M1191" s="97">
        <f t="shared" si="351"/>
        <v>76.66405294892526</v>
      </c>
      <c r="N1191" s="97">
        <f t="shared" si="363"/>
        <v>7.3829144014259569</v>
      </c>
      <c r="O1191" s="97">
        <f t="shared" si="352"/>
        <v>0.1762294014848019</v>
      </c>
      <c r="P1191" s="97">
        <f t="shared" si="353"/>
        <v>0.1762294014848019</v>
      </c>
      <c r="Q1191" s="97">
        <f t="shared" si="364"/>
        <v>0.33982258142910204</v>
      </c>
      <c r="R1191" s="97">
        <f t="shared" si="354"/>
        <v>1.3814467758940813E-2</v>
      </c>
      <c r="S1191" s="97">
        <f t="shared" si="355"/>
        <v>68.575042695341651</v>
      </c>
      <c r="T1191" s="97">
        <f t="shared" si="356"/>
        <v>296.40229668469681</v>
      </c>
      <c r="U1191" s="97">
        <f t="shared" si="357"/>
        <v>614.36596837623222</v>
      </c>
      <c r="V1191" s="33">
        <f t="shared" si="358"/>
        <v>999.99999999999852</v>
      </c>
      <c r="W1191" s="101">
        <f t="shared" si="359"/>
        <v>4518.0108671386288</v>
      </c>
      <c r="X1191" s="108">
        <f t="shared" si="360"/>
        <v>89.231734939069469</v>
      </c>
      <c r="Y1191" s="32">
        <f>(uNES*L1191+ uOCEX*G1191+uEREX*'PH + UC'!H1191+uHOEX*I1191+uNES*S1191+ uOCEX*N1191+uEREX*O1191+uHOEX*P1191)/(1+oDR)^A$5:A$65536</f>
        <v>41.828806081304151</v>
      </c>
    </row>
    <row r="1192" spans="1:25" x14ac:dyDescent="0.25">
      <c r="A1192" s="4">
        <v>1186</v>
      </c>
      <c r="C1192" s="106">
        <f>IF(male=0,VLOOKUP((($A$5:$A$1570/'Life tables'!$I$2)*2)+age,lifetable,13,1),IF(male=1,VLOOKUP((($A$5:$A$1570/'Life tables'!$I$2)*2)+age,lifetable,10,1),"error"))</f>
        <v>4.026361278947288E-3</v>
      </c>
      <c r="F1192" s="97">
        <f t="shared" si="346"/>
        <v>12.981270756594576</v>
      </c>
      <c r="G1192" s="97">
        <f t="shared" si="361"/>
        <v>1.3039958158027718</v>
      </c>
      <c r="H1192" s="97">
        <f t="shared" si="347"/>
        <v>2.9840342219722083E-2</v>
      </c>
      <c r="I1192" s="97">
        <f t="shared" si="348"/>
        <v>2.9840342219722083E-2</v>
      </c>
      <c r="J1192" s="97">
        <f t="shared" si="362"/>
        <v>5.7757940183468783E-2</v>
      </c>
      <c r="K1192" s="97">
        <f t="shared" si="349"/>
        <v>7.1942083812328611E-2</v>
      </c>
      <c r="L1192" s="97">
        <f t="shared" si="350"/>
        <v>11.487894232356563</v>
      </c>
      <c r="M1192" s="97">
        <f t="shared" si="351"/>
        <v>76.250464182474914</v>
      </c>
      <c r="N1192" s="97">
        <f t="shared" si="363"/>
        <v>7.3430849071239983</v>
      </c>
      <c r="O1192" s="97">
        <f t="shared" si="352"/>
        <v>0.17527867558434709</v>
      </c>
      <c r="P1192" s="97">
        <f t="shared" si="353"/>
        <v>0.17527867558434709</v>
      </c>
      <c r="Q1192" s="97">
        <f t="shared" si="364"/>
        <v>0.33798929976893632</v>
      </c>
      <c r="R1192" s="97">
        <f t="shared" si="354"/>
        <v>1.3739941191927785E-2</v>
      </c>
      <c r="S1192" s="97">
        <f t="shared" si="355"/>
        <v>68.205092683221352</v>
      </c>
      <c r="T1192" s="97">
        <f t="shared" si="356"/>
        <v>296.79804392464922</v>
      </c>
      <c r="U1192" s="97">
        <f t="shared" si="357"/>
        <v>614.45165040123652</v>
      </c>
      <c r="V1192" s="33">
        <f t="shared" si="358"/>
        <v>999.99999999999864</v>
      </c>
      <c r="W1192" s="101">
        <f t="shared" si="359"/>
        <v>4488.5053755335675</v>
      </c>
      <c r="X1192" s="108">
        <f t="shared" si="360"/>
        <v>88.750305674112823</v>
      </c>
      <c r="Y1192" s="32">
        <f>(uNES*L1192+ uOCEX*G1192+uEREX*'PH + UC'!H1192+uHOEX*I1192+uNES*S1192+ uOCEX*N1192+uEREX*O1192+uHOEX*P1192)/(1+oDR)^A$5:A$65536</f>
        <v>41.591163836256079</v>
      </c>
    </row>
    <row r="1193" spans="1:25" x14ac:dyDescent="0.25">
      <c r="A1193" s="4">
        <v>1187</v>
      </c>
      <c r="C1193" s="106">
        <f>IF(male=0,VLOOKUP((($A$5:$A$1570/'Life tables'!$I$2)*2)+age,lifetable,13,1),IF(male=1,VLOOKUP((($A$5:$A$1570/'Life tables'!$I$2)*2)+age,lifetable,10,1),"error"))</f>
        <v>4.026361278947288E-3</v>
      </c>
      <c r="F1193" s="97">
        <f t="shared" si="346"/>
        <v>12.911200522195731</v>
      </c>
      <c r="G1193" s="97">
        <f t="shared" si="361"/>
        <v>1.296957114108487</v>
      </c>
      <c r="H1193" s="97">
        <f t="shared" si="347"/>
        <v>2.9679270178850008E-2</v>
      </c>
      <c r="I1193" s="97">
        <f t="shared" si="348"/>
        <v>2.9679270178850008E-2</v>
      </c>
      <c r="J1193" s="97">
        <f t="shared" si="362"/>
        <v>5.7446174680465596E-2</v>
      </c>
      <c r="K1193" s="97">
        <f t="shared" si="349"/>
        <v>7.1553755214120274E-2</v>
      </c>
      <c r="L1193" s="97">
        <f t="shared" si="350"/>
        <v>11.425884937834958</v>
      </c>
      <c r="M1193" s="97">
        <f t="shared" si="351"/>
        <v>75.83910515191711</v>
      </c>
      <c r="N1193" s="97">
        <f t="shared" si="363"/>
        <v>7.3034701412194991</v>
      </c>
      <c r="O1193" s="97">
        <f t="shared" si="352"/>
        <v>0.17433307522848193</v>
      </c>
      <c r="P1193" s="97">
        <f t="shared" si="353"/>
        <v>0.17433307522848193</v>
      </c>
      <c r="Q1193" s="97">
        <f t="shared" si="364"/>
        <v>0.33616590167972421</v>
      </c>
      <c r="R1193" s="97">
        <f t="shared" si="354"/>
        <v>1.366581641184636E-2</v>
      </c>
      <c r="S1193" s="97">
        <f t="shared" si="355"/>
        <v>67.837137142149075</v>
      </c>
      <c r="T1193" s="97">
        <f t="shared" si="356"/>
        <v>297.19165600100939</v>
      </c>
      <c r="U1193" s="97">
        <f t="shared" si="357"/>
        <v>614.53686997286252</v>
      </c>
      <c r="V1193" s="33">
        <f t="shared" si="358"/>
        <v>999.99999999999864</v>
      </c>
      <c r="W1193" s="101">
        <f t="shared" si="359"/>
        <v>4459.1927334492975</v>
      </c>
      <c r="X1193" s="108">
        <f t="shared" si="360"/>
        <v>88.271474026126683</v>
      </c>
      <c r="Y1193" s="32">
        <f>(uNES*L1193+ uOCEX*G1193+uEREX*'PH + UC'!H1193+uHOEX*I1193+uNES*S1193+ uOCEX*N1193+uEREX*O1193+uHOEX*P1193)/(1+oDR)^A$5:A$65536</f>
        <v>41.354871791558338</v>
      </c>
    </row>
    <row r="1194" spans="1:25" x14ac:dyDescent="0.25">
      <c r="A1194" s="4">
        <v>1188</v>
      </c>
      <c r="C1194" s="106">
        <f>IF(male=0,VLOOKUP((($A$5:$A$1570/'Life tables'!$I$2)*2)+age,lifetable,13,1),IF(male=1,VLOOKUP((($A$5:$A$1570/'Life tables'!$I$2)*2)+age,lifetable,10,1),"error"))</f>
        <v>4.026361278947288E-3</v>
      </c>
      <c r="F1194" s="97">
        <f t="shared" si="346"/>
        <v>12.841510109731741</v>
      </c>
      <c r="G1194" s="97">
        <f t="shared" si="361"/>
        <v>1.2899565663224819</v>
      </c>
      <c r="H1194" s="97">
        <f t="shared" si="347"/>
        <v>2.9519071243294906E-2</v>
      </c>
      <c r="I1194" s="97">
        <f t="shared" si="348"/>
        <v>2.9519071243294906E-2</v>
      </c>
      <c r="J1194" s="97">
        <f t="shared" si="362"/>
        <v>5.7136099130087645E-2</v>
      </c>
      <c r="K1194" s="97">
        <f t="shared" si="349"/>
        <v>7.1167531585601226E-2</v>
      </c>
      <c r="L1194" s="97">
        <f t="shared" si="350"/>
        <v>11.364211770206982</v>
      </c>
      <c r="M1194" s="97">
        <f t="shared" si="351"/>
        <v>75.429963916394939</v>
      </c>
      <c r="N1194" s="97">
        <f t="shared" si="363"/>
        <v>7.2640689537820666</v>
      </c>
      <c r="O1194" s="97">
        <f t="shared" si="352"/>
        <v>0.17339257296848715</v>
      </c>
      <c r="P1194" s="97">
        <f t="shared" si="353"/>
        <v>0.17339257296848715</v>
      </c>
      <c r="Q1194" s="97">
        <f t="shared" si="364"/>
        <v>0.33435233423218963</v>
      </c>
      <c r="R1194" s="97">
        <f t="shared" si="354"/>
        <v>1.3592091267015577E-2</v>
      </c>
      <c r="S1194" s="97">
        <f t="shared" si="355"/>
        <v>67.471165391176697</v>
      </c>
      <c r="T1194" s="97">
        <f t="shared" si="356"/>
        <v>297.58314443437166</v>
      </c>
      <c r="U1194" s="97">
        <f t="shared" si="357"/>
        <v>614.62162959571515</v>
      </c>
      <c r="V1194" s="33">
        <f t="shared" si="358"/>
        <v>999.99999999999864</v>
      </c>
      <c r="W1194" s="101">
        <f t="shared" si="359"/>
        <v>4430.0716815966571</v>
      </c>
      <c r="X1194" s="108">
        <f t="shared" si="360"/>
        <v>87.795225969911797</v>
      </c>
      <c r="Y1194" s="32">
        <f>(uNES*L1194+ uOCEX*G1194+uEREX*'PH + UC'!H1194+uHOEX*I1194+uNES*S1194+ uOCEX*N1194+uEREX*O1194+uHOEX*P1194)/(1+oDR)^A$5:A$65536</f>
        <v>41.119922271444594</v>
      </c>
    </row>
    <row r="1195" spans="1:25" x14ac:dyDescent="0.25">
      <c r="A1195" s="4">
        <v>1189</v>
      </c>
      <c r="C1195" s="106">
        <f>IF(male=0,VLOOKUP((($A$5:$A$1570/'Life tables'!$I$2)*2)+age,lifetable,13,1),IF(male=1,VLOOKUP((($A$5:$A$1570/'Life tables'!$I$2)*2)+age,lifetable,10,1),"error"))</f>
        <v>4.026361278947288E-3</v>
      </c>
      <c r="F1195" s="97">
        <f t="shared" si="346"/>
        <v>12.772197375188114</v>
      </c>
      <c r="G1195" s="97">
        <f t="shared" si="361"/>
        <v>1.2829939570740134</v>
      </c>
      <c r="H1195" s="97">
        <f t="shared" si="347"/>
        <v>2.9359740484561914E-2</v>
      </c>
      <c r="I1195" s="97">
        <f t="shared" si="348"/>
        <v>2.9359740484561914E-2</v>
      </c>
      <c r="J1195" s="97">
        <f t="shared" si="362"/>
        <v>5.6827703992909734E-2</v>
      </c>
      <c r="K1195" s="97">
        <f t="shared" si="349"/>
        <v>7.0783401044662769E-2</v>
      </c>
      <c r="L1195" s="97">
        <f t="shared" si="350"/>
        <v>11.302872832107404</v>
      </c>
      <c r="M1195" s="97">
        <f t="shared" si="351"/>
        <v>75.023028594723669</v>
      </c>
      <c r="N1195" s="97">
        <f t="shared" si="363"/>
        <v>7.2248802006278696</v>
      </c>
      <c r="O1195" s="97">
        <f t="shared" si="352"/>
        <v>0.17245714149281327</v>
      </c>
      <c r="P1195" s="97">
        <f t="shared" si="353"/>
        <v>0.17245714149281327</v>
      </c>
      <c r="Q1195" s="97">
        <f t="shared" si="364"/>
        <v>0.33254854476156065</v>
      </c>
      <c r="R1195" s="97">
        <f t="shared" si="354"/>
        <v>1.3518763616507104E-2</v>
      </c>
      <c r="S1195" s="97">
        <f t="shared" si="355"/>
        <v>67.10716680273211</v>
      </c>
      <c r="T1195" s="97">
        <f t="shared" si="356"/>
        <v>297.97252068312611</v>
      </c>
      <c r="U1195" s="97">
        <f t="shared" si="357"/>
        <v>614.7059317603763</v>
      </c>
      <c r="V1195" s="33">
        <f t="shared" si="358"/>
        <v>999.99999999999852</v>
      </c>
      <c r="W1195" s="101">
        <f t="shared" si="359"/>
        <v>4401.1409688335825</v>
      </c>
      <c r="X1195" s="108">
        <f t="shared" si="360"/>
        <v>87.321547556496142</v>
      </c>
      <c r="Y1195" s="32">
        <f>(uNES*L1195+ uOCEX*G1195+uEREX*'PH + UC'!H1195+uHOEX*I1195+uNES*S1195+ uOCEX*N1195+uEREX*O1195+uHOEX*P1195)/(1+oDR)^A$5:A$65536</f>
        <v>40.88630764402037</v>
      </c>
    </row>
    <row r="1196" spans="1:25" x14ac:dyDescent="0.25">
      <c r="A1196" s="4">
        <v>1190</v>
      </c>
      <c r="C1196" s="106">
        <f>IF(male=0,VLOOKUP((($A$5:$A$1570/'Life tables'!$I$2)*2)+age,lifetable,13,1),IF(male=1,VLOOKUP((($A$5:$A$1570/'Life tables'!$I$2)*2)+age,lifetable,10,1),"error"))</f>
        <v>4.026361278947288E-3</v>
      </c>
      <c r="F1196" s="97">
        <f t="shared" si="346"/>
        <v>12.703260191173936</v>
      </c>
      <c r="G1196" s="97">
        <f t="shared" si="361"/>
        <v>1.2760690726622121</v>
      </c>
      <c r="H1196" s="97">
        <f t="shared" si="347"/>
        <v>2.9201273012369178E-2</v>
      </c>
      <c r="I1196" s="97">
        <f t="shared" si="348"/>
        <v>2.9201273012369178E-2</v>
      </c>
      <c r="J1196" s="97">
        <f t="shared" si="362"/>
        <v>5.6520979803470511E-2</v>
      </c>
      <c r="K1196" s="97">
        <f t="shared" si="349"/>
        <v>7.0401351801323897E-2</v>
      </c>
      <c r="L1196" s="97">
        <f t="shared" si="350"/>
        <v>11.241866240882191</v>
      </c>
      <c r="M1196" s="97">
        <f t="shared" si="351"/>
        <v>74.618287365322203</v>
      </c>
      <c r="N1196" s="97">
        <f t="shared" si="363"/>
        <v>7.1859027433130356</v>
      </c>
      <c r="O1196" s="97">
        <f t="shared" si="352"/>
        <v>0.17152675362692307</v>
      </c>
      <c r="P1196" s="97">
        <f t="shared" si="353"/>
        <v>0.17152675362692307</v>
      </c>
      <c r="Q1196" s="97">
        <f t="shared" si="364"/>
        <v>0.33075448086726561</v>
      </c>
      <c r="R1196" s="97">
        <f t="shared" si="354"/>
        <v>1.3445831330132867E-2</v>
      </c>
      <c r="S1196" s="97">
        <f t="shared" si="355"/>
        <v>66.745130802557924</v>
      </c>
      <c r="T1196" s="97">
        <f t="shared" si="356"/>
        <v>298.35979614379687</v>
      </c>
      <c r="U1196" s="97">
        <f t="shared" si="357"/>
        <v>614.78977894350771</v>
      </c>
      <c r="V1196" s="33">
        <f t="shared" si="358"/>
        <v>999.99999999999852</v>
      </c>
      <c r="W1196" s="101">
        <f t="shared" si="359"/>
        <v>4372.399352116563</v>
      </c>
      <c r="X1196" s="108">
        <f t="shared" si="360"/>
        <v>86.850424912693953</v>
      </c>
      <c r="Y1196" s="32">
        <f>(uNES*L1196+ uOCEX*G1196+uEREX*'PH + UC'!H1196+uHOEX*I1196+uNES*S1196+ uOCEX*N1196+uEREX*O1196+uHOEX*P1196)/(1+oDR)^A$5:A$65536</f>
        <v>40.654020320999642</v>
      </c>
    </row>
    <row r="1197" spans="1:25" x14ac:dyDescent="0.25">
      <c r="A1197" s="4">
        <v>1191</v>
      </c>
      <c r="C1197" s="106">
        <f>IF(male=0,VLOOKUP((($A$5:$A$1570/'Life tables'!$I$2)*2)+age,lifetable,13,1),IF(male=1,VLOOKUP((($A$5:$A$1570/'Life tables'!$I$2)*2)+age,lifetable,10,1),"error"))</f>
        <v>4.026361278947288E-3</v>
      </c>
      <c r="F1197" s="97">
        <f t="shared" si="346"/>
        <v>12.634696446562483</v>
      </c>
      <c r="G1197" s="97">
        <f t="shared" si="361"/>
        <v>1.2691817010199802</v>
      </c>
      <c r="H1197" s="97">
        <f t="shared" si="347"/>
        <v>2.9043663973821698E-2</v>
      </c>
      <c r="I1197" s="97">
        <f t="shared" si="348"/>
        <v>2.9043663973821698E-2</v>
      </c>
      <c r="J1197" s="97">
        <f t="shared" si="362"/>
        <v>5.6215917168673281E-2</v>
      </c>
      <c r="K1197" s="97">
        <f t="shared" si="349"/>
        <v>7.0021372155739628E-2</v>
      </c>
      <c r="L1197" s="97">
        <f t="shared" si="350"/>
        <v>11.181190128270446</v>
      </c>
      <c r="M1197" s="97">
        <f t="shared" si="351"/>
        <v>74.215728466131452</v>
      </c>
      <c r="N1197" s="97">
        <f t="shared" si="363"/>
        <v>7.1471354491257895</v>
      </c>
      <c r="O1197" s="97">
        <f t="shared" si="352"/>
        <v>0.17060138233310393</v>
      </c>
      <c r="P1197" s="97">
        <f t="shared" si="353"/>
        <v>0.17060138233310393</v>
      </c>
      <c r="Q1197" s="97">
        <f t="shared" si="364"/>
        <v>0.32897009041257103</v>
      </c>
      <c r="R1197" s="97">
        <f t="shared" si="354"/>
        <v>1.337329228843036E-2</v>
      </c>
      <c r="S1197" s="97">
        <f t="shared" si="355"/>
        <v>66.385046869638458</v>
      </c>
      <c r="T1197" s="97">
        <f t="shared" si="356"/>
        <v>298.74498215137811</v>
      </c>
      <c r="U1197" s="97">
        <f t="shared" si="357"/>
        <v>614.87317360795191</v>
      </c>
      <c r="V1197" s="33">
        <f t="shared" si="358"/>
        <v>999.99999999999852</v>
      </c>
      <c r="W1197" s="101">
        <f t="shared" si="359"/>
        <v>4343.8455964521318</v>
      </c>
      <c r="X1197" s="108">
        <f t="shared" si="360"/>
        <v>86.381844240668528</v>
      </c>
      <c r="Y1197" s="32">
        <f>(uNES*L1197+ uOCEX*G1197+uEREX*'PH + UC'!H1197+uHOEX*I1197+uNES*S1197+ uOCEX*N1197+uEREX*O1197+uHOEX*P1197)/(1+oDR)^A$5:A$65536</f>
        <v>40.423052757443735</v>
      </c>
    </row>
    <row r="1198" spans="1:25" x14ac:dyDescent="0.25">
      <c r="A1198" s="4">
        <v>1192</v>
      </c>
      <c r="C1198" s="106">
        <f>IF(male=0,VLOOKUP((($A$5:$A$1570/'Life tables'!$I$2)*2)+age,lifetable,13,1),IF(male=1,VLOOKUP((($A$5:$A$1570/'Life tables'!$I$2)*2)+age,lifetable,10,1),"error"))</f>
        <v>4.026361278947288E-3</v>
      </c>
      <c r="F1198" s="97">
        <f t="shared" si="346"/>
        <v>12.566504046148166</v>
      </c>
      <c r="G1198" s="97">
        <f t="shared" si="361"/>
        <v>1.262331631679531</v>
      </c>
      <c r="H1198" s="97">
        <f t="shared" si="347"/>
        <v>2.8886908552622756E-2</v>
      </c>
      <c r="I1198" s="97">
        <f t="shared" si="348"/>
        <v>2.8886908552622756E-2</v>
      </c>
      <c r="J1198" s="97">
        <f t="shared" si="362"/>
        <v>5.5912506766259765E-2</v>
      </c>
      <c r="K1198" s="97">
        <f t="shared" si="349"/>
        <v>6.9643450496299747E-2</v>
      </c>
      <c r="L1198" s="97">
        <f t="shared" si="350"/>
        <v>11.120842640100831</v>
      </c>
      <c r="M1198" s="97">
        <f t="shared" si="351"/>
        <v>73.815340194520346</v>
      </c>
      <c r="N1198" s="97">
        <f t="shared" si="363"/>
        <v>7.1085771910774049</v>
      </c>
      <c r="O1198" s="97">
        <f t="shared" si="352"/>
        <v>0.16968100071025172</v>
      </c>
      <c r="P1198" s="97">
        <f t="shared" si="353"/>
        <v>0.16968100071025172</v>
      </c>
      <c r="Q1198" s="97">
        <f t="shared" si="364"/>
        <v>0.32719532152416569</v>
      </c>
      <c r="R1198" s="97">
        <f t="shared" si="354"/>
        <v>1.3301144382645694E-2</v>
      </c>
      <c r="S1198" s="97">
        <f t="shared" si="355"/>
        <v>66.026904536115623</v>
      </c>
      <c r="T1198" s="97">
        <f t="shared" si="356"/>
        <v>299.12808997966852</v>
      </c>
      <c r="U1198" s="97">
        <f t="shared" si="357"/>
        <v>614.95611820283091</v>
      </c>
      <c r="V1198" s="33">
        <f t="shared" si="358"/>
        <v>999.99999999999864</v>
      </c>
      <c r="W1198" s="101">
        <f t="shared" si="359"/>
        <v>4315.4784748484617</v>
      </c>
      <c r="X1198" s="108">
        <f t="shared" si="360"/>
        <v>85.915791817499141</v>
      </c>
      <c r="Y1198" s="32">
        <f>(uNES*L1198+ uOCEX*G1198+uEREX*'PH + UC'!H1198+uHOEX*I1198+uNES*S1198+ uOCEX*N1198+uEREX*O1198+uHOEX*P1198)/(1+oDR)^A$5:A$65536</f>
        <v>40.193397451502342</v>
      </c>
    </row>
    <row r="1199" spans="1:25" x14ac:dyDescent="0.25">
      <c r="A1199" s="4">
        <v>1193</v>
      </c>
      <c r="C1199" s="106">
        <f>IF(male=0,VLOOKUP((($A$5:$A$1570/'Life tables'!$I$2)*2)+age,lifetable,13,1),IF(male=1,VLOOKUP((($A$5:$A$1570/'Life tables'!$I$2)*2)+age,lifetable,10,1),"error"))</f>
        <v>4.026361278947288E-3</v>
      </c>
      <c r="F1199" s="97">
        <f t="shared" si="346"/>
        <v>12.49868091031894</v>
      </c>
      <c r="G1199" s="97">
        <f t="shared" si="361"/>
        <v>1.2555186557394826</v>
      </c>
      <c r="H1199" s="97">
        <f t="shared" si="347"/>
        <v>2.8731001968320857E-2</v>
      </c>
      <c r="I1199" s="97">
        <f t="shared" si="348"/>
        <v>2.8731001968320857E-2</v>
      </c>
      <c r="J1199" s="97">
        <f t="shared" si="362"/>
        <v>5.5610739343352443E-2</v>
      </c>
      <c r="K1199" s="97">
        <f t="shared" si="349"/>
        <v>6.92675752978133E-2</v>
      </c>
      <c r="L1199" s="97">
        <f t="shared" si="350"/>
        <v>11.06082193600165</v>
      </c>
      <c r="M1199" s="97">
        <f t="shared" si="351"/>
        <v>73.417110907180216</v>
      </c>
      <c r="N1199" s="97">
        <f t="shared" si="363"/>
        <v>7.0702268478920294</v>
      </c>
      <c r="O1199" s="97">
        <f t="shared" si="352"/>
        <v>0.16876558199362809</v>
      </c>
      <c r="P1199" s="97">
        <f t="shared" si="353"/>
        <v>0.16876558199362809</v>
      </c>
      <c r="Q1199" s="97">
        <f t="shared" si="364"/>
        <v>0.32543012259169141</v>
      </c>
      <c r="R1199" s="97">
        <f t="shared" si="354"/>
        <v>1.3229385514714575E-2</v>
      </c>
      <c r="S1199" s="97">
        <f t="shared" si="355"/>
        <v>65.670693387194518</v>
      </c>
      <c r="T1199" s="97">
        <f t="shared" si="356"/>
        <v>299.50913084160356</v>
      </c>
      <c r="U1199" s="97">
        <f t="shared" si="357"/>
        <v>615.03861516364339</v>
      </c>
      <c r="V1199" s="33">
        <f t="shared" si="358"/>
        <v>999.99999999999852</v>
      </c>
      <c r="W1199" s="101">
        <f t="shared" si="359"/>
        <v>4287.2967682670123</v>
      </c>
      <c r="X1199" s="108">
        <f t="shared" si="360"/>
        <v>85.452253994751572</v>
      </c>
      <c r="Y1199" s="32">
        <f>(uNES*L1199+ uOCEX*G1199+uEREX*'PH + UC'!H1199+uHOEX*I1199+uNES*S1199+ uOCEX*N1199+uEREX*O1199+uHOEX*P1199)/(1+oDR)^A$5:A$65536</f>
        <v>39.965046944156818</v>
      </c>
    </row>
    <row r="1200" spans="1:25" x14ac:dyDescent="0.25">
      <c r="A1200" s="4">
        <v>1194</v>
      </c>
      <c r="C1200" s="106">
        <f>IF(male=0,VLOOKUP((($A$5:$A$1570/'Life tables'!$I$2)*2)+age,lifetable,13,1),IF(male=1,VLOOKUP((($A$5:$A$1570/'Life tables'!$I$2)*2)+age,lifetable,10,1),"error"))</f>
        <v>4.026361278947288E-3</v>
      </c>
      <c r="F1200" s="97">
        <f t="shared" si="346"/>
        <v>12.431224974743346</v>
      </c>
      <c r="G1200" s="97">
        <f t="shared" si="361"/>
        <v>1.2487425658334192</v>
      </c>
      <c r="H1200" s="97">
        <f t="shared" si="347"/>
        <v>2.8575939475590343E-2</v>
      </c>
      <c r="I1200" s="97">
        <f t="shared" si="348"/>
        <v>2.8575939475590343E-2</v>
      </c>
      <c r="J1200" s="97">
        <f t="shared" si="362"/>
        <v>5.5310605715062161E-2</v>
      </c>
      <c r="K1200" s="97">
        <f t="shared" si="349"/>
        <v>6.8893735119774258E-2</v>
      </c>
      <c r="L1200" s="97">
        <f t="shared" si="350"/>
        <v>11.001126189123909</v>
      </c>
      <c r="M1200" s="97">
        <f t="shared" si="351"/>
        <v>73.021029020008214</v>
      </c>
      <c r="N1200" s="97">
        <f t="shared" si="363"/>
        <v>7.0320833039954618</v>
      </c>
      <c r="O1200" s="97">
        <f t="shared" si="352"/>
        <v>0.16785509955459246</v>
      </c>
      <c r="P1200" s="97">
        <f t="shared" si="353"/>
        <v>0.16785509955459246</v>
      </c>
      <c r="Q1200" s="97">
        <f t="shared" si="364"/>
        <v>0.32367444226722725</v>
      </c>
      <c r="R1200" s="97">
        <f t="shared" si="354"/>
        <v>1.3158013597241293E-2</v>
      </c>
      <c r="S1200" s="97">
        <f t="shared" si="355"/>
        <v>65.316403061039097</v>
      </c>
      <c r="T1200" s="97">
        <f t="shared" si="356"/>
        <v>299.88811588958583</v>
      </c>
      <c r="U1200" s="97">
        <f t="shared" si="357"/>
        <v>615.12066691236043</v>
      </c>
      <c r="V1200" s="33">
        <f t="shared" si="358"/>
        <v>999.99999999999852</v>
      </c>
      <c r="W1200" s="101">
        <f t="shared" si="359"/>
        <v>4259.2992655743055</v>
      </c>
      <c r="X1200" s="108">
        <f t="shared" si="360"/>
        <v>84.991217198052254</v>
      </c>
      <c r="Y1200" s="32">
        <f>(uNES*L1200+ uOCEX*G1200+uEREX*'PH + UC'!H1200+uHOEX*I1200+uNES*S1200+ uOCEX*N1200+uEREX*O1200+uHOEX*P1200)/(1+oDR)^A$5:A$65536</f>
        <v>39.737993818965364</v>
      </c>
    </row>
    <row r="1201" spans="1:25" x14ac:dyDescent="0.25">
      <c r="A1201" s="4">
        <v>1195</v>
      </c>
      <c r="C1201" s="106">
        <f>IF(male=0,VLOOKUP((($A$5:$A$1570/'Life tables'!$I$2)*2)+age,lifetable,13,1),IF(male=1,VLOOKUP((($A$5:$A$1570/'Life tables'!$I$2)*2)+age,lifetable,10,1),"error"))</f>
        <v>4.026361278947288E-3</v>
      </c>
      <c r="F1201" s="97">
        <f t="shared" si="346"/>
        <v>12.364134190071498</v>
      </c>
      <c r="G1201" s="97">
        <f t="shared" si="361"/>
        <v>1.2420031560998559</v>
      </c>
      <c r="H1201" s="97">
        <f t="shared" si="347"/>
        <v>2.8421716363544042E-2</v>
      </c>
      <c r="I1201" s="97">
        <f t="shared" si="348"/>
        <v>2.8421716363544042E-2</v>
      </c>
      <c r="J1201" s="97">
        <f t="shared" si="362"/>
        <v>5.5012096763157756E-2</v>
      </c>
      <c r="K1201" s="97">
        <f t="shared" si="349"/>
        <v>6.852191860470426E-2</v>
      </c>
      <c r="L1201" s="97">
        <f t="shared" si="350"/>
        <v>10.941753585876691</v>
      </c>
      <c r="M1201" s="97">
        <f t="shared" si="351"/>
        <v>72.627083007980744</v>
      </c>
      <c r="N1201" s="97">
        <f t="shared" si="363"/>
        <v>6.994145449502958</v>
      </c>
      <c r="O1201" s="97">
        <f t="shared" si="352"/>
        <v>0.16694952690031112</v>
      </c>
      <c r="P1201" s="97">
        <f t="shared" si="353"/>
        <v>0.16694952690031112</v>
      </c>
      <c r="Q1201" s="97">
        <f t="shared" si="364"/>
        <v>0.32192822946472821</v>
      </c>
      <c r="R1201" s="97">
        <f t="shared" si="354"/>
        <v>1.3087026553475913E-2</v>
      </c>
      <c r="S1201" s="97">
        <f t="shared" si="355"/>
        <v>64.964023248658961</v>
      </c>
      <c r="T1201" s="97">
        <f t="shared" si="356"/>
        <v>300.26505621581373</v>
      </c>
      <c r="U1201" s="97">
        <f t="shared" si="357"/>
        <v>615.20227585751866</v>
      </c>
      <c r="V1201" s="33">
        <f t="shared" si="358"/>
        <v>999.99999999999864</v>
      </c>
      <c r="W1201" s="101">
        <f t="shared" si="359"/>
        <v>4231.4847634937996</v>
      </c>
      <c r="X1201" s="108">
        <f t="shared" si="360"/>
        <v>84.532667926666178</v>
      </c>
      <c r="Y1201" s="32">
        <f>(uNES*L1201+ uOCEX*G1201+uEREX*'PH + UC'!H1201+uHOEX*I1201+uNES*S1201+ uOCEX*N1201+uEREX*O1201+uHOEX*P1201)/(1+oDR)^A$5:A$65536</f>
        <v>39.512230701810573</v>
      </c>
    </row>
    <row r="1202" spans="1:25" x14ac:dyDescent="0.25">
      <c r="A1202" s="4">
        <v>1196</v>
      </c>
      <c r="C1202" s="106">
        <f>IF(male=0,VLOOKUP((($A$5:$A$1570/'Life tables'!$I$2)*2)+age,lifetable,13,1),IF(male=1,VLOOKUP((($A$5:$A$1570/'Life tables'!$I$2)*2)+age,lifetable,10,1),"error"))</f>
        <v>4.026361278947288E-3</v>
      </c>
      <c r="F1202" s="97">
        <f t="shared" si="346"/>
        <v>12.297406521649194</v>
      </c>
      <c r="G1202" s="97">
        <f t="shared" si="361"/>
        <v>1.2353002221535196</v>
      </c>
      <c r="H1202" s="97">
        <f t="shared" si="347"/>
        <v>2.8268327955076084E-2</v>
      </c>
      <c r="I1202" s="97">
        <f t="shared" si="348"/>
        <v>2.8268327955076084E-2</v>
      </c>
      <c r="J1202" s="97">
        <f t="shared" si="362"/>
        <v>5.4715203434793878E-2</v>
      </c>
      <c r="K1202" s="97">
        <f t="shared" si="349"/>
        <v>6.8152114476568354E-2</v>
      </c>
      <c r="L1202" s="97">
        <f t="shared" si="350"/>
        <v>10.88270232567416</v>
      </c>
      <c r="M1202" s="97">
        <f t="shared" si="351"/>
        <v>72.235261405016971</v>
      </c>
      <c r="N1202" s="97">
        <f t="shared" si="363"/>
        <v>6.9564121802060912</v>
      </c>
      <c r="O1202" s="97">
        <f t="shared" si="352"/>
        <v>0.16604883767344328</v>
      </c>
      <c r="P1202" s="97">
        <f t="shared" si="353"/>
        <v>0.16604883767344328</v>
      </c>
      <c r="Q1202" s="97">
        <f t="shared" si="364"/>
        <v>0.32019143335942007</v>
      </c>
      <c r="R1202" s="97">
        <f t="shared" si="354"/>
        <v>1.3016422317289682E-2</v>
      </c>
      <c r="S1202" s="97">
        <f t="shared" si="355"/>
        <v>64.613543693787278</v>
      </c>
      <c r="T1202" s="97">
        <f t="shared" si="356"/>
        <v>300.63996285260794</v>
      </c>
      <c r="U1202" s="97">
        <f t="shared" si="357"/>
        <v>615.28344439431248</v>
      </c>
      <c r="V1202" s="33">
        <f t="shared" si="358"/>
        <v>999.99999999999852</v>
      </c>
      <c r="W1202" s="101">
        <f t="shared" si="359"/>
        <v>4203.8520665578862</v>
      </c>
      <c r="X1202" s="108">
        <f t="shared" si="360"/>
        <v>84.076592753078089</v>
      </c>
      <c r="Y1202" s="32">
        <f>(uNES*L1202+ uOCEX*G1202+uEREX*'PH + UC'!H1202+uHOEX*I1202+uNES*S1202+ uOCEX*N1202+uEREX*O1202+uHOEX*P1202)/(1+oDR)^A$5:A$65536</f>
        <v>39.287750260648671</v>
      </c>
    </row>
    <row r="1203" spans="1:25" x14ac:dyDescent="0.25">
      <c r="A1203" s="4">
        <v>1197</v>
      </c>
      <c r="C1203" s="106">
        <f>IF(male=0,VLOOKUP((($A$5:$A$1570/'Life tables'!$I$2)*2)+age,lifetable,13,1),IF(male=1,VLOOKUP((($A$5:$A$1570/'Life tables'!$I$2)*2)+age,lifetable,10,1),"error"))</f>
        <v>4.026361278947288E-3</v>
      </c>
      <c r="F1203" s="97">
        <f t="shared" si="346"/>
        <v>12.231039949244526</v>
      </c>
      <c r="G1203" s="97">
        <f t="shared" si="361"/>
        <v>1.2286335610578873</v>
      </c>
      <c r="H1203" s="97">
        <f t="shared" si="347"/>
        <v>2.8115769606233448E-2</v>
      </c>
      <c r="I1203" s="97">
        <f t="shared" si="348"/>
        <v>2.8115769606233448E-2</v>
      </c>
      <c r="J1203" s="97">
        <f t="shared" si="362"/>
        <v>5.4419916741294844E-2</v>
      </c>
      <c r="K1203" s="97">
        <f t="shared" si="349"/>
        <v>6.7784311539259762E-2</v>
      </c>
      <c r="L1203" s="97">
        <f t="shared" si="350"/>
        <v>10.823970620693617</v>
      </c>
      <c r="M1203" s="97">
        <f t="shared" si="351"/>
        <v>71.845552803833556</v>
      </c>
      <c r="N1203" s="97">
        <f t="shared" si="363"/>
        <v>6.918882397558761</v>
      </c>
      <c r="O1203" s="97">
        <f t="shared" si="352"/>
        <v>0.16515300565180743</v>
      </c>
      <c r="P1203" s="97">
        <f t="shared" si="353"/>
        <v>0.16515300565180743</v>
      </c>
      <c r="Q1203" s="97">
        <f t="shared" si="364"/>
        <v>0.31846400338715519</v>
      </c>
      <c r="R1203" s="97">
        <f t="shared" si="354"/>
        <v>1.2946198833148858E-2</v>
      </c>
      <c r="S1203" s="97">
        <f t="shared" si="355"/>
        <v>64.264954192750878</v>
      </c>
      <c r="T1203" s="97">
        <f t="shared" si="356"/>
        <v>301.0128467727364</v>
      </c>
      <c r="U1203" s="97">
        <f t="shared" si="357"/>
        <v>615.36417490468489</v>
      </c>
      <c r="V1203" s="33">
        <f t="shared" si="358"/>
        <v>999.99999999999852</v>
      </c>
      <c r="W1203" s="101">
        <f t="shared" si="359"/>
        <v>4176.399987060011</v>
      </c>
      <c r="X1203" s="108">
        <f t="shared" si="360"/>
        <v>83.622978322577211</v>
      </c>
      <c r="Y1203" s="32">
        <f>(uNES*L1203+ uOCEX*G1203+uEREX*'PH + UC'!H1203+uHOEX*I1203+uNES*S1203+ uOCEX*N1203+uEREX*O1203+uHOEX*P1203)/(1+oDR)^A$5:A$65536</f>
        <v>39.06454520526092</v>
      </c>
    </row>
    <row r="1204" spans="1:25" x14ac:dyDescent="0.25">
      <c r="A1204" s="4">
        <v>1198</v>
      </c>
      <c r="C1204" s="106">
        <f>IF(male=0,VLOOKUP((($A$5:$A$1570/'Life tables'!$I$2)*2)+age,lifetable,13,1),IF(male=1,VLOOKUP((($A$5:$A$1570/'Life tables'!$I$2)*2)+age,lifetable,10,1),"error"))</f>
        <v>4.026361278947288E-3</v>
      </c>
      <c r="F1204" s="97">
        <f t="shared" si="346"/>
        <v>12.165032466786311</v>
      </c>
      <c r="G1204" s="97">
        <f t="shared" si="361"/>
        <v>1.22200297129891</v>
      </c>
      <c r="H1204" s="97">
        <f t="shared" si="347"/>
        <v>2.79640367056147E-2</v>
      </c>
      <c r="I1204" s="97">
        <f t="shared" si="348"/>
        <v>2.79640367056147E-2</v>
      </c>
      <c r="J1204" s="97">
        <f t="shared" si="362"/>
        <v>5.4126227756990566E-2</v>
      </c>
      <c r="K1204" s="97">
        <f t="shared" si="349"/>
        <v>6.7418498675150346E-2</v>
      </c>
      <c r="L1204" s="97">
        <f t="shared" si="350"/>
        <v>10.765556695644031</v>
      </c>
      <c r="M1204" s="97">
        <f t="shared" si="351"/>
        <v>71.457945855790896</v>
      </c>
      <c r="N1204" s="97">
        <f t="shared" si="363"/>
        <v>6.8815550086623842</v>
      </c>
      <c r="O1204" s="97">
        <f t="shared" si="352"/>
        <v>0.16426200474802774</v>
      </c>
      <c r="P1204" s="97">
        <f t="shared" si="353"/>
        <v>0.16426200474802774</v>
      </c>
      <c r="Q1204" s="97">
        <f t="shared" si="364"/>
        <v>0.3167458892437317</v>
      </c>
      <c r="R1204" s="97">
        <f t="shared" si="354"/>
        <v>1.2876354056086992E-2</v>
      </c>
      <c r="S1204" s="97">
        <f t="shared" si="355"/>
        <v>63.918244594332634</v>
      </c>
      <c r="T1204" s="97">
        <f t="shared" si="356"/>
        <v>301.38371888973711</v>
      </c>
      <c r="U1204" s="97">
        <f t="shared" si="357"/>
        <v>615.44446975741607</v>
      </c>
      <c r="V1204" s="33">
        <f t="shared" si="358"/>
        <v>999.99999999999841</v>
      </c>
      <c r="W1204" s="101">
        <f t="shared" si="359"/>
        <v>4149.1273450069493</v>
      </c>
      <c r="X1204" s="108">
        <f t="shared" si="360"/>
        <v>83.171811352845253</v>
      </c>
      <c r="Y1204" s="32">
        <f>(uNES*L1204+ uOCEX*G1204+uEREX*'PH + UC'!H1204+uHOEX*I1204+uNES*S1204+ uOCEX*N1204+uEREX*O1204+uHOEX*P1204)/(1+oDR)^A$5:A$65536</f>
        <v>38.842608287006932</v>
      </c>
    </row>
    <row r="1205" spans="1:25" x14ac:dyDescent="0.25">
      <c r="A1205" s="4">
        <v>1199</v>
      </c>
      <c r="C1205" s="106">
        <f>IF(male=0,VLOOKUP((($A$5:$A$1570/'Life tables'!$I$2)*2)+age,lifetable,13,1),IF(male=1,VLOOKUP((($A$5:$A$1570/'Life tables'!$I$2)*2)+age,lifetable,10,1),"error"))</f>
        <v>4.026361278947288E-3</v>
      </c>
      <c r="F1205" s="97">
        <f t="shared" si="346"/>
        <v>12.099382082113754</v>
      </c>
      <c r="G1205" s="97">
        <f t="shared" si="361"/>
        <v>1.2154082527598666</v>
      </c>
      <c r="H1205" s="97">
        <f t="shared" si="347"/>
        <v>2.7813124673794525E-2</v>
      </c>
      <c r="I1205" s="97">
        <f t="shared" si="348"/>
        <v>2.7813124673794525E-2</v>
      </c>
      <c r="J1205" s="97">
        <f t="shared" si="362"/>
        <v>5.3834127618102932E-2</v>
      </c>
      <c r="K1205" s="97">
        <f t="shared" si="349"/>
        <v>6.7054664843703191E-2</v>
      </c>
      <c r="L1205" s="97">
        <f t="shared" si="350"/>
        <v>10.707458787544493</v>
      </c>
      <c r="M1205" s="97">
        <f t="shared" si="351"/>
        <v>71.07242927073149</v>
      </c>
      <c r="N1205" s="97">
        <f t="shared" si="363"/>
        <v>6.8444289262503339</v>
      </c>
      <c r="O1205" s="97">
        <f t="shared" si="352"/>
        <v>0.1633758090091624</v>
      </c>
      <c r="P1205" s="97">
        <f t="shared" si="353"/>
        <v>0.1633758090091624</v>
      </c>
      <c r="Q1205" s="97">
        <f t="shared" si="364"/>
        <v>0.31503704088417656</v>
      </c>
      <c r="R1205" s="97">
        <f t="shared" si="354"/>
        <v>1.2806885951675813E-2</v>
      </c>
      <c r="S1205" s="97">
        <f t="shared" si="355"/>
        <v>63.573404799626978</v>
      </c>
      <c r="T1205" s="97">
        <f t="shared" si="356"/>
        <v>301.75259005823938</v>
      </c>
      <c r="U1205" s="97">
        <f t="shared" si="357"/>
        <v>615.52433130821146</v>
      </c>
      <c r="V1205" s="33">
        <f t="shared" si="358"/>
        <v>999.99999999999841</v>
      </c>
      <c r="W1205" s="101">
        <f t="shared" si="359"/>
        <v>4122.0329680712139</v>
      </c>
      <c r="X1205" s="108">
        <f t="shared" si="360"/>
        <v>82.723078633547587</v>
      </c>
      <c r="Y1205" s="32">
        <f>(uNES*L1205+ uOCEX*G1205+uEREX*'PH + UC'!H1205+uHOEX*I1205+uNES*S1205+ uOCEX*N1205+uEREX*O1205+uHOEX*P1205)/(1+oDR)^A$5:A$65536</f>
        <v>38.621932298579758</v>
      </c>
    </row>
    <row r="1206" spans="1:25" x14ac:dyDescent="0.25">
      <c r="A1206" s="4">
        <v>1200</v>
      </c>
      <c r="C1206" s="106">
        <f>IF(male=0,VLOOKUP((($A$5:$A$1570/'Life tables'!$I$2)*2)+age,lifetable,13,1),IF(male=1,VLOOKUP((($A$5:$A$1570/'Life tables'!$I$2)*2)+age,lifetable,10,1),"error"))</f>
        <v>4.4968558322060481E-3</v>
      </c>
      <c r="F1206" s="97">
        <f t="shared" si="346"/>
        <v>12.034086816736696</v>
      </c>
      <c r="G1206" s="97">
        <f t="shared" si="361"/>
        <v>1.2088492066972798</v>
      </c>
      <c r="H1206" s="97">
        <f t="shared" si="347"/>
        <v>2.7663028962772618E-2</v>
      </c>
      <c r="I1206" s="97">
        <f t="shared" si="348"/>
        <v>2.7663028962772618E-2</v>
      </c>
      <c r="J1206" s="97">
        <f t="shared" si="362"/>
        <v>5.9800367398766111E-2</v>
      </c>
      <c r="K1206" s="97">
        <f t="shared" si="349"/>
        <v>6.669279908014393E-2</v>
      </c>
      <c r="L1206" s="97">
        <f t="shared" si="350"/>
        <v>10.643418385634961</v>
      </c>
      <c r="M1206" s="97">
        <f t="shared" si="351"/>
        <v>70.688991816810898</v>
      </c>
      <c r="N1206" s="97">
        <f t="shared" si="363"/>
        <v>6.8075030686716529</v>
      </c>
      <c r="O1206" s="97">
        <f t="shared" si="352"/>
        <v>0.16249439261631526</v>
      </c>
      <c r="P1206" s="97">
        <f t="shared" si="353"/>
        <v>0.16249439261631526</v>
      </c>
      <c r="Q1206" s="97">
        <f t="shared" si="364"/>
        <v>0.3499519927155833</v>
      </c>
      <c r="R1206" s="97">
        <f t="shared" si="354"/>
        <v>1.273779249599476E-2</v>
      </c>
      <c r="S1206" s="97">
        <f t="shared" si="355"/>
        <v>63.193810177695035</v>
      </c>
      <c r="T1206" s="97">
        <f t="shared" si="356"/>
        <v>302.16234241835372</v>
      </c>
      <c r="U1206" s="97">
        <f t="shared" si="357"/>
        <v>615.60376189978763</v>
      </c>
      <c r="V1206" s="33">
        <f t="shared" si="358"/>
        <v>999.99999999999841</v>
      </c>
      <c r="W1206" s="101">
        <f t="shared" si="359"/>
        <v>4093.2672572425195</v>
      </c>
      <c r="X1206" s="108">
        <f t="shared" si="360"/>
        <v>82.233895681857106</v>
      </c>
      <c r="Y1206" s="32">
        <f>(uNES*L1206+ uOCEX*G1206+uEREX*'PH + UC'!H1206+uHOEX*I1206+uNES*S1206+ uOCEX*N1206+uEREX*O1206+uHOEX*P1206)/(1+oDR)^A$5:A$65536</f>
        <v>38.382170457724371</v>
      </c>
    </row>
    <row r="1207" spans="1:25" x14ac:dyDescent="0.25">
      <c r="A1207" s="4">
        <v>1201</v>
      </c>
      <c r="C1207" s="106">
        <f>IF(male=0,VLOOKUP((($A$5:$A$1570/'Life tables'!$I$2)*2)+age,lifetable,13,1),IF(male=1,VLOOKUP((($A$5:$A$1570/'Life tables'!$I$2)*2)+age,lifetable,10,1),"error"))</f>
        <v>4.4968558322060481E-3</v>
      </c>
      <c r="F1207" s="97">
        <f t="shared" si="346"/>
        <v>11.962861311825932</v>
      </c>
      <c r="G1207" s="97">
        <f t="shared" si="361"/>
        <v>1.2016944556622247</v>
      </c>
      <c r="H1207" s="97">
        <f t="shared" si="347"/>
        <v>2.7499301275309512E-2</v>
      </c>
      <c r="I1207" s="97">
        <f t="shared" si="348"/>
        <v>2.7499301275309512E-2</v>
      </c>
      <c r="J1207" s="97">
        <f t="shared" si="362"/>
        <v>5.9446430168073827E-2</v>
      </c>
      <c r="K1207" s="97">
        <f t="shared" si="349"/>
        <v>6.6298067983324119E-2</v>
      </c>
      <c r="L1207" s="97">
        <f t="shared" si="350"/>
        <v>10.580423755461691</v>
      </c>
      <c r="M1207" s="97">
        <f t="shared" si="351"/>
        <v>70.271034370031174</v>
      </c>
      <c r="N1207" s="97">
        <f t="shared" si="363"/>
        <v>6.7672528609886724</v>
      </c>
      <c r="O1207" s="97">
        <f t="shared" si="352"/>
        <v>0.16153362433106458</v>
      </c>
      <c r="P1207" s="97">
        <f t="shared" si="353"/>
        <v>0.16153362433106458</v>
      </c>
      <c r="Q1207" s="97">
        <f t="shared" si="364"/>
        <v>0.3478828580793174</v>
      </c>
      <c r="R1207" s="97">
        <f t="shared" si="354"/>
        <v>1.2662478715271553E-2</v>
      </c>
      <c r="S1207" s="97">
        <f t="shared" si="355"/>
        <v>62.820168923585783</v>
      </c>
      <c r="T1207" s="97">
        <f t="shared" si="356"/>
        <v>302.56967170660113</v>
      </c>
      <c r="U1207" s="97">
        <f t="shared" si="357"/>
        <v>615.6827224464862</v>
      </c>
      <c r="V1207" s="33">
        <f t="shared" si="358"/>
        <v>999.99999999999841</v>
      </c>
      <c r="W1207" s="101">
        <f t="shared" si="359"/>
        <v>4064.4233323599051</v>
      </c>
      <c r="X1207" s="108">
        <f t="shared" si="360"/>
        <v>81.747605846911114</v>
      </c>
      <c r="Y1207" s="32">
        <f>(uNES*L1207+ uOCEX*G1207+uEREX*'PH + UC'!H1207+uHOEX*I1207+uNES*S1207+ uOCEX*N1207+uEREX*O1207+uHOEX*P1207)/(1+oDR)^A$5:A$65536</f>
        <v>38.144224669369613</v>
      </c>
    </row>
    <row r="1208" spans="1:25" x14ac:dyDescent="0.25">
      <c r="A1208" s="4">
        <v>1202</v>
      </c>
      <c r="C1208" s="106">
        <f>IF(male=0,VLOOKUP((($A$5:$A$1570/'Life tables'!$I$2)*2)+age,lifetable,13,1),IF(male=1,VLOOKUP((($A$5:$A$1570/'Life tables'!$I$2)*2)+age,lifetable,10,1),"error"))</f>
        <v>4.4968558322060481E-3</v>
      </c>
      <c r="F1208" s="97">
        <f t="shared" si="346"/>
        <v>11.892060381535781</v>
      </c>
      <c r="G1208" s="97">
        <f t="shared" si="361"/>
        <v>1.1945823540363958</v>
      </c>
      <c r="H1208" s="97">
        <f t="shared" si="347"/>
        <v>2.7336549567179586E-2</v>
      </c>
      <c r="I1208" s="97">
        <f t="shared" si="348"/>
        <v>2.7336549567179586E-2</v>
      </c>
      <c r="J1208" s="97">
        <f t="shared" si="362"/>
        <v>5.9094602754161785E-2</v>
      </c>
      <c r="K1208" s="97">
        <f t="shared" si="349"/>
        <v>6.5905689875168774E-2</v>
      </c>
      <c r="L1208" s="97">
        <f t="shared" si="350"/>
        <v>10.517804635735697</v>
      </c>
      <c r="M1208" s="97">
        <f t="shared" si="351"/>
        <v>69.855545465375357</v>
      </c>
      <c r="N1208" s="97">
        <f t="shared" si="363"/>
        <v>6.7272403792606355</v>
      </c>
      <c r="O1208" s="97">
        <f t="shared" si="352"/>
        <v>0.16057853053971688</v>
      </c>
      <c r="P1208" s="97">
        <f t="shared" si="353"/>
        <v>0.16057853053971688</v>
      </c>
      <c r="Q1208" s="97">
        <f t="shared" si="364"/>
        <v>0.3458259441752074</v>
      </c>
      <c r="R1208" s="97">
        <f t="shared" si="354"/>
        <v>1.2587609753133727E-2</v>
      </c>
      <c r="S1208" s="97">
        <f t="shared" si="355"/>
        <v>62.448734471106945</v>
      </c>
      <c r="T1208" s="97">
        <f t="shared" si="356"/>
        <v>302.97459225353049</v>
      </c>
      <c r="U1208" s="97">
        <f t="shared" si="357"/>
        <v>615.76121574611454</v>
      </c>
      <c r="V1208" s="33">
        <f t="shared" si="358"/>
        <v>999.99999999999852</v>
      </c>
      <c r="W1208" s="101">
        <f t="shared" si="359"/>
        <v>4035.7828351815024</v>
      </c>
      <c r="X1208" s="108">
        <f t="shared" si="360"/>
        <v>81.264192000353461</v>
      </c>
      <c r="Y1208" s="32">
        <f>(uNES*L1208+ uOCEX*G1208+uEREX*'PH + UC'!H1208+uHOEX*I1208+uNES*S1208+ uOCEX*N1208+uEREX*O1208+uHOEX*P1208)/(1+oDR)^A$5:A$65536</f>
        <v>37.907754144259485</v>
      </c>
    </row>
    <row r="1209" spans="1:25" x14ac:dyDescent="0.25">
      <c r="A1209" s="4">
        <v>1203</v>
      </c>
      <c r="C1209" s="106">
        <f>IF(male=0,VLOOKUP((($A$5:$A$1570/'Life tables'!$I$2)*2)+age,lifetable,13,1),IF(male=1,VLOOKUP((($A$5:$A$1570/'Life tables'!$I$2)*2)+age,lifetable,10,1),"error"))</f>
        <v>4.4968558322060481E-3</v>
      </c>
      <c r="F1209" s="97">
        <f t="shared" si="346"/>
        <v>11.821681332747005</v>
      </c>
      <c r="G1209" s="97">
        <f t="shared" si="361"/>
        <v>1.1875126312903295</v>
      </c>
      <c r="H1209" s="97">
        <f t="shared" si="347"/>
        <v>2.7174767647648423E-2</v>
      </c>
      <c r="I1209" s="97">
        <f t="shared" si="348"/>
        <v>2.7174767647648423E-2</v>
      </c>
      <c r="J1209" s="97">
        <f t="shared" si="362"/>
        <v>5.8744871774251348E-2</v>
      </c>
      <c r="K1209" s="97">
        <f t="shared" si="349"/>
        <v>6.5515649830435715E-2</v>
      </c>
      <c r="L1209" s="97">
        <f t="shared" si="350"/>
        <v>10.455558644556692</v>
      </c>
      <c r="M1209" s="97">
        <f t="shared" si="351"/>
        <v>69.44251066760647</v>
      </c>
      <c r="N1209" s="97">
        <f t="shared" si="363"/>
        <v>6.6874642333429453</v>
      </c>
      <c r="O1209" s="97">
        <f t="shared" si="352"/>
        <v>0.15962907805966473</v>
      </c>
      <c r="P1209" s="97">
        <f t="shared" si="353"/>
        <v>0.15962907805966473</v>
      </c>
      <c r="Q1209" s="97">
        <f t="shared" si="364"/>
        <v>0.34378117954035903</v>
      </c>
      <c r="R1209" s="97">
        <f t="shared" si="354"/>
        <v>1.2513183008425875E-2</v>
      </c>
      <c r="S1209" s="97">
        <f t="shared" si="355"/>
        <v>62.079493915595414</v>
      </c>
      <c r="T1209" s="97">
        <f t="shared" si="356"/>
        <v>303.37711830484511</v>
      </c>
      <c r="U1209" s="97">
        <f t="shared" si="357"/>
        <v>615.83924457895341</v>
      </c>
      <c r="V1209" s="33">
        <f t="shared" si="358"/>
        <v>999.99999999999852</v>
      </c>
      <c r="W1209" s="101">
        <f t="shared" si="359"/>
        <v>4007.3443332187267</v>
      </c>
      <c r="X1209" s="108">
        <f t="shared" si="360"/>
        <v>80.783637116200012</v>
      </c>
      <c r="Y1209" s="32">
        <f>(uNES*L1209+ uOCEX*G1209+uEREX*'PH + UC'!H1209+uHOEX*I1209+uNES*S1209+ uOCEX*N1209+uEREX*O1209+uHOEX*P1209)/(1+oDR)^A$5:A$65536</f>
        <v>37.672749727861245</v>
      </c>
    </row>
    <row r="1210" spans="1:25" x14ac:dyDescent="0.25">
      <c r="A1210" s="4">
        <v>1204</v>
      </c>
      <c r="C1210" s="106">
        <f>IF(male=0,VLOOKUP((($A$5:$A$1570/'Life tables'!$I$2)*2)+age,lifetable,13,1),IF(male=1,VLOOKUP((($A$5:$A$1570/'Life tables'!$I$2)*2)+age,lifetable,10,1),"error"))</f>
        <v>4.4968558322060481E-3</v>
      </c>
      <c r="F1210" s="97">
        <f t="shared" si="346"/>
        <v>11.751721498087683</v>
      </c>
      <c r="G1210" s="97">
        <f t="shared" si="361"/>
        <v>1.1804850194809335</v>
      </c>
      <c r="H1210" s="97">
        <f t="shared" si="347"/>
        <v>2.701394938516755E-2</v>
      </c>
      <c r="I1210" s="97">
        <f t="shared" si="348"/>
        <v>2.701394938516755E-2</v>
      </c>
      <c r="J1210" s="97">
        <f t="shared" si="362"/>
        <v>5.8397223973508723E-2</v>
      </c>
      <c r="K1210" s="97">
        <f t="shared" si="349"/>
        <v>6.5127933066574148E-2</v>
      </c>
      <c r="L1210" s="97">
        <f t="shared" si="350"/>
        <v>10.393683422796332</v>
      </c>
      <c r="M1210" s="97">
        <f t="shared" si="351"/>
        <v>69.031915618112336</v>
      </c>
      <c r="N1210" s="97">
        <f t="shared" si="363"/>
        <v>6.6479230404701397</v>
      </c>
      <c r="O1210" s="97">
        <f t="shared" si="352"/>
        <v>0.15868523388443986</v>
      </c>
      <c r="P1210" s="97">
        <f t="shared" si="353"/>
        <v>0.15868523388443986</v>
      </c>
      <c r="Q1210" s="97">
        <f t="shared" si="364"/>
        <v>0.3417484930912158</v>
      </c>
      <c r="R1210" s="97">
        <f t="shared" si="354"/>
        <v>1.2439195893799984E-2</v>
      </c>
      <c r="S1210" s="97">
        <f t="shared" si="355"/>
        <v>61.7124344208883</v>
      </c>
      <c r="T1210" s="97">
        <f t="shared" si="356"/>
        <v>303.77726402190984</v>
      </c>
      <c r="U1210" s="97">
        <f t="shared" si="357"/>
        <v>615.91681170791378</v>
      </c>
      <c r="V1210" s="33">
        <f t="shared" si="358"/>
        <v>999.99999999999852</v>
      </c>
      <c r="W1210" s="101">
        <f t="shared" si="359"/>
        <v>3979.106403934325</v>
      </c>
      <c r="X1210" s="108">
        <f t="shared" si="360"/>
        <v>80.305924270174927</v>
      </c>
      <c r="Y1210" s="32">
        <f>(uNES*L1210+ uOCEX*G1210+uEREX*'PH + UC'!H1210+uHOEX*I1210+uNES*S1210+ uOCEX*N1210+uEREX*O1210+uHOEX*P1210)/(1+oDR)^A$5:A$65536</f>
        <v>37.439202322876845</v>
      </c>
    </row>
    <row r="1211" spans="1:25" x14ac:dyDescent="0.25">
      <c r="A1211" s="4">
        <v>1205</v>
      </c>
      <c r="C1211" s="106">
        <f>IF(male=0,VLOOKUP((($A$5:$A$1570/'Life tables'!$I$2)*2)+age,lifetable,13,1),IF(male=1,VLOOKUP((($A$5:$A$1570/'Life tables'!$I$2)*2)+age,lifetable,10,1),"error"))</f>
        <v>4.4968558322060481E-3</v>
      </c>
      <c r="F1211" s="97">
        <f t="shared" si="346"/>
        <v>11.682178235252172</v>
      </c>
      <c r="G1211" s="97">
        <f t="shared" si="361"/>
        <v>1.1734992531830764</v>
      </c>
      <c r="H1211" s="97">
        <f t="shared" si="347"/>
        <v>2.6854088705808903E-2</v>
      </c>
      <c r="I1211" s="97">
        <f t="shared" si="348"/>
        <v>2.6854088705808903E-2</v>
      </c>
      <c r="J1211" s="97">
        <f t="shared" si="362"/>
        <v>5.805164622166064E-2</v>
      </c>
      <c r="K1211" s="97">
        <f t="shared" si="349"/>
        <v>6.4742524939950377E-2</v>
      </c>
      <c r="L1211" s="97">
        <f t="shared" si="350"/>
        <v>10.332176633495866</v>
      </c>
      <c r="M1211" s="97">
        <f t="shared" si="351"/>
        <v>68.623746034922746</v>
      </c>
      <c r="N1211" s="97">
        <f t="shared" si="363"/>
        <v>6.6086154252575433</v>
      </c>
      <c r="O1211" s="97">
        <f t="shared" si="352"/>
        <v>0.15774696518375267</v>
      </c>
      <c r="P1211" s="97">
        <f t="shared" si="353"/>
        <v>0.15774696518375267</v>
      </c>
      <c r="Q1211" s="97">
        <f t="shared" si="364"/>
        <v>0.33972781412364395</v>
      </c>
      <c r="R1211" s="97">
        <f t="shared" si="354"/>
        <v>1.2365645835718534E-2</v>
      </c>
      <c r="S1211" s="97">
        <f t="shared" si="355"/>
        <v>61.347543219338334</v>
      </c>
      <c r="T1211" s="97">
        <f t="shared" si="356"/>
        <v>304.17504348225515</v>
      </c>
      <c r="U1211" s="97">
        <f t="shared" si="357"/>
        <v>615.99391987868944</v>
      </c>
      <c r="V1211" s="33">
        <f t="shared" si="358"/>
        <v>999.99999999999852</v>
      </c>
      <c r="W1211" s="101">
        <f t="shared" si="359"/>
        <v>3951.0676346807372</v>
      </c>
      <c r="X1211" s="108">
        <f t="shared" si="360"/>
        <v>79.831036639053934</v>
      </c>
      <c r="Y1211" s="32">
        <f>(uNES*L1211+ uOCEX*G1211+uEREX*'PH + UC'!H1211+uHOEX*I1211+uNES*S1211+ uOCEX*N1211+uEREX*O1211+uHOEX*P1211)/(1+oDR)^A$5:A$65536</f>
        <v>37.207102888862202</v>
      </c>
    </row>
    <row r="1212" spans="1:25" x14ac:dyDescent="0.25">
      <c r="A1212" s="4">
        <v>1206</v>
      </c>
      <c r="C1212" s="106">
        <f>IF(male=0,VLOOKUP((($A$5:$A$1570/'Life tables'!$I$2)*2)+age,lifetable,13,1),IF(male=1,VLOOKUP((($A$5:$A$1570/'Life tables'!$I$2)*2)+age,lifetable,10,1),"error"))</f>
        <v>4.4968558322060481E-3</v>
      </c>
      <c r="F1212" s="97">
        <f t="shared" si="346"/>
        <v>11.613048926352569</v>
      </c>
      <c r="G1212" s="97">
        <f t="shared" si="361"/>
        <v>1.1665550694244389</v>
      </c>
      <c r="H1212" s="97">
        <f t="shared" si="347"/>
        <v>2.6695179591774046E-2</v>
      </c>
      <c r="I1212" s="97">
        <f t="shared" si="348"/>
        <v>2.6695179591774046E-2</v>
      </c>
      <c r="J1212" s="97">
        <f t="shared" si="362"/>
        <v>5.7708125509771668E-2</v>
      </c>
      <c r="K1212" s="97">
        <f t="shared" si="349"/>
        <v>6.4359410942253559E-2</v>
      </c>
      <c r="L1212" s="97">
        <f t="shared" si="350"/>
        <v>10.271035961292556</v>
      </c>
      <c r="M1212" s="97">
        <f t="shared" si="351"/>
        <v>68.217987712701358</v>
      </c>
      <c r="N1212" s="97">
        <f t="shared" si="363"/>
        <v>6.5695400197004892</v>
      </c>
      <c r="O1212" s="97">
        <f t="shared" si="352"/>
        <v>0.15681423930347352</v>
      </c>
      <c r="P1212" s="97">
        <f t="shared" si="353"/>
        <v>0.15681423930347352</v>
      </c>
      <c r="Q1212" s="97">
        <f t="shared" si="364"/>
        <v>0.33771907231289239</v>
      </c>
      <c r="R1212" s="97">
        <f t="shared" si="354"/>
        <v>1.2292530274453026E-2</v>
      </c>
      <c r="S1212" s="97">
        <f t="shared" si="355"/>
        <v>60.984807611806573</v>
      </c>
      <c r="T1212" s="97">
        <f t="shared" si="356"/>
        <v>304.57047068007779</v>
      </c>
      <c r="U1212" s="97">
        <f t="shared" si="357"/>
        <v>616.07057181990615</v>
      </c>
      <c r="V1212" s="33">
        <f t="shared" si="358"/>
        <v>999.99999999999852</v>
      </c>
      <c r="W1212" s="101">
        <f t="shared" si="359"/>
        <v>3923.2266226384213</v>
      </c>
      <c r="X1212" s="108">
        <f t="shared" si="360"/>
        <v>79.358957500014554</v>
      </c>
      <c r="Y1212" s="32">
        <f>(uNES*L1212+ uOCEX*G1212+uEREX*'PH + UC'!H1212+uHOEX*I1212+uNES*S1212+ uOCEX*N1212+uEREX*O1212+uHOEX*P1212)/(1+oDR)^A$5:A$65536</f>
        <v>36.976442441849855</v>
      </c>
    </row>
    <row r="1213" spans="1:25" x14ac:dyDescent="0.25">
      <c r="A1213" s="4">
        <v>1207</v>
      </c>
      <c r="C1213" s="106">
        <f>IF(male=0,VLOOKUP((($A$5:$A$1570/'Life tables'!$I$2)*2)+age,lifetable,13,1),IF(male=1,VLOOKUP((($A$5:$A$1570/'Life tables'!$I$2)*2)+age,lifetable,10,1),"error"))</f>
        <v>4.4968558322060481E-3</v>
      </c>
      <c r="F1213" s="97">
        <f t="shared" si="346"/>
        <v>11.544330977300943</v>
      </c>
      <c r="G1213" s="97">
        <f t="shared" si="361"/>
        <v>1.1596522076234592</v>
      </c>
      <c r="H1213" s="97">
        <f t="shared" si="347"/>
        <v>2.6537216079974075E-2</v>
      </c>
      <c r="I1213" s="97">
        <f t="shared" si="348"/>
        <v>2.6537216079974075E-2</v>
      </c>
      <c r="J1213" s="97">
        <f t="shared" si="362"/>
        <v>5.7366648947174345E-2</v>
      </c>
      <c r="K1213" s="97">
        <f t="shared" si="349"/>
        <v>6.3978576697072131E-2</v>
      </c>
      <c r="L1213" s="97">
        <f t="shared" si="350"/>
        <v>10.210259111873288</v>
      </c>
      <c r="M1213" s="97">
        <f t="shared" si="351"/>
        <v>67.814626522713596</v>
      </c>
      <c r="N1213" s="97">
        <f t="shared" si="363"/>
        <v>6.5306954631712264</v>
      </c>
      <c r="O1213" s="97">
        <f t="shared" si="352"/>
        <v>0.15588702376555905</v>
      </c>
      <c r="P1213" s="97">
        <f t="shared" si="353"/>
        <v>0.15588702376555905</v>
      </c>
      <c r="Q1213" s="97">
        <f t="shared" si="364"/>
        <v>0.33572219771343348</v>
      </c>
      <c r="R1213" s="97">
        <f t="shared" si="354"/>
        <v>1.2219846664078209E-2</v>
      </c>
      <c r="S1213" s="97">
        <f t="shared" si="355"/>
        <v>60.624214967633741</v>
      </c>
      <c r="T1213" s="97">
        <f t="shared" si="356"/>
        <v>304.96355952673838</v>
      </c>
      <c r="U1213" s="97">
        <f t="shared" si="357"/>
        <v>616.14677024326727</v>
      </c>
      <c r="V1213" s="33">
        <f t="shared" si="358"/>
        <v>999.99999999999841</v>
      </c>
      <c r="W1213" s="101">
        <f t="shared" si="359"/>
        <v>3895.581974754175</v>
      </c>
      <c r="X1213" s="108">
        <f t="shared" si="360"/>
        <v>78.889670229992788</v>
      </c>
      <c r="Y1213" s="32">
        <f>(uNES*L1213+ uOCEX*G1213+uEREX*'PH + UC'!H1213+uHOEX*I1213+uNES*S1213+ uOCEX*N1213+uEREX*O1213+uHOEX*P1213)/(1+oDR)^A$5:A$65536</f>
        <v>36.74721205397551</v>
      </c>
    </row>
    <row r="1214" spans="1:25" x14ac:dyDescent="0.25">
      <c r="A1214" s="4">
        <v>1208</v>
      </c>
      <c r="C1214" s="106">
        <f>IF(male=0,VLOOKUP((($A$5:$A$1570/'Life tables'!$I$2)*2)+age,lifetable,13,1),IF(male=1,VLOOKUP((($A$5:$A$1570/'Life tables'!$I$2)*2)+age,lifetable,10,1),"error"))</f>
        <v>4.4968558322060481E-3</v>
      </c>
      <c r="F1214" s="97">
        <f t="shared" si="346"/>
        <v>11.476021817220694</v>
      </c>
      <c r="G1214" s="97">
        <f t="shared" si="361"/>
        <v>1.1527904095302028</v>
      </c>
      <c r="H1214" s="97">
        <f t="shared" si="347"/>
        <v>2.6380192260676501E-2</v>
      </c>
      <c r="I1214" s="97">
        <f t="shared" si="348"/>
        <v>2.6380192260676501E-2</v>
      </c>
      <c r="J1214" s="97">
        <f t="shared" si="362"/>
        <v>5.7027203758544108E-2</v>
      </c>
      <c r="K1214" s="97">
        <f t="shared" si="349"/>
        <v>6.3600007956631482E-2</v>
      </c>
      <c r="L1214" s="97">
        <f t="shared" si="350"/>
        <v>10.149843811453962</v>
      </c>
      <c r="M1214" s="97">
        <f t="shared" si="351"/>
        <v>67.413648412772076</v>
      </c>
      <c r="N1214" s="97">
        <f t="shared" si="363"/>
        <v>6.4920804024136629</v>
      </c>
      <c r="O1214" s="97">
        <f t="shared" si="352"/>
        <v>0.15496528626792663</v>
      </c>
      <c r="P1214" s="97">
        <f t="shared" si="353"/>
        <v>0.15496528626792663</v>
      </c>
      <c r="Q1214" s="97">
        <f t="shared" si="364"/>
        <v>0.33373712075869333</v>
      </c>
      <c r="R1214" s="97">
        <f t="shared" si="354"/>
        <v>1.2147592472462245E-2</v>
      </c>
      <c r="S1214" s="97">
        <f t="shared" si="355"/>
        <v>60.265752724591408</v>
      </c>
      <c r="T1214" s="97">
        <f t="shared" si="356"/>
        <v>305.35432385125563</v>
      </c>
      <c r="U1214" s="97">
        <f t="shared" si="357"/>
        <v>616.22251784369632</v>
      </c>
      <c r="V1214" s="33">
        <f t="shared" si="358"/>
        <v>999.99999999999841</v>
      </c>
      <c r="W1214" s="101">
        <f t="shared" si="359"/>
        <v>3868.1323076794706</v>
      </c>
      <c r="X1214" s="108">
        <f t="shared" si="360"/>
        <v>78.423158305046442</v>
      </c>
      <c r="Y1214" s="32">
        <f>(uNES*L1214+ uOCEX*G1214+uEREX*'PH + UC'!H1214+uHOEX*I1214+uNES*S1214+ uOCEX*N1214+uEREX*O1214+uHOEX*P1214)/(1+oDR)^A$5:A$65536</f>
        <v>36.519402853108112</v>
      </c>
    </row>
    <row r="1215" spans="1:25" x14ac:dyDescent="0.25">
      <c r="A1215" s="4">
        <v>1209</v>
      </c>
      <c r="C1215" s="106">
        <f>IF(male=0,VLOOKUP((($A$5:$A$1570/'Life tables'!$I$2)*2)+age,lifetable,13,1),IF(male=1,VLOOKUP((($A$5:$A$1570/'Life tables'!$I$2)*2)+age,lifetable,10,1),"error"))</f>
        <v>4.4968558322060481E-3</v>
      </c>
      <c r="F1215" s="97">
        <f t="shared" si="346"/>
        <v>11.408118897885521</v>
      </c>
      <c r="G1215" s="97">
        <f t="shared" si="361"/>
        <v>1.1459694191700043</v>
      </c>
      <c r="H1215" s="97">
        <f t="shared" si="347"/>
        <v>2.6224102276215588E-2</v>
      </c>
      <c r="I1215" s="97">
        <f t="shared" si="348"/>
        <v>2.6224102276215588E-2</v>
      </c>
      <c r="J1215" s="97">
        <f t="shared" si="362"/>
        <v>5.6689777281111284E-2</v>
      </c>
      <c r="K1215" s="97">
        <f t="shared" si="349"/>
        <v>6.3223690598684767E-2</v>
      </c>
      <c r="L1215" s="97">
        <f t="shared" si="350"/>
        <v>10.08978780628329</v>
      </c>
      <c r="M1215" s="97">
        <f t="shared" si="351"/>
        <v>67.015039407160927</v>
      </c>
      <c r="N1215" s="97">
        <f t="shared" si="363"/>
        <v>6.4536934915360806</v>
      </c>
      <c r="O1215" s="97">
        <f t="shared" si="352"/>
        <v>0.15404899468428046</v>
      </c>
      <c r="P1215" s="97">
        <f t="shared" si="353"/>
        <v>0.15404899468428046</v>
      </c>
      <c r="Q1215" s="97">
        <f t="shared" si="364"/>
        <v>0.33176377226067699</v>
      </c>
      <c r="R1215" s="97">
        <f t="shared" si="354"/>
        <v>1.207576518125306E-2</v>
      </c>
      <c r="S1215" s="97">
        <f t="shared" si="355"/>
        <v>59.909408388814356</v>
      </c>
      <c r="T1215" s="97">
        <f t="shared" si="356"/>
        <v>305.74277740079742</v>
      </c>
      <c r="U1215" s="97">
        <f t="shared" si="357"/>
        <v>616.29781729947626</v>
      </c>
      <c r="V1215" s="33">
        <f t="shared" si="358"/>
        <v>999.99999999999841</v>
      </c>
      <c r="W1215" s="101">
        <f t="shared" si="359"/>
        <v>3840.8762477088171</v>
      </c>
      <c r="X1215" s="108">
        <f t="shared" si="360"/>
        <v>77.959405299724722</v>
      </c>
      <c r="Y1215" s="32">
        <f>(uNES*L1215+ uOCEX*G1215+uEREX*'PH + UC'!H1215+uHOEX*I1215+uNES*S1215+ uOCEX*N1215+uEREX*O1215+uHOEX*P1215)/(1+oDR)^A$5:A$65536</f>
        <v>36.293006022483411</v>
      </c>
    </row>
    <row r="1216" spans="1:25" x14ac:dyDescent="0.25">
      <c r="A1216" s="4">
        <v>1210</v>
      </c>
      <c r="C1216" s="106">
        <f>IF(male=0,VLOOKUP((($A$5:$A$1570/'Life tables'!$I$2)*2)+age,lifetable,13,1),IF(male=1,VLOOKUP((($A$5:$A$1570/'Life tables'!$I$2)*2)+age,lifetable,10,1),"error"))</f>
        <v>4.4968558322060481E-3</v>
      </c>
      <c r="F1216" s="97">
        <f t="shared" si="346"/>
        <v>11.340619693184514</v>
      </c>
      <c r="G1216" s="97">
        <f t="shared" si="361"/>
        <v>1.1391889827897359</v>
      </c>
      <c r="H1216" s="97">
        <f t="shared" si="347"/>
        <v>2.606894031976276E-2</v>
      </c>
      <c r="I1216" s="97">
        <f t="shared" si="348"/>
        <v>2.606894031976276E-2</v>
      </c>
      <c r="J1216" s="97">
        <f t="shared" si="362"/>
        <v>5.6354356962003152E-2</v>
      </c>
      <c r="K1216" s="97">
        <f t="shared" si="349"/>
        <v>6.2849610623548408E-2</v>
      </c>
      <c r="L1216" s="97">
        <f t="shared" si="350"/>
        <v>10.030088862169702</v>
      </c>
      <c r="M1216" s="97">
        <f t="shared" si="351"/>
        <v>66.6187856065402</v>
      </c>
      <c r="N1216" s="97">
        <f t="shared" si="363"/>
        <v>6.4155333920019277</v>
      </c>
      <c r="O1216" s="97">
        <f t="shared" si="352"/>
        <v>0.1531381170638918</v>
      </c>
      <c r="P1216" s="97">
        <f t="shared" si="353"/>
        <v>0.1531381170638918</v>
      </c>
      <c r="Q1216" s="97">
        <f t="shared" si="364"/>
        <v>0.3298020834094948</v>
      </c>
      <c r="R1216" s="97">
        <f t="shared" si="354"/>
        <v>1.200436228586114E-2</v>
      </c>
      <c r="S1216" s="97">
        <f t="shared" si="355"/>
        <v>59.555169534715134</v>
      </c>
      <c r="T1216" s="97">
        <f t="shared" si="356"/>
        <v>306.12893384116893</v>
      </c>
      <c r="U1216" s="97">
        <f t="shared" si="357"/>
        <v>616.37267127238567</v>
      </c>
      <c r="V1216" s="33">
        <f t="shared" si="358"/>
        <v>999.99999999999841</v>
      </c>
      <c r="W1216" s="101">
        <f t="shared" si="359"/>
        <v>3813.812430718187</v>
      </c>
      <c r="X1216" s="108">
        <f t="shared" si="360"/>
        <v>77.498394886443805</v>
      </c>
      <c r="Y1216" s="32">
        <f>(uNES*L1216+ uOCEX*G1216+uEREX*'PH + UC'!H1216+uHOEX*I1216+uNES*S1216+ uOCEX*N1216+uEREX*O1216+uHOEX*P1216)/(1+oDR)^A$5:A$65536</f>
        <v>36.068012800340981</v>
      </c>
    </row>
    <row r="1217" spans="1:25" x14ac:dyDescent="0.25">
      <c r="A1217" s="4">
        <v>1211</v>
      </c>
      <c r="C1217" s="106">
        <f>IF(male=0,VLOOKUP((($A$5:$A$1570/'Life tables'!$I$2)*2)+age,lifetable,13,1),IF(male=1,VLOOKUP((($A$5:$A$1570/'Life tables'!$I$2)*2)+age,lifetable,10,1),"error"))</f>
        <v>4.4968558322060481E-3</v>
      </c>
      <c r="F1217" s="97">
        <f t="shared" si="346"/>
        <v>11.273521698611999</v>
      </c>
      <c r="G1217" s="97">
        <f t="shared" si="361"/>
        <v>1.1324488488065612</v>
      </c>
      <c r="H1217" s="97">
        <f t="shared" si="347"/>
        <v>2.5914700634153878E-2</v>
      </c>
      <c r="I1217" s="97">
        <f t="shared" si="348"/>
        <v>2.5914700634153878E-2</v>
      </c>
      <c r="J1217" s="97">
        <f t="shared" si="362"/>
        <v>5.6020930355708751E-2</v>
      </c>
      <c r="K1217" s="97">
        <f t="shared" si="349"/>
        <v>6.2477754151274843E-2</v>
      </c>
      <c r="L1217" s="97">
        <f t="shared" si="350"/>
        <v>9.9707447640301474</v>
      </c>
      <c r="M1217" s="97">
        <f t="shared" si="351"/>
        <v>66.224873187831804</v>
      </c>
      <c r="N1217" s="97">
        <f t="shared" si="363"/>
        <v>6.3775987726188355</v>
      </c>
      <c r="O1217" s="97">
        <f t="shared" si="352"/>
        <v>0.15223262163133672</v>
      </c>
      <c r="P1217" s="97">
        <f t="shared" si="353"/>
        <v>0.15223262163133672</v>
      </c>
      <c r="Q1217" s="97">
        <f t="shared" si="364"/>
        <v>0.32785198577279834</v>
      </c>
      <c r="R1217" s="97">
        <f t="shared" si="354"/>
        <v>1.1933381295438954E-2</v>
      </c>
      <c r="S1217" s="97">
        <f t="shared" si="355"/>
        <v>59.203023804882058</v>
      </c>
      <c r="T1217" s="97">
        <f t="shared" si="356"/>
        <v>306.51280675729743</v>
      </c>
      <c r="U1217" s="97">
        <f t="shared" si="357"/>
        <v>616.44708240783234</v>
      </c>
      <c r="V1217" s="33">
        <f t="shared" si="358"/>
        <v>999.99999999999841</v>
      </c>
      <c r="W1217" s="101">
        <f t="shared" si="359"/>
        <v>3786.9395021035357</v>
      </c>
      <c r="X1217" s="108">
        <f t="shared" si="360"/>
        <v>77.040110834868585</v>
      </c>
      <c r="Y1217" s="32">
        <f>(uNES*L1217+ uOCEX*G1217+uEREX*'PH + UC'!H1217+uHOEX*I1217+uNES*S1217+ uOCEX*N1217+uEREX*O1217+uHOEX*P1217)/(1+oDR)^A$5:A$65536</f>
        <v>35.844414479564421</v>
      </c>
    </row>
    <row r="1218" spans="1:25" x14ac:dyDescent="0.25">
      <c r="A1218" s="4">
        <v>1212</v>
      </c>
      <c r="C1218" s="106">
        <f>IF(male=0,VLOOKUP((($A$5:$A$1570/'Life tables'!$I$2)*2)+age,lifetable,13,1),IF(male=1,VLOOKUP((($A$5:$A$1570/'Life tables'!$I$2)*2)+age,lifetable,10,1),"error"))</f>
        <v>4.4968558322060481E-3</v>
      </c>
      <c r="F1218" s="97">
        <f t="shared" si="346"/>
        <v>11.206822430780827</v>
      </c>
      <c r="G1218" s="97">
        <f t="shared" si="361"/>
        <v>1.1257487677590432</v>
      </c>
      <c r="H1218" s="97">
        <f t="shared" si="347"/>
        <v>2.5761377510770445E-2</v>
      </c>
      <c r="I1218" s="97">
        <f t="shared" si="348"/>
        <v>2.5761377510770445E-2</v>
      </c>
      <c r="J1218" s="97">
        <f t="shared" si="362"/>
        <v>5.568948512166029E-2</v>
      </c>
      <c r="K1218" s="97">
        <f t="shared" si="349"/>
        <v>6.2108107418955248E-2</v>
      </c>
      <c r="L1218" s="97">
        <f t="shared" si="350"/>
        <v>9.9117533154596273</v>
      </c>
      <c r="M1218" s="97">
        <f t="shared" si="351"/>
        <v>65.833288404087767</v>
      </c>
      <c r="N1218" s="97">
        <f t="shared" si="363"/>
        <v>6.3398883095259286</v>
      </c>
      <c r="O1218" s="97">
        <f t="shared" si="352"/>
        <v>0.15133247678619344</v>
      </c>
      <c r="P1218" s="97">
        <f t="shared" si="353"/>
        <v>0.15133247678619344</v>
      </c>
      <c r="Q1218" s="97">
        <f t="shared" si="364"/>
        <v>0.32591341129512791</v>
      </c>
      <c r="R1218" s="97">
        <f t="shared" si="354"/>
        <v>1.1862819732857237E-2</v>
      </c>
      <c r="S1218" s="97">
        <f t="shared" si="355"/>
        <v>58.852958909961465</v>
      </c>
      <c r="T1218" s="97">
        <f t="shared" si="356"/>
        <v>306.89440965371421</v>
      </c>
      <c r="U1218" s="97">
        <f t="shared" si="357"/>
        <v>616.52105333498412</v>
      </c>
      <c r="V1218" s="33">
        <f t="shared" si="358"/>
        <v>999.99999999999829</v>
      </c>
      <c r="W1218" s="101">
        <f t="shared" si="359"/>
        <v>3760.2561167194035</v>
      </c>
      <c r="X1218" s="108">
        <f t="shared" si="360"/>
        <v>76.5845370113</v>
      </c>
      <c r="Y1218" s="32">
        <f>(uNES*L1218+ uOCEX*G1218+uEREX*'PH + UC'!H1218+uHOEX*I1218+uNES*S1218+ uOCEX*N1218+uEREX*O1218+uHOEX*P1218)/(1+oDR)^A$5:A$65536</f>
        <v>35.622202407324984</v>
      </c>
    </row>
    <row r="1219" spans="1:25" x14ac:dyDescent="0.25">
      <c r="A1219" s="4">
        <v>1213</v>
      </c>
      <c r="C1219" s="106">
        <f>IF(male=0,VLOOKUP((($A$5:$A$1570/'Life tables'!$I$2)*2)+age,lifetable,13,1),IF(male=1,VLOOKUP((($A$5:$A$1570/'Life tables'!$I$2)*2)+age,lifetable,10,1),"error"))</f>
        <v>4.4968558322060481E-3</v>
      </c>
      <c r="F1219" s="97">
        <f t="shared" si="346"/>
        <v>11.140519426957862</v>
      </c>
      <c r="G1219" s="97">
        <f t="shared" si="361"/>
        <v>1.1190884922604847</v>
      </c>
      <c r="H1219" s="97">
        <f t="shared" si="347"/>
        <v>2.5608965288471817E-2</v>
      </c>
      <c r="I1219" s="97">
        <f t="shared" si="348"/>
        <v>2.5608965288471817E-2</v>
      </c>
      <c r="J1219" s="97">
        <f t="shared" si="362"/>
        <v>5.5360009021924929E-2</v>
      </c>
      <c r="K1219" s="97">
        <f t="shared" si="349"/>
        <v>6.1740656778145095E-2</v>
      </c>
      <c r="L1219" s="97">
        <f t="shared" si="350"/>
        <v>9.8531123383203632</v>
      </c>
      <c r="M1219" s="97">
        <f t="shared" si="351"/>
        <v>65.44401758434212</v>
      </c>
      <c r="N1219" s="97">
        <f t="shared" si="363"/>
        <v>6.3024006861795643</v>
      </c>
      <c r="O1219" s="97">
        <f t="shared" si="352"/>
        <v>0.15043765110270163</v>
      </c>
      <c r="P1219" s="97">
        <f t="shared" si="353"/>
        <v>0.15043765110270163</v>
      </c>
      <c r="Q1219" s="97">
        <f t="shared" si="364"/>
        <v>0.32398629229717912</v>
      </c>
      <c r="R1219" s="97">
        <f t="shared" si="354"/>
        <v>1.179267513467828E-2</v>
      </c>
      <c r="S1219" s="97">
        <f t="shared" si="355"/>
        <v>58.504962628525291</v>
      </c>
      <c r="T1219" s="97">
        <f t="shared" si="356"/>
        <v>307.27375595503332</v>
      </c>
      <c r="U1219" s="97">
        <f t="shared" si="357"/>
        <v>616.59458666689693</v>
      </c>
      <c r="V1219" s="33">
        <f t="shared" si="358"/>
        <v>999.99999999999829</v>
      </c>
      <c r="W1219" s="101">
        <f t="shared" si="359"/>
        <v>3733.7609388176188</v>
      </c>
      <c r="X1219" s="108">
        <f t="shared" si="360"/>
        <v>76.131657378068056</v>
      </c>
      <c r="Y1219" s="32">
        <f>(uNES*L1219+ uOCEX*G1219+uEREX*'PH + UC'!H1219+uHOEX*I1219+uNES*S1219+ uOCEX*N1219+uEREX*O1219+uHOEX*P1219)/(1+oDR)^A$5:A$65536</f>
        <v>35.401367984728196</v>
      </c>
    </row>
    <row r="1220" spans="1:25" x14ac:dyDescent="0.25">
      <c r="A1220" s="4">
        <v>1214</v>
      </c>
      <c r="C1220" s="106">
        <f>IF(male=0,VLOOKUP((($A$5:$A$1570/'Life tables'!$I$2)*2)+age,lifetable,13,1),IF(male=1,VLOOKUP((($A$5:$A$1570/'Life tables'!$I$2)*2)+age,lifetable,10,1),"error"))</f>
        <v>4.4968558322060481E-3</v>
      </c>
      <c r="F1220" s="97">
        <f t="shared" si="346"/>
        <v>11.074610244620503</v>
      </c>
      <c r="G1220" s="97">
        <f t="shared" si="361"/>
        <v>1.1124677769543783</v>
      </c>
      <c r="H1220" s="97">
        <f t="shared" si="347"/>
        <v>2.5457458352575749E-2</v>
      </c>
      <c r="I1220" s="97">
        <f t="shared" si="348"/>
        <v>2.5457458352575749E-2</v>
      </c>
      <c r="J1220" s="97">
        <f t="shared" si="362"/>
        <v>5.5032489919000997E-2</v>
      </c>
      <c r="K1220" s="97">
        <f t="shared" si="349"/>
        <v>6.1375388692406448E-2</v>
      </c>
      <c r="L1220" s="97">
        <f t="shared" si="350"/>
        <v>9.7948196723495666</v>
      </c>
      <c r="M1220" s="97">
        <f t="shared" si="351"/>
        <v>65.057047133447554</v>
      </c>
      <c r="N1220" s="97">
        <f t="shared" si="363"/>
        <v>6.2651345933376019</v>
      </c>
      <c r="O1220" s="97">
        <f t="shared" si="352"/>
        <v>0.14954811332938711</v>
      </c>
      <c r="P1220" s="97">
        <f t="shared" si="353"/>
        <v>0.14954811332938711</v>
      </c>
      <c r="Q1220" s="97">
        <f t="shared" si="364"/>
        <v>0.3220705614749948</v>
      </c>
      <c r="R1220" s="97">
        <f t="shared" si="354"/>
        <v>1.1722945051126511E-2</v>
      </c>
      <c r="S1220" s="97">
        <f t="shared" si="355"/>
        <v>58.159022806925059</v>
      </c>
      <c r="T1220" s="97">
        <f t="shared" si="356"/>
        <v>307.65085900642731</v>
      </c>
      <c r="U1220" s="97">
        <f t="shared" si="357"/>
        <v>616.66768500064052</v>
      </c>
      <c r="V1220" s="33">
        <f t="shared" si="358"/>
        <v>999.99999999999841</v>
      </c>
      <c r="W1220" s="101">
        <f t="shared" si="359"/>
        <v>3707.4526419861827</v>
      </c>
      <c r="X1220" s="108">
        <f t="shared" si="360"/>
        <v>75.681455992930537</v>
      </c>
      <c r="Y1220" s="32">
        <f>(uNES*L1220+ uOCEX*G1220+uEREX*'PH + UC'!H1220+uHOEX*I1220+uNES*S1220+ uOCEX*N1220+uEREX*O1220+uHOEX*P1220)/(1+oDR)^A$5:A$65536</f>
        <v>35.18190266646377</v>
      </c>
    </row>
    <row r="1221" spans="1:25" x14ac:dyDescent="0.25">
      <c r="A1221" s="4">
        <v>1215</v>
      </c>
      <c r="C1221" s="106">
        <f>IF(male=0,VLOOKUP((($A$5:$A$1570/'Life tables'!$I$2)*2)+age,lifetable,13,1),IF(male=1,VLOOKUP((($A$5:$A$1570/'Life tables'!$I$2)*2)+age,lifetable,10,1),"error"))</f>
        <v>4.4968558322060481E-3</v>
      </c>
      <c r="F1221" s="97">
        <f t="shared" si="346"/>
        <v>11.009092461033136</v>
      </c>
      <c r="G1221" s="97">
        <f t="shared" si="361"/>
        <v>1.1058863784718609</v>
      </c>
      <c r="H1221" s="97">
        <f t="shared" si="347"/>
        <v>2.5306851133884811E-2</v>
      </c>
      <c r="I1221" s="97">
        <f t="shared" si="348"/>
        <v>2.5306851133884811E-2</v>
      </c>
      <c r="J1221" s="97">
        <f t="shared" si="362"/>
        <v>5.4706915773713269E-2</v>
      </c>
      <c r="K1221" s="97">
        <f t="shared" si="349"/>
        <v>6.1012289734960701E-2</v>
      </c>
      <c r="L1221" s="97">
        <f t="shared" si="350"/>
        <v>9.7368731747848312</v>
      </c>
      <c r="M1221" s="97">
        <f t="shared" si="351"/>
        <v>64.672363531897389</v>
      </c>
      <c r="N1221" s="97">
        <f t="shared" si="363"/>
        <v>6.2280887290422555</v>
      </c>
      <c r="O1221" s="97">
        <f t="shared" si="352"/>
        <v>0.14866383238865252</v>
      </c>
      <c r="P1221" s="97">
        <f t="shared" si="353"/>
        <v>0.14866383238865252</v>
      </c>
      <c r="Q1221" s="97">
        <f t="shared" si="364"/>
        <v>0.32016615189908298</v>
      </c>
      <c r="R1221" s="97">
        <f t="shared" si="354"/>
        <v>1.165362704605641E-2</v>
      </c>
      <c r="S1221" s="97">
        <f t="shared" si="355"/>
        <v>57.815127359132688</v>
      </c>
      <c r="T1221" s="97">
        <f t="shared" si="356"/>
        <v>308.02573207410012</v>
      </c>
      <c r="U1221" s="97">
        <f t="shared" si="357"/>
        <v>616.74035091742155</v>
      </c>
      <c r="V1221" s="33">
        <f t="shared" si="358"/>
        <v>999.99999999999841</v>
      </c>
      <c r="W1221" s="101">
        <f t="shared" si="359"/>
        <v>3681.3299090882433</v>
      </c>
      <c r="X1221" s="108">
        <f t="shared" si="360"/>
        <v>75.233917008476709</v>
      </c>
      <c r="Y1221" s="32">
        <f>(uNES*L1221+ uOCEX*G1221+uEREX*'PH + UC'!H1221+uHOEX*I1221+uNES*S1221+ uOCEX*N1221+uEREX*O1221+uHOEX*P1221)/(1+oDR)^A$5:A$65536</f>
        <v>34.963797960458315</v>
      </c>
    </row>
    <row r="1222" spans="1:25" x14ac:dyDescent="0.25">
      <c r="A1222" s="4">
        <v>1216</v>
      </c>
      <c r="C1222" s="106">
        <f>IF(male=0,VLOOKUP((($A$5:$A$1570/'Life tables'!$I$2)*2)+age,lifetable,13,1),IF(male=1,VLOOKUP((($A$5:$A$1570/'Life tables'!$I$2)*2)+age,lifetable,10,1),"error"))</f>
        <v>4.4968558322060481E-3</v>
      </c>
      <c r="F1222" s="97">
        <f t="shared" si="346"/>
        <v>10.943963672842433</v>
      </c>
      <c r="G1222" s="97">
        <f t="shared" si="361"/>
        <v>1.0993440553910609</v>
      </c>
      <c r="H1222" s="97">
        <f t="shared" si="347"/>
        <v>2.5157138107756064E-2</v>
      </c>
      <c r="I1222" s="97">
        <f t="shared" si="348"/>
        <v>2.5157138107756064E-2</v>
      </c>
      <c r="J1222" s="97">
        <f t="shared" si="362"/>
        <v>5.4383274643201911E-2</v>
      </c>
      <c r="K1222" s="97">
        <f t="shared" si="349"/>
        <v>6.0651346586445706E-2</v>
      </c>
      <c r="L1222" s="97">
        <f t="shared" si="350"/>
        <v>9.6792707200062118</v>
      </c>
      <c r="M1222" s="97">
        <f t="shared" si="351"/>
        <v>64.289953335634266</v>
      </c>
      <c r="N1222" s="97">
        <f t="shared" si="363"/>
        <v>6.1912617986016736</v>
      </c>
      <c r="O1222" s="97">
        <f t="shared" si="352"/>
        <v>0.1477847773763375</v>
      </c>
      <c r="P1222" s="97">
        <f t="shared" si="353"/>
        <v>0.1477847773763375</v>
      </c>
      <c r="Q1222" s="97">
        <f t="shared" si="364"/>
        <v>0.31827299701347017</v>
      </c>
      <c r="R1222" s="97">
        <f t="shared" si="354"/>
        <v>1.158471869691804E-2</v>
      </c>
      <c r="S1222" s="97">
        <f t="shared" si="355"/>
        <v>57.473264266569529</v>
      </c>
      <c r="T1222" s="97">
        <f t="shared" si="356"/>
        <v>308.39838834575681</v>
      </c>
      <c r="U1222" s="97">
        <f t="shared" si="357"/>
        <v>616.81258698270494</v>
      </c>
      <c r="V1222" s="33">
        <f t="shared" si="358"/>
        <v>999.99999999999841</v>
      </c>
      <c r="W1222" s="101">
        <f t="shared" si="359"/>
        <v>3655.3914322012783</v>
      </c>
      <c r="X1222" s="108">
        <f t="shared" si="360"/>
        <v>74.789024671536666</v>
      </c>
      <c r="Y1222" s="32">
        <f>(uNES*L1222+ uOCEX*G1222+uEREX*'PH + UC'!H1222+uHOEX*I1222+uNES*S1222+ uOCEX*N1222+uEREX*O1222+uHOEX*P1222)/(1+oDR)^A$5:A$65536</f>
        <v>34.747045427531184</v>
      </c>
    </row>
    <row r="1223" spans="1:25" x14ac:dyDescent="0.25">
      <c r="A1223" s="4">
        <v>1217</v>
      </c>
      <c r="C1223" s="106">
        <f>IF(male=0,VLOOKUP((($A$5:$A$1570/'Life tables'!$I$2)*2)+age,lifetable,13,1),IF(male=1,VLOOKUP((($A$5:$A$1570/'Life tables'!$I$2)*2)+age,lifetable,10,1),"error"))</f>
        <v>4.4968558322060481E-3</v>
      </c>
      <c r="F1223" s="97">
        <f t="shared" si="346"/>
        <v>10.879221495690571</v>
      </c>
      <c r="G1223" s="97">
        <f t="shared" si="361"/>
        <v>1.0928405681982449</v>
      </c>
      <c r="H1223" s="97">
        <f t="shared" si="347"/>
        <v>2.5008313793211973E-2</v>
      </c>
      <c r="I1223" s="97">
        <f t="shared" si="348"/>
        <v>2.5008313793211973E-2</v>
      </c>
      <c r="J1223" s="97">
        <f t="shared" si="362"/>
        <v>5.4061554679000486E-2</v>
      </c>
      <c r="K1223" s="97">
        <f t="shared" si="349"/>
        <v>6.029254603277219E-2</v>
      </c>
      <c r="L1223" s="97">
        <f t="shared" si="350"/>
        <v>9.6220101991941291</v>
      </c>
      <c r="M1223" s="97">
        <f t="shared" si="351"/>
        <v>63.909803175846093</v>
      </c>
      <c r="N1223" s="97">
        <f t="shared" si="363"/>
        <v>6.1546525145702873</v>
      </c>
      <c r="O1223" s="97">
        <f t="shared" si="352"/>
        <v>0.1469109175612498</v>
      </c>
      <c r="P1223" s="97">
        <f t="shared" si="353"/>
        <v>0.1469109175612498</v>
      </c>
      <c r="Q1223" s="97">
        <f t="shared" si="364"/>
        <v>0.31639103063469126</v>
      </c>
      <c r="R1223" s="97">
        <f t="shared" si="354"/>
        <v>1.1516217594720265E-2</v>
      </c>
      <c r="S1223" s="97">
        <f t="shared" si="355"/>
        <v>57.133421577923897</v>
      </c>
      <c r="T1223" s="97">
        <f t="shared" si="356"/>
        <v>308.76884093107049</v>
      </c>
      <c r="U1223" s="97">
        <f t="shared" si="357"/>
        <v>616.88439574633242</v>
      </c>
      <c r="V1223" s="33">
        <f t="shared" si="358"/>
        <v>999.99999999999841</v>
      </c>
      <c r="W1223" s="101">
        <f t="shared" si="359"/>
        <v>3629.635912556424</v>
      </c>
      <c r="X1223" s="108">
        <f t="shared" si="360"/>
        <v>74.346763322595478</v>
      </c>
      <c r="Y1223" s="32">
        <f>(uNES*L1223+ uOCEX*G1223+uEREX*'PH + UC'!H1223+uHOEX*I1223+uNES*S1223+ uOCEX*N1223+uEREX*O1223+uHOEX*P1223)/(1+oDR)^A$5:A$65536</f>
        <v>34.531636681053214</v>
      </c>
    </row>
    <row r="1224" spans="1:25" x14ac:dyDescent="0.25">
      <c r="A1224" s="4">
        <v>1218</v>
      </c>
      <c r="C1224" s="106">
        <f>IF(male=0,VLOOKUP((($A$5:$A$1570/'Life tables'!$I$2)*2)+age,lifetable,13,1),IF(male=1,VLOOKUP((($A$5:$A$1570/'Life tables'!$I$2)*2)+age,lifetable,10,1),"error"))</f>
        <v>4.4968558322060481E-3</v>
      </c>
      <c r="F1224" s="97">
        <f t="shared" ref="F1224:F1287" si="365">E1223*(1-pCAPH)+(L1223+G1223+H1223+I1223)*(1-pCAPH)+(S1223+N1223+O1223+P1223)*(pUAPH)</f>
        <v>10.814863563845362</v>
      </c>
      <c r="G1224" s="97">
        <f t="shared" si="361"/>
        <v>1.0863756792506634</v>
      </c>
      <c r="H1224" s="97">
        <f t="shared" ref="H1224:H1287" si="366">F1224*rrEREX</f>
        <v>2.4860372752090173E-2</v>
      </c>
      <c r="I1224" s="97">
        <f t="shared" ref="I1224:I1287" si="367">F1224*rrHOEX</f>
        <v>2.4860372752090173E-2</v>
      </c>
      <c r="J1224" s="97">
        <f t="shared" si="362"/>
        <v>5.3741744125197957E-2</v>
      </c>
      <c r="K1224" s="97">
        <f t="shared" ref="K1224:K1287" si="368">F1224*amr + I1224*amrHOEX</f>
        <v>5.9935874963074023E-2</v>
      </c>
      <c r="L1224" s="97">
        <f t="shared" ref="L1224:L1287" si="369">F1224-SUM(G1224:K1224)</f>
        <v>9.5650895200022461</v>
      </c>
      <c r="M1224" s="97">
        <f t="shared" ref="M1224:M1287" si="370">E1223*pCAPH+(L1223+G1223+H1223+I1223)*pCAPH+(S1223+N1223+O1223+P1223)*(1-pUAPH)</f>
        <v>63.531899758750122</v>
      </c>
      <c r="N1224" s="97">
        <f t="shared" si="363"/>
        <v>6.1182595967280138</v>
      </c>
      <c r="O1224" s="97">
        <f t="shared" ref="O1224:O1287" si="371">M1224*rrEREXc</f>
        <v>0.14604222238466877</v>
      </c>
      <c r="P1224" s="97">
        <f t="shared" ref="P1224:P1287" si="372">M1224*rrHOEXc</f>
        <v>0.14604222238466877</v>
      </c>
      <c r="Q1224" s="97">
        <f t="shared" si="364"/>
        <v>0.31452018695072009</v>
      </c>
      <c r="R1224" s="97">
        <f t="shared" ref="R1224:R1287" si="373">M1224*amrc + P1224*amrHOEX</f>
        <v>1.1448121343991858E-2</v>
      </c>
      <c r="S1224" s="97">
        <f t="shared" ref="S1224:S1287" si="374">M1224-SUM(N1224:R1224)</f>
        <v>56.795587408958056</v>
      </c>
      <c r="T1224" s="97">
        <f t="shared" ref="T1224:T1287" si="375">J1224+Q1224+T1223</f>
        <v>309.13710286214638</v>
      </c>
      <c r="U1224" s="97">
        <f t="shared" ref="U1224:U1287" si="376">K1224+R1224+U1223</f>
        <v>616.95577974263949</v>
      </c>
      <c r="V1224" s="33">
        <f t="shared" ref="V1224:V1287" si="377">SUM(G1224:I1224,L1224,N1224,O1224,P1224,S1224,T1224,U1224)</f>
        <v>999.99999999999841</v>
      </c>
      <c r="W1224" s="101">
        <f t="shared" ref="W1224:W1287" si="378">IF(A1224=1,((cPH1_+cPHr+(cNES*L1224+(cNES+cOSEX)*G1224+(cNES+cEREX)*H1224+(cNES+cHOEX)*I1224 + (cNES+cNES)*S1224 +(cNES+ cOSEX)*N1224 + (cNES+cEREX)*O1224 + (cNES+cHOEX)*P1224)))/(1+cDR)^A$5:A$65536,(cPHr+(cNES*L1224+(cNES+cOSEX)*G1224+(cNES+cEREX)*H1224+(cNES+cHOEX)*I1224 + (cNES+cNES)*S1224 +(cNES+ cOSEX)*N1224 + (cNES+cEREX)*O1224 + (cNES+cHOEX)*P1224))/(1+cDR)^A$5:A$65536)</f>
        <v>3604.0620604780115</v>
      </c>
      <c r="X1224" s="108">
        <f t="shared" ref="X1224:X1287" si="379">(L1224+G1224+H1224+I1224+N1224+O1224+P1224+S1224)</f>
        <v>73.907117395212495</v>
      </c>
      <c r="Y1224" s="32">
        <f>(uNES*L1224+ uOCEX*G1224+uEREX*'PH + UC'!H1224+uHOEX*I1224+uNES*S1224+ uOCEX*N1224+uEREX*O1224+uHOEX*P1224)/(1+oDR)^A$5:A$65536</f>
        <v>34.31756338660815</v>
      </c>
    </row>
    <row r="1225" spans="1:25" x14ac:dyDescent="0.25">
      <c r="A1225" s="4">
        <v>1219</v>
      </c>
      <c r="C1225" s="106">
        <f>IF(male=0,VLOOKUP((($A$5:$A$1570/'Life tables'!$I$2)*2)+age,lifetable,13,1),IF(male=1,VLOOKUP((($A$5:$A$1570/'Life tables'!$I$2)*2)+age,lifetable,10,1),"error"))</f>
        <v>4.4968558322060481E-3</v>
      </c>
      <c r="F1225" s="97">
        <f t="shared" si="365"/>
        <v>10.750887529846453</v>
      </c>
      <c r="G1225" s="97">
        <f t="shared" si="361"/>
        <v>1.0799491527410108</v>
      </c>
      <c r="H1225" s="97">
        <f t="shared" si="366"/>
        <v>2.4713309588230179E-2</v>
      </c>
      <c r="I1225" s="97">
        <f t="shared" si="367"/>
        <v>2.4713309588230179E-2</v>
      </c>
      <c r="J1225" s="97">
        <f t="shared" si="362"/>
        <v>5.3423831316680589E-2</v>
      </c>
      <c r="K1225" s="97">
        <f t="shared" si="368"/>
        <v>5.9581320367747388E-2</v>
      </c>
      <c r="L1225" s="97">
        <f t="shared" si="369"/>
        <v>9.5085066062445538</v>
      </c>
      <c r="M1225" s="97">
        <f t="shared" si="370"/>
        <v>63.156229865366051</v>
      </c>
      <c r="N1225" s="97">
        <f t="shared" si="363"/>
        <v>6.0820817720584106</v>
      </c>
      <c r="O1225" s="97">
        <f t="shared" si="371"/>
        <v>0.14517866145982383</v>
      </c>
      <c r="P1225" s="97">
        <f t="shared" si="372"/>
        <v>0.14517866145982383</v>
      </c>
      <c r="Q1225" s="97">
        <f t="shared" si="364"/>
        <v>0.31266040051984706</v>
      </c>
      <c r="R1225" s="97">
        <f t="shared" si="373"/>
        <v>1.1380427562740606E-2</v>
      </c>
      <c r="S1225" s="97">
        <f t="shared" si="374"/>
        <v>56.459749942305407</v>
      </c>
      <c r="T1225" s="97">
        <f t="shared" si="375"/>
        <v>309.50318709398289</v>
      </c>
      <c r="U1225" s="97">
        <f t="shared" si="376"/>
        <v>617.02674149056998</v>
      </c>
      <c r="V1225" s="33">
        <f t="shared" si="377"/>
        <v>999.99999999999841</v>
      </c>
      <c r="W1225" s="101">
        <f t="shared" si="378"/>
        <v>3578.6685953232891</v>
      </c>
      <c r="X1225" s="108">
        <f t="shared" si="379"/>
        <v>73.470071415445489</v>
      </c>
      <c r="Y1225" s="32">
        <f>(uNES*L1225+ uOCEX*G1225+uEREX*'PH + UC'!H1225+uHOEX*I1225+uNES*S1225+ uOCEX*N1225+uEREX*O1225+uHOEX*P1225)/(1+oDR)^A$5:A$65536</f>
        <v>34.104817261657075</v>
      </c>
    </row>
    <row r="1226" spans="1:25" x14ac:dyDescent="0.25">
      <c r="A1226" s="4">
        <v>1220</v>
      </c>
      <c r="C1226" s="106">
        <f>IF(male=0,VLOOKUP((($A$5:$A$1570/'Life tables'!$I$2)*2)+age,lifetable,13,1),IF(male=1,VLOOKUP((($A$5:$A$1570/'Life tables'!$I$2)*2)+age,lifetable,10,1),"error"))</f>
        <v>4.4968558322060481E-3</v>
      </c>
      <c r="F1226" s="97">
        <f t="shared" si="365"/>
        <v>10.687291064166718</v>
      </c>
      <c r="G1226" s="97">
        <f t="shared" si="361"/>
        <v>1.0735607546634121</v>
      </c>
      <c r="H1226" s="97">
        <f t="shared" si="366"/>
        <v>2.4567118946695027E-2</v>
      </c>
      <c r="I1226" s="97">
        <f t="shared" si="367"/>
        <v>2.4567118946695027E-2</v>
      </c>
      <c r="J1226" s="97">
        <f t="shared" si="362"/>
        <v>5.3107804677449279E-2</v>
      </c>
      <c r="K1226" s="97">
        <f t="shared" si="368"/>
        <v>5.9228869336574258E-2</v>
      </c>
      <c r="L1226" s="97">
        <f t="shared" si="369"/>
        <v>9.452259397595892</v>
      </c>
      <c r="M1226" s="97">
        <f t="shared" si="370"/>
        <v>62.782780351278767</v>
      </c>
      <c r="N1226" s="97">
        <f t="shared" si="363"/>
        <v>6.0461177747258219</v>
      </c>
      <c r="O1226" s="97">
        <f t="shared" si="371"/>
        <v>0.14432020457134917</v>
      </c>
      <c r="P1226" s="97">
        <f t="shared" si="372"/>
        <v>0.14432020457134917</v>
      </c>
      <c r="Q1226" s="97">
        <f t="shared" si="364"/>
        <v>0.31081160626950327</v>
      </c>
      <c r="R1226" s="97">
        <f t="shared" si="373"/>
        <v>1.1313133882410557E-2</v>
      </c>
      <c r="S1226" s="97">
        <f t="shared" si="374"/>
        <v>56.125897427258337</v>
      </c>
      <c r="T1226" s="97">
        <f t="shared" si="375"/>
        <v>309.86710650492984</v>
      </c>
      <c r="U1226" s="97">
        <f t="shared" si="376"/>
        <v>617.09728349378895</v>
      </c>
      <c r="V1226" s="33">
        <f t="shared" si="377"/>
        <v>999.99999999999841</v>
      </c>
      <c r="W1226" s="101">
        <f t="shared" si="378"/>
        <v>3553.4542454223752</v>
      </c>
      <c r="X1226" s="108">
        <f t="shared" si="379"/>
        <v>73.035610001279551</v>
      </c>
      <c r="Y1226" s="32">
        <f>(uNES*L1226+ uOCEX*G1226+uEREX*'PH + UC'!H1226+uHOEX*I1226+uNES*S1226+ uOCEX*N1226+uEREX*O1226+uHOEX*P1226)/(1+oDR)^A$5:A$65536</f>
        <v>33.893390075205367</v>
      </c>
    </row>
    <row r="1227" spans="1:25" x14ac:dyDescent="0.25">
      <c r="A1227" s="4">
        <v>1221</v>
      </c>
      <c r="C1227" s="106">
        <f>IF(male=0,VLOOKUP((($A$5:$A$1570/'Life tables'!$I$2)*2)+age,lifetable,13,1),IF(male=1,VLOOKUP((($A$5:$A$1570/'Life tables'!$I$2)*2)+age,lifetable,10,1),"error"))</f>
        <v>4.4968558322060481E-3</v>
      </c>
      <c r="F1227" s="97">
        <f t="shared" si="365"/>
        <v>10.624071854888081</v>
      </c>
      <c r="G1227" s="97">
        <f t="shared" si="361"/>
        <v>1.0672102527808576</v>
      </c>
      <c r="H1227" s="97">
        <f t="shared" si="366"/>
        <v>2.4421795513026066E-2</v>
      </c>
      <c r="I1227" s="97">
        <f t="shared" si="367"/>
        <v>2.4421795513026066E-2</v>
      </c>
      <c r="J1227" s="97">
        <f t="shared" si="362"/>
        <v>5.2793652719008675E-2</v>
      </c>
      <c r="K1227" s="97">
        <f t="shared" si="368"/>
        <v>5.8878509056925793E-2</v>
      </c>
      <c r="L1227" s="97">
        <f t="shared" si="369"/>
        <v>9.3963458493052361</v>
      </c>
      <c r="M1227" s="97">
        <f t="shared" si="370"/>
        <v>62.411538146391472</v>
      </c>
      <c r="N1227" s="97">
        <f t="shared" si="363"/>
        <v>6.0103663460516099</v>
      </c>
      <c r="O1227" s="97">
        <f t="shared" si="371"/>
        <v>0.14346682167471608</v>
      </c>
      <c r="P1227" s="97">
        <f t="shared" si="372"/>
        <v>0.14346682167471608</v>
      </c>
      <c r="Q1227" s="97">
        <f t="shared" si="364"/>
        <v>0.30897373949503987</v>
      </c>
      <c r="R1227" s="97">
        <f t="shared" si="373"/>
        <v>1.124623794783754E-2</v>
      </c>
      <c r="S1227" s="97">
        <f t="shared" si="374"/>
        <v>55.79401817954755</v>
      </c>
      <c r="T1227" s="97">
        <f t="shared" si="375"/>
        <v>310.2288738971439</v>
      </c>
      <c r="U1227" s="97">
        <f t="shared" si="376"/>
        <v>617.16740824079375</v>
      </c>
      <c r="V1227" s="33">
        <f t="shared" si="377"/>
        <v>999.99999999999841</v>
      </c>
      <c r="W1227" s="101">
        <f t="shared" si="378"/>
        <v>3528.4177480184085</v>
      </c>
      <c r="X1227" s="108">
        <f t="shared" si="379"/>
        <v>72.603717862060734</v>
      </c>
      <c r="Y1227" s="32">
        <f>(uNES*L1227+ uOCEX*G1227+uEREX*'PH + UC'!H1227+uHOEX*I1227+uNES*S1227+ uOCEX*N1227+uEREX*O1227+uHOEX*P1227)/(1+oDR)^A$5:A$65536</f>
        <v>33.683273647472532</v>
      </c>
    </row>
    <row r="1228" spans="1:25" x14ac:dyDescent="0.25">
      <c r="A1228" s="4">
        <v>1222</v>
      </c>
      <c r="C1228" s="106">
        <f>IF(male=0,VLOOKUP((($A$5:$A$1570/'Life tables'!$I$2)*2)+age,lifetable,13,1),IF(male=1,VLOOKUP((($A$5:$A$1570/'Life tables'!$I$2)*2)+age,lifetable,10,1),"error"))</f>
        <v>4.4968558322060481E-3</v>
      </c>
      <c r="F1228" s="97">
        <f t="shared" si="365"/>
        <v>10.561227607391</v>
      </c>
      <c r="G1228" s="97">
        <f t="shared" si="361"/>
        <v>1.0608974165940122</v>
      </c>
      <c r="H1228" s="97">
        <f t="shared" si="366"/>
        <v>2.4277334012529194E-2</v>
      </c>
      <c r="I1228" s="97">
        <f t="shared" si="367"/>
        <v>2.4277334012529194E-2</v>
      </c>
      <c r="J1228" s="97">
        <f t="shared" si="362"/>
        <v>5.2481364038824169E-2</v>
      </c>
      <c r="K1228" s="97">
        <f t="shared" si="368"/>
        <v>5.8530226812041494E-2</v>
      </c>
      <c r="L1228" s="97">
        <f t="shared" si="369"/>
        <v>9.3407639319210638</v>
      </c>
      <c r="M1228" s="97">
        <f t="shared" si="370"/>
        <v>62.042490254669737</v>
      </c>
      <c r="N1228" s="97">
        <f t="shared" si="363"/>
        <v>5.9748262344895</v>
      </c>
      <c r="O1228" s="97">
        <f t="shared" si="371"/>
        <v>0.14261848289564477</v>
      </c>
      <c r="P1228" s="97">
        <f t="shared" si="372"/>
        <v>0.14261848289564477</v>
      </c>
      <c r="Q1228" s="97">
        <f t="shared" si="364"/>
        <v>0.3071467358584597</v>
      </c>
      <c r="R1228" s="97">
        <f t="shared" si="373"/>
        <v>1.1179737417203038E-2</v>
      </c>
      <c r="S1228" s="97">
        <f t="shared" si="374"/>
        <v>55.464100581113286</v>
      </c>
      <c r="T1228" s="97">
        <f t="shared" si="375"/>
        <v>310.58850199704119</v>
      </c>
      <c r="U1228" s="97">
        <f t="shared" si="376"/>
        <v>617.23711820502297</v>
      </c>
      <c r="V1228" s="33">
        <f t="shared" si="377"/>
        <v>999.99999999999841</v>
      </c>
      <c r="W1228" s="101">
        <f t="shared" si="378"/>
        <v>3503.5578492079476</v>
      </c>
      <c r="X1228" s="108">
        <f t="shared" si="379"/>
        <v>72.174379797934208</v>
      </c>
      <c r="Y1228" s="32">
        <f>(uNES*L1228+ uOCEX*G1228+uEREX*'PH + UC'!H1228+uHOEX*I1228+uNES*S1228+ uOCEX*N1228+uEREX*O1228+uHOEX*P1228)/(1+oDR)^A$5:A$65536</f>
        <v>33.47445984956444</v>
      </c>
    </row>
    <row r="1229" spans="1:25" x14ac:dyDescent="0.25">
      <c r="A1229" s="4">
        <v>1223</v>
      </c>
      <c r="C1229" s="106">
        <f>IF(male=0,VLOOKUP((($A$5:$A$1570/'Life tables'!$I$2)*2)+age,lifetable,13,1),IF(male=1,VLOOKUP((($A$5:$A$1570/'Life tables'!$I$2)*2)+age,lifetable,10,1),"error"))</f>
        <v>4.4968558322060481E-3</v>
      </c>
      <c r="F1229" s="97">
        <f t="shared" si="365"/>
        <v>10.498756044056881</v>
      </c>
      <c r="G1229" s="97">
        <f t="shared" ref="G1229:G1292" si="380">F1229*(rrOSEX)</f>
        <v>1.0546220173113214</v>
      </c>
      <c r="H1229" s="97">
        <f t="shared" si="366"/>
        <v>2.4133729209590764E-2</v>
      </c>
      <c r="I1229" s="97">
        <f t="shared" si="367"/>
        <v>2.4133729209590764E-2</v>
      </c>
      <c r="J1229" s="97">
        <f t="shared" ref="J1229:J1292" si="381">F1229*mr + G1229*mr + H1229*mr+I1229*mr</f>
        <v>5.2170927318843062E-2</v>
      </c>
      <c r="K1229" s="97">
        <f t="shared" si="368"/>
        <v>5.8184009979379926E-2</v>
      </c>
      <c r="L1229" s="97">
        <f t="shared" si="369"/>
        <v>9.2855116310281556</v>
      </c>
      <c r="M1229" s="97">
        <f t="shared" si="370"/>
        <v>61.675623753877325</v>
      </c>
      <c r="N1229" s="97">
        <f t="shared" ref="N1229:N1292" si="382">M1229*rrOSEXc</f>
        <v>5.939496195600146</v>
      </c>
      <c r="O1229" s="97">
        <f t="shared" si="371"/>
        <v>0.14177515852949701</v>
      </c>
      <c r="P1229" s="97">
        <f t="shared" si="372"/>
        <v>0.14177515852949701</v>
      </c>
      <c r="Q1229" s="97">
        <f t="shared" ref="Q1229:Q1292" si="383">M1229*mr + N1229*mr + O1229*mr+P1229*mr</f>
        <v>0.30533053138710986</v>
      </c>
      <c r="R1229" s="97">
        <f t="shared" si="373"/>
        <v>1.1113629961986594E-2</v>
      </c>
      <c r="S1229" s="97">
        <f t="shared" si="374"/>
        <v>55.13613307986909</v>
      </c>
      <c r="T1229" s="97">
        <f t="shared" si="375"/>
        <v>310.94600345574713</v>
      </c>
      <c r="U1229" s="97">
        <f t="shared" si="376"/>
        <v>617.30641584496436</v>
      </c>
      <c r="V1229" s="33">
        <f t="shared" si="377"/>
        <v>999.99999999999841</v>
      </c>
      <c r="W1229" s="101">
        <f t="shared" si="378"/>
        <v>3478.8733038816081</v>
      </c>
      <c r="X1229" s="108">
        <f t="shared" si="379"/>
        <v>71.747580699286885</v>
      </c>
      <c r="Y1229" s="32">
        <f>(uNES*L1229+ uOCEX*G1229+uEREX*'PH + UC'!H1229+uHOEX*I1229+uNES*S1229+ uOCEX*N1229+uEREX*O1229+uHOEX*P1229)/(1+oDR)^A$5:A$65536</f>
        <v>33.266940603148356</v>
      </c>
    </row>
    <row r="1230" spans="1:25" x14ac:dyDescent="0.25">
      <c r="A1230" s="4">
        <v>1224</v>
      </c>
      <c r="C1230" s="106">
        <f>IF(male=0,VLOOKUP((($A$5:$A$1570/'Life tables'!$I$2)*2)+age,lifetable,13,1),IF(male=1,VLOOKUP((($A$5:$A$1570/'Life tables'!$I$2)*2)+age,lifetable,10,1),"error"))</f>
        <v>4.4968558322060481E-3</v>
      </c>
      <c r="F1230" s="97">
        <f t="shared" si="365"/>
        <v>10.436654903982792</v>
      </c>
      <c r="G1230" s="97">
        <f t="shared" si="380"/>
        <v>1.0483838278203537</v>
      </c>
      <c r="H1230" s="97">
        <f t="shared" si="366"/>
        <v>2.3990975907021806E-2</v>
      </c>
      <c r="I1230" s="97">
        <f t="shared" si="367"/>
        <v>2.3990975907021806E-2</v>
      </c>
      <c r="J1230" s="97">
        <f t="shared" si="381"/>
        <v>5.1862331324076943E-2</v>
      </c>
      <c r="K1230" s="97">
        <f t="shared" si="368"/>
        <v>5.7839846029037724E-2</v>
      </c>
      <c r="L1230" s="97">
        <f t="shared" si="369"/>
        <v>9.2305869469952793</v>
      </c>
      <c r="M1230" s="97">
        <f t="shared" si="370"/>
        <v>61.310925795304108</v>
      </c>
      <c r="N1230" s="97">
        <f t="shared" si="382"/>
        <v>5.9043749920249233</v>
      </c>
      <c r="O1230" s="97">
        <f t="shared" si="371"/>
        <v>0.14093681904065072</v>
      </c>
      <c r="P1230" s="97">
        <f t="shared" si="372"/>
        <v>0.14093681904065072</v>
      </c>
      <c r="Q1230" s="97">
        <f t="shared" si="383"/>
        <v>0.30352506247233541</v>
      </c>
      <c r="R1230" s="97">
        <f t="shared" si="373"/>
        <v>1.1047913266916771E-2</v>
      </c>
      <c r="S1230" s="97">
        <f t="shared" si="374"/>
        <v>54.810104189458634</v>
      </c>
      <c r="T1230" s="97">
        <f t="shared" si="375"/>
        <v>311.30139084954357</v>
      </c>
      <c r="U1230" s="97">
        <f t="shared" si="376"/>
        <v>617.37530360426035</v>
      </c>
      <c r="V1230" s="33">
        <f t="shared" si="377"/>
        <v>999.99999999999841</v>
      </c>
      <c r="W1230" s="101">
        <f t="shared" si="378"/>
        <v>3454.362875664945</v>
      </c>
      <c r="X1230" s="108">
        <f t="shared" si="379"/>
        <v>71.323305546194533</v>
      </c>
      <c r="Y1230" s="32">
        <f>(uNES*L1230+ uOCEX*G1230+uEREX*'PH + UC'!H1230+uHOEX*I1230+uNES*S1230+ uOCEX*N1230+uEREX*O1230+uHOEX*P1230)/(1+oDR)^A$5:A$65536</f>
        <v>33.060707880130359</v>
      </c>
    </row>
    <row r="1231" spans="1:25" x14ac:dyDescent="0.25">
      <c r="A1231" s="4">
        <v>1225</v>
      </c>
      <c r="C1231" s="106">
        <f>IF(male=0,VLOOKUP((($A$5:$A$1570/'Life tables'!$I$2)*2)+age,lifetable,13,1),IF(male=1,VLOOKUP((($A$5:$A$1570/'Life tables'!$I$2)*2)+age,lifetable,10,1),"error"))</f>
        <v>4.4968558322060481E-3</v>
      </c>
      <c r="F1231" s="97">
        <f t="shared" si="365"/>
        <v>10.374921942707777</v>
      </c>
      <c r="G1231" s="97">
        <f t="shared" si="380"/>
        <v>1.0421826226603088</v>
      </c>
      <c r="H1231" s="97">
        <f t="shared" si="366"/>
        <v>2.3849068945428892E-2</v>
      </c>
      <c r="I1231" s="97">
        <f t="shared" si="367"/>
        <v>2.3849068945428892E-2</v>
      </c>
      <c r="J1231" s="97">
        <f t="shared" si="381"/>
        <v>5.1555564901241649E-2</v>
      </c>
      <c r="K1231" s="97">
        <f t="shared" si="368"/>
        <v>5.74977225222328E-2</v>
      </c>
      <c r="L1231" s="97">
        <f t="shared" si="369"/>
        <v>9.1759878947331366</v>
      </c>
      <c r="M1231" s="97">
        <f t="shared" si="370"/>
        <v>60.948383603486761</v>
      </c>
      <c r="N1231" s="97">
        <f t="shared" si="382"/>
        <v>5.8694613934590345</v>
      </c>
      <c r="O1231" s="97">
        <f t="shared" si="371"/>
        <v>0.14010343506185791</v>
      </c>
      <c r="P1231" s="97">
        <f t="shared" si="372"/>
        <v>0.14010343506185791</v>
      </c>
      <c r="Q1231" s="97">
        <f t="shared" si="383"/>
        <v>0.30173026586809543</v>
      </c>
      <c r="R1231" s="97">
        <f t="shared" si="373"/>
        <v>1.0982585029920834E-2</v>
      </c>
      <c r="S1231" s="97">
        <f t="shared" si="374"/>
        <v>54.486002489005998</v>
      </c>
      <c r="T1231" s="97">
        <f t="shared" si="375"/>
        <v>311.65467668031289</v>
      </c>
      <c r="U1231" s="97">
        <f t="shared" si="376"/>
        <v>617.44378391181249</v>
      </c>
      <c r="V1231" s="33">
        <f t="shared" si="377"/>
        <v>999.99999999999841</v>
      </c>
      <c r="W1231" s="101">
        <f t="shared" si="378"/>
        <v>3430.025336859585</v>
      </c>
      <c r="X1231" s="108">
        <f t="shared" si="379"/>
        <v>70.901539407873045</v>
      </c>
      <c r="Y1231" s="32">
        <f>(uNES*L1231+ uOCEX*G1231+uEREX*'PH + UC'!H1231+uHOEX*I1231+uNES*S1231+ uOCEX*N1231+uEREX*O1231+uHOEX*P1231)/(1+oDR)^A$5:A$65536</f>
        <v>32.855753702335313</v>
      </c>
    </row>
    <row r="1232" spans="1:25" x14ac:dyDescent="0.25">
      <c r="A1232" s="4">
        <v>1226</v>
      </c>
      <c r="C1232" s="106">
        <f>IF(male=0,VLOOKUP((($A$5:$A$1570/'Life tables'!$I$2)*2)+age,lifetable,13,1),IF(male=1,VLOOKUP((($A$5:$A$1570/'Life tables'!$I$2)*2)+age,lifetable,10,1),"error"))</f>
        <v>5.0253560799291552E-3</v>
      </c>
      <c r="F1232" s="97">
        <f t="shared" si="365"/>
        <v>10.313554931950245</v>
      </c>
      <c r="G1232" s="97">
        <f t="shared" si="380"/>
        <v>1.0360181779956374</v>
      </c>
      <c r="H1232" s="97">
        <f t="shared" si="366"/>
        <v>2.3708003202610468E-2</v>
      </c>
      <c r="I1232" s="97">
        <f t="shared" si="367"/>
        <v>2.3708003202610468E-2</v>
      </c>
      <c r="J1232" s="97">
        <f t="shared" si="381"/>
        <v>5.7273928548741429E-2</v>
      </c>
      <c r="K1232" s="97">
        <f t="shared" si="368"/>
        <v>5.7157627109848952E-2</v>
      </c>
      <c r="L1232" s="97">
        <f t="shared" si="369"/>
        <v>9.1156891918907963</v>
      </c>
      <c r="M1232" s="97">
        <f t="shared" si="370"/>
        <v>60.587984475922809</v>
      </c>
      <c r="N1232" s="97">
        <f t="shared" si="382"/>
        <v>5.8347541766239699</v>
      </c>
      <c r="O1232" s="97">
        <f t="shared" si="371"/>
        <v>0.1392749773935873</v>
      </c>
      <c r="P1232" s="97">
        <f t="shared" si="372"/>
        <v>0.1392749773935873</v>
      </c>
      <c r="Q1232" s="97">
        <f t="shared" si="383"/>
        <v>0.33519772624197491</v>
      </c>
      <c r="R1232" s="97">
        <f t="shared" si="373"/>
        <v>1.0917642962073214E-2</v>
      </c>
      <c r="S1232" s="97">
        <f t="shared" si="374"/>
        <v>54.128564975307619</v>
      </c>
      <c r="T1232" s="97">
        <f t="shared" si="375"/>
        <v>312.0471483351036</v>
      </c>
      <c r="U1232" s="97">
        <f t="shared" si="376"/>
        <v>617.51185918188446</v>
      </c>
      <c r="V1232" s="33">
        <f t="shared" si="377"/>
        <v>999.99999999999841</v>
      </c>
      <c r="W1232" s="101">
        <f t="shared" si="378"/>
        <v>3404.1322765888672</v>
      </c>
      <c r="X1232" s="108">
        <f t="shared" si="379"/>
        <v>70.440992483010419</v>
      </c>
      <c r="Y1232" s="32">
        <f>(uNES*L1232+ uOCEX*G1232+uEREX*'PH + UC'!H1232+uHOEX*I1232+uNES*S1232+ uOCEX*N1232+uEREX*O1232+uHOEX*P1232)/(1+oDR)^A$5:A$65536</f>
        <v>32.632633801181882</v>
      </c>
    </row>
    <row r="1233" spans="1:25" x14ac:dyDescent="0.25">
      <c r="A1233" s="4">
        <v>1227</v>
      </c>
      <c r="C1233" s="106">
        <f>IF(male=0,VLOOKUP((($A$5:$A$1570/'Life tables'!$I$2)*2)+age,lifetable,13,1),IF(male=1,VLOOKUP((($A$5:$A$1570/'Life tables'!$I$2)*2)+age,lifetable,10,1),"error"))</f>
        <v>5.0253560799291552E-3</v>
      </c>
      <c r="F1233" s="97">
        <f t="shared" si="365"/>
        <v>10.246502684813519</v>
      </c>
      <c r="G1233" s="97">
        <f t="shared" si="380"/>
        <v>1.0292826394381316</v>
      </c>
      <c r="H1233" s="97">
        <f t="shared" si="366"/>
        <v>2.3553868677672313E-2</v>
      </c>
      <c r="I1233" s="97">
        <f t="shared" si="367"/>
        <v>2.3553868677672313E-2</v>
      </c>
      <c r="J1233" s="97">
        <f t="shared" si="381"/>
        <v>5.6901569489534357E-2</v>
      </c>
      <c r="K1233" s="97">
        <f t="shared" si="368"/>
        <v>5.6786024169446163E-2</v>
      </c>
      <c r="L1233" s="97">
        <f t="shared" si="369"/>
        <v>9.0564247143610626</v>
      </c>
      <c r="M1233" s="97">
        <f t="shared" si="370"/>
        <v>60.194489798196905</v>
      </c>
      <c r="N1233" s="97">
        <f t="shared" si="382"/>
        <v>5.7968597866025799</v>
      </c>
      <c r="O1233" s="97">
        <f t="shared" si="371"/>
        <v>0.13837044223172612</v>
      </c>
      <c r="P1233" s="97">
        <f t="shared" si="372"/>
        <v>0.13837044223172612</v>
      </c>
      <c r="Q1233" s="97">
        <f t="shared" si="383"/>
        <v>0.33302075134500581</v>
      </c>
      <c r="R1233" s="97">
        <f t="shared" si="373"/>
        <v>1.0846737246426003E-2</v>
      </c>
      <c r="S1233" s="97">
        <f t="shared" si="374"/>
        <v>53.777021638539438</v>
      </c>
      <c r="T1233" s="97">
        <f t="shared" si="375"/>
        <v>312.43707065593816</v>
      </c>
      <c r="U1233" s="97">
        <f t="shared" si="376"/>
        <v>617.57949194330035</v>
      </c>
      <c r="V1233" s="33">
        <f t="shared" si="377"/>
        <v>999.99999999999852</v>
      </c>
      <c r="W1233" s="101">
        <f t="shared" si="378"/>
        <v>3378.174090256266</v>
      </c>
      <c r="X1233" s="108">
        <f t="shared" si="379"/>
        <v>69.98343740076001</v>
      </c>
      <c r="Y1233" s="32">
        <f>(uNES*L1233+ uOCEX*G1233+uEREX*'PH + UC'!H1233+uHOEX*I1233+uNES*S1233+ uOCEX*N1233+uEREX*O1233+uHOEX*P1233)/(1+oDR)^A$5:A$65536</f>
        <v>32.411342143265543</v>
      </c>
    </row>
    <row r="1234" spans="1:25" x14ac:dyDescent="0.25">
      <c r="A1234" s="4">
        <v>1228</v>
      </c>
      <c r="C1234" s="106">
        <f>IF(male=0,VLOOKUP((($A$5:$A$1570/'Life tables'!$I$2)*2)+age,lifetable,13,1),IF(male=1,VLOOKUP((($A$5:$A$1570/'Life tables'!$I$2)*2)+age,lifetable,10,1),"error"))</f>
        <v>5.0253560799291552E-3</v>
      </c>
      <c r="F1234" s="97">
        <f t="shared" si="365"/>
        <v>10.179889274352908</v>
      </c>
      <c r="G1234" s="97">
        <f t="shared" si="380"/>
        <v>1.0225911829431762</v>
      </c>
      <c r="H1234" s="97">
        <f t="shared" si="366"/>
        <v>2.3400742916578572E-2</v>
      </c>
      <c r="I1234" s="97">
        <f t="shared" si="367"/>
        <v>2.3400742916578572E-2</v>
      </c>
      <c r="J1234" s="97">
        <f t="shared" si="381"/>
        <v>5.6531647407741789E-2</v>
      </c>
      <c r="K1234" s="97">
        <f t="shared" si="368"/>
        <v>5.6416853257888998E-2</v>
      </c>
      <c r="L1234" s="97">
        <f t="shared" si="369"/>
        <v>8.997548104910944</v>
      </c>
      <c r="M1234" s="97">
        <f t="shared" si="370"/>
        <v>59.803548126407101</v>
      </c>
      <c r="N1234" s="97">
        <f t="shared" si="382"/>
        <v>5.7592112565842495</v>
      </c>
      <c r="O1234" s="97">
        <f t="shared" si="371"/>
        <v>0.13747177572265329</v>
      </c>
      <c r="P1234" s="97">
        <f t="shared" si="372"/>
        <v>0.13747177572265329</v>
      </c>
      <c r="Q1234" s="97">
        <f t="shared" si="383"/>
        <v>0.33085790073014082</v>
      </c>
      <c r="R1234" s="97">
        <f t="shared" si="373"/>
        <v>1.0776291569308401E-2</v>
      </c>
      <c r="S1234" s="97">
        <f t="shared" si="374"/>
        <v>53.427759126078094</v>
      </c>
      <c r="T1234" s="97">
        <f t="shared" si="375"/>
        <v>312.82446020407605</v>
      </c>
      <c r="U1234" s="97">
        <f t="shared" si="376"/>
        <v>617.64668508812758</v>
      </c>
      <c r="V1234" s="33">
        <f t="shared" si="377"/>
        <v>999.99999999999852</v>
      </c>
      <c r="W1234" s="101">
        <f t="shared" si="378"/>
        <v>3352.4140622024597</v>
      </c>
      <c r="X1234" s="108">
        <f t="shared" si="379"/>
        <v>69.52885470779492</v>
      </c>
      <c r="Y1234" s="32">
        <f>(uNES*L1234+ uOCEX*G1234+uEREX*'PH + UC'!H1234+uHOEX*I1234+uNES*S1234+ uOCEX*N1234+uEREX*O1234+uHOEX*P1234)/(1+oDR)^A$5:A$65536</f>
        <v>32.191551270033031</v>
      </c>
    </row>
    <row r="1235" spans="1:25" x14ac:dyDescent="0.25">
      <c r="A1235" s="4">
        <v>1229</v>
      </c>
      <c r="C1235" s="106">
        <f>IF(male=0,VLOOKUP((($A$5:$A$1570/'Life tables'!$I$2)*2)+age,lifetable,13,1),IF(male=1,VLOOKUP((($A$5:$A$1570/'Life tables'!$I$2)*2)+age,lifetable,10,1),"error"))</f>
        <v>5.0253560799291552E-3</v>
      </c>
      <c r="F1235" s="97">
        <f t="shared" si="365"/>
        <v>10.113711670631226</v>
      </c>
      <c r="G1235" s="97">
        <f t="shared" si="380"/>
        <v>1.0159435041472396</v>
      </c>
      <c r="H1235" s="97">
        <f t="shared" si="366"/>
        <v>2.3248618954343752E-2</v>
      </c>
      <c r="I1235" s="97">
        <f t="shared" si="367"/>
        <v>2.3248618954343752E-2</v>
      </c>
      <c r="J1235" s="97">
        <f t="shared" si="381"/>
        <v>5.6164145477312286E-2</v>
      </c>
      <c r="K1235" s="97">
        <f t="shared" si="368"/>
        <v>5.6050097583293296E-2</v>
      </c>
      <c r="L1235" s="97">
        <f t="shared" si="369"/>
        <v>8.9390566855146929</v>
      </c>
      <c r="M1235" s="97">
        <f t="shared" si="370"/>
        <v>59.415143037163702</v>
      </c>
      <c r="N1235" s="97">
        <f t="shared" si="382"/>
        <v>5.7218070049609677</v>
      </c>
      <c r="O1235" s="97">
        <f t="shared" si="371"/>
        <v>0.13657894011354954</v>
      </c>
      <c r="P1235" s="97">
        <f t="shared" si="372"/>
        <v>0.13657894011354954</v>
      </c>
      <c r="Q1235" s="97">
        <f t="shared" si="383"/>
        <v>0.32870908353641271</v>
      </c>
      <c r="R1235" s="97">
        <f t="shared" si="373"/>
        <v>1.0706302971310118E-2</v>
      </c>
      <c r="S1235" s="97">
        <f t="shared" si="374"/>
        <v>53.08076276546791</v>
      </c>
      <c r="T1235" s="97">
        <f t="shared" si="375"/>
        <v>313.2093334330898</v>
      </c>
      <c r="U1235" s="97">
        <f t="shared" si="376"/>
        <v>617.71344148868218</v>
      </c>
      <c r="V1235" s="33">
        <f t="shared" si="377"/>
        <v>999.99999999999864</v>
      </c>
      <c r="W1235" s="101">
        <f t="shared" si="378"/>
        <v>3326.850681780465</v>
      </c>
      <c r="X1235" s="108">
        <f t="shared" si="379"/>
        <v>69.077225078226604</v>
      </c>
      <c r="Y1235" s="32">
        <f>(uNES*L1235+ uOCEX*G1235+uEREX*'PH + UC'!H1235+uHOEX*I1235+uNES*S1235+ uOCEX*N1235+uEREX*O1235+uHOEX*P1235)/(1+oDR)^A$5:A$65536</f>
        <v>31.973250995629108</v>
      </c>
    </row>
    <row r="1236" spans="1:25" x14ac:dyDescent="0.25">
      <c r="A1236" s="4">
        <v>1230</v>
      </c>
      <c r="C1236" s="106">
        <f>IF(male=0,VLOOKUP((($A$5:$A$1570/'Life tables'!$I$2)*2)+age,lifetable,13,1),IF(male=1,VLOOKUP((($A$5:$A$1570/'Life tables'!$I$2)*2)+age,lifetable,10,1),"error"))</f>
        <v>5.0253560799291552E-3</v>
      </c>
      <c r="F1236" s="97">
        <f t="shared" si="365"/>
        <v>10.04796687315503</v>
      </c>
      <c r="G1236" s="97">
        <f t="shared" si="380"/>
        <v>1.0093393016444754</v>
      </c>
      <c r="H1236" s="97">
        <f t="shared" si="366"/>
        <v>2.3097489893665363E-2</v>
      </c>
      <c r="I1236" s="97">
        <f t="shared" si="367"/>
        <v>2.3097489893665363E-2</v>
      </c>
      <c r="J1236" s="97">
        <f t="shared" si="381"/>
        <v>5.5799047035703347E-2</v>
      </c>
      <c r="K1236" s="97">
        <f t="shared" si="368"/>
        <v>5.5685740516951833E-2</v>
      </c>
      <c r="L1236" s="97">
        <f t="shared" si="369"/>
        <v>8.8809478041705692</v>
      </c>
      <c r="M1236" s="97">
        <f t="shared" si="370"/>
        <v>59.029258205071571</v>
      </c>
      <c r="N1236" s="97">
        <f t="shared" si="382"/>
        <v>5.6846454595618106</v>
      </c>
      <c r="O1236" s="97">
        <f t="shared" si="371"/>
        <v>0.13569189787685793</v>
      </c>
      <c r="P1236" s="97">
        <f t="shared" si="372"/>
        <v>0.13569189787685793</v>
      </c>
      <c r="Q1236" s="97">
        <f t="shared" si="383"/>
        <v>0.32657420944500021</v>
      </c>
      <c r="R1236" s="97">
        <f t="shared" si="373"/>
        <v>1.0636768510678973E-2</v>
      </c>
      <c r="S1236" s="97">
        <f t="shared" si="374"/>
        <v>52.736017971800365</v>
      </c>
      <c r="T1236" s="97">
        <f t="shared" si="375"/>
        <v>313.59170668957051</v>
      </c>
      <c r="U1236" s="97">
        <f t="shared" si="376"/>
        <v>617.77976399770978</v>
      </c>
      <c r="V1236" s="33">
        <f t="shared" si="377"/>
        <v>999.99999999999864</v>
      </c>
      <c r="W1236" s="101">
        <f t="shared" si="378"/>
        <v>3301.4824497301793</v>
      </c>
      <c r="X1236" s="108">
        <f t="shared" si="379"/>
        <v>68.628529312718271</v>
      </c>
      <c r="Y1236" s="32">
        <f>(uNES*L1236+ uOCEX*G1236+uEREX*'PH + UC'!H1236+uHOEX*I1236+uNES*S1236+ uOCEX*N1236+uEREX*O1236+uHOEX*P1236)/(1+oDR)^A$5:A$65536</f>
        <v>31.756431203747649</v>
      </c>
    </row>
    <row r="1237" spans="1:25" x14ac:dyDescent="0.25">
      <c r="A1237" s="4">
        <v>1231</v>
      </c>
      <c r="C1237" s="106">
        <f>IF(male=0,VLOOKUP((($A$5:$A$1570/'Life tables'!$I$2)*2)+age,lifetable,13,1),IF(male=1,VLOOKUP((($A$5:$A$1570/'Life tables'!$I$2)*2)+age,lifetable,10,1),"error"))</f>
        <v>5.0253560799291552E-3</v>
      </c>
      <c r="F1237" s="97">
        <f t="shared" si="365"/>
        <v>9.982651910152315</v>
      </c>
      <c r="G1237" s="97">
        <f t="shared" si="380"/>
        <v>1.0027782769141664</v>
      </c>
      <c r="H1237" s="97">
        <f t="shared" si="366"/>
        <v>2.2947348903263526E-2</v>
      </c>
      <c r="I1237" s="97">
        <f t="shared" si="367"/>
        <v>2.2947348903263526E-2</v>
      </c>
      <c r="J1237" s="97">
        <f t="shared" si="381"/>
        <v>5.5436335579870356E-2</v>
      </c>
      <c r="K1237" s="97">
        <f t="shared" si="368"/>
        <v>5.5323765589331324E-2</v>
      </c>
      <c r="L1237" s="97">
        <f t="shared" si="369"/>
        <v>8.8232188342624198</v>
      </c>
      <c r="M1237" s="97">
        <f t="shared" si="370"/>
        <v>58.645877402565958</v>
      </c>
      <c r="N1237" s="97">
        <f t="shared" si="382"/>
        <v>5.6477250576371354</v>
      </c>
      <c r="O1237" s="97">
        <f t="shared" si="371"/>
        <v>0.13481061170990641</v>
      </c>
      <c r="P1237" s="97">
        <f t="shared" si="372"/>
        <v>0.13481061170990641</v>
      </c>
      <c r="Q1237" s="97">
        <f t="shared" si="383"/>
        <v>0.32445318867832046</v>
      </c>
      <c r="R1237" s="97">
        <f t="shared" si="373"/>
        <v>1.0567685263291321E-2</v>
      </c>
      <c r="S1237" s="97">
        <f t="shared" si="374"/>
        <v>52.393510247567399</v>
      </c>
      <c r="T1237" s="97">
        <f t="shared" si="375"/>
        <v>313.97159621382872</v>
      </c>
      <c r="U1237" s="97">
        <f t="shared" si="376"/>
        <v>617.84565544856241</v>
      </c>
      <c r="V1237" s="33">
        <f t="shared" si="377"/>
        <v>999.99999999999864</v>
      </c>
      <c r="W1237" s="101">
        <f t="shared" si="378"/>
        <v>3276.3078780997466</v>
      </c>
      <c r="X1237" s="108">
        <f t="shared" si="379"/>
        <v>68.182748337607464</v>
      </c>
      <c r="Y1237" s="32">
        <f>(uNES*L1237+ uOCEX*G1237+uEREX*'PH + UC'!H1237+uHOEX*I1237+uNES*S1237+ uOCEX*N1237+uEREX*O1237+uHOEX*P1237)/(1+oDR)^A$5:A$65536</f>
        <v>31.541081847133853</v>
      </c>
    </row>
    <row r="1238" spans="1:25" x14ac:dyDescent="0.25">
      <c r="A1238" s="4">
        <v>1232</v>
      </c>
      <c r="C1238" s="106">
        <f>IF(male=0,VLOOKUP((($A$5:$A$1570/'Life tables'!$I$2)*2)+age,lifetable,13,1),IF(male=1,VLOOKUP((($A$5:$A$1570/'Life tables'!$I$2)*2)+age,lifetable,10,1),"error"))</f>
        <v>5.0253560799291552E-3</v>
      </c>
      <c r="F1238" s="97">
        <f t="shared" si="365"/>
        <v>9.9177638378837898</v>
      </c>
      <c r="G1238" s="97">
        <f t="shared" si="380"/>
        <v>0.99626013425154003</v>
      </c>
      <c r="H1238" s="97">
        <f t="shared" si="366"/>
        <v>2.2798189216297809E-2</v>
      </c>
      <c r="I1238" s="97">
        <f t="shared" si="367"/>
        <v>2.2798189216297809E-2</v>
      </c>
      <c r="J1238" s="97">
        <f t="shared" si="381"/>
        <v>5.5075994762441821E-2</v>
      </c>
      <c r="K1238" s="97">
        <f t="shared" si="368"/>
        <v>5.4964156486255564E-2</v>
      </c>
      <c r="L1238" s="97">
        <f t="shared" si="369"/>
        <v>8.7658671739509568</v>
      </c>
      <c r="M1238" s="97">
        <f t="shared" si="370"/>
        <v>58.264984499723681</v>
      </c>
      <c r="N1238" s="97">
        <f t="shared" si="382"/>
        <v>5.6110442458403904</v>
      </c>
      <c r="O1238" s="97">
        <f t="shared" si="371"/>
        <v>0.13393504453447383</v>
      </c>
      <c r="P1238" s="97">
        <f t="shared" si="372"/>
        <v>0.13393504453447383</v>
      </c>
      <c r="Q1238" s="97">
        <f t="shared" si="383"/>
        <v>0.32234593199898376</v>
      </c>
      <c r="R1238" s="97">
        <f t="shared" si="373"/>
        <v>1.0499050322618024E-2</v>
      </c>
      <c r="S1238" s="97">
        <f t="shared" si="374"/>
        <v>52.053225182492739</v>
      </c>
      <c r="T1238" s="97">
        <f t="shared" si="375"/>
        <v>314.34901814059015</v>
      </c>
      <c r="U1238" s="97">
        <f t="shared" si="376"/>
        <v>617.9111186553713</v>
      </c>
      <c r="V1238" s="33">
        <f t="shared" si="377"/>
        <v>999.99999999999864</v>
      </c>
      <c r="W1238" s="101">
        <f t="shared" si="378"/>
        <v>3251.3254901670916</v>
      </c>
      <c r="X1238" s="108">
        <f t="shared" si="379"/>
        <v>67.739863204037164</v>
      </c>
      <c r="Y1238" s="32">
        <f>(uNES*L1238+ uOCEX*G1238+uEREX*'PH + UC'!H1238+uHOEX*I1238+uNES*S1238+ uOCEX*N1238+uEREX*O1238+uHOEX*P1238)/(1+oDR)^A$5:A$65536</f>
        <v>31.327192947091447</v>
      </c>
    </row>
    <row r="1239" spans="1:25" x14ac:dyDescent="0.25">
      <c r="A1239" s="4">
        <v>1233</v>
      </c>
      <c r="C1239" s="106">
        <f>IF(male=0,VLOOKUP((($A$5:$A$1570/'Life tables'!$I$2)*2)+age,lifetable,13,1),IF(male=1,VLOOKUP((($A$5:$A$1570/'Life tables'!$I$2)*2)+age,lifetable,10,1),"error"))</f>
        <v>5.0253560799291552E-3</v>
      </c>
      <c r="F1239" s="97">
        <f t="shared" si="365"/>
        <v>9.8532997399859301</v>
      </c>
      <c r="G1239" s="97">
        <f t="shared" si="380"/>
        <v>0.98978458070177633</v>
      </c>
      <c r="H1239" s="97">
        <f t="shared" si="366"/>
        <v>2.2650004128857076E-2</v>
      </c>
      <c r="I1239" s="97">
        <f t="shared" si="367"/>
        <v>2.2650004128857076E-2</v>
      </c>
      <c r="J1239" s="97">
        <f t="shared" si="381"/>
        <v>5.4718008388071199E-2</v>
      </c>
      <c r="K1239" s="97">
        <f t="shared" si="368"/>
        <v>5.4606897045264551E-2</v>
      </c>
      <c r="L1239" s="97">
        <f t="shared" si="369"/>
        <v>8.7088902455931034</v>
      </c>
      <c r="M1239" s="97">
        <f t="shared" si="370"/>
        <v>57.886563464051243</v>
      </c>
      <c r="N1239" s="97">
        <f t="shared" si="382"/>
        <v>5.5746014802077166</v>
      </c>
      <c r="O1239" s="97">
        <f t="shared" si="371"/>
        <v>0.1330651594963029</v>
      </c>
      <c r="P1239" s="97">
        <f t="shared" si="372"/>
        <v>0.1330651594963029</v>
      </c>
      <c r="Q1239" s="97">
        <f t="shared" si="383"/>
        <v>0.32025235070862168</v>
      </c>
      <c r="R1239" s="97">
        <f t="shared" si="373"/>
        <v>1.043086079968627E-2</v>
      </c>
      <c r="S1239" s="97">
        <f t="shared" si="374"/>
        <v>51.715148453342614</v>
      </c>
      <c r="T1239" s="97">
        <f t="shared" si="375"/>
        <v>314.72398849968681</v>
      </c>
      <c r="U1239" s="97">
        <f t="shared" si="376"/>
        <v>617.97615641321624</v>
      </c>
      <c r="V1239" s="33">
        <f t="shared" si="377"/>
        <v>999.99999999999864</v>
      </c>
      <c r="W1239" s="101">
        <f t="shared" si="378"/>
        <v>3226.5338203615879</v>
      </c>
      <c r="X1239" s="108">
        <f t="shared" si="379"/>
        <v>67.299855087095537</v>
      </c>
      <c r="Y1239" s="32">
        <f>(uNES*L1239+ uOCEX*G1239+uEREX*'PH + UC'!H1239+uHOEX*I1239+uNES*S1239+ uOCEX*N1239+uEREX*O1239+uHOEX*P1239)/(1+oDR)^A$5:A$65536</f>
        <v>31.114754592994512</v>
      </c>
    </row>
    <row r="1240" spans="1:25" x14ac:dyDescent="0.25">
      <c r="A1240" s="4">
        <v>1234</v>
      </c>
      <c r="C1240" s="106">
        <f>IF(male=0,VLOOKUP((($A$5:$A$1570/'Life tables'!$I$2)*2)+age,lifetable,13,1),IF(male=1,VLOOKUP((($A$5:$A$1570/'Life tables'!$I$2)*2)+age,lifetable,10,1),"error"))</f>
        <v>5.0253560799291552E-3</v>
      </c>
      <c r="F1240" s="97">
        <f t="shared" si="365"/>
        <v>9.789256726844151</v>
      </c>
      <c r="G1240" s="97">
        <f t="shared" si="380"/>
        <v>0.98335132599704278</v>
      </c>
      <c r="H1240" s="97">
        <f t="shared" si="366"/>
        <v>2.2502786998518584E-2</v>
      </c>
      <c r="I1240" s="97">
        <f t="shared" si="367"/>
        <v>2.2502786998518584E-2</v>
      </c>
      <c r="J1240" s="97">
        <f t="shared" si="381"/>
        <v>5.4362360409955984E-2</v>
      </c>
      <c r="K1240" s="97">
        <f t="shared" si="368"/>
        <v>5.4251971252140686E-2</v>
      </c>
      <c r="L1240" s="97">
        <f t="shared" si="369"/>
        <v>8.6522854951879751</v>
      </c>
      <c r="M1240" s="97">
        <f t="shared" si="370"/>
        <v>57.510598360251386</v>
      </c>
      <c r="N1240" s="97">
        <f t="shared" si="382"/>
        <v>5.5383952261354628</v>
      </c>
      <c r="O1240" s="97">
        <f t="shared" si="371"/>
        <v>0.13220091996456357</v>
      </c>
      <c r="P1240" s="97">
        <f t="shared" si="372"/>
        <v>0.13220091996456357</v>
      </c>
      <c r="Q1240" s="97">
        <f t="shared" si="383"/>
        <v>0.31817235664659582</v>
      </c>
      <c r="R1240" s="97">
        <f t="shared" si="373"/>
        <v>1.0363113823037513E-2</v>
      </c>
      <c r="S1240" s="97">
        <f t="shared" si="374"/>
        <v>51.379265823717162</v>
      </c>
      <c r="T1240" s="97">
        <f t="shared" si="375"/>
        <v>315.09652321674338</v>
      </c>
      <c r="U1240" s="97">
        <f t="shared" si="376"/>
        <v>618.04077149829141</v>
      </c>
      <c r="V1240" s="33">
        <f t="shared" si="377"/>
        <v>999.99999999999864</v>
      </c>
      <c r="W1240" s="101">
        <f t="shared" si="378"/>
        <v>3201.9314141859368</v>
      </c>
      <c r="X1240" s="108">
        <f t="shared" si="379"/>
        <v>66.862705284963809</v>
      </c>
      <c r="Y1240" s="32">
        <f>(uNES*L1240+ uOCEX*G1240+uEREX*'PH + UC'!H1240+uHOEX*I1240+uNES*S1240+ uOCEX*N1240+uEREX*O1240+uHOEX*P1240)/(1+oDR)^A$5:A$65536</f>
        <v>30.903756941803824</v>
      </c>
    </row>
    <row r="1241" spans="1:25" x14ac:dyDescent="0.25">
      <c r="A1241" s="4">
        <v>1235</v>
      </c>
      <c r="C1241" s="106">
        <f>IF(male=0,VLOOKUP((($A$5:$A$1570/'Life tables'!$I$2)*2)+age,lifetable,13,1),IF(male=1,VLOOKUP((($A$5:$A$1570/'Life tables'!$I$2)*2)+age,lifetable,10,1),"error"))</f>
        <v>5.0253560799291552E-3</v>
      </c>
      <c r="F1241" s="97">
        <f t="shared" si="365"/>
        <v>9.7256319349944551</v>
      </c>
      <c r="G1241" s="97">
        <f t="shared" si="380"/>
        <v>0.97696008249638799</v>
      </c>
      <c r="H1241" s="97">
        <f t="shared" si="366"/>
        <v>2.235653124297254E-2</v>
      </c>
      <c r="I1241" s="97">
        <f t="shared" si="367"/>
        <v>2.235653124297254E-2</v>
      </c>
      <c r="J1241" s="97">
        <f t="shared" si="381"/>
        <v>5.4009034926514855E-2</v>
      </c>
      <c r="K1241" s="97">
        <f t="shared" si="368"/>
        <v>5.3899363237592687E-2</v>
      </c>
      <c r="L1241" s="97">
        <f t="shared" si="369"/>
        <v>8.5960503918480153</v>
      </c>
      <c r="M1241" s="97">
        <f t="shared" si="370"/>
        <v>57.137073349969349</v>
      </c>
      <c r="N1241" s="97">
        <f t="shared" si="382"/>
        <v>5.502423958355747</v>
      </c>
      <c r="O1241" s="97">
        <f t="shared" si="371"/>
        <v>0.13134228953126958</v>
      </c>
      <c r="P1241" s="97">
        <f t="shared" si="372"/>
        <v>0.13134228953126958</v>
      </c>
      <c r="Q1241" s="97">
        <f t="shared" si="383"/>
        <v>0.31610586218859305</v>
      </c>
      <c r="R1241" s="97">
        <f t="shared" si="373"/>
        <v>1.0295806538681743E-2</v>
      </c>
      <c r="S1241" s="97">
        <f t="shared" si="374"/>
        <v>51.045563143823792</v>
      </c>
      <c r="T1241" s="97">
        <f t="shared" si="375"/>
        <v>315.46663811385849</v>
      </c>
      <c r="U1241" s="97">
        <f t="shared" si="376"/>
        <v>618.10496666806773</v>
      </c>
      <c r="V1241" s="33">
        <f t="shared" si="377"/>
        <v>999.99999999999864</v>
      </c>
      <c r="W1241" s="101">
        <f t="shared" si="378"/>
        <v>3177.5168281382253</v>
      </c>
      <c r="X1241" s="108">
        <f t="shared" si="379"/>
        <v>66.428395218072424</v>
      </c>
      <c r="Y1241" s="32">
        <f>(uNES*L1241+ uOCEX*G1241+uEREX*'PH + UC'!H1241+uHOEX*I1241+uNES*S1241+ uOCEX*N1241+uEREX*O1241+uHOEX*P1241)/(1+oDR)^A$5:A$65536</f>
        <v>30.694190217587714</v>
      </c>
    </row>
    <row r="1242" spans="1:25" x14ac:dyDescent="0.25">
      <c r="A1242" s="4">
        <v>1236</v>
      </c>
      <c r="C1242" s="106">
        <f>IF(male=0,VLOOKUP((($A$5:$A$1570/'Life tables'!$I$2)*2)+age,lifetable,13,1),IF(male=1,VLOOKUP((($A$5:$A$1570/'Life tables'!$I$2)*2)+age,lifetable,10,1),"error"))</f>
        <v>5.0253560799291552E-3</v>
      </c>
      <c r="F1242" s="97">
        <f t="shared" si="365"/>
        <v>9.6624225265520618</v>
      </c>
      <c r="G1242" s="97">
        <f t="shared" si="380"/>
        <v>0.9706105651283462</v>
      </c>
      <c r="H1242" s="97">
        <f t="shared" si="366"/>
        <v>2.2211230338708678E-2</v>
      </c>
      <c r="I1242" s="97">
        <f t="shared" si="367"/>
        <v>2.2211230338708678E-2</v>
      </c>
      <c r="J1242" s="97">
        <f t="shared" si="381"/>
        <v>5.3658016178214724E-2</v>
      </c>
      <c r="K1242" s="97">
        <f t="shared" si="368"/>
        <v>5.3549057274089061E-2</v>
      </c>
      <c r="L1242" s="97">
        <f t="shared" si="369"/>
        <v>8.5401824272939937</v>
      </c>
      <c r="M1242" s="97">
        <f t="shared" si="370"/>
        <v>56.765972691520361</v>
      </c>
      <c r="N1242" s="97">
        <f t="shared" si="382"/>
        <v>5.4666861609102222</v>
      </c>
      <c r="O1242" s="97">
        <f t="shared" si="371"/>
        <v>0.13048923201065232</v>
      </c>
      <c r="P1242" s="97">
        <f t="shared" si="372"/>
        <v>0.13048923201065232</v>
      </c>
      <c r="Q1242" s="97">
        <f t="shared" si="383"/>
        <v>0.31405278024511901</v>
      </c>
      <c r="R1242" s="97">
        <f t="shared" si="373"/>
        <v>1.0228936110048381E-2</v>
      </c>
      <c r="S1242" s="97">
        <f t="shared" si="374"/>
        <v>50.714026350233667</v>
      </c>
      <c r="T1242" s="97">
        <f t="shared" si="375"/>
        <v>315.83434891028185</v>
      </c>
      <c r="U1242" s="97">
        <f t="shared" si="376"/>
        <v>618.16874466145191</v>
      </c>
      <c r="V1242" s="33">
        <f t="shared" si="377"/>
        <v>999.99999999999864</v>
      </c>
      <c r="W1242" s="101">
        <f t="shared" si="378"/>
        <v>3153.2886296342444</v>
      </c>
      <c r="X1242" s="108">
        <f t="shared" si="379"/>
        <v>65.99690642826495</v>
      </c>
      <c r="Y1242" s="32">
        <f>(uNES*L1242+ uOCEX*G1242+uEREX*'PH + UC'!H1242+uHOEX*I1242+uNES*S1242+ uOCEX*N1242+uEREX*O1242+uHOEX*P1242)/(1+oDR)^A$5:A$65536</f>
        <v>30.48604471104731</v>
      </c>
    </row>
    <row r="1243" spans="1:25" x14ac:dyDescent="0.25">
      <c r="A1243" s="4">
        <v>1237</v>
      </c>
      <c r="C1243" s="106">
        <f>IF(male=0,VLOOKUP((($A$5:$A$1570/'Life tables'!$I$2)*2)+age,lifetable,13,1),IF(male=1,VLOOKUP((($A$5:$A$1570/'Life tables'!$I$2)*2)+age,lifetable,10,1),"error"))</f>
        <v>5.0253560799291552E-3</v>
      </c>
      <c r="F1243" s="97">
        <f t="shared" si="365"/>
        <v>9.5996256886656202</v>
      </c>
      <c r="G1243" s="97">
        <f t="shared" si="380"/>
        <v>0.96430249133611246</v>
      </c>
      <c r="H1243" s="97">
        <f t="shared" si="366"/>
        <v>2.206687781976165E-2</v>
      </c>
      <c r="I1243" s="97">
        <f t="shared" si="367"/>
        <v>2.206687781976165E-2</v>
      </c>
      <c r="J1243" s="97">
        <f t="shared" si="381"/>
        <v>5.3309288544539826E-2</v>
      </c>
      <c r="K1243" s="97">
        <f t="shared" si="368"/>
        <v>5.3201037772833332E-2</v>
      </c>
      <c r="L1243" s="97">
        <f t="shared" si="369"/>
        <v>8.4846791153726109</v>
      </c>
      <c r="M1243" s="97">
        <f t="shared" si="370"/>
        <v>56.397280739599331</v>
      </c>
      <c r="N1243" s="97">
        <f t="shared" si="382"/>
        <v>5.4311803271221102</v>
      </c>
      <c r="O1243" s="97">
        <f t="shared" si="371"/>
        <v>0.12964171143849326</v>
      </c>
      <c r="P1243" s="97">
        <f t="shared" si="372"/>
        <v>0.12964171143849326</v>
      </c>
      <c r="Q1243" s="97">
        <f t="shared" si="383"/>
        <v>0.3120130242598913</v>
      </c>
      <c r="R1243" s="97">
        <f t="shared" si="373"/>
        <v>1.016249971793398E-2</v>
      </c>
      <c r="S1243" s="97">
        <f t="shared" si="374"/>
        <v>50.384641465622408</v>
      </c>
      <c r="T1243" s="97">
        <f t="shared" si="375"/>
        <v>316.19967122308628</v>
      </c>
      <c r="U1243" s="97">
        <f t="shared" si="376"/>
        <v>618.23210819894268</v>
      </c>
      <c r="V1243" s="33">
        <f t="shared" si="377"/>
        <v>999.99999999999875</v>
      </c>
      <c r="W1243" s="101">
        <f t="shared" si="378"/>
        <v>3129.2453969300154</v>
      </c>
      <c r="X1243" s="108">
        <f t="shared" si="379"/>
        <v>65.568220577969754</v>
      </c>
      <c r="Y1243" s="32">
        <f>(uNES*L1243+ uOCEX*G1243+uEREX*'PH + UC'!H1243+uHOEX*I1243+uNES*S1243+ uOCEX*N1243+uEREX*O1243+uHOEX*P1243)/(1+oDR)^A$5:A$65536</f>
        <v>30.279310779046209</v>
      </c>
    </row>
    <row r="1244" spans="1:25" x14ac:dyDescent="0.25">
      <c r="A1244" s="4">
        <v>1238</v>
      </c>
      <c r="C1244" s="106">
        <f>IF(male=0,VLOOKUP((($A$5:$A$1570/'Life tables'!$I$2)*2)+age,lifetable,13,1),IF(male=1,VLOOKUP((($A$5:$A$1570/'Life tables'!$I$2)*2)+age,lifetable,10,1),"error"))</f>
        <v>5.0253560799291552E-3</v>
      </c>
      <c r="F1244" s="97">
        <f t="shared" si="365"/>
        <v>9.5372386329955745</v>
      </c>
      <c r="G1244" s="97">
        <f t="shared" si="380"/>
        <v>0.95803558102514264</v>
      </c>
      <c r="H1244" s="97">
        <f t="shared" si="366"/>
        <v>2.1923467276511923E-2</v>
      </c>
      <c r="I1244" s="97">
        <f t="shared" si="367"/>
        <v>2.1923467276511923E-2</v>
      </c>
      <c r="J1244" s="97">
        <f t="shared" si="381"/>
        <v>5.2962836541094988E-2</v>
      </c>
      <c r="K1244" s="97">
        <f t="shared" si="368"/>
        <v>5.2855289280873186E-2</v>
      </c>
      <c r="L1244" s="97">
        <f t="shared" si="369"/>
        <v>8.4295379915954403</v>
      </c>
      <c r="M1244" s="97">
        <f t="shared" si="370"/>
        <v>56.030981944974179</v>
      </c>
      <c r="N1244" s="97">
        <f t="shared" si="382"/>
        <v>5.3959049595666704</v>
      </c>
      <c r="O1244" s="97">
        <f t="shared" si="371"/>
        <v>0.12879969207141909</v>
      </c>
      <c r="P1244" s="97">
        <f t="shared" si="372"/>
        <v>0.12879969207141909</v>
      </c>
      <c r="Q1244" s="97">
        <f t="shared" si="383"/>
        <v>0.30998650820814322</v>
      </c>
      <c r="R1244" s="97">
        <f t="shared" si="373"/>
        <v>1.0096494560446947E-2</v>
      </c>
      <c r="S1244" s="97">
        <f t="shared" si="374"/>
        <v>50.057394598496082</v>
      </c>
      <c r="T1244" s="97">
        <f t="shared" si="375"/>
        <v>316.56262056783549</v>
      </c>
      <c r="U1244" s="97">
        <f t="shared" si="376"/>
        <v>618.29505998278398</v>
      </c>
      <c r="V1244" s="33">
        <f t="shared" si="377"/>
        <v>999.99999999999864</v>
      </c>
      <c r="W1244" s="101">
        <f t="shared" si="378"/>
        <v>3105.3857190446047</v>
      </c>
      <c r="X1244" s="108">
        <f t="shared" si="379"/>
        <v>65.142319449379201</v>
      </c>
      <c r="Y1244" s="32">
        <f>(uNES*L1244+ uOCEX*G1244+uEREX*'PH + UC'!H1244+uHOEX*I1244+uNES*S1244+ uOCEX*N1244+uEREX*O1244+uHOEX*P1244)/(1+oDR)^A$5:A$65536</f>
        <v>30.07397884414409</v>
      </c>
    </row>
    <row r="1245" spans="1:25" x14ac:dyDescent="0.25">
      <c r="A1245" s="4">
        <v>1239</v>
      </c>
      <c r="C1245" s="106">
        <f>IF(male=0,VLOOKUP((($A$5:$A$1570/'Life tables'!$I$2)*2)+age,lifetable,13,1),IF(male=1,VLOOKUP((($A$5:$A$1570/'Life tables'!$I$2)*2)+age,lifetable,10,1),"error"))</f>
        <v>5.0253560799291552E-3</v>
      </c>
      <c r="F1245" s="97">
        <f t="shared" si="365"/>
        <v>9.4752585952154735</v>
      </c>
      <c r="G1245" s="97">
        <f t="shared" si="380"/>
        <v>0.95180955651305921</v>
      </c>
      <c r="H1245" s="97">
        <f t="shared" si="366"/>
        <v>2.1780992354539438E-2</v>
      </c>
      <c r="I1245" s="97">
        <f t="shared" si="367"/>
        <v>2.1780992354539438E-2</v>
      </c>
      <c r="J1245" s="97">
        <f t="shared" si="381"/>
        <v>5.2618644816836188E-2</v>
      </c>
      <c r="K1245" s="97">
        <f t="shared" si="368"/>
        <v>5.2511796478336724E-2</v>
      </c>
      <c r="L1245" s="97">
        <f t="shared" si="369"/>
        <v>8.3747566126981621</v>
      </c>
      <c r="M1245" s="97">
        <f t="shared" si="370"/>
        <v>55.667060854163722</v>
      </c>
      <c r="N1245" s="97">
        <f t="shared" si="382"/>
        <v>5.3608585700401843</v>
      </c>
      <c r="O1245" s="97">
        <f t="shared" si="371"/>
        <v>0.12796313838616127</v>
      </c>
      <c r="P1245" s="97">
        <f t="shared" si="372"/>
        <v>0.12796313838616127</v>
      </c>
      <c r="Q1245" s="97">
        <f t="shared" si="383"/>
        <v>0.3079731465948411</v>
      </c>
      <c r="R1245" s="97">
        <f t="shared" si="373"/>
        <v>1.003091785294951E-2</v>
      </c>
      <c r="S1245" s="97">
        <f t="shared" si="374"/>
        <v>49.732271942903424</v>
      </c>
      <c r="T1245" s="97">
        <f t="shared" si="375"/>
        <v>316.92321235924715</v>
      </c>
      <c r="U1245" s="97">
        <f t="shared" si="376"/>
        <v>618.35760269711523</v>
      </c>
      <c r="V1245" s="33">
        <f t="shared" si="377"/>
        <v>999.99999999999864</v>
      </c>
      <c r="W1245" s="101">
        <f t="shared" si="378"/>
        <v>3081.7081956832112</v>
      </c>
      <c r="X1245" s="108">
        <f t="shared" si="379"/>
        <v>64.719184943636236</v>
      </c>
      <c r="Y1245" s="32">
        <f>(uNES*L1245+ uOCEX*G1245+uEREX*'PH + UC'!H1245+uHOEX*I1245+uNES*S1245+ uOCEX*N1245+uEREX*O1245+uHOEX*P1245)/(1+oDR)^A$5:A$65536</f>
        <v>29.870039394134679</v>
      </c>
    </row>
    <row r="1246" spans="1:25" x14ac:dyDescent="0.25">
      <c r="A1246" s="4">
        <v>1240</v>
      </c>
      <c r="C1246" s="106">
        <f>IF(male=0,VLOOKUP((($A$5:$A$1570/'Life tables'!$I$2)*2)+age,lifetable,13,1),IF(male=1,VLOOKUP((($A$5:$A$1570/'Life tables'!$I$2)*2)+age,lifetable,10,1),"error"))</f>
        <v>5.0253560799291552E-3</v>
      </c>
      <c r="F1246" s="97">
        <f t="shared" si="365"/>
        <v>9.4136828345349794</v>
      </c>
      <c r="G1246" s="97">
        <f t="shared" si="380"/>
        <v>0.94562414248173665</v>
      </c>
      <c r="H1246" s="97">
        <f t="shared" si="366"/>
        <v>2.1639446753527133E-2</v>
      </c>
      <c r="I1246" s="97">
        <f t="shared" si="367"/>
        <v>2.1639446753527133E-2</v>
      </c>
      <c r="J1246" s="97">
        <f t="shared" si="381"/>
        <v>5.2276698151421754E-2</v>
      </c>
      <c r="K1246" s="97">
        <f t="shared" si="368"/>
        <v>5.2170544175788952E-2</v>
      </c>
      <c r="L1246" s="97">
        <f t="shared" si="369"/>
        <v>8.3203325562189772</v>
      </c>
      <c r="M1246" s="97">
        <f t="shared" si="370"/>
        <v>55.305502109101262</v>
      </c>
      <c r="N1246" s="97">
        <f t="shared" si="382"/>
        <v>5.326039679527554</v>
      </c>
      <c r="O1246" s="97">
        <f t="shared" si="371"/>
        <v>0.12713201507878275</v>
      </c>
      <c r="P1246" s="97">
        <f t="shared" si="372"/>
        <v>0.12713201507878275</v>
      </c>
      <c r="Q1246" s="97">
        <f t="shared" si="383"/>
        <v>0.30597285445282407</v>
      </c>
      <c r="R1246" s="97">
        <f t="shared" si="373"/>
        <v>9.9657668279970989E-3</v>
      </c>
      <c r="S1246" s="97">
        <f t="shared" si="374"/>
        <v>49.409259778135322</v>
      </c>
      <c r="T1246" s="97">
        <f t="shared" si="375"/>
        <v>317.28146191185141</v>
      </c>
      <c r="U1246" s="97">
        <f t="shared" si="376"/>
        <v>618.419739008119</v>
      </c>
      <c r="V1246" s="33">
        <f t="shared" si="377"/>
        <v>999.99999999999864</v>
      </c>
      <c r="W1246" s="101">
        <f t="shared" si="378"/>
        <v>3058.2114371605489</v>
      </c>
      <c r="X1246" s="108">
        <f t="shared" si="379"/>
        <v>64.298799080028203</v>
      </c>
      <c r="Y1246" s="32">
        <f>(uNES*L1246+ uOCEX*G1246+uEREX*'PH + UC'!H1246+uHOEX*I1246+uNES*S1246+ uOCEX*N1246+uEREX*O1246+uHOEX*P1246)/(1+oDR)^A$5:A$65536</f>
        <v>29.667482981587604</v>
      </c>
    </row>
    <row r="1247" spans="1:25" x14ac:dyDescent="0.25">
      <c r="A1247" s="4">
        <v>1241</v>
      </c>
      <c r="C1247" s="106">
        <f>IF(male=0,VLOOKUP((($A$5:$A$1570/'Life tables'!$I$2)*2)+age,lifetable,13,1),IF(male=1,VLOOKUP((($A$5:$A$1570/'Life tables'!$I$2)*2)+age,lifetable,10,1),"error"))</f>
        <v>5.0253560799291552E-3</v>
      </c>
      <c r="F1247" s="97">
        <f t="shared" si="365"/>
        <v>9.3525086332434455</v>
      </c>
      <c r="G1247" s="97">
        <f t="shared" si="380"/>
        <v>0.93947906593145269</v>
      </c>
      <c r="H1247" s="97">
        <f t="shared" si="366"/>
        <v>2.1498824226211754E-2</v>
      </c>
      <c r="I1247" s="97">
        <f t="shared" si="367"/>
        <v>2.1498824226211754E-2</v>
      </c>
      <c r="J1247" s="97">
        <f t="shared" si="381"/>
        <v>5.1936981452677694E-2</v>
      </c>
      <c r="K1247" s="97">
        <f t="shared" si="368"/>
        <v>5.1831517311702317E-2</v>
      </c>
      <c r="L1247" s="97">
        <f t="shared" si="369"/>
        <v>8.2662634200951892</v>
      </c>
      <c r="M1247" s="97">
        <f t="shared" si="370"/>
        <v>54.946290446784772</v>
      </c>
      <c r="N1247" s="97">
        <f t="shared" si="382"/>
        <v>5.2914468181686143</v>
      </c>
      <c r="O1247" s="97">
        <f t="shared" si="371"/>
        <v>0.12630628706387373</v>
      </c>
      <c r="P1247" s="97">
        <f t="shared" si="372"/>
        <v>0.12630628706387373</v>
      </c>
      <c r="Q1247" s="97">
        <f t="shared" si="383"/>
        <v>0.30398554734086791</v>
      </c>
      <c r="R1247" s="97">
        <f t="shared" si="373"/>
        <v>9.9010387352753033E-3</v>
      </c>
      <c r="S1247" s="97">
        <f t="shared" si="374"/>
        <v>49.088344468412267</v>
      </c>
      <c r="T1247" s="97">
        <f t="shared" si="375"/>
        <v>317.63738444064495</v>
      </c>
      <c r="U1247" s="97">
        <f t="shared" si="376"/>
        <v>618.48147156416599</v>
      </c>
      <c r="V1247" s="33">
        <f t="shared" si="377"/>
        <v>999.99999999999864</v>
      </c>
      <c r="W1247" s="101">
        <f t="shared" si="378"/>
        <v>3034.8940643245246</v>
      </c>
      <c r="X1247" s="108">
        <f t="shared" si="379"/>
        <v>63.881143995187699</v>
      </c>
      <c r="Y1247" s="32">
        <f>(uNES*L1247+ uOCEX*G1247+uEREX*'PH + UC'!H1247+uHOEX*I1247+uNES*S1247+ uOCEX*N1247+uEREX*O1247+uHOEX*P1247)/(1+oDR)^A$5:A$65536</f>
        <v>29.466300223394381</v>
      </c>
    </row>
    <row r="1248" spans="1:25" x14ac:dyDescent="0.25">
      <c r="A1248" s="4">
        <v>1242</v>
      </c>
      <c r="C1248" s="106">
        <f>IF(male=0,VLOOKUP((($A$5:$A$1570/'Life tables'!$I$2)*2)+age,lifetable,13,1),IF(male=1,VLOOKUP((($A$5:$A$1570/'Life tables'!$I$2)*2)+age,lifetable,10,1),"error"))</f>
        <v>5.0253560799291552E-3</v>
      </c>
      <c r="F1248" s="97">
        <f t="shared" si="365"/>
        <v>9.2917332962729464</v>
      </c>
      <c r="G1248" s="97">
        <f t="shared" si="380"/>
        <v>0.93337405613699365</v>
      </c>
      <c r="H1248" s="97">
        <f t="shared" si="366"/>
        <v>2.1359118577379391E-2</v>
      </c>
      <c r="I1248" s="97">
        <f t="shared" si="367"/>
        <v>2.1359118577379391E-2</v>
      </c>
      <c r="J1248" s="97">
        <f t="shared" si="381"/>
        <v>5.1599479754171118E-2</v>
      </c>
      <c r="K1248" s="97">
        <f t="shared" si="368"/>
        <v>5.1494700950035027E-2</v>
      </c>
      <c r="L1248" s="97">
        <f t="shared" si="369"/>
        <v>8.2125468222769875</v>
      </c>
      <c r="M1248" s="97">
        <f t="shared" si="370"/>
        <v>54.589410698914755</v>
      </c>
      <c r="N1248" s="97">
        <f t="shared" si="382"/>
        <v>5.2570785252232604</v>
      </c>
      <c r="O1248" s="97">
        <f t="shared" si="371"/>
        <v>0.12548591947371932</v>
      </c>
      <c r="P1248" s="97">
        <f t="shared" si="372"/>
        <v>0.12548591947371932</v>
      </c>
      <c r="Q1248" s="97">
        <f t="shared" si="383"/>
        <v>0.30201114134168211</v>
      </c>
      <c r="R1248" s="97">
        <f t="shared" si="373"/>
        <v>9.8367308415346251E-3</v>
      </c>
      <c r="S1248" s="97">
        <f t="shared" si="374"/>
        <v>48.76951246256084</v>
      </c>
      <c r="T1248" s="97">
        <f t="shared" si="375"/>
        <v>317.99099506174082</v>
      </c>
      <c r="U1248" s="97">
        <f t="shared" si="376"/>
        <v>618.54280299595757</v>
      </c>
      <c r="V1248" s="33">
        <f t="shared" si="377"/>
        <v>999.99999999999864</v>
      </c>
      <c r="W1248" s="101">
        <f t="shared" si="378"/>
        <v>3011.7547084802563</v>
      </c>
      <c r="X1248" s="108">
        <f t="shared" si="379"/>
        <v>63.46620194230028</v>
      </c>
      <c r="Y1248" s="32">
        <f>(uNES*L1248+ uOCEX*G1248+uEREX*'PH + UC'!H1248+uHOEX*I1248+uNES*S1248+ uOCEX*N1248+uEREX*O1248+uHOEX*P1248)/(1+oDR)^A$5:A$65536</f>
        <v>29.266481800318122</v>
      </c>
    </row>
    <row r="1249" spans="1:25" x14ac:dyDescent="0.25">
      <c r="A1249" s="4">
        <v>1243</v>
      </c>
      <c r="C1249" s="106">
        <f>IF(male=0,VLOOKUP((($A$5:$A$1570/'Life tables'!$I$2)*2)+age,lifetable,13,1),IF(male=1,VLOOKUP((($A$5:$A$1570/'Life tables'!$I$2)*2)+age,lifetable,10,1),"error"))</f>
        <v>5.0253560799291552E-3</v>
      </c>
      <c r="F1249" s="97">
        <f t="shared" si="365"/>
        <v>9.2313541507797865</v>
      </c>
      <c r="G1249" s="97">
        <f t="shared" si="380"/>
        <v>0.92730884460561647</v>
      </c>
      <c r="H1249" s="97">
        <f t="shared" si="366"/>
        <v>2.1220323662903474E-2</v>
      </c>
      <c r="I1249" s="97">
        <f t="shared" si="367"/>
        <v>2.1220323662903474E-2</v>
      </c>
      <c r="J1249" s="97">
        <f t="shared" si="381"/>
        <v>5.126417821288623E-2</v>
      </c>
      <c r="K1249" s="97">
        <f t="shared" si="368"/>
        <v>5.1160080277911767E-2</v>
      </c>
      <c r="L1249" s="97">
        <f t="shared" si="369"/>
        <v>8.159180400357565</v>
      </c>
      <c r="M1249" s="97">
        <f t="shared" si="370"/>
        <v>54.234847791520494</v>
      </c>
      <c r="N1249" s="97">
        <f t="shared" si="382"/>
        <v>5.2229333490354515</v>
      </c>
      <c r="O1249" s="97">
        <f t="shared" si="371"/>
        <v>0.12467087765744031</v>
      </c>
      <c r="P1249" s="97">
        <f t="shared" si="372"/>
        <v>0.12467087765744031</v>
      </c>
      <c r="Q1249" s="97">
        <f t="shared" si="383"/>
        <v>0.30004955305984166</v>
      </c>
      <c r="R1249" s="97">
        <f t="shared" si="373"/>
        <v>9.7728404305231237E-3</v>
      </c>
      <c r="S1249" s="97">
        <f t="shared" si="374"/>
        <v>48.452750293679799</v>
      </c>
      <c r="T1249" s="97">
        <f t="shared" si="375"/>
        <v>318.34230879301356</v>
      </c>
      <c r="U1249" s="97">
        <f t="shared" si="376"/>
        <v>618.60373591666598</v>
      </c>
      <c r="V1249" s="33">
        <f t="shared" si="377"/>
        <v>999.99999999999864</v>
      </c>
      <c r="W1249" s="101">
        <f t="shared" si="378"/>
        <v>2988.7920113144146</v>
      </c>
      <c r="X1249" s="108">
        <f t="shared" si="379"/>
        <v>63.053955290319124</v>
      </c>
      <c r="Y1249" s="32">
        <f>(uNES*L1249+ uOCEX*G1249+uEREX*'PH + UC'!H1249+uHOEX*I1249+uNES*S1249+ uOCEX*N1249+uEREX*O1249+uHOEX*P1249)/(1+oDR)^A$5:A$65536</f>
        <v>29.068018456547119</v>
      </c>
    </row>
    <row r="1250" spans="1:25" x14ac:dyDescent="0.25">
      <c r="A1250" s="4">
        <v>1244</v>
      </c>
      <c r="C1250" s="106">
        <f>IF(male=0,VLOOKUP((($A$5:$A$1570/'Life tables'!$I$2)*2)+age,lifetable,13,1),IF(male=1,VLOOKUP((($A$5:$A$1570/'Life tables'!$I$2)*2)+age,lifetable,10,1),"error"))</f>
        <v>5.0253560799291552E-3</v>
      </c>
      <c r="F1250" s="97">
        <f t="shared" si="365"/>
        <v>9.1713685457434764</v>
      </c>
      <c r="G1250" s="97">
        <f t="shared" si="380"/>
        <v>0.92128316503676455</v>
      </c>
      <c r="H1250" s="97">
        <f t="shared" si="366"/>
        <v>2.108243338882293E-2</v>
      </c>
      <c r="I1250" s="97">
        <f t="shared" si="367"/>
        <v>2.108243338882293E-2</v>
      </c>
      <c r="J1250" s="97">
        <f t="shared" si="381"/>
        <v>5.093106210699732E-2</v>
      </c>
      <c r="K1250" s="97">
        <f t="shared" si="368"/>
        <v>5.0827640603401232E-2</v>
      </c>
      <c r="L1250" s="97">
        <f t="shared" si="369"/>
        <v>8.1061618112186675</v>
      </c>
      <c r="M1250" s="97">
        <f t="shared" si="370"/>
        <v>53.882586744575647</v>
      </c>
      <c r="N1250" s="97">
        <f t="shared" si="382"/>
        <v>5.1890098469961954</v>
      </c>
      <c r="O1250" s="97">
        <f t="shared" si="371"/>
        <v>0.12386112718010958</v>
      </c>
      <c r="P1250" s="97">
        <f t="shared" si="372"/>
        <v>0.12386112718010958</v>
      </c>
      <c r="Q1250" s="97">
        <f t="shared" si="383"/>
        <v>0.2981006996196609</v>
      </c>
      <c r="R1250" s="97">
        <f t="shared" si="373"/>
        <v>9.7093648029171527E-3</v>
      </c>
      <c r="S1250" s="97">
        <f t="shared" si="374"/>
        <v>48.138044578796652</v>
      </c>
      <c r="T1250" s="97">
        <f t="shared" si="375"/>
        <v>318.69134055474024</v>
      </c>
      <c r="U1250" s="97">
        <f t="shared" si="376"/>
        <v>618.66427292207231</v>
      </c>
      <c r="V1250" s="33">
        <f t="shared" si="377"/>
        <v>999.99999999999864</v>
      </c>
      <c r="W1250" s="101">
        <f t="shared" si="378"/>
        <v>2966.0046248199119</v>
      </c>
      <c r="X1250" s="108">
        <f t="shared" si="379"/>
        <v>62.644386523186142</v>
      </c>
      <c r="Y1250" s="32">
        <f>(uNES*L1250+ uOCEX*G1250+uEREX*'PH + UC'!H1250+uHOEX*I1250+uNES*S1250+ uOCEX*N1250+uEREX*O1250+uHOEX*P1250)/(1+oDR)^A$5:A$65536</f>
        <v>28.870900999252292</v>
      </c>
    </row>
    <row r="1251" spans="1:25" x14ac:dyDescent="0.25">
      <c r="A1251" s="4">
        <v>1245</v>
      </c>
      <c r="C1251" s="106">
        <f>IF(male=0,VLOOKUP((($A$5:$A$1570/'Life tables'!$I$2)*2)+age,lifetable,13,1),IF(male=1,VLOOKUP((($A$5:$A$1570/'Life tables'!$I$2)*2)+age,lifetable,10,1),"error"))</f>
        <v>5.0253560799291552E-3</v>
      </c>
      <c r="F1251" s="97">
        <f t="shared" si="365"/>
        <v>9.1117738515822797</v>
      </c>
      <c r="G1251" s="97">
        <f t="shared" si="380"/>
        <v>0.91529675328344928</v>
      </c>
      <c r="H1251" s="97">
        <f t="shared" si="366"/>
        <v>2.0945441710458437E-2</v>
      </c>
      <c r="I1251" s="97">
        <f t="shared" si="367"/>
        <v>2.0945441710458437E-2</v>
      </c>
      <c r="J1251" s="97">
        <f t="shared" si="381"/>
        <v>5.0600116833733805E-2</v>
      </c>
      <c r="K1251" s="97">
        <f t="shared" si="368"/>
        <v>5.0497367353385482E-2</v>
      </c>
      <c r="L1251" s="97">
        <f t="shared" si="369"/>
        <v>8.0534887306907947</v>
      </c>
      <c r="M1251" s="97">
        <f t="shared" si="370"/>
        <v>53.53261267160385</v>
      </c>
      <c r="N1251" s="97">
        <f t="shared" si="382"/>
        <v>5.1553065855055653</v>
      </c>
      <c r="O1251" s="97">
        <f t="shared" si="371"/>
        <v>0.12305663382184548</v>
      </c>
      <c r="P1251" s="97">
        <f t="shared" si="372"/>
        <v>0.12305663382184548</v>
      </c>
      <c r="Q1251" s="97">
        <f t="shared" si="383"/>
        <v>0.29616449866301059</v>
      </c>
      <c r="R1251" s="97">
        <f t="shared" si="373"/>
        <v>9.646301276250293E-3</v>
      </c>
      <c r="S1251" s="97">
        <f t="shared" si="374"/>
        <v>47.825382018515334</v>
      </c>
      <c r="T1251" s="97">
        <f t="shared" si="375"/>
        <v>319.03810517023697</v>
      </c>
      <c r="U1251" s="97">
        <f t="shared" si="376"/>
        <v>618.72441659070194</v>
      </c>
      <c r="V1251" s="33">
        <f t="shared" si="377"/>
        <v>999.99999999999864</v>
      </c>
      <c r="W1251" s="101">
        <f t="shared" si="378"/>
        <v>2943.3912112209318</v>
      </c>
      <c r="X1251" s="108">
        <f t="shared" si="379"/>
        <v>62.237478239059747</v>
      </c>
      <c r="Y1251" s="32">
        <f>(uNES*L1251+ uOCEX*G1251+uEREX*'PH + UC'!H1251+uHOEX*I1251+uNES*S1251+ uOCEX*N1251+uEREX*O1251+uHOEX*P1251)/(1+oDR)^A$5:A$65536</f>
        <v>28.675120298148141</v>
      </c>
    </row>
    <row r="1252" spans="1:25" x14ac:dyDescent="0.25">
      <c r="A1252" s="4">
        <v>1246</v>
      </c>
      <c r="C1252" s="106">
        <f>IF(male=0,VLOOKUP((($A$5:$A$1570/'Life tables'!$I$2)*2)+age,lifetable,13,1),IF(male=1,VLOOKUP((($A$5:$A$1570/'Life tables'!$I$2)*2)+age,lifetable,10,1),"error"))</f>
        <v>5.0253560799291552E-3</v>
      </c>
      <c r="F1252" s="97">
        <f t="shared" si="365"/>
        <v>9.052567459784461</v>
      </c>
      <c r="G1252" s="97">
        <f t="shared" si="380"/>
        <v>0.90934934731520733</v>
      </c>
      <c r="H1252" s="97">
        <f t="shared" si="366"/>
        <v>2.0809342631564767E-2</v>
      </c>
      <c r="I1252" s="97">
        <f t="shared" si="367"/>
        <v>2.0809342631564767E-2</v>
      </c>
      <c r="J1252" s="97">
        <f t="shared" si="381"/>
        <v>5.0271327907332485E-2</v>
      </c>
      <c r="K1252" s="97">
        <f t="shared" si="368"/>
        <v>5.0169246071516335E-2</v>
      </c>
      <c r="L1252" s="97">
        <f t="shared" si="369"/>
        <v>8.0011588532272757</v>
      </c>
      <c r="M1252" s="97">
        <f t="shared" si="370"/>
        <v>53.184910779275292</v>
      </c>
      <c r="N1252" s="97">
        <f t="shared" si="382"/>
        <v>5.1218221399338475</v>
      </c>
      <c r="O1252" s="97">
        <f t="shared" si="371"/>
        <v>0.12225736357688442</v>
      </c>
      <c r="P1252" s="97">
        <f t="shared" si="372"/>
        <v>0.12225736357688442</v>
      </c>
      <c r="Q1252" s="97">
        <f t="shared" si="383"/>
        <v>0.29424086834708746</v>
      </c>
      <c r="R1252" s="97">
        <f t="shared" si="373"/>
        <v>9.5836471848406504E-3</v>
      </c>
      <c r="S1252" s="97">
        <f t="shared" si="374"/>
        <v>47.514749396655745</v>
      </c>
      <c r="T1252" s="97">
        <f t="shared" si="375"/>
        <v>319.38261736649139</v>
      </c>
      <c r="U1252" s="97">
        <f t="shared" si="376"/>
        <v>618.78416948395829</v>
      </c>
      <c r="V1252" s="33">
        <f t="shared" si="377"/>
        <v>999.99999999999864</v>
      </c>
      <c r="W1252" s="101">
        <f t="shared" si="378"/>
        <v>2920.9504428983519</v>
      </c>
      <c r="X1252" s="108">
        <f t="shared" si="379"/>
        <v>61.833213149548975</v>
      </c>
      <c r="Y1252" s="32">
        <f>(uNES*L1252+ uOCEX*G1252+uEREX*'PH + UC'!H1252+uHOEX*I1252+uNES*S1252+ uOCEX*N1252+uEREX*O1252+uHOEX*P1252)/(1+oDR)^A$5:A$65536</f>
        <v>28.480667285057439</v>
      </c>
    </row>
    <row r="1253" spans="1:25" x14ac:dyDescent="0.25">
      <c r="A1253" s="4">
        <v>1247</v>
      </c>
      <c r="C1253" s="106">
        <f>IF(male=0,VLOOKUP((($A$5:$A$1570/'Life tables'!$I$2)*2)+age,lifetable,13,1),IF(male=1,VLOOKUP((($A$5:$A$1570/'Life tables'!$I$2)*2)+age,lifetable,10,1),"error"))</f>
        <v>5.0253560799291552E-3</v>
      </c>
      <c r="F1253" s="97">
        <f t="shared" si="365"/>
        <v>8.9937467825544051</v>
      </c>
      <c r="G1253" s="97">
        <f t="shared" si="380"/>
        <v>0.90344068718255321</v>
      </c>
      <c r="H1253" s="97">
        <f t="shared" si="366"/>
        <v>2.0674130203517306E-2</v>
      </c>
      <c r="I1253" s="97">
        <f t="shared" si="367"/>
        <v>2.0674130203517306E-2</v>
      </c>
      <c r="J1253" s="97">
        <f t="shared" si="381"/>
        <v>4.994468095707226E-2</v>
      </c>
      <c r="K1253" s="97">
        <f t="shared" si="368"/>
        <v>4.9843262416254162E-2</v>
      </c>
      <c r="L1253" s="97">
        <f t="shared" si="369"/>
        <v>7.9491698915914908</v>
      </c>
      <c r="M1253" s="97">
        <f t="shared" si="370"/>
        <v>52.839466366994571</v>
      </c>
      <c r="N1253" s="97">
        <f t="shared" si="382"/>
        <v>5.0885550945818547</v>
      </c>
      <c r="O1253" s="97">
        <f t="shared" si="371"/>
        <v>0.12146328265263355</v>
      </c>
      <c r="P1253" s="97">
        <f t="shared" si="372"/>
        <v>0.12146328265263355</v>
      </c>
      <c r="Q1253" s="97">
        <f t="shared" si="383"/>
        <v>0.29232972734213275</v>
      </c>
      <c r="R1253" s="97">
        <f t="shared" si="373"/>
        <v>9.5213998797165997E-3</v>
      </c>
      <c r="S1253" s="97">
        <f t="shared" si="374"/>
        <v>47.206133579885602</v>
      </c>
      <c r="T1253" s="97">
        <f t="shared" si="375"/>
        <v>319.72489177479059</v>
      </c>
      <c r="U1253" s="97">
        <f t="shared" si="376"/>
        <v>618.84353414625423</v>
      </c>
      <c r="V1253" s="33">
        <f t="shared" si="377"/>
        <v>999.99999999999864</v>
      </c>
      <c r="W1253" s="101">
        <f t="shared" si="378"/>
        <v>2898.6810023155076</v>
      </c>
      <c r="X1253" s="108">
        <f t="shared" si="379"/>
        <v>61.431574078953801</v>
      </c>
      <c r="Y1253" s="32">
        <f>(uNES*L1253+ uOCEX*G1253+uEREX*'PH + UC'!H1253+uHOEX*I1253+uNES*S1253+ uOCEX*N1253+uEREX*O1253+uHOEX*P1253)/(1+oDR)^A$5:A$65536</f>
        <v>28.28753295347946</v>
      </c>
    </row>
    <row r="1254" spans="1:25" x14ac:dyDescent="0.25">
      <c r="A1254" s="4">
        <v>1248</v>
      </c>
      <c r="C1254" s="106">
        <f>IF(male=0,VLOOKUP((($A$5:$A$1570/'Life tables'!$I$2)*2)+age,lifetable,13,1),IF(male=1,VLOOKUP((($A$5:$A$1570/'Life tables'!$I$2)*2)+age,lifetable,10,1),"error"))</f>
        <v>5.0253560799291552E-3</v>
      </c>
      <c r="F1254" s="97">
        <f t="shared" si="365"/>
        <v>8.9353092524728499</v>
      </c>
      <c r="G1254" s="97">
        <f t="shared" si="380"/>
        <v>0.8975705149828489</v>
      </c>
      <c r="H1254" s="97">
        <f t="shared" si="366"/>
        <v>2.0539798524531021E-2</v>
      </c>
      <c r="I1254" s="97">
        <f t="shared" si="367"/>
        <v>2.0539798524531021E-2</v>
      </c>
      <c r="J1254" s="97">
        <f t="shared" si="381"/>
        <v>4.9620161725387413E-2</v>
      </c>
      <c r="K1254" s="97">
        <f t="shared" si="368"/>
        <v>4.9519402158984899E-2</v>
      </c>
      <c r="L1254" s="97">
        <f t="shared" si="369"/>
        <v>7.8975195765565669</v>
      </c>
      <c r="M1254" s="97">
        <f t="shared" si="370"/>
        <v>52.49626482648096</v>
      </c>
      <c r="N1254" s="97">
        <f t="shared" si="382"/>
        <v>5.0555040426405027</v>
      </c>
      <c r="O1254" s="97">
        <f t="shared" si="371"/>
        <v>0.12067435746870582</v>
      </c>
      <c r="P1254" s="97">
        <f t="shared" si="372"/>
        <v>0.12067435746870582</v>
      </c>
      <c r="Q1254" s="97">
        <f t="shared" si="383"/>
        <v>0.29043099482911078</v>
      </c>
      <c r="R1254" s="97">
        <f t="shared" si="373"/>
        <v>9.4595567285411363E-3</v>
      </c>
      <c r="S1254" s="97">
        <f t="shared" si="374"/>
        <v>46.899521517345391</v>
      </c>
      <c r="T1254" s="97">
        <f t="shared" si="375"/>
        <v>320.06494293134512</v>
      </c>
      <c r="U1254" s="97">
        <f t="shared" si="376"/>
        <v>618.90251310514179</v>
      </c>
      <c r="V1254" s="33">
        <f t="shared" si="377"/>
        <v>999.99999999999864</v>
      </c>
      <c r="W1254" s="101">
        <f t="shared" si="378"/>
        <v>2876.5815819443687</v>
      </c>
      <c r="X1254" s="108">
        <f t="shared" si="379"/>
        <v>61.032543963511785</v>
      </c>
      <c r="Y1254" s="32">
        <f>(uNES*L1254+ uOCEX*G1254+uEREX*'PH + UC'!H1254+uHOEX*I1254+uNES*S1254+ uOCEX*N1254+uEREX*O1254+uHOEX*P1254)/(1+oDR)^A$5:A$65536</f>
        <v>28.09570835816173</v>
      </c>
    </row>
    <row r="1255" spans="1:25" x14ac:dyDescent="0.25">
      <c r="A1255" s="4">
        <v>1249</v>
      </c>
      <c r="C1255" s="106">
        <f>IF(male=0,VLOOKUP((($A$5:$A$1570/'Life tables'!$I$2)*2)+age,lifetable,13,1),IF(male=1,VLOOKUP((($A$5:$A$1570/'Life tables'!$I$2)*2)+age,lifetable,10,1),"error"))</f>
        <v>5.0253560799291552E-3</v>
      </c>
      <c r="F1255" s="97">
        <f t="shared" si="365"/>
        <v>8.8772523221704844</v>
      </c>
      <c r="G1255" s="97">
        <f t="shared" si="380"/>
        <v>0.89173857482751562</v>
      </c>
      <c r="H1255" s="97">
        <f t="shared" si="366"/>
        <v>2.0406341738910164E-2</v>
      </c>
      <c r="I1255" s="97">
        <f t="shared" si="367"/>
        <v>2.0406341738910164E-2</v>
      </c>
      <c r="J1255" s="97">
        <f t="shared" si="381"/>
        <v>4.9297756066054958E-2</v>
      </c>
      <c r="K1255" s="97">
        <f t="shared" si="368"/>
        <v>4.9197651182211109E-2</v>
      </c>
      <c r="L1255" s="97">
        <f t="shared" si="369"/>
        <v>7.8462056566168821</v>
      </c>
      <c r="M1255" s="97">
        <f t="shared" si="370"/>
        <v>52.1552916413413</v>
      </c>
      <c r="N1255" s="97">
        <f t="shared" si="382"/>
        <v>5.0226675861496775</v>
      </c>
      <c r="O1255" s="97">
        <f t="shared" si="371"/>
        <v>0.11989055465593826</v>
      </c>
      <c r="P1255" s="97">
        <f t="shared" si="372"/>
        <v>0.11989055465593826</v>
      </c>
      <c r="Q1255" s="97">
        <f t="shared" si="383"/>
        <v>0.28854459049734577</v>
      </c>
      <c r="R1255" s="97">
        <f t="shared" si="373"/>
        <v>9.3981151155349309E-3</v>
      </c>
      <c r="S1255" s="97">
        <f t="shared" si="374"/>
        <v>46.594900240266867</v>
      </c>
      <c r="T1255" s="97">
        <f t="shared" si="375"/>
        <v>320.40278527790849</v>
      </c>
      <c r="U1255" s="97">
        <f t="shared" si="376"/>
        <v>618.96110887143959</v>
      </c>
      <c r="V1255" s="33">
        <f t="shared" si="377"/>
        <v>999.99999999999875</v>
      </c>
      <c r="W1255" s="101">
        <f t="shared" si="378"/>
        <v>2854.6508841920627</v>
      </c>
      <c r="X1255" s="108">
        <f t="shared" si="379"/>
        <v>60.636105850650637</v>
      </c>
      <c r="Y1255" s="32">
        <f>(uNES*L1255+ uOCEX*G1255+uEREX*'PH + UC'!H1255+uHOEX*I1255+uNES*S1255+ uOCEX*N1255+uEREX*O1255+uHOEX*P1255)/(1+oDR)^A$5:A$65536</f>
        <v>27.905184614675235</v>
      </c>
    </row>
    <row r="1256" spans="1:25" x14ac:dyDescent="0.25">
      <c r="A1256" s="4">
        <v>1250</v>
      </c>
      <c r="C1256" s="106">
        <f>IF(male=0,VLOOKUP((($A$5:$A$1570/'Life tables'!$I$2)*2)+age,lifetable,13,1),IF(male=1,VLOOKUP((($A$5:$A$1570/'Life tables'!$I$2)*2)+age,lifetable,10,1),"error"))</f>
        <v>5.0253560799291552E-3</v>
      </c>
      <c r="F1256" s="97">
        <f t="shared" si="365"/>
        <v>8.8195734640142138</v>
      </c>
      <c r="G1256" s="97">
        <f t="shared" si="380"/>
        <v>0.88594461281051895</v>
      </c>
      <c r="H1256" s="97">
        <f t="shared" si="366"/>
        <v>2.0273754036327075E-2</v>
      </c>
      <c r="I1256" s="97">
        <f t="shared" si="367"/>
        <v>2.0273754036327075E-2</v>
      </c>
      <c r="J1256" s="97">
        <f t="shared" si="381"/>
        <v>4.8977449942452386E-2</v>
      </c>
      <c r="K1256" s="97">
        <f t="shared" si="368"/>
        <v>4.887799547781331E-2</v>
      </c>
      <c r="L1256" s="97">
        <f t="shared" si="369"/>
        <v>7.7952258977107753</v>
      </c>
      <c r="M1256" s="97">
        <f t="shared" si="370"/>
        <v>51.816532386636432</v>
      </c>
      <c r="N1256" s="97">
        <f t="shared" si="382"/>
        <v>4.9900443359564859</v>
      </c>
      <c r="O1256" s="97">
        <f t="shared" si="371"/>
        <v>0.11911184105539527</v>
      </c>
      <c r="P1256" s="97">
        <f t="shared" si="372"/>
        <v>0.11911184105539527</v>
      </c>
      <c r="Q1256" s="97">
        <f t="shared" si="383"/>
        <v>0.28667043454212299</v>
      </c>
      <c r="R1256" s="97">
        <f t="shared" si="373"/>
        <v>9.3370724413981872E-3</v>
      </c>
      <c r="S1256" s="97">
        <f t="shared" si="374"/>
        <v>46.292256861585635</v>
      </c>
      <c r="T1256" s="97">
        <f t="shared" si="375"/>
        <v>320.73843316239305</v>
      </c>
      <c r="U1256" s="97">
        <f t="shared" si="376"/>
        <v>619.01932393935886</v>
      </c>
      <c r="V1256" s="33">
        <f t="shared" si="377"/>
        <v>999.99999999999875</v>
      </c>
      <c r="W1256" s="101">
        <f t="shared" si="378"/>
        <v>2832.8876213278459</v>
      </c>
      <c r="X1256" s="108">
        <f t="shared" si="379"/>
        <v>60.242242898246857</v>
      </c>
      <c r="Y1256" s="32">
        <f>(uNES*L1256+ uOCEX*G1256+uEREX*'PH + UC'!H1256+uHOEX*I1256+uNES*S1256+ uOCEX*N1256+uEREX*O1256+uHOEX*P1256)/(1+oDR)^A$5:A$65536</f>
        <v>27.715952898992953</v>
      </c>
    </row>
    <row r="1257" spans="1:25" x14ac:dyDescent="0.25">
      <c r="A1257" s="4">
        <v>1251</v>
      </c>
      <c r="C1257" s="106">
        <f>IF(male=0,VLOOKUP((($A$5:$A$1570/'Life tables'!$I$2)*2)+age,lifetable,13,1),IF(male=1,VLOOKUP((($A$5:$A$1570/'Life tables'!$I$2)*2)+age,lifetable,10,1),"error"))</f>
        <v>5.0253560799291552E-3</v>
      </c>
      <c r="F1257" s="97">
        <f t="shared" si="365"/>
        <v>8.7622701698054559</v>
      </c>
      <c r="G1257" s="97">
        <f t="shared" si="380"/>
        <v>0.88018837697806196</v>
      </c>
      <c r="H1257" s="97">
        <f t="shared" si="366"/>
        <v>2.0142029651128646E-2</v>
      </c>
      <c r="I1257" s="97">
        <f t="shared" si="367"/>
        <v>2.0142029651128646E-2</v>
      </c>
      <c r="J1257" s="97">
        <f t="shared" si="381"/>
        <v>4.8659229425882224E-2</v>
      </c>
      <c r="K1257" s="97">
        <f t="shared" si="368"/>
        <v>4.856042114537789E-2</v>
      </c>
      <c r="L1257" s="97">
        <f t="shared" si="369"/>
        <v>7.7445780829538764</v>
      </c>
      <c r="M1257" s="97">
        <f t="shared" si="370"/>
        <v>51.479972728441396</v>
      </c>
      <c r="N1257" s="97">
        <f t="shared" si="382"/>
        <v>4.9576329116728974</v>
      </c>
      <c r="O1257" s="97">
        <f t="shared" si="371"/>
        <v>0.11833818371735765</v>
      </c>
      <c r="P1257" s="97">
        <f t="shared" si="372"/>
        <v>0.11833818371735765</v>
      </c>
      <c r="Q1257" s="97">
        <f t="shared" si="383"/>
        <v>0.28480844766225599</v>
      </c>
      <c r="R1257" s="97">
        <f t="shared" si="373"/>
        <v>9.2764261232314068E-3</v>
      </c>
      <c r="S1257" s="97">
        <f t="shared" si="374"/>
        <v>45.991578575548296</v>
      </c>
      <c r="T1257" s="97">
        <f t="shared" si="375"/>
        <v>321.0719008394812</v>
      </c>
      <c r="U1257" s="97">
        <f t="shared" si="376"/>
        <v>619.07716078662747</v>
      </c>
      <c r="V1257" s="33">
        <f t="shared" si="377"/>
        <v>999.99999999999875</v>
      </c>
      <c r="W1257" s="101">
        <f t="shared" si="378"/>
        <v>2811.2905154104274</v>
      </c>
      <c r="X1257" s="108">
        <f t="shared" si="379"/>
        <v>59.850938373890102</v>
      </c>
      <c r="Y1257" s="32">
        <f>(uNES*L1257+ uOCEX*G1257+uEREX*'PH + UC'!H1257+uHOEX*I1257+uNES*S1257+ uOCEX*N1257+uEREX*O1257+uHOEX*P1257)/(1+oDR)^A$5:A$65536</f>
        <v>27.528004447071822</v>
      </c>
    </row>
    <row r="1258" spans="1:25" x14ac:dyDescent="0.25">
      <c r="A1258" s="4">
        <v>1252</v>
      </c>
      <c r="C1258" s="106">
        <f>IF(male=0,VLOOKUP((($A$5:$A$1570/'Life tables'!$I$2)*2)+age,lifetable,13,1),IF(male=1,VLOOKUP((($A$5:$A$1570/'Life tables'!$I$2)*2)+age,lifetable,10,1),"error"))</f>
        <v>5.6161675998828153E-3</v>
      </c>
      <c r="F1258" s="97">
        <f t="shared" si="365"/>
        <v>8.7053399504898419</v>
      </c>
      <c r="G1258" s="97">
        <f t="shared" si="380"/>
        <v>0.87446961729942407</v>
      </c>
      <c r="H1258" s="97">
        <f t="shared" si="366"/>
        <v>2.0011162861669013E-2</v>
      </c>
      <c r="I1258" s="97">
        <f t="shared" si="367"/>
        <v>2.0011162861669013E-2</v>
      </c>
      <c r="J1258" s="97">
        <f t="shared" si="381"/>
        <v>5.4026588196664831E-2</v>
      </c>
      <c r="K1258" s="97">
        <f t="shared" si="368"/>
        <v>4.8244914390588298E-2</v>
      </c>
      <c r="L1258" s="97">
        <f t="shared" si="369"/>
        <v>7.6885765048798262</v>
      </c>
      <c r="M1258" s="97">
        <f t="shared" si="370"/>
        <v>51.145598423400259</v>
      </c>
      <c r="N1258" s="97">
        <f t="shared" si="382"/>
        <v>4.9254319416328753</v>
      </c>
      <c r="O1258" s="97">
        <f t="shared" si="371"/>
        <v>0.11756954990029929</v>
      </c>
      <c r="P1258" s="97">
        <f t="shared" si="372"/>
        <v>0.11756954990029929</v>
      </c>
      <c r="Q1258" s="97">
        <f t="shared" si="383"/>
        <v>0.31622488462191028</v>
      </c>
      <c r="R1258" s="97">
        <f t="shared" si="373"/>
        <v>9.2161735944551564E-3</v>
      </c>
      <c r="S1258" s="97">
        <f t="shared" si="374"/>
        <v>45.659586323750418</v>
      </c>
      <c r="T1258" s="97">
        <f t="shared" si="375"/>
        <v>321.44215231229975</v>
      </c>
      <c r="U1258" s="97">
        <f t="shared" si="376"/>
        <v>619.13462187461255</v>
      </c>
      <c r="V1258" s="33">
        <f t="shared" si="377"/>
        <v>999.99999999999875</v>
      </c>
      <c r="W1258" s="101">
        <f t="shared" si="378"/>
        <v>2788.27640584645</v>
      </c>
      <c r="X1258" s="108">
        <f t="shared" si="379"/>
        <v>59.423225813086475</v>
      </c>
      <c r="Y1258" s="32">
        <f>(uNES*L1258+ uOCEX*G1258+uEREX*'PH + UC'!H1258+uHOEX*I1258+uNES*S1258+ uOCEX*N1258+uEREX*O1258+uHOEX*P1258)/(1+oDR)^A$5:A$65536</f>
        <v>27.323125762873879</v>
      </c>
    </row>
    <row r="1259" spans="1:25" x14ac:dyDescent="0.25">
      <c r="A1259" s="4">
        <v>1253</v>
      </c>
      <c r="C1259" s="106">
        <f>IF(male=0,VLOOKUP((($A$5:$A$1570/'Life tables'!$I$2)*2)+age,lifetable,13,1),IF(male=1,VLOOKUP((($A$5:$A$1570/'Life tables'!$I$2)*2)+age,lifetable,10,1),"error"))</f>
        <v>5.6161675998828153E-3</v>
      </c>
      <c r="F1259" s="97">
        <f t="shared" si="365"/>
        <v>8.6430725889522932</v>
      </c>
      <c r="G1259" s="97">
        <f t="shared" si="380"/>
        <v>0.86821473051456954</v>
      </c>
      <c r="H1259" s="97">
        <f t="shared" si="366"/>
        <v>1.9868027462042925E-2</v>
      </c>
      <c r="I1259" s="97">
        <f t="shared" si="367"/>
        <v>1.9868027462042925E-2</v>
      </c>
      <c r="J1259" s="97">
        <f t="shared" si="381"/>
        <v>5.3640148020977878E-2</v>
      </c>
      <c r="K1259" s="97">
        <f t="shared" si="368"/>
        <v>4.7899829242415794E-2</v>
      </c>
      <c r="L1259" s="97">
        <f t="shared" si="369"/>
        <v>7.6335818262502446</v>
      </c>
      <c r="M1259" s="97">
        <f t="shared" si="370"/>
        <v>50.780153224134189</v>
      </c>
      <c r="N1259" s="97">
        <f t="shared" si="382"/>
        <v>4.8902387771599383</v>
      </c>
      <c r="O1259" s="97">
        <f t="shared" si="371"/>
        <v>0.11672949271228368</v>
      </c>
      <c r="P1259" s="97">
        <f t="shared" si="372"/>
        <v>0.11672949271228368</v>
      </c>
      <c r="Q1259" s="97">
        <f t="shared" si="383"/>
        <v>0.3139653966202865</v>
      </c>
      <c r="R1259" s="97">
        <f t="shared" si="373"/>
        <v>9.1503222504584585E-3</v>
      </c>
      <c r="S1259" s="97">
        <f t="shared" si="374"/>
        <v>45.333339742678938</v>
      </c>
      <c r="T1259" s="97">
        <f t="shared" si="375"/>
        <v>321.80975785694102</v>
      </c>
      <c r="U1259" s="97">
        <f t="shared" si="376"/>
        <v>619.19167202610538</v>
      </c>
      <c r="V1259" s="33">
        <f t="shared" si="377"/>
        <v>999.99999999999875</v>
      </c>
      <c r="W1259" s="101">
        <f t="shared" si="378"/>
        <v>2765.2121096818528</v>
      </c>
      <c r="X1259" s="108">
        <f t="shared" si="379"/>
        <v>58.998570116952337</v>
      </c>
      <c r="Y1259" s="32">
        <f>(uNES*L1259+ uOCEX*G1259+uEREX*'PH + UC'!H1259+uHOEX*I1259+uNES*S1259+ uOCEX*N1259+uEREX*O1259+uHOEX*P1259)/(1+oDR)^A$5:A$65536</f>
        <v>27.12006510244402</v>
      </c>
    </row>
    <row r="1260" spans="1:25" x14ac:dyDescent="0.25">
      <c r="A1260" s="4">
        <v>1254</v>
      </c>
      <c r="C1260" s="106">
        <f>IF(male=0,VLOOKUP((($A$5:$A$1570/'Life tables'!$I$2)*2)+age,lifetable,13,1),IF(male=1,VLOOKUP((($A$5:$A$1570/'Life tables'!$I$2)*2)+age,lifetable,10,1),"error"))</f>
        <v>5.6161675998828153E-3</v>
      </c>
      <c r="F1260" s="97">
        <f t="shared" si="365"/>
        <v>8.5812533568043605</v>
      </c>
      <c r="G1260" s="97">
        <f t="shared" si="380"/>
        <v>0.86200485926478498</v>
      </c>
      <c r="H1260" s="97">
        <f t="shared" si="366"/>
        <v>1.9725922187633048E-2</v>
      </c>
      <c r="I1260" s="97">
        <f t="shared" si="367"/>
        <v>1.9725922187633048E-2</v>
      </c>
      <c r="J1260" s="97">
        <f t="shared" si="381"/>
        <v>5.3256489000550723E-2</v>
      </c>
      <c r="K1260" s="97">
        <f t="shared" si="368"/>
        <v>4.7557227623222148E-2</v>
      </c>
      <c r="L1260" s="97">
        <f t="shared" si="369"/>
        <v>7.5789829365405366</v>
      </c>
      <c r="M1260" s="97">
        <f t="shared" si="370"/>
        <v>50.417316760147976</v>
      </c>
      <c r="N1260" s="97">
        <f t="shared" si="382"/>
        <v>4.8552968395466101</v>
      </c>
      <c r="O1260" s="97">
        <f t="shared" si="371"/>
        <v>0.11589543228336596</v>
      </c>
      <c r="P1260" s="97">
        <f t="shared" si="372"/>
        <v>0.11589543228336596</v>
      </c>
      <c r="Q1260" s="97">
        <f t="shared" si="383"/>
        <v>0.31172203800297543</v>
      </c>
      <c r="R1260" s="97">
        <f t="shared" si="373"/>
        <v>9.0849409871322818E-3</v>
      </c>
      <c r="S1260" s="97">
        <f t="shared" si="374"/>
        <v>45.009422077044526</v>
      </c>
      <c r="T1260" s="97">
        <f t="shared" si="375"/>
        <v>322.17473638394455</v>
      </c>
      <c r="U1260" s="97">
        <f t="shared" si="376"/>
        <v>619.2483141947157</v>
      </c>
      <c r="V1260" s="33">
        <f t="shared" si="377"/>
        <v>999.99999999999864</v>
      </c>
      <c r="W1260" s="101">
        <f t="shared" si="378"/>
        <v>2742.3388612477743</v>
      </c>
      <c r="X1260" s="108">
        <f t="shared" si="379"/>
        <v>58.576949421338455</v>
      </c>
      <c r="Y1260" s="32">
        <f>(uNES*L1260+ uOCEX*G1260+uEREX*'PH + UC'!H1260+uHOEX*I1260+uNES*S1260+ uOCEX*N1260+uEREX*O1260+uHOEX*P1260)/(1+oDR)^A$5:A$65536</f>
        <v>26.918513684156331</v>
      </c>
    </row>
    <row r="1261" spans="1:25" x14ac:dyDescent="0.25">
      <c r="A1261" s="4">
        <v>1255</v>
      </c>
      <c r="C1261" s="106">
        <f>IF(male=0,VLOOKUP((($A$5:$A$1570/'Life tables'!$I$2)*2)+age,lifetable,13,1),IF(male=1,VLOOKUP((($A$5:$A$1570/'Life tables'!$I$2)*2)+age,lifetable,10,1),"error"))</f>
        <v>5.6161675998828153E-3</v>
      </c>
      <c r="F1261" s="97">
        <f t="shared" si="365"/>
        <v>8.5198788780451036</v>
      </c>
      <c r="G1261" s="97">
        <f t="shared" si="380"/>
        <v>0.85583966442371062</v>
      </c>
      <c r="H1261" s="97">
        <f t="shared" si="366"/>
        <v>1.9584839277949271E-2</v>
      </c>
      <c r="I1261" s="97">
        <f t="shared" si="367"/>
        <v>1.9584839277949271E-2</v>
      </c>
      <c r="J1261" s="97">
        <f t="shared" si="381"/>
        <v>5.2875590183437349E-2</v>
      </c>
      <c r="K1261" s="97">
        <f t="shared" si="368"/>
        <v>4.7217090823241041E-2</v>
      </c>
      <c r="L1261" s="97">
        <f t="shared" si="369"/>
        <v>7.5247768540588158</v>
      </c>
      <c r="M1261" s="97">
        <f t="shared" si="370"/>
        <v>50.057070543293356</v>
      </c>
      <c r="N1261" s="97">
        <f t="shared" si="382"/>
        <v>4.8206043483441539</v>
      </c>
      <c r="O1261" s="97">
        <f t="shared" si="371"/>
        <v>0.11506732611441936</v>
      </c>
      <c r="P1261" s="97">
        <f t="shared" si="372"/>
        <v>0.11506732611441936</v>
      </c>
      <c r="Q1261" s="97">
        <f t="shared" si="383"/>
        <v>0.30949469446077515</v>
      </c>
      <c r="R1261" s="97">
        <f t="shared" si="373"/>
        <v>9.020026473007467E-3</v>
      </c>
      <c r="S1261" s="97">
        <f t="shared" si="374"/>
        <v>44.687816821786583</v>
      </c>
      <c r="T1261" s="97">
        <f t="shared" si="375"/>
        <v>322.53710666858876</v>
      </c>
      <c r="U1261" s="97">
        <f t="shared" si="376"/>
        <v>619.30455131201199</v>
      </c>
      <c r="V1261" s="33">
        <f t="shared" si="377"/>
        <v>999.99999999999875</v>
      </c>
      <c r="W1261" s="101">
        <f t="shared" si="378"/>
        <v>2719.6550798642124</v>
      </c>
      <c r="X1261" s="108">
        <f t="shared" si="379"/>
        <v>58.158342019397999</v>
      </c>
      <c r="Y1261" s="32">
        <f>(uNES*L1261+ uOCEX*G1261+uEREX*'PH + UC'!H1261+uHOEX*I1261+uNES*S1261+ uOCEX*N1261+uEREX*O1261+uHOEX*P1261)/(1+oDR)^A$5:A$65536</f>
        <v>26.718460283368319</v>
      </c>
    </row>
    <row r="1262" spans="1:25" x14ac:dyDescent="0.25">
      <c r="A1262" s="4">
        <v>1256</v>
      </c>
      <c r="C1262" s="106">
        <f>IF(male=0,VLOOKUP((($A$5:$A$1570/'Life tables'!$I$2)*2)+age,lifetable,13,1),IF(male=1,VLOOKUP((($A$5:$A$1570/'Life tables'!$I$2)*2)+age,lifetable,10,1),"error"))</f>
        <v>5.6161675998828153E-3</v>
      </c>
      <c r="F1262" s="97">
        <f t="shared" si="365"/>
        <v>8.4589458103495048</v>
      </c>
      <c r="G1262" s="97">
        <f t="shared" si="380"/>
        <v>0.84971881024780316</v>
      </c>
      <c r="H1262" s="97">
        <f t="shared" si="366"/>
        <v>1.9444771049913087E-2</v>
      </c>
      <c r="I1262" s="97">
        <f t="shared" si="367"/>
        <v>1.9444771049913087E-2</v>
      </c>
      <c r="J1262" s="97">
        <f t="shared" si="381"/>
        <v>5.2497430826689388E-2</v>
      </c>
      <c r="K1262" s="97">
        <f t="shared" si="368"/>
        <v>4.687940031933778E-2</v>
      </c>
      <c r="L1262" s="97">
        <f t="shared" si="369"/>
        <v>7.4709606268558488</v>
      </c>
      <c r="M1262" s="97">
        <f t="shared" si="370"/>
        <v>49.699396209048501</v>
      </c>
      <c r="N1262" s="97">
        <f t="shared" si="382"/>
        <v>4.7861595350093298</v>
      </c>
      <c r="O1262" s="97">
        <f t="shared" si="371"/>
        <v>0.11424513199050004</v>
      </c>
      <c r="P1262" s="97">
        <f t="shared" si="372"/>
        <v>0.11424513199050004</v>
      </c>
      <c r="Q1262" s="97">
        <f t="shared" si="383"/>
        <v>0.30728325244884541</v>
      </c>
      <c r="R1262" s="97">
        <f t="shared" si="373"/>
        <v>8.9555753988917013E-3</v>
      </c>
      <c r="S1262" s="97">
        <f t="shared" si="374"/>
        <v>44.368507582210434</v>
      </c>
      <c r="T1262" s="97">
        <f t="shared" si="375"/>
        <v>322.89688735186428</v>
      </c>
      <c r="U1262" s="97">
        <f t="shared" si="376"/>
        <v>619.36038628773019</v>
      </c>
      <c r="V1262" s="33">
        <f t="shared" si="377"/>
        <v>999.99999999999875</v>
      </c>
      <c r="W1262" s="101">
        <f t="shared" si="378"/>
        <v>2697.1591978081483</v>
      </c>
      <c r="X1262" s="108">
        <f t="shared" si="379"/>
        <v>57.742726360404248</v>
      </c>
      <c r="Y1262" s="32">
        <f>(uNES*L1262+ uOCEX*G1262+uEREX*'PH + UC'!H1262+uHOEX*I1262+uNES*S1262+ uOCEX*N1262+uEREX*O1262+uHOEX*P1262)/(1+oDR)^A$5:A$65536</f>
        <v>26.519893759318773</v>
      </c>
    </row>
    <row r="1263" spans="1:25" x14ac:dyDescent="0.25">
      <c r="A1263" s="4">
        <v>1257</v>
      </c>
      <c r="C1263" s="106">
        <f>IF(male=0,VLOOKUP((($A$5:$A$1570/'Life tables'!$I$2)*2)+age,lifetable,13,1),IF(male=1,VLOOKUP((($A$5:$A$1570/'Life tables'!$I$2)*2)+age,lifetable,10,1),"error"))</f>
        <v>5.6161675998828153E-3</v>
      </c>
      <c r="F1263" s="97">
        <f t="shared" si="365"/>
        <v>8.3984508443023742</v>
      </c>
      <c r="G1263" s="97">
        <f t="shared" si="380"/>
        <v>0.84364196429938043</v>
      </c>
      <c r="H1263" s="97">
        <f t="shared" si="366"/>
        <v>1.9305709896096555E-2</v>
      </c>
      <c r="I1263" s="97">
        <f t="shared" si="367"/>
        <v>1.9305709896096555E-2</v>
      </c>
      <c r="J1263" s="97">
        <f t="shared" si="381"/>
        <v>5.2121990391601529E-2</v>
      </c>
      <c r="K1263" s="97">
        <f t="shared" si="368"/>
        <v>4.6544137770763654E-2</v>
      </c>
      <c r="L1263" s="97">
        <f t="shared" si="369"/>
        <v>7.4175313320484353</v>
      </c>
      <c r="M1263" s="97">
        <f t="shared" si="370"/>
        <v>49.344275516101867</v>
      </c>
      <c r="N1263" s="97">
        <f t="shared" si="382"/>
        <v>4.7519606428643142</v>
      </c>
      <c r="O1263" s="97">
        <f t="shared" si="371"/>
        <v>0.11342880797989044</v>
      </c>
      <c r="P1263" s="97">
        <f t="shared" si="372"/>
        <v>0.11342880797989044</v>
      </c>
      <c r="Q1263" s="97">
        <f t="shared" si="383"/>
        <v>0.30508759918413508</v>
      </c>
      <c r="R1263" s="97">
        <f t="shared" si="373"/>
        <v>8.8915844777945306E-3</v>
      </c>
      <c r="S1263" s="97">
        <f t="shared" si="374"/>
        <v>44.05147807361584</v>
      </c>
      <c r="T1263" s="97">
        <f t="shared" si="375"/>
        <v>323.25409694144003</v>
      </c>
      <c r="U1263" s="97">
        <f t="shared" si="376"/>
        <v>619.4158220099788</v>
      </c>
      <c r="V1263" s="33">
        <f t="shared" si="377"/>
        <v>999.99999999999875</v>
      </c>
      <c r="W1263" s="101">
        <f t="shared" si="378"/>
        <v>2674.8496602141645</v>
      </c>
      <c r="X1263" s="108">
        <f t="shared" si="379"/>
        <v>57.330081048579942</v>
      </c>
      <c r="Y1263" s="32">
        <f>(uNES*L1263+ uOCEX*G1263+uEREX*'PH + UC'!H1263+uHOEX*I1263+uNES*S1263+ uOCEX*N1263+uEREX*O1263+uHOEX*P1263)/(1+oDR)^A$5:A$65536</f>
        <v>26.322803054478939</v>
      </c>
    </row>
    <row r="1264" spans="1:25" x14ac:dyDescent="0.25">
      <c r="A1264" s="4">
        <v>1258</v>
      </c>
      <c r="C1264" s="106">
        <f>IF(male=0,VLOOKUP((($A$5:$A$1570/'Life tables'!$I$2)*2)+age,lifetable,13,1),IF(male=1,VLOOKUP((($A$5:$A$1570/'Life tables'!$I$2)*2)+age,lifetable,10,1),"error"))</f>
        <v>5.6161675998828153E-3</v>
      </c>
      <c r="F1264" s="97">
        <f t="shared" si="365"/>
        <v>8.3383907026666098</v>
      </c>
      <c r="G1264" s="97">
        <f t="shared" si="380"/>
        <v>0.83760879737311689</v>
      </c>
      <c r="H1264" s="97">
        <f t="shared" si="366"/>
        <v>1.9167648283040243E-2</v>
      </c>
      <c r="I1264" s="97">
        <f t="shared" si="367"/>
        <v>1.9167648283040243E-2</v>
      </c>
      <c r="J1264" s="97">
        <f t="shared" si="381"/>
        <v>5.1749248539170338E-2</v>
      </c>
      <c r="K1264" s="97">
        <f t="shared" si="368"/>
        <v>4.621128501510062E-2</v>
      </c>
      <c r="L1264" s="97">
        <f t="shared" si="369"/>
        <v>7.3644860751731418</v>
      </c>
      <c r="M1264" s="97">
        <f t="shared" si="370"/>
        <v>48.991690345913341</v>
      </c>
      <c r="N1264" s="97">
        <f t="shared" si="382"/>
        <v>4.7180059270544374</v>
      </c>
      <c r="O1264" s="97">
        <f t="shared" si="371"/>
        <v>0.11261831243309046</v>
      </c>
      <c r="P1264" s="97">
        <f t="shared" si="372"/>
        <v>0.11261831243309046</v>
      </c>
      <c r="Q1264" s="97">
        <f t="shared" si="383"/>
        <v>0.30290762264266885</v>
      </c>
      <c r="R1264" s="97">
        <f t="shared" si="373"/>
        <v>8.8280504448482802E-3</v>
      </c>
      <c r="S1264" s="97">
        <f t="shared" si="374"/>
        <v>43.736712120905203</v>
      </c>
      <c r="T1264" s="97">
        <f t="shared" si="375"/>
        <v>323.60875381262184</v>
      </c>
      <c r="U1264" s="97">
        <f t="shared" si="376"/>
        <v>619.47086134543872</v>
      </c>
      <c r="V1264" s="33">
        <f t="shared" si="377"/>
        <v>999.99999999999875</v>
      </c>
      <c r="W1264" s="101">
        <f t="shared" si="378"/>
        <v>2652.7249249754459</v>
      </c>
      <c r="X1264" s="108">
        <f t="shared" si="379"/>
        <v>56.920384841938159</v>
      </c>
      <c r="Y1264" s="32">
        <f>(uNES*L1264+ uOCEX*G1264+uEREX*'PH + UC'!H1264+uHOEX*I1264+uNES*S1264+ uOCEX*N1264+uEREX*O1264+uHOEX*P1264)/(1+oDR)^A$5:A$65536</f>
        <v>26.127177193909581</v>
      </c>
    </row>
    <row r="1265" spans="1:25" x14ac:dyDescent="0.25">
      <c r="A1265" s="4">
        <v>1259</v>
      </c>
      <c r="C1265" s="106">
        <f>IF(male=0,VLOOKUP((($A$5:$A$1570/'Life tables'!$I$2)*2)+age,lifetable,13,1),IF(male=1,VLOOKUP((($A$5:$A$1570/'Life tables'!$I$2)*2)+age,lifetable,10,1),"error"))</f>
        <v>5.6161675998828153E-3</v>
      </c>
      <c r="F1265" s="97">
        <f t="shared" si="365"/>
        <v>8.2787621396840354</v>
      </c>
      <c r="G1265" s="97">
        <f t="shared" si="380"/>
        <v>0.83161898342581064</v>
      </c>
      <c r="H1265" s="97">
        <f t="shared" si="366"/>
        <v>1.9030578749646036E-2</v>
      </c>
      <c r="I1265" s="97">
        <f t="shared" si="367"/>
        <v>1.9030578749646036E-2</v>
      </c>
      <c r="J1265" s="97">
        <f t="shared" si="381"/>
        <v>5.1379185125755088E-2</v>
      </c>
      <c r="K1265" s="97">
        <f t="shared" si="368"/>
        <v>4.5880824064386545E-2</v>
      </c>
      <c r="L1265" s="97">
        <f t="shared" si="369"/>
        <v>7.3118219895687906</v>
      </c>
      <c r="M1265" s="97">
        <f t="shared" si="370"/>
        <v>48.641622702254125</v>
      </c>
      <c r="N1265" s="97">
        <f t="shared" si="382"/>
        <v>4.6842936545038762</v>
      </c>
      <c r="O1265" s="97">
        <f t="shared" si="371"/>
        <v>0.11181360398175985</v>
      </c>
      <c r="P1265" s="97">
        <f t="shared" si="372"/>
        <v>0.11181360398175985</v>
      </c>
      <c r="Q1265" s="97">
        <f t="shared" si="383"/>
        <v>0.30074321155670236</v>
      </c>
      <c r="R1265" s="97">
        <f t="shared" si="373"/>
        <v>8.7649700572251469E-3</v>
      </c>
      <c r="S1265" s="97">
        <f t="shared" si="374"/>
        <v>43.424193658172804</v>
      </c>
      <c r="T1265" s="97">
        <f t="shared" si="375"/>
        <v>323.96087620930427</v>
      </c>
      <c r="U1265" s="97">
        <f t="shared" si="376"/>
        <v>619.52550713956032</v>
      </c>
      <c r="V1265" s="33">
        <f t="shared" si="377"/>
        <v>999.99999999999864</v>
      </c>
      <c r="W1265" s="101">
        <f t="shared" si="378"/>
        <v>2630.7834626451686</v>
      </c>
      <c r="X1265" s="108">
        <f t="shared" si="379"/>
        <v>56.513616651134093</v>
      </c>
      <c r="Y1265" s="32">
        <f>(uNES*L1265+ uOCEX*G1265+uEREX*'PH + UC'!H1265+uHOEX*I1265+uNES*S1265+ uOCEX*N1265+uEREX*O1265+uHOEX*P1265)/(1+oDR)^A$5:A$65536</f>
        <v>25.93300528462451</v>
      </c>
    </row>
    <row r="1266" spans="1:25" x14ac:dyDescent="0.25">
      <c r="A1266" s="4">
        <v>1260</v>
      </c>
      <c r="C1266" s="106">
        <f>IF(male=0,VLOOKUP((($A$5:$A$1570/'Life tables'!$I$2)*2)+age,lifetable,13,1),IF(male=1,VLOOKUP((($A$5:$A$1570/'Life tables'!$I$2)*2)+age,lifetable,10,1),"error"))</f>
        <v>5.6161675998828153E-3</v>
      </c>
      <c r="F1266" s="97">
        <f t="shared" si="365"/>
        <v>8.219561940407031</v>
      </c>
      <c r="G1266" s="97">
        <f t="shared" si="380"/>
        <v>0.82567219950924475</v>
      </c>
      <c r="H1266" s="97">
        <f t="shared" si="366"/>
        <v>1.8894493905640748E-2</v>
      </c>
      <c r="I1266" s="97">
        <f t="shared" si="367"/>
        <v>1.8894493905640748E-2</v>
      </c>
      <c r="J1266" s="97">
        <f t="shared" si="381"/>
        <v>5.1011780198929775E-2</v>
      </c>
      <c r="K1266" s="97">
        <f t="shared" si="368"/>
        <v>4.5552737101411118E-2</v>
      </c>
      <c r="L1266" s="97">
        <f t="shared" si="369"/>
        <v>7.2595362357861637</v>
      </c>
      <c r="M1266" s="97">
        <f t="shared" si="370"/>
        <v>48.29405471072706</v>
      </c>
      <c r="N1266" s="97">
        <f t="shared" si="382"/>
        <v>4.650822103869455</v>
      </c>
      <c r="O1266" s="97">
        <f t="shared" si="371"/>
        <v>0.11101464153761544</v>
      </c>
      <c r="P1266" s="97">
        <f t="shared" si="372"/>
        <v>0.11101464153761544</v>
      </c>
      <c r="Q1266" s="97">
        <f t="shared" si="383"/>
        <v>0.2985942554117561</v>
      </c>
      <c r="R1266" s="97">
        <f t="shared" si="373"/>
        <v>8.7023400940507596E-3</v>
      </c>
      <c r="S1266" s="97">
        <f t="shared" si="374"/>
        <v>43.113906728276568</v>
      </c>
      <c r="T1266" s="97">
        <f t="shared" si="375"/>
        <v>324.31048224491497</v>
      </c>
      <c r="U1266" s="97">
        <f t="shared" si="376"/>
        <v>619.57976221675574</v>
      </c>
      <c r="V1266" s="33">
        <f t="shared" si="377"/>
        <v>999.99999999999864</v>
      </c>
      <c r="W1266" s="101">
        <f t="shared" si="378"/>
        <v>2609.0237563383098</v>
      </c>
      <c r="X1266" s="108">
        <f t="shared" si="379"/>
        <v>56.109755538327946</v>
      </c>
      <c r="Y1266" s="32">
        <f>(uNES*L1266+ uOCEX*G1266+uEREX*'PH + UC'!H1266+uHOEX*I1266+uNES*S1266+ uOCEX*N1266+uEREX*O1266+uHOEX*P1266)/(1+oDR)^A$5:A$65536</f>
        <v>25.740276514959877</v>
      </c>
    </row>
    <row r="1267" spans="1:25" x14ac:dyDescent="0.25">
      <c r="A1267" s="4">
        <v>1261</v>
      </c>
      <c r="C1267" s="106">
        <f>IF(male=0,VLOOKUP((($A$5:$A$1570/'Life tables'!$I$2)*2)+age,lifetable,13,1),IF(male=1,VLOOKUP((($A$5:$A$1570/'Life tables'!$I$2)*2)+age,lifetable,10,1),"error"))</f>
        <v>5.6161675998828153E-3</v>
      </c>
      <c r="F1267" s="97">
        <f t="shared" si="365"/>
        <v>8.1607869200593495</v>
      </c>
      <c r="G1267" s="97">
        <f t="shared" si="380"/>
        <v>0.81976812570597979</v>
      </c>
      <c r="H1267" s="97">
        <f t="shared" si="366"/>
        <v>1.8759386430106818E-2</v>
      </c>
      <c r="I1267" s="97">
        <f t="shared" si="367"/>
        <v>1.8759386430106818E-2</v>
      </c>
      <c r="J1267" s="97">
        <f t="shared" si="381"/>
        <v>5.0647013993516274E-2</v>
      </c>
      <c r="K1267" s="97">
        <f t="shared" si="368"/>
        <v>4.5227006476173517E-2</v>
      </c>
      <c r="L1267" s="97">
        <f t="shared" si="369"/>
        <v>7.2076260010234661</v>
      </c>
      <c r="M1267" s="97">
        <f t="shared" si="370"/>
        <v>47.948968618268587</v>
      </c>
      <c r="N1267" s="97">
        <f t="shared" si="382"/>
        <v>4.6175895654926906</v>
      </c>
      <c r="O1267" s="97">
        <f t="shared" si="371"/>
        <v>0.11022138429128643</v>
      </c>
      <c r="P1267" s="97">
        <f t="shared" si="372"/>
        <v>0.11022138429128643</v>
      </c>
      <c r="Q1267" s="97">
        <f t="shared" si="383"/>
        <v>0.29646064444353692</v>
      </c>
      <c r="R1267" s="97">
        <f t="shared" si="373"/>
        <v>8.6401573563144388E-3</v>
      </c>
      <c r="S1267" s="97">
        <f t="shared" si="374"/>
        <v>42.805835482393476</v>
      </c>
      <c r="T1267" s="97">
        <f t="shared" si="375"/>
        <v>324.657589903352</v>
      </c>
      <c r="U1267" s="97">
        <f t="shared" si="376"/>
        <v>619.63362938058822</v>
      </c>
      <c r="V1267" s="33">
        <f t="shared" si="377"/>
        <v>999.99999999999864</v>
      </c>
      <c r="W1267" s="101">
        <f t="shared" si="378"/>
        <v>2587.4443016338928</v>
      </c>
      <c r="X1267" s="108">
        <f t="shared" si="379"/>
        <v>55.708780716058399</v>
      </c>
      <c r="Y1267" s="32">
        <f>(uNES*L1267+ uOCEX*G1267+uEREX*'PH + UC'!H1267+uHOEX*I1267+uNES*S1267+ uOCEX*N1267+uEREX*O1267+uHOEX*P1267)/(1+oDR)^A$5:A$65536</f>
        <v>25.548980153949422</v>
      </c>
    </row>
    <row r="1268" spans="1:25" x14ac:dyDescent="0.25">
      <c r="A1268" s="4">
        <v>1262</v>
      </c>
      <c r="C1268" s="106">
        <f>IF(male=0,VLOOKUP((($A$5:$A$1570/'Life tables'!$I$2)*2)+age,lifetable,13,1),IF(male=1,VLOOKUP((($A$5:$A$1570/'Life tables'!$I$2)*2)+age,lifetable,10,1),"error"))</f>
        <v>5.6161675998828153E-3</v>
      </c>
      <c r="F1268" s="97">
        <f t="shared" si="365"/>
        <v>8.1024339234245382</v>
      </c>
      <c r="G1268" s="97">
        <f t="shared" si="380"/>
        <v>0.81390644506791965</v>
      </c>
      <c r="H1268" s="97">
        <f t="shared" si="366"/>
        <v>1.8625249070076445E-2</v>
      </c>
      <c r="I1268" s="97">
        <f t="shared" si="367"/>
        <v>1.8625249070076445E-2</v>
      </c>
      <c r="J1268" s="97">
        <f t="shared" si="381"/>
        <v>5.0284866927788767E-2</v>
      </c>
      <c r="K1268" s="97">
        <f t="shared" si="368"/>
        <v>4.4903614702492996E-2</v>
      </c>
      <c r="L1268" s="97">
        <f t="shared" si="369"/>
        <v>7.1560884985861835</v>
      </c>
      <c r="M1268" s="97">
        <f t="shared" si="370"/>
        <v>47.606346792633857</v>
      </c>
      <c r="N1268" s="97">
        <f t="shared" si="382"/>
        <v>4.5845943413502006</v>
      </c>
      <c r="O1268" s="97">
        <f t="shared" si="371"/>
        <v>0.10943379171113071</v>
      </c>
      <c r="P1268" s="97">
        <f t="shared" si="372"/>
        <v>0.10943379171113071</v>
      </c>
      <c r="Q1268" s="97">
        <f t="shared" si="383"/>
        <v>0.29434226963475335</v>
      </c>
      <c r="R1268" s="97">
        <f t="shared" si="373"/>
        <v>8.5784186667764144E-3</v>
      </c>
      <c r="S1268" s="97">
        <f t="shared" si="374"/>
        <v>42.499964179559868</v>
      </c>
      <c r="T1268" s="97">
        <f t="shared" si="375"/>
        <v>325.00221703991457</v>
      </c>
      <c r="U1268" s="97">
        <f t="shared" si="376"/>
        <v>619.6871114139575</v>
      </c>
      <c r="V1268" s="33">
        <f t="shared" si="377"/>
        <v>999.99999999999864</v>
      </c>
      <c r="W1268" s="101">
        <f t="shared" si="378"/>
        <v>2566.0436064776941</v>
      </c>
      <c r="X1268" s="108">
        <f t="shared" si="379"/>
        <v>55.310671546126585</v>
      </c>
      <c r="Y1268" s="32">
        <f>(uNES*L1268+ uOCEX*G1268+uEREX*'PH + UC'!H1268+uHOEX*I1268+uNES*S1268+ uOCEX*N1268+uEREX*O1268+uHOEX*P1268)/(1+oDR)^A$5:A$65536</f>
        <v>25.359105550705575</v>
      </c>
    </row>
    <row r="1269" spans="1:25" x14ac:dyDescent="0.25">
      <c r="A1269" s="4">
        <v>1263</v>
      </c>
      <c r="C1269" s="106">
        <f>IF(male=0,VLOOKUP((($A$5:$A$1570/'Life tables'!$I$2)*2)+age,lifetable,13,1),IF(male=1,VLOOKUP((($A$5:$A$1570/'Life tables'!$I$2)*2)+age,lifetable,10,1),"error"))</f>
        <v>5.6161675998828153E-3</v>
      </c>
      <c r="F1269" s="97">
        <f t="shared" si="365"/>
        <v>8.0444998242605354</v>
      </c>
      <c r="G1269" s="97">
        <f t="shared" si="380"/>
        <v>0.80808684355750626</v>
      </c>
      <c r="H1269" s="97">
        <f t="shared" si="366"/>
        <v>1.8492074639185931E-2</v>
      </c>
      <c r="I1269" s="97">
        <f t="shared" si="367"/>
        <v>1.8492074639185931E-2</v>
      </c>
      <c r="J1269" s="97">
        <f t="shared" si="381"/>
        <v>4.992531959984068E-2</v>
      </c>
      <c r="K1269" s="97">
        <f t="shared" si="368"/>
        <v>4.4582544454764658E-2</v>
      </c>
      <c r="L1269" s="97">
        <f t="shared" si="369"/>
        <v>7.1049209673700524</v>
      </c>
      <c r="M1269" s="97">
        <f t="shared" si="370"/>
        <v>47.266171721866051</v>
      </c>
      <c r="N1269" s="97">
        <f t="shared" si="382"/>
        <v>4.5518347450026022</v>
      </c>
      <c r="O1269" s="97">
        <f t="shared" si="371"/>
        <v>0.10865182354201501</v>
      </c>
      <c r="P1269" s="97">
        <f t="shared" si="372"/>
        <v>0.10865182354201501</v>
      </c>
      <c r="Q1269" s="97">
        <f t="shared" si="383"/>
        <v>0.29223902271183561</v>
      </c>
      <c r="R1269" s="97">
        <f t="shared" si="373"/>
        <v>8.5171208698721981E-3</v>
      </c>
      <c r="S1269" s="97">
        <f t="shared" si="374"/>
        <v>42.196277186197712</v>
      </c>
      <c r="T1269" s="97">
        <f t="shared" si="375"/>
        <v>325.34438138222623</v>
      </c>
      <c r="U1269" s="97">
        <f t="shared" si="376"/>
        <v>619.74021107928218</v>
      </c>
      <c r="V1269" s="33">
        <f t="shared" si="377"/>
        <v>999.99999999999864</v>
      </c>
      <c r="W1269" s="101">
        <f t="shared" si="378"/>
        <v>2544.8201910854018</v>
      </c>
      <c r="X1269" s="108">
        <f t="shared" si="379"/>
        <v>54.915407538490271</v>
      </c>
      <c r="Y1269" s="32">
        <f>(uNES*L1269+ uOCEX*G1269+uEREX*'PH + UC'!H1269+uHOEX*I1269+uNES*S1269+ uOCEX*N1269+uEREX*O1269+uHOEX*P1269)/(1+oDR)^A$5:A$65536</f>
        <v>25.170642133806034</v>
      </c>
    </row>
    <row r="1270" spans="1:25" x14ac:dyDescent="0.25">
      <c r="A1270" s="4">
        <v>1264</v>
      </c>
      <c r="C1270" s="106">
        <f>IF(male=0,VLOOKUP((($A$5:$A$1570/'Life tables'!$I$2)*2)+age,lifetable,13,1),IF(male=1,VLOOKUP((($A$5:$A$1570/'Life tables'!$I$2)*2)+age,lifetable,10,1),"error"))</f>
        <v>5.6161675998828153E-3</v>
      </c>
      <c r="F1270" s="97">
        <f t="shared" si="365"/>
        <v>7.9869815247390212</v>
      </c>
      <c r="G1270" s="97">
        <f t="shared" si="380"/>
        <v>0.80230900999140164</v>
      </c>
      <c r="H1270" s="97">
        <f t="shared" si="366"/>
        <v>1.8359856016386886E-2</v>
      </c>
      <c r="I1270" s="97">
        <f t="shared" si="367"/>
        <v>1.8359856016386886E-2</v>
      </c>
      <c r="J1270" s="97">
        <f t="shared" si="381"/>
        <v>4.9568352784105207E-2</v>
      </c>
      <c r="K1270" s="97">
        <f t="shared" si="368"/>
        <v>4.4263778564852287E-2</v>
      </c>
      <c r="L1270" s="97">
        <f t="shared" si="369"/>
        <v>7.0541206713658884</v>
      </c>
      <c r="M1270" s="97">
        <f t="shared" si="370"/>
        <v>46.928426013751242</v>
      </c>
      <c r="N1270" s="97">
        <f t="shared" si="382"/>
        <v>4.519309101542011</v>
      </c>
      <c r="O1270" s="97">
        <f t="shared" si="371"/>
        <v>0.10787543980406175</v>
      </c>
      <c r="P1270" s="97">
        <f t="shared" si="372"/>
        <v>0.10787543980406175</v>
      </c>
      <c r="Q1270" s="97">
        <f t="shared" si="383"/>
        <v>0.29015079614156475</v>
      </c>
      <c r="R1270" s="97">
        <f t="shared" si="373"/>
        <v>8.4562608316143574E-3</v>
      </c>
      <c r="S1270" s="97">
        <f t="shared" si="374"/>
        <v>41.89475897562793</v>
      </c>
      <c r="T1270" s="97">
        <f t="shared" si="375"/>
        <v>325.6841005311519</v>
      </c>
      <c r="U1270" s="97">
        <f t="shared" si="376"/>
        <v>619.79293111867867</v>
      </c>
      <c r="V1270" s="33">
        <f t="shared" si="377"/>
        <v>999.99999999999864</v>
      </c>
      <c r="W1270" s="101">
        <f t="shared" si="378"/>
        <v>2523.7725878462807</v>
      </c>
      <c r="X1270" s="108">
        <f t="shared" si="379"/>
        <v>54.522968350168128</v>
      </c>
      <c r="Y1270" s="32">
        <f>(uNES*L1270+ uOCEX*G1270+uEREX*'PH + UC'!H1270+uHOEX*I1270+uNES*S1270+ uOCEX*N1270+uEREX*O1270+uHOEX*P1270)/(1+oDR)^A$5:A$65536</f>
        <v>24.983579410686005</v>
      </c>
    </row>
    <row r="1271" spans="1:25" x14ac:dyDescent="0.25">
      <c r="A1271" s="4">
        <v>1265</v>
      </c>
      <c r="C1271" s="106">
        <f>IF(male=0,VLOOKUP((($A$5:$A$1570/'Life tables'!$I$2)*2)+age,lifetable,13,1),IF(male=1,VLOOKUP((($A$5:$A$1570/'Life tables'!$I$2)*2)+age,lifetable,10,1),"error"))</f>
        <v>5.6161675998828153E-3</v>
      </c>
      <c r="F1271" s="97">
        <f t="shared" si="365"/>
        <v>7.9298759549082369</v>
      </c>
      <c r="G1271" s="97">
        <f t="shared" si="380"/>
        <v>0.79657263598652639</v>
      </c>
      <c r="H1271" s="97">
        <f t="shared" si="366"/>
        <v>1.8228586144711404E-2</v>
      </c>
      <c r="I1271" s="97">
        <f t="shared" si="367"/>
        <v>1.8228586144711404E-2</v>
      </c>
      <c r="J1271" s="97">
        <f t="shared" si="381"/>
        <v>4.9213947428021425E-2</v>
      </c>
      <c r="K1271" s="97">
        <f t="shared" si="368"/>
        <v>4.3947300019111291E-2</v>
      </c>
      <c r="L1271" s="97">
        <f t="shared" si="369"/>
        <v>7.0036848991851546</v>
      </c>
      <c r="M1271" s="97">
        <f t="shared" si="370"/>
        <v>46.593092395259895</v>
      </c>
      <c r="N1271" s="97">
        <f t="shared" si="382"/>
        <v>4.4870157475382584</v>
      </c>
      <c r="O1271" s="97">
        <f t="shared" si="371"/>
        <v>0.10710460079136523</v>
      </c>
      <c r="P1271" s="97">
        <f t="shared" si="372"/>
        <v>0.10710460079136523</v>
      </c>
      <c r="Q1271" s="97">
        <f t="shared" si="383"/>
        <v>0.28807748312761905</v>
      </c>
      <c r="R1271" s="97">
        <f t="shared" si="373"/>
        <v>8.3958354394918742E-3</v>
      </c>
      <c r="S1271" s="97">
        <f t="shared" si="374"/>
        <v>41.595394127571794</v>
      </c>
      <c r="T1271" s="97">
        <f t="shared" si="375"/>
        <v>326.02139196170754</v>
      </c>
      <c r="U1271" s="97">
        <f t="shared" si="376"/>
        <v>619.84527425413728</v>
      </c>
      <c r="V1271" s="33">
        <f t="shared" si="377"/>
        <v>999.99999999999864</v>
      </c>
      <c r="W1271" s="101">
        <f t="shared" si="378"/>
        <v>2502.8993412273176</v>
      </c>
      <c r="X1271" s="108">
        <f t="shared" si="379"/>
        <v>54.133333784153884</v>
      </c>
      <c r="Y1271" s="32">
        <f>(uNES*L1271+ uOCEX*G1271+uEREX*'PH + UC'!H1271+uHOEX*I1271+uNES*S1271+ uOCEX*N1271+uEREX*O1271+uHOEX*P1271)/(1+oDR)^A$5:A$65536</f>
        <v>24.797906967036099</v>
      </c>
    </row>
    <row r="1272" spans="1:25" x14ac:dyDescent="0.25">
      <c r="A1272" s="4">
        <v>1266</v>
      </c>
      <c r="C1272" s="106">
        <f>IF(male=0,VLOOKUP((($A$5:$A$1570/'Life tables'!$I$2)*2)+age,lifetable,13,1),IF(male=1,VLOOKUP((($A$5:$A$1570/'Life tables'!$I$2)*2)+age,lifetable,10,1),"error"))</f>
        <v>5.6161675998828153E-3</v>
      </c>
      <c r="F1272" s="97">
        <f t="shared" si="365"/>
        <v>7.873180072178025</v>
      </c>
      <c r="G1272" s="97">
        <f t="shared" si="380"/>
        <v>0.7908774159083316</v>
      </c>
      <c r="H1272" s="97">
        <f t="shared" si="366"/>
        <v>1.809825803008832E-2</v>
      </c>
      <c r="I1272" s="97">
        <f t="shared" si="367"/>
        <v>1.809825803008832E-2</v>
      </c>
      <c r="J1272" s="97">
        <f t="shared" si="381"/>
        <v>4.886208464883849E-2</v>
      </c>
      <c r="K1272" s="97">
        <f t="shared" si="368"/>
        <v>4.3633091955534865E-2</v>
      </c>
      <c r="L1272" s="97">
        <f t="shared" si="369"/>
        <v>6.9536109636051435</v>
      </c>
      <c r="M1272" s="97">
        <f t="shared" si="370"/>
        <v>46.26015371197586</v>
      </c>
      <c r="N1272" s="97">
        <f t="shared" si="382"/>
        <v>4.4549530309839032</v>
      </c>
      <c r="O1272" s="97">
        <f t="shared" si="371"/>
        <v>0.10633926707067905</v>
      </c>
      <c r="P1272" s="97">
        <f t="shared" si="372"/>
        <v>0.10633926707067905</v>
      </c>
      <c r="Q1272" s="97">
        <f t="shared" si="383"/>
        <v>0.28601897760704437</v>
      </c>
      <c r="R1272" s="97">
        <f t="shared" si="373"/>
        <v>8.3358416023672482E-3</v>
      </c>
      <c r="S1272" s="97">
        <f t="shared" si="374"/>
        <v>41.298167327641188</v>
      </c>
      <c r="T1272" s="97">
        <f t="shared" si="375"/>
        <v>326.35627302396341</v>
      </c>
      <c r="U1272" s="97">
        <f t="shared" si="376"/>
        <v>619.89724318769515</v>
      </c>
      <c r="V1272" s="33">
        <f t="shared" si="377"/>
        <v>999.99999999999864</v>
      </c>
      <c r="W1272" s="101">
        <f t="shared" si="378"/>
        <v>2482.1990076778993</v>
      </c>
      <c r="X1272" s="108">
        <f t="shared" si="379"/>
        <v>53.7464837883401</v>
      </c>
      <c r="Y1272" s="32">
        <f>(uNES*L1272+ uOCEX*G1272+uEREX*'PH + UC'!H1272+uHOEX*I1272+uNES*S1272+ uOCEX*N1272+uEREX*O1272+uHOEX*P1272)/(1+oDR)^A$5:A$65536</f>
        <v>24.613614466205188</v>
      </c>
    </row>
    <row r="1273" spans="1:25" x14ac:dyDescent="0.25">
      <c r="A1273" s="4">
        <v>1267</v>
      </c>
      <c r="C1273" s="106">
        <f>IF(male=0,VLOOKUP((($A$5:$A$1570/'Life tables'!$I$2)*2)+age,lifetable,13,1),IF(male=1,VLOOKUP((($A$5:$A$1570/'Life tables'!$I$2)*2)+age,lifetable,10,1),"error"))</f>
        <v>5.6161675998828153E-3</v>
      </c>
      <c r="F1273" s="97">
        <f t="shared" si="365"/>
        <v>7.8168908608259233</v>
      </c>
      <c r="G1273" s="97">
        <f t="shared" si="380"/>
        <v>0.78522304682118416</v>
      </c>
      <c r="H1273" s="97">
        <f t="shared" si="366"/>
        <v>1.7968864740207844E-2</v>
      </c>
      <c r="I1273" s="97">
        <f t="shared" si="367"/>
        <v>1.7968864740207844E-2</v>
      </c>
      <c r="J1273" s="97">
        <f t="shared" si="381"/>
        <v>4.8512745730550304E-2</v>
      </c>
      <c r="K1273" s="97">
        <f t="shared" si="368"/>
        <v>4.3321137661016702E-2</v>
      </c>
      <c r="L1273" s="97">
        <f t="shared" si="369"/>
        <v>6.9038962011327563</v>
      </c>
      <c r="M1273" s="97">
        <f t="shared" si="370"/>
        <v>45.929592927514179</v>
      </c>
      <c r="N1273" s="97">
        <f t="shared" si="382"/>
        <v>4.4231193112381613</v>
      </c>
      <c r="O1273" s="97">
        <f t="shared" si="371"/>
        <v>0.10557939948007777</v>
      </c>
      <c r="P1273" s="97">
        <f t="shared" si="372"/>
        <v>0.10557939948007777</v>
      </c>
      <c r="Q1273" s="97">
        <f t="shared" si="383"/>
        <v>0.28397517424665397</v>
      </c>
      <c r="R1273" s="97">
        <f t="shared" si="373"/>
        <v>8.2762762503715958E-3</v>
      </c>
      <c r="S1273" s="97">
        <f t="shared" si="374"/>
        <v>41.003063366818836</v>
      </c>
      <c r="T1273" s="97">
        <f t="shared" si="375"/>
        <v>326.68876094394062</v>
      </c>
      <c r="U1273" s="97">
        <f t="shared" si="376"/>
        <v>619.94884060160655</v>
      </c>
      <c r="V1273" s="33">
        <f t="shared" si="377"/>
        <v>999.99999999999864</v>
      </c>
      <c r="W1273" s="101">
        <f t="shared" si="378"/>
        <v>2461.6701555349832</v>
      </c>
      <c r="X1273" s="108">
        <f t="shared" si="379"/>
        <v>53.362398454451508</v>
      </c>
      <c r="Y1273" s="32">
        <f>(uNES*L1273+ uOCEX*G1273+uEREX*'PH + UC'!H1273+uHOEX*I1273+uNES*S1273+ uOCEX*N1273+uEREX*O1273+uHOEX*P1273)/(1+oDR)^A$5:A$65536</f>
        <v>24.430691648608928</v>
      </c>
    </row>
    <row r="1274" spans="1:25" x14ac:dyDescent="0.25">
      <c r="A1274" s="4">
        <v>1268</v>
      </c>
      <c r="C1274" s="106">
        <f>IF(male=0,VLOOKUP((($A$5:$A$1570/'Life tables'!$I$2)*2)+age,lifetable,13,1),IF(male=1,VLOOKUP((($A$5:$A$1570/'Life tables'!$I$2)*2)+age,lifetable,10,1),"error"))</f>
        <v>5.6161675998828153E-3</v>
      </c>
      <c r="F1274" s="97">
        <f t="shared" si="365"/>
        <v>7.7610053315231982</v>
      </c>
      <c r="G1274" s="97">
        <f t="shared" si="380"/>
        <v>0.77960922844075664</v>
      </c>
      <c r="H1274" s="97">
        <f t="shared" si="366"/>
        <v>1.7840399403432055E-2</v>
      </c>
      <c r="I1274" s="97">
        <f t="shared" si="367"/>
        <v>1.7840399403432055E-2</v>
      </c>
      <c r="J1274" s="97">
        <f t="shared" si="381"/>
        <v>4.8165912120954044E-2</v>
      </c>
      <c r="K1274" s="97">
        <f t="shared" si="368"/>
        <v>4.3011420568724285E-2</v>
      </c>
      <c r="L1274" s="97">
        <f t="shared" si="369"/>
        <v>6.8545379715858994</v>
      </c>
      <c r="M1274" s="97">
        <f t="shared" si="370"/>
        <v>45.601393122928314</v>
      </c>
      <c r="N1274" s="97">
        <f t="shared" si="382"/>
        <v>4.3915129589698241</v>
      </c>
      <c r="O1274" s="97">
        <f t="shared" si="371"/>
        <v>0.10482495912759433</v>
      </c>
      <c r="P1274" s="97">
        <f t="shared" si="372"/>
        <v>0.10482495912759433</v>
      </c>
      <c r="Q1274" s="97">
        <f t="shared" si="383"/>
        <v>0.2819459684393637</v>
      </c>
      <c r="R1274" s="97">
        <f t="shared" si="373"/>
        <v>8.21713633479783E-3</v>
      </c>
      <c r="S1274" s="97">
        <f t="shared" si="374"/>
        <v>40.710067140929141</v>
      </c>
      <c r="T1274" s="97">
        <f t="shared" si="375"/>
        <v>327.01887282450093</v>
      </c>
      <c r="U1274" s="97">
        <f t="shared" si="376"/>
        <v>620.00006915851009</v>
      </c>
      <c r="V1274" s="33">
        <f t="shared" si="377"/>
        <v>999.99999999999864</v>
      </c>
      <c r="W1274" s="101">
        <f t="shared" si="378"/>
        <v>2441.3113649288371</v>
      </c>
      <c r="X1274" s="108">
        <f t="shared" si="379"/>
        <v>52.981058016987674</v>
      </c>
      <c r="Y1274" s="32">
        <f>(uNES*L1274+ uOCEX*G1274+uEREX*'PH + UC'!H1274+uHOEX*I1274+uNES*S1274+ uOCEX*N1274+uEREX*O1274+uHOEX*P1274)/(1+oDR)^A$5:A$65536</f>
        <v>24.249128331143254</v>
      </c>
    </row>
    <row r="1275" spans="1:25" x14ac:dyDescent="0.25">
      <c r="A1275" s="4">
        <v>1269</v>
      </c>
      <c r="C1275" s="106">
        <f>IF(male=0,VLOOKUP((($A$5:$A$1570/'Life tables'!$I$2)*2)+age,lifetable,13,1),IF(male=1,VLOOKUP((($A$5:$A$1570/'Life tables'!$I$2)*2)+age,lifetable,10,1),"error"))</f>
        <v>5.6161675998828153E-3</v>
      </c>
      <c r="F1275" s="97">
        <f t="shared" si="365"/>
        <v>7.7055205208797863</v>
      </c>
      <c r="G1275" s="97">
        <f t="shared" si="380"/>
        <v>0.77403566308831517</v>
      </c>
      <c r="H1275" s="97">
        <f t="shared" si="366"/>
        <v>1.7712855207748842E-2</v>
      </c>
      <c r="I1275" s="97">
        <f t="shared" si="367"/>
        <v>1.7712855207748842E-2</v>
      </c>
      <c r="J1275" s="97">
        <f t="shared" si="381"/>
        <v>4.7821565428825964E-2</v>
      </c>
      <c r="K1275" s="97">
        <f t="shared" si="368"/>
        <v>4.2703924255577001E-2</v>
      </c>
      <c r="L1275" s="97">
        <f t="shared" si="369"/>
        <v>6.805533657691571</v>
      </c>
      <c r="M1275" s="97">
        <f t="shared" si="370"/>
        <v>45.275537496107894</v>
      </c>
      <c r="N1275" s="97">
        <f t="shared" si="382"/>
        <v>4.3601323560992595</v>
      </c>
      <c r="O1275" s="97">
        <f t="shared" si="371"/>
        <v>0.10407590738983563</v>
      </c>
      <c r="P1275" s="97">
        <f t="shared" si="372"/>
        <v>0.10407590738983563</v>
      </c>
      <c r="Q1275" s="97">
        <f t="shared" si="383"/>
        <v>0.27993125630046845</v>
      </c>
      <c r="R1275" s="97">
        <f t="shared" si="373"/>
        <v>8.1584188279921425E-3</v>
      </c>
      <c r="S1275" s="97">
        <f t="shared" si="374"/>
        <v>40.419163650100501</v>
      </c>
      <c r="T1275" s="97">
        <f t="shared" si="375"/>
        <v>327.34662564623022</v>
      </c>
      <c r="U1275" s="97">
        <f t="shared" si="376"/>
        <v>620.05093150159371</v>
      </c>
      <c r="V1275" s="33">
        <f t="shared" si="377"/>
        <v>999.99999999999875</v>
      </c>
      <c r="W1275" s="101">
        <f t="shared" si="378"/>
        <v>2421.1212276892952</v>
      </c>
      <c r="X1275" s="108">
        <f t="shared" si="379"/>
        <v>52.602442852174818</v>
      </c>
      <c r="Y1275" s="32">
        <f>(uNES*L1275+ uOCEX*G1275+uEREX*'PH + UC'!H1275+uHOEX*I1275+uNES*S1275+ uOCEX*N1275+uEREX*O1275+uHOEX*P1275)/(1+oDR)^A$5:A$65536</f>
        <v>24.068914406603103</v>
      </c>
    </row>
    <row r="1276" spans="1:25" x14ac:dyDescent="0.25">
      <c r="A1276" s="4">
        <v>1270</v>
      </c>
      <c r="C1276" s="106">
        <f>IF(male=0,VLOOKUP((($A$5:$A$1570/'Life tables'!$I$2)*2)+age,lifetable,13,1),IF(male=1,VLOOKUP((($A$5:$A$1570/'Life tables'!$I$2)*2)+age,lifetable,10,1),"error"))</f>
        <v>5.6161675998828153E-3</v>
      </c>
      <c r="F1276" s="97">
        <f t="shared" si="365"/>
        <v>7.6504334910071456</v>
      </c>
      <c r="G1276" s="97">
        <f t="shared" si="380"/>
        <v>0.76850205564680685</v>
      </c>
      <c r="H1276" s="97">
        <f t="shared" si="366"/>
        <v>1.7586225399767019E-2</v>
      </c>
      <c r="I1276" s="97">
        <f t="shared" si="367"/>
        <v>1.7586225399767019E-2</v>
      </c>
      <c r="J1276" s="97">
        <f t="shared" si="381"/>
        <v>4.7479687421208464E-2</v>
      </c>
      <c r="K1276" s="97">
        <f t="shared" si="368"/>
        <v>4.2398632439823405E-2</v>
      </c>
      <c r="L1276" s="97">
        <f t="shared" si="369"/>
        <v>6.7568806646997732</v>
      </c>
      <c r="M1276" s="97">
        <f t="shared" si="370"/>
        <v>44.952009361167661</v>
      </c>
      <c r="N1276" s="97">
        <f t="shared" si="382"/>
        <v>4.328975895739565</v>
      </c>
      <c r="O1276" s="97">
        <f t="shared" si="371"/>
        <v>0.10333220591057787</v>
      </c>
      <c r="P1276" s="97">
        <f t="shared" si="372"/>
        <v>0.10333220591057787</v>
      </c>
      <c r="Q1276" s="97">
        <f t="shared" si="383"/>
        <v>0.27793093466386382</v>
      </c>
      <c r="R1276" s="97">
        <f t="shared" si="373"/>
        <v>8.100120723243889E-3</v>
      </c>
      <c r="S1276" s="97">
        <f t="shared" si="374"/>
        <v>40.130337998219836</v>
      </c>
      <c r="T1276" s="97">
        <f t="shared" si="375"/>
        <v>327.67203626831531</v>
      </c>
      <c r="U1276" s="97">
        <f t="shared" si="376"/>
        <v>620.10143025475679</v>
      </c>
      <c r="V1276" s="33">
        <f t="shared" si="377"/>
        <v>999.99999999999875</v>
      </c>
      <c r="W1276" s="101">
        <f t="shared" si="378"/>
        <v>2401.0983472525768</v>
      </c>
      <c r="X1276" s="108">
        <f t="shared" si="379"/>
        <v>52.226533476926669</v>
      </c>
      <c r="Y1276" s="32">
        <f>(uNES*L1276+ uOCEX*G1276+uEREX*'PH + UC'!H1276+uHOEX*I1276+uNES*S1276+ uOCEX*N1276+uEREX*O1276+uHOEX*P1276)/(1+oDR)^A$5:A$65536</f>
        <v>23.890039843106173</v>
      </c>
    </row>
    <row r="1277" spans="1:25" x14ac:dyDescent="0.25">
      <c r="A1277" s="4">
        <v>1271</v>
      </c>
      <c r="C1277" s="106">
        <f>IF(male=0,VLOOKUP((($A$5:$A$1570/'Life tables'!$I$2)*2)+age,lifetable,13,1),IF(male=1,VLOOKUP((($A$5:$A$1570/'Life tables'!$I$2)*2)+age,lifetable,10,1),"error"))</f>
        <v>5.6161675998828153E-3</v>
      </c>
      <c r="F1277" s="97">
        <f t="shared" si="365"/>
        <v>7.5957413290980824</v>
      </c>
      <c r="G1277" s="97">
        <f t="shared" si="380"/>
        <v>0.76300811351865305</v>
      </c>
      <c r="H1277" s="97">
        <f t="shared" si="366"/>
        <v>1.7460503283750463E-2</v>
      </c>
      <c r="I1277" s="97">
        <f t="shared" si="367"/>
        <v>1.7460503283750463E-2</v>
      </c>
      <c r="J1277" s="97">
        <f t="shared" si="381"/>
        <v>4.7140260020802342E-2</v>
      </c>
      <c r="K1277" s="97">
        <f t="shared" si="368"/>
        <v>4.209552897871268E-2</v>
      </c>
      <c r="L1277" s="97">
        <f t="shared" si="369"/>
        <v>6.7085764200124132</v>
      </c>
      <c r="M1277" s="97">
        <f t="shared" si="370"/>
        <v>44.630792147828586</v>
      </c>
      <c r="N1277" s="97">
        <f t="shared" si="382"/>
        <v>4.2980419821369678</v>
      </c>
      <c r="O1277" s="97">
        <f t="shared" si="371"/>
        <v>0.1025938165993439</v>
      </c>
      <c r="P1277" s="97">
        <f t="shared" si="372"/>
        <v>0.1025938165993439</v>
      </c>
      <c r="Q1277" s="97">
        <f t="shared" si="383"/>
        <v>0.27594490107822012</v>
      </c>
      <c r="R1277" s="97">
        <f t="shared" si="373"/>
        <v>8.0422390346740757E-3</v>
      </c>
      <c r="S1277" s="97">
        <f t="shared" si="374"/>
        <v>39.843575392380032</v>
      </c>
      <c r="T1277" s="97">
        <f t="shared" si="375"/>
        <v>327.99512142941433</v>
      </c>
      <c r="U1277" s="97">
        <f t="shared" si="376"/>
        <v>620.15156802277022</v>
      </c>
      <c r="V1277" s="33">
        <f t="shared" si="377"/>
        <v>999.99999999999886</v>
      </c>
      <c r="W1277" s="101">
        <f t="shared" si="378"/>
        <v>2381.2413385686677</v>
      </c>
      <c r="X1277" s="108">
        <f t="shared" si="379"/>
        <v>51.853310547814253</v>
      </c>
      <c r="Y1277" s="32">
        <f>(uNES*L1277+ uOCEX*G1277+uEREX*'PH + UC'!H1277+uHOEX*I1277+uNES*S1277+ uOCEX*N1277+uEREX*O1277+uHOEX*P1277)/(1+oDR)^A$5:A$65536</f>
        <v>23.712494683521488</v>
      </c>
    </row>
    <row r="1278" spans="1:25" x14ac:dyDescent="0.25">
      <c r="A1278" s="4">
        <v>1272</v>
      </c>
      <c r="C1278" s="106">
        <f>IF(male=0,VLOOKUP((($A$5:$A$1570/'Life tables'!$I$2)*2)+age,lifetable,13,1),IF(male=1,VLOOKUP((($A$5:$A$1570/'Life tables'!$I$2)*2)+age,lifetable,10,1),"error"))</f>
        <v>5.6161675998828153E-3</v>
      </c>
      <c r="F1278" s="97">
        <f t="shared" si="365"/>
        <v>7.5414411470226703</v>
      </c>
      <c r="G1278" s="97">
        <f t="shared" si="380"/>
        <v>0.75755354658515806</v>
      </c>
      <c r="H1278" s="97">
        <f t="shared" si="366"/>
        <v>1.7335682220689253E-2</v>
      </c>
      <c r="I1278" s="97">
        <f t="shared" si="367"/>
        <v>1.7335682220689253E-2</v>
      </c>
      <c r="J1278" s="97">
        <f t="shared" si="381"/>
        <v>4.6803265303459088E-2</v>
      </c>
      <c r="K1278" s="97">
        <f t="shared" si="368"/>
        <v>4.1794597866255181E-2</v>
      </c>
      <c r="L1278" s="97">
        <f t="shared" si="369"/>
        <v>6.6606183728264199</v>
      </c>
      <c r="M1278" s="97">
        <f t="shared" si="370"/>
        <v>44.311869400791586</v>
      </c>
      <c r="N1278" s="97">
        <f t="shared" si="382"/>
        <v>4.2673290306105143</v>
      </c>
      <c r="O1278" s="97">
        <f t="shared" si="371"/>
        <v>0.10186070162996362</v>
      </c>
      <c r="P1278" s="97">
        <f t="shared" si="372"/>
        <v>0.10186070162996362</v>
      </c>
      <c r="Q1278" s="97">
        <f t="shared" si="383"/>
        <v>0.27397305380310955</v>
      </c>
      <c r="R1278" s="97">
        <f t="shared" si="373"/>
        <v>7.9847707971224986E-3</v>
      </c>
      <c r="S1278" s="97">
        <f t="shared" si="374"/>
        <v>39.558861142320914</v>
      </c>
      <c r="T1278" s="97">
        <f t="shared" si="375"/>
        <v>328.31589774852091</v>
      </c>
      <c r="U1278" s="97">
        <f t="shared" si="376"/>
        <v>620.20134739143361</v>
      </c>
      <c r="V1278" s="33">
        <f t="shared" si="377"/>
        <v>999.99999999999886</v>
      </c>
      <c r="W1278" s="101">
        <f t="shared" si="378"/>
        <v>2361.5488280092704</v>
      </c>
      <c r="X1278" s="108">
        <f t="shared" si="379"/>
        <v>51.482754860044309</v>
      </c>
      <c r="Y1278" s="32">
        <f>(uNES*L1278+ uOCEX*G1278+uEREX*'PH + UC'!H1278+uHOEX*I1278+uNES*S1278+ uOCEX*N1278+uEREX*O1278+uHOEX*P1278)/(1+oDR)^A$5:A$65536</f>
        <v>23.536269044903058</v>
      </c>
    </row>
    <row r="1279" spans="1:25" x14ac:dyDescent="0.25">
      <c r="A1279" s="4">
        <v>1273</v>
      </c>
      <c r="C1279" s="106">
        <f>IF(male=0,VLOOKUP((($A$5:$A$1570/'Life tables'!$I$2)*2)+age,lifetable,13,1),IF(male=1,VLOOKUP((($A$5:$A$1570/'Life tables'!$I$2)*2)+age,lifetable,10,1),"error"))</f>
        <v>5.6161675998828153E-3</v>
      </c>
      <c r="F1279" s="97">
        <f t="shared" si="365"/>
        <v>7.4875300809394281</v>
      </c>
      <c r="G1279" s="97">
        <f t="shared" si="380"/>
        <v>0.75213806716745146</v>
      </c>
      <c r="H1279" s="97">
        <f t="shared" si="366"/>
        <v>1.7211755627405869E-2</v>
      </c>
      <c r="I1279" s="97">
        <f t="shared" si="367"/>
        <v>1.7211755627405869E-2</v>
      </c>
      <c r="J1279" s="97">
        <f t="shared" si="381"/>
        <v>4.646868549576777E-2</v>
      </c>
      <c r="K1279" s="97">
        <f t="shared" si="368"/>
        <v>4.1495823231067611E-2</v>
      </c>
      <c r="L1279" s="97">
        <f t="shared" si="369"/>
        <v>6.6130039937903291</v>
      </c>
      <c r="M1279" s="97">
        <f t="shared" si="370"/>
        <v>43.995224779104888</v>
      </c>
      <c r="N1279" s="97">
        <f t="shared" si="382"/>
        <v>4.2368354674911446</v>
      </c>
      <c r="O1279" s="97">
        <f t="shared" si="371"/>
        <v>0.10113282343911968</v>
      </c>
      <c r="P1279" s="97">
        <f t="shared" si="372"/>
        <v>0.10113282343911968</v>
      </c>
      <c r="Q1279" s="97">
        <f t="shared" si="383"/>
        <v>0.27201529180509554</v>
      </c>
      <c r="R1279" s="97">
        <f t="shared" si="373"/>
        <v>7.927713066033756E-3</v>
      </c>
      <c r="S1279" s="97">
        <f t="shared" si="374"/>
        <v>39.276180659864373</v>
      </c>
      <c r="T1279" s="97">
        <f t="shared" si="375"/>
        <v>328.63438172582175</v>
      </c>
      <c r="U1279" s="97">
        <f t="shared" si="376"/>
        <v>620.25077092773074</v>
      </c>
      <c r="V1279" s="33">
        <f t="shared" si="377"/>
        <v>999.99999999999886</v>
      </c>
      <c r="W1279" s="101">
        <f t="shared" si="378"/>
        <v>2342.0194532763098</v>
      </c>
      <c r="X1279" s="108">
        <f t="shared" si="379"/>
        <v>51.114847346446346</v>
      </c>
      <c r="Y1279" s="32">
        <f>(uNES*L1279+ uOCEX*G1279+uEREX*'PH + UC'!H1279+uHOEX*I1279+uNES*S1279+ uOCEX*N1279+uEREX*O1279+uHOEX*P1279)/(1+oDR)^A$5:A$65536</f>
        <v>23.361353117928292</v>
      </c>
    </row>
    <row r="1280" spans="1:25" x14ac:dyDescent="0.25">
      <c r="A1280" s="4">
        <v>1274</v>
      </c>
      <c r="C1280" s="106">
        <f>IF(male=0,VLOOKUP((($A$5:$A$1570/'Life tables'!$I$2)*2)+age,lifetable,13,1),IF(male=1,VLOOKUP((($A$5:$A$1570/'Life tables'!$I$2)*2)+age,lifetable,10,1),"error"))</f>
        <v>5.6161675998828153E-3</v>
      </c>
      <c r="F1280" s="97">
        <f t="shared" si="365"/>
        <v>7.4340052909209708</v>
      </c>
      <c r="G1280" s="97">
        <f t="shared" si="380"/>
        <v>0.74676138998888375</v>
      </c>
      <c r="H1280" s="97">
        <f t="shared" si="366"/>
        <v>1.7088716975694661E-2</v>
      </c>
      <c r="I1280" s="97">
        <f t="shared" si="367"/>
        <v>1.7088716975694661E-2</v>
      </c>
      <c r="J1280" s="97">
        <f t="shared" si="381"/>
        <v>4.6136502972731738E-2</v>
      </c>
      <c r="K1280" s="97">
        <f t="shared" si="368"/>
        <v>4.1199189334298385E-2</v>
      </c>
      <c r="L1280" s="97">
        <f t="shared" si="369"/>
        <v>6.5657307746736677</v>
      </c>
      <c r="M1280" s="97">
        <f t="shared" si="370"/>
        <v>43.680842055525389</v>
      </c>
      <c r="N1280" s="97">
        <f t="shared" si="382"/>
        <v>4.2065597300601878</v>
      </c>
      <c r="O1280" s="97">
        <f t="shared" si="371"/>
        <v>0.10041014472487941</v>
      </c>
      <c r="P1280" s="97">
        <f t="shared" si="372"/>
        <v>0.10041014472487941</v>
      </c>
      <c r="Q1280" s="97">
        <f t="shared" si="383"/>
        <v>0.27007151475378305</v>
      </c>
      <c r="R1280" s="97">
        <f t="shared" si="373"/>
        <v>7.8710629173421604E-3</v>
      </c>
      <c r="S1280" s="97">
        <f t="shared" si="374"/>
        <v>38.995519458344319</v>
      </c>
      <c r="T1280" s="97">
        <f t="shared" si="375"/>
        <v>328.95058974354828</v>
      </c>
      <c r="U1280" s="97">
        <f t="shared" si="376"/>
        <v>620.29984117998242</v>
      </c>
      <c r="V1280" s="33">
        <f t="shared" si="377"/>
        <v>999.99999999999886</v>
      </c>
      <c r="W1280" s="101">
        <f t="shared" si="378"/>
        <v>2322.6518633110504</v>
      </c>
      <c r="X1280" s="108">
        <f t="shared" si="379"/>
        <v>50.749569076468205</v>
      </c>
      <c r="Y1280" s="32">
        <f>(uNES*L1280+ uOCEX*G1280+uEREX*'PH + UC'!H1280+uHOEX*I1280+uNES*S1280+ uOCEX*N1280+uEREX*O1280+uHOEX*P1280)/(1+oDR)^A$5:A$65536</f>
        <v>23.187737166340948</v>
      </c>
    </row>
    <row r="1281" spans="1:25" x14ac:dyDescent="0.25">
      <c r="A1281" s="4">
        <v>1275</v>
      </c>
      <c r="C1281" s="106">
        <f>IF(male=0,VLOOKUP((($A$5:$A$1570/'Life tables'!$I$2)*2)+age,lifetable,13,1),IF(male=1,VLOOKUP((($A$5:$A$1570/'Life tables'!$I$2)*2)+age,lifetable,10,1),"error"))</f>
        <v>5.6161675998828153E-3</v>
      </c>
      <c r="F1281" s="97">
        <f t="shared" si="365"/>
        <v>7.3808639605933815</v>
      </c>
      <c r="G1281" s="97">
        <f t="shared" si="380"/>
        <v>0.74142323213880068</v>
      </c>
      <c r="H1281" s="97">
        <f t="shared" si="366"/>
        <v>1.6966559791492874E-2</v>
      </c>
      <c r="I1281" s="97">
        <f t="shared" si="367"/>
        <v>1.6966559791492874E-2</v>
      </c>
      <c r="J1281" s="97">
        <f t="shared" si="381"/>
        <v>4.5806700255530547E-2</v>
      </c>
      <c r="K1281" s="97">
        <f t="shared" si="368"/>
        <v>4.0904680567628998E-2</v>
      </c>
      <c r="L1281" s="97">
        <f t="shared" si="369"/>
        <v>6.5187962280484353</v>
      </c>
      <c r="M1281" s="97">
        <f t="shared" si="370"/>
        <v>43.368705115874832</v>
      </c>
      <c r="N1281" s="97">
        <f t="shared" si="382"/>
        <v>4.1765002664873654</v>
      </c>
      <c r="O1281" s="97">
        <f t="shared" si="371"/>
        <v>9.9692628445214898E-2</v>
      </c>
      <c r="P1281" s="97">
        <f t="shared" si="372"/>
        <v>9.9692628445214898E-2</v>
      </c>
      <c r="Q1281" s="97">
        <f t="shared" si="383"/>
        <v>0.268141623017839</v>
      </c>
      <c r="R1281" s="97">
        <f t="shared" si="373"/>
        <v>7.8148174473557271E-3</v>
      </c>
      <c r="S1281" s="97">
        <f t="shared" si="374"/>
        <v>38.716863152031841</v>
      </c>
      <c r="T1281" s="97">
        <f t="shared" si="375"/>
        <v>329.26453806682167</v>
      </c>
      <c r="U1281" s="97">
        <f t="shared" si="376"/>
        <v>620.3485606779974</v>
      </c>
      <c r="V1281" s="33">
        <f t="shared" si="377"/>
        <v>999.99999999999886</v>
      </c>
      <c r="W1281" s="101">
        <f t="shared" si="378"/>
        <v>2303.4447182037698</v>
      </c>
      <c r="X1281" s="108">
        <f t="shared" si="379"/>
        <v>50.386901255179858</v>
      </c>
      <c r="Y1281" s="32">
        <f>(uNES*L1281+ uOCEX*G1281+uEREX*'PH + UC'!H1281+uHOEX*I1281+uNES*S1281+ uOCEX*N1281+uEREX*O1281+uHOEX*P1281)/(1+oDR)^A$5:A$65536</f>
        <v>23.015411526399117</v>
      </c>
    </row>
    <row r="1282" spans="1:25" x14ac:dyDescent="0.25">
      <c r="A1282" s="4">
        <v>1276</v>
      </c>
      <c r="C1282" s="106">
        <f>IF(male=0,VLOOKUP((($A$5:$A$1570/'Life tables'!$I$2)*2)+age,lifetable,13,1),IF(male=1,VLOOKUP((($A$5:$A$1570/'Life tables'!$I$2)*2)+age,lifetable,10,1),"error"))</f>
        <v>5.6161675998828153E-3</v>
      </c>
      <c r="F1282" s="97">
        <f t="shared" si="365"/>
        <v>7.3281032967885862</v>
      </c>
      <c r="G1282" s="97">
        <f t="shared" si="380"/>
        <v>0.73612331303762335</v>
      </c>
      <c r="H1282" s="97">
        <f t="shared" si="366"/>
        <v>1.6845277654081559E-2</v>
      </c>
      <c r="I1282" s="97">
        <f t="shared" si="367"/>
        <v>1.6845277654081559E-2</v>
      </c>
      <c r="J1282" s="97">
        <f t="shared" si="381"/>
        <v>4.547926000936256E-2</v>
      </c>
      <c r="K1282" s="97">
        <f t="shared" si="368"/>
        <v>4.0612281451347529E-2</v>
      </c>
      <c r="L1282" s="97">
        <f t="shared" si="369"/>
        <v>6.47219788698209</v>
      </c>
      <c r="M1282" s="97">
        <f t="shared" si="370"/>
        <v>43.058797958391267</v>
      </c>
      <c r="N1282" s="97">
        <f t="shared" si="382"/>
        <v>4.1466555357683319</v>
      </c>
      <c r="O1282" s="97">
        <f t="shared" si="371"/>
        <v>9.8980237816512162E-2</v>
      </c>
      <c r="P1282" s="97">
        <f t="shared" si="372"/>
        <v>9.8980237816512162E-2</v>
      </c>
      <c r="Q1282" s="97">
        <f t="shared" si="383"/>
        <v>0.26622551766098179</v>
      </c>
      <c r="R1282" s="97">
        <f t="shared" si="373"/>
        <v>7.7589737726393134E-3</v>
      </c>
      <c r="S1282" s="97">
        <f t="shared" si="374"/>
        <v>38.440197455556287</v>
      </c>
      <c r="T1282" s="97">
        <f t="shared" si="375"/>
        <v>329.57624284449201</v>
      </c>
      <c r="U1282" s="97">
        <f t="shared" si="376"/>
        <v>620.39693193322137</v>
      </c>
      <c r="V1282" s="33">
        <f t="shared" si="377"/>
        <v>999.99999999999886</v>
      </c>
      <c r="W1282" s="101">
        <f t="shared" si="378"/>
        <v>2284.3966891040418</v>
      </c>
      <c r="X1282" s="108">
        <f t="shared" si="379"/>
        <v>50.026825222285524</v>
      </c>
      <c r="Y1282" s="32">
        <f>(uNES*L1282+ uOCEX*G1282+uEREX*'PH + UC'!H1282+uHOEX*I1282+uNES*S1282+ uOCEX*N1282+uEREX*O1282+uHOEX*P1282)/(1+oDR)^A$5:A$65536</f>
        <v>22.844366606327508</v>
      </c>
    </row>
    <row r="1283" spans="1:25" x14ac:dyDescent="0.25">
      <c r="A1283" s="4">
        <v>1277</v>
      </c>
      <c r="C1283" s="106">
        <f>IF(male=0,VLOOKUP((($A$5:$A$1570/'Life tables'!$I$2)*2)+age,lifetable,13,1),IF(male=1,VLOOKUP((($A$5:$A$1570/'Life tables'!$I$2)*2)+age,lifetable,10,1),"error"))</f>
        <v>5.6161675998828153E-3</v>
      </c>
      <c r="F1283" s="97">
        <f t="shared" si="365"/>
        <v>7.2757205292091021</v>
      </c>
      <c r="G1283" s="97">
        <f t="shared" si="380"/>
        <v>0.73086135440317179</v>
      </c>
      <c r="H1283" s="97">
        <f t="shared" si="366"/>
        <v>1.6724864195314906E-2</v>
      </c>
      <c r="I1283" s="97">
        <f t="shared" si="367"/>
        <v>1.6724864195314906E-2</v>
      </c>
      <c r="J1283" s="97">
        <f t="shared" si="381"/>
        <v>4.5154165041364311E-2</v>
      </c>
      <c r="K1283" s="97">
        <f t="shared" si="368"/>
        <v>4.0321976632490673E-2</v>
      </c>
      <c r="L1283" s="97">
        <f t="shared" si="369"/>
        <v>6.4259333047414451</v>
      </c>
      <c r="M1283" s="97">
        <f t="shared" si="370"/>
        <v>42.751104693076421</v>
      </c>
      <c r="N1283" s="97">
        <f t="shared" si="382"/>
        <v>4.1170240076618265</v>
      </c>
      <c r="O1283" s="97">
        <f t="shared" si="371"/>
        <v>9.8272936312070902E-2</v>
      </c>
      <c r="P1283" s="97">
        <f t="shared" si="372"/>
        <v>9.8272936312070902E-2</v>
      </c>
      <c r="Q1283" s="97">
        <f t="shared" si="383"/>
        <v>0.26432310043794638</v>
      </c>
      <c r="R1283" s="97">
        <f t="shared" si="373"/>
        <v>7.7035290298970134E-3</v>
      </c>
      <c r="S1283" s="97">
        <f t="shared" si="374"/>
        <v>38.165508183322608</v>
      </c>
      <c r="T1283" s="97">
        <f t="shared" si="375"/>
        <v>329.88572010997132</v>
      </c>
      <c r="U1283" s="97">
        <f t="shared" si="376"/>
        <v>620.44495743888376</v>
      </c>
      <c r="V1283" s="33">
        <f t="shared" si="377"/>
        <v>999.99999999999886</v>
      </c>
      <c r="W1283" s="101">
        <f t="shared" si="378"/>
        <v>2265.5064581315974</v>
      </c>
      <c r="X1283" s="108">
        <f t="shared" si="379"/>
        <v>49.669322451143827</v>
      </c>
      <c r="Y1283" s="32">
        <f>(uNES*L1283+ uOCEX*G1283+uEREX*'PH + UC'!H1283+uHOEX*I1283+uNES*S1283+ uOCEX*N1283+uEREX*O1283+uHOEX*P1283)/(1+oDR)^A$5:A$65536</f>
        <v>22.674592885774473</v>
      </c>
    </row>
    <row r="1284" spans="1:25" x14ac:dyDescent="0.25">
      <c r="A1284" s="4">
        <v>1278</v>
      </c>
      <c r="C1284" s="106">
        <f>IF(male=0,VLOOKUP((($A$5:$A$1570/'Life tables'!$I$2)*2)+age,lifetable,13,1),IF(male=1,VLOOKUP((($A$5:$A$1570/'Life tables'!$I$2)*2)+age,lifetable,10,1),"error"))</f>
        <v>6.2725048737357625E-3</v>
      </c>
      <c r="F1284" s="97">
        <f t="shared" si="365"/>
        <v>7.2237129101044797</v>
      </c>
      <c r="G1284" s="97">
        <f t="shared" si="380"/>
        <v>0.72563708021816264</v>
      </c>
      <c r="H1284" s="97">
        <f t="shared" si="366"/>
        <v>1.6605313098876487E-2</v>
      </c>
      <c r="I1284" s="97">
        <f t="shared" si="367"/>
        <v>1.6605313098876487E-2</v>
      </c>
      <c r="J1284" s="97">
        <f t="shared" si="381"/>
        <v>5.007065037201533E-2</v>
      </c>
      <c r="K1284" s="97">
        <f t="shared" si="368"/>
        <v>4.0033750883050563E-2</v>
      </c>
      <c r="L1284" s="97">
        <f t="shared" si="369"/>
        <v>6.3747608024334985</v>
      </c>
      <c r="M1284" s="97">
        <f t="shared" si="370"/>
        <v>42.445609541039339</v>
      </c>
      <c r="N1284" s="97">
        <f t="shared" si="382"/>
        <v>4.0876041626264614</v>
      </c>
      <c r="O1284" s="97">
        <f t="shared" si="371"/>
        <v>9.7570687660595734E-2</v>
      </c>
      <c r="P1284" s="97">
        <f t="shared" si="372"/>
        <v>9.7570687660595734E-2</v>
      </c>
      <c r="Q1284" s="97">
        <f t="shared" si="383"/>
        <v>0.29310383497460119</v>
      </c>
      <c r="R1284" s="97">
        <f t="shared" si="373"/>
        <v>7.6484803758538923E-3</v>
      </c>
      <c r="S1284" s="97">
        <f t="shared" si="374"/>
        <v>37.862111687741233</v>
      </c>
      <c r="T1284" s="97">
        <f t="shared" si="375"/>
        <v>330.22889459531791</v>
      </c>
      <c r="U1284" s="97">
        <f t="shared" si="376"/>
        <v>620.49263967014269</v>
      </c>
      <c r="V1284" s="33">
        <f t="shared" si="377"/>
        <v>999.99999999999886</v>
      </c>
      <c r="W1284" s="101">
        <f t="shared" si="378"/>
        <v>2245.35728312531</v>
      </c>
      <c r="X1284" s="108">
        <f t="shared" si="379"/>
        <v>49.278465734538301</v>
      </c>
      <c r="Y1284" s="32">
        <f>(uNES*L1284+ uOCEX*G1284+uEREX*'PH + UC'!H1284+uHOEX*I1284+uNES*S1284+ uOCEX*N1284+uEREX*O1284+uHOEX*P1284)/(1+oDR)^A$5:A$65536</f>
        <v>22.489422516334493</v>
      </c>
    </row>
    <row r="1285" spans="1:25" x14ac:dyDescent="0.25">
      <c r="A1285" s="4">
        <v>1279</v>
      </c>
      <c r="C1285" s="106">
        <f>IF(male=0,VLOOKUP((($A$5:$A$1570/'Life tables'!$I$2)*2)+age,lifetable,13,1),IF(male=1,VLOOKUP((($A$5:$A$1570/'Life tables'!$I$2)*2)+age,lifetable,10,1),"error"))</f>
        <v>6.2725048737357625E-3</v>
      </c>
      <c r="F1285" s="97">
        <f t="shared" si="365"/>
        <v>7.1668160921272852</v>
      </c>
      <c r="G1285" s="97">
        <f t="shared" si="380"/>
        <v>0.719921675773874</v>
      </c>
      <c r="H1285" s="97">
        <f t="shared" si="366"/>
        <v>1.6474523089832861E-2</v>
      </c>
      <c r="I1285" s="97">
        <f t="shared" si="367"/>
        <v>1.6474523089832861E-2</v>
      </c>
      <c r="J1285" s="97">
        <f t="shared" si="381"/>
        <v>4.9676274139782824E-2</v>
      </c>
      <c r="K1285" s="97">
        <f t="shared" si="368"/>
        <v>3.9718429238173029E-2</v>
      </c>
      <c r="L1285" s="97">
        <f t="shared" si="369"/>
        <v>6.3245506667957896</v>
      </c>
      <c r="M1285" s="97">
        <f t="shared" si="370"/>
        <v>42.11164964241101</v>
      </c>
      <c r="N1285" s="97">
        <f t="shared" si="382"/>
        <v>4.055443100821857</v>
      </c>
      <c r="O1285" s="97">
        <f t="shared" si="371"/>
        <v>9.68030064489801E-2</v>
      </c>
      <c r="P1285" s="97">
        <f t="shared" si="372"/>
        <v>9.68030064489801E-2</v>
      </c>
      <c r="Q1285" s="97">
        <f t="shared" si="383"/>
        <v>0.29079770889762613</v>
      </c>
      <c r="R1285" s="97">
        <f t="shared" si="373"/>
        <v>7.5883025209803204E-3</v>
      </c>
      <c r="S1285" s="97">
        <f t="shared" si="374"/>
        <v>37.564214517272589</v>
      </c>
      <c r="T1285" s="97">
        <f t="shared" si="375"/>
        <v>330.5693685783553</v>
      </c>
      <c r="U1285" s="97">
        <f t="shared" si="376"/>
        <v>620.53994640190183</v>
      </c>
      <c r="V1285" s="33">
        <f t="shared" si="377"/>
        <v>999.99999999999886</v>
      </c>
      <c r="W1285" s="101">
        <f t="shared" si="378"/>
        <v>2225.1739301586931</v>
      </c>
      <c r="X1285" s="108">
        <f t="shared" si="379"/>
        <v>48.890685019741738</v>
      </c>
      <c r="Y1285" s="32">
        <f>(uNES*L1285+ uOCEX*G1285+uEREX*'PH + UC'!H1285+uHOEX*I1285+uNES*S1285+ uOCEX*N1285+uEREX*O1285+uHOEX*P1285)/(1+oDR)^A$5:A$65536</f>
        <v>22.306032604180249</v>
      </c>
    </row>
    <row r="1286" spans="1:25" x14ac:dyDescent="0.25">
      <c r="A1286" s="4">
        <v>1280</v>
      </c>
      <c r="C1286" s="106">
        <f>IF(male=0,VLOOKUP((($A$5:$A$1570/'Life tables'!$I$2)*2)+age,lifetable,13,1),IF(male=1,VLOOKUP((($A$5:$A$1570/'Life tables'!$I$2)*2)+age,lifetable,10,1),"error"))</f>
        <v>6.2725048737357625E-3</v>
      </c>
      <c r="F1286" s="97">
        <f t="shared" si="365"/>
        <v>7.1103699508979297</v>
      </c>
      <c r="G1286" s="97">
        <f t="shared" si="380"/>
        <v>0.71425154275212044</v>
      </c>
      <c r="H1286" s="97">
        <f t="shared" si="366"/>
        <v>1.6344769061675715E-2</v>
      </c>
      <c r="I1286" s="97">
        <f t="shared" si="367"/>
        <v>1.6344769061675715E-2</v>
      </c>
      <c r="J1286" s="97">
        <f t="shared" si="381"/>
        <v>4.9285021741256436E-2</v>
      </c>
      <c r="K1286" s="97">
        <f t="shared" si="368"/>
        <v>3.9405605239710324E-2</v>
      </c>
      <c r="L1286" s="97">
        <f t="shared" si="369"/>
        <v>6.2747382430414911</v>
      </c>
      <c r="M1286" s="97">
        <f t="shared" si="370"/>
        <v>41.780315068843805</v>
      </c>
      <c r="N1286" s="97">
        <f t="shared" si="382"/>
        <v>4.0235348635087407</v>
      </c>
      <c r="O1286" s="97">
        <f t="shared" si="371"/>
        <v>9.6041360131769726E-2</v>
      </c>
      <c r="P1286" s="97">
        <f t="shared" si="372"/>
        <v>9.6041360131769726E-2</v>
      </c>
      <c r="Q1286" s="97">
        <f t="shared" si="383"/>
        <v>0.28850971173555623</v>
      </c>
      <c r="R1286" s="97">
        <f t="shared" si="373"/>
        <v>7.5285977361704698E-3</v>
      </c>
      <c r="S1286" s="97">
        <f t="shared" si="374"/>
        <v>37.268659175599801</v>
      </c>
      <c r="T1286" s="97">
        <f t="shared" si="375"/>
        <v>330.90716331183211</v>
      </c>
      <c r="U1286" s="97">
        <f t="shared" si="376"/>
        <v>620.58688060487771</v>
      </c>
      <c r="V1286" s="33">
        <f t="shared" si="377"/>
        <v>999.99999999999886</v>
      </c>
      <c r="W1286" s="101">
        <f t="shared" si="378"/>
        <v>2205.1723235985705</v>
      </c>
      <c r="X1286" s="108">
        <f t="shared" si="379"/>
        <v>48.505956083289043</v>
      </c>
      <c r="Y1286" s="32">
        <f>(uNES*L1286+ uOCEX*G1286+uEREX*'PH + UC'!H1286+uHOEX*I1286+uNES*S1286+ uOCEX*N1286+uEREX*O1286+uHOEX*P1286)/(1+oDR)^A$5:A$65536</f>
        <v>22.124138264568298</v>
      </c>
    </row>
    <row r="1287" spans="1:25" x14ac:dyDescent="0.25">
      <c r="A1287" s="4">
        <v>1281</v>
      </c>
      <c r="C1287" s="106">
        <f>IF(male=0,VLOOKUP((($A$5:$A$1570/'Life tables'!$I$2)*2)+age,lifetable,13,1),IF(male=1,VLOOKUP((($A$5:$A$1570/'Life tables'!$I$2)*2)+age,lifetable,10,1),"error"))</f>
        <v>6.2725048737357625E-3</v>
      </c>
      <c r="F1287" s="97">
        <f t="shared" si="365"/>
        <v>7.0543707755356433</v>
      </c>
      <c r="G1287" s="97">
        <f t="shared" si="380"/>
        <v>0.7086263083871619</v>
      </c>
      <c r="H1287" s="97">
        <f t="shared" si="366"/>
        <v>1.621604248411905E-2</v>
      </c>
      <c r="I1287" s="97">
        <f t="shared" si="367"/>
        <v>1.621604248411905E-2</v>
      </c>
      <c r="J1287" s="97">
        <f t="shared" si="381"/>
        <v>4.8896867454730999E-2</v>
      </c>
      <c r="K1287" s="97">
        <f t="shared" si="368"/>
        <v>3.9095258321995181E-2</v>
      </c>
      <c r="L1287" s="97">
        <f t="shared" si="369"/>
        <v>6.225320256403517</v>
      </c>
      <c r="M1287" s="97">
        <f t="shared" si="370"/>
        <v>41.451585307753405</v>
      </c>
      <c r="N1287" s="97">
        <f t="shared" si="382"/>
        <v>3.9918774752807984</v>
      </c>
      <c r="O1287" s="97">
        <f t="shared" si="371"/>
        <v>9.5285701556220653E-2</v>
      </c>
      <c r="P1287" s="97">
        <f t="shared" si="372"/>
        <v>9.5285701556220653E-2</v>
      </c>
      <c r="Q1287" s="97">
        <f t="shared" si="383"/>
        <v>0.28623970184082925</v>
      </c>
      <c r="R1287" s="97">
        <f t="shared" si="373"/>
        <v>7.469362325162222E-3</v>
      </c>
      <c r="S1287" s="97">
        <f t="shared" si="374"/>
        <v>36.975427365194172</v>
      </c>
      <c r="T1287" s="97">
        <f t="shared" si="375"/>
        <v>331.24229988112768</v>
      </c>
      <c r="U1287" s="97">
        <f t="shared" si="376"/>
        <v>620.63344522552484</v>
      </c>
      <c r="V1287" s="33">
        <f t="shared" si="377"/>
        <v>999.99999999999886</v>
      </c>
      <c r="W1287" s="101">
        <f t="shared" si="378"/>
        <v>2185.3508284157424</v>
      </c>
      <c r="X1287" s="108">
        <f t="shared" si="379"/>
        <v>48.124254893346325</v>
      </c>
      <c r="Y1287" s="32">
        <f>(uNES*L1287+ uOCEX*G1287+uEREX*'PH + UC'!H1287+uHOEX*I1287+uNES*S1287+ uOCEX*N1287+uEREX*O1287+uHOEX*P1287)/(1+oDR)^A$5:A$65536</f>
        <v>21.943727294149397</v>
      </c>
    </row>
    <row r="1288" spans="1:25" x14ac:dyDescent="0.25">
      <c r="A1288" s="4">
        <v>1282</v>
      </c>
      <c r="C1288" s="106">
        <f>IF(male=0,VLOOKUP((($A$5:$A$1570/'Life tables'!$I$2)*2)+age,lifetable,13,1),IF(male=1,VLOOKUP((($A$5:$A$1570/'Life tables'!$I$2)*2)+age,lifetable,10,1),"error"))</f>
        <v>6.2725048737357625E-3</v>
      </c>
      <c r="F1288" s="97">
        <f t="shared" ref="F1288:F1351" si="384">E1287*(1-pCAPH)+(L1287+G1287+H1287+I1287)*(1-pCAPH)+(S1287+N1287+O1287+P1287)*(pUAPH)</f>
        <v>6.9988148935242043</v>
      </c>
      <c r="G1288" s="97">
        <f t="shared" si="380"/>
        <v>0.70304560376705783</v>
      </c>
      <c r="H1288" s="97">
        <f t="shared" ref="H1288:H1351" si="385">F1288*rrEREX</f>
        <v>1.6088334915066331E-2</v>
      </c>
      <c r="I1288" s="97">
        <f t="shared" ref="I1288:I1351" si="386">F1288*rrHOEX</f>
        <v>1.6088334915066331E-2</v>
      </c>
      <c r="J1288" s="97">
        <f t="shared" si="381"/>
        <v>4.8511785824422483E-2</v>
      </c>
      <c r="K1288" s="97">
        <f t="shared" ref="K1288:K1351" si="387">F1288*amr + I1288*amrHOEX</f>
        <v>3.8787368131976273E-2</v>
      </c>
      <c r="L1288" s="97">
        <f t="shared" ref="L1288:L1351" si="388">F1288-SUM(G1288:K1288)</f>
        <v>6.1762934659706152</v>
      </c>
      <c r="M1288" s="97">
        <f t="shared" ref="M1288:M1351" si="389">E1287*pCAPH+(L1287+G1287+H1287+I1287)*pCAPH+(S1287+N1287+O1287+P1287)*(1-pUAPH)</f>
        <v>41.12543999982212</v>
      </c>
      <c r="N1288" s="97">
        <f t="shared" si="382"/>
        <v>3.9604689754916267</v>
      </c>
      <c r="O1288" s="97">
        <f t="shared" ref="O1288:O1351" si="390">M1288*rrEREXc</f>
        <v>9.4535983921906458E-2</v>
      </c>
      <c r="P1288" s="97">
        <f t="shared" ref="P1288:P1351" si="391">M1288*rrHOEXc</f>
        <v>9.4535983921906458E-2</v>
      </c>
      <c r="Q1288" s="97">
        <f t="shared" si="383"/>
        <v>0.28398753862424958</v>
      </c>
      <c r="R1288" s="97">
        <f t="shared" ref="R1288:R1351" si="392">M1288*amrc + P1288*amrHOEX</f>
        <v>7.4105926193113181E-3</v>
      </c>
      <c r="S1288" s="97">
        <f t="shared" ref="S1288:S1351" si="393">M1288-SUM(N1288:R1288)</f>
        <v>36.684500925243121</v>
      </c>
      <c r="T1288" s="97">
        <f t="shared" ref="T1288:T1351" si="394">J1288+Q1288+T1287</f>
        <v>331.57479920557637</v>
      </c>
      <c r="U1288" s="97">
        <f t="shared" ref="U1288:U1351" si="395">K1288+R1288+U1287</f>
        <v>620.67964318627617</v>
      </c>
      <c r="V1288" s="33">
        <f t="shared" ref="V1288:V1351" si="396">SUM(G1288:I1288,L1288,N1288,O1288,P1288,S1288,T1288,U1288)</f>
        <v>999.99999999999886</v>
      </c>
      <c r="W1288" s="101">
        <f t="shared" ref="W1288:W1351" si="397">IF(A1288=1,((cPH1_+cPHr+(cNES*L1288+(cNES+cOSEX)*G1288+(cNES+cEREX)*H1288+(cNES+cHOEX)*I1288 + (cNES+cNES)*S1288 +(cNES+ cOSEX)*N1288 + (cNES+cEREX)*O1288 + (cNES+cHOEX)*P1288)))/(1+cDR)^A$5:A$65536,(cPHr+(cNES*L1288+(cNES+cOSEX)*G1288+(cNES+cEREX)*H1288+(cNES+cHOEX)*I1288 + (cNES+cNES)*S1288 +(cNES+ cOSEX)*N1288 + (cNES+cEREX)*O1288 + (cNES+cHOEX)*P1288))/(1+cDR)^A$5:A$65536)</f>
        <v>2165.7078241790418</v>
      </c>
      <c r="X1288" s="108">
        <f t="shared" ref="X1288:X1351" si="398">(L1288+G1288+H1288+I1288+N1288+O1288+P1288+S1288)</f>
        <v>47.74555760814637</v>
      </c>
      <c r="Y1288" s="32">
        <f>(uNES*L1288+ uOCEX*G1288+uEREX*'PH + UC'!H1288+uHOEX*I1288+uNES*S1288+ uOCEX*N1288+uEREX*O1288+uHOEX*P1288)/(1+oDR)^A$5:A$65536</f>
        <v>21.764787589526037</v>
      </c>
    </row>
    <row r="1289" spans="1:25" x14ac:dyDescent="0.25">
      <c r="A1289" s="4">
        <v>1283</v>
      </c>
      <c r="C1289" s="106">
        <f>IF(male=0,VLOOKUP((($A$5:$A$1570/'Life tables'!$I$2)*2)+age,lifetable,13,1),IF(male=1,VLOOKUP((($A$5:$A$1570/'Life tables'!$I$2)*2)+age,lifetable,10,1),"error"))</f>
        <v>6.2725048737357625E-3</v>
      </c>
      <c r="F1289" s="97">
        <f t="shared" si="384"/>
        <v>6.9436986698995398</v>
      </c>
      <c r="G1289" s="97">
        <f t="shared" si="380"/>
        <v>0.69750906375205957</v>
      </c>
      <c r="H1289" s="97">
        <f t="shared" si="385"/>
        <v>1.5961637998743002E-2</v>
      </c>
      <c r="I1289" s="97">
        <f t="shared" si="386"/>
        <v>1.5961637998743002E-2</v>
      </c>
      <c r="J1289" s="97">
        <f t="shared" si="381"/>
        <v>4.8129751654836898E-2</v>
      </c>
      <c r="K1289" s="97">
        <f t="shared" si="387"/>
        <v>3.8481914524715964E-2</v>
      </c>
      <c r="L1289" s="97">
        <f t="shared" si="388"/>
        <v>6.127654663970441</v>
      </c>
      <c r="M1289" s="97">
        <f t="shared" si="389"/>
        <v>40.801858938246831</v>
      </c>
      <c r="N1289" s="97">
        <f t="shared" si="382"/>
        <v>3.9293074181823036</v>
      </c>
      <c r="O1289" s="97">
        <f t="shared" si="390"/>
        <v>9.3792160778989386E-2</v>
      </c>
      <c r="P1289" s="97">
        <f t="shared" si="391"/>
        <v>9.3792160778989386E-2</v>
      </c>
      <c r="Q1289" s="97">
        <f t="shared" si="383"/>
        <v>0.28175308254979575</v>
      </c>
      <c r="R1289" s="97">
        <f t="shared" si="392"/>
        <v>7.3522849774558356E-3</v>
      </c>
      <c r="S1289" s="97">
        <f t="shared" si="393"/>
        <v>36.3958618309793</v>
      </c>
      <c r="T1289" s="97">
        <f t="shared" si="394"/>
        <v>331.90468203978099</v>
      </c>
      <c r="U1289" s="97">
        <f t="shared" si="395"/>
        <v>620.72547738577839</v>
      </c>
      <c r="V1289" s="33">
        <f t="shared" si="396"/>
        <v>999.99999999999898</v>
      </c>
      <c r="W1289" s="101">
        <f t="shared" si="397"/>
        <v>2146.2417049313262</v>
      </c>
      <c r="X1289" s="108">
        <f t="shared" si="398"/>
        <v>47.369840574439564</v>
      </c>
      <c r="Y1289" s="32">
        <f>(uNES*L1289+ uOCEX*G1289+uEREX*'PH + UC'!H1289+uHOEX*I1289+uNES*S1289+ uOCEX*N1289+uEREX*O1289+uHOEX*P1289)/(1+oDR)^A$5:A$65536</f>
        <v>21.587307146412666</v>
      </c>
    </row>
    <row r="1290" spans="1:25" x14ac:dyDescent="0.25">
      <c r="A1290" s="4">
        <v>1284</v>
      </c>
      <c r="C1290" s="106">
        <f>IF(male=0,VLOOKUP((($A$5:$A$1570/'Life tables'!$I$2)*2)+age,lifetable,13,1),IF(male=1,VLOOKUP((($A$5:$A$1570/'Life tables'!$I$2)*2)+age,lifetable,10,1),"error"))</f>
        <v>6.2725048737357625E-3</v>
      </c>
      <c r="F1290" s="97">
        <f t="shared" si="384"/>
        <v>6.889018506472155</v>
      </c>
      <c r="G1290" s="97">
        <f t="shared" si="380"/>
        <v>0.69201632689650172</v>
      </c>
      <c r="H1290" s="97">
        <f t="shared" si="385"/>
        <v>1.5835943463909069E-2</v>
      </c>
      <c r="I1290" s="97">
        <f t="shared" si="386"/>
        <v>1.5835943463909069E-2</v>
      </c>
      <c r="J1290" s="97">
        <f t="shared" si="381"/>
        <v>4.7750740005380633E-2</v>
      </c>
      <c r="K1290" s="97">
        <f t="shared" si="387"/>
        <v>3.8178877559080962E-2</v>
      </c>
      <c r="L1290" s="97">
        <f t="shared" si="388"/>
        <v>6.0794006750833738</v>
      </c>
      <c r="M1290" s="97">
        <f t="shared" si="389"/>
        <v>40.480822067967416</v>
      </c>
      <c r="N1290" s="97">
        <f t="shared" si="382"/>
        <v>3.8983908720070883</v>
      </c>
      <c r="O1290" s="97">
        <f t="shared" si="390"/>
        <v>9.30541860264468E-2</v>
      </c>
      <c r="P1290" s="97">
        <f t="shared" si="391"/>
        <v>9.30541860264468E-2</v>
      </c>
      <c r="Q1290" s="97">
        <f t="shared" si="383"/>
        <v>0.27953619512929212</v>
      </c>
      <c r="R1290" s="97">
        <f t="shared" si="392"/>
        <v>7.294435785777164E-3</v>
      </c>
      <c r="S1290" s="97">
        <f t="shared" si="393"/>
        <v>36.109492192992363</v>
      </c>
      <c r="T1290" s="97">
        <f t="shared" si="394"/>
        <v>332.23196897491567</v>
      </c>
      <c r="U1290" s="97">
        <f t="shared" si="395"/>
        <v>620.7709506991232</v>
      </c>
      <c r="V1290" s="33">
        <f t="shared" si="396"/>
        <v>999.99999999999886</v>
      </c>
      <c r="W1290" s="101">
        <f t="shared" si="397"/>
        <v>2126.9508790661844</v>
      </c>
      <c r="X1290" s="108">
        <f t="shared" si="398"/>
        <v>46.997080325960034</v>
      </c>
      <c r="Y1290" s="32">
        <f>(uNES*L1290+ uOCEX*G1290+uEREX*'PH + UC'!H1290+uHOEX*I1290+uNES*S1290+ uOCEX*N1290+uEREX*O1290+uHOEX*P1290)/(1+oDR)^A$5:A$65536</f>
        <v>21.41127405880421</v>
      </c>
    </row>
    <row r="1291" spans="1:25" x14ac:dyDescent="0.25">
      <c r="A1291" s="4">
        <v>1285</v>
      </c>
      <c r="C1291" s="106">
        <f>IF(male=0,VLOOKUP((($A$5:$A$1570/'Life tables'!$I$2)*2)+age,lifetable,13,1),IF(male=1,VLOOKUP((($A$5:$A$1570/'Life tables'!$I$2)*2)+age,lifetable,10,1),"error"))</f>
        <v>6.2725048737357625E-3</v>
      </c>
      <c r="F1291" s="97">
        <f t="shared" si="384"/>
        <v>6.8347708410825447</v>
      </c>
      <c r="G1291" s="97">
        <f t="shared" si="380"/>
        <v>0.68656703537400698</v>
      </c>
      <c r="H1291" s="97">
        <f t="shared" si="385"/>
        <v>1.571124312214749E-2</v>
      </c>
      <c r="I1291" s="97">
        <f t="shared" si="386"/>
        <v>1.571124312214749E-2</v>
      </c>
      <c r="J1291" s="97">
        <f t="shared" si="381"/>
        <v>4.7374726185199348E-2</v>
      </c>
      <c r="K1291" s="97">
        <f t="shared" si="387"/>
        <v>3.7878237493615879E-2</v>
      </c>
      <c r="L1291" s="97">
        <f t="shared" si="388"/>
        <v>6.0315283557854276</v>
      </c>
      <c r="M1291" s="97">
        <f t="shared" si="389"/>
        <v>40.162309484877504</v>
      </c>
      <c r="N1291" s="97">
        <f t="shared" si="382"/>
        <v>3.8677174201574118</v>
      </c>
      <c r="O1291" s="97">
        <f t="shared" si="390"/>
        <v>9.232201391025685E-2</v>
      </c>
      <c r="P1291" s="97">
        <f t="shared" si="391"/>
        <v>9.232201391025685E-2</v>
      </c>
      <c r="Q1291" s="97">
        <f t="shared" si="383"/>
        <v>0.2773367389169587</v>
      </c>
      <c r="R1291" s="97">
        <f t="shared" si="392"/>
        <v>7.2370414576577776E-3</v>
      </c>
      <c r="S1291" s="97">
        <f t="shared" si="393"/>
        <v>35.82537425652496</v>
      </c>
      <c r="T1291" s="97">
        <f t="shared" si="394"/>
        <v>332.55668044001783</v>
      </c>
      <c r="U1291" s="97">
        <f t="shared" si="395"/>
        <v>620.81606597807445</v>
      </c>
      <c r="V1291" s="33">
        <f t="shared" si="396"/>
        <v>999.99999999999886</v>
      </c>
      <c r="W1291" s="101">
        <f t="shared" si="397"/>
        <v>2107.833769205331</v>
      </c>
      <c r="X1291" s="108">
        <f t="shared" si="398"/>
        <v>46.627253581906615</v>
      </c>
      <c r="Y1291" s="32">
        <f>(uNES*L1291+ uOCEX*G1291+uEREX*'PH + UC'!H1291+uHOEX*I1291+uNES*S1291+ uOCEX*N1291+uEREX*O1291+uHOEX*P1291)/(1+oDR)^A$5:A$65536</f>
        <v>21.236676518152677</v>
      </c>
    </row>
    <row r="1292" spans="1:25" x14ac:dyDescent="0.25">
      <c r="A1292" s="4">
        <v>1286</v>
      </c>
      <c r="C1292" s="106">
        <f>IF(male=0,VLOOKUP((($A$5:$A$1570/'Life tables'!$I$2)*2)+age,lifetable,13,1),IF(male=1,VLOOKUP((($A$5:$A$1570/'Life tables'!$I$2)*2)+age,lifetable,10,1),"error"))</f>
        <v>6.2725048737357625E-3</v>
      </c>
      <c r="F1292" s="97">
        <f t="shared" si="384"/>
        <v>6.7809521468878122</v>
      </c>
      <c r="G1292" s="97">
        <f t="shared" si="380"/>
        <v>0.68116083490582491</v>
      </c>
      <c r="H1292" s="97">
        <f t="shared" si="385"/>
        <v>1.5587528866224313E-2</v>
      </c>
      <c r="I1292" s="97">
        <f t="shared" si="386"/>
        <v>1.5587528866224313E-2</v>
      </c>
      <c r="J1292" s="97">
        <f t="shared" si="381"/>
        <v>4.7001685748233275E-2</v>
      </c>
      <c r="K1292" s="97">
        <f t="shared" si="387"/>
        <v>3.7579974782589641E-2</v>
      </c>
      <c r="L1292" s="97">
        <f t="shared" si="388"/>
        <v>5.9840345937187163</v>
      </c>
      <c r="M1292" s="97">
        <f t="shared" si="389"/>
        <v>39.846301435018802</v>
      </c>
      <c r="N1292" s="97">
        <f t="shared" si="382"/>
        <v>3.8372851602842917</v>
      </c>
      <c r="O1292" s="97">
        <f t="shared" si="390"/>
        <v>9.1595599021546487E-2</v>
      </c>
      <c r="P1292" s="97">
        <f t="shared" si="391"/>
        <v>9.1595599021546487E-2</v>
      </c>
      <c r="Q1292" s="97">
        <f t="shared" si="383"/>
        <v>0.27515457750384764</v>
      </c>
      <c r="R1292" s="97">
        <f t="shared" si="392"/>
        <v>7.1800984335360666E-3</v>
      </c>
      <c r="S1292" s="97">
        <f t="shared" si="393"/>
        <v>35.543490400754031</v>
      </c>
      <c r="T1292" s="97">
        <f t="shared" si="394"/>
        <v>332.87883670326988</v>
      </c>
      <c r="U1292" s="97">
        <f t="shared" si="395"/>
        <v>620.86082605129059</v>
      </c>
      <c r="V1292" s="33">
        <f t="shared" si="396"/>
        <v>999.99999999999886</v>
      </c>
      <c r="W1292" s="101">
        <f t="shared" si="397"/>
        <v>2088.8888120767419</v>
      </c>
      <c r="X1292" s="108">
        <f t="shared" si="398"/>
        <v>46.260337245438407</v>
      </c>
      <c r="Y1292" s="32">
        <f>(uNES*L1292+ uOCEX*G1292+uEREX*'PH + UC'!H1292+uHOEX*I1292+uNES*S1292+ uOCEX*N1292+uEREX*O1292+uHOEX*P1292)/(1+oDR)^A$5:A$65536</f>
        <v>21.063502812551665</v>
      </c>
    </row>
    <row r="1293" spans="1:25" x14ac:dyDescent="0.25">
      <c r="A1293" s="4">
        <v>1287</v>
      </c>
      <c r="C1293" s="106">
        <f>IF(male=0,VLOOKUP((($A$5:$A$1570/'Life tables'!$I$2)*2)+age,lifetable,13,1),IF(male=1,VLOOKUP((($A$5:$A$1570/'Life tables'!$I$2)*2)+age,lifetable,10,1),"error"))</f>
        <v>6.2725048737357625E-3</v>
      </c>
      <c r="F1293" s="97">
        <f t="shared" si="384"/>
        <v>6.727558931677863</v>
      </c>
      <c r="G1293" s="97">
        <f t="shared" ref="G1293:G1356" si="399">F1293*(rrOSEX)</f>
        <v>0.67579737469214274</v>
      </c>
      <c r="H1293" s="97">
        <f t="shared" si="385"/>
        <v>1.5464792668516799E-2</v>
      </c>
      <c r="I1293" s="97">
        <f t="shared" si="386"/>
        <v>1.5464792668516799E-2</v>
      </c>
      <c r="J1293" s="97">
        <f t="shared" ref="J1293:J1356" si="400">F1293*mr + G1293*mr + H1293*mr+I1293*mr</f>
        <v>4.6631594488477424E-2</v>
      </c>
      <c r="K1293" s="97">
        <f t="shared" si="387"/>
        <v>3.7284070072205841E-2</v>
      </c>
      <c r="L1293" s="97">
        <f t="shared" si="388"/>
        <v>5.9369163070880031</v>
      </c>
      <c r="M1293" s="97">
        <f t="shared" si="389"/>
        <v>39.532778313760538</v>
      </c>
      <c r="N1293" s="97">
        <f t="shared" ref="N1293:N1356" si="401">M1293*rrOSEXc</f>
        <v>3.8070922044193081</v>
      </c>
      <c r="O1293" s="97">
        <f t="shared" si="390"/>
        <v>9.0874896294705257E-2</v>
      </c>
      <c r="P1293" s="97">
        <f t="shared" si="391"/>
        <v>9.0874896294705257E-2</v>
      </c>
      <c r="Q1293" s="97">
        <f t="shared" ref="Q1293:Q1356" si="402">M1293*mr + N1293*mr + O1293*mr+P1293*mr</f>
        <v>0.27298957551217756</v>
      </c>
      <c r="R1293" s="97">
        <f t="shared" si="392"/>
        <v>7.1236031807584673E-3</v>
      </c>
      <c r="S1293" s="97">
        <f t="shared" si="393"/>
        <v>35.263823138058882</v>
      </c>
      <c r="T1293" s="97">
        <f t="shared" si="394"/>
        <v>333.19845787327051</v>
      </c>
      <c r="U1293" s="97">
        <f t="shared" si="395"/>
        <v>620.90523372454356</v>
      </c>
      <c r="V1293" s="33">
        <f t="shared" si="396"/>
        <v>999.99999999999886</v>
      </c>
      <c r="W1293" s="101">
        <f t="shared" si="397"/>
        <v>2070.1144583935197</v>
      </c>
      <c r="X1293" s="108">
        <f t="shared" si="398"/>
        <v>45.896308402184779</v>
      </c>
      <c r="Y1293" s="32">
        <f>(uNES*L1293+ uOCEX*G1293+uEREX*'PH + UC'!H1293+uHOEX*I1293+uNES*S1293+ uOCEX*N1293+uEREX*O1293+uHOEX*P1293)/(1+oDR)^A$5:A$65536</f>
        <v>20.891741325928706</v>
      </c>
    </row>
    <row r="1294" spans="1:25" x14ac:dyDescent="0.25">
      <c r="A1294" s="4">
        <v>1288</v>
      </c>
      <c r="C1294" s="106">
        <f>IF(male=0,VLOOKUP((($A$5:$A$1570/'Life tables'!$I$2)*2)+age,lifetable,13,1),IF(male=1,VLOOKUP((($A$5:$A$1570/'Life tables'!$I$2)*2)+age,lifetable,10,1),"error"))</f>
        <v>6.2725048737357625E-3</v>
      </c>
      <c r="F1294" s="97">
        <f t="shared" si="384"/>
        <v>6.6745877372195839</v>
      </c>
      <c r="G1294" s="97">
        <f t="shared" si="399"/>
        <v>0.67047630734620656</v>
      </c>
      <c r="H1294" s="97">
        <f t="shared" si="385"/>
        <v>1.5343026579505868E-2</v>
      </c>
      <c r="I1294" s="97">
        <f t="shared" si="386"/>
        <v>1.5343026579505868E-2</v>
      </c>
      <c r="J1294" s="97">
        <f t="shared" si="400"/>
        <v>4.6264428435435857E-2</v>
      </c>
      <c r="K1294" s="97">
        <f t="shared" si="387"/>
        <v>3.6990504196968178E-2</v>
      </c>
      <c r="L1294" s="97">
        <f t="shared" si="388"/>
        <v>5.8901704440819618</v>
      </c>
      <c r="M1294" s="97">
        <f t="shared" si="389"/>
        <v>39.221720664965197</v>
      </c>
      <c r="N1294" s="97">
        <f t="shared" si="401"/>
        <v>3.7771366788942644</v>
      </c>
      <c r="O1294" s="97">
        <f t="shared" si="390"/>
        <v>9.0159861005467509E-2</v>
      </c>
      <c r="P1294" s="97">
        <f t="shared" si="391"/>
        <v>9.0159861005467509E-2</v>
      </c>
      <c r="Q1294" s="97">
        <f t="shared" si="402"/>
        <v>0.27084159858957157</v>
      </c>
      <c r="R1294" s="97">
        <f t="shared" si="392"/>
        <v>7.0675521934291385E-3</v>
      </c>
      <c r="S1294" s="97">
        <f t="shared" si="393"/>
        <v>34.986355113277</v>
      </c>
      <c r="T1294" s="97">
        <f t="shared" si="394"/>
        <v>333.51556390029555</v>
      </c>
      <c r="U1294" s="97">
        <f t="shared" si="395"/>
        <v>620.949291780934</v>
      </c>
      <c r="V1294" s="33">
        <f t="shared" si="396"/>
        <v>999.99999999999886</v>
      </c>
      <c r="W1294" s="101">
        <f t="shared" si="397"/>
        <v>2051.5091727335166</v>
      </c>
      <c r="X1294" s="108">
        <f t="shared" si="398"/>
        <v>45.535144318769383</v>
      </c>
      <c r="Y1294" s="32">
        <f>(uNES*L1294+ uOCEX*G1294+uEREX*'PH + UC'!H1294+uHOEX*I1294+uNES*S1294+ uOCEX*N1294+uEREX*O1294+uHOEX*P1294)/(1+oDR)^A$5:A$65536</f>
        <v>20.721380537245313</v>
      </c>
    </row>
    <row r="1295" spans="1:25" x14ac:dyDescent="0.25">
      <c r="A1295" s="4">
        <v>1289</v>
      </c>
      <c r="C1295" s="106">
        <f>IF(male=0,VLOOKUP((($A$5:$A$1570/'Life tables'!$I$2)*2)+age,lifetable,13,1),IF(male=1,VLOOKUP((($A$5:$A$1570/'Life tables'!$I$2)*2)+age,lifetable,10,1),"error"))</f>
        <v>6.2725048737357625E-3</v>
      </c>
      <c r="F1295" s="97">
        <f t="shared" si="384"/>
        <v>6.6220351386275444</v>
      </c>
      <c r="G1295" s="97">
        <f t="shared" si="399"/>
        <v>0.66519728883110707</v>
      </c>
      <c r="H1295" s="97">
        <f t="shared" si="385"/>
        <v>1.5222222726329514E-2</v>
      </c>
      <c r="I1295" s="97">
        <f t="shared" si="386"/>
        <v>1.5222222726329514E-2</v>
      </c>
      <c r="J1295" s="97">
        <f t="shared" si="400"/>
        <v>4.5900163849759666E-2</v>
      </c>
      <c r="K1295" s="97">
        <f t="shared" si="387"/>
        <v>3.6699258176192948E-2</v>
      </c>
      <c r="L1295" s="97">
        <f t="shared" si="388"/>
        <v>5.843793982317826</v>
      </c>
      <c r="M1295" s="97">
        <f t="shared" si="389"/>
        <v>38.913109180141838</v>
      </c>
      <c r="N1295" s="97">
        <f t="shared" si="401"/>
        <v>3.747416724259649</v>
      </c>
      <c r="O1295" s="97">
        <f t="shared" si="390"/>
        <v>8.9450448768966143E-2</v>
      </c>
      <c r="P1295" s="97">
        <f t="shared" si="391"/>
        <v>8.9450448768966143E-2</v>
      </c>
      <c r="Q1295" s="97">
        <f t="shared" si="402"/>
        <v>0.26871051340321139</v>
      </c>
      <c r="R1295" s="97">
        <f t="shared" si="392"/>
        <v>7.0119419922573933E-3</v>
      </c>
      <c r="S1295" s="97">
        <f t="shared" si="393"/>
        <v>34.711069102948791</v>
      </c>
      <c r="T1295" s="97">
        <f t="shared" si="394"/>
        <v>333.83017457754852</v>
      </c>
      <c r="U1295" s="97">
        <f t="shared" si="395"/>
        <v>620.99300298110245</v>
      </c>
      <c r="V1295" s="33">
        <f t="shared" si="396"/>
        <v>999.99999999999886</v>
      </c>
      <c r="W1295" s="101">
        <f t="shared" si="397"/>
        <v>2033.071433419713</v>
      </c>
      <c r="X1295" s="108">
        <f t="shared" si="398"/>
        <v>45.176822441347966</v>
      </c>
      <c r="Y1295" s="32">
        <f>(uNES*L1295+ uOCEX*G1295+uEREX*'PH + UC'!H1295+uHOEX*I1295+uNES*S1295+ uOCEX*N1295+uEREX*O1295+uHOEX*P1295)/(1+oDR)^A$5:A$65536</f>
        <v>20.552409019704559</v>
      </c>
    </row>
    <row r="1296" spans="1:25" x14ac:dyDescent="0.25">
      <c r="A1296" s="4">
        <v>1290</v>
      </c>
      <c r="C1296" s="106">
        <f>IF(male=0,VLOOKUP((($A$5:$A$1570/'Life tables'!$I$2)*2)+age,lifetable,13,1),IF(male=1,VLOOKUP((($A$5:$A$1570/'Life tables'!$I$2)*2)+age,lifetable,10,1),"error"))</f>
        <v>6.2725048737357625E-3</v>
      </c>
      <c r="F1296" s="97">
        <f t="shared" si="384"/>
        <v>6.5698977437598041</v>
      </c>
      <c r="G1296" s="97">
        <f t="shared" si="399"/>
        <v>0.65995997839908704</v>
      </c>
      <c r="H1296" s="97">
        <f t="shared" si="385"/>
        <v>1.5102373311393939E-2</v>
      </c>
      <c r="I1296" s="97">
        <f t="shared" si="386"/>
        <v>1.5102373311393939E-2</v>
      </c>
      <c r="J1296" s="97">
        <f t="shared" si="400"/>
        <v>4.5538777219059176E-2</v>
      </c>
      <c r="K1296" s="97">
        <f t="shared" si="387"/>
        <v>3.6410313210660503E-2</v>
      </c>
      <c r="L1296" s="97">
        <f t="shared" si="388"/>
        <v>5.7977839283082098</v>
      </c>
      <c r="M1296" s="97">
        <f t="shared" si="389"/>
        <v>38.606924697588155</v>
      </c>
      <c r="N1296" s="97">
        <f t="shared" si="401"/>
        <v>3.7179304952020131</v>
      </c>
      <c r="O1296" s="97">
        <f t="shared" si="390"/>
        <v>8.8746615537760407E-2</v>
      </c>
      <c r="P1296" s="97">
        <f t="shared" si="391"/>
        <v>8.8746615537760407E-2</v>
      </c>
      <c r="Q1296" s="97">
        <f t="shared" si="402"/>
        <v>0.26659618763391302</v>
      </c>
      <c r="R1296" s="97">
        <f t="shared" si="392"/>
        <v>6.9567691244030961E-3</v>
      </c>
      <c r="S1296" s="97">
        <f t="shared" si="393"/>
        <v>34.437948014552305</v>
      </c>
      <c r="T1296" s="97">
        <f t="shared" si="394"/>
        <v>334.14230954240151</v>
      </c>
      <c r="U1296" s="97">
        <f t="shared" si="395"/>
        <v>621.03637006343752</v>
      </c>
      <c r="V1296" s="33">
        <f t="shared" si="396"/>
        <v>999.99999999999898</v>
      </c>
      <c r="W1296" s="101">
        <f t="shared" si="397"/>
        <v>2014.7997324013902</v>
      </c>
      <c r="X1296" s="108">
        <f t="shared" si="398"/>
        <v>44.821320394159926</v>
      </c>
      <c r="Y1296" s="32">
        <f>(uNES*L1296+ uOCEX*G1296+uEREX*'PH + UC'!H1296+uHOEX*I1296+uNES*S1296+ uOCEX*N1296+uEREX*O1296+uHOEX*P1296)/(1+oDR)^A$5:A$65536</f>
        <v>20.384815439966072</v>
      </c>
    </row>
    <row r="1297" spans="1:25" x14ac:dyDescent="0.25">
      <c r="A1297" s="4">
        <v>1291</v>
      </c>
      <c r="C1297" s="106">
        <f>IF(male=0,VLOOKUP((($A$5:$A$1570/'Life tables'!$I$2)*2)+age,lifetable,13,1),IF(male=1,VLOOKUP((($A$5:$A$1570/'Life tables'!$I$2)*2)+age,lifetable,10,1),"error"))</f>
        <v>6.2725048737357625E-3</v>
      </c>
      <c r="F1297" s="97">
        <f t="shared" si="384"/>
        <v>6.518172192637528</v>
      </c>
      <c r="G1297" s="97">
        <f t="shared" si="399"/>
        <v>0.65476403853324028</v>
      </c>
      <c r="H1297" s="97">
        <f t="shared" si="385"/>
        <v>1.4983470611039405E-2</v>
      </c>
      <c r="I1297" s="97">
        <f t="shared" si="386"/>
        <v>1.4983470611039405E-2</v>
      </c>
      <c r="J1297" s="97">
        <f t="shared" si="400"/>
        <v>4.5180245253880917E-2</v>
      </c>
      <c r="K1297" s="97">
        <f t="shared" si="387"/>
        <v>3.6123650679398898E-2</v>
      </c>
      <c r="L1297" s="97">
        <f t="shared" si="388"/>
        <v>5.7521373169489287</v>
      </c>
      <c r="M1297" s="97">
        <f t="shared" si="389"/>
        <v>38.30314820152239</v>
      </c>
      <c r="N1297" s="97">
        <f t="shared" si="401"/>
        <v>3.6886761604603735</v>
      </c>
      <c r="O1297" s="97">
        <f t="shared" si="390"/>
        <v>8.804831759984047E-2</v>
      </c>
      <c r="P1297" s="97">
        <f t="shared" si="391"/>
        <v>8.804831759984047E-2</v>
      </c>
      <c r="Q1297" s="97">
        <f t="shared" si="402"/>
        <v>0.26449848997013148</v>
      </c>
      <c r="R1297" s="97">
        <f t="shared" si="392"/>
        <v>6.9020301633202497E-3</v>
      </c>
      <c r="S1297" s="97">
        <f t="shared" si="393"/>
        <v>34.166974885728884</v>
      </c>
      <c r="T1297" s="97">
        <f t="shared" si="394"/>
        <v>334.4519882776255</v>
      </c>
      <c r="U1297" s="97">
        <f t="shared" si="395"/>
        <v>621.07939574428019</v>
      </c>
      <c r="V1297" s="33">
        <f t="shared" si="396"/>
        <v>999.99999999999886</v>
      </c>
      <c r="W1297" s="101">
        <f t="shared" si="397"/>
        <v>1996.6925751360725</v>
      </c>
      <c r="X1297" s="108">
        <f t="shared" si="398"/>
        <v>44.468615978093183</v>
      </c>
      <c r="Y1297" s="32">
        <f>(uNES*L1297+ uOCEX*G1297+uEREX*'PH + UC'!H1297+uHOEX*I1297+uNES*S1297+ uOCEX*N1297+uEREX*O1297+uHOEX*P1297)/(1+oDR)^A$5:A$65536</f>
        <v>20.218588557368445</v>
      </c>
    </row>
    <row r="1298" spans="1:25" x14ac:dyDescent="0.25">
      <c r="A1298" s="4">
        <v>1292</v>
      </c>
      <c r="C1298" s="106">
        <f>IF(male=0,VLOOKUP((($A$5:$A$1570/'Life tables'!$I$2)*2)+age,lifetable,13,1),IF(male=1,VLOOKUP((($A$5:$A$1570/'Life tables'!$I$2)*2)+age,lifetable,10,1),"error"))</f>
        <v>6.2725048737357625E-3</v>
      </c>
      <c r="F1298" s="97">
        <f t="shared" si="384"/>
        <v>6.4668551568871333</v>
      </c>
      <c r="G1298" s="97">
        <f t="shared" si="399"/>
        <v>0.64960913489147454</v>
      </c>
      <c r="H1298" s="97">
        <f t="shared" si="385"/>
        <v>1.4865506974257885E-2</v>
      </c>
      <c r="I1298" s="97">
        <f t="shared" si="386"/>
        <v>1.4865506974257885E-2</v>
      </c>
      <c r="J1298" s="97">
        <f t="shared" si="400"/>
        <v>4.4824544883841015E-2</v>
      </c>
      <c r="K1298" s="97">
        <f t="shared" si="387"/>
        <v>3.5839252136592163E-2</v>
      </c>
      <c r="L1298" s="97">
        <f t="shared" si="388"/>
        <v>5.7068512110267093</v>
      </c>
      <c r="M1298" s="97">
        <f t="shared" si="389"/>
        <v>38.001760821206055</v>
      </c>
      <c r="N1298" s="97">
        <f t="shared" si="401"/>
        <v>3.6596519027417278</v>
      </c>
      <c r="O1298" s="97">
        <f t="shared" si="390"/>
        <v>8.7355511576610714E-2</v>
      </c>
      <c r="P1298" s="97">
        <f t="shared" si="391"/>
        <v>8.7355511576610714E-2</v>
      </c>
      <c r="Q1298" s="97">
        <f t="shared" si="402"/>
        <v>0.26241729010190357</v>
      </c>
      <c r="R1298" s="97">
        <f t="shared" si="392"/>
        <v>6.8477217085989028E-3</v>
      </c>
      <c r="S1298" s="97">
        <f t="shared" si="393"/>
        <v>33.898132883500601</v>
      </c>
      <c r="T1298" s="97">
        <f t="shared" si="394"/>
        <v>334.75923011261125</v>
      </c>
      <c r="U1298" s="97">
        <f t="shared" si="395"/>
        <v>621.1220827181254</v>
      </c>
      <c r="V1298" s="33">
        <f t="shared" si="396"/>
        <v>999.99999999999886</v>
      </c>
      <c r="W1298" s="101">
        <f t="shared" si="397"/>
        <v>1978.7484804722783</v>
      </c>
      <c r="X1298" s="108">
        <f t="shared" si="398"/>
        <v>44.118687169262252</v>
      </c>
      <c r="Y1298" s="32">
        <f>(uNES*L1298+ uOCEX*G1298+uEREX*'PH + UC'!H1298+uHOEX*I1298+uNES*S1298+ uOCEX*N1298+uEREX*O1298+uHOEX*P1298)/(1+oDR)^A$5:A$65536</f>
        <v>20.05371722315876</v>
      </c>
    </row>
    <row r="1299" spans="1:25" x14ac:dyDescent="0.25">
      <c r="A1299" s="4">
        <v>1293</v>
      </c>
      <c r="C1299" s="106">
        <f>IF(male=0,VLOOKUP((($A$5:$A$1570/'Life tables'!$I$2)*2)+age,lifetable,13,1),IF(male=1,VLOOKUP((($A$5:$A$1570/'Life tables'!$I$2)*2)+age,lifetable,10,1),"error"))</f>
        <v>6.2725048737357625E-3</v>
      </c>
      <c r="F1299" s="97">
        <f t="shared" si="384"/>
        <v>6.4159433392038201</v>
      </c>
      <c r="G1299" s="97">
        <f t="shared" si="399"/>
        <v>0.64449493625262189</v>
      </c>
      <c r="H1299" s="97">
        <f t="shared" si="385"/>
        <v>1.4748474821459872E-2</v>
      </c>
      <c r="I1299" s="97">
        <f t="shared" si="386"/>
        <v>1.4748474821459872E-2</v>
      </c>
      <c r="J1299" s="97">
        <f t="shared" si="400"/>
        <v>4.4471653253906597E-2</v>
      </c>
      <c r="K1299" s="97">
        <f t="shared" si="387"/>
        <v>3.5557099308607266E-2</v>
      </c>
      <c r="L1299" s="97">
        <f t="shared" si="388"/>
        <v>5.6619227007457642</v>
      </c>
      <c r="M1299" s="97">
        <f t="shared" si="389"/>
        <v>37.702743830058431</v>
      </c>
      <c r="N1299" s="97">
        <f t="shared" si="401"/>
        <v>3.6308559186357789</v>
      </c>
      <c r="O1299" s="97">
        <f t="shared" si="390"/>
        <v>8.6668154420854307E-2</v>
      </c>
      <c r="P1299" s="97">
        <f t="shared" si="391"/>
        <v>8.6668154420854307E-2</v>
      </c>
      <c r="Q1299" s="97">
        <f t="shared" si="402"/>
        <v>0.26035245871473267</v>
      </c>
      <c r="R1299" s="97">
        <f t="shared" si="392"/>
        <v>6.7938403858055938E-3</v>
      </c>
      <c r="S1299" s="97">
        <f t="shared" si="393"/>
        <v>33.631405303480406</v>
      </c>
      <c r="T1299" s="97">
        <f t="shared" si="394"/>
        <v>335.06405422457988</v>
      </c>
      <c r="U1299" s="97">
        <f t="shared" si="395"/>
        <v>621.16443365781981</v>
      </c>
      <c r="V1299" s="33">
        <f t="shared" si="396"/>
        <v>999.99999999999886</v>
      </c>
      <c r="W1299" s="101">
        <f t="shared" si="397"/>
        <v>1960.9659805330646</v>
      </c>
      <c r="X1299" s="108">
        <f t="shared" si="398"/>
        <v>43.771512117599201</v>
      </c>
      <c r="Y1299" s="32">
        <f>(uNES*L1299+ uOCEX*G1299+uEREX*'PH + UC'!H1299+uHOEX*I1299+uNES*S1299+ uOCEX*N1299+uEREX*O1299+uHOEX*P1299)/(1+oDR)^A$5:A$65536</f>
        <v>19.890190379729258</v>
      </c>
    </row>
    <row r="1300" spans="1:25" x14ac:dyDescent="0.25">
      <c r="A1300" s="4">
        <v>1294</v>
      </c>
      <c r="C1300" s="106">
        <f>IF(male=0,VLOOKUP((($A$5:$A$1570/'Life tables'!$I$2)*2)+age,lifetable,13,1),IF(male=1,VLOOKUP((($A$5:$A$1570/'Life tables'!$I$2)*2)+age,lifetable,10,1),"error"))</f>
        <v>6.2725048737357625E-3</v>
      </c>
      <c r="F1300" s="97">
        <f t="shared" si="384"/>
        <v>6.3654334728353454</v>
      </c>
      <c r="G1300" s="97">
        <f t="shared" si="399"/>
        <v>0.6394211144645825</v>
      </c>
      <c r="H1300" s="97">
        <f t="shared" si="385"/>
        <v>1.4632366643287712E-2</v>
      </c>
      <c r="I1300" s="97">
        <f t="shared" si="386"/>
        <v>1.4632366643287712E-2</v>
      </c>
      <c r="J1300" s="97">
        <f t="shared" si="400"/>
        <v>4.4121547720817736E-2</v>
      </c>
      <c r="K1300" s="97">
        <f t="shared" si="387"/>
        <v>3.527717409113313E-2</v>
      </c>
      <c r="L1300" s="97">
        <f t="shared" si="388"/>
        <v>5.6173489032722363</v>
      </c>
      <c r="M1300" s="97">
        <f t="shared" si="389"/>
        <v>37.406078644763859</v>
      </c>
      <c r="N1300" s="97">
        <f t="shared" si="401"/>
        <v>3.6022864185289665</v>
      </c>
      <c r="O1300" s="97">
        <f t="shared" si="390"/>
        <v>8.5986203414681037E-2</v>
      </c>
      <c r="P1300" s="97">
        <f t="shared" si="391"/>
        <v>8.5986203414681037E-2</v>
      </c>
      <c r="Q1300" s="97">
        <f t="shared" si="402"/>
        <v>0.25830386748342488</v>
      </c>
      <c r="R1300" s="97">
        <f t="shared" si="392"/>
        <v>6.7403828463224891E-3</v>
      </c>
      <c r="S1300" s="97">
        <f t="shared" si="393"/>
        <v>33.366775569075784</v>
      </c>
      <c r="T1300" s="97">
        <f t="shared" si="394"/>
        <v>335.36647963978413</v>
      </c>
      <c r="U1300" s="97">
        <f t="shared" si="395"/>
        <v>621.20645121475729</v>
      </c>
      <c r="V1300" s="33">
        <f t="shared" si="396"/>
        <v>999.99999999999886</v>
      </c>
      <c r="W1300" s="101">
        <f t="shared" si="397"/>
        <v>1943.3436206003905</v>
      </c>
      <c r="X1300" s="108">
        <f t="shared" si="398"/>
        <v>43.427069145457509</v>
      </c>
      <c r="Y1300" s="32">
        <f>(uNES*L1300+ uOCEX*G1300+uEREX*'PH + UC'!H1300+uHOEX*I1300+uNES*S1300+ uOCEX*N1300+uEREX*O1300+uHOEX*P1300)/(1+oDR)^A$5:A$65536</f>
        <v>19.727997059861035</v>
      </c>
    </row>
    <row r="1301" spans="1:25" x14ac:dyDescent="0.25">
      <c r="A1301" s="4">
        <v>1295</v>
      </c>
      <c r="C1301" s="106">
        <f>IF(male=0,VLOOKUP((($A$5:$A$1570/'Life tables'!$I$2)*2)+age,lifetable,13,1),IF(male=1,VLOOKUP((($A$5:$A$1570/'Life tables'!$I$2)*2)+age,lifetable,10,1),"error"))</f>
        <v>6.2725048737357625E-3</v>
      </c>
      <c r="F1301" s="97">
        <f t="shared" si="384"/>
        <v>6.3153223210850049</v>
      </c>
      <c r="G1301" s="97">
        <f t="shared" si="399"/>
        <v>0.63438734439439837</v>
      </c>
      <c r="H1301" s="97">
        <f t="shared" si="385"/>
        <v>1.4517174999473107E-2</v>
      </c>
      <c r="I1301" s="97">
        <f t="shared" si="386"/>
        <v>1.4517174999473107E-2</v>
      </c>
      <c r="J1301" s="97">
        <f t="shared" si="400"/>
        <v>4.3774205849642235E-2</v>
      </c>
      <c r="K1301" s="97">
        <f t="shared" si="387"/>
        <v>3.4999458546426235E-2</v>
      </c>
      <c r="L1301" s="97">
        <f t="shared" si="388"/>
        <v>5.5731269622955919</v>
      </c>
      <c r="M1301" s="97">
        <f t="shared" si="389"/>
        <v>37.111746824372517</v>
      </c>
      <c r="N1301" s="97">
        <f t="shared" si="401"/>
        <v>3.5739416265178678</v>
      </c>
      <c r="O1301" s="97">
        <f t="shared" si="390"/>
        <v>8.53096161674603E-2</v>
      </c>
      <c r="P1301" s="97">
        <f t="shared" si="391"/>
        <v>8.53096161674603E-2</v>
      </c>
      <c r="Q1301" s="97">
        <f t="shared" si="402"/>
        <v>0.2562713890658786</v>
      </c>
      <c r="R1301" s="97">
        <f t="shared" si="392"/>
        <v>6.6873457671853421E-3</v>
      </c>
      <c r="S1301" s="97">
        <f t="shared" si="393"/>
        <v>33.104227230686668</v>
      </c>
      <c r="T1301" s="97">
        <f t="shared" si="394"/>
        <v>335.66652523469963</v>
      </c>
      <c r="U1301" s="97">
        <f t="shared" si="395"/>
        <v>621.24813801907089</v>
      </c>
      <c r="V1301" s="33">
        <f t="shared" si="396"/>
        <v>999.99999999999886</v>
      </c>
      <c r="W1301" s="101">
        <f t="shared" si="397"/>
        <v>1925.8799590002916</v>
      </c>
      <c r="X1301" s="108">
        <f t="shared" si="398"/>
        <v>43.085336746228393</v>
      </c>
      <c r="Y1301" s="32">
        <f>(uNES*L1301+ uOCEX*G1301+uEREX*'PH + UC'!H1301+uHOEX*I1301+uNES*S1301+ uOCEX*N1301+uEREX*O1301+uHOEX*P1301)/(1+oDR)^A$5:A$65536</f>
        <v>19.567126385974575</v>
      </c>
    </row>
    <row r="1302" spans="1:25" x14ac:dyDescent="0.25">
      <c r="A1302" s="4">
        <v>1296</v>
      </c>
      <c r="C1302" s="106">
        <f>IF(male=0,VLOOKUP((($A$5:$A$1570/'Life tables'!$I$2)*2)+age,lifetable,13,1),IF(male=1,VLOOKUP((($A$5:$A$1570/'Life tables'!$I$2)*2)+age,lifetable,10,1),"error"))</f>
        <v>6.2725048737357625E-3</v>
      </c>
      <c r="F1302" s="97">
        <f t="shared" si="384"/>
        <v>6.265606676832812</v>
      </c>
      <c r="G1302" s="97">
        <f t="shared" si="399"/>
        <v>0.6293933038801548</v>
      </c>
      <c r="H1302" s="97">
        <f t="shared" si="385"/>
        <v>1.4402892517736429E-2</v>
      </c>
      <c r="I1302" s="97">
        <f t="shared" si="386"/>
        <v>1.4402892517736429E-2</v>
      </c>
      <c r="J1302" s="97">
        <f t="shared" si="400"/>
        <v>4.3429605410456866E-2</v>
      </c>
      <c r="K1302" s="97">
        <f t="shared" si="387"/>
        <v>3.472393490065695E-2</v>
      </c>
      <c r="L1302" s="97">
        <f t="shared" si="388"/>
        <v>5.529254047606071</v>
      </c>
      <c r="M1302" s="97">
        <f t="shared" si="389"/>
        <v>36.819730069395575</v>
      </c>
      <c r="N1302" s="97">
        <f t="shared" si="401"/>
        <v>3.5458197803220601</v>
      </c>
      <c r="O1302" s="97">
        <f t="shared" si="390"/>
        <v>8.4638350613741073E-2</v>
      </c>
      <c r="P1302" s="97">
        <f t="shared" si="391"/>
        <v>8.4638350613741073E-2</v>
      </c>
      <c r="Q1302" s="97">
        <f t="shared" si="402"/>
        <v>0.25425489709683707</v>
      </c>
      <c r="R1302" s="97">
        <f t="shared" si="392"/>
        <v>6.6347258509204532E-3</v>
      </c>
      <c r="S1302" s="97">
        <f t="shared" si="393"/>
        <v>32.843743964898273</v>
      </c>
      <c r="T1302" s="97">
        <f t="shared" si="394"/>
        <v>335.96420973720694</v>
      </c>
      <c r="U1302" s="97">
        <f t="shared" si="395"/>
        <v>621.28949667982249</v>
      </c>
      <c r="V1302" s="33">
        <f t="shared" si="396"/>
        <v>999.99999999999898</v>
      </c>
      <c r="W1302" s="101">
        <f t="shared" si="397"/>
        <v>1908.5735669888838</v>
      </c>
      <c r="X1302" s="108">
        <f t="shared" si="398"/>
        <v>42.746293582969514</v>
      </c>
      <c r="Y1302" s="32">
        <f>(uNES*L1302+ uOCEX*G1302+uEREX*'PH + UC'!H1302+uHOEX*I1302+uNES*S1302+ uOCEX*N1302+uEREX*O1302+uHOEX*P1302)/(1+oDR)^A$5:A$65536</f>
        <v>19.407567569387126</v>
      </c>
    </row>
    <row r="1303" spans="1:25" x14ac:dyDescent="0.25">
      <c r="A1303" s="4">
        <v>1297</v>
      </c>
      <c r="C1303" s="106">
        <f>IF(male=0,VLOOKUP((($A$5:$A$1570/'Life tables'!$I$2)*2)+age,lifetable,13,1),IF(male=1,VLOOKUP((($A$5:$A$1570/'Life tables'!$I$2)*2)+age,lifetable,10,1),"error"))</f>
        <v>6.2725048737357625E-3</v>
      </c>
      <c r="F1303" s="97">
        <f t="shared" si="384"/>
        <v>6.2162833620739555</v>
      </c>
      <c r="G1303" s="97">
        <f t="shared" si="399"/>
        <v>0.62443867368461725</v>
      </c>
      <c r="H1303" s="97">
        <f t="shared" si="385"/>
        <v>1.4289511892725766E-2</v>
      </c>
      <c r="I1303" s="97">
        <f t="shared" si="386"/>
        <v>1.4289511892725766E-2</v>
      </c>
      <c r="J1303" s="97">
        <f t="shared" si="400"/>
        <v>4.3087724375148136E-2</v>
      </c>
      <c r="K1303" s="97">
        <f t="shared" si="387"/>
        <v>3.4450585541351664E-2</v>
      </c>
      <c r="L1303" s="97">
        <f t="shared" si="388"/>
        <v>5.4857273546873868</v>
      </c>
      <c r="M1303" s="97">
        <f t="shared" si="389"/>
        <v>36.530010220895569</v>
      </c>
      <c r="N1303" s="97">
        <f t="shared" si="401"/>
        <v>3.5179191311965217</v>
      </c>
      <c r="O1303" s="97">
        <f t="shared" si="390"/>
        <v>8.3972365011160954E-2</v>
      </c>
      <c r="P1303" s="97">
        <f t="shared" si="391"/>
        <v>8.3972365011160954E-2</v>
      </c>
      <c r="Q1303" s="97">
        <f t="shared" si="402"/>
        <v>0.25225426618160646</v>
      </c>
      <c r="R1303" s="97">
        <f t="shared" si="392"/>
        <v>6.5825198253807518E-3</v>
      </c>
      <c r="S1303" s="97">
        <f t="shared" si="393"/>
        <v>32.58530957366974</v>
      </c>
      <c r="T1303" s="97">
        <f t="shared" si="394"/>
        <v>336.25955172776372</v>
      </c>
      <c r="U1303" s="97">
        <f t="shared" si="395"/>
        <v>621.33052978518924</v>
      </c>
      <c r="V1303" s="33">
        <f t="shared" si="396"/>
        <v>999.99999999999898</v>
      </c>
      <c r="W1303" s="101">
        <f t="shared" si="397"/>
        <v>1891.423028639188</v>
      </c>
      <c r="X1303" s="108">
        <f t="shared" si="398"/>
        <v>42.409918487046042</v>
      </c>
      <c r="Y1303" s="32">
        <f>(uNES*L1303+ uOCEX*G1303+uEREX*'PH + UC'!H1303+uHOEX*I1303+uNES*S1303+ uOCEX*N1303+uEREX*O1303+uHOEX*P1303)/(1+oDR)^A$5:A$65536</f>
        <v>19.249309909576859</v>
      </c>
    </row>
    <row r="1304" spans="1:25" x14ac:dyDescent="0.25">
      <c r="A1304" s="4">
        <v>1298</v>
      </c>
      <c r="C1304" s="106">
        <f>IF(male=0,VLOOKUP((($A$5:$A$1570/'Life tables'!$I$2)*2)+age,lifetable,13,1),IF(male=1,VLOOKUP((($A$5:$A$1570/'Life tables'!$I$2)*2)+age,lifetable,10,1),"error"))</f>
        <v>6.2725048737357625E-3</v>
      </c>
      <c r="F1304" s="97">
        <f t="shared" si="384"/>
        <v>6.167349227473629</v>
      </c>
      <c r="G1304" s="97">
        <f t="shared" si="399"/>
        <v>0.61952313745051324</v>
      </c>
      <c r="H1304" s="97">
        <f t="shared" si="385"/>
        <v>1.4177025884993595E-2</v>
      </c>
      <c r="I1304" s="97">
        <f t="shared" si="386"/>
        <v>1.4177025884993595E-2</v>
      </c>
      <c r="J1304" s="97">
        <f t="shared" si="400"/>
        <v>4.2748540914326651E-2</v>
      </c>
      <c r="K1304" s="97">
        <f t="shared" si="387"/>
        <v>3.4179393014925695E-2</v>
      </c>
      <c r="L1304" s="97">
        <f t="shared" si="388"/>
        <v>5.4425441043238765</v>
      </c>
      <c r="M1304" s="97">
        <f t="shared" si="389"/>
        <v>36.242569259572413</v>
      </c>
      <c r="N1304" s="97">
        <f t="shared" si="401"/>
        <v>3.490237943843614</v>
      </c>
      <c r="O1304" s="97">
        <f t="shared" si="390"/>
        <v>8.3311617938345184E-2</v>
      </c>
      <c r="P1304" s="97">
        <f t="shared" si="391"/>
        <v>8.3311617938345184E-2</v>
      </c>
      <c r="Q1304" s="97">
        <f t="shared" si="402"/>
        <v>0.25026937188974463</v>
      </c>
      <c r="R1304" s="97">
        <f t="shared" si="392"/>
        <v>6.5307244435811084E-3</v>
      </c>
      <c r="S1304" s="97">
        <f t="shared" si="393"/>
        <v>32.328907983518782</v>
      </c>
      <c r="T1304" s="97">
        <f t="shared" si="394"/>
        <v>336.55256964056781</v>
      </c>
      <c r="U1304" s="97">
        <f t="shared" si="395"/>
        <v>621.37123990264774</v>
      </c>
      <c r="V1304" s="33">
        <f t="shared" si="396"/>
        <v>999.99999999999909</v>
      </c>
      <c r="W1304" s="101">
        <f t="shared" si="397"/>
        <v>1874.4269407287893</v>
      </c>
      <c r="X1304" s="108">
        <f t="shared" si="398"/>
        <v>42.076190456783465</v>
      </c>
      <c r="Y1304" s="32">
        <f>(uNES*L1304+ uOCEX*G1304+uEREX*'PH + UC'!H1304+uHOEX*I1304+uNES*S1304+ uOCEX*N1304+uEREX*O1304+uHOEX*P1304)/(1+oDR)^A$5:A$65536</f>
        <v>19.092342793453451</v>
      </c>
    </row>
    <row r="1305" spans="1:25" x14ac:dyDescent="0.25">
      <c r="A1305" s="4">
        <v>1299</v>
      </c>
      <c r="C1305" s="106">
        <f>IF(male=0,VLOOKUP((($A$5:$A$1570/'Life tables'!$I$2)*2)+age,lifetable,13,1),IF(male=1,VLOOKUP((($A$5:$A$1570/'Life tables'!$I$2)*2)+age,lifetable,10,1),"error"))</f>
        <v>6.2725048737357625E-3</v>
      </c>
      <c r="F1305" s="97">
        <f t="shared" si="384"/>
        <v>6.1188011519374044</v>
      </c>
      <c r="G1305" s="97">
        <f t="shared" si="399"/>
        <v>0.6146463816573754</v>
      </c>
      <c r="H1305" s="97">
        <f t="shared" si="385"/>
        <v>1.40654273200092E-2</v>
      </c>
      <c r="I1305" s="97">
        <f t="shared" si="386"/>
        <v>1.40654273200092E-2</v>
      </c>
      <c r="J1305" s="97">
        <f t="shared" si="400"/>
        <v>4.2412033394349166E-2</v>
      </c>
      <c r="K1305" s="97">
        <f t="shared" si="387"/>
        <v>3.3910340024302266E-2</v>
      </c>
      <c r="L1305" s="97">
        <f t="shared" si="388"/>
        <v>5.3997015422213597</v>
      </c>
      <c r="M1305" s="97">
        <f t="shared" si="389"/>
        <v>35.957389304846053</v>
      </c>
      <c r="N1305" s="97">
        <f t="shared" si="401"/>
        <v>3.4627744963247364</v>
      </c>
      <c r="O1305" s="97">
        <f t="shared" si="390"/>
        <v>8.2656068292797855E-2</v>
      </c>
      <c r="P1305" s="97">
        <f t="shared" si="391"/>
        <v>8.2656068292797855E-2</v>
      </c>
      <c r="Q1305" s="97">
        <f t="shared" si="402"/>
        <v>0.24830009074872667</v>
      </c>
      <c r="R1305" s="97">
        <f t="shared" si="392"/>
        <v>6.4793364835330249E-3</v>
      </c>
      <c r="S1305" s="97">
        <f t="shared" si="393"/>
        <v>32.074523244703464</v>
      </c>
      <c r="T1305" s="97">
        <f t="shared" si="394"/>
        <v>336.84328176471087</v>
      </c>
      <c r="U1305" s="97">
        <f t="shared" si="395"/>
        <v>621.4116295791556</v>
      </c>
      <c r="V1305" s="33">
        <f t="shared" si="396"/>
        <v>999.99999999999909</v>
      </c>
      <c r="W1305" s="101">
        <f t="shared" si="397"/>
        <v>1857.5839126283274</v>
      </c>
      <c r="X1305" s="108">
        <f t="shared" si="398"/>
        <v>41.745088656132552</v>
      </c>
      <c r="Y1305" s="32">
        <f>(uNES*L1305+ uOCEX*G1305+uEREX*'PH + UC'!H1305+uHOEX*I1305+uNES*S1305+ uOCEX*N1305+uEREX*O1305+uHOEX*P1305)/(1+oDR)^A$5:A$65536</f>
        <v>18.936655694635412</v>
      </c>
    </row>
    <row r="1306" spans="1:25" x14ac:dyDescent="0.25">
      <c r="A1306" s="4">
        <v>1300</v>
      </c>
      <c r="C1306" s="106">
        <f>IF(male=0,VLOOKUP((($A$5:$A$1570/'Life tables'!$I$2)*2)+age,lifetable,13,1),IF(male=1,VLOOKUP((($A$5:$A$1570/'Life tables'!$I$2)*2)+age,lifetable,10,1),"error"))</f>
        <v>6.2725048737357625E-3</v>
      </c>
      <c r="F1306" s="97">
        <f t="shared" si="384"/>
        <v>6.0706360421963508</v>
      </c>
      <c r="G1306" s="97">
        <f t="shared" si="399"/>
        <v>0.60980809557986571</v>
      </c>
      <c r="H1306" s="97">
        <f t="shared" si="385"/>
        <v>1.3954709087204959E-2</v>
      </c>
      <c r="I1306" s="97">
        <f t="shared" si="386"/>
        <v>1.3954709087204959E-2</v>
      </c>
      <c r="J1306" s="97">
        <f t="shared" si="400"/>
        <v>4.2078180374442942E-2</v>
      </c>
      <c r="K1306" s="97">
        <f t="shared" si="387"/>
        <v>3.364340942661323E-2</v>
      </c>
      <c r="L1306" s="97">
        <f t="shared" si="388"/>
        <v>5.3571969386410192</v>
      </c>
      <c r="M1306" s="97">
        <f t="shared" si="389"/>
        <v>35.674452613936197</v>
      </c>
      <c r="N1306" s="97">
        <f t="shared" si="401"/>
        <v>3.4355270799717057</v>
      </c>
      <c r="O1306" s="97">
        <f t="shared" si="390"/>
        <v>8.2005675288786536E-2</v>
      </c>
      <c r="P1306" s="97">
        <f t="shared" si="391"/>
        <v>8.2005675288786536E-2</v>
      </c>
      <c r="Q1306" s="97">
        <f t="shared" si="402"/>
        <v>0.24634630023758985</v>
      </c>
      <c r="R1306" s="97">
        <f t="shared" si="392"/>
        <v>6.4283527480788142E-3</v>
      </c>
      <c r="S1306" s="97">
        <f t="shared" si="393"/>
        <v>31.822139530401248</v>
      </c>
      <c r="T1306" s="97">
        <f t="shared" si="394"/>
        <v>337.1317062453229</v>
      </c>
      <c r="U1306" s="97">
        <f t="shared" si="395"/>
        <v>621.45170134133025</v>
      </c>
      <c r="V1306" s="33">
        <f t="shared" si="396"/>
        <v>999.99999999999898</v>
      </c>
      <c r="W1306" s="101">
        <f t="shared" si="397"/>
        <v>1840.8925661908313</v>
      </c>
      <c r="X1306" s="108">
        <f t="shared" si="398"/>
        <v>41.416592413345825</v>
      </c>
      <c r="Y1306" s="32">
        <f>(uNES*L1306+ uOCEX*G1306+uEREX*'PH + UC'!H1306+uHOEX*I1306+uNES*S1306+ uOCEX*N1306+uEREX*O1306+uHOEX*P1306)/(1+oDR)^A$5:A$65536</f>
        <v>18.782238172733688</v>
      </c>
    </row>
    <row r="1307" spans="1:25" x14ac:dyDescent="0.25">
      <c r="A1307" s="4">
        <v>1301</v>
      </c>
      <c r="C1307" s="106">
        <f>IF(male=0,VLOOKUP((($A$5:$A$1570/'Life tables'!$I$2)*2)+age,lifetable,13,1),IF(male=1,VLOOKUP((($A$5:$A$1570/'Life tables'!$I$2)*2)+age,lifetable,10,1),"error"))</f>
        <v>6.2725048737357625E-3</v>
      </c>
      <c r="F1307" s="97">
        <f t="shared" si="384"/>
        <v>6.022850832406152</v>
      </c>
      <c r="G1307" s="97">
        <f t="shared" si="399"/>
        <v>0.60500797124750616</v>
      </c>
      <c r="H1307" s="97">
        <f t="shared" si="385"/>
        <v>1.3844864139054844E-2</v>
      </c>
      <c r="I1307" s="97">
        <f t="shared" si="386"/>
        <v>1.3844864139054844E-2</v>
      </c>
      <c r="J1307" s="97">
        <f t="shared" si="400"/>
        <v>4.1746960603926915E-2</v>
      </c>
      <c r="K1307" s="97">
        <f t="shared" si="387"/>
        <v>3.3378584230977455E-2</v>
      </c>
      <c r="L1307" s="97">
        <f t="shared" si="388"/>
        <v>5.3150275880456315</v>
      </c>
      <c r="M1307" s="97">
        <f t="shared" si="389"/>
        <v>35.393741580939668</v>
      </c>
      <c r="N1307" s="97">
        <f t="shared" si="401"/>
        <v>3.4084939992978995</v>
      </c>
      <c r="O1307" s="97">
        <f t="shared" si="390"/>
        <v>8.1360398455221319E-2</v>
      </c>
      <c r="P1307" s="97">
        <f t="shared" si="391"/>
        <v>8.1360398455221319E-2</v>
      </c>
      <c r="Q1307" s="97">
        <f t="shared" si="402"/>
        <v>0.24440787878056228</v>
      </c>
      <c r="R1307" s="97">
        <f t="shared" si="392"/>
        <v>6.3777700647253393E-3</v>
      </c>
      <c r="S1307" s="97">
        <f t="shared" si="393"/>
        <v>31.57174113588604</v>
      </c>
      <c r="T1307" s="97">
        <f t="shared" si="394"/>
        <v>337.4178610847074</v>
      </c>
      <c r="U1307" s="97">
        <f t="shared" si="395"/>
        <v>621.49145769562597</v>
      </c>
      <c r="V1307" s="33">
        <f t="shared" si="396"/>
        <v>999.99999999999898</v>
      </c>
      <c r="W1307" s="101">
        <f t="shared" si="397"/>
        <v>1824.3515356418827</v>
      </c>
      <c r="X1307" s="108">
        <f t="shared" si="398"/>
        <v>41.090681219665626</v>
      </c>
      <c r="Y1307" s="32">
        <f>(uNES*L1307+ uOCEX*G1307+uEREX*'PH + UC'!H1307+uHOEX*I1307+uNES*S1307+ uOCEX*N1307+uEREX*O1307+uHOEX*P1307)/(1+oDR)^A$5:A$65536</f>
        <v>18.629079872641768</v>
      </c>
    </row>
    <row r="1308" spans="1:25" x14ac:dyDescent="0.25">
      <c r="A1308" s="4">
        <v>1302</v>
      </c>
      <c r="C1308" s="106">
        <f>IF(male=0,VLOOKUP((($A$5:$A$1570/'Life tables'!$I$2)*2)+age,lifetable,13,1),IF(male=1,VLOOKUP((($A$5:$A$1570/'Life tables'!$I$2)*2)+age,lifetable,10,1),"error"))</f>
        <v>6.2725048737357625E-3</v>
      </c>
      <c r="F1308" s="97">
        <f t="shared" si="384"/>
        <v>5.9754424837595099</v>
      </c>
      <c r="G1308" s="97">
        <f t="shared" si="399"/>
        <v>0.60024570340574379</v>
      </c>
      <c r="H1308" s="97">
        <f t="shared" si="385"/>
        <v>1.3735885490183428E-2</v>
      </c>
      <c r="I1308" s="97">
        <f t="shared" si="386"/>
        <v>1.3735885490183428E-2</v>
      </c>
      <c r="J1308" s="97">
        <f t="shared" si="400"/>
        <v>4.1418353019525234E-2</v>
      </c>
      <c r="K1308" s="97">
        <f t="shared" si="387"/>
        <v>3.3115847596352672E-2</v>
      </c>
      <c r="L1308" s="97">
        <f t="shared" si="388"/>
        <v>5.273190808757521</v>
      </c>
      <c r="M1308" s="97">
        <f t="shared" si="389"/>
        <v>35.115238735906125</v>
      </c>
      <c r="N1308" s="97">
        <f t="shared" si="401"/>
        <v>3.3816735719092499</v>
      </c>
      <c r="O1308" s="97">
        <f t="shared" si="390"/>
        <v>8.0720197633530166E-2</v>
      </c>
      <c r="P1308" s="97">
        <f t="shared" si="391"/>
        <v>8.0720197633530166E-2</v>
      </c>
      <c r="Q1308" s="97">
        <f t="shared" si="402"/>
        <v>0.24248470574068068</v>
      </c>
      <c r="R1308" s="97">
        <f t="shared" si="392"/>
        <v>6.3275852854774647E-3</v>
      </c>
      <c r="S1308" s="97">
        <f t="shared" si="393"/>
        <v>31.323312477703656</v>
      </c>
      <c r="T1308" s="97">
        <f t="shared" si="394"/>
        <v>337.70176414346759</v>
      </c>
      <c r="U1308" s="97">
        <f t="shared" si="395"/>
        <v>621.53090112850782</v>
      </c>
      <c r="V1308" s="33">
        <f t="shared" si="396"/>
        <v>999.99999999999898</v>
      </c>
      <c r="W1308" s="101">
        <f t="shared" si="397"/>
        <v>1807.959467470627</v>
      </c>
      <c r="X1308" s="108">
        <f t="shared" si="398"/>
        <v>40.767334728023599</v>
      </c>
      <c r="Y1308" s="32">
        <f>(uNES*L1308+ uOCEX*G1308+uEREX*'PH + UC'!H1308+uHOEX*I1308+uNES*S1308+ uOCEX*N1308+uEREX*O1308+uHOEX*P1308)/(1+oDR)^A$5:A$65536</f>
        <v>18.477170523831937</v>
      </c>
    </row>
    <row r="1309" spans="1:25" x14ac:dyDescent="0.25">
      <c r="A1309" s="4">
        <v>1303</v>
      </c>
      <c r="C1309" s="106">
        <f>IF(male=0,VLOOKUP((($A$5:$A$1570/'Life tables'!$I$2)*2)+age,lifetable,13,1),IF(male=1,VLOOKUP((($A$5:$A$1570/'Life tables'!$I$2)*2)+age,lifetable,10,1),"error"))</f>
        <v>6.2725048737357625E-3</v>
      </c>
      <c r="F1309" s="97">
        <f t="shared" si="384"/>
        <v>5.9284079841111748</v>
      </c>
      <c r="G1309" s="97">
        <f t="shared" si="399"/>
        <v>0.59552098947828425</v>
      </c>
      <c r="H1309" s="97">
        <f t="shared" si="385"/>
        <v>1.3627766216503944E-2</v>
      </c>
      <c r="I1309" s="97">
        <f t="shared" si="386"/>
        <v>1.3627766216503944E-2</v>
      </c>
      <c r="J1309" s="97">
        <f t="shared" si="400"/>
        <v>4.1092336742768139E-2</v>
      </c>
      <c r="K1309" s="97">
        <f t="shared" si="387"/>
        <v>3.2855182829457451E-2</v>
      </c>
      <c r="L1309" s="97">
        <f t="shared" si="388"/>
        <v>5.2316839426276571</v>
      </c>
      <c r="M1309" s="97">
        <f t="shared" si="389"/>
        <v>34.838926743912424</v>
      </c>
      <c r="N1309" s="97">
        <f t="shared" si="401"/>
        <v>3.3550641284150995</v>
      </c>
      <c r="O1309" s="97">
        <f t="shared" si="390"/>
        <v>8.0085032975531142E-2</v>
      </c>
      <c r="P1309" s="97">
        <f t="shared" si="391"/>
        <v>8.0085032975531142E-2</v>
      </c>
      <c r="Q1309" s="97">
        <f t="shared" si="402"/>
        <v>0.24057666141339823</v>
      </c>
      <c r="R1309" s="97">
        <f t="shared" si="392"/>
        <v>6.2777952866712623E-3</v>
      </c>
      <c r="S1309" s="97">
        <f t="shared" si="393"/>
        <v>31.076838092846192</v>
      </c>
      <c r="T1309" s="97">
        <f t="shared" si="394"/>
        <v>337.98343314162378</v>
      </c>
      <c r="U1309" s="97">
        <f t="shared" si="395"/>
        <v>621.57003410662389</v>
      </c>
      <c r="V1309" s="33">
        <f t="shared" si="396"/>
        <v>999.99999999999898</v>
      </c>
      <c r="W1309" s="101">
        <f t="shared" si="397"/>
        <v>1791.7150203216211</v>
      </c>
      <c r="X1309" s="108">
        <f t="shared" si="398"/>
        <v>40.446532751751299</v>
      </c>
      <c r="Y1309" s="32">
        <f>(uNES*L1309+ uOCEX*G1309+uEREX*'PH + UC'!H1309+uHOEX*I1309+uNES*S1309+ uOCEX*N1309+uEREX*O1309+uHOEX*P1309)/(1+oDR)^A$5:A$65536</f>
        <v>18.326499939657786</v>
      </c>
    </row>
    <row r="1310" spans="1:25" x14ac:dyDescent="0.25">
      <c r="A1310" s="4">
        <v>1304</v>
      </c>
      <c r="C1310" s="106">
        <f>IF(male=0,VLOOKUP((($A$5:$A$1570/'Life tables'!$I$2)*2)+age,lifetable,13,1),IF(male=1,VLOOKUP((($A$5:$A$1570/'Life tables'!$I$2)*2)+age,lifetable,10,1),"error"))</f>
        <v>6.997301124685551E-3</v>
      </c>
      <c r="F1310" s="97">
        <f t="shared" si="384"/>
        <v>5.8817443476149647</v>
      </c>
      <c r="G1310" s="97">
        <f t="shared" si="399"/>
        <v>0.59083352953062951</v>
      </c>
      <c r="H1310" s="97">
        <f t="shared" si="385"/>
        <v>1.3520499454383893E-2</v>
      </c>
      <c r="I1310" s="97">
        <f t="shared" si="386"/>
        <v>1.3520499454383893E-2</v>
      </c>
      <c r="J1310" s="97">
        <f t="shared" si="400"/>
        <v>4.5479790471442627E-2</v>
      </c>
      <c r="K1310" s="97">
        <f t="shared" si="387"/>
        <v>3.2596573382759557E-2</v>
      </c>
      <c r="L1310" s="97">
        <f t="shared" si="388"/>
        <v>5.1857934553213649</v>
      </c>
      <c r="M1310" s="97">
        <f t="shared" si="389"/>
        <v>34.564788404136344</v>
      </c>
      <c r="N1310" s="97">
        <f t="shared" si="401"/>
        <v>3.3286640123390003</v>
      </c>
      <c r="O1310" s="97">
        <f t="shared" si="390"/>
        <v>7.9454864941303133E-2</v>
      </c>
      <c r="P1310" s="97">
        <f t="shared" si="391"/>
        <v>7.9454864941303133E-2</v>
      </c>
      <c r="Q1310" s="97">
        <f t="shared" si="402"/>
        <v>0.26626383644365231</v>
      </c>
      <c r="R1310" s="97">
        <f t="shared" si="392"/>
        <v>6.2283969688070959E-3</v>
      </c>
      <c r="S1310" s="97">
        <f t="shared" si="393"/>
        <v>30.804722428502277</v>
      </c>
      <c r="T1310" s="97">
        <f t="shared" si="394"/>
        <v>338.29517676853885</v>
      </c>
      <c r="U1310" s="97">
        <f t="shared" si="395"/>
        <v>621.60885907697548</v>
      </c>
      <c r="V1310" s="33">
        <f t="shared" si="396"/>
        <v>999.99999999999898</v>
      </c>
      <c r="W1310" s="101">
        <f t="shared" si="397"/>
        <v>1774.3815150717401</v>
      </c>
      <c r="X1310" s="108">
        <f t="shared" si="398"/>
        <v>40.095964154484648</v>
      </c>
      <c r="Y1310" s="32">
        <f>(uNES*L1310+ uOCEX*G1310+uEREX*'PH + UC'!H1310+uHOEX*I1310+uNES*S1310+ uOCEX*N1310+uEREX*O1310+uHOEX*P1310)/(1+oDR)^A$5:A$65536</f>
        <v>18.162189510089675</v>
      </c>
    </row>
    <row r="1311" spans="1:25" x14ac:dyDescent="0.25">
      <c r="A1311" s="4">
        <v>1305</v>
      </c>
      <c r="C1311" s="106">
        <f>IF(male=0,VLOOKUP((($A$5:$A$1570/'Life tables'!$I$2)*2)+age,lifetable,13,1),IF(male=1,VLOOKUP((($A$5:$A$1570/'Life tables'!$I$2)*2)+age,lifetable,10,1),"error"))</f>
        <v>6.997301124685551E-3</v>
      </c>
      <c r="F1311" s="97">
        <f t="shared" si="384"/>
        <v>5.830717576018575</v>
      </c>
      <c r="G1311" s="97">
        <f t="shared" si="399"/>
        <v>0.58570778353062303</v>
      </c>
      <c r="H1311" s="97">
        <f t="shared" si="385"/>
        <v>1.3403203054412392E-2</v>
      </c>
      <c r="I1311" s="97">
        <f t="shared" si="386"/>
        <v>1.3403203054412392E-2</v>
      </c>
      <c r="J1311" s="97">
        <f t="shared" si="400"/>
        <v>4.508523288044855E-2</v>
      </c>
      <c r="K1311" s="97">
        <f t="shared" si="387"/>
        <v>3.23137834812397E-2</v>
      </c>
      <c r="L1311" s="97">
        <f t="shared" si="388"/>
        <v>5.1408043700174391</v>
      </c>
      <c r="M1311" s="97">
        <f t="shared" si="389"/>
        <v>34.265246578466076</v>
      </c>
      <c r="N1311" s="97">
        <f t="shared" si="401"/>
        <v>3.2998174855314004</v>
      </c>
      <c r="O1311" s="97">
        <f t="shared" si="390"/>
        <v>7.8766301336497313E-2</v>
      </c>
      <c r="P1311" s="97">
        <f t="shared" si="391"/>
        <v>7.8766301336497313E-2</v>
      </c>
      <c r="Q1311" s="97">
        <f t="shared" si="402"/>
        <v>0.26395636808175271</v>
      </c>
      <c r="R1311" s="97">
        <f t="shared" si="392"/>
        <v>6.1744210735340792E-3</v>
      </c>
      <c r="S1311" s="97">
        <f t="shared" si="393"/>
        <v>30.537765701106395</v>
      </c>
      <c r="T1311" s="97">
        <f t="shared" si="394"/>
        <v>338.60421836950104</v>
      </c>
      <c r="U1311" s="97">
        <f t="shared" si="395"/>
        <v>621.6473472815303</v>
      </c>
      <c r="V1311" s="33">
        <f t="shared" si="396"/>
        <v>999.99999999999909</v>
      </c>
      <c r="W1311" s="101">
        <f t="shared" si="397"/>
        <v>1757.0295847224622</v>
      </c>
      <c r="X1311" s="108">
        <f t="shared" si="398"/>
        <v>39.748434348967677</v>
      </c>
      <c r="Y1311" s="32">
        <f>(uNES*L1311+ uOCEX*G1311+uEREX*'PH + UC'!H1311+uHOEX*I1311+uNES*S1311+ uOCEX*N1311+uEREX*O1311+uHOEX*P1311)/(1+oDR)^A$5:A$65536</f>
        <v>17.999591676606553</v>
      </c>
    </row>
    <row r="1312" spans="1:25" x14ac:dyDescent="0.25">
      <c r="A1312" s="4">
        <v>1306</v>
      </c>
      <c r="C1312" s="106">
        <f>IF(male=0,VLOOKUP((($A$5:$A$1570/'Life tables'!$I$2)*2)+age,lifetable,13,1),IF(male=1,VLOOKUP((($A$5:$A$1570/'Life tables'!$I$2)*2)+age,lifetable,10,1),"error"))</f>
        <v>6.997301124685551E-3</v>
      </c>
      <c r="F1312" s="97">
        <f t="shared" si="384"/>
        <v>5.7801357682285506</v>
      </c>
      <c r="G1312" s="97">
        <f t="shared" si="399"/>
        <v>0.58062673507622387</v>
      </c>
      <c r="H1312" s="97">
        <f t="shared" si="385"/>
        <v>1.3286929502858915E-2</v>
      </c>
      <c r="I1312" s="97">
        <f t="shared" si="386"/>
        <v>1.3286929502858915E-2</v>
      </c>
      <c r="J1312" s="97">
        <f t="shared" si="400"/>
        <v>4.469411591174012E-2</v>
      </c>
      <c r="K1312" s="97">
        <f t="shared" si="387"/>
        <v>3.203345956506528E-2</v>
      </c>
      <c r="L1312" s="97">
        <f t="shared" si="388"/>
        <v>5.0962075986698032</v>
      </c>
      <c r="M1312" s="97">
        <f t="shared" si="389"/>
        <v>33.968298580739138</v>
      </c>
      <c r="N1312" s="97">
        <f t="shared" si="401"/>
        <v>3.2712207499746015</v>
      </c>
      <c r="O1312" s="97">
        <f t="shared" si="390"/>
        <v>7.8083700222955979E-2</v>
      </c>
      <c r="P1312" s="97">
        <f t="shared" si="391"/>
        <v>7.8083700222955979E-2</v>
      </c>
      <c r="Q1312" s="97">
        <f t="shared" si="402"/>
        <v>0.26166888082233192</v>
      </c>
      <c r="R1312" s="97">
        <f t="shared" si="392"/>
        <v>6.1209125727062696E-3</v>
      </c>
      <c r="S1312" s="97">
        <f t="shared" si="393"/>
        <v>30.273120636923586</v>
      </c>
      <c r="T1312" s="97">
        <f t="shared" si="394"/>
        <v>338.91058136623514</v>
      </c>
      <c r="U1312" s="97">
        <f t="shared" si="395"/>
        <v>621.6855016536681</v>
      </c>
      <c r="V1312" s="33">
        <f t="shared" si="396"/>
        <v>999.99999999999909</v>
      </c>
      <c r="W1312" s="101">
        <f t="shared" si="397"/>
        <v>1739.8477281010794</v>
      </c>
      <c r="X1312" s="108">
        <f t="shared" si="398"/>
        <v>39.403916980095843</v>
      </c>
      <c r="Y1312" s="32">
        <f>(uNES*L1312+ uOCEX*G1312+uEREX*'PH + UC'!H1312+uHOEX*I1312+uNES*S1312+ uOCEX*N1312+uEREX*O1312+uHOEX*P1312)/(1+oDR)^A$5:A$65536</f>
        <v>17.838449615188825</v>
      </c>
    </row>
    <row r="1313" spans="1:25" x14ac:dyDescent="0.25">
      <c r="A1313" s="4">
        <v>1307</v>
      </c>
      <c r="C1313" s="106">
        <f>IF(male=0,VLOOKUP((($A$5:$A$1570/'Life tables'!$I$2)*2)+age,lifetable,13,1),IF(male=1,VLOOKUP((($A$5:$A$1570/'Life tables'!$I$2)*2)+age,lifetable,10,1),"error"))</f>
        <v>6.997301124685551E-3</v>
      </c>
      <c r="F1313" s="97">
        <f t="shared" si="384"/>
        <v>5.7299949152168823</v>
      </c>
      <c r="G1313" s="97">
        <f t="shared" si="399"/>
        <v>0.5755899814521781</v>
      </c>
      <c r="H1313" s="97">
        <f t="shared" si="385"/>
        <v>1.3171669584079634E-2</v>
      </c>
      <c r="I1313" s="97">
        <f t="shared" si="386"/>
        <v>1.3171669584079634E-2</v>
      </c>
      <c r="J1313" s="97">
        <f t="shared" si="400"/>
        <v>4.4306408566051975E-2</v>
      </c>
      <c r="K1313" s="97">
        <f t="shared" si="387"/>
        <v>3.175557941623975E-2</v>
      </c>
      <c r="L1313" s="97">
        <f t="shared" si="388"/>
        <v>5.0519996066142534</v>
      </c>
      <c r="M1313" s="97">
        <f t="shared" si="389"/>
        <v>33.673922064878958</v>
      </c>
      <c r="N1313" s="97">
        <f t="shared" si="401"/>
        <v>3.2428716536930153</v>
      </c>
      <c r="O1313" s="97">
        <f t="shared" si="390"/>
        <v>7.7407010233244866E-2</v>
      </c>
      <c r="P1313" s="97">
        <f t="shared" si="391"/>
        <v>7.7407010233244866E-2</v>
      </c>
      <c r="Q1313" s="97">
        <f t="shared" si="402"/>
        <v>0.25940120252627547</v>
      </c>
      <c r="R1313" s="97">
        <f t="shared" si="392"/>
        <v>6.0678674396756815E-3</v>
      </c>
      <c r="S1313" s="97">
        <f t="shared" si="393"/>
        <v>30.010767320753502</v>
      </c>
      <c r="T1313" s="97">
        <f t="shared" si="394"/>
        <v>339.21428897732744</v>
      </c>
      <c r="U1313" s="97">
        <f t="shared" si="395"/>
        <v>621.72332510052399</v>
      </c>
      <c r="V1313" s="33">
        <f t="shared" si="396"/>
        <v>999.99999999999909</v>
      </c>
      <c r="W1313" s="101">
        <f t="shared" si="397"/>
        <v>1722.8342794984499</v>
      </c>
      <c r="X1313" s="108">
        <f t="shared" si="398"/>
        <v>39.062385922147598</v>
      </c>
      <c r="Y1313" s="32">
        <f>(uNES*L1313+ uOCEX*G1313+uEREX*'PH + UC'!H1313+uHOEX*I1313+uNES*S1313+ uOCEX*N1313+uEREX*O1313+uHOEX*P1313)/(1+oDR)^A$5:A$65536</f>
        <v>17.678750285906702</v>
      </c>
    </row>
    <row r="1314" spans="1:25" x14ac:dyDescent="0.25">
      <c r="A1314" s="4">
        <v>1308</v>
      </c>
      <c r="C1314" s="106">
        <f>IF(male=0,VLOOKUP((($A$5:$A$1570/'Life tables'!$I$2)*2)+age,lifetable,13,1),IF(male=1,VLOOKUP((($A$5:$A$1570/'Life tables'!$I$2)*2)+age,lifetable,10,1),"error"))</f>
        <v>6.997301124685551E-3</v>
      </c>
      <c r="F1314" s="97">
        <f t="shared" si="384"/>
        <v>5.6802910513091369</v>
      </c>
      <c r="G1314" s="97">
        <f t="shared" si="399"/>
        <v>0.5705971242981891</v>
      </c>
      <c r="H1314" s="97">
        <f t="shared" si="385"/>
        <v>1.3057414182088565E-2</v>
      </c>
      <c r="I1314" s="97">
        <f t="shared" si="386"/>
        <v>1.3057414182088565E-2</v>
      </c>
      <c r="J1314" s="97">
        <f t="shared" si="400"/>
        <v>4.3922080179344382E-2</v>
      </c>
      <c r="K1314" s="97">
        <f t="shared" si="387"/>
        <v>3.148012105703165E-2</v>
      </c>
      <c r="L1314" s="97">
        <f t="shared" si="388"/>
        <v>5.0081768974103946</v>
      </c>
      <c r="M1314" s="97">
        <f t="shared" si="389"/>
        <v>33.382094870838458</v>
      </c>
      <c r="N1314" s="97">
        <f t="shared" si="401"/>
        <v>3.2147680626260948</v>
      </c>
      <c r="O1314" s="97">
        <f t="shared" si="390"/>
        <v>7.6736180427559933E-2</v>
      </c>
      <c r="P1314" s="97">
        <f t="shared" si="391"/>
        <v>7.6736180427559933E-2</v>
      </c>
      <c r="Q1314" s="97">
        <f t="shared" si="402"/>
        <v>0.25715316248751408</v>
      </c>
      <c r="R1314" s="97">
        <f t="shared" si="392"/>
        <v>6.0152816813158882E-3</v>
      </c>
      <c r="S1314" s="97">
        <f t="shared" si="393"/>
        <v>29.750686003188413</v>
      </c>
      <c r="T1314" s="97">
        <f t="shared" si="394"/>
        <v>339.5153642199943</v>
      </c>
      <c r="U1314" s="97">
        <f t="shared" si="395"/>
        <v>621.76082050326238</v>
      </c>
      <c r="V1314" s="33">
        <f t="shared" si="396"/>
        <v>999.99999999999909</v>
      </c>
      <c r="W1314" s="101">
        <f t="shared" si="397"/>
        <v>1705.9875894200147</v>
      </c>
      <c r="X1314" s="108">
        <f t="shared" si="398"/>
        <v>38.723815276742386</v>
      </c>
      <c r="Y1314" s="32">
        <f>(uNES*L1314+ uOCEX*G1314+uEREX*'PH + UC'!H1314+uHOEX*I1314+uNES*S1314+ uOCEX*N1314+uEREX*O1314+uHOEX*P1314)/(1+oDR)^A$5:A$65536</f>
        <v>17.520480765980416</v>
      </c>
    </row>
    <row r="1315" spans="1:25" x14ac:dyDescent="0.25">
      <c r="A1315" s="4">
        <v>1309</v>
      </c>
      <c r="C1315" s="106">
        <f>IF(male=0,VLOOKUP((($A$5:$A$1570/'Life tables'!$I$2)*2)+age,lifetable,13,1),IF(male=1,VLOOKUP((($A$5:$A$1570/'Life tables'!$I$2)*2)+age,lifetable,10,1),"error"))</f>
        <v>6.997301124685551E-3</v>
      </c>
      <c r="F1315" s="97">
        <f t="shared" si="384"/>
        <v>5.6310202533226459</v>
      </c>
      <c r="G1315" s="97">
        <f t="shared" si="399"/>
        <v>0.5656477695223473</v>
      </c>
      <c r="H1315" s="97">
        <f t="shared" si="385"/>
        <v>1.2944154278576515E-2</v>
      </c>
      <c r="I1315" s="97">
        <f t="shared" si="386"/>
        <v>1.2944154278576515E-2</v>
      </c>
      <c r="J1315" s="97">
        <f t="shared" si="400"/>
        <v>4.3541100416139442E-2</v>
      </c>
      <c r="K1315" s="97">
        <f t="shared" si="387"/>
        <v>3.1207062745198522E-2</v>
      </c>
      <c r="L1315" s="97">
        <f t="shared" si="388"/>
        <v>4.9647360120818078</v>
      </c>
      <c r="M1315" s="97">
        <f t="shared" si="389"/>
        <v>33.09279502341974</v>
      </c>
      <c r="N1315" s="97">
        <f t="shared" si="401"/>
        <v>3.1869078605146708</v>
      </c>
      <c r="O1315" s="97">
        <f t="shared" si="390"/>
        <v>7.6071160291014184E-2</v>
      </c>
      <c r="P1315" s="97">
        <f t="shared" si="391"/>
        <v>7.6071160291014184E-2</v>
      </c>
      <c r="Q1315" s="97">
        <f t="shared" si="402"/>
        <v>0.25492459142393281</v>
      </c>
      <c r="R1315" s="97">
        <f t="shared" si="392"/>
        <v>5.9631513378093299E-3</v>
      </c>
      <c r="S1315" s="97">
        <f t="shared" si="393"/>
        <v>29.492857099561299</v>
      </c>
      <c r="T1315" s="97">
        <f t="shared" si="394"/>
        <v>339.81382991183438</v>
      </c>
      <c r="U1315" s="97">
        <f t="shared" si="395"/>
        <v>621.79799071734544</v>
      </c>
      <c r="V1315" s="33">
        <f t="shared" si="396"/>
        <v>999.99999999999909</v>
      </c>
      <c r="W1315" s="101">
        <f t="shared" si="397"/>
        <v>1689.3060244337094</v>
      </c>
      <c r="X1315" s="108">
        <f t="shared" si="398"/>
        <v>38.388179370819309</v>
      </c>
      <c r="Y1315" s="32">
        <f>(uNES*L1315+ uOCEX*G1315+uEREX*'PH + UC'!H1315+uHOEX*I1315+uNES*S1315+ uOCEX*N1315+uEREX*O1315+uHOEX*P1315)/(1+oDR)^A$5:A$65536</f>
        <v>17.363628248708146</v>
      </c>
    </row>
    <row r="1316" spans="1:25" x14ac:dyDescent="0.25">
      <c r="A1316" s="4">
        <v>1310</v>
      </c>
      <c r="C1316" s="106">
        <f>IF(male=0,VLOOKUP((($A$5:$A$1570/'Life tables'!$I$2)*2)+age,lifetable,13,1),IF(male=1,VLOOKUP((($A$5:$A$1570/'Life tables'!$I$2)*2)+age,lifetable,10,1),"error"))</f>
        <v>6.997301124685551E-3</v>
      </c>
      <c r="F1316" s="97">
        <f t="shared" si="384"/>
        <v>5.5821786397396371</v>
      </c>
      <c r="G1316" s="97">
        <f t="shared" si="399"/>
        <v>0.56074152721806858</v>
      </c>
      <c r="H1316" s="97">
        <f t="shared" si="385"/>
        <v>1.2831880951010337E-2</v>
      </c>
      <c r="I1316" s="97">
        <f t="shared" si="386"/>
        <v>1.2831880951010337E-2</v>
      </c>
      <c r="J1316" s="97">
        <f t="shared" si="400"/>
        <v>4.3163439263127372E-2</v>
      </c>
      <c r="K1316" s="97">
        <f t="shared" si="387"/>
        <v>3.0936382969404371E-2</v>
      </c>
      <c r="L1316" s="97">
        <f t="shared" si="388"/>
        <v>4.9216735283870161</v>
      </c>
      <c r="M1316" s="97">
        <f t="shared" si="389"/>
        <v>32.806000731079671</v>
      </c>
      <c r="N1316" s="97">
        <f t="shared" si="401"/>
        <v>3.159288948785925</v>
      </c>
      <c r="O1316" s="97">
        <f t="shared" si="390"/>
        <v>7.5411899730891963E-2</v>
      </c>
      <c r="P1316" s="97">
        <f t="shared" si="391"/>
        <v>7.5411899730891963E-2</v>
      </c>
      <c r="Q1316" s="97">
        <f t="shared" si="402"/>
        <v>0.2527153214681685</v>
      </c>
      <c r="R1316" s="97">
        <f t="shared" si="392"/>
        <v>5.9114724824320961E-3</v>
      </c>
      <c r="S1316" s="97">
        <f t="shared" si="393"/>
        <v>29.237261188881362</v>
      </c>
      <c r="T1316" s="97">
        <f t="shared" si="394"/>
        <v>340.10970867256566</v>
      </c>
      <c r="U1316" s="97">
        <f t="shared" si="395"/>
        <v>621.83483857279725</v>
      </c>
      <c r="V1316" s="33">
        <f t="shared" si="396"/>
        <v>999.99999999999909</v>
      </c>
      <c r="W1316" s="101">
        <f t="shared" si="397"/>
        <v>1672.7879670189925</v>
      </c>
      <c r="X1316" s="108">
        <f t="shared" si="398"/>
        <v>38.055452754636178</v>
      </c>
      <c r="Y1316" s="32">
        <f>(uNES*L1316+ uOCEX*G1316+uEREX*'PH + UC'!H1316+uHOEX*I1316+uNES*S1316+ uOCEX*N1316+uEREX*O1316+uHOEX*P1316)/(1+oDR)^A$5:A$65536</f>
        <v>17.20818004240483</v>
      </c>
    </row>
    <row r="1317" spans="1:25" x14ac:dyDescent="0.25">
      <c r="A1317" s="4">
        <v>1311</v>
      </c>
      <c r="C1317" s="106">
        <f>IF(male=0,VLOOKUP((($A$5:$A$1570/'Life tables'!$I$2)*2)+age,lifetable,13,1),IF(male=1,VLOOKUP((($A$5:$A$1570/'Life tables'!$I$2)*2)+age,lifetable,10,1),"error"))</f>
        <v>6.997301124685551E-3</v>
      </c>
      <c r="F1317" s="97">
        <f t="shared" si="384"/>
        <v>5.5337623699134113</v>
      </c>
      <c r="G1317" s="97">
        <f t="shared" si="399"/>
        <v>0.55587801158435424</v>
      </c>
      <c r="H1317" s="97">
        <f t="shared" si="385"/>
        <v>1.2720585370808142E-2</v>
      </c>
      <c r="I1317" s="97">
        <f t="shared" si="386"/>
        <v>1.2720585370808142E-2</v>
      </c>
      <c r="J1317" s="97">
        <f t="shared" si="400"/>
        <v>4.2789067023028482E-2</v>
      </c>
      <c r="K1317" s="97">
        <f t="shared" si="387"/>
        <v>3.0668060444820313E-2</v>
      </c>
      <c r="L1317" s="97">
        <f t="shared" si="388"/>
        <v>4.8789860601195922</v>
      </c>
      <c r="M1317" s="97">
        <f t="shared" si="389"/>
        <v>32.521690384722774</v>
      </c>
      <c r="N1317" s="97">
        <f t="shared" si="401"/>
        <v>3.1319092464371443</v>
      </c>
      <c r="O1317" s="97">
        <f t="shared" si="390"/>
        <v>7.4758349073874228E-2</v>
      </c>
      <c r="P1317" s="97">
        <f t="shared" si="391"/>
        <v>7.4758349073874228E-2</v>
      </c>
      <c r="Q1317" s="97">
        <f t="shared" si="402"/>
        <v>0.2505251861583121</v>
      </c>
      <c r="R1317" s="97">
        <f t="shared" si="392"/>
        <v>5.8602412213364001E-3</v>
      </c>
      <c r="S1317" s="97">
        <f t="shared" si="393"/>
        <v>28.983879012758234</v>
      </c>
      <c r="T1317" s="97">
        <f t="shared" si="394"/>
        <v>340.403022925747</v>
      </c>
      <c r="U1317" s="97">
        <f t="shared" si="395"/>
        <v>621.87136687446343</v>
      </c>
      <c r="V1317" s="33">
        <f t="shared" si="396"/>
        <v>999.99999999999909</v>
      </c>
      <c r="W1317" s="101">
        <f t="shared" si="397"/>
        <v>1656.4318154169598</v>
      </c>
      <c r="X1317" s="108">
        <f t="shared" si="398"/>
        <v>37.72561019978869</v>
      </c>
      <c r="Y1317" s="32">
        <f>(uNES*L1317+ uOCEX*G1317+uEREX*'PH + UC'!H1317+uHOEX*I1317+uNES*S1317+ uOCEX*N1317+uEREX*O1317+uHOEX*P1317)/(1+oDR)^A$5:A$65536</f>
        <v>17.054123569351702</v>
      </c>
    </row>
    <row r="1318" spans="1:25" x14ac:dyDescent="0.25">
      <c r="A1318" s="4">
        <v>1312</v>
      </c>
      <c r="C1318" s="106">
        <f>IF(male=0,VLOOKUP((($A$5:$A$1570/'Life tables'!$I$2)*2)+age,lifetable,13,1),IF(male=1,VLOOKUP((($A$5:$A$1570/'Life tables'!$I$2)*2)+age,lifetable,10,1),"error"))</f>
        <v>6.997301124685551E-3</v>
      </c>
      <c r="F1318" s="97">
        <f t="shared" si="384"/>
        <v>5.485767643305854</v>
      </c>
      <c r="G1318" s="97">
        <f t="shared" si="399"/>
        <v>0.55105684084919659</v>
      </c>
      <c r="H1318" s="97">
        <f t="shared" si="385"/>
        <v>1.261025880158656E-2</v>
      </c>
      <c r="I1318" s="97">
        <f t="shared" si="386"/>
        <v>1.261025880158656E-2</v>
      </c>
      <c r="J1318" s="97">
        <f t="shared" si="400"/>
        <v>4.2417954308697249E-2</v>
      </c>
      <c r="K1318" s="97">
        <f t="shared" si="387"/>
        <v>3.0402074108898877E-2</v>
      </c>
      <c r="L1318" s="97">
        <f t="shared" si="388"/>
        <v>4.8366702564358883</v>
      </c>
      <c r="M1318" s="97">
        <f t="shared" si="389"/>
        <v>32.239842556482841</v>
      </c>
      <c r="N1318" s="97">
        <f t="shared" si="401"/>
        <v>3.1047666899183866</v>
      </c>
      <c r="O1318" s="97">
        <f t="shared" si="390"/>
        <v>7.4110459063237752E-2</v>
      </c>
      <c r="P1318" s="97">
        <f t="shared" si="391"/>
        <v>7.4110459063237752E-2</v>
      </c>
      <c r="Q1318" s="97">
        <f t="shared" si="402"/>
        <v>0.24835402042852295</v>
      </c>
      <c r="R1318" s="97">
        <f t="shared" si="392"/>
        <v>5.8094536933310393E-3</v>
      </c>
      <c r="S1318" s="97">
        <f t="shared" si="393"/>
        <v>28.732691474316127</v>
      </c>
      <c r="T1318" s="97">
        <f t="shared" si="394"/>
        <v>340.69379490048419</v>
      </c>
      <c r="U1318" s="97">
        <f t="shared" si="395"/>
        <v>621.9075784022657</v>
      </c>
      <c r="V1318" s="33">
        <f t="shared" si="396"/>
        <v>999.99999999999909</v>
      </c>
      <c r="W1318" s="101">
        <f t="shared" si="397"/>
        <v>1640.2359834815838</v>
      </c>
      <c r="X1318" s="108">
        <f t="shared" si="398"/>
        <v>37.398626697249249</v>
      </c>
      <c r="Y1318" s="32">
        <f>(uNES*L1318+ uOCEX*G1318+uEREX*'PH + UC'!H1318+uHOEX*I1318+uNES*S1318+ uOCEX*N1318+uEREX*O1318+uHOEX*P1318)/(1+oDR)^A$5:A$65536</f>
        <v>16.901446364756445</v>
      </c>
    </row>
    <row r="1319" spans="1:25" x14ac:dyDescent="0.25">
      <c r="A1319" s="4">
        <v>1313</v>
      </c>
      <c r="C1319" s="106">
        <f>IF(male=0,VLOOKUP((($A$5:$A$1570/'Life tables'!$I$2)*2)+age,lifetable,13,1),IF(male=1,VLOOKUP((($A$5:$A$1570/'Life tables'!$I$2)*2)+age,lifetable,10,1),"error"))</f>
        <v>6.997301124685551E-3</v>
      </c>
      <c r="F1319" s="97">
        <f t="shared" si="384"/>
        <v>5.4381906987545943</v>
      </c>
      <c r="G1319" s="97">
        <f t="shared" si="399"/>
        <v>0.54627763719596356</v>
      </c>
      <c r="H1319" s="97">
        <f t="shared" si="385"/>
        <v>1.2500892597476143E-2</v>
      </c>
      <c r="I1319" s="97">
        <f t="shared" si="386"/>
        <v>1.2500892597476143E-2</v>
      </c>
      <c r="J1319" s="97">
        <f t="shared" si="400"/>
        <v>4.2050072037455685E-2</v>
      </c>
      <c r="K1319" s="97">
        <f t="shared" si="387"/>
        <v>3.0138403117312602E-2</v>
      </c>
      <c r="L1319" s="97">
        <f t="shared" si="388"/>
        <v>4.79472280120891</v>
      </c>
      <c r="M1319" s="97">
        <f t="shared" si="389"/>
        <v>31.960435998494653</v>
      </c>
      <c r="N1319" s="97">
        <f t="shared" si="401"/>
        <v>3.0778592330141952</v>
      </c>
      <c r="O1319" s="97">
        <f t="shared" si="390"/>
        <v>7.3468180856031684E-2</v>
      </c>
      <c r="P1319" s="97">
        <f t="shared" si="391"/>
        <v>7.3468180856031684E-2</v>
      </c>
      <c r="Q1319" s="97">
        <f t="shared" si="402"/>
        <v>0.24620166059956627</v>
      </c>
      <c r="R1319" s="97">
        <f t="shared" si="392"/>
        <v>5.7591060696600607E-3</v>
      </c>
      <c r="S1319" s="97">
        <f t="shared" si="393"/>
        <v>28.483679637099169</v>
      </c>
      <c r="T1319" s="97">
        <f t="shared" si="394"/>
        <v>340.98204663312123</v>
      </c>
      <c r="U1319" s="97">
        <f t="shared" si="395"/>
        <v>621.94347591145265</v>
      </c>
      <c r="V1319" s="33">
        <f t="shared" si="396"/>
        <v>999.99999999999909</v>
      </c>
      <c r="W1319" s="101">
        <f t="shared" si="397"/>
        <v>1624.1989005320693</v>
      </c>
      <c r="X1319" s="108">
        <f t="shared" si="398"/>
        <v>37.074477455425253</v>
      </c>
      <c r="Y1319" s="32">
        <f>(uNES*L1319+ uOCEX*G1319+uEREX*'PH + UC'!H1319+uHOEX*I1319+uNES*S1319+ uOCEX*N1319+uEREX*O1319+uHOEX*P1319)/(1+oDR)^A$5:A$65536</f>
        <v>16.750136075723802</v>
      </c>
    </row>
    <row r="1320" spans="1:25" x14ac:dyDescent="0.25">
      <c r="A1320" s="4">
        <v>1314</v>
      </c>
      <c r="C1320" s="106">
        <f>IF(male=0,VLOOKUP((($A$5:$A$1570/'Life tables'!$I$2)*2)+age,lifetable,13,1),IF(male=1,VLOOKUP((($A$5:$A$1570/'Life tables'!$I$2)*2)+age,lifetable,10,1),"error"))</f>
        <v>6.997301124685551E-3</v>
      </c>
      <c r="F1320" s="97">
        <f t="shared" si="384"/>
        <v>5.3910278137682912</v>
      </c>
      <c r="G1320" s="97">
        <f t="shared" si="399"/>
        <v>0.54154002669260948</v>
      </c>
      <c r="H1320" s="97">
        <f t="shared" si="385"/>
        <v>1.2392478201501408E-2</v>
      </c>
      <c r="I1320" s="97">
        <f t="shared" si="386"/>
        <v>1.2392478201501408E-2</v>
      </c>
      <c r="J1320" s="97">
        <f t="shared" si="400"/>
        <v>4.1685391425644411E-2</v>
      </c>
      <c r="K1320" s="97">
        <f t="shared" si="387"/>
        <v>2.9877026840048514E-2</v>
      </c>
      <c r="L1320" s="97">
        <f t="shared" si="388"/>
        <v>4.753140412406986</v>
      </c>
      <c r="M1320" s="97">
        <f t="shared" si="389"/>
        <v>31.683449641656964</v>
      </c>
      <c r="N1320" s="97">
        <f t="shared" si="401"/>
        <v>3.0511848467244711</v>
      </c>
      <c r="O1320" s="97">
        <f t="shared" si="390"/>
        <v>7.2831466020233965E-2</v>
      </c>
      <c r="P1320" s="97">
        <f t="shared" si="391"/>
        <v>7.2831466020233965E-2</v>
      </c>
      <c r="Q1320" s="97">
        <f t="shared" si="402"/>
        <v>0.24406794436928472</v>
      </c>
      <c r="R1320" s="97">
        <f t="shared" si="392"/>
        <v>5.7091945537798613E-3</v>
      </c>
      <c r="S1320" s="97">
        <f t="shared" si="393"/>
        <v>28.236824723968962</v>
      </c>
      <c r="T1320" s="97">
        <f t="shared" si="394"/>
        <v>341.26779996891617</v>
      </c>
      <c r="U1320" s="97">
        <f t="shared" si="395"/>
        <v>621.97906213284648</v>
      </c>
      <c r="V1320" s="33">
        <f t="shared" si="396"/>
        <v>999.99999999999909</v>
      </c>
      <c r="W1320" s="101">
        <f t="shared" si="397"/>
        <v>1608.3190112063551</v>
      </c>
      <c r="X1320" s="108">
        <f t="shared" si="398"/>
        <v>36.753137898236503</v>
      </c>
      <c r="Y1320" s="32">
        <f>(uNES*L1320+ uOCEX*G1320+uEREX*'PH + UC'!H1320+uHOEX*I1320+uNES*S1320+ uOCEX*N1320+uEREX*O1320+uHOEX*P1320)/(1+oDR)^A$5:A$65536</f>
        <v>16.60018046023638</v>
      </c>
    </row>
    <row r="1321" spans="1:25" x14ac:dyDescent="0.25">
      <c r="A1321" s="4">
        <v>1315</v>
      </c>
      <c r="C1321" s="106">
        <f>IF(male=0,VLOOKUP((($A$5:$A$1570/'Life tables'!$I$2)*2)+age,lifetable,13,1),IF(male=1,VLOOKUP((($A$5:$A$1570/'Life tables'!$I$2)*2)+age,lifetable,10,1),"error"))</f>
        <v>6.997301124685551E-3</v>
      </c>
      <c r="F1321" s="97">
        <f t="shared" si="384"/>
        <v>5.3442753038485398</v>
      </c>
      <c r="G1321" s="97">
        <f t="shared" si="399"/>
        <v>0.53684363922355804</v>
      </c>
      <c r="H1321" s="97">
        <f t="shared" si="385"/>
        <v>1.2285007144022109E-2</v>
      </c>
      <c r="I1321" s="97">
        <f t="shared" si="386"/>
        <v>1.2285007144022109E-2</v>
      </c>
      <c r="J1321" s="97">
        <f t="shared" si="400"/>
        <v>4.1323883983379169E-2</v>
      </c>
      <c r="K1321" s="97">
        <f t="shared" si="387"/>
        <v>2.9617924857650156E-2</v>
      </c>
      <c r="L1321" s="97">
        <f t="shared" si="388"/>
        <v>4.7119198414959085</v>
      </c>
      <c r="M1321" s="97">
        <f t="shared" si="389"/>
        <v>31.408862594387958</v>
      </c>
      <c r="N1321" s="97">
        <f t="shared" si="401"/>
        <v>3.0247415191446216</v>
      </c>
      <c r="O1321" s="97">
        <f t="shared" si="390"/>
        <v>7.2200266531890531E-2</v>
      </c>
      <c r="P1321" s="97">
        <f t="shared" si="391"/>
        <v>7.2200266531890531E-2</v>
      </c>
      <c r="Q1321" s="97">
        <f t="shared" si="402"/>
        <v>0.2419527108030109</v>
      </c>
      <c r="R1321" s="97">
        <f t="shared" si="392"/>
        <v>5.6597153811349249E-3</v>
      </c>
      <c r="S1321" s="97">
        <f t="shared" si="393"/>
        <v>27.992108115995411</v>
      </c>
      <c r="T1321" s="97">
        <f t="shared" si="394"/>
        <v>341.55107656370257</v>
      </c>
      <c r="U1321" s="97">
        <f t="shared" si="395"/>
        <v>622.01433977308523</v>
      </c>
      <c r="V1321" s="33">
        <f t="shared" si="396"/>
        <v>999.99999999999909</v>
      </c>
      <c r="W1321" s="101">
        <f t="shared" si="397"/>
        <v>1592.5947753157402</v>
      </c>
      <c r="X1321" s="108">
        <f t="shared" si="398"/>
        <v>36.43458366321132</v>
      </c>
      <c r="Y1321" s="32">
        <f>(uNES*L1321+ uOCEX*G1321+uEREX*'PH + UC'!H1321+uHOEX*I1321+uNES*S1321+ uOCEX*N1321+uEREX*O1321+uHOEX*P1321)/(1+oDR)^A$5:A$65536</f>
        <v>16.451567386145562</v>
      </c>
    </row>
    <row r="1322" spans="1:25" x14ac:dyDescent="0.25">
      <c r="A1322" s="4">
        <v>1316</v>
      </c>
      <c r="C1322" s="106">
        <f>IF(male=0,VLOOKUP((($A$5:$A$1570/'Life tables'!$I$2)*2)+age,lifetable,13,1),IF(male=1,VLOOKUP((($A$5:$A$1570/'Life tables'!$I$2)*2)+age,lifetable,10,1),"error"))</f>
        <v>6.997301124685551E-3</v>
      </c>
      <c r="F1322" s="97">
        <f t="shared" si="384"/>
        <v>5.2979295218370206</v>
      </c>
      <c r="G1322" s="97">
        <f t="shared" si="399"/>
        <v>0.53218810842412323</v>
      </c>
      <c r="H1322" s="97">
        <f t="shared" si="385"/>
        <v>1.2178471041232495E-2</v>
      </c>
      <c r="I1322" s="97">
        <f t="shared" si="386"/>
        <v>1.2178471041232495E-2</v>
      </c>
      <c r="J1322" s="97">
        <f t="shared" si="400"/>
        <v>4.0965521509502889E-2</v>
      </c>
      <c r="K1322" s="97">
        <f t="shared" si="387"/>
        <v>2.9361076957599475E-2</v>
      </c>
      <c r="L1322" s="97">
        <f t="shared" si="388"/>
        <v>4.6710578728633303</v>
      </c>
      <c r="M1322" s="97">
        <f t="shared" si="389"/>
        <v>31.136654141374304</v>
      </c>
      <c r="N1322" s="97">
        <f t="shared" si="401"/>
        <v>2.9985272553450901</v>
      </c>
      <c r="O1322" s="97">
        <f t="shared" si="390"/>
        <v>7.1574534772239642E-2</v>
      </c>
      <c r="P1322" s="97">
        <f t="shared" si="391"/>
        <v>7.1574534772239642E-2</v>
      </c>
      <c r="Q1322" s="97">
        <f t="shared" si="402"/>
        <v>0.23985580032393122</v>
      </c>
      <c r="R1322" s="97">
        <f t="shared" si="392"/>
        <v>5.6106648189324084E-3</v>
      </c>
      <c r="S1322" s="97">
        <f t="shared" si="393"/>
        <v>27.749511351341873</v>
      </c>
      <c r="T1322" s="97">
        <f t="shared" si="394"/>
        <v>341.83189788553602</v>
      </c>
      <c r="U1322" s="97">
        <f t="shared" si="395"/>
        <v>622.04931151486176</v>
      </c>
      <c r="V1322" s="33">
        <f t="shared" si="396"/>
        <v>999.99999999999909</v>
      </c>
      <c r="W1322" s="101">
        <f t="shared" si="397"/>
        <v>1577.0246677006687</v>
      </c>
      <c r="X1322" s="108">
        <f t="shared" si="398"/>
        <v>36.118790599601361</v>
      </c>
      <c r="Y1322" s="32">
        <f>(uNES*L1322+ uOCEX*G1322+uEREX*'PH + UC'!H1322+uHOEX*I1322+uNES*S1322+ uOCEX*N1322+uEREX*O1322+uHOEX*P1322)/(1+oDR)^A$5:A$65536</f>
        <v>16.304284830172481</v>
      </c>
    </row>
    <row r="1323" spans="1:25" x14ac:dyDescent="0.25">
      <c r="A1323" s="4">
        <v>1317</v>
      </c>
      <c r="C1323" s="106">
        <f>IF(male=0,VLOOKUP((($A$5:$A$1570/'Life tables'!$I$2)*2)+age,lifetable,13,1),IF(male=1,VLOOKUP((($A$5:$A$1570/'Life tables'!$I$2)*2)+age,lifetable,10,1),"error"))</f>
        <v>6.997301124685551E-3</v>
      </c>
      <c r="F1323" s="97">
        <f t="shared" si="384"/>
        <v>5.2519868572865906</v>
      </c>
      <c r="G1323" s="97">
        <f t="shared" si="399"/>
        <v>0.52757307161733324</v>
      </c>
      <c r="H1323" s="97">
        <f t="shared" si="385"/>
        <v>1.2072861593715635E-2</v>
      </c>
      <c r="I1323" s="97">
        <f t="shared" si="386"/>
        <v>1.2072861593715635E-2</v>
      </c>
      <c r="J1323" s="97">
        <f t="shared" si="400"/>
        <v>4.0610276086722727E-2</v>
      </c>
      <c r="K1323" s="97">
        <f t="shared" si="387"/>
        <v>2.9106463130831425E-2</v>
      </c>
      <c r="L1323" s="97">
        <f t="shared" si="388"/>
        <v>4.6305513232642719</v>
      </c>
      <c r="M1323" s="97">
        <f t="shared" si="389"/>
        <v>30.866803742314765</v>
      </c>
      <c r="N1323" s="97">
        <f t="shared" si="401"/>
        <v>2.9725400772503643</v>
      </c>
      <c r="O1323" s="97">
        <f t="shared" si="390"/>
        <v>7.0954223524823862E-2</v>
      </c>
      <c r="P1323" s="97">
        <f t="shared" si="391"/>
        <v>7.0954223524823862E-2</v>
      </c>
      <c r="Q1323" s="97">
        <f t="shared" si="402"/>
        <v>0.23777705470340699</v>
      </c>
      <c r="R1323" s="97">
        <f t="shared" si="392"/>
        <v>5.5620391659157477E-3</v>
      </c>
      <c r="S1323" s="97">
        <f t="shared" si="393"/>
        <v>27.509016124145429</v>
      </c>
      <c r="T1323" s="97">
        <f t="shared" si="394"/>
        <v>342.11028521632613</v>
      </c>
      <c r="U1323" s="97">
        <f t="shared" si="395"/>
        <v>622.08398001715852</v>
      </c>
      <c r="V1323" s="33">
        <f t="shared" si="396"/>
        <v>999.99999999999909</v>
      </c>
      <c r="W1323" s="101">
        <f t="shared" si="397"/>
        <v>1561.6071780876553</v>
      </c>
      <c r="X1323" s="108">
        <f t="shared" si="398"/>
        <v>35.805734766514476</v>
      </c>
      <c r="Y1323" s="32">
        <f>(uNES*L1323+ uOCEX*G1323+uEREX*'PH + UC'!H1323+uHOEX*I1323+uNES*S1323+ uOCEX*N1323+uEREX*O1323+uHOEX*P1323)/(1+oDR)^A$5:A$65536</f>
        <v>16.158320876918697</v>
      </c>
    </row>
    <row r="1324" spans="1:25" x14ac:dyDescent="0.25">
      <c r="A1324" s="4">
        <v>1318</v>
      </c>
      <c r="C1324" s="106">
        <f>IF(male=0,VLOOKUP((($A$5:$A$1570/'Life tables'!$I$2)*2)+age,lifetable,13,1),IF(male=1,VLOOKUP((($A$5:$A$1570/'Life tables'!$I$2)*2)+age,lifetable,10,1),"error"))</f>
        <v>6.997301124685551E-3</v>
      </c>
      <c r="F1324" s="97">
        <f t="shared" si="384"/>
        <v>5.206443735855057</v>
      </c>
      <c r="G1324" s="97">
        <f t="shared" si="399"/>
        <v>0.52299816975303404</v>
      </c>
      <c r="H1324" s="97">
        <f t="shared" si="385"/>
        <v>1.1968170585049866E-2</v>
      </c>
      <c r="I1324" s="97">
        <f t="shared" si="386"/>
        <v>1.1968170585049866E-2</v>
      </c>
      <c r="J1324" s="97">
        <f t="shared" si="400"/>
        <v>4.0258120076922421E-2</v>
      </c>
      <c r="K1324" s="97">
        <f t="shared" si="387"/>
        <v>2.8854063568374264E-2</v>
      </c>
      <c r="L1324" s="97">
        <f t="shared" si="388"/>
        <v>4.5903970412866268</v>
      </c>
      <c r="M1324" s="97">
        <f t="shared" si="389"/>
        <v>30.599291030659415</v>
      </c>
      <c r="N1324" s="97">
        <f t="shared" si="401"/>
        <v>2.9467780235175596</v>
      </c>
      <c r="O1324" s="97">
        <f t="shared" si="390"/>
        <v>7.0339285972591828E-2</v>
      </c>
      <c r="P1324" s="97">
        <f t="shared" si="391"/>
        <v>7.0339285972591828E-2</v>
      </c>
      <c r="Q1324" s="97">
        <f t="shared" si="402"/>
        <v>0.23571631705126289</v>
      </c>
      <c r="R1324" s="97">
        <f t="shared" si="392"/>
        <v>5.5138347521374717E-3</v>
      </c>
      <c r="S1324" s="97">
        <f t="shared" si="393"/>
        <v>27.270604283393272</v>
      </c>
      <c r="T1324" s="97">
        <f t="shared" si="394"/>
        <v>342.38625965345432</v>
      </c>
      <c r="U1324" s="97">
        <f t="shared" si="395"/>
        <v>622.11834791547903</v>
      </c>
      <c r="V1324" s="33">
        <f t="shared" si="396"/>
        <v>999.99999999999909</v>
      </c>
      <c r="W1324" s="101">
        <f t="shared" si="397"/>
        <v>1546.3408109473735</v>
      </c>
      <c r="X1324" s="108">
        <f t="shared" si="398"/>
        <v>35.495392431065774</v>
      </c>
      <c r="Y1324" s="32">
        <f>(uNES*L1324+ uOCEX*G1324+uEREX*'PH + UC'!H1324+uHOEX*I1324+uNES*S1324+ uOCEX*N1324+uEREX*O1324+uHOEX*P1324)/(1+oDR)^A$5:A$65536</f>
        <v>16.013663717886654</v>
      </c>
    </row>
    <row r="1325" spans="1:25" x14ac:dyDescent="0.25">
      <c r="A1325" s="4">
        <v>1319</v>
      </c>
      <c r="C1325" s="106">
        <f>IF(male=0,VLOOKUP((($A$5:$A$1570/'Life tables'!$I$2)*2)+age,lifetable,13,1),IF(male=1,VLOOKUP((($A$5:$A$1570/'Life tables'!$I$2)*2)+age,lifetable,10,1),"error"))</f>
        <v>6.997301124685551E-3</v>
      </c>
      <c r="F1325" s="97">
        <f t="shared" si="384"/>
        <v>5.1612966187204758</v>
      </c>
      <c r="G1325" s="97">
        <f t="shared" si="399"/>
        <v>0.51846304734915505</v>
      </c>
      <c r="H1325" s="97">
        <f t="shared" si="385"/>
        <v>1.1864389880464732E-2</v>
      </c>
      <c r="I1325" s="97">
        <f t="shared" si="386"/>
        <v>1.1864389880464732E-2</v>
      </c>
      <c r="J1325" s="97">
        <f t="shared" si="400"/>
        <v>3.9909026116641232E-2</v>
      </c>
      <c r="K1325" s="97">
        <f t="shared" si="387"/>
        <v>2.8603858658109136E-2</v>
      </c>
      <c r="L1325" s="97">
        <f t="shared" si="388"/>
        <v>4.5505919068356411</v>
      </c>
      <c r="M1325" s="97">
        <f t="shared" si="389"/>
        <v>30.334095812345296</v>
      </c>
      <c r="N1325" s="97">
        <f t="shared" si="401"/>
        <v>2.9212391494146601</v>
      </c>
      <c r="O1325" s="97">
        <f t="shared" si="390"/>
        <v>6.9729675694991916E-2</v>
      </c>
      <c r="P1325" s="97">
        <f t="shared" si="391"/>
        <v>6.9729675694991916E-2</v>
      </c>
      <c r="Q1325" s="97">
        <f t="shared" si="402"/>
        <v>0.23367343180604672</v>
      </c>
      <c r="R1325" s="97">
        <f t="shared" si="392"/>
        <v>5.4660479387313712E-3</v>
      </c>
      <c r="S1325" s="97">
        <f t="shared" si="393"/>
        <v>27.034257831795873</v>
      </c>
      <c r="T1325" s="97">
        <f t="shared" si="394"/>
        <v>342.65984211137703</v>
      </c>
      <c r="U1325" s="97">
        <f t="shared" si="395"/>
        <v>622.1524178220759</v>
      </c>
      <c r="V1325" s="33">
        <f t="shared" si="396"/>
        <v>999.9999999999992</v>
      </c>
      <c r="W1325" s="101">
        <f t="shared" si="397"/>
        <v>1531.2240853538956</v>
      </c>
      <c r="X1325" s="108">
        <f t="shared" si="398"/>
        <v>35.18774006654624</v>
      </c>
      <c r="Y1325" s="32">
        <f>(uNES*L1325+ uOCEX*G1325+uEREX*'PH + UC'!H1325+uHOEX*I1325+uNES*S1325+ uOCEX*N1325+uEREX*O1325+uHOEX*P1325)/(1+oDR)^A$5:A$65536</f>
        <v>15.870301650509637</v>
      </c>
    </row>
    <row r="1326" spans="1:25" x14ac:dyDescent="0.25">
      <c r="A1326" s="4">
        <v>1320</v>
      </c>
      <c r="C1326" s="106">
        <f>IF(male=0,VLOOKUP((($A$5:$A$1570/'Life tables'!$I$2)*2)+age,lifetable,13,1),IF(male=1,VLOOKUP((($A$5:$A$1570/'Life tables'!$I$2)*2)+age,lifetable,10,1),"error"))</f>
        <v>6.997301124685551E-3</v>
      </c>
      <c r="F1326" s="97">
        <f t="shared" si="384"/>
        <v>5.1165420020168719</v>
      </c>
      <c r="G1326" s="97">
        <f t="shared" si="399"/>
        <v>0.51396735243502578</v>
      </c>
      <c r="H1326" s="97">
        <f t="shared" si="385"/>
        <v>1.1761511425543854E-2</v>
      </c>
      <c r="I1326" s="97">
        <f t="shared" si="386"/>
        <v>1.1761511425543854E-2</v>
      </c>
      <c r="J1326" s="97">
        <f t="shared" si="400"/>
        <v>3.9562967112710699E-2</v>
      </c>
      <c r="K1326" s="97">
        <f t="shared" si="387"/>
        <v>2.8355828981642857E-2</v>
      </c>
      <c r="L1326" s="97">
        <f t="shared" si="388"/>
        <v>4.5111328306364049</v>
      </c>
      <c r="M1326" s="97">
        <f t="shared" si="389"/>
        <v>30.071198064529369</v>
      </c>
      <c r="N1326" s="97">
        <f t="shared" si="401"/>
        <v>2.8959215266984994</v>
      </c>
      <c r="O1326" s="97">
        <f t="shared" si="390"/>
        <v>6.9125346665059609E-2</v>
      </c>
      <c r="P1326" s="97">
        <f t="shared" si="391"/>
        <v>6.9125346665059609E-2</v>
      </c>
      <c r="Q1326" s="97">
        <f t="shared" si="402"/>
        <v>0.23164824472526924</v>
      </c>
      <c r="R1326" s="97">
        <f t="shared" si="392"/>
        <v>5.4186751176841874E-3</v>
      </c>
      <c r="S1326" s="97">
        <f t="shared" si="393"/>
        <v>26.799958924657798</v>
      </c>
      <c r="T1326" s="97">
        <f t="shared" si="394"/>
        <v>342.931053323215</v>
      </c>
      <c r="U1326" s="97">
        <f t="shared" si="395"/>
        <v>622.18619232617527</v>
      </c>
      <c r="V1326" s="33">
        <f t="shared" si="396"/>
        <v>999.9999999999992</v>
      </c>
      <c r="W1326" s="101">
        <f t="shared" si="397"/>
        <v>1516.2555348450974</v>
      </c>
      <c r="X1326" s="108">
        <f t="shared" si="398"/>
        <v>34.882754350608934</v>
      </c>
      <c r="Y1326" s="32">
        <f>(uNES*L1326+ uOCEX*G1326+uEREX*'PH + UC'!H1326+uHOEX*I1326+uNES*S1326+ uOCEX*N1326+uEREX*O1326+uHOEX*P1326)/(1+oDR)^A$5:A$65536</f>
        <v>15.728223077191155</v>
      </c>
    </row>
    <row r="1327" spans="1:25" x14ac:dyDescent="0.25">
      <c r="A1327" s="4">
        <v>1321</v>
      </c>
      <c r="C1327" s="106">
        <f>IF(male=0,VLOOKUP((($A$5:$A$1570/'Life tables'!$I$2)*2)+age,lifetable,13,1),IF(male=1,VLOOKUP((($A$5:$A$1570/'Life tables'!$I$2)*2)+age,lifetable,10,1),"error"))</f>
        <v>6.997301124685551E-3</v>
      </c>
      <c r="F1327" s="97">
        <f t="shared" si="384"/>
        <v>5.0721764162893166</v>
      </c>
      <c r="G1327" s="97">
        <f t="shared" si="399"/>
        <v>0.5095107364966377</v>
      </c>
      <c r="H1327" s="97">
        <f t="shared" si="385"/>
        <v>1.1659527244972307E-2</v>
      </c>
      <c r="I1327" s="97">
        <f t="shared" si="386"/>
        <v>1.1659527244972307E-2</v>
      </c>
      <c r="J1327" s="97">
        <f t="shared" si="400"/>
        <v>3.9219916238041143E-2</v>
      </c>
      <c r="K1327" s="97">
        <f t="shared" si="387"/>
        <v>2.8109955311287942E-2</v>
      </c>
      <c r="L1327" s="97">
        <f t="shared" si="388"/>
        <v>4.4720167537534055</v>
      </c>
      <c r="M1327" s="97">
        <f t="shared" si="389"/>
        <v>29.810577934319618</v>
      </c>
      <c r="N1327" s="97">
        <f t="shared" si="401"/>
        <v>2.8708232434925622</v>
      </c>
      <c r="O1327" s="97">
        <f t="shared" si="390"/>
        <v>6.8526253246500662E-2</v>
      </c>
      <c r="P1327" s="97">
        <f t="shared" si="391"/>
        <v>6.8526253246500662E-2</v>
      </c>
      <c r="Q1327" s="97">
        <f t="shared" si="402"/>
        <v>0.22964060287562935</v>
      </c>
      <c r="R1327" s="97">
        <f t="shared" si="392"/>
        <v>5.371712711606959E-3</v>
      </c>
      <c r="S1327" s="97">
        <f t="shared" si="393"/>
        <v>26.567689868746818</v>
      </c>
      <c r="T1327" s="97">
        <f t="shared" si="394"/>
        <v>343.19991384232867</v>
      </c>
      <c r="U1327" s="97">
        <f t="shared" si="395"/>
        <v>622.21967399419816</v>
      </c>
      <c r="V1327" s="33">
        <f t="shared" si="396"/>
        <v>999.9999999999992</v>
      </c>
      <c r="W1327" s="101">
        <f t="shared" si="397"/>
        <v>1501.4337072842166</v>
      </c>
      <c r="X1327" s="108">
        <f t="shared" si="398"/>
        <v>34.580412163472367</v>
      </c>
      <c r="Y1327" s="32">
        <f>(uNES*L1327+ uOCEX*G1327+uEREX*'PH + UC'!H1327+uHOEX*I1327+uNES*S1327+ uOCEX*N1327+uEREX*O1327+uHOEX*P1327)/(1+oDR)^A$5:A$65536</f>
        <v>15.587416504353667</v>
      </c>
    </row>
    <row r="1328" spans="1:25" x14ac:dyDescent="0.25">
      <c r="A1328" s="4">
        <v>1322</v>
      </c>
      <c r="C1328" s="106">
        <f>IF(male=0,VLOOKUP((($A$5:$A$1570/'Life tables'!$I$2)*2)+age,lifetable,13,1),IF(male=1,VLOOKUP((($A$5:$A$1570/'Life tables'!$I$2)*2)+age,lifetable,10,1),"error"))</f>
        <v>6.997301124685551E-3</v>
      </c>
      <c r="F1328" s="97">
        <f t="shared" si="384"/>
        <v>5.0281964259674128</v>
      </c>
      <c r="G1328" s="97">
        <f t="shared" si="399"/>
        <v>0.50509285442375396</v>
      </c>
      <c r="H1328" s="97">
        <f t="shared" si="385"/>
        <v>1.1558429441326314E-2</v>
      </c>
      <c r="I1328" s="97">
        <f t="shared" si="386"/>
        <v>1.1558429441326314E-2</v>
      </c>
      <c r="J1328" s="97">
        <f t="shared" si="400"/>
        <v>3.88798469275504E-2</v>
      </c>
      <c r="K1328" s="97">
        <f t="shared" si="387"/>
        <v>2.786621860714467E-2</v>
      </c>
      <c r="L1328" s="97">
        <f t="shared" si="388"/>
        <v>4.4332406471263113</v>
      </c>
      <c r="M1328" s="97">
        <f t="shared" si="389"/>
        <v>29.552215737504955</v>
      </c>
      <c r="N1328" s="97">
        <f t="shared" si="401"/>
        <v>2.8459424041646728</v>
      </c>
      <c r="O1328" s="97">
        <f t="shared" si="390"/>
        <v>6.793235019077154E-2</v>
      </c>
      <c r="P1328" s="97">
        <f t="shared" si="391"/>
        <v>6.793235019077154E-2</v>
      </c>
      <c r="Q1328" s="97">
        <f t="shared" si="402"/>
        <v>0.22765035462323002</v>
      </c>
      <c r="R1328" s="97">
        <f t="shared" si="392"/>
        <v>5.3251571735061613E-3</v>
      </c>
      <c r="S1328" s="97">
        <f t="shared" si="393"/>
        <v>26.337433121162004</v>
      </c>
      <c r="T1328" s="97">
        <f t="shared" si="394"/>
        <v>343.46644404387945</v>
      </c>
      <c r="U1328" s="97">
        <f t="shared" si="395"/>
        <v>622.25286536997885</v>
      </c>
      <c r="V1328" s="33">
        <f t="shared" si="396"/>
        <v>999.9999999999992</v>
      </c>
      <c r="W1328" s="101">
        <f t="shared" si="397"/>
        <v>1486.7571647225805</v>
      </c>
      <c r="X1328" s="108">
        <f t="shared" si="398"/>
        <v>34.280690586140935</v>
      </c>
      <c r="Y1328" s="32">
        <f>(uNES*L1328+ uOCEX*G1328+uEREX*'PH + UC'!H1328+uHOEX*I1328+uNES*S1328+ uOCEX*N1328+uEREX*O1328+uHOEX*P1328)/(1+oDR)^A$5:A$65536</f>
        <v>15.447870541496398</v>
      </c>
    </row>
    <row r="1329" spans="1:25" x14ac:dyDescent="0.25">
      <c r="A1329" s="4">
        <v>1323</v>
      </c>
      <c r="C1329" s="106">
        <f>IF(male=0,VLOOKUP((($A$5:$A$1570/'Life tables'!$I$2)*2)+age,lifetable,13,1),IF(male=1,VLOOKUP((($A$5:$A$1570/'Life tables'!$I$2)*2)+age,lifetable,10,1),"error"))</f>
        <v>6.997301124685551E-3</v>
      </c>
      <c r="F1329" s="97">
        <f t="shared" si="384"/>
        <v>4.9845986288562214</v>
      </c>
      <c r="G1329" s="97">
        <f t="shared" si="399"/>
        <v>0.50071336445877257</v>
      </c>
      <c r="H1329" s="97">
        <f t="shared" si="385"/>
        <v>1.1458210193903017E-2</v>
      </c>
      <c r="I1329" s="97">
        <f t="shared" si="386"/>
        <v>1.1458210193903017E-2</v>
      </c>
      <c r="J1329" s="97">
        <f t="shared" si="400"/>
        <v>3.8542732874227513E-2</v>
      </c>
      <c r="K1329" s="97">
        <f t="shared" si="387"/>
        <v>2.7624600014279802E-2</v>
      </c>
      <c r="L1329" s="97">
        <f t="shared" si="388"/>
        <v>4.3948015111211358</v>
      </c>
      <c r="M1329" s="97">
        <f t="shared" si="389"/>
        <v>29.29609195728472</v>
      </c>
      <c r="N1329" s="97">
        <f t="shared" si="401"/>
        <v>2.8212771292046419</v>
      </c>
      <c r="O1329" s="97">
        <f t="shared" si="390"/>
        <v>6.7343592634158816E-2</v>
      </c>
      <c r="P1329" s="97">
        <f t="shared" si="391"/>
        <v>6.7343592634158816E-2</v>
      </c>
      <c r="Q1329" s="97">
        <f t="shared" si="402"/>
        <v>0.22567734962379168</v>
      </c>
      <c r="R1329" s="97">
        <f t="shared" si="392"/>
        <v>5.2790049865547653E-3</v>
      </c>
      <c r="S1329" s="97">
        <f t="shared" si="393"/>
        <v>26.109171288201413</v>
      </c>
      <c r="T1329" s="97">
        <f t="shared" si="394"/>
        <v>343.73066412637746</v>
      </c>
      <c r="U1329" s="97">
        <f t="shared" si="395"/>
        <v>622.28576897497965</v>
      </c>
      <c r="V1329" s="33">
        <f t="shared" si="396"/>
        <v>999.9999999999992</v>
      </c>
      <c r="W1329" s="101">
        <f t="shared" si="397"/>
        <v>1472.2244832634917</v>
      </c>
      <c r="X1329" s="108">
        <f t="shared" si="398"/>
        <v>33.983566898642088</v>
      </c>
      <c r="Y1329" s="32">
        <f>(uNES*L1329+ uOCEX*G1329+uEREX*'PH + UC'!H1329+uHOEX*I1329+uNES*S1329+ uOCEX*N1329+uEREX*O1329+uHOEX*P1329)/(1+oDR)^A$5:A$65536</f>
        <v>15.309573900262286</v>
      </c>
    </row>
    <row r="1330" spans="1:25" x14ac:dyDescent="0.25">
      <c r="A1330" s="4">
        <v>1324</v>
      </c>
      <c r="C1330" s="106">
        <f>IF(male=0,VLOOKUP((($A$5:$A$1570/'Life tables'!$I$2)*2)+age,lifetable,13,1),IF(male=1,VLOOKUP((($A$5:$A$1570/'Life tables'!$I$2)*2)+age,lifetable,10,1),"error"))</f>
        <v>6.997301124685551E-3</v>
      </c>
      <c r="F1330" s="97">
        <f t="shared" si="384"/>
        <v>4.9413796556437655</v>
      </c>
      <c r="G1330" s="97">
        <f t="shared" si="399"/>
        <v>0.49637192814725395</v>
      </c>
      <c r="H1330" s="97">
        <f t="shared" si="385"/>
        <v>1.1358861757588374E-2</v>
      </c>
      <c r="I1330" s="97">
        <f t="shared" si="386"/>
        <v>1.1358861757588374E-2</v>
      </c>
      <c r="J1330" s="97">
        <f t="shared" si="400"/>
        <v>3.8208548025324571E-2</v>
      </c>
      <c r="K1330" s="97">
        <f t="shared" si="387"/>
        <v>2.738508085999718E-2</v>
      </c>
      <c r="L1330" s="97">
        <f t="shared" si="388"/>
        <v>4.3566963750960133</v>
      </c>
      <c r="M1330" s="97">
        <f t="shared" si="389"/>
        <v>29.042187242998324</v>
      </c>
      <c r="N1330" s="97">
        <f t="shared" si="401"/>
        <v>2.7968255551019285</v>
      </c>
      <c r="O1330" s="97">
        <f t="shared" si="390"/>
        <v>6.6759936094859085E-2</v>
      </c>
      <c r="P1330" s="97">
        <f t="shared" si="391"/>
        <v>6.6759936094859085E-2</v>
      </c>
      <c r="Q1330" s="97">
        <f t="shared" si="402"/>
        <v>0.22372143881286552</v>
      </c>
      <c r="R1330" s="97">
        <f t="shared" si="392"/>
        <v>5.2332526638633314E-3</v>
      </c>
      <c r="S1330" s="97">
        <f t="shared" si="393"/>
        <v>25.882887124229949</v>
      </c>
      <c r="T1330" s="97">
        <f t="shared" si="394"/>
        <v>343.99259411321566</v>
      </c>
      <c r="U1330" s="97">
        <f t="shared" si="395"/>
        <v>622.31838730850347</v>
      </c>
      <c r="V1330" s="33">
        <f t="shared" si="396"/>
        <v>999.9999999999992</v>
      </c>
      <c r="W1330" s="101">
        <f t="shared" si="397"/>
        <v>1457.8342529272761</v>
      </c>
      <c r="X1330" s="108">
        <f t="shared" si="398"/>
        <v>33.689018578280042</v>
      </c>
      <c r="Y1330" s="32">
        <f>(uNES*L1330+ uOCEX*G1330+uEREX*'PH + UC'!H1330+uHOEX*I1330+uNES*S1330+ uOCEX*N1330+uEREX*O1330+uHOEX*P1330)/(1+oDR)^A$5:A$65536</f>
        <v>15.172515393513841</v>
      </c>
    </row>
    <row r="1331" spans="1:25" x14ac:dyDescent="0.25">
      <c r="A1331" s="4">
        <v>1325</v>
      </c>
      <c r="C1331" s="106">
        <f>IF(male=0,VLOOKUP((($A$5:$A$1570/'Life tables'!$I$2)*2)+age,lifetable,13,1),IF(male=1,VLOOKUP((($A$5:$A$1570/'Life tables'!$I$2)*2)+age,lifetable,10,1),"error"))</f>
        <v>6.997301124685551E-3</v>
      </c>
      <c r="F1331" s="97">
        <f t="shared" si="384"/>
        <v>4.8985361694242844</v>
      </c>
      <c r="G1331" s="97">
        <f t="shared" si="399"/>
        <v>0.49206821029003067</v>
      </c>
      <c r="H1331" s="97">
        <f t="shared" si="385"/>
        <v>1.1260376461761246E-2</v>
      </c>
      <c r="I1331" s="97">
        <f t="shared" si="386"/>
        <v>1.1260376461761246E-2</v>
      </c>
      <c r="J1331" s="97">
        <f t="shared" si="400"/>
        <v>3.7877266578670361E-2</v>
      </c>
      <c r="K1331" s="97">
        <f t="shared" si="387"/>
        <v>2.714764265119559E-2</v>
      </c>
      <c r="L1331" s="97">
        <f t="shared" si="388"/>
        <v>4.3189222969808654</v>
      </c>
      <c r="M1331" s="97">
        <f t="shared" si="389"/>
        <v>28.790482408855752</v>
      </c>
      <c r="N1331" s="97">
        <f t="shared" si="401"/>
        <v>2.7725858342233862</v>
      </c>
      <c r="O1331" s="97">
        <f t="shared" si="390"/>
        <v>6.6181336470060637E-2</v>
      </c>
      <c r="P1331" s="97">
        <f t="shared" si="391"/>
        <v>6.6181336470060637E-2</v>
      </c>
      <c r="Q1331" s="97">
        <f t="shared" si="402"/>
        <v>0.22178247439605472</v>
      </c>
      <c r="R1331" s="97">
        <f t="shared" si="392"/>
        <v>5.1878967482512431E-3</v>
      </c>
      <c r="S1331" s="97">
        <f t="shared" si="393"/>
        <v>25.658563530547937</v>
      </c>
      <c r="T1331" s="97">
        <f t="shared" si="394"/>
        <v>344.25225385419037</v>
      </c>
      <c r="U1331" s="97">
        <f t="shared" si="395"/>
        <v>622.35072284790294</v>
      </c>
      <c r="V1331" s="33">
        <f t="shared" si="396"/>
        <v>999.9999999999992</v>
      </c>
      <c r="W1331" s="101">
        <f t="shared" si="397"/>
        <v>1443.5850775174833</v>
      </c>
      <c r="X1331" s="108">
        <f t="shared" si="398"/>
        <v>33.397023297905861</v>
      </c>
      <c r="Y1331" s="32">
        <f>(uNES*L1331+ uOCEX*G1331+uEREX*'PH + UC'!H1331+uHOEX*I1331+uNES*S1331+ uOCEX*N1331+uEREX*O1331+uHOEX*P1331)/(1+oDR)^A$5:A$65536</f>
        <v>15.036683934417791</v>
      </c>
    </row>
    <row r="1332" spans="1:25" x14ac:dyDescent="0.25">
      <c r="A1332" s="4">
        <v>1326</v>
      </c>
      <c r="C1332" s="106">
        <f>IF(male=0,VLOOKUP((($A$5:$A$1570/'Life tables'!$I$2)*2)+age,lifetable,13,1),IF(male=1,VLOOKUP((($A$5:$A$1570/'Life tables'!$I$2)*2)+age,lifetable,10,1),"error"))</f>
        <v>6.997301124685551E-3</v>
      </c>
      <c r="F1332" s="97">
        <f t="shared" si="384"/>
        <v>4.8560648652364469</v>
      </c>
      <c r="G1332" s="97">
        <f t="shared" si="399"/>
        <v>0.48780187889681997</v>
      </c>
      <c r="H1332" s="97">
        <f t="shared" si="385"/>
        <v>1.1162746709231883E-2</v>
      </c>
      <c r="I1332" s="97">
        <f t="shared" si="386"/>
        <v>1.1162746709231883E-2</v>
      </c>
      <c r="J1332" s="97">
        <f t="shared" si="400"/>
        <v>3.7548862979099588E-2</v>
      </c>
      <c r="K1332" s="97">
        <f t="shared" si="387"/>
        <v>2.6912267071809569E-2</v>
      </c>
      <c r="L1332" s="97">
        <f t="shared" si="388"/>
        <v>4.2814763628702543</v>
      </c>
      <c r="M1332" s="97">
        <f t="shared" si="389"/>
        <v>28.540958432669413</v>
      </c>
      <c r="N1332" s="97">
        <f t="shared" si="401"/>
        <v>2.7485561346911362</v>
      </c>
      <c r="O1332" s="97">
        <f t="shared" si="390"/>
        <v>6.5607750033028378E-2</v>
      </c>
      <c r="P1332" s="97">
        <f t="shared" si="391"/>
        <v>6.5607750033028378E-2</v>
      </c>
      <c r="Q1332" s="97">
        <f t="shared" si="402"/>
        <v>0.21986030983924532</v>
      </c>
      <c r="R1332" s="97">
        <f t="shared" si="392"/>
        <v>5.1429338120182033E-3</v>
      </c>
      <c r="S1332" s="97">
        <f t="shared" si="393"/>
        <v>25.436183554260957</v>
      </c>
      <c r="T1332" s="97">
        <f t="shared" si="394"/>
        <v>344.50966302700874</v>
      </c>
      <c r="U1332" s="97">
        <f t="shared" si="395"/>
        <v>622.3827780487868</v>
      </c>
      <c r="V1332" s="33">
        <f t="shared" si="396"/>
        <v>999.9999999999992</v>
      </c>
      <c r="W1332" s="101">
        <f t="shared" si="397"/>
        <v>1429.4755744882591</v>
      </c>
      <c r="X1332" s="108">
        <f t="shared" si="398"/>
        <v>33.107558924203687</v>
      </c>
      <c r="Y1332" s="32">
        <f>(uNES*L1332+ uOCEX*G1332+uEREX*'PH + UC'!H1332+uHOEX*I1332+uNES*S1332+ uOCEX*N1332+uEREX*O1332+uHOEX*P1332)/(1+oDR)^A$5:A$65536</f>
        <v>14.902068535538538</v>
      </c>
    </row>
    <row r="1333" spans="1:25" x14ac:dyDescent="0.25">
      <c r="A1333" s="4">
        <v>1327</v>
      </c>
      <c r="C1333" s="106">
        <f>IF(male=0,VLOOKUP((($A$5:$A$1570/'Life tables'!$I$2)*2)+age,lifetable,13,1),IF(male=1,VLOOKUP((($A$5:$A$1570/'Life tables'!$I$2)*2)+age,lifetable,10,1),"error"))</f>
        <v>6.997301124685551E-3</v>
      </c>
      <c r="F1333" s="97">
        <f t="shared" si="384"/>
        <v>4.8139624696157863</v>
      </c>
      <c r="G1333" s="97">
        <f t="shared" si="399"/>
        <v>0.48357260514126538</v>
      </c>
      <c r="H1333" s="97">
        <f t="shared" si="385"/>
        <v>1.1065964975213092E-2</v>
      </c>
      <c r="I1333" s="97">
        <f t="shared" si="386"/>
        <v>1.1065964975213092E-2</v>
      </c>
      <c r="J1333" s="97">
        <f t="shared" si="400"/>
        <v>3.7223311914992258E-2</v>
      </c>
      <c r="K1333" s="97">
        <f t="shared" si="387"/>
        <v>2.6678935980328968E-2</v>
      </c>
      <c r="L1333" s="97">
        <f t="shared" si="388"/>
        <v>4.2443556866287739</v>
      </c>
      <c r="M1333" s="97">
        <f t="shared" si="389"/>
        <v>28.293596454587899</v>
      </c>
      <c r="N1333" s="97">
        <f t="shared" si="401"/>
        <v>2.7247346402606252</v>
      </c>
      <c r="O1333" s="97">
        <f t="shared" si="390"/>
        <v>6.5039133430193102E-2</v>
      </c>
      <c r="P1333" s="97">
        <f t="shared" si="391"/>
        <v>6.5039133430193102E-2</v>
      </c>
      <c r="Q1333" s="97">
        <f t="shared" si="402"/>
        <v>0.21795479985885169</v>
      </c>
      <c r="R1333" s="97">
        <f t="shared" si="392"/>
        <v>5.0983604567160579E-3</v>
      </c>
      <c r="S1333" s="97">
        <f t="shared" si="393"/>
        <v>25.215730387151318</v>
      </c>
      <c r="T1333" s="97">
        <f t="shared" si="394"/>
        <v>344.76484113878257</v>
      </c>
      <c r="U1333" s="97">
        <f t="shared" si="395"/>
        <v>622.4145553452239</v>
      </c>
      <c r="V1333" s="33">
        <f t="shared" si="396"/>
        <v>999.99999999999932</v>
      </c>
      <c r="W1333" s="101">
        <f t="shared" si="397"/>
        <v>1415.5043748128551</v>
      </c>
      <c r="X1333" s="108">
        <f t="shared" si="398"/>
        <v>32.820603515992794</v>
      </c>
      <c r="Y1333" s="32">
        <f>(uNES*L1333+ uOCEX*G1333+uEREX*'PH + UC'!H1333+uHOEX*I1333+uNES*S1333+ uOCEX*N1333+uEREX*O1333+uHOEX*P1333)/(1+oDR)^A$5:A$65536</f>
        <v>14.76865830794007</v>
      </c>
    </row>
    <row r="1334" spans="1:25" x14ac:dyDescent="0.25">
      <c r="A1334" s="4">
        <v>1328</v>
      </c>
      <c r="C1334" s="106">
        <f>IF(male=0,VLOOKUP((($A$5:$A$1570/'Life tables'!$I$2)*2)+age,lifetable,13,1),IF(male=1,VLOOKUP((($A$5:$A$1570/'Life tables'!$I$2)*2)+age,lifetable,10,1),"error"))</f>
        <v>6.997301124685551E-3</v>
      </c>
      <c r="F1334" s="97">
        <f t="shared" si="384"/>
        <v>4.7722257401606489</v>
      </c>
      <c r="G1334" s="97">
        <f t="shared" si="399"/>
        <v>0.47938006331733463</v>
      </c>
      <c r="H1334" s="97">
        <f t="shared" si="385"/>
        <v>1.0970023806322476E-2</v>
      </c>
      <c r="I1334" s="97">
        <f t="shared" si="386"/>
        <v>1.0970023806322476E-2</v>
      </c>
      <c r="J1334" s="97">
        <f t="shared" si="400"/>
        <v>3.6900588314917278E-2</v>
      </c>
      <c r="K1334" s="97">
        <f t="shared" si="387"/>
        <v>2.6447631407393486E-2</v>
      </c>
      <c r="L1334" s="97">
        <f t="shared" si="388"/>
        <v>4.2075574095083583</v>
      </c>
      <c r="M1334" s="97">
        <f t="shared" si="389"/>
        <v>28.048377775832147</v>
      </c>
      <c r="N1334" s="97">
        <f t="shared" si="401"/>
        <v>2.7011195501989165</v>
      </c>
      <c r="O1334" s="97">
        <f t="shared" si="390"/>
        <v>6.4475443678246244E-2</v>
      </c>
      <c r="P1334" s="97">
        <f t="shared" si="391"/>
        <v>6.4475443678246244E-2</v>
      </c>
      <c r="Q1334" s="97">
        <f t="shared" si="402"/>
        <v>0.21606580041208129</v>
      </c>
      <c r="R1334" s="97">
        <f t="shared" si="392"/>
        <v>5.0541733129210609E-3</v>
      </c>
      <c r="S1334" s="97">
        <f t="shared" si="393"/>
        <v>24.997187364551735</v>
      </c>
      <c r="T1334" s="97">
        <f t="shared" si="394"/>
        <v>345.01780752750955</v>
      </c>
      <c r="U1334" s="97">
        <f t="shared" si="395"/>
        <v>622.44605714994418</v>
      </c>
      <c r="V1334" s="33">
        <f t="shared" si="396"/>
        <v>999.9999999999992</v>
      </c>
      <c r="W1334" s="101">
        <f t="shared" si="397"/>
        <v>1401.670122853307</v>
      </c>
      <c r="X1334" s="108">
        <f t="shared" si="398"/>
        <v>32.536135322545483</v>
      </c>
      <c r="Y1334" s="32">
        <f>(uNES*L1334+ uOCEX*G1334+uEREX*'PH + UC'!H1334+uHOEX*I1334+uNES*S1334+ uOCEX*N1334+uEREX*O1334+uHOEX*P1334)/(1+oDR)^A$5:A$65536</f>
        <v>14.636442460296529</v>
      </c>
    </row>
    <row r="1335" spans="1:25" x14ac:dyDescent="0.25">
      <c r="A1335" s="4">
        <v>1329</v>
      </c>
      <c r="C1335" s="106">
        <f>IF(male=0,VLOOKUP((($A$5:$A$1570/'Life tables'!$I$2)*2)+age,lifetable,13,1),IF(male=1,VLOOKUP((($A$5:$A$1570/'Life tables'!$I$2)*2)+age,lifetable,10,1),"error"))</f>
        <v>6.997301124685551E-3</v>
      </c>
      <c r="F1335" s="97">
        <f t="shared" si="384"/>
        <v>4.730851465111007</v>
      </c>
      <c r="G1335" s="97">
        <f t="shared" si="399"/>
        <v>0.4752239307970112</v>
      </c>
      <c r="H1335" s="97">
        <f t="shared" si="385"/>
        <v>1.0874915819614238E-2</v>
      </c>
      <c r="I1335" s="97">
        <f t="shared" si="386"/>
        <v>1.0874915819614238E-2</v>
      </c>
      <c r="J1335" s="97">
        <f t="shared" si="400"/>
        <v>3.6580667344375845E-2</v>
      </c>
      <c r="K1335" s="97">
        <f t="shared" si="387"/>
        <v>2.6218335553458417E-2</v>
      </c>
      <c r="L1335" s="97">
        <f t="shared" si="388"/>
        <v>4.1710786997769329</v>
      </c>
      <c r="M1335" s="97">
        <f t="shared" si="389"/>
        <v>27.805283857434478</v>
      </c>
      <c r="N1335" s="97">
        <f t="shared" si="401"/>
        <v>2.6777090791632552</v>
      </c>
      <c r="O1335" s="97">
        <f t="shared" si="390"/>
        <v>6.3916638161241324E-2</v>
      </c>
      <c r="P1335" s="97">
        <f t="shared" si="391"/>
        <v>6.3916638161241324E-2</v>
      </c>
      <c r="Q1335" s="97">
        <f t="shared" si="402"/>
        <v>0.21419316868722058</v>
      </c>
      <c r="R1335" s="97">
        <f t="shared" si="392"/>
        <v>5.0103690400066557E-3</v>
      </c>
      <c r="S1335" s="97">
        <f t="shared" si="393"/>
        <v>24.780537964221512</v>
      </c>
      <c r="T1335" s="97">
        <f t="shared" si="394"/>
        <v>345.26858136354116</v>
      </c>
      <c r="U1335" s="97">
        <f t="shared" si="395"/>
        <v>622.47728585453763</v>
      </c>
      <c r="V1335" s="33">
        <f t="shared" si="396"/>
        <v>999.9999999999992</v>
      </c>
      <c r="W1335" s="101">
        <f t="shared" si="397"/>
        <v>1387.971476231246</v>
      </c>
      <c r="X1335" s="108">
        <f t="shared" si="398"/>
        <v>32.254132781920418</v>
      </c>
      <c r="Y1335" s="32">
        <f>(uNES*L1335+ uOCEX*G1335+uEREX*'PH + UC'!H1335+uHOEX*I1335+uNES*S1335+ uOCEX*N1335+uEREX*O1335+uHOEX*P1335)/(1+oDR)^A$5:A$65536</f>
        <v>14.505410298011125</v>
      </c>
    </row>
    <row r="1336" spans="1:25" x14ac:dyDescent="0.25">
      <c r="A1336" s="4">
        <v>1330</v>
      </c>
      <c r="C1336" s="106">
        <f>IF(male=0,VLOOKUP((($A$5:$A$1570/'Life tables'!$I$2)*2)+age,lifetable,13,1),IF(male=1,VLOOKUP((($A$5:$A$1570/'Life tables'!$I$2)*2)+age,lifetable,10,1),"error"))</f>
        <v>7.7932954904519347E-3</v>
      </c>
      <c r="F1336" s="97">
        <f t="shared" si="384"/>
        <v>4.6898364629394997</v>
      </c>
      <c r="G1336" s="97">
        <f t="shared" si="399"/>
        <v>0.47110388798921315</v>
      </c>
      <c r="H1336" s="97">
        <f t="shared" si="385"/>
        <v>1.0780633701639104E-2</v>
      </c>
      <c r="I1336" s="97">
        <f t="shared" si="386"/>
        <v>1.0780633701639104E-2</v>
      </c>
      <c r="J1336" s="97">
        <f t="shared" si="400"/>
        <v>4.0388766491406561E-2</v>
      </c>
      <c r="K1336" s="97">
        <f t="shared" si="387"/>
        <v>2.599103078652823E-2</v>
      </c>
      <c r="L1336" s="97">
        <f t="shared" si="388"/>
        <v>4.1307915102690735</v>
      </c>
      <c r="M1336" s="97">
        <f t="shared" si="389"/>
        <v>27.564296318980919</v>
      </c>
      <c r="N1336" s="97">
        <f t="shared" si="401"/>
        <v>2.6545014570799523</v>
      </c>
      <c r="O1336" s="97">
        <f t="shared" si="390"/>
        <v>6.336267462770287E-2</v>
      </c>
      <c r="P1336" s="97">
        <f t="shared" si="391"/>
        <v>6.336267462770287E-2</v>
      </c>
      <c r="Q1336" s="97">
        <f t="shared" si="402"/>
        <v>0.23649162852793226</v>
      </c>
      <c r="R1336" s="97">
        <f t="shared" si="392"/>
        <v>4.9669443259168448E-3</v>
      </c>
      <c r="S1336" s="97">
        <f t="shared" si="393"/>
        <v>24.54161093979171</v>
      </c>
      <c r="T1336" s="97">
        <f t="shared" si="394"/>
        <v>345.54546175856052</v>
      </c>
      <c r="U1336" s="97">
        <f t="shared" si="395"/>
        <v>622.50824382965004</v>
      </c>
      <c r="V1336" s="33">
        <f t="shared" si="396"/>
        <v>999.9999999999992</v>
      </c>
      <c r="W1336" s="101">
        <f t="shared" si="397"/>
        <v>1373.3570640538976</v>
      </c>
      <c r="X1336" s="108">
        <f t="shared" si="398"/>
        <v>31.946294411788632</v>
      </c>
      <c r="Y1336" s="32">
        <f>(uNES*L1336+ uOCEX*G1336+uEREX*'PH + UC'!H1336+uHOEX*I1336+uNES*S1336+ uOCEX*N1336+uEREX*O1336+uHOEX*P1336)/(1+oDR)^A$5:A$65536</f>
        <v>14.362626606829044</v>
      </c>
    </row>
    <row r="1337" spans="1:25" x14ac:dyDescent="0.25">
      <c r="A1337" s="4">
        <v>1331</v>
      </c>
      <c r="C1337" s="106">
        <f>IF(male=0,VLOOKUP((($A$5:$A$1570/'Life tables'!$I$2)*2)+age,lifetable,13,1),IF(male=1,VLOOKUP((($A$5:$A$1570/'Life tables'!$I$2)*2)+age,lifetable,10,1),"error"))</f>
        <v>7.7932954904519347E-3</v>
      </c>
      <c r="F1337" s="97">
        <f t="shared" si="384"/>
        <v>4.6450346802354341</v>
      </c>
      <c r="G1337" s="97">
        <f t="shared" si="399"/>
        <v>0.46660345515162455</v>
      </c>
      <c r="H1337" s="97">
        <f t="shared" si="385"/>
        <v>1.0677646825160637E-2</v>
      </c>
      <c r="I1337" s="97">
        <f t="shared" si="386"/>
        <v>1.0677646825160637E-2</v>
      </c>
      <c r="J1337" s="97">
        <f t="shared" si="400"/>
        <v>4.0002934543036425E-2</v>
      </c>
      <c r="K1337" s="97">
        <f t="shared" si="387"/>
        <v>2.5742739716518751E-2</v>
      </c>
      <c r="L1337" s="97">
        <f t="shared" si="388"/>
        <v>4.0913302571739329</v>
      </c>
      <c r="M1337" s="97">
        <f t="shared" si="389"/>
        <v>27.301259731553202</v>
      </c>
      <c r="N1337" s="97">
        <f t="shared" si="401"/>
        <v>2.6291704638083626</v>
      </c>
      <c r="O1337" s="97">
        <f t="shared" si="390"/>
        <v>6.2758026443998388E-2</v>
      </c>
      <c r="P1337" s="97">
        <f t="shared" si="391"/>
        <v>6.2758026443998388E-2</v>
      </c>
      <c r="Q1337" s="97">
        <f t="shared" si="402"/>
        <v>0.23423487035774904</v>
      </c>
      <c r="R1337" s="97">
        <f t="shared" si="392"/>
        <v>4.9195464866862099E-3</v>
      </c>
      <c r="S1337" s="97">
        <f t="shared" si="393"/>
        <v>24.307418798012407</v>
      </c>
      <c r="T1337" s="97">
        <f t="shared" si="394"/>
        <v>345.81969956346131</v>
      </c>
      <c r="U1337" s="97">
        <f t="shared" si="395"/>
        <v>622.53890611585325</v>
      </c>
      <c r="V1337" s="33">
        <f t="shared" si="396"/>
        <v>999.9999999999992</v>
      </c>
      <c r="W1337" s="101">
        <f t="shared" si="397"/>
        <v>1358.7384821551077</v>
      </c>
      <c r="X1337" s="108">
        <f t="shared" si="398"/>
        <v>31.641394320684647</v>
      </c>
      <c r="Y1337" s="32">
        <f>(uNES*L1337+ uOCEX*G1337+uEREX*'PH + UC'!H1337+uHOEX*I1337+uNES*S1337+ uOCEX*N1337+uEREX*O1337+uHOEX*P1337)/(1+oDR)^A$5:A$65536</f>
        <v>14.221456517197636</v>
      </c>
    </row>
    <row r="1338" spans="1:25" x14ac:dyDescent="0.25">
      <c r="A1338" s="4">
        <v>1332</v>
      </c>
      <c r="C1338" s="106">
        <f>IF(male=0,VLOOKUP((($A$5:$A$1570/'Life tables'!$I$2)*2)+age,lifetable,13,1),IF(male=1,VLOOKUP((($A$5:$A$1570/'Life tables'!$I$2)*2)+age,lifetable,10,1),"error"))</f>
        <v>7.7932954904519347E-3</v>
      </c>
      <c r="F1338" s="97">
        <f t="shared" si="384"/>
        <v>4.6006628902520141</v>
      </c>
      <c r="G1338" s="97">
        <f t="shared" si="399"/>
        <v>0.46214621598275002</v>
      </c>
      <c r="H1338" s="97">
        <f t="shared" si="385"/>
        <v>1.0575648382725079E-2</v>
      </c>
      <c r="I1338" s="97">
        <f t="shared" si="386"/>
        <v>1.0575648382725079E-2</v>
      </c>
      <c r="J1338" s="97">
        <f t="shared" si="400"/>
        <v>3.9620805682337779E-2</v>
      </c>
      <c r="K1338" s="97">
        <f t="shared" si="387"/>
        <v>2.5496831662234574E-2</v>
      </c>
      <c r="L1338" s="97">
        <f t="shared" si="388"/>
        <v>4.0522477401592418</v>
      </c>
      <c r="M1338" s="97">
        <f t="shared" si="389"/>
        <v>27.040731430432633</v>
      </c>
      <c r="N1338" s="97">
        <f t="shared" si="401"/>
        <v>2.604081023942673</v>
      </c>
      <c r="O1338" s="97">
        <f t="shared" si="390"/>
        <v>6.21591441150545E-2</v>
      </c>
      <c r="P1338" s="97">
        <f t="shared" si="391"/>
        <v>6.21591441150545E-2</v>
      </c>
      <c r="Q1338" s="97">
        <f t="shared" si="402"/>
        <v>0.23199963237102084</v>
      </c>
      <c r="R1338" s="97">
        <f t="shared" si="392"/>
        <v>4.8726006277382168E-3</v>
      </c>
      <c r="S1338" s="97">
        <f t="shared" si="393"/>
        <v>24.07545988526109</v>
      </c>
      <c r="T1338" s="97">
        <f t="shared" si="394"/>
        <v>346.09132000151465</v>
      </c>
      <c r="U1338" s="97">
        <f t="shared" si="395"/>
        <v>622.5692755481432</v>
      </c>
      <c r="V1338" s="33">
        <f t="shared" si="396"/>
        <v>999.99999999999909</v>
      </c>
      <c r="W1338" s="101">
        <f t="shared" si="397"/>
        <v>1344.2759710638843</v>
      </c>
      <c r="X1338" s="108">
        <f t="shared" si="398"/>
        <v>31.339404450341313</v>
      </c>
      <c r="Y1338" s="32">
        <f>(uNES*L1338+ uOCEX*G1338+uEREX*'PH + UC'!H1338+uHOEX*I1338+uNES*S1338+ uOCEX*N1338+uEREX*O1338+uHOEX*P1338)/(1+oDR)^A$5:A$65536</f>
        <v>14.081674080395151</v>
      </c>
    </row>
    <row r="1339" spans="1:25" x14ac:dyDescent="0.25">
      <c r="A1339" s="4">
        <v>1333</v>
      </c>
      <c r="C1339" s="106">
        <f>IF(male=0,VLOOKUP((($A$5:$A$1570/'Life tables'!$I$2)*2)+age,lifetable,13,1),IF(male=1,VLOOKUP((($A$5:$A$1570/'Life tables'!$I$2)*2)+age,lifetable,10,1),"error"))</f>
        <v>7.7932954904519347E-3</v>
      </c>
      <c r="F1339" s="97">
        <f t="shared" si="384"/>
        <v>4.5567168513376473</v>
      </c>
      <c r="G1339" s="97">
        <f t="shared" si="399"/>
        <v>0.45773174439980974</v>
      </c>
      <c r="H1339" s="97">
        <f t="shared" si="385"/>
        <v>1.0474628623951482E-2</v>
      </c>
      <c r="I1339" s="97">
        <f t="shared" si="386"/>
        <v>1.0474628623951482E-2</v>
      </c>
      <c r="J1339" s="97">
        <f t="shared" si="400"/>
        <v>3.9242343380302164E-2</v>
      </c>
      <c r="K1339" s="97">
        <f t="shared" si="387"/>
        <v>2.5253283116481368E-2</v>
      </c>
      <c r="L1339" s="97">
        <f t="shared" si="388"/>
        <v>4.013540223193151</v>
      </c>
      <c r="M1339" s="97">
        <f t="shared" si="389"/>
        <v>26.782687599003662</v>
      </c>
      <c r="N1339" s="97">
        <f t="shared" si="401"/>
        <v>2.5792308438912048</v>
      </c>
      <c r="O1339" s="97">
        <f t="shared" si="390"/>
        <v>6.1565972893075555E-2</v>
      </c>
      <c r="P1339" s="97">
        <f t="shared" si="391"/>
        <v>6.1565972893075555E-2</v>
      </c>
      <c r="Q1339" s="97">
        <f t="shared" si="402"/>
        <v>0.22978571022985583</v>
      </c>
      <c r="R1339" s="97">
        <f t="shared" si="392"/>
        <v>4.8261024574413249E-3</v>
      </c>
      <c r="S1339" s="97">
        <f t="shared" si="393"/>
        <v>23.845712996639008</v>
      </c>
      <c r="T1339" s="97">
        <f t="shared" si="394"/>
        <v>346.3603480551248</v>
      </c>
      <c r="U1339" s="97">
        <f t="shared" si="395"/>
        <v>622.59935493371711</v>
      </c>
      <c r="V1339" s="33">
        <f t="shared" si="396"/>
        <v>999.99999999999909</v>
      </c>
      <c r="W1339" s="101">
        <f t="shared" si="397"/>
        <v>1329.9678654709553</v>
      </c>
      <c r="X1339" s="108">
        <f t="shared" si="398"/>
        <v>31.040297011157229</v>
      </c>
      <c r="Y1339" s="32">
        <f>(uNES*L1339+ uOCEX*G1339+uEREX*'PH + UC'!H1339+uHOEX*I1339+uNES*S1339+ uOCEX*N1339+uEREX*O1339+uHOEX*P1339)/(1+oDR)^A$5:A$65536</f>
        <v>13.94326565088369</v>
      </c>
    </row>
    <row r="1340" spans="1:25" x14ac:dyDescent="0.25">
      <c r="A1340" s="4">
        <v>1334</v>
      </c>
      <c r="C1340" s="106">
        <f>IF(male=0,VLOOKUP((($A$5:$A$1570/'Life tables'!$I$2)*2)+age,lifetable,13,1),IF(male=1,VLOOKUP((($A$5:$A$1570/'Life tables'!$I$2)*2)+age,lifetable,10,1),"error"))</f>
        <v>7.7932954904519347E-3</v>
      </c>
      <c r="F1340" s="97">
        <f t="shared" si="384"/>
        <v>4.5131923702212227</v>
      </c>
      <c r="G1340" s="97">
        <f t="shared" si="399"/>
        <v>0.45335961917994466</v>
      </c>
      <c r="H1340" s="97">
        <f t="shared" si="385"/>
        <v>1.0374577909672208E-2</v>
      </c>
      <c r="I1340" s="97">
        <f t="shared" si="386"/>
        <v>1.0374577909672208E-2</v>
      </c>
      <c r="J1340" s="97">
        <f t="shared" si="400"/>
        <v>3.8867511524572781E-2</v>
      </c>
      <c r="K1340" s="97">
        <f t="shared" si="387"/>
        <v>2.5012070840188982E-2</v>
      </c>
      <c r="L1340" s="97">
        <f t="shared" si="388"/>
        <v>3.975204012857172</v>
      </c>
      <c r="M1340" s="97">
        <f t="shared" si="389"/>
        <v>26.527104640936003</v>
      </c>
      <c r="N1340" s="97">
        <f t="shared" si="401"/>
        <v>2.5546176512762271</v>
      </c>
      <c r="O1340" s="97">
        <f t="shared" si="390"/>
        <v>6.0978458536640655E-2</v>
      </c>
      <c r="P1340" s="97">
        <f t="shared" si="391"/>
        <v>6.0978458536640655E-2</v>
      </c>
      <c r="Q1340" s="97">
        <f t="shared" si="402"/>
        <v>0.22759290148632971</v>
      </c>
      <c r="R1340" s="97">
        <f t="shared" si="392"/>
        <v>4.7800477238582641E-3</v>
      </c>
      <c r="S1340" s="97">
        <f t="shared" si="393"/>
        <v>23.618157123376307</v>
      </c>
      <c r="T1340" s="97">
        <f t="shared" si="394"/>
        <v>346.62680846813572</v>
      </c>
      <c r="U1340" s="97">
        <f t="shared" si="395"/>
        <v>622.62914705228116</v>
      </c>
      <c r="V1340" s="33">
        <f t="shared" si="396"/>
        <v>999.99999999999909</v>
      </c>
      <c r="W1340" s="101">
        <f t="shared" si="397"/>
        <v>1315.812517749403</v>
      </c>
      <c r="X1340" s="108">
        <f t="shared" si="398"/>
        <v>30.744044479582275</v>
      </c>
      <c r="Y1340" s="32">
        <f>(uNES*L1340+ uOCEX*G1340+uEREX*'PH + UC'!H1340+uHOEX*I1340+uNES*S1340+ uOCEX*N1340+uEREX*O1340+uHOEX*P1340)/(1+oDR)^A$5:A$65536</f>
        <v>13.80621771761988</v>
      </c>
    </row>
    <row r="1341" spans="1:25" x14ac:dyDescent="0.25">
      <c r="A1341" s="4">
        <v>1335</v>
      </c>
      <c r="C1341" s="106">
        <f>IF(male=0,VLOOKUP((($A$5:$A$1570/'Life tables'!$I$2)*2)+age,lifetable,13,1),IF(male=1,VLOOKUP((($A$5:$A$1570/'Life tables'!$I$2)*2)+age,lifetable,10,1),"error"))</f>
        <v>7.7932954904519347E-3</v>
      </c>
      <c r="F1341" s="97">
        <f t="shared" si="384"/>
        <v>4.470085301097666</v>
      </c>
      <c r="G1341" s="97">
        <f t="shared" si="399"/>
        <v>0.44902942386835831</v>
      </c>
      <c r="H1341" s="97">
        <f t="shared" si="385"/>
        <v>1.0275486709830877E-2</v>
      </c>
      <c r="I1341" s="97">
        <f t="shared" si="386"/>
        <v>1.0275486709830877E-2</v>
      </c>
      <c r="J1341" s="97">
        <f t="shared" si="400"/>
        <v>3.8496274411569276E-2</v>
      </c>
      <c r="K1341" s="97">
        <f t="shared" si="387"/>
        <v>2.4773171857343616E-2</v>
      </c>
      <c r="L1341" s="97">
        <f t="shared" si="388"/>
        <v>3.9372354575407331</v>
      </c>
      <c r="M1341" s="97">
        <f t="shared" si="389"/>
        <v>26.273959178484613</v>
      </c>
      <c r="N1341" s="97">
        <f t="shared" si="401"/>
        <v>2.5302391947702407</v>
      </c>
      <c r="O1341" s="97">
        <f t="shared" si="390"/>
        <v>6.0396547306795778E-2</v>
      </c>
      <c r="P1341" s="97">
        <f t="shared" si="391"/>
        <v>6.0396547306795778E-2</v>
      </c>
      <c r="Q1341" s="97">
        <f t="shared" si="402"/>
        <v>0.22542100556789985</v>
      </c>
      <c r="R1341" s="97">
        <f t="shared" si="392"/>
        <v>4.7344322144397015E-3</v>
      </c>
      <c r="S1341" s="97">
        <f t="shared" si="393"/>
        <v>23.392771451318442</v>
      </c>
      <c r="T1341" s="97">
        <f t="shared" si="394"/>
        <v>346.89072574811519</v>
      </c>
      <c r="U1341" s="97">
        <f t="shared" si="395"/>
        <v>622.65865465635295</v>
      </c>
      <c r="V1341" s="33">
        <f t="shared" si="396"/>
        <v>999.99999999999909</v>
      </c>
      <c r="W1341" s="101">
        <f t="shared" si="397"/>
        <v>1301.808297772026</v>
      </c>
      <c r="X1341" s="108">
        <f t="shared" si="398"/>
        <v>30.450619595531027</v>
      </c>
      <c r="Y1341" s="32">
        <f>(uNES*L1341+ uOCEX*G1341+uEREX*'PH + UC'!H1341+uHOEX*I1341+uNES*S1341+ uOCEX*N1341+uEREX*O1341+uHOEX*P1341)/(1+oDR)^A$5:A$65536</f>
        <v>13.670516902711348</v>
      </c>
    </row>
    <row r="1342" spans="1:25" x14ac:dyDescent="0.25">
      <c r="A1342" s="4">
        <v>1336</v>
      </c>
      <c r="C1342" s="106">
        <f>IF(male=0,VLOOKUP((($A$5:$A$1570/'Life tables'!$I$2)*2)+age,lifetable,13,1),IF(male=1,VLOOKUP((($A$5:$A$1570/'Life tables'!$I$2)*2)+age,lifetable,10,1),"error"))</f>
        <v>7.7932954904519347E-3</v>
      </c>
      <c r="F1342" s="97">
        <f t="shared" si="384"/>
        <v>4.4273915447481809</v>
      </c>
      <c r="G1342" s="97">
        <f t="shared" si="399"/>
        <v>0.44474074668994346</v>
      </c>
      <c r="H1342" s="97">
        <f t="shared" si="385"/>
        <v>1.0177345601460044E-2</v>
      </c>
      <c r="I1342" s="97">
        <f t="shared" si="386"/>
        <v>1.0177345601460044E-2</v>
      </c>
      <c r="J1342" s="97">
        <f t="shared" si="400"/>
        <v>3.8128596738911238E-2</v>
      </c>
      <c r="K1342" s="97">
        <f t="shared" si="387"/>
        <v>2.4536563450112184E-2</v>
      </c>
      <c r="L1342" s="97">
        <f t="shared" si="388"/>
        <v>3.899630946666294</v>
      </c>
      <c r="M1342" s="97">
        <f t="shared" si="389"/>
        <v>26.023228050782844</v>
      </c>
      <c r="N1342" s="97">
        <f t="shared" si="401"/>
        <v>2.5060932439316073</v>
      </c>
      <c r="O1342" s="97">
        <f t="shared" si="390"/>
        <v>5.9820185963130192E-2</v>
      </c>
      <c r="P1342" s="97">
        <f t="shared" si="391"/>
        <v>5.9820185963130192E-2</v>
      </c>
      <c r="Q1342" s="97">
        <f t="shared" si="402"/>
        <v>0.22326982376276142</v>
      </c>
      <c r="R1342" s="97">
        <f t="shared" si="392"/>
        <v>4.6892517557166735E-3</v>
      </c>
      <c r="S1342" s="97">
        <f t="shared" si="393"/>
        <v>23.169535359406499</v>
      </c>
      <c r="T1342" s="97">
        <f t="shared" si="394"/>
        <v>347.15212416861687</v>
      </c>
      <c r="U1342" s="97">
        <f t="shared" si="395"/>
        <v>622.68788047155874</v>
      </c>
      <c r="V1342" s="33">
        <f t="shared" si="396"/>
        <v>999.99999999999909</v>
      </c>
      <c r="W1342" s="101">
        <f t="shared" si="397"/>
        <v>1287.9535927302886</v>
      </c>
      <c r="X1342" s="108">
        <f t="shared" si="398"/>
        <v>30.159995359823526</v>
      </c>
      <c r="Y1342" s="32">
        <f>(uNES*L1342+ uOCEX*G1342+uEREX*'PH + UC'!H1342+uHOEX*I1342+uNES*S1342+ uOCEX*N1342+uEREX*O1342+uHOEX*P1342)/(1+oDR)^A$5:A$65536</f>
        <v>13.536149960087682</v>
      </c>
    </row>
    <row r="1343" spans="1:25" x14ac:dyDescent="0.25">
      <c r="A1343" s="4">
        <v>1337</v>
      </c>
      <c r="C1343" s="106">
        <f>IF(male=0,VLOOKUP((($A$5:$A$1570/'Life tables'!$I$2)*2)+age,lifetable,13,1),IF(male=1,VLOOKUP((($A$5:$A$1570/'Life tables'!$I$2)*2)+age,lifetable,10,1),"error"))</f>
        <v>7.7932954904519347E-3</v>
      </c>
      <c r="F1343" s="97">
        <f t="shared" si="384"/>
        <v>4.3851070476933378</v>
      </c>
      <c r="G1343" s="97">
        <f t="shared" si="399"/>
        <v>0.44049318046420788</v>
      </c>
      <c r="H1343" s="97">
        <f t="shared" si="385"/>
        <v>1.008014526673439E-2</v>
      </c>
      <c r="I1343" s="97">
        <f t="shared" si="386"/>
        <v>1.008014526673439E-2</v>
      </c>
      <c r="J1343" s="97">
        <f t="shared" si="400"/>
        <v>3.7764443598124718E-2</v>
      </c>
      <c r="K1343" s="97">
        <f t="shared" si="387"/>
        <v>2.4302223154148764E-2</v>
      </c>
      <c r="L1343" s="97">
        <f t="shared" si="388"/>
        <v>3.8623869099433876</v>
      </c>
      <c r="M1343" s="97">
        <f t="shared" si="389"/>
        <v>25.774888312130184</v>
      </c>
      <c r="N1343" s="97">
        <f t="shared" si="401"/>
        <v>2.4821775890396518</v>
      </c>
      <c r="O1343" s="97">
        <f t="shared" si="390"/>
        <v>5.9249321759840455E-2</v>
      </c>
      <c r="P1343" s="97">
        <f t="shared" si="391"/>
        <v>5.9249321759840455E-2</v>
      </c>
      <c r="Q1343" s="97">
        <f t="shared" si="402"/>
        <v>0.22113915920515664</v>
      </c>
      <c r="R1343" s="97">
        <f t="shared" si="392"/>
        <v>4.6445022129920467E-3</v>
      </c>
      <c r="S1343" s="97">
        <f t="shared" si="393"/>
        <v>22.948428418152702</v>
      </c>
      <c r="T1343" s="97">
        <f t="shared" si="394"/>
        <v>347.41102777142015</v>
      </c>
      <c r="U1343" s="97">
        <f t="shared" si="395"/>
        <v>622.71682719692592</v>
      </c>
      <c r="V1343" s="33">
        <f t="shared" si="396"/>
        <v>999.99999999999909</v>
      </c>
      <c r="W1343" s="101">
        <f t="shared" si="397"/>
        <v>1274.2468069548581</v>
      </c>
      <c r="X1343" s="108">
        <f t="shared" si="398"/>
        <v>29.872145031653098</v>
      </c>
      <c r="Y1343" s="32">
        <f>(uNES*L1343+ uOCEX*G1343+uEREX*'PH + UC'!H1343+uHOEX*I1343+uNES*S1343+ uOCEX*N1343+uEREX*O1343+uHOEX*P1343)/(1+oDR)^A$5:A$65536</f>
        <v>13.403103774185658</v>
      </c>
    </row>
    <row r="1344" spans="1:25" x14ac:dyDescent="0.25">
      <c r="A1344" s="4">
        <v>1338</v>
      </c>
      <c r="C1344" s="106">
        <f>IF(male=0,VLOOKUP((($A$5:$A$1570/'Life tables'!$I$2)*2)+age,lifetable,13,1),IF(male=1,VLOOKUP((($A$5:$A$1570/'Life tables'!$I$2)*2)+age,lifetable,10,1),"error"))</f>
        <v>7.7932954904519347E-3</v>
      </c>
      <c r="F1344" s="97">
        <f t="shared" si="384"/>
        <v>4.3432278013773047</v>
      </c>
      <c r="G1344" s="97">
        <f t="shared" si="399"/>
        <v>0.43628632252332883</v>
      </c>
      <c r="H1344" s="97">
        <f t="shared" si="385"/>
        <v>9.9838764910954864E-3</v>
      </c>
      <c r="I1344" s="97">
        <f t="shared" si="386"/>
        <v>9.9838764910954864E-3</v>
      </c>
      <c r="J1344" s="97">
        <f t="shared" si="400"/>
        <v>3.74037804676167E-2</v>
      </c>
      <c r="K1344" s="97">
        <f t="shared" si="387"/>
        <v>2.4070128754073591E-2</v>
      </c>
      <c r="L1344" s="97">
        <f t="shared" si="388"/>
        <v>3.8254998166500944</v>
      </c>
      <c r="M1344" s="97">
        <f t="shared" si="389"/>
        <v>25.528917230275791</v>
      </c>
      <c r="N1344" s="97">
        <f t="shared" si="401"/>
        <v>2.4584900409293664</v>
      </c>
      <c r="O1344" s="97">
        <f t="shared" si="390"/>
        <v>5.8683902441784737E-2</v>
      </c>
      <c r="P1344" s="97">
        <f t="shared" si="391"/>
        <v>5.8683902441784737E-2</v>
      </c>
      <c r="Q1344" s="97">
        <f t="shared" si="402"/>
        <v>0.21902881686064823</v>
      </c>
      <c r="R1344" s="97">
        <f t="shared" si="392"/>
        <v>4.6001794900312216E-3</v>
      </c>
      <c r="S1344" s="97">
        <f t="shared" si="393"/>
        <v>22.729430388112178</v>
      </c>
      <c r="T1344" s="97">
        <f t="shared" si="394"/>
        <v>347.66746036874844</v>
      </c>
      <c r="U1344" s="97">
        <f t="shared" si="395"/>
        <v>622.74549750517008</v>
      </c>
      <c r="V1344" s="33">
        <f t="shared" si="396"/>
        <v>999.99999999999932</v>
      </c>
      <c r="W1344" s="101">
        <f t="shared" si="397"/>
        <v>1260.6863617377385</v>
      </c>
      <c r="X1344" s="108">
        <f t="shared" si="398"/>
        <v>29.587042126080728</v>
      </c>
      <c r="Y1344" s="32">
        <f>(uNES*L1344+ uOCEX*G1344+uEREX*'PH + UC'!H1344+uHOEX*I1344+uNES*S1344+ uOCEX*N1344+uEREX*O1344+uHOEX*P1344)/(1+oDR)^A$5:A$65536</f>
        <v>13.271365358648405</v>
      </c>
    </row>
    <row r="1345" spans="1:25" x14ac:dyDescent="0.25">
      <c r="A1345" s="4">
        <v>1339</v>
      </c>
      <c r="C1345" s="106">
        <f>IF(male=0,VLOOKUP((($A$5:$A$1570/'Life tables'!$I$2)*2)+age,lifetable,13,1),IF(male=1,VLOOKUP((($A$5:$A$1570/'Life tables'!$I$2)*2)+age,lifetable,10,1),"error"))</f>
        <v>7.7932954904519347E-3</v>
      </c>
      <c r="F1345" s="97">
        <f t="shared" si="384"/>
        <v>4.3017498413816044</v>
      </c>
      <c r="G1345" s="97">
        <f t="shared" si="399"/>
        <v>0.43211977463317319</v>
      </c>
      <c r="H1345" s="97">
        <f t="shared" si="385"/>
        <v>9.8885301614444494E-3</v>
      </c>
      <c r="I1345" s="97">
        <f t="shared" si="386"/>
        <v>9.8885301614444494E-3</v>
      </c>
      <c r="J1345" s="97">
        <f t="shared" si="400"/>
        <v>3.7046573205904168E-2</v>
      </c>
      <c r="K1345" s="97">
        <f t="shared" si="387"/>
        <v>2.384025827911572E-2</v>
      </c>
      <c r="L1345" s="97">
        <f t="shared" si="388"/>
        <v>3.7889661749405223</v>
      </c>
      <c r="M1345" s="97">
        <f t="shared" si="389"/>
        <v>25.285292284699125</v>
      </c>
      <c r="N1345" s="97">
        <f t="shared" si="401"/>
        <v>2.4350284308258296</v>
      </c>
      <c r="O1345" s="97">
        <f t="shared" si="390"/>
        <v>5.8123876240530462E-2</v>
      </c>
      <c r="P1345" s="97">
        <f t="shared" si="391"/>
        <v>5.8123876240530462E-2</v>
      </c>
      <c r="Q1345" s="97">
        <f t="shared" si="402"/>
        <v>0.21693860351136779</v>
      </c>
      <c r="R1345" s="97">
        <f t="shared" si="392"/>
        <v>4.5562795287523057E-3</v>
      </c>
      <c r="S1345" s="97">
        <f t="shared" si="393"/>
        <v>22.512521218352113</v>
      </c>
      <c r="T1345" s="97">
        <f t="shared" si="394"/>
        <v>347.9214455454657</v>
      </c>
      <c r="U1345" s="97">
        <f t="shared" si="395"/>
        <v>622.77389404297799</v>
      </c>
      <c r="V1345" s="33">
        <f t="shared" si="396"/>
        <v>999.99999999999932</v>
      </c>
      <c r="W1345" s="101">
        <f t="shared" si="397"/>
        <v>1247.2706951559969</v>
      </c>
      <c r="X1345" s="108">
        <f t="shared" si="398"/>
        <v>29.304660411555588</v>
      </c>
      <c r="Y1345" s="32">
        <f>(uNES*L1345+ uOCEX*G1345+uEREX*'PH + UC'!H1345+uHOEX*I1345+uNES*S1345+ uOCEX*N1345+uEREX*O1345+uHOEX*P1345)/(1+oDR)^A$5:A$65536</f>
        <v>13.140921855038446</v>
      </c>
    </row>
    <row r="1346" spans="1:25" x14ac:dyDescent="0.25">
      <c r="A1346" s="4">
        <v>1340</v>
      </c>
      <c r="C1346" s="106">
        <f>IF(male=0,VLOOKUP((($A$5:$A$1570/'Life tables'!$I$2)*2)+age,lifetable,13,1),IF(male=1,VLOOKUP((($A$5:$A$1570/'Life tables'!$I$2)*2)+age,lifetable,10,1),"error"))</f>
        <v>7.7932954904519347E-3</v>
      </c>
      <c r="F1346" s="97">
        <f t="shared" si="384"/>
        <v>4.2606692466668612</v>
      </c>
      <c r="G1346" s="97">
        <f t="shared" si="399"/>
        <v>0.42799314291712942</v>
      </c>
      <c r="H1346" s="97">
        <f t="shared" si="385"/>
        <v>9.7940972643989193E-3</v>
      </c>
      <c r="I1346" s="97">
        <f t="shared" si="386"/>
        <v>9.7940972643989193E-3</v>
      </c>
      <c r="J1346" s="97">
        <f t="shared" si="400"/>
        <v>3.6692788045083878E-2</v>
      </c>
      <c r="K1346" s="97">
        <f t="shared" si="387"/>
        <v>2.3612589998910798E-2</v>
      </c>
      <c r="L1346" s="97">
        <f t="shared" si="388"/>
        <v>3.7527825311769396</v>
      </c>
      <c r="M1346" s="97">
        <f t="shared" si="389"/>
        <v>25.043991164888727</v>
      </c>
      <c r="N1346" s="97">
        <f t="shared" si="401"/>
        <v>2.4117906101784494</v>
      </c>
      <c r="O1346" s="97">
        <f t="shared" si="390"/>
        <v>5.7569191870397704E-2</v>
      </c>
      <c r="P1346" s="97">
        <f t="shared" si="391"/>
        <v>5.7569191870397704E-2</v>
      </c>
      <c r="Q1346" s="97">
        <f t="shared" si="402"/>
        <v>0.2148683277412485</v>
      </c>
      <c r="R1346" s="97">
        <f t="shared" si="392"/>
        <v>4.512798308915965E-3</v>
      </c>
      <c r="S1346" s="97">
        <f t="shared" si="393"/>
        <v>22.297681044919319</v>
      </c>
      <c r="T1346" s="97">
        <f t="shared" si="394"/>
        <v>348.17300666125203</v>
      </c>
      <c r="U1346" s="97">
        <f t="shared" si="395"/>
        <v>622.80201943128577</v>
      </c>
      <c r="V1346" s="33">
        <f t="shared" si="396"/>
        <v>999.9999999999992</v>
      </c>
      <c r="W1346" s="101">
        <f t="shared" si="397"/>
        <v>1233.9982618970921</v>
      </c>
      <c r="X1346" s="108">
        <f t="shared" si="398"/>
        <v>29.02497390746143</v>
      </c>
      <c r="Y1346" s="32">
        <f>(uNES*L1346+ uOCEX*G1346+uEREX*'PH + UC'!H1346+uHOEX*I1346+uNES*S1346+ uOCEX*N1346+uEREX*O1346+uHOEX*P1346)/(1+oDR)^A$5:A$65536</f>
        <v>13.011760531564379</v>
      </c>
    </row>
    <row r="1347" spans="1:25" x14ac:dyDescent="0.25">
      <c r="A1347" s="4">
        <v>1341</v>
      </c>
      <c r="C1347" s="106">
        <f>IF(male=0,VLOOKUP((($A$5:$A$1570/'Life tables'!$I$2)*2)+age,lifetable,13,1),IF(male=1,VLOOKUP((($A$5:$A$1570/'Life tables'!$I$2)*2)+age,lifetable,10,1),"error"))</f>
        <v>7.7932954904519347E-3</v>
      </c>
      <c r="F1347" s="97">
        <f t="shared" si="384"/>
        <v>4.219982138841103</v>
      </c>
      <c r="G1347" s="97">
        <f t="shared" si="399"/>
        <v>0.42390603778260688</v>
      </c>
      <c r="H1347" s="97">
        <f t="shared" si="385"/>
        <v>9.7005688846110941E-3</v>
      </c>
      <c r="I1347" s="97">
        <f t="shared" si="386"/>
        <v>9.7005688846110941E-3</v>
      </c>
      <c r="J1347" s="97">
        <f t="shared" si="400"/>
        <v>3.6342391584531127E-2</v>
      </c>
      <c r="K1347" s="97">
        <f t="shared" si="387"/>
        <v>2.3387102419445978E-2</v>
      </c>
      <c r="L1347" s="97">
        <f t="shared" si="388"/>
        <v>3.7169454692852968</v>
      </c>
      <c r="M1347" s="97">
        <f t="shared" si="389"/>
        <v>24.804991768620322</v>
      </c>
      <c r="N1347" s="97">
        <f t="shared" si="401"/>
        <v>2.3887744504951405</v>
      </c>
      <c r="O1347" s="97">
        <f t="shared" si="390"/>
        <v>5.7019798524501029E-2</v>
      </c>
      <c r="P1347" s="97">
        <f t="shared" si="391"/>
        <v>5.7019798524501029E-2</v>
      </c>
      <c r="Q1347" s="97">
        <f t="shared" si="402"/>
        <v>0.21281779992125163</v>
      </c>
      <c r="R1347" s="97">
        <f t="shared" si="392"/>
        <v>4.4697318478151438E-3</v>
      </c>
      <c r="S1347" s="97">
        <f t="shared" si="393"/>
        <v>22.084890189307114</v>
      </c>
      <c r="T1347" s="97">
        <f t="shared" si="394"/>
        <v>348.42216685275781</v>
      </c>
      <c r="U1347" s="97">
        <f t="shared" si="395"/>
        <v>622.82987626555303</v>
      </c>
      <c r="V1347" s="33">
        <f t="shared" si="396"/>
        <v>999.9999999999992</v>
      </c>
      <c r="W1347" s="101">
        <f t="shared" si="397"/>
        <v>1220.8675330857827</v>
      </c>
      <c r="X1347" s="108">
        <f t="shared" si="398"/>
        <v>28.747956881688381</v>
      </c>
      <c r="Y1347" s="32">
        <f>(uNES*L1347+ uOCEX*G1347+uEREX*'PH + UC'!H1347+uHOEX*I1347+uNES*S1347+ uOCEX*N1347+uEREX*O1347+uHOEX*P1347)/(1+oDR)^A$5:A$65536</f>
        <v>12.88386878182096</v>
      </c>
    </row>
    <row r="1348" spans="1:25" x14ac:dyDescent="0.25">
      <c r="A1348" s="4">
        <v>1342</v>
      </c>
      <c r="C1348" s="106">
        <f>IF(male=0,VLOOKUP((($A$5:$A$1570/'Life tables'!$I$2)*2)+age,lifetable,13,1),IF(male=1,VLOOKUP((($A$5:$A$1570/'Life tables'!$I$2)*2)+age,lifetable,10,1),"error"))</f>
        <v>7.7932954904519347E-3</v>
      </c>
      <c r="F1348" s="97">
        <f t="shared" si="384"/>
        <v>4.1796846814532582</v>
      </c>
      <c r="G1348" s="97">
        <f t="shared" si="399"/>
        <v>0.41985807385006618</v>
      </c>
      <c r="H1348" s="97">
        <f t="shared" si="385"/>
        <v>9.6079362031436747E-3</v>
      </c>
      <c r="I1348" s="97">
        <f t="shared" si="386"/>
        <v>9.6079362031436747E-3</v>
      </c>
      <c r="J1348" s="97">
        <f t="shared" si="400"/>
        <v>3.5995350784815278E-2</v>
      </c>
      <c r="K1348" s="97">
        <f t="shared" si="387"/>
        <v>2.3163774279144515E-2</v>
      </c>
      <c r="L1348" s="97">
        <f t="shared" si="388"/>
        <v>3.6814516101329451</v>
      </c>
      <c r="M1348" s="97">
        <f t="shared" si="389"/>
        <v>24.568272200235121</v>
      </c>
      <c r="N1348" s="97">
        <f t="shared" si="401"/>
        <v>2.3659778431765219</v>
      </c>
      <c r="O1348" s="97">
        <f t="shared" si="390"/>
        <v>5.647564587079177E-2</v>
      </c>
      <c r="P1348" s="97">
        <f t="shared" si="391"/>
        <v>5.647564587079177E-2</v>
      </c>
      <c r="Q1348" s="97">
        <f t="shared" si="402"/>
        <v>0.21078683219459521</v>
      </c>
      <c r="R1348" s="97">
        <f t="shared" si="392"/>
        <v>4.4270761999648228E-3</v>
      </c>
      <c r="S1348" s="97">
        <f t="shared" si="393"/>
        <v>21.874129156922457</v>
      </c>
      <c r="T1348" s="97">
        <f t="shared" si="394"/>
        <v>348.66894903573723</v>
      </c>
      <c r="U1348" s="97">
        <f t="shared" si="395"/>
        <v>622.85746711603213</v>
      </c>
      <c r="V1348" s="33">
        <f t="shared" si="396"/>
        <v>999.9999999999992</v>
      </c>
      <c r="W1348" s="101">
        <f t="shared" si="397"/>
        <v>1207.8769961126529</v>
      </c>
      <c r="X1348" s="108">
        <f t="shared" si="398"/>
        <v>28.473583848229858</v>
      </c>
      <c r="Y1348" s="32">
        <f>(uNES*L1348+ uOCEX*G1348+uEREX*'PH + UC'!H1348+uHOEX*I1348+uNES*S1348+ uOCEX*N1348+uEREX*O1348+uHOEX*P1348)/(1+oDR)^A$5:A$65536</f>
        <v>12.757234123542506</v>
      </c>
    </row>
    <row r="1349" spans="1:25" x14ac:dyDescent="0.25">
      <c r="A1349" s="4">
        <v>1343</v>
      </c>
      <c r="C1349" s="106">
        <f>IF(male=0,VLOOKUP((($A$5:$A$1570/'Life tables'!$I$2)*2)+age,lifetable,13,1),IF(male=1,VLOOKUP((($A$5:$A$1570/'Life tables'!$I$2)*2)+age,lifetable,10,1),"error"))</f>
        <v>7.7932954904519347E-3</v>
      </c>
      <c r="F1349" s="97">
        <f t="shared" si="384"/>
        <v>4.1397730793105518</v>
      </c>
      <c r="G1349" s="97">
        <f t="shared" si="399"/>
        <v>0.41584886988445019</v>
      </c>
      <c r="H1349" s="97">
        <f t="shared" si="385"/>
        <v>9.5161904959007431E-3</v>
      </c>
      <c r="I1349" s="97">
        <f t="shared" si="386"/>
        <v>9.5161904959007431E-3</v>
      </c>
      <c r="J1349" s="97">
        <f t="shared" si="400"/>
        <v>3.5651632961821243E-2</v>
      </c>
      <c r="K1349" s="97">
        <f t="shared" si="387"/>
        <v>2.2942584545082748E-2</v>
      </c>
      <c r="L1349" s="97">
        <f t="shared" si="388"/>
        <v>3.6462976109273963</v>
      </c>
      <c r="M1349" s="97">
        <f t="shared" si="389"/>
        <v>24.333810768919307</v>
      </c>
      <c r="N1349" s="97">
        <f t="shared" si="401"/>
        <v>2.3433986993502272</v>
      </c>
      <c r="O1349" s="97">
        <f t="shared" si="390"/>
        <v>5.5936684048103071E-2</v>
      </c>
      <c r="P1349" s="97">
        <f t="shared" si="391"/>
        <v>5.5936684048103071E-2</v>
      </c>
      <c r="Q1349" s="97">
        <f t="shared" si="402"/>
        <v>0.20877523846199247</v>
      </c>
      <c r="R1349" s="97">
        <f t="shared" si="392"/>
        <v>4.3848274567919914E-3</v>
      </c>
      <c r="S1349" s="97">
        <f t="shared" si="393"/>
        <v>21.665378635554088</v>
      </c>
      <c r="T1349" s="97">
        <f t="shared" si="394"/>
        <v>348.91337590716103</v>
      </c>
      <c r="U1349" s="97">
        <f t="shared" si="395"/>
        <v>622.88479452803404</v>
      </c>
      <c r="V1349" s="33">
        <f t="shared" si="396"/>
        <v>999.9999999999992</v>
      </c>
      <c r="W1349" s="101">
        <f t="shared" si="397"/>
        <v>1195.0251544642097</v>
      </c>
      <c r="X1349" s="108">
        <f t="shared" si="398"/>
        <v>28.201829564804171</v>
      </c>
      <c r="Y1349" s="32">
        <f>(uNES*L1349+ uOCEX*G1349+uEREX*'PH + UC'!H1349+uHOEX*I1349+uNES*S1349+ uOCEX*N1349+uEREX*O1349+uHOEX*P1349)/(1+oDR)^A$5:A$65536</f>
        <v>12.631844197369265</v>
      </c>
    </row>
    <row r="1350" spans="1:25" x14ac:dyDescent="0.25">
      <c r="A1350" s="4">
        <v>1344</v>
      </c>
      <c r="C1350" s="106">
        <f>IF(male=0,VLOOKUP((($A$5:$A$1570/'Life tables'!$I$2)*2)+age,lifetable,13,1),IF(male=1,VLOOKUP((($A$5:$A$1570/'Life tables'!$I$2)*2)+age,lifetable,10,1),"error"))</f>
        <v>7.7932954904519347E-3</v>
      </c>
      <c r="F1350" s="97">
        <f t="shared" si="384"/>
        <v>4.1002435778186088</v>
      </c>
      <c r="G1350" s="97">
        <f t="shared" si="399"/>
        <v>0.411878048728896</v>
      </c>
      <c r="H1350" s="97">
        <f t="shared" si="385"/>
        <v>9.4253231321108494E-3</v>
      </c>
      <c r="I1350" s="97">
        <f t="shared" si="386"/>
        <v>9.4253231321108494E-3</v>
      </c>
      <c r="J1350" s="97">
        <f t="shared" si="400"/>
        <v>3.5311205781066377E-2</v>
      </c>
      <c r="K1350" s="97">
        <f t="shared" si="387"/>
        <v>2.2723512409333003E-2</v>
      </c>
      <c r="L1350" s="97">
        <f t="shared" si="388"/>
        <v>3.6114801646350916</v>
      </c>
      <c r="M1350" s="97">
        <f t="shared" si="389"/>
        <v>24.101585986985562</v>
      </c>
      <c r="N1350" s="97">
        <f t="shared" si="401"/>
        <v>2.3210349497054112</v>
      </c>
      <c r="O1350" s="97">
        <f t="shared" si="390"/>
        <v>5.5402863662199556E-2</v>
      </c>
      <c r="P1350" s="97">
        <f t="shared" si="391"/>
        <v>5.5402863662199556E-2</v>
      </c>
      <c r="Q1350" s="97">
        <f t="shared" si="402"/>
        <v>0.20678283436690809</v>
      </c>
      <c r="R1350" s="97">
        <f t="shared" si="392"/>
        <v>4.3429817463259924E-3</v>
      </c>
      <c r="S1350" s="97">
        <f t="shared" si="393"/>
        <v>21.458619493842519</v>
      </c>
      <c r="T1350" s="97">
        <f t="shared" si="394"/>
        <v>349.15546994730897</v>
      </c>
      <c r="U1350" s="97">
        <f t="shared" si="395"/>
        <v>622.91186102218967</v>
      </c>
      <c r="V1350" s="33">
        <f t="shared" si="396"/>
        <v>999.9999999999992</v>
      </c>
      <c r="W1350" s="101">
        <f t="shared" si="397"/>
        <v>1182.3105275545843</v>
      </c>
      <c r="X1350" s="108">
        <f t="shared" si="398"/>
        <v>27.932669030500538</v>
      </c>
      <c r="Y1350" s="32">
        <f>(uNES*L1350+ uOCEX*G1350+uEREX*'PH + UC'!H1350+uHOEX*I1350+uNES*S1350+ uOCEX*N1350+uEREX*O1350+uHOEX*P1350)/(1+oDR)^A$5:A$65536</f>
        <v>12.507686765626781</v>
      </c>
    </row>
    <row r="1351" spans="1:25" x14ac:dyDescent="0.25">
      <c r="A1351" s="4">
        <v>1345</v>
      </c>
      <c r="C1351" s="106">
        <f>IF(male=0,VLOOKUP((($A$5:$A$1570/'Life tables'!$I$2)*2)+age,lifetable,13,1),IF(male=1,VLOOKUP((($A$5:$A$1570/'Life tables'!$I$2)*2)+age,lifetable,10,1),"error"))</f>
        <v>7.7932954904519347E-3</v>
      </c>
      <c r="F1351" s="97">
        <f t="shared" si="384"/>
        <v>4.0610924623431011</v>
      </c>
      <c r="G1351" s="97">
        <f t="shared" si="399"/>
        <v>0.40794523724061099</v>
      </c>
      <c r="H1351" s="97">
        <f t="shared" si="385"/>
        <v>9.3353255728596089E-3</v>
      </c>
      <c r="I1351" s="97">
        <f t="shared" si="386"/>
        <v>9.3353255728596089E-3</v>
      </c>
      <c r="J1351" s="97">
        <f t="shared" si="400"/>
        <v>3.4974037252203168E-2</v>
      </c>
      <c r="K1351" s="97">
        <f t="shared" si="387"/>
        <v>2.2506537285425794E-2</v>
      </c>
      <c r="L1351" s="97">
        <f t="shared" si="388"/>
        <v>3.5769959994191418</v>
      </c>
      <c r="M1351" s="97">
        <f t="shared" si="389"/>
        <v>23.871576568157437</v>
      </c>
      <c r="N1351" s="97">
        <f t="shared" si="401"/>
        <v>2.2988845443275339</v>
      </c>
      <c r="O1351" s="97">
        <f t="shared" si="390"/>
        <v>5.4874135781833616E-2</v>
      </c>
      <c r="P1351" s="97">
        <f t="shared" si="391"/>
        <v>5.4874135781833616E-2</v>
      </c>
      <c r="Q1351" s="97">
        <f t="shared" si="402"/>
        <v>0.20480943728083884</v>
      </c>
      <c r="R1351" s="97">
        <f t="shared" si="392"/>
        <v>4.3015352328893662E-3</v>
      </c>
      <c r="S1351" s="97">
        <f t="shared" si="393"/>
        <v>21.253832779752507</v>
      </c>
      <c r="T1351" s="97">
        <f t="shared" si="394"/>
        <v>349.39525342184203</v>
      </c>
      <c r="U1351" s="97">
        <f t="shared" si="395"/>
        <v>622.93866909470796</v>
      </c>
      <c r="V1351" s="33">
        <f t="shared" si="396"/>
        <v>999.99999999999909</v>
      </c>
      <c r="W1351" s="101">
        <f t="shared" si="397"/>
        <v>1169.7316505588051</v>
      </c>
      <c r="X1351" s="108">
        <f t="shared" si="398"/>
        <v>27.666077483449179</v>
      </c>
      <c r="Y1351" s="32">
        <f>(uNES*L1351+ uOCEX*G1351+uEREX*'PH + UC'!H1351+uHOEX*I1351+uNES*S1351+ uOCEX*N1351+uEREX*O1351+uHOEX*P1351)/(1+oDR)^A$5:A$65536</f>
        <v>12.384749711117943</v>
      </c>
    </row>
    <row r="1352" spans="1:25" x14ac:dyDescent="0.25">
      <c r="A1352" s="4">
        <v>1346</v>
      </c>
      <c r="C1352" s="106">
        <f>IF(male=0,VLOOKUP((($A$5:$A$1570/'Life tables'!$I$2)*2)+age,lifetable,13,1),IF(male=1,VLOOKUP((($A$5:$A$1570/'Life tables'!$I$2)*2)+age,lifetable,10,1),"error"))</f>
        <v>7.7932954904519347E-3</v>
      </c>
      <c r="F1352" s="97">
        <f t="shared" ref="F1352:F1415" si="403">E1351*(1-pCAPH)+(L1351+G1351+H1351+I1351)*(1-pCAPH)+(S1351+N1351+O1351+P1351)*(pUAPH)</f>
        <v>4.0223160575918708</v>
      </c>
      <c r="G1352" s="97">
        <f t="shared" si="399"/>
        <v>0.40405006622880602</v>
      </c>
      <c r="H1352" s="97">
        <f t="shared" ref="H1352:H1415" si="404">F1352*rrEREX</f>
        <v>9.2461893696693821E-3</v>
      </c>
      <c r="I1352" s="97">
        <f t="shared" ref="I1352:I1415" si="405">F1352*rrHOEX</f>
        <v>9.2461893696693821E-3</v>
      </c>
      <c r="J1352" s="97">
        <f t="shared" si="400"/>
        <v>3.464009572369791E-2</v>
      </c>
      <c r="K1352" s="97">
        <f t="shared" ref="K1352:K1415" si="406">F1352*amr + I1352*amrHOEX</f>
        <v>2.2291638804925601E-2</v>
      </c>
      <c r="L1352" s="97">
        <f t="shared" ref="L1352:L1415" si="407">F1352-SUM(G1352:K1352)</f>
        <v>3.5428418780951025</v>
      </c>
      <c r="M1352" s="97">
        <f t="shared" ref="M1352:M1415" si="408">E1351*pCAPH+(L1351+G1351+H1351+I1351)*pCAPH+(S1351+N1351+O1351+P1351)*(1-pUAPH)</f>
        <v>23.64376142585731</v>
      </c>
      <c r="N1352" s="97">
        <f t="shared" si="401"/>
        <v>2.2769454525334818</v>
      </c>
      <c r="O1352" s="97">
        <f t="shared" ref="O1352:O1415" si="409">M1352*rrEREXc</f>
        <v>5.4350451934809856E-2</v>
      </c>
      <c r="P1352" s="97">
        <f t="shared" ref="P1352:P1415" si="410">M1352*rrHOEXc</f>
        <v>5.4350451934809856E-2</v>
      </c>
      <c r="Q1352" s="97">
        <f t="shared" si="402"/>
        <v>0.20285486628862456</v>
      </c>
      <c r="R1352" s="97">
        <f t="shared" ref="R1352:R1415" si="411">M1352*amrc + P1352*amrHOEX</f>
        <v>4.2604841167893561E-3</v>
      </c>
      <c r="S1352" s="97">
        <f t="shared" ref="S1352:S1415" si="412">M1352-SUM(N1352:R1352)</f>
        <v>21.050999719048793</v>
      </c>
      <c r="T1352" s="97">
        <f t="shared" ref="T1352:T1415" si="413">J1352+Q1352+T1351</f>
        <v>349.63274838385433</v>
      </c>
      <c r="U1352" s="97">
        <f t="shared" ref="U1352:U1415" si="414">K1352+R1352+U1351</f>
        <v>622.96522121762973</v>
      </c>
      <c r="V1352" s="33">
        <f t="shared" ref="V1352:V1415" si="415">SUM(G1352:I1352,L1352,N1352,O1352,P1352,S1352,T1352,U1352)</f>
        <v>999.9999999999992</v>
      </c>
      <c r="W1352" s="101">
        <f t="shared" ref="W1352:W1415" si="416">IF(A1352=1,((cPH1_+cPHr+(cNES*L1352+(cNES+cOSEX)*G1352+(cNES+cEREX)*H1352+(cNES+cHOEX)*I1352 + (cNES+cNES)*S1352 +(cNES+ cOSEX)*N1352 + (cNES+cEREX)*O1352 + (cNES+cHOEX)*P1352)))/(1+cDR)^A$5:A$65536,(cPHr+(cNES*L1352+(cNES+cOSEX)*G1352+(cNES+cEREX)*H1352+(cNES+cHOEX)*I1352 + (cNES+cNES)*S1352 +(cNES+ cOSEX)*N1352 + (cNES+cEREX)*O1352 + (cNES+cHOEX)*P1352))/(1+cDR)^A$5:A$65536)</f>
        <v>1157.2870742476671</v>
      </c>
      <c r="X1352" s="108">
        <f t="shared" ref="X1352:X1415" si="417">(L1352+G1352+H1352+I1352+N1352+O1352+P1352+S1352)</f>
        <v>27.402030398515144</v>
      </c>
      <c r="Y1352" s="32">
        <f>(uNES*L1352+ uOCEX*G1352+uEREX*'PH + UC'!H1352+uHOEX*I1352+uNES*S1352+ uOCEX*N1352+uEREX*O1352+uHOEX*P1352)/(1+oDR)^A$5:A$65536</f>
        <v>12.26302103592759</v>
      </c>
    </row>
    <row r="1353" spans="1:25" x14ac:dyDescent="0.25">
      <c r="A1353" s="4">
        <v>1347</v>
      </c>
      <c r="C1353" s="106">
        <f>IF(male=0,VLOOKUP((($A$5:$A$1570/'Life tables'!$I$2)*2)+age,lifetable,13,1),IF(male=1,VLOOKUP((($A$5:$A$1570/'Life tables'!$I$2)*2)+age,lifetable,10,1),"error"))</f>
        <v>7.7932954904519347E-3</v>
      </c>
      <c r="F1353" s="97">
        <f t="shared" si="403"/>
        <v>3.9839107270165028</v>
      </c>
      <c r="G1353" s="97">
        <f t="shared" si="399"/>
        <v>0.40019217039458183</v>
      </c>
      <c r="H1353" s="97">
        <f t="shared" si="404"/>
        <v>9.1579061631236486E-3</v>
      </c>
      <c r="I1353" s="97">
        <f t="shared" si="405"/>
        <v>9.1579061631236486E-3</v>
      </c>
      <c r="J1353" s="97">
        <f t="shared" si="400"/>
        <v>3.430934987767717E-2</v>
      </c>
      <c r="K1353" s="97">
        <f t="shared" si="406"/>
        <v>2.207879681411436E-2</v>
      </c>
      <c r="L1353" s="97">
        <f t="shared" si="407"/>
        <v>3.509014597603882</v>
      </c>
      <c r="M1353" s="97">
        <f t="shared" si="408"/>
        <v>23.418119671498637</v>
      </c>
      <c r="N1353" s="97">
        <f t="shared" si="401"/>
        <v>2.2552156627071143</v>
      </c>
      <c r="O1353" s="97">
        <f t="shared" si="409"/>
        <v>5.3831764104059487E-2</v>
      </c>
      <c r="P1353" s="97">
        <f t="shared" si="410"/>
        <v>5.3831764104059487E-2</v>
      </c>
      <c r="Q1353" s="97">
        <f t="shared" si="402"/>
        <v>0.20091894217379649</v>
      </c>
      <c r="R1353" s="97">
        <f t="shared" si="411"/>
        <v>4.2198246340101799E-3</v>
      </c>
      <c r="S1353" s="97">
        <f t="shared" si="412"/>
        <v>20.850101713775597</v>
      </c>
      <c r="T1353" s="97">
        <f t="shared" si="413"/>
        <v>349.86797667590582</v>
      </c>
      <c r="U1353" s="97">
        <f t="shared" si="414"/>
        <v>622.99151983907791</v>
      </c>
      <c r="V1353" s="33">
        <f t="shared" si="415"/>
        <v>999.99999999999932</v>
      </c>
      <c r="W1353" s="101">
        <f t="shared" si="416"/>
        <v>1144.9753648241626</v>
      </c>
      <c r="X1353" s="108">
        <f t="shared" si="417"/>
        <v>27.140503485015543</v>
      </c>
      <c r="Y1353" s="32">
        <f>(uNES*L1353+ uOCEX*G1353+uEREX*'PH + UC'!H1353+uHOEX*I1353+uNES*S1353+ uOCEX*N1353+uEREX*O1353+uHOEX*P1353)/(1+oDR)^A$5:A$65536</f>
        <v>12.142488860239538</v>
      </c>
    </row>
    <row r="1354" spans="1:25" x14ac:dyDescent="0.25">
      <c r="A1354" s="4">
        <v>1348</v>
      </c>
      <c r="C1354" s="106">
        <f>IF(male=0,VLOOKUP((($A$5:$A$1570/'Life tables'!$I$2)*2)+age,lifetable,13,1),IF(male=1,VLOOKUP((($A$5:$A$1570/'Life tables'!$I$2)*2)+age,lifetable,10,1),"error"))</f>
        <v>7.7932954904519347E-3</v>
      </c>
      <c r="F1354" s="97">
        <f t="shared" si="403"/>
        <v>3.9458728722323908</v>
      </c>
      <c r="G1354" s="97">
        <f t="shared" si="399"/>
        <v>0.39637118827267381</v>
      </c>
      <c r="H1354" s="97">
        <f t="shared" si="404"/>
        <v>9.0704676815339027E-3</v>
      </c>
      <c r="I1354" s="97">
        <f t="shared" si="405"/>
        <v>9.0704676815339027E-3</v>
      </c>
      <c r="J1354" s="97">
        <f t="shared" si="400"/>
        <v>3.3981768724933401E-2</v>
      </c>
      <c r="K1354" s="97">
        <f t="shared" si="406"/>
        <v>2.1867991370777495E-2</v>
      </c>
      <c r="L1354" s="97">
        <f t="shared" si="407"/>
        <v>3.4755109885009383</v>
      </c>
      <c r="M1354" s="97">
        <f t="shared" si="408"/>
        <v>23.194630612783154</v>
      </c>
      <c r="N1354" s="97">
        <f t="shared" si="401"/>
        <v>2.2336931821352755</v>
      </c>
      <c r="O1354" s="97">
        <f t="shared" si="409"/>
        <v>5.3318024723726043E-2</v>
      </c>
      <c r="P1354" s="97">
        <f t="shared" si="410"/>
        <v>5.3318024723726043E-2</v>
      </c>
      <c r="Q1354" s="97">
        <f t="shared" si="402"/>
        <v>0.19900148740396789</v>
      </c>
      <c r="R1354" s="97">
        <f t="shared" si="411"/>
        <v>4.1795530559061902E-3</v>
      </c>
      <c r="S1354" s="97">
        <f t="shared" si="412"/>
        <v>20.651120340740551</v>
      </c>
      <c r="T1354" s="97">
        <f t="shared" si="413"/>
        <v>350.1009599320347</v>
      </c>
      <c r="U1354" s="97">
        <f t="shared" si="414"/>
        <v>623.01756738350457</v>
      </c>
      <c r="V1354" s="33">
        <f t="shared" si="415"/>
        <v>999.9999999999992</v>
      </c>
      <c r="W1354" s="101">
        <f t="shared" si="416"/>
        <v>1132.7951037614944</v>
      </c>
      <c r="X1354" s="108">
        <f t="shared" si="417"/>
        <v>26.881472684459958</v>
      </c>
      <c r="Y1354" s="32">
        <f>(uNES*L1354+ uOCEX*G1354+uEREX*'PH + UC'!H1354+uHOEX*I1354+uNES*S1354+ uOCEX*N1354+uEREX*O1354+uHOEX*P1354)/(1+oDR)^A$5:A$65536</f>
        <v>12.0231414211658</v>
      </c>
    </row>
    <row r="1355" spans="1:25" x14ac:dyDescent="0.25">
      <c r="A1355" s="4">
        <v>1349</v>
      </c>
      <c r="C1355" s="106">
        <f>IF(male=0,VLOOKUP((($A$5:$A$1570/'Life tables'!$I$2)*2)+age,lifetable,13,1),IF(male=1,VLOOKUP((($A$5:$A$1570/'Life tables'!$I$2)*2)+age,lifetable,10,1),"error"))</f>
        <v>7.7932954904519347E-3</v>
      </c>
      <c r="F1355" s="97">
        <f t="shared" si="403"/>
        <v>3.9081989324563824</v>
      </c>
      <c r="G1355" s="97">
        <f t="shared" si="399"/>
        <v>0.39258676217496191</v>
      </c>
      <c r="H1355" s="97">
        <f t="shared" si="404"/>
        <v>8.9838657396469589E-3</v>
      </c>
      <c r="I1355" s="97">
        <f t="shared" si="405"/>
        <v>8.9838657396469589E-3</v>
      </c>
      <c r="J1355" s="97">
        <f t="shared" si="400"/>
        <v>3.3657321600081884E-2</v>
      </c>
      <c r="K1355" s="97">
        <f t="shared" si="406"/>
        <v>2.1659202741087347E-2</v>
      </c>
      <c r="L1355" s="97">
        <f t="shared" si="407"/>
        <v>3.4423279144609573</v>
      </c>
      <c r="M1355" s="97">
        <f t="shared" si="408"/>
        <v>22.973273752003575</v>
      </c>
      <c r="N1355" s="97">
        <f t="shared" si="401"/>
        <v>2.2123760368443426</v>
      </c>
      <c r="O1355" s="97">
        <f t="shared" si="409"/>
        <v>5.2809186675263763E-2</v>
      </c>
      <c r="P1355" s="97">
        <f t="shared" si="410"/>
        <v>5.2809186675263763E-2</v>
      </c>
      <c r="Q1355" s="97">
        <f t="shared" si="402"/>
        <v>0.19710232611627174</v>
      </c>
      <c r="R1355" s="97">
        <f t="shared" si="411"/>
        <v>4.1396656888960329E-3</v>
      </c>
      <c r="S1355" s="97">
        <f t="shared" si="412"/>
        <v>20.454037350003539</v>
      </c>
      <c r="T1355" s="97">
        <f t="shared" si="413"/>
        <v>350.33171957975105</v>
      </c>
      <c r="U1355" s="97">
        <f t="shared" si="414"/>
        <v>623.04336625193457</v>
      </c>
      <c r="V1355" s="33">
        <f t="shared" si="415"/>
        <v>999.99999999999932</v>
      </c>
      <c r="W1355" s="101">
        <f t="shared" si="416"/>
        <v>1120.7448876426379</v>
      </c>
      <c r="X1355" s="108">
        <f t="shared" si="417"/>
        <v>26.624914168313623</v>
      </c>
      <c r="Y1355" s="32">
        <f>(uNES*L1355+ uOCEX*G1355+uEREX*'PH + UC'!H1355+uHOEX*I1355+uNES*S1355+ uOCEX*N1355+uEREX*O1355+uHOEX*P1355)/(1+oDR)^A$5:A$65536</f>
        <v>11.904967071587937</v>
      </c>
    </row>
    <row r="1356" spans="1:25" x14ac:dyDescent="0.25">
      <c r="A1356" s="4">
        <v>1350</v>
      </c>
      <c r="C1356" s="106">
        <f>IF(male=0,VLOOKUP((($A$5:$A$1570/'Life tables'!$I$2)*2)+age,lifetable,13,1),IF(male=1,VLOOKUP((($A$5:$A$1570/'Life tables'!$I$2)*2)+age,lifetable,10,1),"error"))</f>
        <v>7.7932954904519347E-3</v>
      </c>
      <c r="F1356" s="97">
        <f t="shared" si="403"/>
        <v>3.8708853839611455</v>
      </c>
      <c r="G1356" s="97">
        <f t="shared" si="399"/>
        <v>0.38883853813566094</v>
      </c>
      <c r="H1356" s="97">
        <f t="shared" si="404"/>
        <v>8.898092237390685E-3</v>
      </c>
      <c r="I1356" s="97">
        <f t="shared" si="405"/>
        <v>8.898092237390685E-3</v>
      </c>
      <c r="J1356" s="97">
        <f t="shared" si="400"/>
        <v>3.3335978156861831E-2</v>
      </c>
      <c r="K1356" s="97">
        <f t="shared" si="406"/>
        <v>2.1452411396579257E-2</v>
      </c>
      <c r="L1356" s="97">
        <f t="shared" si="407"/>
        <v>3.409462271797262</v>
      </c>
      <c r="M1356" s="97">
        <f t="shared" si="408"/>
        <v>22.754028784352478</v>
      </c>
      <c r="N1356" s="97">
        <f t="shared" si="401"/>
        <v>2.1912622714373686</v>
      </c>
      <c r="O1356" s="97">
        <f t="shared" si="409"/>
        <v>5.2305203283550199E-2</v>
      </c>
      <c r="P1356" s="97">
        <f t="shared" si="410"/>
        <v>5.2305203283550199E-2</v>
      </c>
      <c r="Q1356" s="97">
        <f t="shared" si="402"/>
        <v>0.19522128410285169</v>
      </c>
      <c r="R1356" s="97">
        <f t="shared" si="411"/>
        <v>4.1001588741579192E-3</v>
      </c>
      <c r="S1356" s="97">
        <f t="shared" si="412"/>
        <v>20.258834663371001</v>
      </c>
      <c r="T1356" s="97">
        <f t="shared" si="413"/>
        <v>350.56027684201075</v>
      </c>
      <c r="U1356" s="97">
        <f t="shared" si="414"/>
        <v>623.06891882220532</v>
      </c>
      <c r="V1356" s="33">
        <f t="shared" si="415"/>
        <v>999.99999999999932</v>
      </c>
      <c r="W1356" s="101">
        <f t="shared" si="416"/>
        <v>1108.8233280014763</v>
      </c>
      <c r="X1356" s="108">
        <f t="shared" si="417"/>
        <v>26.370804335783173</v>
      </c>
      <c r="Y1356" s="32">
        <f>(uNES*L1356+ uOCEX*G1356+uEREX*'PH + UC'!H1356+uHOEX*I1356+uNES*S1356+ uOCEX*N1356+uEREX*O1356+uHOEX*P1356)/(1+oDR)^A$5:A$65536</f>
        <v>11.787954279010306</v>
      </c>
    </row>
    <row r="1357" spans="1:25" x14ac:dyDescent="0.25">
      <c r="A1357" s="4">
        <v>1351</v>
      </c>
      <c r="C1357" s="106">
        <f>IF(male=0,VLOOKUP((($A$5:$A$1570/'Life tables'!$I$2)*2)+age,lifetable,13,1),IF(male=1,VLOOKUP((($A$5:$A$1570/'Life tables'!$I$2)*2)+age,lifetable,10,1),"error"))</f>
        <v>7.7932954904519347E-3</v>
      </c>
      <c r="F1357" s="97">
        <f t="shared" si="403"/>
        <v>3.8339287395454495</v>
      </c>
      <c r="G1357" s="97">
        <f t="shared" ref="G1357:G1420" si="418">F1357*(rrOSEX)</f>
        <v>0.38512616585810888</v>
      </c>
      <c r="H1357" s="97">
        <f t="shared" si="404"/>
        <v>8.8131391586563305E-3</v>
      </c>
      <c r="I1357" s="97">
        <f t="shared" si="405"/>
        <v>8.8131391586563305E-3</v>
      </c>
      <c r="J1357" s="97">
        <f t="shared" ref="J1357:J1420" si="419">F1357*mr + G1357*mr + H1357*mr+I1357*mr</f>
        <v>3.3017708363574434E-2</v>
      </c>
      <c r="K1357" s="97">
        <f t="shared" si="406"/>
        <v>2.1247598011215903E-2</v>
      </c>
      <c r="L1357" s="97">
        <f t="shared" si="407"/>
        <v>3.3769109889952378</v>
      </c>
      <c r="M1357" s="97">
        <f t="shared" si="408"/>
        <v>22.536875596237721</v>
      </c>
      <c r="N1357" s="97">
        <f t="shared" ref="N1357:N1420" si="420">M1357*rrOSEXc</f>
        <v>2.1703499489318512</v>
      </c>
      <c r="O1357" s="97">
        <f t="shared" si="409"/>
        <v>5.1806028313013806E-2</v>
      </c>
      <c r="P1357" s="97">
        <f t="shared" si="410"/>
        <v>5.1806028313013806E-2</v>
      </c>
      <c r="Q1357" s="97">
        <f t="shared" ref="Q1357:Q1420" si="421">M1357*mr + N1357*mr + O1357*mr+P1357*mr</f>
        <v>0.19335818879640893</v>
      </c>
      <c r="R1357" s="97">
        <f t="shared" si="411"/>
        <v>4.0610289873260685E-3</v>
      </c>
      <c r="S1357" s="97">
        <f t="shared" si="412"/>
        <v>20.065494372896108</v>
      </c>
      <c r="T1357" s="97">
        <f t="shared" si="413"/>
        <v>350.78665273917073</v>
      </c>
      <c r="U1357" s="97">
        <f t="shared" si="414"/>
        <v>623.09422744920391</v>
      </c>
      <c r="V1357" s="33">
        <f t="shared" si="415"/>
        <v>999.99999999999932</v>
      </c>
      <c r="W1357" s="101">
        <f t="shared" si="416"/>
        <v>1097.0290511654721</v>
      </c>
      <c r="X1357" s="108">
        <f t="shared" si="417"/>
        <v>26.119119811624646</v>
      </c>
      <c r="Y1357" s="32">
        <f>(uNES*L1357+ uOCEX*G1357+uEREX*'PH + UC'!H1357+uHOEX*I1357+uNES*S1357+ uOCEX*N1357+uEREX*O1357+uHOEX*P1357)/(1+oDR)^A$5:A$65536</f>
        <v>11.672091624425107</v>
      </c>
    </row>
    <row r="1358" spans="1:25" x14ac:dyDescent="0.25">
      <c r="A1358" s="4">
        <v>1352</v>
      </c>
      <c r="C1358" s="106">
        <f>IF(male=0,VLOOKUP((($A$5:$A$1570/'Life tables'!$I$2)*2)+age,lifetable,13,1),IF(male=1,VLOOKUP((($A$5:$A$1570/'Life tables'!$I$2)*2)+age,lifetable,10,1),"error"))</f>
        <v>7.7932954904519347E-3</v>
      </c>
      <c r="F1358" s="97">
        <f t="shared" si="403"/>
        <v>3.7973255480195922</v>
      </c>
      <c r="G1358" s="97">
        <f t="shared" si="418"/>
        <v>0.38144929866307731</v>
      </c>
      <c r="H1358" s="97">
        <f t="shared" si="404"/>
        <v>8.728998570115663E-3</v>
      </c>
      <c r="I1358" s="97">
        <f t="shared" si="405"/>
        <v>8.728998570115663E-3</v>
      </c>
      <c r="J1358" s="97">
        <f t="shared" si="419"/>
        <v>3.2702482498651306E-2</v>
      </c>
      <c r="K1358" s="97">
        <f t="shared" si="406"/>
        <v>2.104474345853552E-2</v>
      </c>
      <c r="L1358" s="97">
        <f t="shared" si="407"/>
        <v>3.3446710262590966</v>
      </c>
      <c r="M1358" s="97">
        <f t="shared" si="408"/>
        <v>22.321794263605053</v>
      </c>
      <c r="N1358" s="97">
        <f t="shared" si="420"/>
        <v>2.1496371505981977</v>
      </c>
      <c r="O1358" s="97">
        <f t="shared" si="409"/>
        <v>5.1311615963778104E-2</v>
      </c>
      <c r="P1358" s="97">
        <f t="shared" si="410"/>
        <v>5.1311615963778104E-2</v>
      </c>
      <c r="Q1358" s="97">
        <f t="shared" si="421"/>
        <v>0.19151286925581068</v>
      </c>
      <c r="R1358" s="97">
        <f t="shared" si="411"/>
        <v>4.0222724381884494E-3</v>
      </c>
      <c r="S1358" s="97">
        <f t="shared" si="412"/>
        <v>19.8739987393853</v>
      </c>
      <c r="T1358" s="97">
        <f t="shared" si="413"/>
        <v>351.01086809092521</v>
      </c>
      <c r="U1358" s="97">
        <f t="shared" si="414"/>
        <v>623.11929446510067</v>
      </c>
      <c r="V1358" s="33">
        <f t="shared" si="415"/>
        <v>999.99999999999932</v>
      </c>
      <c r="W1358" s="101">
        <f t="shared" si="416"/>
        <v>1085.3606980998857</v>
      </c>
      <c r="X1358" s="108">
        <f t="shared" si="417"/>
        <v>25.869837443973459</v>
      </c>
      <c r="Y1358" s="32">
        <f>(uNES*L1358+ uOCEX*G1358+uEREX*'PH + UC'!H1358+uHOEX*I1358+uNES*S1358+ uOCEX*N1358+uEREX*O1358+uHOEX*P1358)/(1+oDR)^A$5:A$65536</f>
        <v>11.557367801189033</v>
      </c>
    </row>
    <row r="1359" spans="1:25" x14ac:dyDescent="0.25">
      <c r="A1359" s="4">
        <v>1353</v>
      </c>
      <c r="C1359" s="106">
        <f>IF(male=0,VLOOKUP((($A$5:$A$1570/'Life tables'!$I$2)*2)+age,lifetable,13,1),IF(male=1,VLOOKUP((($A$5:$A$1570/'Life tables'!$I$2)*2)+age,lifetable,10,1),"error"))</f>
        <v>7.7932954904519347E-3</v>
      </c>
      <c r="F1359" s="97">
        <f t="shared" si="403"/>
        <v>3.7610723937052497</v>
      </c>
      <c r="G1359" s="97">
        <f t="shared" si="418"/>
        <v>0.37780759343852993</v>
      </c>
      <c r="H1359" s="97">
        <f t="shared" si="404"/>
        <v>8.6456626200712653E-3</v>
      </c>
      <c r="I1359" s="97">
        <f t="shared" si="405"/>
        <v>8.6456626200712653E-3</v>
      </c>
      <c r="J1359" s="97">
        <f t="shared" si="419"/>
        <v>3.2390271146347328E-2</v>
      </c>
      <c r="K1359" s="97">
        <f t="shared" si="406"/>
        <v>2.0843828808880072E-2</v>
      </c>
      <c r="L1359" s="97">
        <f t="shared" si="407"/>
        <v>3.3127393750713496</v>
      </c>
      <c r="M1359" s="97">
        <f t="shared" si="408"/>
        <v>22.108765050268211</v>
      </c>
      <c r="N1359" s="97">
        <f t="shared" si="420"/>
        <v>2.1291219757989106</v>
      </c>
      <c r="O1359" s="97">
        <f t="shared" si="409"/>
        <v>5.0821920867823014E-2</v>
      </c>
      <c r="P1359" s="97">
        <f t="shared" si="410"/>
        <v>5.0821920867823014E-2</v>
      </c>
      <c r="Q1359" s="97">
        <f t="shared" si="421"/>
        <v>0.18968515615176296</v>
      </c>
      <c r="R1359" s="97">
        <f t="shared" si="411"/>
        <v>3.98388567038588E-3</v>
      </c>
      <c r="S1359" s="97">
        <f t="shared" si="412"/>
        <v>19.684330190911506</v>
      </c>
      <c r="T1359" s="97">
        <f t="shared" si="413"/>
        <v>351.23294351822335</v>
      </c>
      <c r="U1359" s="97">
        <f t="shared" si="414"/>
        <v>623.14412217957988</v>
      </c>
      <c r="V1359" s="33">
        <f t="shared" si="415"/>
        <v>999.99999999999932</v>
      </c>
      <c r="W1359" s="101">
        <f t="shared" si="416"/>
        <v>1073.8169242535246</v>
      </c>
      <c r="X1359" s="108">
        <f t="shared" si="417"/>
        <v>25.622934302196086</v>
      </c>
      <c r="Y1359" s="32">
        <f>(uNES*L1359+ uOCEX*G1359+uEREX*'PH + UC'!H1359+uHOEX*I1359+uNES*S1359+ uOCEX*N1359+uEREX*O1359+uHOEX*P1359)/(1+oDR)^A$5:A$65536</f>
        <v>11.443771613911487</v>
      </c>
    </row>
    <row r="1360" spans="1:25" x14ac:dyDescent="0.25">
      <c r="A1360" s="4">
        <v>1354</v>
      </c>
      <c r="C1360" s="106">
        <f>IF(male=0,VLOOKUP((($A$5:$A$1570/'Life tables'!$I$2)*2)+age,lifetable,13,1),IF(male=1,VLOOKUP((($A$5:$A$1570/'Life tables'!$I$2)*2)+age,lifetable,10,1),"error"))</f>
        <v>7.7932954904519347E-3</v>
      </c>
      <c r="F1360" s="97">
        <f t="shared" si="403"/>
        <v>3.7251658959490679</v>
      </c>
      <c r="G1360" s="97">
        <f t="shared" si="418"/>
        <v>0.37420071059076199</v>
      </c>
      <c r="H1360" s="97">
        <f t="shared" si="404"/>
        <v>8.5631235373384105E-3</v>
      </c>
      <c r="I1360" s="97">
        <f t="shared" si="405"/>
        <v>8.5631235373384105E-3</v>
      </c>
      <c r="J1360" s="97">
        <f t="shared" si="419"/>
        <v>3.2081045192551554E-2</v>
      </c>
      <c r="K1360" s="97">
        <f t="shared" si="406"/>
        <v>2.0644835326699591E-2</v>
      </c>
      <c r="L1360" s="97">
        <f t="shared" si="407"/>
        <v>3.2811130577643781</v>
      </c>
      <c r="M1360" s="97">
        <f t="shared" si="408"/>
        <v>21.897768406247017</v>
      </c>
      <c r="N1360" s="97">
        <f t="shared" si="420"/>
        <v>2.108802541828541</v>
      </c>
      <c r="O1360" s="97">
        <f t="shared" si="409"/>
        <v>5.0336898085164637E-2</v>
      </c>
      <c r="P1360" s="97">
        <f t="shared" si="410"/>
        <v>5.0336898085164637E-2</v>
      </c>
      <c r="Q1360" s="97">
        <f t="shared" si="421"/>
        <v>0.18787488175255257</v>
      </c>
      <c r="R1360" s="97">
        <f t="shared" si="411"/>
        <v>3.9458651611125519E-3</v>
      </c>
      <c r="S1360" s="97">
        <f t="shared" si="412"/>
        <v>19.496471321334482</v>
      </c>
      <c r="T1360" s="97">
        <f t="shared" si="413"/>
        <v>351.45289944516844</v>
      </c>
      <c r="U1360" s="97">
        <f t="shared" si="414"/>
        <v>623.16871288006769</v>
      </c>
      <c r="V1360" s="33">
        <f t="shared" si="415"/>
        <v>999.99999999999932</v>
      </c>
      <c r="W1360" s="101">
        <f t="shared" si="416"/>
        <v>1062.3963994060175</v>
      </c>
      <c r="X1360" s="108">
        <f t="shared" si="417"/>
        <v>25.378387674763168</v>
      </c>
      <c r="Y1360" s="32">
        <f>(uNES*L1360+ uOCEX*G1360+uEREX*'PH + UC'!H1360+uHOEX*I1360+uNES*S1360+ uOCEX*N1360+uEREX*O1360+uHOEX*P1360)/(1+oDR)^A$5:A$65536</f>
        <v>11.331291977354056</v>
      </c>
    </row>
    <row r="1361" spans="1:25" x14ac:dyDescent="0.25">
      <c r="A1361" s="4">
        <v>1355</v>
      </c>
      <c r="C1361" s="106">
        <f>IF(male=0,VLOOKUP((($A$5:$A$1570/'Life tables'!$I$2)*2)+age,lifetable,13,1),IF(male=1,VLOOKUP((($A$5:$A$1570/'Life tables'!$I$2)*2)+age,lifetable,10,1),"error"))</f>
        <v>7.7932954904519347E-3</v>
      </c>
      <c r="F1361" s="97">
        <f t="shared" si="403"/>
        <v>3.6896027086493501</v>
      </c>
      <c r="G1361" s="97">
        <f t="shared" si="418"/>
        <v>0.37062831399685503</v>
      </c>
      <c r="H1361" s="97">
        <f t="shared" si="404"/>
        <v>8.4813736301570554E-3</v>
      </c>
      <c r="I1361" s="97">
        <f t="shared" si="405"/>
        <v>8.4813736301570554E-3</v>
      </c>
      <c r="J1361" s="97">
        <f t="shared" si="419"/>
        <v>3.1774775820711199E-2</v>
      </c>
      <c r="K1361" s="97">
        <f t="shared" si="406"/>
        <v>2.0447744467929071E-2</v>
      </c>
      <c r="L1361" s="97">
        <f t="shared" si="407"/>
        <v>3.2497891271035408</v>
      </c>
      <c r="M1361" s="97">
        <f t="shared" si="408"/>
        <v>21.688784966113815</v>
      </c>
      <c r="N1361" s="97">
        <f t="shared" si="420"/>
        <v>2.0886769837544477</v>
      </c>
      <c r="O1361" s="97">
        <f t="shared" si="409"/>
        <v>4.9856503100054142E-2</v>
      </c>
      <c r="P1361" s="97">
        <f t="shared" si="410"/>
        <v>4.9856503100054142E-2</v>
      </c>
      <c r="Q1361" s="97">
        <f t="shared" si="421"/>
        <v>0.1860818799098595</v>
      </c>
      <c r="R1361" s="97">
        <f t="shared" si="411"/>
        <v>3.9082074208180752E-3</v>
      </c>
      <c r="S1361" s="97">
        <f t="shared" si="412"/>
        <v>19.310404888828582</v>
      </c>
      <c r="T1361" s="97">
        <f t="shared" si="413"/>
        <v>351.67075610089898</v>
      </c>
      <c r="U1361" s="97">
        <f t="shared" si="414"/>
        <v>623.19306883195645</v>
      </c>
      <c r="V1361" s="33">
        <f t="shared" si="415"/>
        <v>999.99999999999932</v>
      </c>
      <c r="W1361" s="101">
        <f t="shared" si="416"/>
        <v>1051.0978075166049</v>
      </c>
      <c r="X1361" s="108">
        <f t="shared" si="417"/>
        <v>25.136175067143849</v>
      </c>
      <c r="Y1361" s="32">
        <f>(uNES*L1361+ uOCEX*G1361+uEREX*'PH + UC'!H1361+uHOEX*I1361+uNES*S1361+ uOCEX*N1361+uEREX*O1361+uHOEX*P1361)/(1+oDR)^A$5:A$65536</f>
        <v>11.219917915341293</v>
      </c>
    </row>
    <row r="1362" spans="1:25" x14ac:dyDescent="0.25">
      <c r="A1362" s="4">
        <v>1356</v>
      </c>
      <c r="C1362" s="106">
        <f>IF(male=0,VLOOKUP((($A$5:$A$1570/'Life tables'!$I$2)*2)+age,lifetable,13,1),IF(male=1,VLOOKUP((($A$5:$A$1570/'Life tables'!$I$2)*2)+age,lifetable,10,1),"error"))</f>
        <v>8.6630732958462575E-3</v>
      </c>
      <c r="F1362" s="97">
        <f t="shared" si="403"/>
        <v>3.6543795197952327</v>
      </c>
      <c r="G1362" s="97">
        <f t="shared" si="418"/>
        <v>0.36709007095838619</v>
      </c>
      <c r="H1362" s="97">
        <f t="shared" si="404"/>
        <v>8.4004052851325266E-3</v>
      </c>
      <c r="I1362" s="97">
        <f t="shared" si="405"/>
        <v>8.4004052851325266E-3</v>
      </c>
      <c r="J1362" s="97">
        <f t="shared" si="419"/>
        <v>3.4983832475115287E-2</v>
      </c>
      <c r="K1362" s="97">
        <f t="shared" si="406"/>
        <v>2.0252537877434602E-2</v>
      </c>
      <c r="L1362" s="97">
        <f t="shared" si="407"/>
        <v>3.2152522679140314</v>
      </c>
      <c r="M1362" s="97">
        <f t="shared" si="408"/>
        <v>21.481795547348611</v>
      </c>
      <c r="N1362" s="97">
        <f t="shared" si="420"/>
        <v>2.068743454258394</v>
      </c>
      <c r="O1362" s="97">
        <f t="shared" si="409"/>
        <v>4.9380691817196704E-2</v>
      </c>
      <c r="P1362" s="97">
        <f t="shared" si="410"/>
        <v>4.9380691817196704E-2</v>
      </c>
      <c r="Q1362" s="97">
        <f t="shared" si="421"/>
        <v>0.20487562263283135</v>
      </c>
      <c r="R1362" s="97">
        <f t="shared" si="411"/>
        <v>3.8709089929110764E-3</v>
      </c>
      <c r="S1362" s="97">
        <f t="shared" si="412"/>
        <v>19.10554417783008</v>
      </c>
      <c r="T1362" s="97">
        <f t="shared" si="413"/>
        <v>351.91061555600692</v>
      </c>
      <c r="U1362" s="97">
        <f t="shared" si="414"/>
        <v>623.21719227882681</v>
      </c>
      <c r="V1362" s="33">
        <f t="shared" si="415"/>
        <v>999.99999999999932</v>
      </c>
      <c r="W1362" s="101">
        <f t="shared" si="416"/>
        <v>1039.052010828425</v>
      </c>
      <c r="X1362" s="108">
        <f t="shared" si="417"/>
        <v>24.872192165165551</v>
      </c>
      <c r="Y1362" s="32">
        <f>(uNES*L1362+ uOCEX*G1362+uEREX*'PH + UC'!H1362+uHOEX*I1362+uNES*S1362+ uOCEX*N1362+uEREX*O1362+uHOEX*P1362)/(1+oDR)^A$5:A$65536</f>
        <v>11.098714553522866</v>
      </c>
    </row>
    <row r="1363" spans="1:25" x14ac:dyDescent="0.25">
      <c r="A1363" s="4">
        <v>1357</v>
      </c>
      <c r="C1363" s="106">
        <f>IF(male=0,VLOOKUP((($A$5:$A$1570/'Life tables'!$I$2)*2)+age,lifetable,13,1),IF(male=1,VLOOKUP((($A$5:$A$1570/'Life tables'!$I$2)*2)+age,lifetable,10,1),"error"))</f>
        <v>8.6630732958462575E-3</v>
      </c>
      <c r="F1363" s="97">
        <f t="shared" si="403"/>
        <v>3.6159655940877649</v>
      </c>
      <c r="G1363" s="97">
        <f t="shared" si="418"/>
        <v>0.36323131172515399</v>
      </c>
      <c r="H1363" s="97">
        <f t="shared" si="404"/>
        <v>8.3121023207612232E-3</v>
      </c>
      <c r="I1363" s="97">
        <f t="shared" si="405"/>
        <v>8.3121023207612232E-3</v>
      </c>
      <c r="J1363" s="97">
        <f t="shared" si="419"/>
        <v>3.4616091156956609E-2</v>
      </c>
      <c r="K1363" s="97">
        <f t="shared" si="406"/>
        <v>2.0039648252479874E-2</v>
      </c>
      <c r="L1363" s="97">
        <f t="shared" si="407"/>
        <v>3.181454338311652</v>
      </c>
      <c r="M1363" s="97">
        <f t="shared" si="408"/>
        <v>21.256226571077789</v>
      </c>
      <c r="N1363" s="97">
        <f t="shared" si="420"/>
        <v>2.0470206731195693</v>
      </c>
      <c r="O1363" s="97">
        <f t="shared" si="409"/>
        <v>4.8862171283091498E-2</v>
      </c>
      <c r="P1363" s="97">
        <f t="shared" si="410"/>
        <v>4.8862171283091498E-2</v>
      </c>
      <c r="Q1363" s="97">
        <f t="shared" si="421"/>
        <v>0.20272433205014828</v>
      </c>
      <c r="R1363" s="97">
        <f t="shared" si="411"/>
        <v>3.8302626243687486E-3</v>
      </c>
      <c r="S1363" s="97">
        <f t="shared" si="412"/>
        <v>18.904926960717521</v>
      </c>
      <c r="T1363" s="97">
        <f t="shared" si="413"/>
        <v>352.14795597921403</v>
      </c>
      <c r="U1363" s="97">
        <f t="shared" si="414"/>
        <v>623.24106218970371</v>
      </c>
      <c r="V1363" s="33">
        <f t="shared" si="415"/>
        <v>999.99999999999932</v>
      </c>
      <c r="W1363" s="101">
        <f t="shared" si="416"/>
        <v>1027.013815031117</v>
      </c>
      <c r="X1363" s="108">
        <f t="shared" si="417"/>
        <v>24.610981831081602</v>
      </c>
      <c r="Y1363" s="32">
        <f>(uNES*L1363+ uOCEX*G1363+uEREX*'PH + UC'!H1363+uHOEX*I1363+uNES*S1363+ uOCEX*N1363+uEREX*O1363+uHOEX*P1363)/(1+oDR)^A$5:A$65536</f>
        <v>10.978996377870086</v>
      </c>
    </row>
    <row r="1364" spans="1:25" x14ac:dyDescent="0.25">
      <c r="A1364" s="4">
        <v>1358</v>
      </c>
      <c r="C1364" s="106">
        <f>IF(male=0,VLOOKUP((($A$5:$A$1570/'Life tables'!$I$2)*2)+age,lifetable,13,1),IF(male=1,VLOOKUP((($A$5:$A$1570/'Life tables'!$I$2)*2)+age,lifetable,10,1),"error"))</f>
        <v>8.6630732958462575E-3</v>
      </c>
      <c r="F1364" s="97">
        <f t="shared" si="403"/>
        <v>3.5779571747214534</v>
      </c>
      <c r="G1364" s="97">
        <f t="shared" si="418"/>
        <v>0.35941328645256893</v>
      </c>
      <c r="H1364" s="97">
        <f t="shared" si="404"/>
        <v>8.2247315030355948E-3</v>
      </c>
      <c r="I1364" s="97">
        <f t="shared" si="405"/>
        <v>8.2247315030355948E-3</v>
      </c>
      <c r="J1364" s="97">
        <f t="shared" si="419"/>
        <v>3.4252231801749446E-2</v>
      </c>
      <c r="K1364" s="97">
        <f t="shared" si="406"/>
        <v>1.9829005939959257E-2</v>
      </c>
      <c r="L1364" s="97">
        <f t="shared" si="407"/>
        <v>3.1480131875211046</v>
      </c>
      <c r="M1364" s="97">
        <f t="shared" si="408"/>
        <v>21.033024656360148</v>
      </c>
      <c r="N1364" s="97">
        <f t="shared" si="420"/>
        <v>2.0255258451368565</v>
      </c>
      <c r="O1364" s="97">
        <f t="shared" si="409"/>
        <v>4.8349091967194162E-2</v>
      </c>
      <c r="P1364" s="97">
        <f t="shared" si="410"/>
        <v>4.8349091967194162E-2</v>
      </c>
      <c r="Q1364" s="97">
        <f t="shared" si="421"/>
        <v>0.20059561654543986</v>
      </c>
      <c r="R1364" s="97">
        <f t="shared" si="411"/>
        <v>3.7900427881352671E-3</v>
      </c>
      <c r="S1364" s="97">
        <f t="shared" si="412"/>
        <v>18.706414967955329</v>
      </c>
      <c r="T1364" s="97">
        <f t="shared" si="413"/>
        <v>352.38280382756125</v>
      </c>
      <c r="U1364" s="97">
        <f t="shared" si="414"/>
        <v>623.26468123843176</v>
      </c>
      <c r="V1364" s="33">
        <f t="shared" si="415"/>
        <v>999.99999999999932</v>
      </c>
      <c r="W1364" s="101">
        <f t="shared" si="416"/>
        <v>1015.1156449800579</v>
      </c>
      <c r="X1364" s="108">
        <f t="shared" si="417"/>
        <v>24.352514934006319</v>
      </c>
      <c r="Y1364" s="32">
        <f>(uNES*L1364+ uOCEX*G1364+uEREX*'PH + UC'!H1364+uHOEX*I1364+uNES*S1364+ uOCEX*N1364+uEREX*O1364+uHOEX*P1364)/(1+oDR)^A$5:A$65536</f>
        <v>10.860569642048183</v>
      </c>
    </row>
    <row r="1365" spans="1:25" x14ac:dyDescent="0.25">
      <c r="A1365" s="4">
        <v>1359</v>
      </c>
      <c r="C1365" s="106">
        <f>IF(male=0,VLOOKUP((($A$5:$A$1570/'Life tables'!$I$2)*2)+age,lifetable,13,1),IF(male=1,VLOOKUP((($A$5:$A$1570/'Life tables'!$I$2)*2)+age,lifetable,10,1),"error"))</f>
        <v>8.6630732958462575E-3</v>
      </c>
      <c r="F1365" s="97">
        <f t="shared" si="403"/>
        <v>3.5403498816616183</v>
      </c>
      <c r="G1365" s="97">
        <f t="shared" si="418"/>
        <v>0.35563555515698053</v>
      </c>
      <c r="H1365" s="97">
        <f t="shared" si="404"/>
        <v>8.1382827634703444E-3</v>
      </c>
      <c r="I1365" s="97">
        <f t="shared" si="405"/>
        <v>8.1382827634703444E-3</v>
      </c>
      <c r="J1365" s="97">
        <f t="shared" si="419"/>
        <v>3.3892212478873647E-2</v>
      </c>
      <c r="K1365" s="97">
        <f t="shared" si="406"/>
        <v>1.9620586665760619E-2</v>
      </c>
      <c r="L1365" s="97">
        <f t="shared" si="407"/>
        <v>3.1149249618330628</v>
      </c>
      <c r="M1365" s="97">
        <f t="shared" si="408"/>
        <v>20.812165052344699</v>
      </c>
      <c r="N1365" s="97">
        <f t="shared" si="420"/>
        <v>2.0042565867496802</v>
      </c>
      <c r="O1365" s="97">
        <f t="shared" si="409"/>
        <v>4.7841396974160816E-2</v>
      </c>
      <c r="P1365" s="97">
        <f t="shared" si="410"/>
        <v>4.7841396974160816E-2</v>
      </c>
      <c r="Q1365" s="97">
        <f t="shared" si="421"/>
        <v>0.1984892400655329</v>
      </c>
      <c r="R1365" s="97">
        <f t="shared" si="411"/>
        <v>3.7502450242346747E-3</v>
      </c>
      <c r="S1365" s="97">
        <f t="shared" si="412"/>
        <v>18.50998618655693</v>
      </c>
      <c r="T1365" s="97">
        <f t="shared" si="413"/>
        <v>352.61518528010566</v>
      </c>
      <c r="U1365" s="97">
        <f t="shared" si="414"/>
        <v>623.28805207012181</v>
      </c>
      <c r="V1365" s="33">
        <f t="shared" si="415"/>
        <v>999.99999999999932</v>
      </c>
      <c r="W1365" s="101">
        <f t="shared" si="416"/>
        <v>1003.3558725185895</v>
      </c>
      <c r="X1365" s="108">
        <f t="shared" si="417"/>
        <v>24.096762649771918</v>
      </c>
      <c r="Y1365" s="32">
        <f>(uNES*L1365+ uOCEX*G1365+uEREX*'PH + UC'!H1365+uHOEX*I1365+uNES*S1365+ uOCEX*N1365+uEREX*O1365+uHOEX*P1365)/(1+oDR)^A$5:A$65536</f>
        <v>10.743420410224401</v>
      </c>
    </row>
    <row r="1366" spans="1:25" x14ac:dyDescent="0.25">
      <c r="A1366" s="4">
        <v>1360</v>
      </c>
      <c r="C1366" s="106">
        <f>IF(male=0,VLOOKUP((($A$5:$A$1570/'Life tables'!$I$2)*2)+age,lifetable,13,1),IF(male=1,VLOOKUP((($A$5:$A$1570/'Life tables'!$I$2)*2)+age,lifetable,10,1),"error"))</f>
        <v>8.6630732958462575E-3</v>
      </c>
      <c r="F1366" s="97">
        <f t="shared" si="403"/>
        <v>3.5031393879437362</v>
      </c>
      <c r="G1366" s="97">
        <f t="shared" si="418"/>
        <v>0.3518976831857466</v>
      </c>
      <c r="H1366" s="97">
        <f t="shared" si="404"/>
        <v>8.0527461555737444E-3</v>
      </c>
      <c r="I1366" s="97">
        <f t="shared" si="405"/>
        <v>8.0527461555737444E-3</v>
      </c>
      <c r="J1366" s="97">
        <f t="shared" si="419"/>
        <v>3.3535991765756348E-2</v>
      </c>
      <c r="K1366" s="97">
        <f t="shared" si="406"/>
        <v>1.9414366449886141E-2</v>
      </c>
      <c r="L1366" s="97">
        <f t="shared" si="407"/>
        <v>3.0821858542311995</v>
      </c>
      <c r="M1366" s="97">
        <f t="shared" si="408"/>
        <v>20.593623261828178</v>
      </c>
      <c r="N1366" s="97">
        <f t="shared" si="420"/>
        <v>1.9832105388242884</v>
      </c>
      <c r="O1366" s="97">
        <f t="shared" si="409"/>
        <v>4.7339029991713355E-2</v>
      </c>
      <c r="P1366" s="97">
        <f t="shared" si="410"/>
        <v>4.7339029991713355E-2</v>
      </c>
      <c r="Q1366" s="97">
        <f t="shared" si="421"/>
        <v>0.1964049689763365</v>
      </c>
      <c r="R1366" s="97">
        <f t="shared" si="411"/>
        <v>3.7108649183970272E-3</v>
      </c>
      <c r="S1366" s="97">
        <f t="shared" si="412"/>
        <v>18.315618829125729</v>
      </c>
      <c r="T1366" s="97">
        <f t="shared" si="413"/>
        <v>352.84512624084778</v>
      </c>
      <c r="U1366" s="97">
        <f t="shared" si="414"/>
        <v>623.31117730149015</v>
      </c>
      <c r="V1366" s="33">
        <f t="shared" si="415"/>
        <v>999.99999999999943</v>
      </c>
      <c r="W1366" s="101">
        <f t="shared" si="416"/>
        <v>991.73288834769585</v>
      </c>
      <c r="X1366" s="108">
        <f t="shared" si="417"/>
        <v>23.843696457661537</v>
      </c>
      <c r="Y1366" s="32">
        <f>(uNES*L1366+ uOCEX*G1366+uEREX*'PH + UC'!H1366+uHOEX*I1366+uNES*S1366+ uOCEX*N1366+uEREX*O1366+uHOEX*P1366)/(1+oDR)^A$5:A$65536</f>
        <v>10.627534897218052</v>
      </c>
    </row>
    <row r="1367" spans="1:25" x14ac:dyDescent="0.25">
      <c r="A1367" s="4">
        <v>1361</v>
      </c>
      <c r="C1367" s="106">
        <f>IF(male=0,VLOOKUP((($A$5:$A$1570/'Life tables'!$I$2)*2)+age,lifetable,13,1),IF(male=1,VLOOKUP((($A$5:$A$1570/'Life tables'!$I$2)*2)+age,lifetable,10,1),"error"))</f>
        <v>8.6630732958462575E-3</v>
      </c>
      <c r="F1367" s="97">
        <f t="shared" si="403"/>
        <v>3.4663214187043092</v>
      </c>
      <c r="G1367" s="97">
        <f t="shared" si="418"/>
        <v>0.34819924111988199</v>
      </c>
      <c r="H1367" s="97">
        <f t="shared" si="404"/>
        <v>7.9681118526198861E-3</v>
      </c>
      <c r="I1367" s="97">
        <f t="shared" si="405"/>
        <v>7.9681118526198861E-3</v>
      </c>
      <c r="J1367" s="97">
        <f t="shared" si="419"/>
        <v>3.3183528738594287E-2</v>
      </c>
      <c r="K1367" s="97">
        <f t="shared" si="406"/>
        <v>1.9210321601081409E-2</v>
      </c>
      <c r="L1367" s="97">
        <f t="shared" si="407"/>
        <v>3.0497921035395117</v>
      </c>
      <c r="M1367" s="97">
        <f t="shared" si="408"/>
        <v>20.377375038957229</v>
      </c>
      <c r="N1367" s="97">
        <f t="shared" si="420"/>
        <v>1.9623853664324722</v>
      </c>
      <c r="O1367" s="97">
        <f t="shared" si="409"/>
        <v>4.6841935285357454E-2</v>
      </c>
      <c r="P1367" s="97">
        <f t="shared" si="410"/>
        <v>4.6841935285357454E-2</v>
      </c>
      <c r="Q1367" s="97">
        <f t="shared" si="421"/>
        <v>0.19434257204092778</v>
      </c>
      <c r="R1367" s="97">
        <f t="shared" si="411"/>
        <v>3.6718981016443412E-3</v>
      </c>
      <c r="S1367" s="97">
        <f t="shared" si="412"/>
        <v>18.123291331811469</v>
      </c>
      <c r="T1367" s="97">
        <f t="shared" si="413"/>
        <v>353.0726523416273</v>
      </c>
      <c r="U1367" s="97">
        <f t="shared" si="414"/>
        <v>623.3340595211929</v>
      </c>
      <c r="V1367" s="33">
        <f t="shared" si="415"/>
        <v>999.99999999999955</v>
      </c>
      <c r="W1367" s="101">
        <f t="shared" si="416"/>
        <v>980.24510181201572</v>
      </c>
      <c r="X1367" s="108">
        <f t="shared" si="417"/>
        <v>23.59328813717929</v>
      </c>
      <c r="Y1367" s="32">
        <f>(uNES*L1367+ uOCEX*G1367+uEREX*'PH + UC'!H1367+uHOEX*I1367+uNES*S1367+ uOCEX*N1367+uEREX*O1367+uHOEX*P1367)/(1+oDR)^A$5:A$65536</f>
        <v>10.512899466856034</v>
      </c>
    </row>
    <row r="1368" spans="1:25" x14ac:dyDescent="0.25">
      <c r="A1368" s="4">
        <v>1362</v>
      </c>
      <c r="C1368" s="106">
        <f>IF(male=0,VLOOKUP((($A$5:$A$1570/'Life tables'!$I$2)*2)+age,lifetable,13,1),IF(male=1,VLOOKUP((($A$5:$A$1570/'Life tables'!$I$2)*2)+age,lifetable,10,1),"error"))</f>
        <v>8.6630732958462575E-3</v>
      </c>
      <c r="F1368" s="97">
        <f t="shared" si="403"/>
        <v>3.4298917502458872</v>
      </c>
      <c r="G1368" s="97">
        <f t="shared" si="418"/>
        <v>0.34453980468013806</v>
      </c>
      <c r="H1368" s="97">
        <f t="shared" si="404"/>
        <v>7.8843701454994111E-3</v>
      </c>
      <c r="I1368" s="97">
        <f t="shared" si="405"/>
        <v>7.8843701454994111E-3</v>
      </c>
      <c r="J1368" s="97">
        <f t="shared" si="419"/>
        <v>3.2834782963403197E-2</v>
      </c>
      <c r="K1368" s="97">
        <f t="shared" si="406"/>
        <v>1.9008428711653792E-2</v>
      </c>
      <c r="L1368" s="97">
        <f t="shared" si="407"/>
        <v>3.0177399935996934</v>
      </c>
      <c r="M1368" s="97">
        <f t="shared" si="408"/>
        <v>20.1633963869334</v>
      </c>
      <c r="N1368" s="97">
        <f t="shared" si="420"/>
        <v>1.9417787586305482</v>
      </c>
      <c r="O1368" s="97">
        <f t="shared" si="409"/>
        <v>4.6350057693106926E-2</v>
      </c>
      <c r="P1368" s="97">
        <f t="shared" si="410"/>
        <v>4.6350057693106926E-2</v>
      </c>
      <c r="Q1368" s="97">
        <f t="shared" si="421"/>
        <v>0.19230182039766361</v>
      </c>
      <c r="R1368" s="97">
        <f t="shared" si="411"/>
        <v>3.6333402498770449E-3</v>
      </c>
      <c r="S1368" s="97">
        <f t="shared" si="412"/>
        <v>17.932982352269097</v>
      </c>
      <c r="T1368" s="97">
        <f t="shared" si="413"/>
        <v>353.29778894498838</v>
      </c>
      <c r="U1368" s="97">
        <f t="shared" si="414"/>
        <v>623.35670129015443</v>
      </c>
      <c r="V1368" s="33">
        <f t="shared" si="415"/>
        <v>999.99999999999955</v>
      </c>
      <c r="W1368" s="101">
        <f t="shared" si="416"/>
        <v>968.89094068802376</v>
      </c>
      <c r="X1368" s="108">
        <f t="shared" si="417"/>
        <v>23.345509764856686</v>
      </c>
      <c r="Y1368" s="32">
        <f>(uNES*L1368+ uOCEX*G1368+uEREX*'PH + UC'!H1368+uHOEX*I1368+uNES*S1368+ uOCEX*N1368+uEREX*O1368+uHOEX*P1368)/(1+oDR)^A$5:A$65536</f>
        <v>10.399500630347204</v>
      </c>
    </row>
    <row r="1369" spans="1:25" x14ac:dyDescent="0.25">
      <c r="A1369" s="4">
        <v>1363</v>
      </c>
      <c r="C1369" s="106">
        <f>IF(male=0,VLOOKUP((($A$5:$A$1570/'Life tables'!$I$2)*2)+age,lifetable,13,1),IF(male=1,VLOOKUP((($A$5:$A$1570/'Life tables'!$I$2)*2)+age,lifetable,10,1),"error"))</f>
        <v>8.6630732958462575E-3</v>
      </c>
      <c r="F1369" s="97">
        <f t="shared" si="403"/>
        <v>3.3938462091344999</v>
      </c>
      <c r="G1369" s="97">
        <f t="shared" si="418"/>
        <v>0.34091895463633798</v>
      </c>
      <c r="H1369" s="97">
        <f t="shared" si="404"/>
        <v>7.8015114406447686E-3</v>
      </c>
      <c r="I1369" s="97">
        <f t="shared" si="405"/>
        <v>7.8015114406447686E-3</v>
      </c>
      <c r="J1369" s="97">
        <f t="shared" si="419"/>
        <v>3.2489714487377405E-2</v>
      </c>
      <c r="K1369" s="97">
        <f t="shared" si="406"/>
        <v>1.8808664652470386E-2</v>
      </c>
      <c r="L1369" s="97">
        <f t="shared" si="407"/>
        <v>2.9860258524770247</v>
      </c>
      <c r="M1369" s="97">
        <f t="shared" si="408"/>
        <v>19.951663555722192</v>
      </c>
      <c r="N1369" s="97">
        <f t="shared" si="420"/>
        <v>1.9213884282387366</v>
      </c>
      <c r="O1369" s="97">
        <f t="shared" si="409"/>
        <v>4.5863342620217518E-2</v>
      </c>
      <c r="P1369" s="97">
        <f t="shared" si="410"/>
        <v>4.5863342620217518E-2</v>
      </c>
      <c r="Q1369" s="97">
        <f t="shared" si="421"/>
        <v>0.1902824875383318</v>
      </c>
      <c r="R1369" s="97">
        <f t="shared" si="411"/>
        <v>3.5951870834611613E-3</v>
      </c>
      <c r="S1369" s="97">
        <f t="shared" si="412"/>
        <v>17.744670767621226</v>
      </c>
      <c r="T1369" s="97">
        <f t="shared" si="413"/>
        <v>353.52056114701412</v>
      </c>
      <c r="U1369" s="97">
        <f t="shared" si="414"/>
        <v>623.37910514189036</v>
      </c>
      <c r="V1369" s="33">
        <f t="shared" si="415"/>
        <v>999.99999999999955</v>
      </c>
      <c r="W1369" s="101">
        <f t="shared" si="416"/>
        <v>957.66885097436796</v>
      </c>
      <c r="X1369" s="108">
        <f t="shared" si="417"/>
        <v>23.10033371109505</v>
      </c>
      <c r="Y1369" s="32">
        <f>(uNES*L1369+ uOCEX*G1369+uEREX*'PH + UC'!H1369+uHOEX*I1369+uNES*S1369+ uOCEX*N1369+uEREX*O1369+uHOEX*P1369)/(1+oDR)^A$5:A$65536</f>
        <v>10.287325044675391</v>
      </c>
    </row>
    <row r="1370" spans="1:25" x14ac:dyDescent="0.25">
      <c r="A1370" s="4">
        <v>1364</v>
      </c>
      <c r="C1370" s="106">
        <f>IF(male=0,VLOOKUP((($A$5:$A$1570/'Life tables'!$I$2)*2)+age,lifetable,13,1),IF(male=1,VLOOKUP((($A$5:$A$1570/'Life tables'!$I$2)*2)+age,lifetable,10,1),"error"))</f>
        <v>8.6630732958462575E-3</v>
      </c>
      <c r="F1370" s="97">
        <f t="shared" si="403"/>
        <v>3.3581806713278328</v>
      </c>
      <c r="G1370" s="97">
        <f t="shared" si="418"/>
        <v>0.33733627671980015</v>
      </c>
      <c r="H1370" s="97">
        <f t="shared" si="404"/>
        <v>7.7195262580261317E-3</v>
      </c>
      <c r="I1370" s="97">
        <f t="shared" si="405"/>
        <v>7.7195262580261317E-3</v>
      </c>
      <c r="J1370" s="97">
        <f t="shared" si="419"/>
        <v>3.2148283830543696E-2</v>
      </c>
      <c r="K1370" s="97">
        <f t="shared" si="406"/>
        <v>1.8611006568126403E-2</v>
      </c>
      <c r="L1370" s="97">
        <f t="shared" si="407"/>
        <v>2.9546460516933104</v>
      </c>
      <c r="M1370" s="97">
        <f t="shared" si="408"/>
        <v>19.742153039767221</v>
      </c>
      <c r="N1370" s="97">
        <f t="shared" si="420"/>
        <v>1.9012121116210299</v>
      </c>
      <c r="O1370" s="97">
        <f t="shared" si="409"/>
        <v>4.5381736033932363E-2</v>
      </c>
      <c r="P1370" s="97">
        <f t="shared" si="410"/>
        <v>4.5381736033932363E-2</v>
      </c>
      <c r="Q1370" s="97">
        <f t="shared" si="421"/>
        <v>0.18828434928635046</v>
      </c>
      <c r="R1370" s="97">
        <f t="shared" si="411"/>
        <v>3.5574343668164097E-3</v>
      </c>
      <c r="S1370" s="97">
        <f t="shared" si="412"/>
        <v>17.558335672425159</v>
      </c>
      <c r="T1370" s="97">
        <f t="shared" si="413"/>
        <v>353.74099378013102</v>
      </c>
      <c r="U1370" s="97">
        <f t="shared" si="414"/>
        <v>623.4012735828253</v>
      </c>
      <c r="V1370" s="33">
        <f t="shared" si="415"/>
        <v>999.99999999999955</v>
      </c>
      <c r="W1370" s="101">
        <f t="shared" si="416"/>
        <v>946.57729668435945</v>
      </c>
      <c r="X1370" s="108">
        <f t="shared" si="417"/>
        <v>22.857732637043217</v>
      </c>
      <c r="Y1370" s="32">
        <f>(uNES*L1370+ uOCEX*G1370+uEREX*'PH + UC'!H1370+uHOEX*I1370+uNES*S1370+ uOCEX*N1370+uEREX*O1370+uHOEX*P1370)/(1+oDR)^A$5:A$65536</f>
        <v>10.176359511010705</v>
      </c>
    </row>
    <row r="1371" spans="1:25" x14ac:dyDescent="0.25">
      <c r="A1371" s="4">
        <v>1365</v>
      </c>
      <c r="C1371" s="106">
        <f>IF(male=0,VLOOKUP((($A$5:$A$1570/'Life tables'!$I$2)*2)+age,lifetable,13,1),IF(male=1,VLOOKUP((($A$5:$A$1570/'Life tables'!$I$2)*2)+age,lifetable,10,1),"error"))</f>
        <v>8.6630732958462575E-3</v>
      </c>
      <c r="F1371" s="97">
        <f t="shared" si="403"/>
        <v>3.3228910613325899</v>
      </c>
      <c r="G1371" s="97">
        <f t="shared" si="418"/>
        <v>0.33379136153869349</v>
      </c>
      <c r="H1371" s="97">
        <f t="shared" si="404"/>
        <v>7.6384052292144018E-3</v>
      </c>
      <c r="I1371" s="97">
        <f t="shared" si="405"/>
        <v>7.6384052292144018E-3</v>
      </c>
      <c r="J1371" s="97">
        <f t="shared" si="419"/>
        <v>3.1810451977694727E-2</v>
      </c>
      <c r="K1371" s="97">
        <f t="shared" si="406"/>
        <v>1.8415431872275276E-2</v>
      </c>
      <c r="L1371" s="97">
        <f t="shared" si="407"/>
        <v>2.9235970054854978</v>
      </c>
      <c r="M1371" s="97">
        <f t="shared" si="408"/>
        <v>19.534841575710622</v>
      </c>
      <c r="N1371" s="97">
        <f t="shared" si="420"/>
        <v>1.8812475684656629</v>
      </c>
      <c r="O1371" s="97">
        <f t="shared" si="409"/>
        <v>4.4905184458241834E-2</v>
      </c>
      <c r="P1371" s="97">
        <f t="shared" si="410"/>
        <v>4.4905184458241834E-2</v>
      </c>
      <c r="Q1371" s="97">
        <f t="shared" si="421"/>
        <v>0.186307183775027</v>
      </c>
      <c r="R1371" s="97">
        <f t="shared" si="411"/>
        <v>3.5200779080054381E-3</v>
      </c>
      <c r="S1371" s="97">
        <f t="shared" si="412"/>
        <v>17.373956376645445</v>
      </c>
      <c r="T1371" s="97">
        <f t="shared" si="413"/>
        <v>353.95911141588374</v>
      </c>
      <c r="U1371" s="97">
        <f t="shared" si="414"/>
        <v>623.42320909260559</v>
      </c>
      <c r="V1371" s="33">
        <f t="shared" si="415"/>
        <v>999.99999999999955</v>
      </c>
      <c r="W1371" s="101">
        <f t="shared" si="416"/>
        <v>935.61475964060276</v>
      </c>
      <c r="X1371" s="108">
        <f t="shared" si="417"/>
        <v>22.617679491510209</v>
      </c>
      <c r="Y1371" s="32">
        <f>(uNES*L1371+ uOCEX*G1371+uEREX*'PH + UC'!H1371+uHOEX*I1371+uNES*S1371+ uOCEX*N1371+uEREX*O1371+uHOEX*P1371)/(1+oDR)^A$5:A$65536</f>
        <v>10.066590973139018</v>
      </c>
    </row>
    <row r="1372" spans="1:25" x14ac:dyDescent="0.25">
      <c r="A1372" s="4">
        <v>1366</v>
      </c>
      <c r="C1372" s="106">
        <f>IF(male=0,VLOOKUP((($A$5:$A$1570/'Life tables'!$I$2)*2)+age,lifetable,13,1),IF(male=1,VLOOKUP((($A$5:$A$1570/'Life tables'!$I$2)*2)+age,lifetable,10,1),"error"))</f>
        <v>8.6630732958462575E-3</v>
      </c>
      <c r="F1372" s="97">
        <f t="shared" si="403"/>
        <v>3.2879733513895681</v>
      </c>
      <c r="G1372" s="97">
        <f t="shared" si="418"/>
        <v>0.33028380449617634</v>
      </c>
      <c r="H1372" s="97">
        <f t="shared" si="404"/>
        <v>7.5581390955079281E-3</v>
      </c>
      <c r="I1372" s="97">
        <f t="shared" si="405"/>
        <v>7.5581390955079281E-3</v>
      </c>
      <c r="J1372" s="97">
        <f t="shared" si="419"/>
        <v>3.1476180370587595E-2</v>
      </c>
      <c r="K1372" s="97">
        <f t="shared" si="406"/>
        <v>1.8221918243112326E-2</v>
      </c>
      <c r="L1372" s="97">
        <f t="shared" si="407"/>
        <v>2.8928751700886761</v>
      </c>
      <c r="M1372" s="97">
        <f t="shared" si="408"/>
        <v>19.329706140120642</v>
      </c>
      <c r="N1372" s="97">
        <f t="shared" si="420"/>
        <v>1.8614925815662744</v>
      </c>
      <c r="O1372" s="97">
        <f t="shared" si="409"/>
        <v>4.4433634968659923E-2</v>
      </c>
      <c r="P1372" s="97">
        <f t="shared" si="410"/>
        <v>4.4433634968659923E-2</v>
      </c>
      <c r="Q1372" s="97">
        <f t="shared" si="421"/>
        <v>0.18435077142588602</v>
      </c>
      <c r="R1372" s="97">
        <f t="shared" si="411"/>
        <v>3.4831135583243428E-3</v>
      </c>
      <c r="S1372" s="97">
        <f t="shared" si="412"/>
        <v>17.191512403632839</v>
      </c>
      <c r="T1372" s="97">
        <f t="shared" si="413"/>
        <v>354.17493836768023</v>
      </c>
      <c r="U1372" s="97">
        <f t="shared" si="414"/>
        <v>623.44491412440698</v>
      </c>
      <c r="V1372" s="33">
        <f t="shared" si="415"/>
        <v>999.99999999999955</v>
      </c>
      <c r="W1372" s="101">
        <f t="shared" si="416"/>
        <v>924.77973927176629</v>
      </c>
      <c r="X1372" s="108">
        <f t="shared" si="417"/>
        <v>22.380147507912302</v>
      </c>
      <c r="Y1372" s="32">
        <f>(uNES*L1372+ uOCEX*G1372+uEREX*'PH + UC'!H1372+uHOEX*I1372+uNES*S1372+ uOCEX*N1372+uEREX*O1372+uHOEX*P1372)/(1+oDR)^A$5:A$65536</f>
        <v>9.9580065159091795</v>
      </c>
    </row>
    <row r="1373" spans="1:25" x14ac:dyDescent="0.25">
      <c r="A1373" s="4">
        <v>1367</v>
      </c>
      <c r="C1373" s="106">
        <f>IF(male=0,VLOOKUP((($A$5:$A$1570/'Life tables'!$I$2)*2)+age,lifetable,13,1),IF(male=1,VLOOKUP((($A$5:$A$1570/'Life tables'!$I$2)*2)+age,lifetable,10,1),"error"))</f>
        <v>8.6630732958462575E-3</v>
      </c>
      <c r="F1373" s="97">
        <f t="shared" si="403"/>
        <v>3.2534235606850612</v>
      </c>
      <c r="G1373" s="97">
        <f t="shared" si="418"/>
        <v>0.32681320571118055</v>
      </c>
      <c r="H1373" s="97">
        <f t="shared" si="404"/>
        <v>7.4787187061197379E-3</v>
      </c>
      <c r="I1373" s="97">
        <f t="shared" si="405"/>
        <v>7.4787187061197379E-3</v>
      </c>
      <c r="J1373" s="97">
        <f t="shared" si="419"/>
        <v>3.1145430900394497E-2</v>
      </c>
      <c r="K1373" s="97">
        <f t="shared" si="406"/>
        <v>1.803044361900441E-2</v>
      </c>
      <c r="L1373" s="97">
        <f t="shared" si="407"/>
        <v>2.8624770430422424</v>
      </c>
      <c r="M1373" s="97">
        <f t="shared" si="408"/>
        <v>19.126723947227237</v>
      </c>
      <c r="N1373" s="97">
        <f t="shared" si="420"/>
        <v>1.8419449566038408</v>
      </c>
      <c r="O1373" s="97">
        <f t="shared" si="409"/>
        <v>4.3967035187018992E-2</v>
      </c>
      <c r="P1373" s="97">
        <f t="shared" si="410"/>
        <v>4.3967035187018992E-2</v>
      </c>
      <c r="Q1373" s="97">
        <f t="shared" si="421"/>
        <v>0.18241489492707322</v>
      </c>
      <c r="R1373" s="97">
        <f t="shared" si="411"/>
        <v>3.4465372118946389E-3</v>
      </c>
      <c r="S1373" s="97">
        <f t="shared" si="412"/>
        <v>17.010983488110391</v>
      </c>
      <c r="T1373" s="97">
        <f t="shared" si="413"/>
        <v>354.3884986935077</v>
      </c>
      <c r="U1373" s="97">
        <f t="shared" si="414"/>
        <v>623.4663911052379</v>
      </c>
      <c r="V1373" s="33">
        <f t="shared" si="415"/>
        <v>999.99999999999955</v>
      </c>
      <c r="W1373" s="101">
        <f t="shared" si="416"/>
        <v>914.07075241147311</v>
      </c>
      <c r="X1373" s="108">
        <f t="shared" si="417"/>
        <v>22.145110201253932</v>
      </c>
      <c r="Y1373" s="32">
        <f>(uNES*L1373+ uOCEX*G1373+uEREX*'PH + UC'!H1373+uHOEX*I1373+uNES*S1373+ uOCEX*N1373+uEREX*O1373+uHOEX*P1373)/(1+oDR)^A$5:A$65536</f>
        <v>9.8505933636978895</v>
      </c>
    </row>
    <row r="1374" spans="1:25" x14ac:dyDescent="0.25">
      <c r="A1374" s="4">
        <v>1368</v>
      </c>
      <c r="C1374" s="106">
        <f>IF(male=0,VLOOKUP((($A$5:$A$1570/'Life tables'!$I$2)*2)+age,lifetable,13,1),IF(male=1,VLOOKUP((($A$5:$A$1570/'Life tables'!$I$2)*2)+age,lifetable,10,1),"error"))</f>
        <v>8.6630732958462575E-3</v>
      </c>
      <c r="F1374" s="97">
        <f t="shared" si="403"/>
        <v>3.2192377545872675</v>
      </c>
      <c r="G1374" s="97">
        <f t="shared" si="418"/>
        <v>0.3233791699417069</v>
      </c>
      <c r="H1374" s="97">
        <f t="shared" si="404"/>
        <v>7.4001350164222563E-3</v>
      </c>
      <c r="I1374" s="97">
        <f t="shared" si="405"/>
        <v>7.4001350164222563E-3</v>
      </c>
      <c r="J1374" s="97">
        <f t="shared" si="419"/>
        <v>3.0818165900392804E-2</v>
      </c>
      <c r="K1374" s="97">
        <f t="shared" si="406"/>
        <v>1.7840986194258064E-2</v>
      </c>
      <c r="L1374" s="97">
        <f t="shared" si="407"/>
        <v>2.8323991625180653</v>
      </c>
      <c r="M1374" s="97">
        <f t="shared" si="408"/>
        <v>18.925872446666666</v>
      </c>
      <c r="N1374" s="97">
        <f t="shared" si="420"/>
        <v>1.8226025219294757</v>
      </c>
      <c r="O1374" s="97">
        <f t="shared" si="409"/>
        <v>4.3505333276285217E-2</v>
      </c>
      <c r="P1374" s="97">
        <f t="shared" si="410"/>
        <v>4.3505333276285217E-2</v>
      </c>
      <c r="Q1374" s="97">
        <f t="shared" si="421"/>
        <v>0.18049933921184511</v>
      </c>
      <c r="R1374" s="97">
        <f t="shared" si="411"/>
        <v>3.4103448052568448E-3</v>
      </c>
      <c r="S1374" s="97">
        <f t="shared" si="412"/>
        <v>16.83234957416752</v>
      </c>
      <c r="T1374" s="97">
        <f t="shared" si="413"/>
        <v>354.59981619861992</v>
      </c>
      <c r="U1374" s="97">
        <f t="shared" si="414"/>
        <v>623.48764243623737</v>
      </c>
      <c r="V1374" s="33">
        <f t="shared" si="415"/>
        <v>999.99999999999955</v>
      </c>
      <c r="W1374" s="101">
        <f t="shared" si="416"/>
        <v>903.48633309930915</v>
      </c>
      <c r="X1374" s="108">
        <f t="shared" si="417"/>
        <v>21.912541365142182</v>
      </c>
      <c r="Y1374" s="32">
        <f>(uNES*L1374+ uOCEX*G1374+uEREX*'PH + UC'!H1374+uHOEX*I1374+uNES*S1374+ uOCEX*N1374+uEREX*O1374+uHOEX*P1374)/(1+oDR)^A$5:A$65536</f>
        <v>9.7443388788919059</v>
      </c>
    </row>
    <row r="1375" spans="1:25" x14ac:dyDescent="0.25">
      <c r="A1375" s="4">
        <v>1369</v>
      </c>
      <c r="C1375" s="106">
        <f>IF(male=0,VLOOKUP((($A$5:$A$1570/'Life tables'!$I$2)*2)+age,lifetable,13,1),IF(male=1,VLOOKUP((($A$5:$A$1570/'Life tables'!$I$2)*2)+age,lifetable,10,1),"error"))</f>
        <v>8.6630732958462575E-3</v>
      </c>
      <c r="F1375" s="97">
        <f t="shared" si="403"/>
        <v>3.1854120439064801</v>
      </c>
      <c r="G1375" s="97">
        <f t="shared" si="418"/>
        <v>0.31998130651050971</v>
      </c>
      <c r="H1375" s="97">
        <f t="shared" si="404"/>
        <v>7.3223790862466812E-3</v>
      </c>
      <c r="I1375" s="97">
        <f t="shared" si="405"/>
        <v>7.3223790862466812E-3</v>
      </c>
      <c r="J1375" s="97">
        <f t="shared" si="419"/>
        <v>3.0494348138882719E-2</v>
      </c>
      <c r="K1375" s="97">
        <f t="shared" si="406"/>
        <v>1.7653524415019495E-2</v>
      </c>
      <c r="L1375" s="97">
        <f t="shared" si="407"/>
        <v>2.8026381066695749</v>
      </c>
      <c r="M1375" s="97">
        <f t="shared" si="408"/>
        <v>18.727129321235701</v>
      </c>
      <c r="N1375" s="97">
        <f t="shared" si="420"/>
        <v>1.8034631283481553</v>
      </c>
      <c r="O1375" s="97">
        <f t="shared" si="409"/>
        <v>4.3048477935396158E-2</v>
      </c>
      <c r="P1375" s="97">
        <f t="shared" si="410"/>
        <v>4.3048477935396158E-2</v>
      </c>
      <c r="Q1375" s="97">
        <f t="shared" si="421"/>
        <v>0.17860389143715064</v>
      </c>
      <c r="R1375" s="97">
        <f t="shared" si="411"/>
        <v>3.374532316965803E-3</v>
      </c>
      <c r="S1375" s="97">
        <f t="shared" si="412"/>
        <v>16.655590813262638</v>
      </c>
      <c r="T1375" s="97">
        <f t="shared" si="413"/>
        <v>354.80891443819593</v>
      </c>
      <c r="U1375" s="97">
        <f t="shared" si="414"/>
        <v>623.50867049296937</v>
      </c>
      <c r="V1375" s="33">
        <f t="shared" si="415"/>
        <v>999.99999999999955</v>
      </c>
      <c r="W1375" s="101">
        <f t="shared" si="416"/>
        <v>893.02503238393035</v>
      </c>
      <c r="X1375" s="108">
        <f t="shared" si="417"/>
        <v>21.682415068834164</v>
      </c>
      <c r="Y1375" s="32">
        <f>(uNES*L1375+ uOCEX*G1375+uEREX*'PH + UC'!H1375+uHOEX*I1375+uNES*S1375+ uOCEX*N1375+uEREX*O1375+uHOEX*P1375)/(1+oDR)^A$5:A$65536</f>
        <v>9.6392305603873822</v>
      </c>
    </row>
    <row r="1376" spans="1:25" x14ac:dyDescent="0.25">
      <c r="A1376" s="4">
        <v>1370</v>
      </c>
      <c r="C1376" s="106">
        <f>IF(male=0,VLOOKUP((($A$5:$A$1570/'Life tables'!$I$2)*2)+age,lifetable,13,1),IF(male=1,VLOOKUP((($A$5:$A$1570/'Life tables'!$I$2)*2)+age,lifetable,10,1),"error"))</f>
        <v>8.6630732958462575E-3</v>
      </c>
      <c r="F1376" s="97">
        <f t="shared" si="403"/>
        <v>3.1519425841778848</v>
      </c>
      <c r="G1376" s="97">
        <f t="shared" si="418"/>
        <v>0.31661922923305241</v>
      </c>
      <c r="H1376" s="97">
        <f t="shared" si="404"/>
        <v>7.2454420782343395E-3</v>
      </c>
      <c r="I1376" s="97">
        <f t="shared" si="405"/>
        <v>7.2454420782343395E-3</v>
      </c>
      <c r="J1376" s="97">
        <f t="shared" si="419"/>
        <v>3.0173940812321463E-2</v>
      </c>
      <c r="K1376" s="97">
        <f t="shared" si="406"/>
        <v>1.7468036975299871E-2</v>
      </c>
      <c r="L1376" s="97">
        <f t="shared" si="407"/>
        <v>2.7731904930007425</v>
      </c>
      <c r="M1376" s="97">
        <f t="shared" si="408"/>
        <v>18.530472484656283</v>
      </c>
      <c r="N1376" s="97">
        <f t="shared" si="420"/>
        <v>1.7845246489034494</v>
      </c>
      <c r="O1376" s="97">
        <f t="shared" si="409"/>
        <v>4.2596418394122308E-2</v>
      </c>
      <c r="P1376" s="97">
        <f t="shared" si="410"/>
        <v>4.2596418394122308E-2</v>
      </c>
      <c r="Q1376" s="97">
        <f t="shared" si="421"/>
        <v>0.17672834096231221</v>
      </c>
      <c r="R1376" s="97">
        <f t="shared" si="411"/>
        <v>3.3390957671878829E-3</v>
      </c>
      <c r="S1376" s="97">
        <f t="shared" si="412"/>
        <v>16.48068756223509</v>
      </c>
      <c r="T1376" s="97">
        <f t="shared" si="413"/>
        <v>355.01581671997059</v>
      </c>
      <c r="U1376" s="97">
        <f t="shared" si="414"/>
        <v>623.52947762571182</v>
      </c>
      <c r="V1376" s="33">
        <f t="shared" si="415"/>
        <v>999.99999999999943</v>
      </c>
      <c r="W1376" s="101">
        <f t="shared" si="416"/>
        <v>882.685418128268</v>
      </c>
      <c r="X1376" s="108">
        <f t="shared" si="417"/>
        <v>21.454705654317046</v>
      </c>
      <c r="Y1376" s="32">
        <f>(uNES*L1376+ uOCEX*G1376+uEREX*'PH + UC'!H1376+uHOEX*I1376+uNES*S1376+ uOCEX*N1376+uEREX*O1376+uHOEX*P1376)/(1+oDR)^A$5:A$65536</f>
        <v>9.5352560421060577</v>
      </c>
    </row>
    <row r="1377" spans="1:25" x14ac:dyDescent="0.25">
      <c r="A1377" s="4">
        <v>1371</v>
      </c>
      <c r="C1377" s="106">
        <f>IF(male=0,VLOOKUP((($A$5:$A$1570/'Life tables'!$I$2)*2)+age,lifetable,13,1),IF(male=1,VLOOKUP((($A$5:$A$1570/'Life tables'!$I$2)*2)+age,lifetable,10,1),"error"))</f>
        <v>8.6630732958462575E-3</v>
      </c>
      <c r="F1377" s="97">
        <f t="shared" si="403"/>
        <v>3.1188255749658604</v>
      </c>
      <c r="G1377" s="97">
        <f t="shared" si="418"/>
        <v>0.31329255634762299</v>
      </c>
      <c r="H1377" s="97">
        <f t="shared" si="404"/>
        <v>7.169315256237466E-3</v>
      </c>
      <c r="I1377" s="97">
        <f t="shared" si="405"/>
        <v>7.169315256237466E-3</v>
      </c>
      <c r="J1377" s="97">
        <f t="shared" si="419"/>
        <v>2.9856907538663227E-2</v>
      </c>
      <c r="K1377" s="97">
        <f t="shared" si="406"/>
        <v>1.7284502813119731E-2</v>
      </c>
      <c r="L1377" s="97">
        <f t="shared" si="407"/>
        <v>2.7440529777539795</v>
      </c>
      <c r="M1377" s="97">
        <f t="shared" si="408"/>
        <v>18.335880079351188</v>
      </c>
      <c r="N1377" s="97">
        <f t="shared" si="420"/>
        <v>1.7657849786633144</v>
      </c>
      <c r="O1377" s="97">
        <f t="shared" si="409"/>
        <v>4.2149104407953969E-2</v>
      </c>
      <c r="P1377" s="97">
        <f t="shared" si="410"/>
        <v>4.2149104407953969E-2</v>
      </c>
      <c r="Q1377" s="97">
        <f t="shared" si="421"/>
        <v>0.174872479327812</v>
      </c>
      <c r="R1377" s="97">
        <f t="shared" si="411"/>
        <v>3.3040312173001686E-3</v>
      </c>
      <c r="S1377" s="97">
        <f t="shared" si="412"/>
        <v>16.307620381326853</v>
      </c>
      <c r="T1377" s="97">
        <f t="shared" si="413"/>
        <v>355.22054610683705</v>
      </c>
      <c r="U1377" s="97">
        <f t="shared" si="414"/>
        <v>623.55006615974219</v>
      </c>
      <c r="V1377" s="33">
        <f t="shared" si="415"/>
        <v>999.99999999999932</v>
      </c>
      <c r="W1377" s="101">
        <f t="shared" si="416"/>
        <v>872.46607481680735</v>
      </c>
      <c r="X1377" s="108">
        <f t="shared" si="417"/>
        <v>21.229387733420154</v>
      </c>
      <c r="Y1377" s="32">
        <f>(uNES*L1377+ uOCEX*G1377+uEREX*'PH + UC'!H1377+uHOEX*I1377+uNES*S1377+ uOCEX*N1377+uEREX*O1377+uHOEX*P1377)/(1+oDR)^A$5:A$65536</f>
        <v>9.4324030915281636</v>
      </c>
    </row>
    <row r="1378" spans="1:25" x14ac:dyDescent="0.25">
      <c r="A1378" s="4">
        <v>1372</v>
      </c>
      <c r="C1378" s="106">
        <f>IF(male=0,VLOOKUP((($A$5:$A$1570/'Life tables'!$I$2)*2)+age,lifetable,13,1),IF(male=1,VLOOKUP((($A$5:$A$1570/'Life tables'!$I$2)*2)+age,lifetable,10,1),"error"))</f>
        <v>8.6630732958462575E-3</v>
      </c>
      <c r="F1378" s="97">
        <f t="shared" si="403"/>
        <v>3.0860572591887525</v>
      </c>
      <c r="G1378" s="97">
        <f t="shared" si="418"/>
        <v>0.310000910447506</v>
      </c>
      <c r="H1378" s="97">
        <f t="shared" si="404"/>
        <v>7.0939899837670429E-3</v>
      </c>
      <c r="I1378" s="97">
        <f t="shared" si="405"/>
        <v>7.0939899837670429E-3</v>
      </c>
      <c r="J1378" s="97">
        <f t="shared" si="419"/>
        <v>2.9543212350895142E-2</v>
      </c>
      <c r="K1378" s="97">
        <f t="shared" si="406"/>
        <v>1.7102901106766911E-2</v>
      </c>
      <c r="L1378" s="97">
        <f t="shared" si="407"/>
        <v>2.7152222553160503</v>
      </c>
      <c r="M1378" s="97">
        <f t="shared" si="408"/>
        <v>18.143330474231405</v>
      </c>
      <c r="N1378" s="97">
        <f t="shared" si="420"/>
        <v>1.7472420345070121</v>
      </c>
      <c r="O1378" s="97">
        <f t="shared" si="409"/>
        <v>4.1706486253015027E-2</v>
      </c>
      <c r="P1378" s="97">
        <f t="shared" si="410"/>
        <v>4.1706486253015027E-2</v>
      </c>
      <c r="Q1378" s="97">
        <f t="shared" si="421"/>
        <v>0.17303610023418961</v>
      </c>
      <c r="R1378" s="97">
        <f t="shared" si="411"/>
        <v>3.2693347694917529E-3</v>
      </c>
      <c r="S1378" s="97">
        <f t="shared" si="412"/>
        <v>16.136370032214682</v>
      </c>
      <c r="T1378" s="97">
        <f t="shared" si="413"/>
        <v>355.42312541942215</v>
      </c>
      <c r="U1378" s="97">
        <f t="shared" si="414"/>
        <v>623.57043839561845</v>
      </c>
      <c r="V1378" s="33">
        <f t="shared" si="415"/>
        <v>999.99999999999943</v>
      </c>
      <c r="W1378" s="101">
        <f t="shared" si="416"/>
        <v>862.36560336493653</v>
      </c>
      <c r="X1378" s="108">
        <f t="shared" si="417"/>
        <v>21.006436184958815</v>
      </c>
      <c r="Y1378" s="32">
        <f>(uNES*L1378+ uOCEX*G1378+uEREX*'PH + UC'!H1378+uHOEX*I1378+uNES*S1378+ uOCEX*N1378+uEREX*O1378+uHOEX*P1378)/(1+oDR)^A$5:A$65536</f>
        <v>9.3306596082417563</v>
      </c>
    </row>
    <row r="1379" spans="1:25" x14ac:dyDescent="0.25">
      <c r="A1379" s="4">
        <v>1373</v>
      </c>
      <c r="C1379" s="106">
        <f>IF(male=0,VLOOKUP((($A$5:$A$1570/'Life tables'!$I$2)*2)+age,lifetable,13,1),IF(male=1,VLOOKUP((($A$5:$A$1570/'Life tables'!$I$2)*2)+age,lifetable,10,1),"error"))</f>
        <v>8.6630732958462575E-3</v>
      </c>
      <c r="F1379" s="97">
        <f t="shared" si="403"/>
        <v>3.0536339224631259</v>
      </c>
      <c r="G1379" s="97">
        <f t="shared" si="418"/>
        <v>0.30674391841511173</v>
      </c>
      <c r="H1379" s="97">
        <f t="shared" si="404"/>
        <v>7.0194577224854211E-3</v>
      </c>
      <c r="I1379" s="97">
        <f t="shared" si="405"/>
        <v>7.0194577224854211E-3</v>
      </c>
      <c r="J1379" s="97">
        <f t="shared" si="419"/>
        <v>2.9232819690759734E-2</v>
      </c>
      <c r="K1379" s="97">
        <f t="shared" si="406"/>
        <v>1.6923211271162381E-2</v>
      </c>
      <c r="L1379" s="97">
        <f t="shared" si="407"/>
        <v>2.6866950576411215</v>
      </c>
      <c r="M1379" s="97">
        <f t="shared" si="408"/>
        <v>17.952802262495688</v>
      </c>
      <c r="N1379" s="97">
        <f t="shared" si="420"/>
        <v>1.7288937549132017</v>
      </c>
      <c r="O1379" s="97">
        <f t="shared" si="409"/>
        <v>4.1268514721004783E-2</v>
      </c>
      <c r="P1379" s="97">
        <f t="shared" si="410"/>
        <v>4.1268514721004783E-2</v>
      </c>
      <c r="Q1379" s="97">
        <f t="shared" si="421"/>
        <v>0.17121899952105615</v>
      </c>
      <c r="R1379" s="97">
        <f t="shared" si="411"/>
        <v>3.235002566367229E-3</v>
      </c>
      <c r="S1379" s="97">
        <f t="shared" si="412"/>
        <v>15.966917476053053</v>
      </c>
      <c r="T1379" s="97">
        <f t="shared" si="413"/>
        <v>355.62357723863397</v>
      </c>
      <c r="U1379" s="97">
        <f t="shared" si="414"/>
        <v>623.59059660945593</v>
      </c>
      <c r="V1379" s="33">
        <f t="shared" si="415"/>
        <v>999.99999999999932</v>
      </c>
      <c r="W1379" s="101">
        <f t="shared" si="416"/>
        <v>852.3826209303412</v>
      </c>
      <c r="X1379" s="108">
        <f t="shared" si="417"/>
        <v>20.785826151909468</v>
      </c>
      <c r="Y1379" s="32">
        <f>(uNES*L1379+ uOCEX*G1379+uEREX*'PH + UC'!H1379+uHOEX*I1379+uNES*S1379+ uOCEX*N1379+uEREX*O1379+uHOEX*P1379)/(1+oDR)^A$5:A$65536</f>
        <v>9.2300136225082721</v>
      </c>
    </row>
    <row r="1380" spans="1:25" x14ac:dyDescent="0.25">
      <c r="A1380" s="4">
        <v>1374</v>
      </c>
      <c r="C1380" s="106">
        <f>IF(male=0,VLOOKUP((($A$5:$A$1570/'Life tables'!$I$2)*2)+age,lifetable,13,1),IF(male=1,VLOOKUP((($A$5:$A$1570/'Life tables'!$I$2)*2)+age,lifetable,10,1),"error"))</f>
        <v>8.6630732958462575E-3</v>
      </c>
      <c r="F1380" s="97">
        <f t="shared" si="403"/>
        <v>3.0215518924665834</v>
      </c>
      <c r="G1380" s="97">
        <f t="shared" si="418"/>
        <v>0.30352121135796956</v>
      </c>
      <c r="H1380" s="97">
        <f t="shared" si="404"/>
        <v>6.9457100307416158E-3</v>
      </c>
      <c r="I1380" s="97">
        <f t="shared" si="405"/>
        <v>6.9457100307416158E-3</v>
      </c>
      <c r="J1380" s="97">
        <f t="shared" si="419"/>
        <v>2.8925694402655133E-2</v>
      </c>
      <c r="K1380" s="97">
        <f t="shared" si="406"/>
        <v>1.6745412954329002E-2</v>
      </c>
      <c r="L1380" s="97">
        <f t="shared" si="407"/>
        <v>2.6584681536901464</v>
      </c>
      <c r="M1380" s="97">
        <f t="shared" si="408"/>
        <v>17.764274259442885</v>
      </c>
      <c r="N1380" s="97">
        <f t="shared" si="420"/>
        <v>1.7107380997492632</v>
      </c>
      <c r="O1380" s="97">
        <f t="shared" si="409"/>
        <v>4.0835141114169068E-2</v>
      </c>
      <c r="P1380" s="97">
        <f t="shared" si="410"/>
        <v>4.0835141114169068E-2</v>
      </c>
      <c r="Q1380" s="97">
        <f t="shared" si="421"/>
        <v>0.16942097514622986</v>
      </c>
      <c r="R1380" s="97">
        <f t="shared" si="411"/>
        <v>3.2010307905524869E-3</v>
      </c>
      <c r="S1380" s="97">
        <f t="shared" si="412"/>
        <v>15.799243871528502</v>
      </c>
      <c r="T1380" s="97">
        <f t="shared" si="413"/>
        <v>355.82192390818284</v>
      </c>
      <c r="U1380" s="97">
        <f t="shared" si="414"/>
        <v>623.61054305320079</v>
      </c>
      <c r="V1380" s="33">
        <f t="shared" si="415"/>
        <v>999.99999999999932</v>
      </c>
      <c r="W1380" s="101">
        <f t="shared" si="416"/>
        <v>842.51576072644809</v>
      </c>
      <c r="X1380" s="108">
        <f t="shared" si="417"/>
        <v>20.5675330386157</v>
      </c>
      <c r="Y1380" s="32">
        <f>(uNES*L1380+ uOCEX*G1380+uEREX*'PH + UC'!H1380+uHOEX*I1380+uNES*S1380+ uOCEX*N1380+uEREX*O1380+uHOEX*P1380)/(1+oDR)^A$5:A$65536</f>
        <v>9.1304532938441358</v>
      </c>
    </row>
    <row r="1381" spans="1:25" x14ac:dyDescent="0.25">
      <c r="A1381" s="4">
        <v>1375</v>
      </c>
      <c r="C1381" s="106">
        <f>IF(male=0,VLOOKUP((($A$5:$A$1570/'Life tables'!$I$2)*2)+age,lifetable,13,1),IF(male=1,VLOOKUP((($A$5:$A$1570/'Life tables'!$I$2)*2)+age,lifetable,10,1),"error"))</f>
        <v>8.6630732958462575E-3</v>
      </c>
      <c r="F1381" s="97">
        <f t="shared" si="403"/>
        <v>2.9898075383182636</v>
      </c>
      <c r="G1381" s="97">
        <f t="shared" si="418"/>
        <v>0.300332424546498</v>
      </c>
      <c r="H1381" s="97">
        <f t="shared" si="404"/>
        <v>6.8727385621472408E-3</v>
      </c>
      <c r="I1381" s="97">
        <f t="shared" si="405"/>
        <v>6.8727385621472408E-3</v>
      </c>
      <c r="J1381" s="97">
        <f t="shared" si="419"/>
        <v>2.8621801727704455E-2</v>
      </c>
      <c r="K1381" s="97">
        <f t="shared" si="406"/>
        <v>1.6569486033958244E-2</v>
      </c>
      <c r="L1381" s="97">
        <f t="shared" si="407"/>
        <v>2.6305383488858083</v>
      </c>
      <c r="M1381" s="97">
        <f t="shared" si="408"/>
        <v>17.577725500297436</v>
      </c>
      <c r="N1381" s="97">
        <f t="shared" si="420"/>
        <v>1.6927730500618872</v>
      </c>
      <c r="O1381" s="97">
        <f t="shared" si="409"/>
        <v>4.0406317240301651E-2</v>
      </c>
      <c r="P1381" s="97">
        <f t="shared" si="410"/>
        <v>4.0406317240301651E-2</v>
      </c>
      <c r="Q1381" s="97">
        <f t="shared" si="421"/>
        <v>0.16764182716499776</v>
      </c>
      <c r="R1381" s="97">
        <f t="shared" si="411"/>
        <v>3.1674156643028729E-3</v>
      </c>
      <c r="S1381" s="97">
        <f t="shared" si="412"/>
        <v>15.633330572925646</v>
      </c>
      <c r="T1381" s="97">
        <f t="shared" si="413"/>
        <v>356.01818753707556</v>
      </c>
      <c r="U1381" s="97">
        <f t="shared" si="414"/>
        <v>623.63027995489904</v>
      </c>
      <c r="V1381" s="33">
        <f t="shared" si="415"/>
        <v>999.99999999999932</v>
      </c>
      <c r="W1381" s="101">
        <f t="shared" si="416"/>
        <v>832.7636718378817</v>
      </c>
      <c r="X1381" s="108">
        <f t="shared" si="417"/>
        <v>20.351532508024736</v>
      </c>
      <c r="Y1381" s="32">
        <f>(uNES*L1381+ uOCEX*G1381+uEREX*'PH + UC'!H1381+uHOEX*I1381+uNES*S1381+ uOCEX*N1381+uEREX*O1381+uHOEX*P1381)/(1+oDR)^A$5:A$65536</f>
        <v>9.031966909618161</v>
      </c>
    </row>
    <row r="1382" spans="1:25" x14ac:dyDescent="0.25">
      <c r="A1382" s="4">
        <v>1376</v>
      </c>
      <c r="C1382" s="106">
        <f>IF(male=0,VLOOKUP((($A$5:$A$1570/'Life tables'!$I$2)*2)+age,lifetable,13,1),IF(male=1,VLOOKUP((($A$5:$A$1570/'Life tables'!$I$2)*2)+age,lifetable,10,1),"error"))</f>
        <v>8.6630732958462575E-3</v>
      </c>
      <c r="F1382" s="97">
        <f t="shared" si="403"/>
        <v>2.9583972699762011</v>
      </c>
      <c r="G1382" s="97">
        <f t="shared" si="418"/>
        <v>0.29717719735346804</v>
      </c>
      <c r="H1382" s="97">
        <f t="shared" si="404"/>
        <v>6.8005350641912113E-3</v>
      </c>
      <c r="I1382" s="97">
        <f t="shared" si="405"/>
        <v>6.8005350641912113E-3</v>
      </c>
      <c r="J1382" s="97">
        <f t="shared" si="419"/>
        <v>2.8321107297986682E-2</v>
      </c>
      <c r="K1382" s="97">
        <f t="shared" si="406"/>
        <v>1.6395410614070367E-2</v>
      </c>
      <c r="L1382" s="97">
        <f t="shared" si="407"/>
        <v>2.6029024845822937</v>
      </c>
      <c r="M1382" s="97">
        <f t="shared" si="408"/>
        <v>17.393135238048533</v>
      </c>
      <c r="N1382" s="97">
        <f t="shared" si="420"/>
        <v>1.6749966078689815</v>
      </c>
      <c r="O1382" s="97">
        <f t="shared" si="409"/>
        <v>3.9981995407777103E-2</v>
      </c>
      <c r="P1382" s="97">
        <f t="shared" si="410"/>
        <v>3.9981995407777103E-2</v>
      </c>
      <c r="Q1382" s="97">
        <f t="shared" si="421"/>
        <v>0.16588135770950715</v>
      </c>
      <c r="R1382" s="97">
        <f t="shared" si="411"/>
        <v>3.1341534491138223E-3</v>
      </c>
      <c r="S1382" s="97">
        <f t="shared" si="412"/>
        <v>15.469159128205376</v>
      </c>
      <c r="T1382" s="97">
        <f t="shared" si="413"/>
        <v>356.21239000208305</v>
      </c>
      <c r="U1382" s="97">
        <f t="shared" si="414"/>
        <v>623.64980951896223</v>
      </c>
      <c r="V1382" s="33">
        <f t="shared" si="415"/>
        <v>999.99999999999932</v>
      </c>
      <c r="W1382" s="101">
        <f t="shared" si="416"/>
        <v>823.12501903793873</v>
      </c>
      <c r="X1382" s="108">
        <f t="shared" si="417"/>
        <v>20.137800478954055</v>
      </c>
      <c r="Y1382" s="32">
        <f>(uNES*L1382+ uOCEX*G1382+uEREX*'PH + UC'!H1382+uHOEX*I1382+uNES*S1382+ uOCEX*N1382+uEREX*O1382+uHOEX*P1382)/(1+oDR)^A$5:A$65536</f>
        <v>8.9345428836645855</v>
      </c>
    </row>
    <row r="1383" spans="1:25" x14ac:dyDescent="0.25">
      <c r="A1383" s="4">
        <v>1377</v>
      </c>
      <c r="C1383" s="106">
        <f>IF(male=0,VLOOKUP((($A$5:$A$1570/'Life tables'!$I$2)*2)+age,lifetable,13,1),IF(male=1,VLOOKUP((($A$5:$A$1570/'Life tables'!$I$2)*2)+age,lifetable,10,1),"error"))</f>
        <v>8.6630732958462575E-3</v>
      </c>
      <c r="F1383" s="97">
        <f t="shared" si="403"/>
        <v>2.9273175376507643</v>
      </c>
      <c r="G1383" s="97">
        <f t="shared" si="418"/>
        <v>0.2940551731950819</v>
      </c>
      <c r="H1383" s="97">
        <f t="shared" si="404"/>
        <v>6.7290913768913944E-3</v>
      </c>
      <c r="I1383" s="97">
        <f t="shared" si="405"/>
        <v>6.7290913768913944E-3</v>
      </c>
      <c r="J1383" s="97">
        <f t="shared" si="419"/>
        <v>2.8023577130921434E-2</v>
      </c>
      <c r="K1383" s="97">
        <f t="shared" si="406"/>
        <v>1.6223167021763702E-2</v>
      </c>
      <c r="L1383" s="97">
        <f t="shared" si="407"/>
        <v>2.5755574375492145</v>
      </c>
      <c r="M1383" s="97">
        <f t="shared" si="408"/>
        <v>17.210482941303294</v>
      </c>
      <c r="N1383" s="97">
        <f t="shared" si="420"/>
        <v>1.6574067959529282</v>
      </c>
      <c r="O1383" s="97">
        <f t="shared" si="409"/>
        <v>3.9562128420615829E-2</v>
      </c>
      <c r="P1383" s="97">
        <f t="shared" si="410"/>
        <v>3.9562128420615829E-2</v>
      </c>
      <c r="Q1383" s="97">
        <f t="shared" si="421"/>
        <v>0.16413937096829095</v>
      </c>
      <c r="R1383" s="97">
        <f t="shared" si="411"/>
        <v>3.1012404453340118E-3</v>
      </c>
      <c r="S1383" s="97">
        <f t="shared" si="412"/>
        <v>15.306711277095509</v>
      </c>
      <c r="T1383" s="97">
        <f t="shared" si="413"/>
        <v>356.40455295018228</v>
      </c>
      <c r="U1383" s="97">
        <f t="shared" si="414"/>
        <v>623.66913392642937</v>
      </c>
      <c r="V1383" s="33">
        <f t="shared" si="415"/>
        <v>999.99999999999932</v>
      </c>
      <c r="W1383" s="101">
        <f t="shared" si="416"/>
        <v>813.59848260804961</v>
      </c>
      <c r="X1383" s="108">
        <f t="shared" si="417"/>
        <v>19.926313123387747</v>
      </c>
      <c r="Y1383" s="32">
        <f>(uNES*L1383+ uOCEX*G1383+uEREX*'PH + UC'!H1383+uHOEX*I1383+uNES*S1383+ uOCEX*N1383+uEREX*O1383+uHOEX*P1383)/(1+oDR)^A$5:A$65536</f>
        <v>8.8381697549115401</v>
      </c>
    </row>
    <row r="1384" spans="1:25" x14ac:dyDescent="0.25">
      <c r="A1384" s="4">
        <v>1378</v>
      </c>
      <c r="C1384" s="106">
        <f>IF(male=0,VLOOKUP((($A$5:$A$1570/'Life tables'!$I$2)*2)+age,lifetable,13,1),IF(male=1,VLOOKUP((($A$5:$A$1570/'Life tables'!$I$2)*2)+age,lifetable,10,1),"error"))</f>
        <v>8.6630732958462575E-3</v>
      </c>
      <c r="F1384" s="97">
        <f t="shared" si="403"/>
        <v>2.8965648312334347</v>
      </c>
      <c r="G1384" s="97">
        <f t="shared" si="418"/>
        <v>0.29096599947359264</v>
      </c>
      <c r="H1384" s="97">
        <f t="shared" si="404"/>
        <v>6.6583994314815377E-3</v>
      </c>
      <c r="I1384" s="97">
        <f t="shared" si="405"/>
        <v>6.6583994314815377E-3</v>
      </c>
      <c r="J1384" s="97">
        <f t="shared" si="419"/>
        <v>2.7729177623800574E-2</v>
      </c>
      <c r="K1384" s="97">
        <f t="shared" si="406"/>
        <v>1.6052735804048941E-2</v>
      </c>
      <c r="L1384" s="97">
        <f t="shared" si="407"/>
        <v>2.5485001194690295</v>
      </c>
      <c r="M1384" s="97">
        <f t="shared" si="408"/>
        <v>17.029748292154313</v>
      </c>
      <c r="N1384" s="97">
        <f t="shared" si="420"/>
        <v>1.6400016576552223</v>
      </c>
      <c r="O1384" s="97">
        <f t="shared" si="409"/>
        <v>3.9146669573582128E-2</v>
      </c>
      <c r="P1384" s="97">
        <f t="shared" si="410"/>
        <v>3.9146669573582128E-2</v>
      </c>
      <c r="Q1384" s="97">
        <f t="shared" si="421"/>
        <v>0.16241567316593042</v>
      </c>
      <c r="R1384" s="97">
        <f t="shared" si="411"/>
        <v>3.0686729917811001E-3</v>
      </c>
      <c r="S1384" s="97">
        <f t="shared" si="412"/>
        <v>15.145968949194215</v>
      </c>
      <c r="T1384" s="97">
        <f t="shared" si="413"/>
        <v>356.59469780097203</v>
      </c>
      <c r="U1384" s="97">
        <f t="shared" si="414"/>
        <v>623.68825533522522</v>
      </c>
      <c r="V1384" s="33">
        <f t="shared" si="415"/>
        <v>999.99999999999943</v>
      </c>
      <c r="W1384" s="101">
        <f t="shared" si="416"/>
        <v>804.18275815922459</v>
      </c>
      <c r="X1384" s="108">
        <f t="shared" si="417"/>
        <v>19.717046863802185</v>
      </c>
      <c r="Y1384" s="32">
        <f>(uNES*L1384+ uOCEX*G1384+uEREX*'PH + UC'!H1384+uHOEX*I1384+uNES*S1384+ uOCEX*N1384+uEREX*O1384+uHOEX*P1384)/(1+oDR)^A$5:A$65536</f>
        <v>8.7428361860247108</v>
      </c>
    </row>
    <row r="1385" spans="1:25" x14ac:dyDescent="0.25">
      <c r="A1385" s="4">
        <v>1379</v>
      </c>
      <c r="C1385" s="106">
        <f>IF(male=0,VLOOKUP((($A$5:$A$1570/'Life tables'!$I$2)*2)+age,lifetable,13,1),IF(male=1,VLOOKUP((($A$5:$A$1570/'Life tables'!$I$2)*2)+age,lifetable,10,1),"error"))</f>
        <v>8.6630732958462575E-3</v>
      </c>
      <c r="F1385" s="97">
        <f t="shared" si="403"/>
        <v>2.8661356797402329</v>
      </c>
      <c r="G1385" s="97">
        <f t="shared" si="418"/>
        <v>0.2879093275213952</v>
      </c>
      <c r="H1385" s="97">
        <f t="shared" si="404"/>
        <v>6.5884512491318527E-3</v>
      </c>
      <c r="I1385" s="97">
        <f t="shared" si="405"/>
        <v>6.5884512491318527E-3</v>
      </c>
      <c r="J1385" s="97">
        <f t="shared" si="419"/>
        <v>2.7437875548460101E-2</v>
      </c>
      <c r="K1385" s="97">
        <f t="shared" si="406"/>
        <v>1.5884097724764606E-2</v>
      </c>
      <c r="L1385" s="97">
        <f t="shared" si="407"/>
        <v>2.5217274764473494</v>
      </c>
      <c r="M1385" s="97">
        <f t="shared" si="408"/>
        <v>16.850911184061953</v>
      </c>
      <c r="N1385" s="97">
        <f t="shared" si="420"/>
        <v>1.6227792566725339</v>
      </c>
      <c r="O1385" s="97">
        <f t="shared" si="409"/>
        <v>3.8735572647316231E-2</v>
      </c>
      <c r="P1385" s="97">
        <f t="shared" si="410"/>
        <v>3.8735572647316231E-2</v>
      </c>
      <c r="Q1385" s="97">
        <f t="shared" si="421"/>
        <v>0.16071007254285777</v>
      </c>
      <c r="R1385" s="97">
        <f t="shared" si="411"/>
        <v>3.0364474653601318E-3</v>
      </c>
      <c r="S1385" s="97">
        <f t="shared" si="412"/>
        <v>14.986914262086568</v>
      </c>
      <c r="T1385" s="97">
        <f t="shared" si="413"/>
        <v>356.78284574906337</v>
      </c>
      <c r="U1385" s="97">
        <f t="shared" si="414"/>
        <v>623.70717588041532</v>
      </c>
      <c r="V1385" s="33">
        <f t="shared" si="415"/>
        <v>999.99999999999943</v>
      </c>
      <c r="W1385" s="101">
        <f t="shared" si="416"/>
        <v>794.87655645545817</v>
      </c>
      <c r="X1385" s="108">
        <f t="shared" si="417"/>
        <v>19.509978370520741</v>
      </c>
      <c r="Y1385" s="32">
        <f>(uNES*L1385+ uOCEX*G1385+uEREX*'PH + UC'!H1385+uHOEX*I1385+uNES*S1385+ uOCEX*N1385+uEREX*O1385+uHOEX*P1385)/(1+oDR)^A$5:A$65536</f>
        <v>8.6485309620660704</v>
      </c>
    </row>
    <row r="1386" spans="1:25" x14ac:dyDescent="0.25">
      <c r="A1386" s="4">
        <v>1380</v>
      </c>
      <c r="C1386" s="106">
        <f>IF(male=0,VLOOKUP((($A$5:$A$1570/'Life tables'!$I$2)*2)+age,lifetable,13,1),IF(male=1,VLOOKUP((($A$5:$A$1570/'Life tables'!$I$2)*2)+age,lifetable,10,1),"error"))</f>
        <v>8.6630732958462575E-3</v>
      </c>
      <c r="F1386" s="97">
        <f t="shared" si="403"/>
        <v>2.8360266507691345</v>
      </c>
      <c r="G1386" s="97">
        <f t="shared" si="418"/>
        <v>0.28488481254652254</v>
      </c>
      <c r="H1386" s="97">
        <f t="shared" si="404"/>
        <v>6.5192389397017705E-3</v>
      </c>
      <c r="I1386" s="97">
        <f t="shared" si="405"/>
        <v>6.5192389397017705E-3</v>
      </c>
      <c r="J1386" s="97">
        <f t="shared" si="419"/>
        <v>2.7149638046085875E-2</v>
      </c>
      <c r="K1386" s="97">
        <f t="shared" si="406"/>
        <v>1.5717233761570082E-2</v>
      </c>
      <c r="L1386" s="97">
        <f t="shared" si="407"/>
        <v>2.4952364885355527</v>
      </c>
      <c r="M1386" s="97">
        <f t="shared" si="408"/>
        <v>16.673951719751603</v>
      </c>
      <c r="N1386" s="97">
        <f t="shared" si="420"/>
        <v>1.6057376768542075</v>
      </c>
      <c r="O1386" s="97">
        <f t="shared" si="409"/>
        <v>3.8328791903500609E-2</v>
      </c>
      <c r="P1386" s="97">
        <f t="shared" si="410"/>
        <v>3.8328791903500609E-2</v>
      </c>
      <c r="Q1386" s="97">
        <f t="shared" si="421"/>
        <v>0.15902237933530233</v>
      </c>
      <c r="R1386" s="97">
        <f t="shared" si="411"/>
        <v>3.0045602806846304E-3</v>
      </c>
      <c r="S1386" s="97">
        <f t="shared" si="412"/>
        <v>14.829529519474407</v>
      </c>
      <c r="T1386" s="97">
        <f t="shared" si="413"/>
        <v>356.96901776644478</v>
      </c>
      <c r="U1386" s="97">
        <f t="shared" si="414"/>
        <v>623.72589767445754</v>
      </c>
      <c r="V1386" s="33">
        <f t="shared" si="415"/>
        <v>999.99999999999943</v>
      </c>
      <c r="W1386" s="101">
        <f t="shared" si="416"/>
        <v>785.67860323908394</v>
      </c>
      <c r="X1386" s="108">
        <f t="shared" si="417"/>
        <v>19.305084559097097</v>
      </c>
      <c r="Y1386" s="32">
        <f>(uNES*L1386+ uOCEX*G1386+uEREX*'PH + UC'!H1386+uHOEX*I1386+uNES*S1386+ uOCEX*N1386+uEREX*O1386+uHOEX*P1386)/(1+oDR)^A$5:A$65536</f>
        <v>8.5552429891674482</v>
      </c>
    </row>
    <row r="1387" spans="1:25" x14ac:dyDescent="0.25">
      <c r="A1387" s="4">
        <v>1381</v>
      </c>
      <c r="C1387" s="106">
        <f>IF(male=0,VLOOKUP((($A$5:$A$1570/'Life tables'!$I$2)*2)+age,lifetable,13,1),IF(male=1,VLOOKUP((($A$5:$A$1570/'Life tables'!$I$2)*2)+age,lifetable,10,1),"error"))</f>
        <v>8.6630732958462575E-3</v>
      </c>
      <c r="F1387" s="97">
        <f t="shared" si="403"/>
        <v>2.8062343499708544</v>
      </c>
      <c r="G1387" s="97">
        <f t="shared" si="418"/>
        <v>0.28189211357948502</v>
      </c>
      <c r="H1387" s="97">
        <f t="shared" si="404"/>
        <v>6.4507547005234174E-3</v>
      </c>
      <c r="I1387" s="97">
        <f t="shared" si="405"/>
        <v>6.4507547005234174E-3</v>
      </c>
      <c r="J1387" s="97">
        <f t="shared" si="419"/>
        <v>2.6864432622147404E-2</v>
      </c>
      <c r="K1387" s="97">
        <f t="shared" si="406"/>
        <v>1.5552125103012663E-2</v>
      </c>
      <c r="L1387" s="97">
        <f t="shared" si="407"/>
        <v>2.4690241692651624</v>
      </c>
      <c r="M1387" s="97">
        <f t="shared" si="408"/>
        <v>16.498850209126235</v>
      </c>
      <c r="N1387" s="97">
        <f t="shared" si="420"/>
        <v>1.5888750220012386</v>
      </c>
      <c r="O1387" s="97">
        <f t="shared" si="409"/>
        <v>3.7926282080061567E-2</v>
      </c>
      <c r="P1387" s="97">
        <f t="shared" si="410"/>
        <v>3.7926282080061567E-2</v>
      </c>
      <c r="Q1387" s="97">
        <f t="shared" si="421"/>
        <v>0.15735240575538204</v>
      </c>
      <c r="R1387" s="97">
        <f t="shared" si="411"/>
        <v>2.9730078897004558E-3</v>
      </c>
      <c r="S1387" s="97">
        <f t="shared" si="412"/>
        <v>14.67379720931979</v>
      </c>
      <c r="T1387" s="97">
        <f t="shared" si="413"/>
        <v>357.15323460482233</v>
      </c>
      <c r="U1387" s="97">
        <f t="shared" si="414"/>
        <v>623.74442280745029</v>
      </c>
      <c r="V1387" s="33">
        <f t="shared" si="415"/>
        <v>999.99999999999955</v>
      </c>
      <c r="W1387" s="101">
        <f t="shared" si="416"/>
        <v>776.58763905805563</v>
      </c>
      <c r="X1387" s="108">
        <f t="shared" si="417"/>
        <v>19.102342587726845</v>
      </c>
      <c r="Y1387" s="32">
        <f>(uNES*L1387+ uOCEX*G1387+uEREX*'PH + UC'!H1387+uHOEX*I1387+uNES*S1387+ uOCEX*N1387+uEREX*O1387+uHOEX*P1387)/(1+oDR)^A$5:A$65536</f>
        <v>8.4629612932187879</v>
      </c>
    </row>
    <row r="1388" spans="1:25" x14ac:dyDescent="0.25">
      <c r="A1388" s="4">
        <v>1382</v>
      </c>
      <c r="C1388" s="106">
        <f>IF(male=0,VLOOKUP((($A$5:$A$1570/'Life tables'!$I$2)*2)+age,lifetable,13,1),IF(male=1,VLOOKUP((($A$5:$A$1570/'Life tables'!$I$2)*2)+age,lifetable,10,1),"error"))</f>
        <v>9.6093958858263218E-3</v>
      </c>
      <c r="F1388" s="97">
        <f t="shared" si="403"/>
        <v>2.7767554205324068</v>
      </c>
      <c r="G1388" s="97">
        <f t="shared" si="418"/>
        <v>0.27893089342139282</v>
      </c>
      <c r="H1388" s="97">
        <f t="shared" si="404"/>
        <v>6.3829908152144661E-3</v>
      </c>
      <c r="I1388" s="97">
        <f t="shared" si="405"/>
        <v>6.3829908152144661E-3</v>
      </c>
      <c r="J1388" s="97">
        <f t="shared" si="419"/>
        <v>2.9485972865041416E-2</v>
      </c>
      <c r="K1388" s="97">
        <f t="shared" si="406"/>
        <v>1.5388753145665485E-2</v>
      </c>
      <c r="L1388" s="97">
        <f t="shared" si="407"/>
        <v>2.4401838194698779</v>
      </c>
      <c r="M1388" s="97">
        <f t="shared" si="408"/>
        <v>16.325587167194442</v>
      </c>
      <c r="N1388" s="97">
        <f t="shared" si="420"/>
        <v>1.5721894156667375</v>
      </c>
      <c r="O1388" s="97">
        <f t="shared" si="409"/>
        <v>3.7527998386406365E-2</v>
      </c>
      <c r="P1388" s="97">
        <f t="shared" si="410"/>
        <v>3.7527998386406365E-2</v>
      </c>
      <c r="Q1388" s="97">
        <f t="shared" si="421"/>
        <v>0.17270806344738013</v>
      </c>
      <c r="R1388" s="97">
        <f t="shared" si="411"/>
        <v>2.9417867813124423E-3</v>
      </c>
      <c r="S1388" s="97">
        <f t="shared" si="412"/>
        <v>14.502691904526198</v>
      </c>
      <c r="T1388" s="97">
        <f t="shared" si="413"/>
        <v>357.35542864113478</v>
      </c>
      <c r="U1388" s="97">
        <f t="shared" si="414"/>
        <v>623.76275334737727</v>
      </c>
      <c r="V1388" s="33">
        <f t="shared" si="415"/>
        <v>999.99999999999955</v>
      </c>
      <c r="W1388" s="101">
        <f t="shared" si="416"/>
        <v>766.90599281193602</v>
      </c>
      <c r="X1388" s="108">
        <f t="shared" si="417"/>
        <v>18.881818011487447</v>
      </c>
      <c r="Y1388" s="32">
        <f>(uNES*L1388+ uOCEX*G1388+uEREX*'PH + UC'!H1388+uHOEX*I1388+uNES*S1388+ uOCEX*N1388+uEREX*O1388+uHOEX*P1388)/(1+oDR)^A$5:A$65536</f>
        <v>8.3627099748923346</v>
      </c>
    </row>
    <row r="1389" spans="1:25" x14ac:dyDescent="0.25">
      <c r="A1389" s="4">
        <v>1383</v>
      </c>
      <c r="C1389" s="106">
        <f>IF(male=0,VLOOKUP((($A$5:$A$1570/'Life tables'!$I$2)*2)+age,lifetable,13,1),IF(male=1,VLOOKUP((($A$5:$A$1570/'Life tables'!$I$2)*2)+age,lifetable,10,1),"error"))</f>
        <v>9.6093958858263218E-3</v>
      </c>
      <c r="F1389" s="97">
        <f t="shared" si="403"/>
        <v>2.7446703267998536</v>
      </c>
      <c r="G1389" s="97">
        <f t="shared" si="418"/>
        <v>0.27570787860555634</v>
      </c>
      <c r="H1389" s="97">
        <f t="shared" si="404"/>
        <v>6.3092360807910381E-3</v>
      </c>
      <c r="I1389" s="97">
        <f t="shared" si="405"/>
        <v>6.3092360807910381E-3</v>
      </c>
      <c r="J1389" s="97">
        <f t="shared" si="419"/>
        <v>2.9145265795137154E-2</v>
      </c>
      <c r="K1389" s="97">
        <f t="shared" si="406"/>
        <v>1.5210937849635155E-2</v>
      </c>
      <c r="L1389" s="97">
        <f t="shared" si="407"/>
        <v>2.4119877723879428</v>
      </c>
      <c r="M1389" s="97">
        <f t="shared" si="408"/>
        <v>16.137147684687594</v>
      </c>
      <c r="N1389" s="97">
        <f t="shared" si="420"/>
        <v>1.5540422852231655</v>
      </c>
      <c r="O1389" s="97">
        <f t="shared" si="409"/>
        <v>3.7094828263762161E-2</v>
      </c>
      <c r="P1389" s="97">
        <f t="shared" si="410"/>
        <v>3.7094828263762161E-2</v>
      </c>
      <c r="Q1389" s="97">
        <f t="shared" si="421"/>
        <v>0.17071456589243877</v>
      </c>
      <c r="R1389" s="97">
        <f t="shared" si="411"/>
        <v>2.9078309564444745E-3</v>
      </c>
      <c r="S1389" s="97">
        <f t="shared" si="412"/>
        <v>14.335293346088021</v>
      </c>
      <c r="T1389" s="97">
        <f t="shared" si="413"/>
        <v>357.55528847282238</v>
      </c>
      <c r="U1389" s="97">
        <f t="shared" si="414"/>
        <v>623.78087211618333</v>
      </c>
      <c r="V1389" s="33">
        <f t="shared" si="415"/>
        <v>999.99999999999955</v>
      </c>
      <c r="W1389" s="101">
        <f t="shared" si="416"/>
        <v>757.24058243281638</v>
      </c>
      <c r="X1389" s="108">
        <f t="shared" si="417"/>
        <v>18.663839410993791</v>
      </c>
      <c r="Y1389" s="32">
        <f>(uNES*L1389+ uOCEX*G1389+uEREX*'PH + UC'!H1389+uHOEX*I1389+uNES*S1389+ uOCEX*N1389+uEREX*O1389+uHOEX*P1389)/(1+oDR)^A$5:A$65536</f>
        <v>8.2637905541586356</v>
      </c>
    </row>
    <row r="1390" spans="1:25" x14ac:dyDescent="0.25">
      <c r="A1390" s="4">
        <v>1384</v>
      </c>
      <c r="C1390" s="106">
        <f>IF(male=0,VLOOKUP((($A$5:$A$1570/'Life tables'!$I$2)*2)+age,lifetable,13,1),IF(male=1,VLOOKUP((($A$5:$A$1570/'Life tables'!$I$2)*2)+age,lifetable,10,1),"error"))</f>
        <v>9.6093958858263218E-3</v>
      </c>
      <c r="F1390" s="97">
        <f t="shared" si="403"/>
        <v>2.7129573874476378</v>
      </c>
      <c r="G1390" s="97">
        <f t="shared" si="418"/>
        <v>0.27252224747610093</v>
      </c>
      <c r="H1390" s="97">
        <f t="shared" si="404"/>
        <v>6.2363368261026892E-3</v>
      </c>
      <c r="I1390" s="97">
        <f t="shared" si="405"/>
        <v>6.2363368261026892E-3</v>
      </c>
      <c r="J1390" s="97">
        <f t="shared" si="419"/>
        <v>2.8808510579933201E-2</v>
      </c>
      <c r="K1390" s="97">
        <f t="shared" si="406"/>
        <v>1.5035185029777099E-2</v>
      </c>
      <c r="L1390" s="97">
        <f t="shared" si="407"/>
        <v>2.3841187707096214</v>
      </c>
      <c r="M1390" s="97">
        <f t="shared" si="408"/>
        <v>15.950882023546152</v>
      </c>
      <c r="N1390" s="97">
        <f t="shared" si="420"/>
        <v>1.5361044984869432</v>
      </c>
      <c r="O1390" s="97">
        <f t="shared" si="409"/>
        <v>3.6666655153712834E-2</v>
      </c>
      <c r="P1390" s="97">
        <f t="shared" si="410"/>
        <v>3.6666655153712834E-2</v>
      </c>
      <c r="Q1390" s="97">
        <f t="shared" si="421"/>
        <v>0.16874406515068735</v>
      </c>
      <c r="R1390" s="97">
        <f t="shared" si="411"/>
        <v>2.8742668429981044E-3</v>
      </c>
      <c r="S1390" s="97">
        <f t="shared" si="412"/>
        <v>14.169825882758097</v>
      </c>
      <c r="T1390" s="97">
        <f t="shared" si="413"/>
        <v>357.75284104855302</v>
      </c>
      <c r="U1390" s="97">
        <f t="shared" si="414"/>
        <v>623.79878156805614</v>
      </c>
      <c r="V1390" s="33">
        <f t="shared" si="415"/>
        <v>999.99999999999955</v>
      </c>
      <c r="W1390" s="101">
        <f t="shared" si="416"/>
        <v>747.69764315378131</v>
      </c>
      <c r="X1390" s="108">
        <f t="shared" si="417"/>
        <v>18.448377383390394</v>
      </c>
      <c r="Y1390" s="32">
        <f>(uNES*L1390+ uOCEX*G1390+uEREX*'PH + UC'!H1390+uHOEX*I1390+uNES*S1390+ uOCEX*N1390+uEREX*O1390+uHOEX*P1390)/(1+oDR)^A$5:A$65536</f>
        <v>8.1660412801022755</v>
      </c>
    </row>
    <row r="1391" spans="1:25" x14ac:dyDescent="0.25">
      <c r="A1391" s="4">
        <v>1385</v>
      </c>
      <c r="C1391" s="106">
        <f>IF(male=0,VLOOKUP((($A$5:$A$1570/'Life tables'!$I$2)*2)+age,lifetable,13,1),IF(male=1,VLOOKUP((($A$5:$A$1570/'Life tables'!$I$2)*2)+age,lifetable,10,1),"error"))</f>
        <v>9.6093958858263218E-3</v>
      </c>
      <c r="F1391" s="97">
        <f t="shared" si="403"/>
        <v>2.6816122021403048</v>
      </c>
      <c r="G1391" s="97">
        <f t="shared" si="418"/>
        <v>0.26937355801012086</v>
      </c>
      <c r="H1391" s="97">
        <f t="shared" si="404"/>
        <v>6.164282935998266E-3</v>
      </c>
      <c r="I1391" s="97">
        <f t="shared" si="405"/>
        <v>6.164282935998266E-3</v>
      </c>
      <c r="J1391" s="97">
        <f t="shared" si="419"/>
        <v>2.8475660492890069E-2</v>
      </c>
      <c r="K1391" s="97">
        <f t="shared" si="406"/>
        <v>1.4861470299472474E-2</v>
      </c>
      <c r="L1391" s="97">
        <f t="shared" si="407"/>
        <v>2.3565729474658248</v>
      </c>
      <c r="M1391" s="97">
        <f t="shared" si="408"/>
        <v>15.766765181250086</v>
      </c>
      <c r="N1391" s="97">
        <f t="shared" si="420"/>
        <v>1.5183736476612206</v>
      </c>
      <c r="O1391" s="97">
        <f t="shared" si="409"/>
        <v>3.624342158239717E-2</v>
      </c>
      <c r="P1391" s="97">
        <f t="shared" si="410"/>
        <v>3.624342158239717E-2</v>
      </c>
      <c r="Q1391" s="97">
        <f t="shared" si="421"/>
        <v>0.16679629672096141</v>
      </c>
      <c r="R1391" s="97">
        <f t="shared" si="411"/>
        <v>2.8410899356479087E-3</v>
      </c>
      <c r="S1391" s="97">
        <f t="shared" si="412"/>
        <v>14.006267303767462</v>
      </c>
      <c r="T1391" s="97">
        <f t="shared" si="413"/>
        <v>357.94811300576686</v>
      </c>
      <c r="U1391" s="97">
        <f t="shared" si="414"/>
        <v>623.81648412829122</v>
      </c>
      <c r="V1391" s="33">
        <f t="shared" si="415"/>
        <v>999.99999999999955</v>
      </c>
      <c r="W1391" s="101">
        <f t="shared" si="416"/>
        <v>738.27562338144105</v>
      </c>
      <c r="X1391" s="108">
        <f t="shared" si="417"/>
        <v>18.235402865941417</v>
      </c>
      <c r="Y1391" s="32">
        <f>(uNES*L1391+ uOCEX*G1391+uEREX*'PH + UC'!H1391+uHOEX*I1391+uNES*S1391+ uOCEX*N1391+uEREX*O1391+uHOEX*P1391)/(1+oDR)^A$5:A$65536</f>
        <v>8.0694483068355929</v>
      </c>
    </row>
    <row r="1392" spans="1:25" x14ac:dyDescent="0.25">
      <c r="A1392" s="4">
        <v>1386</v>
      </c>
      <c r="C1392" s="106">
        <f>IF(male=0,VLOOKUP((($A$5:$A$1570/'Life tables'!$I$2)*2)+age,lifetable,13,1),IF(male=1,VLOOKUP((($A$5:$A$1570/'Life tables'!$I$2)*2)+age,lifetable,10,1),"error"))</f>
        <v>9.6093958858263218E-3</v>
      </c>
      <c r="F1392" s="97">
        <f t="shared" si="403"/>
        <v>2.6506304275076062</v>
      </c>
      <c r="G1392" s="97">
        <f t="shared" si="418"/>
        <v>0.26626137390698446</v>
      </c>
      <c r="H1392" s="97">
        <f t="shared" si="404"/>
        <v>6.0930644262738327E-3</v>
      </c>
      <c r="I1392" s="97">
        <f t="shared" si="405"/>
        <v>6.0930644262738327E-3</v>
      </c>
      <c r="J1392" s="97">
        <f t="shared" si="419"/>
        <v>2.8146669412373718E-2</v>
      </c>
      <c r="K1392" s="97">
        <f t="shared" si="406"/>
        <v>1.4689769587803089E-2</v>
      </c>
      <c r="L1392" s="97">
        <f t="shared" si="407"/>
        <v>2.3293464857478972</v>
      </c>
      <c r="M1392" s="97">
        <f t="shared" si="408"/>
        <v>15.584772438433811</v>
      </c>
      <c r="N1392" s="97">
        <f t="shared" si="420"/>
        <v>1.5008473522175341</v>
      </c>
      <c r="O1392" s="97">
        <f t="shared" si="409"/>
        <v>3.5825070726847479E-2</v>
      </c>
      <c r="P1392" s="97">
        <f t="shared" si="410"/>
        <v>3.5825070726847479E-2</v>
      </c>
      <c r="Q1392" s="97">
        <f t="shared" si="421"/>
        <v>0.16487099909758185</v>
      </c>
      <c r="R1392" s="97">
        <f t="shared" si="411"/>
        <v>2.8082957800914369E-3</v>
      </c>
      <c r="S1392" s="97">
        <f t="shared" si="412"/>
        <v>13.844595649884909</v>
      </c>
      <c r="T1392" s="97">
        <f t="shared" si="413"/>
        <v>358.14113067427684</v>
      </c>
      <c r="U1392" s="97">
        <f t="shared" si="414"/>
        <v>623.83398219365915</v>
      </c>
      <c r="V1392" s="33">
        <f t="shared" si="415"/>
        <v>999.99999999999955</v>
      </c>
      <c r="W1392" s="101">
        <f t="shared" si="416"/>
        <v>728.97299111866403</v>
      </c>
      <c r="X1392" s="108">
        <f t="shared" si="417"/>
        <v>18.024887132063569</v>
      </c>
      <c r="Y1392" s="32">
        <f>(uNES*L1392+ uOCEX*G1392+uEREX*'PH + UC'!H1392+uHOEX*I1392+uNES*S1392+ uOCEX*N1392+uEREX*O1392+uHOEX*P1392)/(1+oDR)^A$5:A$65536</f>
        <v>7.9739979525348312</v>
      </c>
    </row>
    <row r="1393" spans="1:25" x14ac:dyDescent="0.25">
      <c r="A1393" s="4">
        <v>1387</v>
      </c>
      <c r="C1393" s="106">
        <f>IF(male=0,VLOOKUP((($A$5:$A$1570/'Life tables'!$I$2)*2)+age,lifetable,13,1),IF(male=1,VLOOKUP((($A$5:$A$1570/'Life tables'!$I$2)*2)+age,lifetable,10,1),"error"))</f>
        <v>9.6093958858263218E-3</v>
      </c>
      <c r="F1393" s="97">
        <f t="shared" si="403"/>
        <v>2.6200077761215947</v>
      </c>
      <c r="G1393" s="97">
        <f t="shared" si="418"/>
        <v>0.26318526448558127</v>
      </c>
      <c r="H1393" s="97">
        <f t="shared" si="404"/>
        <v>6.0226714413212914E-3</v>
      </c>
      <c r="I1393" s="97">
        <f t="shared" si="405"/>
        <v>6.0226714413212914E-3</v>
      </c>
      <c r="J1393" s="97">
        <f t="shared" si="419"/>
        <v>2.7821491810793512E-2</v>
      </c>
      <c r="K1393" s="97">
        <f t="shared" si="406"/>
        <v>1.4520059133882466E-2</v>
      </c>
      <c r="L1393" s="97">
        <f t="shared" si="407"/>
        <v>2.3024356178086949</v>
      </c>
      <c r="M1393" s="97">
        <f t="shared" si="408"/>
        <v>15.404879355941972</v>
      </c>
      <c r="N1393" s="97">
        <f t="shared" si="420"/>
        <v>1.4835232586122726</v>
      </c>
      <c r="O1393" s="97">
        <f t="shared" si="409"/>
        <v>3.5411546408221722E-2</v>
      </c>
      <c r="P1393" s="97">
        <f t="shared" si="410"/>
        <v>3.5411546408221722E-2</v>
      </c>
      <c r="Q1393" s="97">
        <f t="shared" si="421"/>
        <v>0.16296791373920785</v>
      </c>
      <c r="R1393" s="97">
        <f t="shared" si="411"/>
        <v>2.7758799725186804E-3</v>
      </c>
      <c r="S1393" s="97">
        <f t="shared" si="412"/>
        <v>13.684789210801529</v>
      </c>
      <c r="T1393" s="97">
        <f t="shared" si="413"/>
        <v>358.33192007982683</v>
      </c>
      <c r="U1393" s="97">
        <f t="shared" si="414"/>
        <v>623.85127813276551</v>
      </c>
      <c r="V1393" s="33">
        <f t="shared" si="415"/>
        <v>999.99999999999955</v>
      </c>
      <c r="W1393" s="101">
        <f t="shared" si="416"/>
        <v>719.7882337208157</v>
      </c>
      <c r="X1393" s="108">
        <f t="shared" si="417"/>
        <v>17.816801787407165</v>
      </c>
      <c r="Y1393" s="32">
        <f>(uNES*L1393+ uOCEX*G1393+uEREX*'PH + UC'!H1393+uHOEX*I1393+uNES*S1393+ uOCEX*N1393+uEREX*O1393+uHOEX*P1393)/(1+oDR)^A$5:A$65536</f>
        <v>7.8796766974823687</v>
      </c>
    </row>
    <row r="1394" spans="1:25" x14ac:dyDescent="0.25">
      <c r="A1394" s="4">
        <v>1388</v>
      </c>
      <c r="C1394" s="106">
        <f>IF(male=0,VLOOKUP((($A$5:$A$1570/'Life tables'!$I$2)*2)+age,lifetable,13,1),IF(male=1,VLOOKUP((($A$5:$A$1570/'Life tables'!$I$2)*2)+age,lifetable,10,1),"error"))</f>
        <v>9.6093958858263218E-3</v>
      </c>
      <c r="F1394" s="97">
        <f t="shared" si="403"/>
        <v>2.5897400155071679</v>
      </c>
      <c r="G1394" s="97">
        <f t="shared" si="418"/>
        <v>0.26014480458492922</v>
      </c>
      <c r="H1394" s="97">
        <f t="shared" si="404"/>
        <v>5.9530942518538979E-3</v>
      </c>
      <c r="I1394" s="97">
        <f t="shared" si="405"/>
        <v>5.9530942518538979E-3</v>
      </c>
      <c r="J1394" s="97">
        <f t="shared" si="419"/>
        <v>2.7500082744095291E-2</v>
      </c>
      <c r="K1394" s="97">
        <f t="shared" si="406"/>
        <v>1.4352315481372299E-2</v>
      </c>
      <c r="L1394" s="97">
        <f t="shared" si="407"/>
        <v>2.2758366241930634</v>
      </c>
      <c r="M1394" s="97">
        <f t="shared" si="408"/>
        <v>15.227061771899997</v>
      </c>
      <c r="N1394" s="97">
        <f t="shared" si="420"/>
        <v>1.466399040004565</v>
      </c>
      <c r="O1394" s="97">
        <f t="shared" si="409"/>
        <v>3.5002793085069504E-2</v>
      </c>
      <c r="P1394" s="97">
        <f t="shared" si="410"/>
        <v>3.5002793085069504E-2</v>
      </c>
      <c r="Q1394" s="97">
        <f t="shared" si="421"/>
        <v>0.16108678503784682</v>
      </c>
      <c r="R1394" s="97">
        <f t="shared" si="411"/>
        <v>2.7438381590841996E-3</v>
      </c>
      <c r="S1394" s="97">
        <f t="shared" si="412"/>
        <v>13.526826522528362</v>
      </c>
      <c r="T1394" s="97">
        <f t="shared" si="413"/>
        <v>358.52050694760879</v>
      </c>
      <c r="U1394" s="97">
        <f t="shared" si="414"/>
        <v>623.86837428640592</v>
      </c>
      <c r="V1394" s="33">
        <f t="shared" si="415"/>
        <v>999.99999999999955</v>
      </c>
      <c r="W1394" s="101">
        <f t="shared" si="416"/>
        <v>710.71985765480076</v>
      </c>
      <c r="X1394" s="108">
        <f t="shared" si="417"/>
        <v>17.611118765984763</v>
      </c>
      <c r="Y1394" s="32">
        <f>(uNES*L1394+ uOCEX*G1394+uEREX*'PH + UC'!H1394+uHOEX*I1394+uNES*S1394+ uOCEX*N1394+uEREX*O1394+uHOEX*P1394)/(1+oDR)^A$5:A$65536</f>
        <v>7.7864711821331172</v>
      </c>
    </row>
    <row r="1395" spans="1:25" x14ac:dyDescent="0.25">
      <c r="A1395" s="4">
        <v>1389</v>
      </c>
      <c r="C1395" s="106">
        <f>IF(male=0,VLOOKUP((($A$5:$A$1570/'Life tables'!$I$2)*2)+age,lifetable,13,1),IF(male=1,VLOOKUP((($A$5:$A$1570/'Life tables'!$I$2)*2)+age,lifetable,10,1),"error"))</f>
        <v>9.6093958858263218E-3</v>
      </c>
      <c r="F1395" s="97">
        <f t="shared" si="403"/>
        <v>2.5598229671843904</v>
      </c>
      <c r="G1395" s="97">
        <f t="shared" si="418"/>
        <v>0.25713957446797381</v>
      </c>
      <c r="H1395" s="97">
        <f t="shared" si="404"/>
        <v>5.8843232527048253E-3</v>
      </c>
      <c r="I1395" s="97">
        <f t="shared" si="405"/>
        <v>5.8843232527048253E-3</v>
      </c>
      <c r="J1395" s="97">
        <f t="shared" si="419"/>
        <v>2.7182397841591915E-2</v>
      </c>
      <c r="K1395" s="97">
        <f t="shared" si="406"/>
        <v>1.4186515473175001E-2</v>
      </c>
      <c r="L1395" s="97">
        <f t="shared" si="407"/>
        <v>2.2495458328962399</v>
      </c>
      <c r="M1395" s="97">
        <f t="shared" si="408"/>
        <v>15.051295798800378</v>
      </c>
      <c r="N1395" s="97">
        <f t="shared" si="420"/>
        <v>1.449472395975683</v>
      </c>
      <c r="O1395" s="97">
        <f t="shared" si="409"/>
        <v>3.459875584663423E-2</v>
      </c>
      <c r="P1395" s="97">
        <f t="shared" si="410"/>
        <v>3.459875584663423E-2</v>
      </c>
      <c r="Q1395" s="97">
        <f t="shared" si="421"/>
        <v>0.15922736028802964</v>
      </c>
      <c r="R1395" s="97">
        <f t="shared" si="411"/>
        <v>2.7121660353820885E-3</v>
      </c>
      <c r="S1395" s="97">
        <f t="shared" si="412"/>
        <v>13.370686364808016</v>
      </c>
      <c r="T1395" s="97">
        <f t="shared" si="413"/>
        <v>358.70691670573842</v>
      </c>
      <c r="U1395" s="97">
        <f t="shared" si="414"/>
        <v>623.88527296791449</v>
      </c>
      <c r="V1395" s="33">
        <f t="shared" si="415"/>
        <v>999.99999999999955</v>
      </c>
      <c r="W1395" s="101">
        <f t="shared" si="416"/>
        <v>701.76638826089311</v>
      </c>
      <c r="X1395" s="108">
        <f t="shared" si="417"/>
        <v>17.407810326346592</v>
      </c>
      <c r="Y1395" s="32">
        <f>(uNES*L1395+ uOCEX*G1395+uEREX*'PH + UC'!H1395+uHOEX*I1395+uNES*S1395+ uOCEX*N1395+uEREX*O1395+uHOEX*P1395)/(1+oDR)^A$5:A$65536</f>
        <v>7.6943682052047535</v>
      </c>
    </row>
    <row r="1396" spans="1:25" x14ac:dyDescent="0.25">
      <c r="A1396" s="4">
        <v>1390</v>
      </c>
      <c r="C1396" s="106">
        <f>IF(male=0,VLOOKUP((($A$5:$A$1570/'Life tables'!$I$2)*2)+age,lifetable,13,1),IF(male=1,VLOOKUP((($A$5:$A$1570/'Life tables'!$I$2)*2)+age,lifetable,10,1),"error"))</f>
        <v>9.6093958858263218E-3</v>
      </c>
      <c r="F1396" s="97">
        <f t="shared" si="403"/>
        <v>2.5302525057410197</v>
      </c>
      <c r="G1396" s="97">
        <f t="shared" si="418"/>
        <v>0.25416915972842113</v>
      </c>
      <c r="H1396" s="97">
        <f t="shared" si="404"/>
        <v>5.8163489606951604E-3</v>
      </c>
      <c r="I1396" s="97">
        <f t="shared" si="405"/>
        <v>5.8163489606951604E-3</v>
      </c>
      <c r="J1396" s="97">
        <f t="shared" si="419"/>
        <v>2.6868393296114589E-2</v>
      </c>
      <c r="K1396" s="97">
        <f t="shared" si="406"/>
        <v>1.402263624629365E-2</v>
      </c>
      <c r="L1396" s="97">
        <f t="shared" si="407"/>
        <v>2.2235596185488</v>
      </c>
      <c r="M1396" s="97">
        <f t="shared" si="408"/>
        <v>14.877557820605569</v>
      </c>
      <c r="N1396" s="97">
        <f t="shared" si="420"/>
        <v>1.4327410522500434</v>
      </c>
      <c r="O1396" s="97">
        <f t="shared" si="409"/>
        <v>3.4199380406193469E-2</v>
      </c>
      <c r="P1396" s="97">
        <f t="shared" si="410"/>
        <v>3.4199380406193469E-2</v>
      </c>
      <c r="Q1396" s="97">
        <f t="shared" si="421"/>
        <v>0.15738938965616259</v>
      </c>
      <c r="R1396" s="97">
        <f t="shared" si="411"/>
        <v>2.6808593459239308E-3</v>
      </c>
      <c r="S1396" s="97">
        <f t="shared" si="412"/>
        <v>13.216347758541051</v>
      </c>
      <c r="T1396" s="97">
        <f t="shared" si="413"/>
        <v>358.89117448869069</v>
      </c>
      <c r="U1396" s="97">
        <f t="shared" si="414"/>
        <v>623.90197646350668</v>
      </c>
      <c r="V1396" s="33">
        <f t="shared" si="415"/>
        <v>999.99999999999955</v>
      </c>
      <c r="W1396" s="101">
        <f t="shared" si="416"/>
        <v>692.92636951733698</v>
      </c>
      <c r="X1396" s="108">
        <f t="shared" si="417"/>
        <v>17.206849047802095</v>
      </c>
      <c r="Y1396" s="32">
        <f>(uNES*L1396+ uOCEX*G1396+uEREX*'PH + UC'!H1396+uHOEX*I1396+uNES*S1396+ uOCEX*N1396+uEREX*O1396+uHOEX*P1396)/(1+oDR)^A$5:A$65536</f>
        <v>7.6033547217914395</v>
      </c>
    </row>
    <row r="1397" spans="1:25" x14ac:dyDescent="0.25">
      <c r="A1397" s="4">
        <v>1391</v>
      </c>
      <c r="C1397" s="106">
        <f>IF(male=0,VLOOKUP((($A$5:$A$1570/'Life tables'!$I$2)*2)+age,lifetable,13,1),IF(male=1,VLOOKUP((($A$5:$A$1570/'Life tables'!$I$2)*2)+age,lifetable,10,1),"error"))</f>
        <v>9.6093958858263218E-3</v>
      </c>
      <c r="F1397" s="97">
        <f t="shared" si="403"/>
        <v>2.5010245579337589</v>
      </c>
      <c r="G1397" s="97">
        <f t="shared" si="418"/>
        <v>0.25123315120045725</v>
      </c>
      <c r="H1397" s="97">
        <f t="shared" si="404"/>
        <v>5.7491620125679314E-3</v>
      </c>
      <c r="I1397" s="97">
        <f t="shared" si="405"/>
        <v>5.7491620125679314E-3</v>
      </c>
      <c r="J1397" s="97">
        <f t="shared" si="419"/>
        <v>2.6558025854469154E-2</v>
      </c>
      <c r="K1397" s="97">
        <f t="shared" si="406"/>
        <v>1.3860655226851148E-2</v>
      </c>
      <c r="L1397" s="97">
        <f t="shared" si="407"/>
        <v>2.1978744016268457</v>
      </c>
      <c r="M1397" s="97">
        <f t="shared" si="408"/>
        <v>14.705824489868334</v>
      </c>
      <c r="N1397" s="97">
        <f t="shared" si="420"/>
        <v>1.4162027604178928</v>
      </c>
      <c r="O1397" s="97">
        <f t="shared" si="409"/>
        <v>3.380461309443946E-2</v>
      </c>
      <c r="P1397" s="97">
        <f t="shared" si="410"/>
        <v>3.380461309443946E-2</v>
      </c>
      <c r="Q1397" s="97">
        <f t="shared" si="421"/>
        <v>0.15557262615006362</v>
      </c>
      <c r="R1397" s="97">
        <f t="shared" si="411"/>
        <v>2.6499138836199019E-3</v>
      </c>
      <c r="S1397" s="97">
        <f t="shared" si="412"/>
        <v>13.06378996322788</v>
      </c>
      <c r="T1397" s="97">
        <f t="shared" si="413"/>
        <v>359.07330514069525</v>
      </c>
      <c r="U1397" s="97">
        <f t="shared" si="414"/>
        <v>623.91848703261712</v>
      </c>
      <c r="V1397" s="33">
        <f t="shared" si="415"/>
        <v>999.99999999999955</v>
      </c>
      <c r="W1397" s="101">
        <f t="shared" si="416"/>
        <v>684.19836380769425</v>
      </c>
      <c r="X1397" s="108">
        <f t="shared" si="417"/>
        <v>17.008207826687091</v>
      </c>
      <c r="Y1397" s="32">
        <f>(uNES*L1397+ uOCEX*G1397+uEREX*'PH + UC'!H1397+uHOEX*I1397+uNES*S1397+ uOCEX*N1397+uEREX*O1397+uHOEX*P1397)/(1+oDR)^A$5:A$65536</f>
        <v>7.5134178415007211</v>
      </c>
    </row>
    <row r="1398" spans="1:25" x14ac:dyDescent="0.25">
      <c r="A1398" s="4">
        <v>1392</v>
      </c>
      <c r="C1398" s="106">
        <f>IF(male=0,VLOOKUP((($A$5:$A$1570/'Life tables'!$I$2)*2)+age,lifetable,13,1),IF(male=1,VLOOKUP((($A$5:$A$1570/'Life tables'!$I$2)*2)+age,lifetable,10,1),"error"))</f>
        <v>9.6093958858263218E-3</v>
      </c>
      <c r="F1398" s="97">
        <f t="shared" si="403"/>
        <v>2.4721351018168232</v>
      </c>
      <c r="G1398" s="97">
        <f t="shared" si="418"/>
        <v>0.24833114487121058</v>
      </c>
      <c r="H1398" s="97">
        <f t="shared" si="404"/>
        <v>5.682753162984922E-3</v>
      </c>
      <c r="I1398" s="97">
        <f t="shared" si="405"/>
        <v>5.682753162984922E-3</v>
      </c>
      <c r="J1398" s="97">
        <f t="shared" si="419"/>
        <v>2.6251252808182475E-2</v>
      </c>
      <c r="K1398" s="97">
        <f t="shared" si="406"/>
        <v>1.370055012526074E-2</v>
      </c>
      <c r="L1398" s="97">
        <f t="shared" si="407"/>
        <v>2.1724866476861995</v>
      </c>
      <c r="M1398" s="97">
        <f t="shared" si="408"/>
        <v>14.536072724870266</v>
      </c>
      <c r="N1398" s="97">
        <f t="shared" si="420"/>
        <v>1.3998552976597387</v>
      </c>
      <c r="O1398" s="97">
        <f t="shared" si="409"/>
        <v>3.3414400852901323E-2</v>
      </c>
      <c r="P1398" s="97">
        <f t="shared" si="410"/>
        <v>3.3414400852901323E-2</v>
      </c>
      <c r="Q1398" s="97">
        <f t="shared" si="421"/>
        <v>0.15377682558869069</v>
      </c>
      <c r="R1398" s="97">
        <f t="shared" si="411"/>
        <v>2.6193254892631439E-3</v>
      </c>
      <c r="S1398" s="97">
        <f t="shared" si="412"/>
        <v>12.912992474426771</v>
      </c>
      <c r="T1398" s="97">
        <f t="shared" si="413"/>
        <v>359.25333321909216</v>
      </c>
      <c r="U1398" s="97">
        <f t="shared" si="414"/>
        <v>623.93480690823162</v>
      </c>
      <c r="V1398" s="33">
        <f t="shared" si="415"/>
        <v>999.99999999999955</v>
      </c>
      <c r="W1398" s="101">
        <f t="shared" si="416"/>
        <v>675.58095169091973</v>
      </c>
      <c r="X1398" s="108">
        <f t="shared" si="417"/>
        <v>16.81185987267569</v>
      </c>
      <c r="Y1398" s="32">
        <f>(uNES*L1398+ uOCEX*G1398+uEREX*'PH + UC'!H1398+uHOEX*I1398+uNES*S1398+ uOCEX*N1398+uEREX*O1398+uHOEX*P1398)/(1+oDR)^A$5:A$65536</f>
        <v>7.4245448266132241</v>
      </c>
    </row>
    <row r="1399" spans="1:25" x14ac:dyDescent="0.25">
      <c r="A1399" s="4">
        <v>1393</v>
      </c>
      <c r="C1399" s="106">
        <f>IF(male=0,VLOOKUP((($A$5:$A$1570/'Life tables'!$I$2)*2)+age,lifetable,13,1),IF(male=1,VLOOKUP((($A$5:$A$1570/'Life tables'!$I$2)*2)+age,lifetable,10,1),"error"))</f>
        <v>9.6093958858263218E-3</v>
      </c>
      <c r="F1399" s="97">
        <f t="shared" si="403"/>
        <v>2.4435801658965217</v>
      </c>
      <c r="G1399" s="97">
        <f t="shared" si="418"/>
        <v>0.24546274179582803</v>
      </c>
      <c r="H1399" s="97">
        <f t="shared" si="404"/>
        <v>5.6171132825832935E-3</v>
      </c>
      <c r="I1399" s="97">
        <f t="shared" si="405"/>
        <v>5.6171132825832935E-3</v>
      </c>
      <c r="J1399" s="97">
        <f t="shared" si="419"/>
        <v>2.5948031984525066E-2</v>
      </c>
      <c r="K1399" s="97">
        <f t="shared" si="406"/>
        <v>1.354229893154071E-2</v>
      </c>
      <c r="L1399" s="97">
        <f t="shared" si="407"/>
        <v>2.1473928666194615</v>
      </c>
      <c r="M1399" s="97">
        <f t="shared" si="408"/>
        <v>14.368279706779171</v>
      </c>
      <c r="N1399" s="97">
        <f t="shared" si="420"/>
        <v>1.383696466472601</v>
      </c>
      <c r="O1399" s="97">
        <f t="shared" si="409"/>
        <v>3.3028691227410714E-2</v>
      </c>
      <c r="P1399" s="97">
        <f t="shared" si="410"/>
        <v>3.3028691227410714E-2</v>
      </c>
      <c r="Q1399" s="97">
        <f t="shared" si="421"/>
        <v>0.15200174657206966</v>
      </c>
      <c r="R1399" s="97">
        <f t="shared" si="411"/>
        <v>2.5890900510175418E-3</v>
      </c>
      <c r="S1399" s="97">
        <f t="shared" si="412"/>
        <v>12.763935021228662</v>
      </c>
      <c r="T1399" s="97">
        <f t="shared" si="413"/>
        <v>359.43128299764874</v>
      </c>
      <c r="U1399" s="97">
        <f t="shared" si="414"/>
        <v>623.95093829721418</v>
      </c>
      <c r="V1399" s="33">
        <f t="shared" si="415"/>
        <v>999.99999999999943</v>
      </c>
      <c r="W1399" s="101">
        <f t="shared" si="416"/>
        <v>667.07273167414439</v>
      </c>
      <c r="X1399" s="108">
        <f t="shared" si="417"/>
        <v>16.617778705136541</v>
      </c>
      <c r="Y1399" s="32">
        <f>(uNES*L1399+ uOCEX*G1399+uEREX*'PH + UC'!H1399+uHOEX*I1399+uNES*S1399+ uOCEX*N1399+uEREX*O1399+uHOEX*P1399)/(1+oDR)^A$5:A$65536</f>
        <v>7.3367230902649334</v>
      </c>
    </row>
    <row r="1400" spans="1:25" x14ac:dyDescent="0.25">
      <c r="A1400" s="4">
        <v>1394</v>
      </c>
      <c r="C1400" s="106">
        <f>IF(male=0,VLOOKUP((($A$5:$A$1570/'Life tables'!$I$2)*2)+age,lifetable,13,1),IF(male=1,VLOOKUP((($A$5:$A$1570/'Life tables'!$I$2)*2)+age,lifetable,10,1),"error"))</f>
        <v>9.6093958858263218E-3</v>
      </c>
      <c r="F1400" s="97">
        <f t="shared" si="403"/>
        <v>2.4153558283105925</v>
      </c>
      <c r="G1400" s="97">
        <f t="shared" si="418"/>
        <v>0.24262754801503736</v>
      </c>
      <c r="H1400" s="97">
        <f t="shared" si="404"/>
        <v>5.5522333560890985E-3</v>
      </c>
      <c r="I1400" s="97">
        <f t="shared" si="405"/>
        <v>5.5522333560890985E-3</v>
      </c>
      <c r="J1400" s="97">
        <f t="shared" si="419"/>
        <v>2.5648321737796562E-2</v>
      </c>
      <c r="K1400" s="97">
        <f t="shared" si="406"/>
        <v>1.3385879910766271E-2</v>
      </c>
      <c r="L1400" s="97">
        <f t="shared" si="407"/>
        <v>2.122589611934814</v>
      </c>
      <c r="M1400" s="97">
        <f t="shared" si="408"/>
        <v>14.202422876825947</v>
      </c>
      <c r="N1400" s="97">
        <f t="shared" si="420"/>
        <v>1.3677240943981386</v>
      </c>
      <c r="O1400" s="97">
        <f t="shared" si="409"/>
        <v>3.2647432361612216E-2</v>
      </c>
      <c r="P1400" s="97">
        <f t="shared" si="410"/>
        <v>3.2647432361612216E-2</v>
      </c>
      <c r="Q1400" s="97">
        <f t="shared" si="421"/>
        <v>0.15024715045142886</v>
      </c>
      <c r="R1400" s="97">
        <f t="shared" si="411"/>
        <v>2.5592035039090112E-3</v>
      </c>
      <c r="S1400" s="97">
        <f t="shared" si="412"/>
        <v>12.616597563749247</v>
      </c>
      <c r="T1400" s="97">
        <f t="shared" si="413"/>
        <v>359.60717846983795</v>
      </c>
      <c r="U1400" s="97">
        <f t="shared" si="414"/>
        <v>623.96688338062881</v>
      </c>
      <c r="V1400" s="33">
        <f t="shared" si="415"/>
        <v>999.99999999999943</v>
      </c>
      <c r="W1400" s="101">
        <f t="shared" si="416"/>
        <v>658.6723199881443</v>
      </c>
      <c r="X1400" s="108">
        <f t="shared" si="417"/>
        <v>16.425938149532641</v>
      </c>
      <c r="Y1400" s="32">
        <f>(uNES*L1400+ uOCEX*G1400+uEREX*'PH + UC'!H1400+uHOEX*I1400+uNES*S1400+ uOCEX*N1400+uEREX*O1400+uHOEX*P1400)/(1+oDR)^A$5:A$65536</f>
        <v>7.2499401946516002</v>
      </c>
    </row>
    <row r="1401" spans="1:25" x14ac:dyDescent="0.25">
      <c r="A1401" s="4">
        <v>1395</v>
      </c>
      <c r="C1401" s="106">
        <f>IF(male=0,VLOOKUP((($A$5:$A$1570/'Life tables'!$I$2)*2)+age,lifetable,13,1),IF(male=1,VLOOKUP((($A$5:$A$1570/'Life tables'!$I$2)*2)+age,lifetable,10,1),"error"))</f>
        <v>9.6093958858263218E-3</v>
      </c>
      <c r="F1401" s="97">
        <f t="shared" si="403"/>
        <v>2.3874582160311246</v>
      </c>
      <c r="G1401" s="97">
        <f t="shared" si="418"/>
        <v>0.23982517447507914</v>
      </c>
      <c r="H1401" s="97">
        <f t="shared" si="404"/>
        <v>5.4881044804850256E-3</v>
      </c>
      <c r="I1401" s="97">
        <f t="shared" si="405"/>
        <v>5.4881044804850256E-3</v>
      </c>
      <c r="J1401" s="97">
        <f t="shared" si="419"/>
        <v>2.5352080940861658E-2</v>
      </c>
      <c r="K1401" s="97">
        <f t="shared" si="406"/>
        <v>1.3231271598652164E-2</v>
      </c>
      <c r="L1401" s="97">
        <f t="shared" si="407"/>
        <v>2.0980734800555618</v>
      </c>
      <c r="M1401" s="97">
        <f t="shared" si="408"/>
        <v>14.038479933501515</v>
      </c>
      <c r="N1401" s="97">
        <f t="shared" si="420"/>
        <v>1.3519360337527084</v>
      </c>
      <c r="O1401" s="97">
        <f t="shared" si="409"/>
        <v>3.2270572990519879E-2</v>
      </c>
      <c r="P1401" s="97">
        <f t="shared" si="410"/>
        <v>3.2270572990519879E-2</v>
      </c>
      <c r="Q1401" s="97">
        <f t="shared" si="421"/>
        <v>0.14851280129954519</v>
      </c>
      <c r="R1401" s="97">
        <f t="shared" si="411"/>
        <v>2.5296618293203996E-3</v>
      </c>
      <c r="S1401" s="97">
        <f t="shared" si="412"/>
        <v>12.470960290638901</v>
      </c>
      <c r="T1401" s="97">
        <f t="shared" si="413"/>
        <v>359.78104335207837</v>
      </c>
      <c r="U1401" s="97">
        <f t="shared" si="414"/>
        <v>623.98264431405676</v>
      </c>
      <c r="V1401" s="33">
        <f t="shared" si="415"/>
        <v>999.99999999999932</v>
      </c>
      <c r="W1401" s="101">
        <f t="shared" si="416"/>
        <v>650.37835036546835</v>
      </c>
      <c r="X1401" s="108">
        <f t="shared" si="417"/>
        <v>16.236312333864259</v>
      </c>
      <c r="Y1401" s="32">
        <f>(uNES*L1401+ uOCEX*G1401+uEREX*'PH + UC'!H1401+uHOEX*I1401+uNES*S1401+ uOCEX*N1401+uEREX*O1401+uHOEX*P1401)/(1+oDR)^A$5:A$65536</f>
        <v>7.1641838492551271</v>
      </c>
    </row>
    <row r="1402" spans="1:25" x14ac:dyDescent="0.25">
      <c r="A1402" s="4">
        <v>1396</v>
      </c>
      <c r="C1402" s="106">
        <f>IF(male=0,VLOOKUP((($A$5:$A$1570/'Life tables'!$I$2)*2)+age,lifetable,13,1),IF(male=1,VLOOKUP((($A$5:$A$1570/'Life tables'!$I$2)*2)+age,lifetable,10,1),"error"))</f>
        <v>9.6093958858263218E-3</v>
      </c>
      <c r="F1402" s="97">
        <f t="shared" si="403"/>
        <v>2.3598835040899599</v>
      </c>
      <c r="G1402" s="97">
        <f t="shared" si="418"/>
        <v>0.23705523694989664</v>
      </c>
      <c r="H1402" s="97">
        <f t="shared" si="404"/>
        <v>5.4247178632298079E-3</v>
      </c>
      <c r="I1402" s="97">
        <f t="shared" si="405"/>
        <v>5.4247178632298079E-3</v>
      </c>
      <c r="J1402" s="97">
        <f t="shared" si="419"/>
        <v>2.5059268976924766E-2</v>
      </c>
      <c r="K1402" s="97">
        <f t="shared" si="406"/>
        <v>1.3078452797259834E-2</v>
      </c>
      <c r="L1402" s="97">
        <f t="shared" si="407"/>
        <v>2.0738411096394191</v>
      </c>
      <c r="M1402" s="97">
        <f t="shared" si="408"/>
        <v>13.876428829774301</v>
      </c>
      <c r="N1402" s="97">
        <f t="shared" si="420"/>
        <v>1.3363301613594019</v>
      </c>
      <c r="O1402" s="97">
        <f t="shared" si="409"/>
        <v>3.1898062434120987E-2</v>
      </c>
      <c r="P1402" s="97">
        <f t="shared" si="410"/>
        <v>3.1898062434120987E-2</v>
      </c>
      <c r="Q1402" s="97">
        <f t="shared" si="421"/>
        <v>0.14679846588130813</v>
      </c>
      <c r="R1402" s="97">
        <f t="shared" si="411"/>
        <v>2.5004610544900915E-3</v>
      </c>
      <c r="S1402" s="97">
        <f t="shared" si="412"/>
        <v>12.32700361661086</v>
      </c>
      <c r="T1402" s="97">
        <f t="shared" si="413"/>
        <v>359.95290108693661</v>
      </c>
      <c r="U1402" s="97">
        <f t="shared" si="414"/>
        <v>623.99822322790851</v>
      </c>
      <c r="V1402" s="33">
        <f t="shared" si="415"/>
        <v>999.99999999999932</v>
      </c>
      <c r="W1402" s="101">
        <f t="shared" si="416"/>
        <v>642.18947382121189</v>
      </c>
      <c r="X1402" s="108">
        <f t="shared" si="417"/>
        <v>16.048875685154279</v>
      </c>
      <c r="Y1402" s="32">
        <f>(uNES*L1402+ uOCEX*G1402+uEREX*'PH + UC'!H1402+uHOEX*I1402+uNES*S1402+ uOCEX*N1402+uEREX*O1402+uHOEX*P1402)/(1+oDR)^A$5:A$65536</f>
        <v>7.079441909091484</v>
      </c>
    </row>
    <row r="1403" spans="1:25" x14ac:dyDescent="0.25">
      <c r="A1403" s="4">
        <v>1397</v>
      </c>
      <c r="C1403" s="106">
        <f>IF(male=0,VLOOKUP((($A$5:$A$1570/'Life tables'!$I$2)*2)+age,lifetable,13,1),IF(male=1,VLOOKUP((($A$5:$A$1570/'Life tables'!$I$2)*2)+age,lifetable,10,1),"error"))</f>
        <v>9.6093958858263218E-3</v>
      </c>
      <c r="F1403" s="97">
        <f t="shared" si="403"/>
        <v>2.3326279148255202</v>
      </c>
      <c r="G1403" s="97">
        <f t="shared" si="418"/>
        <v>0.23431735596547815</v>
      </c>
      <c r="H1403" s="97">
        <f t="shared" si="404"/>
        <v>5.3620648205268901E-3</v>
      </c>
      <c r="I1403" s="97">
        <f t="shared" si="405"/>
        <v>5.3620648205268901E-3</v>
      </c>
      <c r="J1403" s="97">
        <f t="shared" si="419"/>
        <v>2.476984573153216E-2</v>
      </c>
      <c r="K1403" s="97">
        <f t="shared" si="406"/>
        <v>1.2927402570823364E-2</v>
      </c>
      <c r="L1403" s="97">
        <f t="shared" si="407"/>
        <v>2.0498891809166326</v>
      </c>
      <c r="M1403" s="97">
        <f t="shared" si="408"/>
        <v>13.716247770328762</v>
      </c>
      <c r="N1403" s="97">
        <f t="shared" si="420"/>
        <v>1.3209043782821099</v>
      </c>
      <c r="O1403" s="97">
        <f t="shared" si="409"/>
        <v>3.1529850591028176E-2</v>
      </c>
      <c r="P1403" s="97">
        <f t="shared" si="410"/>
        <v>3.1529850591028176E-2</v>
      </c>
      <c r="Q1403" s="97">
        <f t="shared" si="421"/>
        <v>0.14510391362450603</v>
      </c>
      <c r="R1403" s="97">
        <f t="shared" si="411"/>
        <v>2.4715972520144049E-3</v>
      </c>
      <c r="S1403" s="97">
        <f t="shared" si="412"/>
        <v>12.184708179988075</v>
      </c>
      <c r="T1403" s="97">
        <f t="shared" si="413"/>
        <v>360.12277484629266</v>
      </c>
      <c r="U1403" s="97">
        <f t="shared" si="414"/>
        <v>624.01362222773139</v>
      </c>
      <c r="V1403" s="33">
        <f t="shared" si="415"/>
        <v>999.99999999999943</v>
      </c>
      <c r="W1403" s="101">
        <f t="shared" si="416"/>
        <v>634.10435843640334</v>
      </c>
      <c r="X1403" s="108">
        <f t="shared" si="417"/>
        <v>15.863602925975407</v>
      </c>
      <c r="Y1403" s="32">
        <f>(uNES*L1403+ uOCEX*G1403+uEREX*'PH + UC'!H1403+uHOEX*I1403+uNES*S1403+ uOCEX*N1403+uEREX*O1403+uHOEX*P1403)/(1+oDR)^A$5:A$65536</f>
        <v>6.9957023729800261</v>
      </c>
    </row>
    <row r="1404" spans="1:25" x14ac:dyDescent="0.25">
      <c r="A1404" s="4">
        <v>1398</v>
      </c>
      <c r="C1404" s="106">
        <f>IF(male=0,VLOOKUP((($A$5:$A$1570/'Life tables'!$I$2)*2)+age,lifetable,13,1),IF(male=1,VLOOKUP((($A$5:$A$1570/'Life tables'!$I$2)*2)+age,lifetable,10,1),"error"))</f>
        <v>9.6093958858263218E-3</v>
      </c>
      <c r="F1404" s="97">
        <f t="shared" si="403"/>
        <v>2.3056877171500836</v>
      </c>
      <c r="G1404" s="97">
        <f t="shared" si="418"/>
        <v>0.23161115672625321</v>
      </c>
      <c r="H1404" s="97">
        <f t="shared" si="404"/>
        <v>5.3001367756400977E-3</v>
      </c>
      <c r="I1404" s="97">
        <f t="shared" si="405"/>
        <v>5.3001367756400977E-3</v>
      </c>
      <c r="J1404" s="97">
        <f t="shared" si="419"/>
        <v>2.4483771584791335E-2</v>
      </c>
      <c r="K1404" s="97">
        <f t="shared" si="406"/>
        <v>1.2778100241688725E-2</v>
      </c>
      <c r="L1404" s="97">
        <f t="shared" si="407"/>
        <v>2.0262144150460699</v>
      </c>
      <c r="M1404" s="97">
        <f t="shared" si="408"/>
        <v>13.557915208825323</v>
      </c>
      <c r="N1404" s="97">
        <f t="shared" si="420"/>
        <v>1.3056566095616489</v>
      </c>
      <c r="O1404" s="97">
        <f t="shared" si="409"/>
        <v>3.1165887932180801E-2</v>
      </c>
      <c r="P1404" s="97">
        <f t="shared" si="410"/>
        <v>3.1165887932180801E-2</v>
      </c>
      <c r="Q1404" s="97">
        <f t="shared" si="421"/>
        <v>0.14342891659083909</v>
      </c>
      <c r="R1404" s="97">
        <f t="shared" si="411"/>
        <v>2.4430665393538444E-3</v>
      </c>
      <c r="S1404" s="97">
        <f t="shared" si="412"/>
        <v>12.044054840269119</v>
      </c>
      <c r="T1404" s="97">
        <f t="shared" si="413"/>
        <v>360.2906875344683</v>
      </c>
      <c r="U1404" s="97">
        <f t="shared" si="414"/>
        <v>624.02884339451248</v>
      </c>
      <c r="V1404" s="33">
        <f t="shared" si="415"/>
        <v>999.99999999999955</v>
      </c>
      <c r="W1404" s="101">
        <f t="shared" si="416"/>
        <v>626.12168914398512</v>
      </c>
      <c r="X1404" s="108">
        <f t="shared" si="417"/>
        <v>15.680469071018734</v>
      </c>
      <c r="Y1404" s="32">
        <f>(uNES*L1404+ uOCEX*G1404+uEREX*'PH + UC'!H1404+uHOEX*I1404+uNES*S1404+ uOCEX*N1404+uEREX*O1404+uHOEX*P1404)/(1+oDR)^A$5:A$65536</f>
        <v>6.9129533818337432</v>
      </c>
    </row>
    <row r="1405" spans="1:25" x14ac:dyDescent="0.25">
      <c r="A1405" s="4">
        <v>1399</v>
      </c>
      <c r="C1405" s="106">
        <f>IF(male=0,VLOOKUP((($A$5:$A$1570/'Life tables'!$I$2)*2)+age,lifetable,13,1),IF(male=1,VLOOKUP((($A$5:$A$1570/'Life tables'!$I$2)*2)+age,lifetable,10,1),"error"))</f>
        <v>9.6093958858263218E-3</v>
      </c>
      <c r="F1405" s="97">
        <f t="shared" si="403"/>
        <v>2.2790592258365727</v>
      </c>
      <c r="G1405" s="97">
        <f t="shared" si="418"/>
        <v>0.22893626904344921</v>
      </c>
      <c r="H1405" s="97">
        <f t="shared" si="404"/>
        <v>5.2389252572541652E-3</v>
      </c>
      <c r="I1405" s="97">
        <f t="shared" si="405"/>
        <v>5.2389252572541652E-3</v>
      </c>
      <c r="J1405" s="97">
        <f t="shared" si="419"/>
        <v>2.420100740379745E-2</v>
      </c>
      <c r="K1405" s="97">
        <f t="shared" si="406"/>
        <v>1.2630525386361153E-2</v>
      </c>
      <c r="L1405" s="97">
        <f t="shared" si="407"/>
        <v>2.0028135734884565</v>
      </c>
      <c r="M1405" s="97">
        <f t="shared" si="408"/>
        <v>13.40140984518216</v>
      </c>
      <c r="N1405" s="97">
        <f t="shared" si="420"/>
        <v>1.2905848039539893</v>
      </c>
      <c r="O1405" s="97">
        <f t="shared" si="409"/>
        <v>3.0806125494596517E-2</v>
      </c>
      <c r="P1405" s="97">
        <f t="shared" si="410"/>
        <v>3.0806125494596517E-2</v>
      </c>
      <c r="Q1405" s="97">
        <f t="shared" si="421"/>
        <v>0.1417732494471633</v>
      </c>
      <c r="R1405" s="97">
        <f t="shared" si="411"/>
        <v>2.4148650783432954E-3</v>
      </c>
      <c r="S1405" s="97">
        <f t="shared" si="412"/>
        <v>11.90502467571347</v>
      </c>
      <c r="T1405" s="97">
        <f t="shared" si="413"/>
        <v>360.45666179131928</v>
      </c>
      <c r="U1405" s="97">
        <f t="shared" si="414"/>
        <v>624.04388878497718</v>
      </c>
      <c r="V1405" s="33">
        <f t="shared" si="415"/>
        <v>999.99999999999955</v>
      </c>
      <c r="W1405" s="101">
        <f t="shared" si="416"/>
        <v>618.24016751736701</v>
      </c>
      <c r="X1405" s="108">
        <f t="shared" si="417"/>
        <v>15.499449423703066</v>
      </c>
      <c r="Y1405" s="32">
        <f>(uNES*L1405+ uOCEX*G1405+uEREX*'PH + UC'!H1405+uHOEX*I1405+uNES*S1405+ uOCEX*N1405+uEREX*O1405+uHOEX*P1405)/(1+oDR)^A$5:A$65536</f>
        <v>6.8311832169703122</v>
      </c>
    </row>
    <row r="1406" spans="1:25" x14ac:dyDescent="0.25">
      <c r="A1406" s="4">
        <v>1400</v>
      </c>
      <c r="C1406" s="106">
        <f>IF(male=0,VLOOKUP((($A$5:$A$1570/'Life tables'!$I$2)*2)+age,lifetable,13,1),IF(male=1,VLOOKUP((($A$5:$A$1570/'Life tables'!$I$2)*2)+age,lifetable,10,1),"error"))</f>
        <v>9.6093958858263218E-3</v>
      </c>
      <c r="F1406" s="97">
        <f t="shared" si="403"/>
        <v>2.2527388008239728</v>
      </c>
      <c r="G1406" s="97">
        <f t="shared" si="418"/>
        <v>0.22629232726531898</v>
      </c>
      <c r="H1406" s="97">
        <f t="shared" si="404"/>
        <v>5.1784218978780791E-3</v>
      </c>
      <c r="I1406" s="97">
        <f t="shared" si="405"/>
        <v>5.1784218978780791E-3</v>
      </c>
      <c r="J1406" s="97">
        <f t="shared" si="419"/>
        <v>2.3921514535257708E-2</v>
      </c>
      <c r="K1406" s="97">
        <f t="shared" si="406"/>
        <v>1.2484657831655799E-2</v>
      </c>
      <c r="L1406" s="97">
        <f t="shared" si="407"/>
        <v>1.9796834573959843</v>
      </c>
      <c r="M1406" s="97">
        <f t="shared" si="408"/>
        <v>13.246710622879093</v>
      </c>
      <c r="N1406" s="97">
        <f t="shared" si="420"/>
        <v>1.2756869336706167</v>
      </c>
      <c r="O1406" s="97">
        <f t="shared" si="409"/>
        <v>3.0450514875173661E-2</v>
      </c>
      <c r="P1406" s="97">
        <f t="shared" si="410"/>
        <v>3.0450514875173661E-2</v>
      </c>
      <c r="Q1406" s="97">
        <f t="shared" si="421"/>
        <v>0.14013668943696858</v>
      </c>
      <c r="R1406" s="97">
        <f t="shared" si="411"/>
        <v>2.3869890747061969E-3</v>
      </c>
      <c r="S1406" s="97">
        <f t="shared" si="412"/>
        <v>11.767598980946454</v>
      </c>
      <c r="T1406" s="97">
        <f t="shared" si="413"/>
        <v>360.62071999529149</v>
      </c>
      <c r="U1406" s="97">
        <f t="shared" si="414"/>
        <v>624.05876043188357</v>
      </c>
      <c r="V1406" s="33">
        <f t="shared" si="415"/>
        <v>999.99999999999955</v>
      </c>
      <c r="W1406" s="101">
        <f t="shared" si="416"/>
        <v>610.45851156152412</v>
      </c>
      <c r="X1406" s="108">
        <f t="shared" si="417"/>
        <v>15.320519572824477</v>
      </c>
      <c r="Y1406" s="32">
        <f>(uNES*L1406+ uOCEX*G1406+uEREX*'PH + UC'!H1406+uHOEX*I1406+uNES*S1406+ uOCEX*N1406+uEREX*O1406+uHOEX*P1406)/(1+oDR)^A$5:A$65536</f>
        <v>6.7503802984435897</v>
      </c>
    </row>
    <row r="1407" spans="1:25" x14ac:dyDescent="0.25">
      <c r="A1407" s="4">
        <v>1401</v>
      </c>
      <c r="C1407" s="106">
        <f>IF(male=0,VLOOKUP((($A$5:$A$1570/'Life tables'!$I$2)*2)+age,lifetable,13,1),IF(male=1,VLOOKUP((($A$5:$A$1570/'Life tables'!$I$2)*2)+age,lifetable,10,1),"error"))</f>
        <v>9.6093958858263218E-3</v>
      </c>
      <c r="F1407" s="97">
        <f t="shared" si="403"/>
        <v>2.226722846540552</v>
      </c>
      <c r="G1407" s="97">
        <f t="shared" si="418"/>
        <v>0.22367897020915689</v>
      </c>
      <c r="H1407" s="97">
        <f t="shared" si="404"/>
        <v>5.1186184322893546E-3</v>
      </c>
      <c r="I1407" s="97">
        <f t="shared" si="405"/>
        <v>5.1186184322893546E-3</v>
      </c>
      <c r="J1407" s="97">
        <f t="shared" si="419"/>
        <v>2.3645254798304708E-2</v>
      </c>
      <c r="K1407" s="97">
        <f t="shared" si="406"/>
        <v>1.2340477650947007E-2</v>
      </c>
      <c r="L1407" s="97">
        <f t="shared" si="407"/>
        <v>1.9568209070175646</v>
      </c>
      <c r="M1407" s="97">
        <f t="shared" si="408"/>
        <v>13.093796726283925</v>
      </c>
      <c r="N1407" s="97">
        <f t="shared" si="420"/>
        <v>1.2609609941210502</v>
      </c>
      <c r="O1407" s="97">
        <f t="shared" si="409"/>
        <v>3.0099008224545257E-2</v>
      </c>
      <c r="P1407" s="97">
        <f t="shared" si="410"/>
        <v>3.0099008224545257E-2</v>
      </c>
      <c r="Q1407" s="97">
        <f t="shared" si="421"/>
        <v>0.13851901635209402</v>
      </c>
      <c r="R1407" s="97">
        <f t="shared" si="411"/>
        <v>2.3594347775727637E-3</v>
      </c>
      <c r="S1407" s="97">
        <f t="shared" si="412"/>
        <v>11.631759264584117</v>
      </c>
      <c r="T1407" s="97">
        <f t="shared" si="413"/>
        <v>360.7828842664419</v>
      </c>
      <c r="U1407" s="97">
        <f t="shared" si="414"/>
        <v>624.07346034431214</v>
      </c>
      <c r="V1407" s="33">
        <f t="shared" si="415"/>
        <v>999.99999999999955</v>
      </c>
      <c r="W1407" s="101">
        <f t="shared" si="416"/>
        <v>602.77545550661398</v>
      </c>
      <c r="X1407" s="108">
        <f t="shared" si="417"/>
        <v>15.143655389245559</v>
      </c>
      <c r="Y1407" s="32">
        <f>(uNES*L1407+ uOCEX*G1407+uEREX*'PH + UC'!H1407+uHOEX*I1407+uNES*S1407+ uOCEX*N1407+uEREX*O1407+uHOEX*P1407)/(1+oDR)^A$5:A$65536</f>
        <v>6.670533183395329</v>
      </c>
    </row>
    <row r="1408" spans="1:25" x14ac:dyDescent="0.25">
      <c r="A1408" s="4">
        <v>1402</v>
      </c>
      <c r="C1408" s="106">
        <f>IF(male=0,VLOOKUP((($A$5:$A$1570/'Life tables'!$I$2)*2)+age,lifetable,13,1),IF(male=1,VLOOKUP((($A$5:$A$1570/'Life tables'!$I$2)*2)+age,lifetable,10,1),"error"))</f>
        <v>9.6093958858263218E-3</v>
      </c>
      <c r="F1408" s="97">
        <f t="shared" si="403"/>
        <v>2.2010078112441001</v>
      </c>
      <c r="G1408" s="97">
        <f t="shared" si="418"/>
        <v>0.22109584109502456</v>
      </c>
      <c r="H1408" s="97">
        <f t="shared" si="404"/>
        <v>5.0595066960174226E-3</v>
      </c>
      <c r="I1408" s="97">
        <f t="shared" si="405"/>
        <v>5.0595066960174226E-3</v>
      </c>
      <c r="J1408" s="97">
        <f t="shared" si="419"/>
        <v>2.3372190477490527E-2</v>
      </c>
      <c r="K1408" s="97">
        <f t="shared" si="406"/>
        <v>1.219796516051193E-2</v>
      </c>
      <c r="L1408" s="97">
        <f t="shared" si="407"/>
        <v>1.9342228011190383</v>
      </c>
      <c r="M1408" s="97">
        <f t="shared" si="408"/>
        <v>12.942647578001457</v>
      </c>
      <c r="N1408" s="97">
        <f t="shared" si="420"/>
        <v>1.2464050036575494</v>
      </c>
      <c r="O1408" s="97">
        <f t="shared" si="409"/>
        <v>2.9751558240985132E-2</v>
      </c>
      <c r="P1408" s="97">
        <f t="shared" si="410"/>
        <v>2.9751558240985132E-2</v>
      </c>
      <c r="Q1408" s="97">
        <f t="shared" si="421"/>
        <v>0.13692001250468311</v>
      </c>
      <c r="R1408" s="97">
        <f t="shared" si="411"/>
        <v>2.3321984790022907E-3</v>
      </c>
      <c r="S1408" s="97">
        <f t="shared" si="412"/>
        <v>11.497487246878253</v>
      </c>
      <c r="T1408" s="97">
        <f t="shared" si="413"/>
        <v>360.94317646942409</v>
      </c>
      <c r="U1408" s="97">
        <f t="shared" si="414"/>
        <v>624.08799050795164</v>
      </c>
      <c r="V1408" s="33">
        <f t="shared" si="415"/>
        <v>999.99999999999955</v>
      </c>
      <c r="W1408" s="101">
        <f t="shared" si="416"/>
        <v>595.18974960409878</v>
      </c>
      <c r="X1408" s="108">
        <f t="shared" si="417"/>
        <v>14.968833022623869</v>
      </c>
      <c r="Y1408" s="32">
        <f>(uNES*L1408+ uOCEX*G1408+uEREX*'PH + UC'!H1408+uHOEX*I1408+uNES*S1408+ uOCEX*N1408+uEREX*O1408+uHOEX*P1408)/(1+oDR)^A$5:A$65536</f>
        <v>6.5916305644267776</v>
      </c>
    </row>
    <row r="1409" spans="1:25" x14ac:dyDescent="0.25">
      <c r="A1409" s="4">
        <v>1403</v>
      </c>
      <c r="C1409" s="106">
        <f>IF(male=0,VLOOKUP((($A$5:$A$1570/'Life tables'!$I$2)*2)+age,lifetable,13,1),IF(male=1,VLOOKUP((($A$5:$A$1570/'Life tables'!$I$2)*2)+age,lifetable,10,1),"error"))</f>
        <v>9.6093958858263218E-3</v>
      </c>
      <c r="F1409" s="97">
        <f t="shared" si="403"/>
        <v>2.1755901863784364</v>
      </c>
      <c r="G1409" s="97">
        <f t="shared" si="418"/>
        <v>0.21854258748111066</v>
      </c>
      <c r="H1409" s="97">
        <f t="shared" si="404"/>
        <v>5.0010786238644236E-3</v>
      </c>
      <c r="I1409" s="97">
        <f t="shared" si="405"/>
        <v>5.0010786238644236E-3</v>
      </c>
      <c r="J1409" s="97">
        <f t="shared" si="419"/>
        <v>2.3102284315953601E-2</v>
      </c>
      <c r="K1409" s="97">
        <f t="shared" si="406"/>
        <v>1.2057100915964304E-2</v>
      </c>
      <c r="L1409" s="97">
        <f t="shared" si="407"/>
        <v>1.9118860564176789</v>
      </c>
      <c r="M1409" s="97">
        <f t="shared" si="408"/>
        <v>12.793242836245433</v>
      </c>
      <c r="N1409" s="97">
        <f t="shared" si="420"/>
        <v>1.2320170033220239</v>
      </c>
      <c r="O1409" s="97">
        <f t="shared" si="409"/>
        <v>2.9408118164366736E-2</v>
      </c>
      <c r="P1409" s="97">
        <f t="shared" si="410"/>
        <v>2.9408118164366736E-2</v>
      </c>
      <c r="Q1409" s="97">
        <f t="shared" si="421"/>
        <v>0.1353394626993818</v>
      </c>
      <c r="R1409" s="97">
        <f t="shared" si="411"/>
        <v>2.3052765135095905E-3</v>
      </c>
      <c r="S1409" s="97">
        <f t="shared" si="412"/>
        <v>11.364764857381784</v>
      </c>
      <c r="T1409" s="97">
        <f t="shared" si="413"/>
        <v>361.10161821643942</v>
      </c>
      <c r="U1409" s="97">
        <f t="shared" si="414"/>
        <v>624.10235288538115</v>
      </c>
      <c r="V1409" s="33">
        <f t="shared" si="415"/>
        <v>999.99999999999966</v>
      </c>
      <c r="W1409" s="101">
        <f t="shared" si="416"/>
        <v>587.70015992533274</v>
      </c>
      <c r="X1409" s="108">
        <f t="shared" si="417"/>
        <v>14.79602889817906</v>
      </c>
      <c r="Y1409" s="32">
        <f>(uNES*L1409+ uOCEX*G1409+uEREX*'PH + UC'!H1409+uHOEX*I1409+uNES*S1409+ uOCEX*N1409+uEREX*O1409+uHOEX*P1409)/(1+oDR)^A$5:A$65536</f>
        <v>6.5136612679899955</v>
      </c>
    </row>
    <row r="1410" spans="1:25" x14ac:dyDescent="0.25">
      <c r="A1410" s="4">
        <v>1404</v>
      </c>
      <c r="C1410" s="106">
        <f>IF(male=0,VLOOKUP((($A$5:$A$1570/'Life tables'!$I$2)*2)+age,lifetable,13,1),IF(male=1,VLOOKUP((($A$5:$A$1570/'Life tables'!$I$2)*2)+age,lifetable,10,1),"error"))</f>
        <v>9.6093958858263218E-3</v>
      </c>
      <c r="F1410" s="97">
        <f t="shared" si="403"/>
        <v>2.1504665059454995</v>
      </c>
      <c r="G1410" s="97">
        <f t="shared" si="418"/>
        <v>0.21601886120065597</v>
      </c>
      <c r="H1410" s="97">
        <f t="shared" si="404"/>
        <v>4.9433262484618141E-3</v>
      </c>
      <c r="I1410" s="97">
        <f t="shared" si="405"/>
        <v>4.9433262484618141E-3</v>
      </c>
      <c r="J1410" s="97">
        <f t="shared" si="419"/>
        <v>2.2835499508750991E-2</v>
      </c>
      <c r="K1410" s="97">
        <f t="shared" si="406"/>
        <v>1.1917865708774567E-2</v>
      </c>
      <c r="L1410" s="97">
        <f t="shared" si="407"/>
        <v>1.8898076270303943</v>
      </c>
      <c r="M1410" s="97">
        <f t="shared" si="408"/>
        <v>12.645562392233561</v>
      </c>
      <c r="N1410" s="97">
        <f t="shared" si="420"/>
        <v>1.2177950565951712</v>
      </c>
      <c r="O1410" s="97">
        <f t="shared" si="409"/>
        <v>2.9068641770175048E-2</v>
      </c>
      <c r="P1410" s="97">
        <f t="shared" si="410"/>
        <v>2.9068641770175048E-2</v>
      </c>
      <c r="Q1410" s="97">
        <f t="shared" si="421"/>
        <v>0.13377715420578029</v>
      </c>
      <c r="R1410" s="97">
        <f t="shared" si="411"/>
        <v>2.2786652575955933E-3</v>
      </c>
      <c r="S1410" s="97">
        <f t="shared" si="412"/>
        <v>11.233574232634664</v>
      </c>
      <c r="T1410" s="97">
        <f t="shared" si="413"/>
        <v>361.25823087015397</v>
      </c>
      <c r="U1410" s="97">
        <f t="shared" si="414"/>
        <v>624.11654941634754</v>
      </c>
      <c r="V1410" s="33">
        <f t="shared" si="415"/>
        <v>999.99999999999966</v>
      </c>
      <c r="W1410" s="101">
        <f t="shared" si="416"/>
        <v>580.3054681626038</v>
      </c>
      <c r="X1410" s="108">
        <f t="shared" si="417"/>
        <v>14.62521971349816</v>
      </c>
      <c r="Y1410" s="32">
        <f>(uNES*L1410+ uOCEX*G1410+uEREX*'PH + UC'!H1410+uHOEX*I1410+uNES*S1410+ uOCEX*N1410+uEREX*O1410+uHOEX*P1410)/(1+oDR)^A$5:A$65536</f>
        <v>6.4366142527985417</v>
      </c>
    </row>
    <row r="1411" spans="1:25" x14ac:dyDescent="0.25">
      <c r="A1411" s="4">
        <v>1405</v>
      </c>
      <c r="C1411" s="106">
        <f>IF(male=0,VLOOKUP((($A$5:$A$1570/'Life tables'!$I$2)*2)+age,lifetable,13,1),IF(male=1,VLOOKUP((($A$5:$A$1570/'Life tables'!$I$2)*2)+age,lifetable,10,1),"error"))</f>
        <v>9.6093958858263218E-3</v>
      </c>
      <c r="F1411" s="97">
        <f t="shared" si="403"/>
        <v>2.1256333458923402</v>
      </c>
      <c r="G1411" s="97">
        <f t="shared" si="418"/>
        <v>0.2135243183003756</v>
      </c>
      <c r="H1411" s="97">
        <f t="shared" si="404"/>
        <v>4.8862416988612323E-3</v>
      </c>
      <c r="I1411" s="97">
        <f t="shared" si="405"/>
        <v>4.8862416988612323E-3</v>
      </c>
      <c r="J1411" s="97">
        <f t="shared" si="419"/>
        <v>2.2571799696348975E-2</v>
      </c>
      <c r="K1411" s="97">
        <f t="shared" si="406"/>
        <v>1.1780240562872591E-2</v>
      </c>
      <c r="L1411" s="97">
        <f t="shared" si="407"/>
        <v>1.8679845039350207</v>
      </c>
      <c r="M1411" s="97">
        <f t="shared" si="408"/>
        <v>12.499586367605822</v>
      </c>
      <c r="N1411" s="97">
        <f t="shared" si="420"/>
        <v>1.2037372491478524</v>
      </c>
      <c r="O1411" s="97">
        <f t="shared" si="409"/>
        <v>2.8733083363571946E-2</v>
      </c>
      <c r="P1411" s="97">
        <f t="shared" si="410"/>
        <v>2.8733083363571946E-2</v>
      </c>
      <c r="Q1411" s="97">
        <f t="shared" si="421"/>
        <v>0.13223287673110146</v>
      </c>
      <c r="R1411" s="97">
        <f t="shared" si="411"/>
        <v>2.2523611292821358E-3</v>
      </c>
      <c r="S1411" s="97">
        <f t="shared" si="412"/>
        <v>11.103897713870442</v>
      </c>
      <c r="T1411" s="97">
        <f t="shared" si="413"/>
        <v>361.4130355465814</v>
      </c>
      <c r="U1411" s="97">
        <f t="shared" si="414"/>
        <v>624.13058201803972</v>
      </c>
      <c r="V1411" s="33">
        <f t="shared" si="415"/>
        <v>999.99999999999966</v>
      </c>
      <c r="W1411" s="101">
        <f t="shared" si="416"/>
        <v>573.0044714325951</v>
      </c>
      <c r="X1411" s="108">
        <f t="shared" si="417"/>
        <v>14.456382435378558</v>
      </c>
      <c r="Y1411" s="32">
        <f>(uNES*L1411+ uOCEX*G1411+uEREX*'PH + UC'!H1411+uHOEX*I1411+uNES*S1411+ uOCEX*N1411+uEREX*O1411+uHOEX*P1411)/(1+oDR)^A$5:A$65536</f>
        <v>6.3604786082573499</v>
      </c>
    </row>
    <row r="1412" spans="1:25" x14ac:dyDescent="0.25">
      <c r="A1412" s="4">
        <v>1406</v>
      </c>
      <c r="C1412" s="106">
        <f>IF(male=0,VLOOKUP((($A$5:$A$1570/'Life tables'!$I$2)*2)+age,lifetable,13,1),IF(male=1,VLOOKUP((($A$5:$A$1570/'Life tables'!$I$2)*2)+age,lifetable,10,1),"error"))</f>
        <v>9.6093958858263218E-3</v>
      </c>
      <c r="F1412" s="97">
        <f t="shared" si="403"/>
        <v>2.1010873235124046</v>
      </c>
      <c r="G1412" s="97">
        <f t="shared" si="418"/>
        <v>0.21105861898031658</v>
      </c>
      <c r="H1412" s="97">
        <f t="shared" si="404"/>
        <v>4.8298171991582161E-3</v>
      </c>
      <c r="I1412" s="97">
        <f t="shared" si="405"/>
        <v>4.8298171991582161E-3</v>
      </c>
      <c r="J1412" s="97">
        <f t="shared" si="419"/>
        <v>2.2311148958265341E-2</v>
      </c>
      <c r="K1412" s="97">
        <f t="shared" si="406"/>
        <v>1.1644206731329597E-2</v>
      </c>
      <c r="L1412" s="97">
        <f t="shared" si="407"/>
        <v>1.8464137144441768</v>
      </c>
      <c r="M1412" s="97">
        <f t="shared" si="408"/>
        <v>12.355295111866155</v>
      </c>
      <c r="N1412" s="97">
        <f t="shared" si="420"/>
        <v>1.1898416885947214</v>
      </c>
      <c r="O1412" s="97">
        <f t="shared" si="409"/>
        <v>2.8401397773515382E-2</v>
      </c>
      <c r="P1412" s="97">
        <f t="shared" si="410"/>
        <v>2.8401397773515382E-2</v>
      </c>
      <c r="Q1412" s="97">
        <f t="shared" si="421"/>
        <v>0.13070642239313654</v>
      </c>
      <c r="R1412" s="97">
        <f t="shared" si="411"/>
        <v>2.2263605876509662E-3</v>
      </c>
      <c r="S1412" s="97">
        <f t="shared" si="412"/>
        <v>10.975717844743617</v>
      </c>
      <c r="T1412" s="97">
        <f t="shared" si="413"/>
        <v>361.56605311793282</v>
      </c>
      <c r="U1412" s="97">
        <f t="shared" si="414"/>
        <v>624.14445258535875</v>
      </c>
      <c r="V1412" s="33">
        <f t="shared" si="415"/>
        <v>999.99999999999977</v>
      </c>
      <c r="W1412" s="101">
        <f t="shared" si="416"/>
        <v>565.79598208225059</v>
      </c>
      <c r="X1412" s="108">
        <f t="shared" si="417"/>
        <v>14.289494296708179</v>
      </c>
      <c r="Y1412" s="32">
        <f>(uNES*L1412+ uOCEX*G1412+uEREX*'PH + UC'!H1412+uHOEX*I1412+uNES*S1412+ uOCEX*N1412+uEREX*O1412+uHOEX*P1412)/(1+oDR)^A$5:A$65536</f>
        <v>6.2852435529114965</v>
      </c>
    </row>
    <row r="1413" spans="1:25" x14ac:dyDescent="0.25">
      <c r="A1413" s="4">
        <v>1407</v>
      </c>
      <c r="C1413" s="106">
        <f>IF(male=0,VLOOKUP((($A$5:$A$1570/'Life tables'!$I$2)*2)+age,lifetable,13,1),IF(male=1,VLOOKUP((($A$5:$A$1570/'Life tables'!$I$2)*2)+age,lifetable,10,1),"error"))</f>
        <v>9.6093958858263218E-3</v>
      </c>
      <c r="F1413" s="97">
        <f t="shared" si="403"/>
        <v>2.0768250968605115</v>
      </c>
      <c r="G1413" s="97">
        <f t="shared" si="418"/>
        <v>0.20862142753509116</v>
      </c>
      <c r="H1413" s="97">
        <f t="shared" si="404"/>
        <v>4.7740450671473998E-3</v>
      </c>
      <c r="I1413" s="97">
        <f t="shared" si="405"/>
        <v>4.7740450671473998E-3</v>
      </c>
      <c r="J1413" s="97">
        <f t="shared" si="419"/>
        <v>2.2053511806857166E-2</v>
      </c>
      <c r="K1413" s="97">
        <f t="shared" si="406"/>
        <v>1.1509745693115945E-2</v>
      </c>
      <c r="L1413" s="97">
        <f t="shared" si="407"/>
        <v>1.8250923216911525</v>
      </c>
      <c r="M1413" s="97">
        <f t="shared" si="408"/>
        <v>12.212669199847669</v>
      </c>
      <c r="N1413" s="97">
        <f t="shared" si="420"/>
        <v>1.1761065042501198</v>
      </c>
      <c r="O1413" s="97">
        <f t="shared" si="409"/>
        <v>2.8073540346932584E-2</v>
      </c>
      <c r="P1413" s="97">
        <f t="shared" si="410"/>
        <v>2.8073540346932584E-2</v>
      </c>
      <c r="Q1413" s="97">
        <f t="shared" si="421"/>
        <v>0.12919758569342948</v>
      </c>
      <c r="R1413" s="97">
        <f t="shared" si="411"/>
        <v>2.2006601323869908E-3</v>
      </c>
      <c r="S1413" s="97">
        <f t="shared" si="412"/>
        <v>10.849017369077867</v>
      </c>
      <c r="T1413" s="97">
        <f t="shared" si="413"/>
        <v>361.7173042154331</v>
      </c>
      <c r="U1413" s="97">
        <f t="shared" si="414"/>
        <v>624.15816299118421</v>
      </c>
      <c r="V1413" s="33">
        <f t="shared" si="415"/>
        <v>999.99999999999977</v>
      </c>
      <c r="W1413" s="101">
        <f t="shared" si="416"/>
        <v>558.67882749700823</v>
      </c>
      <c r="X1413" s="108">
        <f t="shared" si="417"/>
        <v>14.124532793382389</v>
      </c>
      <c r="Y1413" s="32">
        <f>(uNES*L1413+ uOCEX*G1413+uEREX*'PH + UC'!H1413+uHOEX*I1413+uNES*S1413+ uOCEX*N1413+uEREX*O1413+uHOEX*P1413)/(1+oDR)^A$5:A$65536</f>
        <v>6.2108984329136483</v>
      </c>
    </row>
    <row r="1414" spans="1:25" x14ac:dyDescent="0.25">
      <c r="A1414" s="4">
        <v>1408</v>
      </c>
      <c r="C1414" s="106">
        <f>IF(male=0,VLOOKUP((($A$5:$A$1570/'Life tables'!$I$2)*2)+age,lifetable,13,1),IF(male=1,VLOOKUP((($A$5:$A$1570/'Life tables'!$I$2)*2)+age,lifetable,10,1),"error"))</f>
        <v>1.0634871448009675E-2</v>
      </c>
      <c r="F1414" s="97">
        <f t="shared" si="403"/>
        <v>2.0528433641809616</v>
      </c>
      <c r="G1414" s="97">
        <f t="shared" si="418"/>
        <v>0.20621241229642917</v>
      </c>
      <c r="H1414" s="97">
        <f t="shared" si="404"/>
        <v>4.7189177130078893E-3</v>
      </c>
      <c r="I1414" s="97">
        <f t="shared" si="405"/>
        <v>4.7189177130078893E-3</v>
      </c>
      <c r="J1414" s="97">
        <f t="shared" si="419"/>
        <v>2.4125137943223875E-2</v>
      </c>
      <c r="K1414" s="97">
        <f t="shared" si="406"/>
        <v>1.1376839149931752E-2</v>
      </c>
      <c r="L1414" s="97">
        <f t="shared" si="407"/>
        <v>1.801691139365361</v>
      </c>
      <c r="M1414" s="97">
        <f t="shared" si="408"/>
        <v>12.071689429201429</v>
      </c>
      <c r="N1414" s="97">
        <f t="shared" si="420"/>
        <v>1.1625298468862406</v>
      </c>
      <c r="O1414" s="97">
        <f t="shared" si="409"/>
        <v>2.7749466942947495E-2</v>
      </c>
      <c r="P1414" s="97">
        <f t="shared" si="410"/>
        <v>2.7749466942947495E-2</v>
      </c>
      <c r="Q1414" s="97">
        <f t="shared" si="421"/>
        <v>0.14133444474334209</v>
      </c>
      <c r="R1414" s="97">
        <f t="shared" si="411"/>
        <v>2.1752563033257638E-3</v>
      </c>
      <c r="S1414" s="97">
        <f t="shared" si="412"/>
        <v>10.710150947382626</v>
      </c>
      <c r="T1414" s="97">
        <f t="shared" si="413"/>
        <v>361.8827637981197</v>
      </c>
      <c r="U1414" s="97">
        <f t="shared" si="414"/>
        <v>624.17171508663751</v>
      </c>
      <c r="V1414" s="33">
        <f t="shared" si="415"/>
        <v>999.99999999999977</v>
      </c>
      <c r="W1414" s="101">
        <f t="shared" si="416"/>
        <v>551.11026261197151</v>
      </c>
      <c r="X1414" s="108">
        <f t="shared" si="417"/>
        <v>13.945521115242567</v>
      </c>
      <c r="Y1414" s="32">
        <f>(uNES*L1414+ uOCEX*G1414+uEREX*'PH + UC'!H1414+uHOEX*I1414+uNES*S1414+ uOCEX*N1414+uEREX*O1414+uHOEX*P1414)/(1+oDR)^A$5:A$65536</f>
        <v>6.1303029077210294</v>
      </c>
    </row>
    <row r="1415" spans="1:25" x14ac:dyDescent="0.25">
      <c r="A1415" s="4">
        <v>1409</v>
      </c>
      <c r="C1415" s="106">
        <f>IF(male=0,VLOOKUP((($A$5:$A$1570/'Life tables'!$I$2)*2)+age,lifetable,13,1),IF(male=1,VLOOKUP((($A$5:$A$1570/'Life tables'!$I$2)*2)+age,lifetable,10,1),"error"))</f>
        <v>1.0634871448009675E-2</v>
      </c>
      <c r="F1415" s="97">
        <f t="shared" si="403"/>
        <v>2.0268025702329373</v>
      </c>
      <c r="G1415" s="97">
        <f t="shared" si="418"/>
        <v>0.20359656004397111</v>
      </c>
      <c r="H1415" s="97">
        <f t="shared" si="404"/>
        <v>4.6590571479174061E-3</v>
      </c>
      <c r="I1415" s="97">
        <f t="shared" si="405"/>
        <v>4.6590571479174061E-3</v>
      </c>
      <c r="J1415" s="97">
        <f t="shared" si="419"/>
        <v>2.3819104975921566E-2</v>
      </c>
      <c r="K1415" s="97">
        <f t="shared" si="406"/>
        <v>1.1232521308028898E-2</v>
      </c>
      <c r="L1415" s="97">
        <f t="shared" si="407"/>
        <v>1.7788362696091808</v>
      </c>
      <c r="M1415" s="97">
        <f t="shared" si="408"/>
        <v>11.918718545009632</v>
      </c>
      <c r="N1415" s="97">
        <f t="shared" si="420"/>
        <v>1.147798419307648</v>
      </c>
      <c r="O1415" s="97">
        <f t="shared" si="409"/>
        <v>2.7397829293635094E-2</v>
      </c>
      <c r="P1415" s="97">
        <f t="shared" si="410"/>
        <v>2.7397829293635094E-2</v>
      </c>
      <c r="Q1415" s="97">
        <f t="shared" si="421"/>
        <v>0.13954347297373657</v>
      </c>
      <c r="R1415" s="97">
        <f t="shared" si="411"/>
        <v>2.1476917373207277E-3</v>
      </c>
      <c r="S1415" s="97">
        <f t="shared" si="412"/>
        <v>10.574433302403657</v>
      </c>
      <c r="T1415" s="97">
        <f t="shared" si="413"/>
        <v>362.04612637606937</v>
      </c>
      <c r="U1415" s="97">
        <f t="shared" si="414"/>
        <v>624.18509529968287</v>
      </c>
      <c r="V1415" s="33">
        <f t="shared" si="415"/>
        <v>999.99999999999977</v>
      </c>
      <c r="W1415" s="101">
        <f t="shared" si="416"/>
        <v>543.5632572710764</v>
      </c>
      <c r="X1415" s="108">
        <f t="shared" si="417"/>
        <v>13.768778324247563</v>
      </c>
      <c r="Y1415" s="32">
        <f>(uNES*L1415+ uOCEX*G1415+uEREX*'PH + UC'!H1415+uHOEX*I1415+uNES*S1415+ uOCEX*N1415+uEREX*O1415+uHOEX*P1415)/(1+oDR)^A$5:A$65536</f>
        <v>6.0508680027901036</v>
      </c>
    </row>
    <row r="1416" spans="1:25" x14ac:dyDescent="0.25">
      <c r="A1416" s="4">
        <v>1410</v>
      </c>
      <c r="C1416" s="106">
        <f>IF(male=0,VLOOKUP((($A$5:$A$1570/'Life tables'!$I$2)*2)+age,lifetable,13,1),IF(male=1,VLOOKUP((($A$5:$A$1570/'Life tables'!$I$2)*2)+age,lifetable,10,1),"error"))</f>
        <v>1.0634871448009675E-2</v>
      </c>
      <c r="F1416" s="97">
        <f t="shared" ref="F1416:F1479" si="422">E1415*(1-pCAPH)+(L1415+G1415+H1415+I1415)*(1-pCAPH)+(S1415+N1415+O1415+P1415)*(pUAPH)</f>
        <v>2.0010932447813174</v>
      </c>
      <c r="G1416" s="97">
        <f t="shared" si="418"/>
        <v>0.20101400449570223</v>
      </c>
      <c r="H1416" s="97">
        <f t="shared" ref="H1416:H1479" si="423">F1416*rrEREX</f>
        <v>4.5999585369956037E-3</v>
      </c>
      <c r="I1416" s="97">
        <f t="shared" ref="I1416:I1479" si="424">F1416*rrHOEX</f>
        <v>4.5999585369956037E-3</v>
      </c>
      <c r="J1416" s="97">
        <f t="shared" si="419"/>
        <v>2.3516967446205548E-2</v>
      </c>
      <c r="K1416" s="97">
        <f t="shared" ref="K1416:K1479" si="425">F1416*amr + I1416*amrHOEX</f>
        <v>1.1090040461501662E-2</v>
      </c>
      <c r="L1416" s="97">
        <f t="shared" ref="L1416:L1479" si="426">F1416-SUM(G1416:K1416)</f>
        <v>1.7562723153039168</v>
      </c>
      <c r="M1416" s="97">
        <f t="shared" ref="M1416:M1479" si="427">E1415*pCAPH+(L1415+G1415+H1415+I1415)*pCAPH+(S1415+N1415+O1415+P1415)*(1-pUAPH)</f>
        <v>11.767685079466244</v>
      </c>
      <c r="N1416" s="97">
        <f t="shared" si="420"/>
        <v>1.1332535693425616</v>
      </c>
      <c r="O1416" s="97">
        <f t="shared" ref="O1416:O1479" si="428">M1416*rrEREXc</f>
        <v>2.7050645232617354E-2</v>
      </c>
      <c r="P1416" s="97">
        <f t="shared" ref="P1416:P1479" si="429">M1416*rrHOEXc</f>
        <v>2.7050645232617354E-2</v>
      </c>
      <c r="Q1416" s="97">
        <f t="shared" si="421"/>
        <v>0.13777518435801045</v>
      </c>
      <c r="R1416" s="97">
        <f t="shared" ref="R1416:R1479" si="430">M1416*amrc + P1416*amrHOEX</f>
        <v>2.1204762841844282E-3</v>
      </c>
      <c r="S1416" s="97">
        <f t="shared" ref="S1416:S1479" si="431">M1416-SUM(N1416:R1416)</f>
        <v>10.440434559016252</v>
      </c>
      <c r="T1416" s="97">
        <f t="shared" ref="T1416:T1479" si="432">J1416+Q1416+T1415</f>
        <v>362.20741852787359</v>
      </c>
      <c r="U1416" s="97">
        <f t="shared" ref="U1416:U1479" si="433">K1416+R1416+U1415</f>
        <v>624.1983058164285</v>
      </c>
      <c r="V1416" s="33">
        <f t="shared" ref="V1416:V1479" si="434">SUM(G1416:I1416,L1416,N1416,O1416,P1416,S1416,T1416,U1416)</f>
        <v>999.99999999999977</v>
      </c>
      <c r="W1416" s="101">
        <f t="shared" ref="W1416:W1479" si="435">IF(A1416=1,((cPH1_+cPHr+(cNES*L1416+(cNES+cOSEX)*G1416+(cNES+cEREX)*H1416+(cNES+cHOEX)*I1416 + (cNES+cNES)*S1416 +(cNES+ cOSEX)*N1416 + (cNES+cEREX)*O1416 + (cNES+cHOEX)*P1416)))/(1+cDR)^A$5:A$65536,(cPHr+(cNES*L1416+(cNES+cOSEX)*G1416+(cNES+cEREX)*H1416+(cNES+cHOEX)*I1416 + (cNES+cNES)*S1416 +(cNES+ cOSEX)*N1416 + (cNES+cEREX)*O1416 + (cNES+cHOEX)*P1416))/(1+cDR)^A$5:A$65536)</f>
        <v>536.12037505766637</v>
      </c>
      <c r="X1416" s="108">
        <f t="shared" ref="X1416:X1479" si="436">(L1416+G1416+H1416+I1416+N1416+O1416+P1416+S1416)</f>
        <v>13.594275655697658</v>
      </c>
      <c r="Y1416" s="32">
        <f>(uNES*L1416+ uOCEX*G1416+uEREX*'PH + UC'!H1416+uHOEX*I1416+uNES*S1416+ uOCEX*N1416+uEREX*O1416+uHOEX*P1416)/(1+oDR)^A$5:A$65536</f>
        <v>5.9724624471125116</v>
      </c>
    </row>
    <row r="1417" spans="1:25" x14ac:dyDescent="0.25">
      <c r="A1417" s="4">
        <v>1411</v>
      </c>
      <c r="C1417" s="106">
        <f>IF(male=0,VLOOKUP((($A$5:$A$1570/'Life tables'!$I$2)*2)+age,lifetable,13,1),IF(male=1,VLOOKUP((($A$5:$A$1570/'Life tables'!$I$2)*2)+age,lifetable,10,1),"error"))</f>
        <v>1.0634871448009675E-2</v>
      </c>
      <c r="F1417" s="97">
        <f t="shared" si="422"/>
        <v>1.9757111002291632</v>
      </c>
      <c r="G1417" s="97">
        <f t="shared" si="418"/>
        <v>0.19846431495353656</v>
      </c>
      <c r="H1417" s="97">
        <f t="shared" si="423"/>
        <v>4.5416120242459208E-3</v>
      </c>
      <c r="I1417" s="97">
        <f t="shared" si="424"/>
        <v>4.5416120242459208E-3</v>
      </c>
      <c r="J1417" s="97">
        <f t="shared" si="419"/>
        <v>2.3218674965980256E-2</v>
      </c>
      <c r="K1417" s="97">
        <f t="shared" si="425"/>
        <v>1.0949372848527017E-2</v>
      </c>
      <c r="L1417" s="97">
        <f t="shared" si="426"/>
        <v>1.7339955134126275</v>
      </c>
      <c r="M1417" s="97">
        <f t="shared" si="427"/>
        <v>11.618564555468495</v>
      </c>
      <c r="N1417" s="97">
        <f t="shared" si="420"/>
        <v>1.1188929397929521</v>
      </c>
      <c r="O1417" s="97">
        <f t="shared" si="428"/>
        <v>2.6707858493821651E-2</v>
      </c>
      <c r="P1417" s="97">
        <f t="shared" si="429"/>
        <v>2.6707858493821651E-2</v>
      </c>
      <c r="Q1417" s="97">
        <f t="shared" si="421"/>
        <v>0.13602929232005967</v>
      </c>
      <c r="R1417" s="97">
        <f t="shared" si="430"/>
        <v>2.0936055332689283E-3</v>
      </c>
      <c r="S1417" s="97">
        <f t="shared" si="431"/>
        <v>10.308133000834571</v>
      </c>
      <c r="T1417" s="97">
        <f t="shared" si="432"/>
        <v>362.36666649515962</v>
      </c>
      <c r="U1417" s="97">
        <f t="shared" si="433"/>
        <v>624.21134879481031</v>
      </c>
      <c r="V1417" s="33">
        <f t="shared" si="434"/>
        <v>999.99999999999977</v>
      </c>
      <c r="W1417" s="101">
        <f t="shared" si="435"/>
        <v>528.78017932517776</v>
      </c>
      <c r="X1417" s="108">
        <f t="shared" si="436"/>
        <v>13.421984710029822</v>
      </c>
      <c r="Y1417" s="32">
        <f>(uNES*L1417+ uOCEX*G1417+uEREX*'PH + UC'!H1417+uHOEX*I1417+uNES*S1417+ uOCEX*N1417+uEREX*O1417+uHOEX*P1417)/(1+oDR)^A$5:A$65536</f>
        <v>5.8950728988204375</v>
      </c>
    </row>
    <row r="1418" spans="1:25" x14ac:dyDescent="0.25">
      <c r="A1418" s="4">
        <v>1412</v>
      </c>
      <c r="C1418" s="106">
        <f>IF(male=0,VLOOKUP((($A$5:$A$1570/'Life tables'!$I$2)*2)+age,lifetable,13,1),IF(male=1,VLOOKUP((($A$5:$A$1570/'Life tables'!$I$2)*2)+age,lifetable,10,1),"error"))</f>
        <v>1.0634871448009675E-2</v>
      </c>
      <c r="F1418" s="97">
        <f t="shared" si="422"/>
        <v>1.9506519085476985</v>
      </c>
      <c r="G1418" s="97">
        <f t="shared" si="418"/>
        <v>0.19594706670313478</v>
      </c>
      <c r="H1418" s="97">
        <f t="shared" si="423"/>
        <v>4.4840078906024832E-3</v>
      </c>
      <c r="I1418" s="97">
        <f t="shared" si="424"/>
        <v>4.4840078906024832E-3</v>
      </c>
      <c r="J1418" s="97">
        <f t="shared" si="419"/>
        <v>2.2924177847198749E-2</v>
      </c>
      <c r="K1418" s="97">
        <f t="shared" si="425"/>
        <v>1.0810495037408156E-2</v>
      </c>
      <c r="L1418" s="97">
        <f t="shared" si="426"/>
        <v>1.7120021531787519</v>
      </c>
      <c r="M1418" s="97">
        <f t="shared" si="427"/>
        <v>11.471332801482124</v>
      </c>
      <c r="N1418" s="97">
        <f t="shared" si="420"/>
        <v>1.1047142028876993</v>
      </c>
      <c r="O1418" s="97">
        <f t="shared" si="428"/>
        <v>2.6369413513592628E-2</v>
      </c>
      <c r="P1418" s="97">
        <f t="shared" si="429"/>
        <v>2.6369413513592628E-2</v>
      </c>
      <c r="Q1418" s="97">
        <f t="shared" si="421"/>
        <v>0.13430551386135317</v>
      </c>
      <c r="R1418" s="97">
        <f t="shared" si="430"/>
        <v>2.0670751289881624E-3</v>
      </c>
      <c r="S1418" s="97">
        <f t="shared" si="431"/>
        <v>10.177507182576898</v>
      </c>
      <c r="T1418" s="97">
        <f t="shared" si="432"/>
        <v>362.52389618686817</v>
      </c>
      <c r="U1418" s="97">
        <f t="shared" si="433"/>
        <v>624.22422636497674</v>
      </c>
      <c r="V1418" s="33">
        <f t="shared" si="434"/>
        <v>999.99999999999977</v>
      </c>
      <c r="W1418" s="101">
        <f t="shared" si="435"/>
        <v>521.54125320052492</v>
      </c>
      <c r="X1418" s="108">
        <f t="shared" si="436"/>
        <v>13.251877448154875</v>
      </c>
      <c r="Y1418" s="32">
        <f>(uNES*L1418+ uOCEX*G1418+uEREX*'PH + UC'!H1418+uHOEX*I1418+uNES*S1418+ uOCEX*N1418+uEREX*O1418+uHOEX*P1418)/(1+oDR)^A$5:A$65536</f>
        <v>5.8186861891668933</v>
      </c>
    </row>
    <row r="1419" spans="1:25" x14ac:dyDescent="0.25">
      <c r="A1419" s="4">
        <v>1413</v>
      </c>
      <c r="C1419" s="106">
        <f>IF(male=0,VLOOKUP((($A$5:$A$1570/'Life tables'!$I$2)*2)+age,lifetable,13,1),IF(male=1,VLOOKUP((($A$5:$A$1570/'Life tables'!$I$2)*2)+age,lifetable,10,1),"error"))</f>
        <v>1.0634871448009675E-2</v>
      </c>
      <c r="F1419" s="97">
        <f t="shared" si="422"/>
        <v>1.9259115002059892</v>
      </c>
      <c r="G1419" s="97">
        <f t="shared" si="418"/>
        <v>0.19346184090638818</v>
      </c>
      <c r="H1419" s="97">
        <f t="shared" si="423"/>
        <v>4.4271365514697387E-3</v>
      </c>
      <c r="I1419" s="97">
        <f t="shared" si="424"/>
        <v>4.4271365514697387E-3</v>
      </c>
      <c r="J1419" s="97">
        <f t="shared" si="419"/>
        <v>2.2633427089284223E-2</v>
      </c>
      <c r="K1419" s="97">
        <f t="shared" si="425"/>
        <v>1.0673383920642774E-2</v>
      </c>
      <c r="L1419" s="97">
        <f t="shared" si="426"/>
        <v>1.6902885751867345</v>
      </c>
      <c r="M1419" s="97">
        <f t="shared" si="427"/>
        <v>11.325965947948886</v>
      </c>
      <c r="N1419" s="97">
        <f t="shared" si="420"/>
        <v>1.0907150599366278</v>
      </c>
      <c r="O1419" s="97">
        <f t="shared" si="428"/>
        <v>2.6035255422434071E-2</v>
      </c>
      <c r="P1419" s="97">
        <f t="shared" si="429"/>
        <v>2.6035255422434071E-2</v>
      </c>
      <c r="Q1419" s="97">
        <f t="shared" si="421"/>
        <v>0.132603569518873</v>
      </c>
      <c r="R1419" s="97">
        <f t="shared" si="430"/>
        <v>2.0408807701705893E-3</v>
      </c>
      <c r="S1419" s="97">
        <f t="shared" si="431"/>
        <v>10.048535926878346</v>
      </c>
      <c r="T1419" s="97">
        <f t="shared" si="432"/>
        <v>362.67913318347632</v>
      </c>
      <c r="U1419" s="97">
        <f t="shared" si="433"/>
        <v>624.23694062966752</v>
      </c>
      <c r="V1419" s="33">
        <f t="shared" si="434"/>
        <v>999.99999999999977</v>
      </c>
      <c r="W1419" s="101">
        <f t="shared" si="435"/>
        <v>514.40219931500417</v>
      </c>
      <c r="X1419" s="108">
        <f t="shared" si="436"/>
        <v>13.083926186855905</v>
      </c>
      <c r="Y1419" s="32">
        <f>(uNES*L1419+ uOCEX*G1419+uEREX*'PH + UC'!H1419+uHOEX*I1419+uNES*S1419+ uOCEX*N1419+uEREX*O1419+uHOEX*P1419)/(1+oDR)^A$5:A$65536</f>
        <v>5.7432893202677864</v>
      </c>
    </row>
    <row r="1420" spans="1:25" x14ac:dyDescent="0.25">
      <c r="A1420" s="4">
        <v>1414</v>
      </c>
      <c r="C1420" s="106">
        <f>IF(male=0,VLOOKUP((($A$5:$A$1570/'Life tables'!$I$2)*2)+age,lifetable,13,1),IF(male=1,VLOOKUP((($A$5:$A$1570/'Life tables'!$I$2)*2)+age,lifetable,10,1),"error"))</f>
        <v>1.0634871448009675E-2</v>
      </c>
      <c r="F1420" s="97">
        <f t="shared" si="422"/>
        <v>1.9014857631332047</v>
      </c>
      <c r="G1420" s="97">
        <f t="shared" si="418"/>
        <v>0.19100822449717578</v>
      </c>
      <c r="H1420" s="97">
        <f t="shared" si="423"/>
        <v>4.3709885543369792E-3</v>
      </c>
      <c r="I1420" s="97">
        <f t="shared" si="424"/>
        <v>4.3709885543369792E-3</v>
      </c>
      <c r="J1420" s="97">
        <f t="shared" si="419"/>
        <v>2.2346374366934436E-2</v>
      </c>
      <c r="K1420" s="97">
        <f t="shared" si="425"/>
        <v>1.0538016709171934E-2</v>
      </c>
      <c r="L1420" s="97">
        <f t="shared" si="426"/>
        <v>1.6688511704512485</v>
      </c>
      <c r="M1420" s="97">
        <f t="shared" si="427"/>
        <v>11.182440423722698</v>
      </c>
      <c r="N1420" s="97">
        <f t="shared" si="420"/>
        <v>1.0768932409872998</v>
      </c>
      <c r="O1420" s="97">
        <f t="shared" si="428"/>
        <v>2.5705330036816586E-2</v>
      </c>
      <c r="P1420" s="97">
        <f t="shared" si="429"/>
        <v>2.5705330036816586E-2</v>
      </c>
      <c r="Q1420" s="97">
        <f t="shared" si="421"/>
        <v>0.13092318332338859</v>
      </c>
      <c r="R1420" s="97">
        <f t="shared" si="430"/>
        <v>2.0150182094170028E-3</v>
      </c>
      <c r="S1420" s="97">
        <f t="shared" si="431"/>
        <v>9.9211983211289585</v>
      </c>
      <c r="T1420" s="97">
        <f t="shared" si="432"/>
        <v>362.83240274116667</v>
      </c>
      <c r="U1420" s="97">
        <f t="shared" si="433"/>
        <v>624.24949366458611</v>
      </c>
      <c r="V1420" s="33">
        <f t="shared" si="434"/>
        <v>999.99999999999977</v>
      </c>
      <c r="W1420" s="101">
        <f t="shared" si="435"/>
        <v>507.36163953867145</v>
      </c>
      <c r="X1420" s="108">
        <f t="shared" si="436"/>
        <v>12.91810359424699</v>
      </c>
      <c r="Y1420" s="32">
        <f>(uNES*L1420+ uOCEX*G1420+uEREX*'PH + UC'!H1420+uHOEX*I1420+uNES*S1420+ uOCEX*N1420+uEREX*O1420+uHOEX*P1420)/(1+oDR)^A$5:A$65536</f>
        <v>5.6688694628741381</v>
      </c>
    </row>
    <row r="1421" spans="1:25" x14ac:dyDescent="0.25">
      <c r="A1421" s="4">
        <v>1415</v>
      </c>
      <c r="C1421" s="106">
        <f>IF(male=0,VLOOKUP((($A$5:$A$1570/'Life tables'!$I$2)*2)+age,lifetable,13,1),IF(male=1,VLOOKUP((($A$5:$A$1570/'Life tables'!$I$2)*2)+age,lifetable,10,1),"error"))</f>
        <v>1.0634871448009675E-2</v>
      </c>
      <c r="F1421" s="97">
        <f t="shared" si="422"/>
        <v>1.8773706417119136</v>
      </c>
      <c r="G1421" s="97">
        <f t="shared" ref="G1421:G1484" si="437">F1421*(rrOSEX)</f>
        <v>0.18858581008023861</v>
      </c>
      <c r="H1421" s="97">
        <f t="shared" si="423"/>
        <v>4.3155545764642115E-3</v>
      </c>
      <c r="I1421" s="97">
        <f t="shared" si="424"/>
        <v>4.3155545764642115E-3</v>
      </c>
      <c r="J1421" s="97">
        <f t="shared" ref="J1421:J1484" si="438">F1421*mr + G1421*mr + H1421*mr+I1421*mr</f>
        <v>2.2062972018290869E-2</v>
      </c>
      <c r="K1421" s="97">
        <f t="shared" si="425"/>
        <v>1.0404370926800922E-2</v>
      </c>
      <c r="L1421" s="97">
        <f t="shared" si="426"/>
        <v>1.6476863795336547</v>
      </c>
      <c r="M1421" s="97">
        <f t="shared" si="427"/>
        <v>11.040732952535075</v>
      </c>
      <c r="N1421" s="97">
        <f t="shared" ref="N1421:N1484" si="439">M1421*rrOSEXc</f>
        <v>1.0632465044846295</v>
      </c>
      <c r="O1421" s="97">
        <f t="shared" si="428"/>
        <v>2.5379583851052614E-2</v>
      </c>
      <c r="P1421" s="97">
        <f t="shared" si="429"/>
        <v>2.5379583851052614E-2</v>
      </c>
      <c r="Q1421" s="97">
        <f t="shared" ref="Q1421:Q1484" si="440">M1421*mr + N1421*mr + O1421*mr+P1421*mr</f>
        <v>0.12926408275807438</v>
      </c>
      <c r="R1421" s="97">
        <f t="shared" si="430"/>
        <v>1.9894832524636227E-3</v>
      </c>
      <c r="S1421" s="97">
        <f t="shared" si="431"/>
        <v>9.7954737143378026</v>
      </c>
      <c r="T1421" s="97">
        <f t="shared" si="432"/>
        <v>362.98372979594302</v>
      </c>
      <c r="U1421" s="97">
        <f t="shared" si="433"/>
        <v>624.26188751876532</v>
      </c>
      <c r="V1421" s="33">
        <f t="shared" si="434"/>
        <v>999.99999999999977</v>
      </c>
      <c r="W1421" s="101">
        <f t="shared" si="435"/>
        <v>500.41821471816036</v>
      </c>
      <c r="X1421" s="108">
        <f t="shared" si="436"/>
        <v>12.754382685291358</v>
      </c>
      <c r="Y1421" s="32">
        <f>(uNES*L1421+ uOCEX*G1421+uEREX*'PH + UC'!H1421+uHOEX*I1421+uNES*S1421+ uOCEX*N1421+uEREX*O1421+uHOEX*P1421)/(1+oDR)^A$5:A$65536</f>
        <v>5.5954139541740142</v>
      </c>
    </row>
    <row r="1422" spans="1:25" x14ac:dyDescent="0.25">
      <c r="A1422" s="4">
        <v>1416</v>
      </c>
      <c r="C1422" s="106">
        <f>IF(male=0,VLOOKUP((($A$5:$A$1570/'Life tables'!$I$2)*2)+age,lifetable,13,1),IF(male=1,VLOOKUP((($A$5:$A$1570/'Life tables'!$I$2)*2)+age,lifetable,10,1),"error"))</f>
        <v>1.0634871448009675E-2</v>
      </c>
      <c r="F1422" s="97">
        <f t="shared" si="422"/>
        <v>1.8535621358009275</v>
      </c>
      <c r="G1422" s="97">
        <f t="shared" si="437"/>
        <v>0.18619419583302252</v>
      </c>
      <c r="H1422" s="97">
        <f t="shared" si="423"/>
        <v>4.2608254226359403E-3</v>
      </c>
      <c r="I1422" s="97">
        <f t="shared" si="424"/>
        <v>4.2608254226359403E-3</v>
      </c>
      <c r="J1422" s="97">
        <f t="shared" si="438"/>
        <v>2.1783173033455137E-2</v>
      </c>
      <c r="K1422" s="97">
        <f t="shared" si="425"/>
        <v>1.0272424404783858E-2</v>
      </c>
      <c r="L1422" s="97">
        <f t="shared" si="426"/>
        <v>1.6267906916843942</v>
      </c>
      <c r="M1422" s="97">
        <f t="shared" si="427"/>
        <v>10.90082054949043</v>
      </c>
      <c r="N1422" s="97">
        <f t="shared" si="439"/>
        <v>1.0497726369333717</v>
      </c>
      <c r="O1422" s="97">
        <f t="shared" si="428"/>
        <v>2.5057964029240102E-2</v>
      </c>
      <c r="P1422" s="97">
        <f t="shared" si="429"/>
        <v>2.5057964029240102E-2</v>
      </c>
      <c r="Q1422" s="97">
        <f t="shared" si="440"/>
        <v>0.1276259987174771</v>
      </c>
      <c r="R1422" s="97">
        <f t="shared" si="430"/>
        <v>1.9642717575505653E-3</v>
      </c>
      <c r="S1422" s="97">
        <f t="shared" si="431"/>
        <v>9.6713417140235496</v>
      </c>
      <c r="T1422" s="97">
        <f t="shared" si="432"/>
        <v>363.13313896769398</v>
      </c>
      <c r="U1422" s="97">
        <f t="shared" si="433"/>
        <v>624.27412421492761</v>
      </c>
      <c r="V1422" s="33">
        <f t="shared" si="434"/>
        <v>999.99999999999966</v>
      </c>
      <c r="W1422" s="101">
        <f t="shared" si="435"/>
        <v>493.57058441790736</v>
      </c>
      <c r="X1422" s="108">
        <f t="shared" si="436"/>
        <v>12.592736817378091</v>
      </c>
      <c r="Y1422" s="32">
        <f>(uNES*L1422+ uOCEX*G1422+uEREX*'PH + UC'!H1422+uHOEX*I1422+uNES*S1422+ uOCEX*N1422+uEREX*O1422+uHOEX*P1422)/(1+oDR)^A$5:A$65536</f>
        <v>5.5229102956237064</v>
      </c>
    </row>
    <row r="1423" spans="1:25" x14ac:dyDescent="0.25">
      <c r="A1423" s="4">
        <v>1417</v>
      </c>
      <c r="C1423" s="106">
        <f>IF(male=0,VLOOKUP((($A$5:$A$1570/'Life tables'!$I$2)*2)+age,lifetable,13,1),IF(male=1,VLOOKUP((($A$5:$A$1570/'Life tables'!$I$2)*2)+age,lifetable,10,1),"error"))</f>
        <v>1.0634871448009675E-2</v>
      </c>
      <c r="F1423" s="97">
        <f t="shared" si="422"/>
        <v>1.8300562997863183</v>
      </c>
      <c r="G1423" s="97">
        <f t="shared" si="437"/>
        <v>0.18383298541035065</v>
      </c>
      <c r="H1423" s="97">
        <f t="shared" si="423"/>
        <v>4.2067920229797258E-3</v>
      </c>
      <c r="I1423" s="97">
        <f t="shared" si="424"/>
        <v>4.2067920229797258E-3</v>
      </c>
      <c r="J1423" s="97">
        <f t="shared" si="438"/>
        <v>2.1506931043336473E-2</v>
      </c>
      <c r="K1423" s="97">
        <f t="shared" si="425"/>
        <v>1.0142155276564434E-2</v>
      </c>
      <c r="L1423" s="97">
        <f t="shared" si="426"/>
        <v>1.6061606440101073</v>
      </c>
      <c r="M1423" s="97">
        <f t="shared" si="427"/>
        <v>10.762680517591772</v>
      </c>
      <c r="N1423" s="97">
        <f t="shared" si="439"/>
        <v>1.0364694525635407</v>
      </c>
      <c r="O1423" s="97">
        <f t="shared" si="428"/>
        <v>2.4740418397276052E-2</v>
      </c>
      <c r="P1423" s="97">
        <f t="shared" si="429"/>
        <v>2.4740418397276052E-2</v>
      </c>
      <c r="Q1423" s="97">
        <f t="shared" si="440"/>
        <v>0.12600866546683895</v>
      </c>
      <c r="R1423" s="97">
        <f t="shared" si="430"/>
        <v>1.9393796347957925E-3</v>
      </c>
      <c r="S1423" s="97">
        <f t="shared" si="431"/>
        <v>9.5487821831320439</v>
      </c>
      <c r="T1423" s="97">
        <f t="shared" si="432"/>
        <v>363.28065456420416</v>
      </c>
      <c r="U1423" s="97">
        <f t="shared" si="433"/>
        <v>624.28620574983893</v>
      </c>
      <c r="V1423" s="33">
        <f t="shared" si="434"/>
        <v>999.99999999999966</v>
      </c>
      <c r="W1423" s="101">
        <f t="shared" si="435"/>
        <v>486.81742666474952</v>
      </c>
      <c r="X1423" s="108">
        <f t="shared" si="436"/>
        <v>12.433139685956554</v>
      </c>
      <c r="Y1423" s="32">
        <f>(uNES*L1423+ uOCEX*G1423+uEREX*'PH + UC'!H1423+uHOEX*I1423+uNES*S1423+ uOCEX*N1423+uEREX*O1423+uHOEX*P1423)/(1+oDR)^A$5:A$65536</f>
        <v>5.4513461508077841</v>
      </c>
    </row>
    <row r="1424" spans="1:25" x14ac:dyDescent="0.25">
      <c r="A1424" s="4">
        <v>1418</v>
      </c>
      <c r="C1424" s="106">
        <f>IF(male=0,VLOOKUP((($A$5:$A$1570/'Life tables'!$I$2)*2)+age,lifetable,13,1),IF(male=1,VLOOKUP((($A$5:$A$1570/'Life tables'!$I$2)*2)+age,lifetable,10,1),"error"))</f>
        <v>1.0634871448009675E-2</v>
      </c>
      <c r="F1424" s="97">
        <f t="shared" si="422"/>
        <v>1.8068492416592901</v>
      </c>
      <c r="G1424" s="97">
        <f t="shared" si="437"/>
        <v>0.18150178785179397</v>
      </c>
      <c r="H1424" s="97">
        <f t="shared" si="423"/>
        <v>4.1534454308464622E-3</v>
      </c>
      <c r="I1424" s="97">
        <f t="shared" si="424"/>
        <v>4.1534454308464622E-3</v>
      </c>
      <c r="J1424" s="97">
        <f t="shared" si="438"/>
        <v>2.1234200308814819E-2</v>
      </c>
      <c r="K1424" s="97">
        <f t="shared" si="425"/>
        <v>1.0013541972665499E-2</v>
      </c>
      <c r="L1424" s="97">
        <f t="shared" si="426"/>
        <v>1.5857928206643228</v>
      </c>
      <c r="M1424" s="97">
        <f t="shared" si="427"/>
        <v>10.626290444297263</v>
      </c>
      <c r="N1424" s="97">
        <f t="shared" si="439"/>
        <v>1.0233347929987977</v>
      </c>
      <c r="O1424" s="97">
        <f t="shared" si="428"/>
        <v>2.4426895434940983E-2</v>
      </c>
      <c r="P1424" s="97">
        <f t="shared" si="429"/>
        <v>2.4426895434940983E-2</v>
      </c>
      <c r="Q1424" s="97">
        <f t="shared" si="440"/>
        <v>0.12441182060178195</v>
      </c>
      <c r="R1424" s="97">
        <f t="shared" si="430"/>
        <v>1.9148028455746196E-3</v>
      </c>
      <c r="S1424" s="97">
        <f t="shared" si="431"/>
        <v>9.4277752369812262</v>
      </c>
      <c r="T1424" s="97">
        <f t="shared" si="432"/>
        <v>363.42630058511475</v>
      </c>
      <c r="U1424" s="97">
        <f t="shared" si="433"/>
        <v>624.29813409465714</v>
      </c>
      <c r="V1424" s="33">
        <f t="shared" si="434"/>
        <v>999.99999999999955</v>
      </c>
      <c r="W1424" s="101">
        <f t="shared" si="435"/>
        <v>480.15743769586214</v>
      </c>
      <c r="X1424" s="108">
        <f t="shared" si="436"/>
        <v>12.275565320227717</v>
      </c>
      <c r="Y1424" s="32">
        <f>(uNES*L1424+ uOCEX*G1424+uEREX*'PH + UC'!H1424+uHOEX*I1424+uNES*S1424+ uOCEX*N1424+uEREX*O1424+uHOEX*P1424)/(1+oDR)^A$5:A$65536</f>
        <v>5.3807093433275295</v>
      </c>
    </row>
    <row r="1425" spans="1:25" x14ac:dyDescent="0.25">
      <c r="A1425" s="4">
        <v>1419</v>
      </c>
      <c r="C1425" s="106">
        <f>IF(male=0,VLOOKUP((($A$5:$A$1570/'Life tables'!$I$2)*2)+age,lifetable,13,1),IF(male=1,VLOOKUP((($A$5:$A$1570/'Life tables'!$I$2)*2)+age,lifetable,10,1),"error"))</f>
        <v>1.0634871448009675E-2</v>
      </c>
      <c r="F1425" s="97">
        <f t="shared" si="422"/>
        <v>1.7839371221196763</v>
      </c>
      <c r="G1425" s="97">
        <f t="shared" si="437"/>
        <v>0.17920021749161552</v>
      </c>
      <c r="H1425" s="97">
        <f t="shared" si="423"/>
        <v>4.1007768207495712E-3</v>
      </c>
      <c r="I1425" s="97">
        <f t="shared" si="424"/>
        <v>4.1007768207495712E-3</v>
      </c>
      <c r="J1425" s="97">
        <f t="shared" si="438"/>
        <v>2.0964935710205097E-2</v>
      </c>
      <c r="K1425" s="97">
        <f t="shared" si="425"/>
        <v>9.8865632157206455E-3</v>
      </c>
      <c r="L1425" s="97">
        <f t="shared" si="426"/>
        <v>1.5656838520606358</v>
      </c>
      <c r="M1425" s="97">
        <f t="shared" si="427"/>
        <v>10.491628198108037</v>
      </c>
      <c r="N1425" s="97">
        <f t="shared" si="439"/>
        <v>1.010366526927851</v>
      </c>
      <c r="O1425" s="97">
        <f t="shared" si="428"/>
        <v>2.4117344268055292E-2</v>
      </c>
      <c r="P1425" s="97">
        <f t="shared" si="429"/>
        <v>2.4117344268055292E-2</v>
      </c>
      <c r="Q1425" s="97">
        <f t="shared" si="440"/>
        <v>0.1228352050083584</v>
      </c>
      <c r="R1425" s="97">
        <f t="shared" si="430"/>
        <v>1.8905374019048599E-3</v>
      </c>
      <c r="S1425" s="97">
        <f t="shared" si="431"/>
        <v>9.3083012402338117</v>
      </c>
      <c r="T1425" s="97">
        <f t="shared" si="432"/>
        <v>363.5701007258333</v>
      </c>
      <c r="U1425" s="97">
        <f t="shared" si="433"/>
        <v>624.30991119527482</v>
      </c>
      <c r="V1425" s="33">
        <f t="shared" si="434"/>
        <v>999.99999999999966</v>
      </c>
      <c r="W1425" s="101">
        <f t="shared" si="435"/>
        <v>473.58933170999899</v>
      </c>
      <c r="X1425" s="108">
        <f t="shared" si="436"/>
        <v>12.119988078891524</v>
      </c>
      <c r="Y1425" s="32">
        <f>(uNES*L1425+ uOCEX*G1425+uEREX*'PH + UC'!H1425+uHOEX*I1425+uNES*S1425+ uOCEX*N1425+uEREX*O1425+uHOEX*P1425)/(1+oDR)^A$5:A$65536</f>
        <v>5.3109878547174114</v>
      </c>
    </row>
    <row r="1426" spans="1:25" x14ac:dyDescent="0.25">
      <c r="A1426" s="4">
        <v>1420</v>
      </c>
      <c r="C1426" s="106">
        <f>IF(male=0,VLOOKUP((($A$5:$A$1570/'Life tables'!$I$2)*2)+age,lifetable,13,1),IF(male=1,VLOOKUP((($A$5:$A$1570/'Life tables'!$I$2)*2)+age,lifetable,10,1),"error"))</f>
        <v>1.0634871448009675E-2</v>
      </c>
      <c r="F1426" s="97">
        <f t="shared" si="422"/>
        <v>1.761316153703897</v>
      </c>
      <c r="G1426" s="97">
        <f t="shared" si="437"/>
        <v>0.176927893871172</v>
      </c>
      <c r="H1426" s="97">
        <f t="shared" si="423"/>
        <v>4.0487774863604119E-3</v>
      </c>
      <c r="I1426" s="97">
        <f t="shared" si="424"/>
        <v>4.0487774863604119E-3</v>
      </c>
      <c r="J1426" s="97">
        <f t="shared" si="438"/>
        <v>2.0699092737008887E-2</v>
      </c>
      <c r="K1426" s="97">
        <f t="shared" si="425"/>
        <v>9.7611980156413446E-3</v>
      </c>
      <c r="L1426" s="97">
        <f t="shared" si="426"/>
        <v>1.545830414107354</v>
      </c>
      <c r="M1426" s="97">
        <f t="shared" si="427"/>
        <v>10.358671925187625</v>
      </c>
      <c r="N1426" s="97">
        <f t="shared" si="439"/>
        <v>0.9975625497788998</v>
      </c>
      <c r="O1426" s="97">
        <f t="shared" si="428"/>
        <v>2.3811714660708232E-2</v>
      </c>
      <c r="P1426" s="97">
        <f t="shared" si="429"/>
        <v>2.3811714660708232E-2</v>
      </c>
      <c r="Q1426" s="97">
        <f t="shared" si="440"/>
        <v>0.12127856282347127</v>
      </c>
      <c r="R1426" s="97">
        <f t="shared" si="430"/>
        <v>1.8665793658376615E-3</v>
      </c>
      <c r="S1426" s="97">
        <f t="shared" si="431"/>
        <v>9.1903408038979997</v>
      </c>
      <c r="T1426" s="97">
        <f t="shared" si="432"/>
        <v>363.71207838139378</v>
      </c>
      <c r="U1426" s="97">
        <f t="shared" si="433"/>
        <v>624.3215389726563</v>
      </c>
      <c r="V1426" s="33">
        <f t="shared" si="434"/>
        <v>999.99999999999966</v>
      </c>
      <c r="W1426" s="101">
        <f t="shared" si="435"/>
        <v>467.11184062200385</v>
      </c>
      <c r="X1426" s="108">
        <f t="shared" si="436"/>
        <v>11.966382645949562</v>
      </c>
      <c r="Y1426" s="32">
        <f>(uNES*L1426+ uOCEX*G1426+uEREX*'PH + UC'!H1426+uHOEX*I1426+uNES*S1426+ uOCEX*N1426+uEREX*O1426+uHOEX*P1426)/(1+oDR)^A$5:A$65536</f>
        <v>5.2421698223891706</v>
      </c>
    </row>
    <row r="1427" spans="1:25" x14ac:dyDescent="0.25">
      <c r="A1427" s="4">
        <v>1421</v>
      </c>
      <c r="C1427" s="106">
        <f>IF(male=0,VLOOKUP((($A$5:$A$1570/'Life tables'!$I$2)*2)+age,lifetable,13,1),IF(male=1,VLOOKUP((($A$5:$A$1570/'Life tables'!$I$2)*2)+age,lifetable,10,1),"error"))</f>
        <v>1.0634871448009675E-2</v>
      </c>
      <c r="F1427" s="97">
        <f t="shared" si="422"/>
        <v>1.7389825999362727</v>
      </c>
      <c r="G1427" s="97">
        <f t="shared" si="437"/>
        <v>0.17468444165366132</v>
      </c>
      <c r="H1427" s="97">
        <f t="shared" si="423"/>
        <v>3.9974388385573901E-3</v>
      </c>
      <c r="I1427" s="97">
        <f t="shared" si="424"/>
        <v>3.9974388385573901E-3</v>
      </c>
      <c r="J1427" s="97">
        <f t="shared" si="438"/>
        <v>2.0436627477940606E-2</v>
      </c>
      <c r="K1427" s="97">
        <f t="shared" si="425"/>
        <v>9.6374256649135598E-3</v>
      </c>
      <c r="L1427" s="97">
        <f t="shared" si="426"/>
        <v>1.5262292274626423</v>
      </c>
      <c r="M1427" s="97">
        <f t="shared" si="427"/>
        <v>10.22740004601329</v>
      </c>
      <c r="N1427" s="97">
        <f t="shared" si="439"/>
        <v>0.9849207833971495</v>
      </c>
      <c r="O1427" s="97">
        <f t="shared" si="428"/>
        <v>2.3509957007560277E-2</v>
      </c>
      <c r="P1427" s="97">
        <f t="shared" si="429"/>
        <v>2.3509957007560277E-2</v>
      </c>
      <c r="Q1427" s="97">
        <f t="shared" si="440"/>
        <v>0.11974164139566852</v>
      </c>
      <c r="R1427" s="97">
        <f t="shared" si="430"/>
        <v>1.8429248488540946E-3</v>
      </c>
      <c r="S1427" s="97">
        <f t="shared" si="431"/>
        <v>9.0738747823564978</v>
      </c>
      <c r="T1427" s="97">
        <f t="shared" si="432"/>
        <v>363.85225665026741</v>
      </c>
      <c r="U1427" s="97">
        <f t="shared" si="433"/>
        <v>624.33301932317011</v>
      </c>
      <c r="V1427" s="33">
        <f t="shared" si="434"/>
        <v>999.99999999999977</v>
      </c>
      <c r="W1427" s="101">
        <f t="shared" si="435"/>
        <v>460.72371382055394</v>
      </c>
      <c r="X1427" s="108">
        <f t="shared" si="436"/>
        <v>11.814724026562185</v>
      </c>
      <c r="Y1427" s="32">
        <f>(uNES*L1427+ uOCEX*G1427+uEREX*'PH + UC'!H1427+uHOEX*I1427+uNES*S1427+ uOCEX*N1427+uEREX*O1427+uHOEX*P1427)/(1+oDR)^A$5:A$65536</f>
        <v>5.1742435376031075</v>
      </c>
    </row>
    <row r="1428" spans="1:25" x14ac:dyDescent="0.25">
      <c r="A1428" s="4">
        <v>1422</v>
      </c>
      <c r="C1428" s="106">
        <f>IF(male=0,VLOOKUP((($A$5:$A$1570/'Life tables'!$I$2)*2)+age,lifetable,13,1),IF(male=1,VLOOKUP((($A$5:$A$1570/'Life tables'!$I$2)*2)+age,lifetable,10,1),"error"))</f>
        <v>1.0634871448009675E-2</v>
      </c>
      <c r="F1428" s="97">
        <f t="shared" si="422"/>
        <v>1.716932774502657</v>
      </c>
      <c r="G1428" s="97">
        <f t="shared" si="437"/>
        <v>0.17246949054111252</v>
      </c>
      <c r="H1428" s="97">
        <f t="shared" si="423"/>
        <v>3.946752403526369E-3</v>
      </c>
      <c r="I1428" s="97">
        <f t="shared" si="424"/>
        <v>3.946752403526369E-3</v>
      </c>
      <c r="J1428" s="97">
        <f t="shared" si="438"/>
        <v>2.0177496611216043E-2</v>
      </c>
      <c r="K1428" s="97">
        <f t="shared" si="425"/>
        <v>9.5152257340180013E-3</v>
      </c>
      <c r="L1428" s="97">
        <f t="shared" si="426"/>
        <v>1.5068770568092578</v>
      </c>
      <c r="M1428" s="97">
        <f t="shared" si="427"/>
        <v>10.097791252059528</v>
      </c>
      <c r="N1428" s="97">
        <f t="shared" si="439"/>
        <v>0.97243917572542649</v>
      </c>
      <c r="O1428" s="97">
        <f t="shared" si="428"/>
        <v>2.3212022326219394E-2</v>
      </c>
      <c r="P1428" s="97">
        <f t="shared" si="429"/>
        <v>2.3212022326219394E-2</v>
      </c>
      <c r="Q1428" s="97">
        <f t="shared" si="440"/>
        <v>0.11822419124631349</v>
      </c>
      <c r="R1428" s="97">
        <f t="shared" si="430"/>
        <v>1.8195700112675363E-3</v>
      </c>
      <c r="S1428" s="97">
        <f t="shared" si="431"/>
        <v>8.9588842704240808</v>
      </c>
      <c r="T1428" s="97">
        <f t="shared" si="432"/>
        <v>363.99065833812494</v>
      </c>
      <c r="U1428" s="97">
        <f t="shared" si="433"/>
        <v>624.34435411891536</v>
      </c>
      <c r="V1428" s="33">
        <f t="shared" si="434"/>
        <v>999.99999999999966</v>
      </c>
      <c r="W1428" s="101">
        <f t="shared" si="435"/>
        <v>454.42371792910518</v>
      </c>
      <c r="X1428" s="108">
        <f t="shared" si="436"/>
        <v>11.66498754295937</v>
      </c>
      <c r="Y1428" s="32">
        <f>(uNES*L1428+ uOCEX*G1428+uEREX*'PH + UC'!H1428+uHOEX*I1428+uNES*S1428+ uOCEX*N1428+uEREX*O1428+uHOEX*P1428)/(1+oDR)^A$5:A$65536</f>
        <v>5.1071974434661964</v>
      </c>
    </row>
    <row r="1429" spans="1:25" x14ac:dyDescent="0.25">
      <c r="A1429" s="4">
        <v>1423</v>
      </c>
      <c r="C1429" s="106">
        <f>IF(male=0,VLOOKUP((($A$5:$A$1570/'Life tables'!$I$2)*2)+age,lifetable,13,1),IF(male=1,VLOOKUP((($A$5:$A$1570/'Life tables'!$I$2)*2)+age,lifetable,10,1),"error"))</f>
        <v>1.0634871448009675E-2</v>
      </c>
      <c r="F1429" s="97">
        <f t="shared" si="422"/>
        <v>1.6951630404454141</v>
      </c>
      <c r="G1429" s="97">
        <f t="shared" si="437"/>
        <v>0.17028267519351933</v>
      </c>
      <c r="H1429" s="97">
        <f t="shared" si="423"/>
        <v>3.8967098209101445E-3</v>
      </c>
      <c r="I1429" s="97">
        <f t="shared" si="424"/>
        <v>3.8967098209101445E-3</v>
      </c>
      <c r="J1429" s="97">
        <f t="shared" si="438"/>
        <v>1.9921657395091625E-2</v>
      </c>
      <c r="K1429" s="97">
        <f t="shared" si="425"/>
        <v>9.3945780669687125E-3</v>
      </c>
      <c r="L1429" s="97">
        <f t="shared" si="426"/>
        <v>1.4877707101480142</v>
      </c>
      <c r="M1429" s="97">
        <f t="shared" si="427"/>
        <v>9.9698245025139567</v>
      </c>
      <c r="N1429" s="97">
        <f t="shared" si="439"/>
        <v>0.96011570048791084</v>
      </c>
      <c r="O1429" s="97">
        <f t="shared" si="428"/>
        <v>2.2917862249691799E-2</v>
      </c>
      <c r="P1429" s="97">
        <f t="shared" si="429"/>
        <v>2.2917862249691799E-2</v>
      </c>
      <c r="Q1429" s="97">
        <f t="shared" si="440"/>
        <v>0.11672596603113497</v>
      </c>
      <c r="R1429" s="97">
        <f t="shared" si="430"/>
        <v>1.7965110616318905E-3</v>
      </c>
      <c r="S1429" s="97">
        <f t="shared" si="431"/>
        <v>8.8453506004338962</v>
      </c>
      <c r="T1429" s="97">
        <f t="shared" si="432"/>
        <v>364.12730596155114</v>
      </c>
      <c r="U1429" s="97">
        <f t="shared" si="433"/>
        <v>624.35554520804396</v>
      </c>
      <c r="V1429" s="33">
        <f t="shared" si="434"/>
        <v>999.99999999999966</v>
      </c>
      <c r="W1429" s="101">
        <f t="shared" si="435"/>
        <v>448.21063657000019</v>
      </c>
      <c r="X1429" s="108">
        <f t="shared" si="436"/>
        <v>11.517148830404544</v>
      </c>
      <c r="Y1429" s="32">
        <f>(uNES*L1429+ uOCEX*G1429+uEREX*'PH + UC'!H1429+uHOEX*I1429+uNES*S1429+ uOCEX*N1429+uEREX*O1429+uHOEX*P1429)/(1+oDR)^A$5:A$65536</f>
        <v>5.0410201329566569</v>
      </c>
    </row>
    <row r="1430" spans="1:25" x14ac:dyDescent="0.25">
      <c r="A1430" s="4">
        <v>1424</v>
      </c>
      <c r="C1430" s="106">
        <f>IF(male=0,VLOOKUP((($A$5:$A$1570/'Life tables'!$I$2)*2)+age,lifetable,13,1),IF(male=1,VLOOKUP((($A$5:$A$1570/'Life tables'!$I$2)*2)+age,lifetable,10,1),"error"))</f>
        <v>1.0634871448009675E-2</v>
      </c>
      <c r="F1430" s="97">
        <f t="shared" si="422"/>
        <v>1.6736698093788036</v>
      </c>
      <c r="G1430" s="97">
        <f t="shared" si="437"/>
        <v>0.16812363515002401</v>
      </c>
      <c r="H1430" s="97">
        <f t="shared" si="423"/>
        <v>3.8473028420048317E-3</v>
      </c>
      <c r="I1430" s="97">
        <f t="shared" si="424"/>
        <v>3.8473028420048317E-3</v>
      </c>
      <c r="J1430" s="97">
        <f t="shared" si="438"/>
        <v>1.9669067658643586E-2</v>
      </c>
      <c r="K1430" s="97">
        <f t="shared" si="425"/>
        <v>9.2754627769647425E-3</v>
      </c>
      <c r="L1430" s="97">
        <f t="shared" si="426"/>
        <v>1.4689070381091616</v>
      </c>
      <c r="M1430" s="97">
        <f t="shared" si="427"/>
        <v>9.8434790210257415</v>
      </c>
      <c r="N1430" s="97">
        <f t="shared" si="439"/>
        <v>0.94794835687700263</v>
      </c>
      <c r="O1430" s="97">
        <f t="shared" si="428"/>
        <v>2.262742901890747E-2</v>
      </c>
      <c r="P1430" s="97">
        <f t="shared" si="429"/>
        <v>2.262742901890747E-2</v>
      </c>
      <c r="Q1430" s="97">
        <f t="shared" si="440"/>
        <v>0.11524672250215789</v>
      </c>
      <c r="R1430" s="97">
        <f t="shared" si="430"/>
        <v>1.7737442561556707E-3</v>
      </c>
      <c r="S1430" s="97">
        <f t="shared" si="431"/>
        <v>8.7332553393526098</v>
      </c>
      <c r="T1430" s="97">
        <f t="shared" si="432"/>
        <v>364.26222175171193</v>
      </c>
      <c r="U1430" s="97">
        <f t="shared" si="433"/>
        <v>624.36659441507709</v>
      </c>
      <c r="V1430" s="33">
        <f t="shared" si="434"/>
        <v>999.99999999999966</v>
      </c>
      <c r="W1430" s="101">
        <f t="shared" si="435"/>
        <v>442.08327013170475</v>
      </c>
      <c r="X1430" s="108">
        <f t="shared" si="436"/>
        <v>11.371183833210623</v>
      </c>
      <c r="Y1430" s="32">
        <f>(uNES*L1430+ uOCEX*G1430+uEREX*'PH + UC'!H1430+uHOEX*I1430+uNES*S1430+ uOCEX*N1430+uEREX*O1430+uHOEX*P1430)/(1+oDR)^A$5:A$65536</f>
        <v>4.9757003469745937</v>
      </c>
    </row>
    <row r="1431" spans="1:25" x14ac:dyDescent="0.25">
      <c r="A1431" s="4">
        <v>1425</v>
      </c>
      <c r="C1431" s="106">
        <f>IF(male=0,VLOOKUP((($A$5:$A$1570/'Life tables'!$I$2)*2)+age,lifetable,13,1),IF(male=1,VLOOKUP((($A$5:$A$1570/'Life tables'!$I$2)*2)+age,lifetable,10,1),"error"))</f>
        <v>1.0634871448009675E-2</v>
      </c>
      <c r="F1431" s="97">
        <f t="shared" si="422"/>
        <v>1.6524495407239093</v>
      </c>
      <c r="G1431" s="97">
        <f t="shared" si="437"/>
        <v>0.16599201475206446</v>
      </c>
      <c r="H1431" s="97">
        <f t="shared" si="423"/>
        <v>3.7985233280011807E-3</v>
      </c>
      <c r="I1431" s="97">
        <f t="shared" si="424"/>
        <v>3.7985233280011807E-3</v>
      </c>
      <c r="J1431" s="97">
        <f t="shared" si="438"/>
        <v>1.9419685792776854E-2</v>
      </c>
      <c r="K1431" s="97">
        <f t="shared" si="425"/>
        <v>9.1578602421501128E-3</v>
      </c>
      <c r="L1431" s="97">
        <f t="shared" si="426"/>
        <v>1.4502829332809155</v>
      </c>
      <c r="M1431" s="97">
        <f t="shared" si="427"/>
        <v>9.7187342924867117</v>
      </c>
      <c r="N1431" s="97">
        <f t="shared" si="439"/>
        <v>0.9359351692433362</v>
      </c>
      <c r="O1431" s="97">
        <f t="shared" si="428"/>
        <v>2.2340675475320839E-2</v>
      </c>
      <c r="P1431" s="97">
        <f t="shared" si="429"/>
        <v>2.2340675475320839E-2</v>
      </c>
      <c r="Q1431" s="97">
        <f t="shared" si="440"/>
        <v>0.11378622047001699</v>
      </c>
      <c r="R1431" s="97">
        <f t="shared" si="430"/>
        <v>1.7512658981219736E-3</v>
      </c>
      <c r="S1431" s="97">
        <f t="shared" si="431"/>
        <v>8.6225802859245952</v>
      </c>
      <c r="T1431" s="97">
        <f t="shared" si="432"/>
        <v>364.39542765797472</v>
      </c>
      <c r="U1431" s="97">
        <f t="shared" si="433"/>
        <v>624.37750354121738</v>
      </c>
      <c r="V1431" s="33">
        <f t="shared" si="434"/>
        <v>999.99999999999966</v>
      </c>
      <c r="W1431" s="101">
        <f t="shared" si="435"/>
        <v>436.04043553913868</v>
      </c>
      <c r="X1431" s="108">
        <f t="shared" si="436"/>
        <v>11.227068800807555</v>
      </c>
      <c r="Y1431" s="32">
        <f>(uNES*L1431+ uOCEX*G1431+uEREX*'PH + UC'!H1431+uHOEX*I1431+uNES*S1431+ uOCEX*N1431+uEREX*O1431+uHOEX*P1431)/(1+oDR)^A$5:A$65536</f>
        <v>4.9112269724183477</v>
      </c>
    </row>
    <row r="1432" spans="1:25" x14ac:dyDescent="0.25">
      <c r="A1432" s="4">
        <v>1426</v>
      </c>
      <c r="C1432" s="106">
        <f>IF(male=0,VLOOKUP((($A$5:$A$1570/'Life tables'!$I$2)*2)+age,lifetable,13,1),IF(male=1,VLOOKUP((($A$5:$A$1570/'Life tables'!$I$2)*2)+age,lifetable,10,1),"error"))</f>
        <v>1.0634871448009675E-2</v>
      </c>
      <c r="F1432" s="97">
        <f t="shared" si="422"/>
        <v>1.6314987409622808</v>
      </c>
      <c r="G1432" s="97">
        <f t="shared" si="437"/>
        <v>0.16388746306840077</v>
      </c>
      <c r="H1432" s="97">
        <f t="shared" si="423"/>
        <v>3.7503632482689042E-3</v>
      </c>
      <c r="I1432" s="97">
        <f t="shared" si="424"/>
        <v>3.7503632482689042E-3</v>
      </c>
      <c r="J1432" s="97">
        <f t="shared" si="438"/>
        <v>1.917347074145373E-2</v>
      </c>
      <c r="K1432" s="97">
        <f t="shared" si="425"/>
        <v>9.0417511014775249E-3</v>
      </c>
      <c r="L1432" s="97">
        <f t="shared" si="426"/>
        <v>1.4318953295544108</v>
      </c>
      <c r="M1432" s="97">
        <f t="shared" si="427"/>
        <v>9.5955700598452758</v>
      </c>
      <c r="N1432" s="97">
        <f t="shared" si="439"/>
        <v>0.92407418678895392</v>
      </c>
      <c r="O1432" s="97">
        <f t="shared" si="428"/>
        <v>2.2057555053586871E-2</v>
      </c>
      <c r="P1432" s="97">
        <f t="shared" si="429"/>
        <v>2.2057555053586871E-2</v>
      </c>
      <c r="Q1432" s="97">
        <f t="shared" si="440"/>
        <v>0.11234422276665421</v>
      </c>
      <c r="R1432" s="97">
        <f t="shared" si="430"/>
        <v>1.7290723373143636E-3</v>
      </c>
      <c r="S1432" s="97">
        <f t="shared" si="431"/>
        <v>8.5133074678451788</v>
      </c>
      <c r="T1432" s="97">
        <f t="shared" si="432"/>
        <v>364.52694535148282</v>
      </c>
      <c r="U1432" s="97">
        <f t="shared" si="433"/>
        <v>624.38827436465613</v>
      </c>
      <c r="V1432" s="33">
        <f t="shared" si="434"/>
        <v>999.99999999999955</v>
      </c>
      <c r="W1432" s="101">
        <f t="shared" si="435"/>
        <v>430.08096602706485</v>
      </c>
      <c r="X1432" s="108">
        <f t="shared" si="436"/>
        <v>11.084780283860656</v>
      </c>
      <c r="Y1432" s="32">
        <f>(uNES*L1432+ uOCEX*G1432+uEREX*'PH + UC'!H1432+uHOEX*I1432+uNES*S1432+ uOCEX*N1432+uEREX*O1432+uHOEX*P1432)/(1+oDR)^A$5:A$65536</f>
        <v>4.8475890402861808</v>
      </c>
    </row>
    <row r="1433" spans="1:25" x14ac:dyDescent="0.25">
      <c r="A1433" s="4">
        <v>1427</v>
      </c>
      <c r="C1433" s="106">
        <f>IF(male=0,VLOOKUP((($A$5:$A$1570/'Life tables'!$I$2)*2)+age,lifetable,13,1),IF(male=1,VLOOKUP((($A$5:$A$1570/'Life tables'!$I$2)*2)+age,lifetable,10,1),"error"))</f>
        <v>1.0634871448009675E-2</v>
      </c>
      <c r="F1433" s="97">
        <f t="shared" si="422"/>
        <v>1.610813962907504</v>
      </c>
      <c r="G1433" s="97">
        <f t="shared" si="437"/>
        <v>0.16180963382194311</v>
      </c>
      <c r="H1433" s="97">
        <f t="shared" si="423"/>
        <v>3.7028146786822194E-3</v>
      </c>
      <c r="I1433" s="97">
        <f t="shared" si="424"/>
        <v>3.7028146786822194E-3</v>
      </c>
      <c r="J1433" s="97">
        <f t="shared" si="438"/>
        <v>1.8930381993133391E-2</v>
      </c>
      <c r="K1433" s="97">
        <f t="shared" si="425"/>
        <v>8.9271162506713974E-3</v>
      </c>
      <c r="L1433" s="97">
        <f t="shared" si="426"/>
        <v>1.4137412014843918</v>
      </c>
      <c r="M1433" s="97">
        <f t="shared" si="427"/>
        <v>9.4739663209531511</v>
      </c>
      <c r="N1433" s="97">
        <f t="shared" si="439"/>
        <v>0.91236348326363903</v>
      </c>
      <c r="O1433" s="97">
        <f t="shared" si="428"/>
        <v>2.177802177431255E-2</v>
      </c>
      <c r="P1433" s="97">
        <f t="shared" si="429"/>
        <v>2.177802177431255E-2</v>
      </c>
      <c r="Q1433" s="97">
        <f t="shared" si="440"/>
        <v>0.1109204952084006</v>
      </c>
      <c r="R1433" s="97">
        <f t="shared" si="430"/>
        <v>1.7071599694486695E-3</v>
      </c>
      <c r="S1433" s="97">
        <f t="shared" si="431"/>
        <v>8.4054191389630368</v>
      </c>
      <c r="T1433" s="97">
        <f t="shared" si="432"/>
        <v>364.65679622868436</v>
      </c>
      <c r="U1433" s="97">
        <f t="shared" si="433"/>
        <v>624.39890864087624</v>
      </c>
      <c r="V1433" s="33">
        <f t="shared" si="434"/>
        <v>999.99999999999955</v>
      </c>
      <c r="W1433" s="101">
        <f t="shared" si="435"/>
        <v>424.20371091649992</v>
      </c>
      <c r="X1433" s="108">
        <f t="shared" si="436"/>
        <v>10.944295130439</v>
      </c>
      <c r="Y1433" s="32">
        <f>(uNES*L1433+ uOCEX*G1433+uEREX*'PH + UC'!H1433+uHOEX*I1433+uNES*S1433+ uOCEX*N1433+uEREX*O1433+uHOEX*P1433)/(1+oDR)^A$5:A$65536</f>
        <v>4.784775723802972</v>
      </c>
    </row>
    <row r="1434" spans="1:25" x14ac:dyDescent="0.25">
      <c r="A1434" s="4">
        <v>1428</v>
      </c>
      <c r="C1434" s="106">
        <f>IF(male=0,VLOOKUP((($A$5:$A$1570/'Life tables'!$I$2)*2)+age,lifetable,13,1),IF(male=1,VLOOKUP((($A$5:$A$1570/'Life tables'!$I$2)*2)+age,lifetable,10,1),"error"))</f>
        <v>1.0634871448009675E-2</v>
      </c>
      <c r="F1434" s="97">
        <f t="shared" si="422"/>
        <v>1.5903918049939667</v>
      </c>
      <c r="G1434" s="97">
        <f t="shared" si="437"/>
        <v>0.1597581853183066</v>
      </c>
      <c r="H1434" s="97">
        <f t="shared" si="423"/>
        <v>3.6558697999849177E-3</v>
      </c>
      <c r="I1434" s="97">
        <f t="shared" si="424"/>
        <v>3.6558697999849177E-3</v>
      </c>
      <c r="J1434" s="97">
        <f t="shared" si="438"/>
        <v>1.8690379572413405E-2</v>
      </c>
      <c r="K1434" s="97">
        <f t="shared" si="425"/>
        <v>8.8139368382862161E-3</v>
      </c>
      <c r="L1434" s="97">
        <f t="shared" si="426"/>
        <v>1.3958175636649908</v>
      </c>
      <c r="M1434" s="97">
        <f t="shared" si="427"/>
        <v>9.353903325445037</v>
      </c>
      <c r="N1434" s="97">
        <f t="shared" si="439"/>
        <v>0.90080115666442129</v>
      </c>
      <c r="O1434" s="97">
        <f t="shared" si="428"/>
        <v>2.1502030236884132E-2</v>
      </c>
      <c r="P1434" s="97">
        <f t="shared" si="429"/>
        <v>2.1502030236884132E-2</v>
      </c>
      <c r="Q1434" s="97">
        <f t="shared" si="440"/>
        <v>0.10951480655944368</v>
      </c>
      <c r="R1434" s="97">
        <f t="shared" si="430"/>
        <v>1.6855252356107169E-3</v>
      </c>
      <c r="S1434" s="97">
        <f t="shared" si="431"/>
        <v>8.2988977765117937</v>
      </c>
      <c r="T1434" s="97">
        <f t="shared" si="432"/>
        <v>364.78500141481624</v>
      </c>
      <c r="U1434" s="97">
        <f t="shared" si="433"/>
        <v>624.40940810295012</v>
      </c>
      <c r="V1434" s="33">
        <f t="shared" si="434"/>
        <v>999.99999999999955</v>
      </c>
      <c r="W1434" s="101">
        <f t="shared" si="435"/>
        <v>418.40753539411423</v>
      </c>
      <c r="X1434" s="108">
        <f t="shared" si="436"/>
        <v>10.805590482233249</v>
      </c>
      <c r="Y1434" s="32">
        <f>(uNES*L1434+ uOCEX*G1434+uEREX*'PH + UC'!H1434+uHOEX*I1434+uNES*S1434+ uOCEX*N1434+uEREX*O1434+uHOEX*P1434)/(1+oDR)^A$5:A$65536</f>
        <v>4.7227763365715454</v>
      </c>
    </row>
    <row r="1435" spans="1:25" x14ac:dyDescent="0.25">
      <c r="A1435" s="4">
        <v>1429</v>
      </c>
      <c r="C1435" s="106">
        <f>IF(male=0,VLOOKUP((($A$5:$A$1570/'Life tables'!$I$2)*2)+age,lifetable,13,1),IF(male=1,VLOOKUP((($A$5:$A$1570/'Life tables'!$I$2)*2)+age,lifetable,10,1),"error"))</f>
        <v>1.0634871448009675E-2</v>
      </c>
      <c r="F1435" s="97">
        <f t="shared" si="422"/>
        <v>1.5702289105821219</v>
      </c>
      <c r="G1435" s="97">
        <f t="shared" si="437"/>
        <v>0.15773278037602373</v>
      </c>
      <c r="H1435" s="97">
        <f t="shared" si="423"/>
        <v>3.6095208961933593E-3</v>
      </c>
      <c r="I1435" s="97">
        <f t="shared" si="424"/>
        <v>3.6095208961933593E-3</v>
      </c>
      <c r="J1435" s="97">
        <f t="shared" si="438"/>
        <v>1.8453424031865142E-2</v>
      </c>
      <c r="K1435" s="97">
        <f t="shared" si="425"/>
        <v>8.7021942618563091E-3</v>
      </c>
      <c r="L1435" s="97">
        <f t="shared" si="426"/>
        <v>1.37812147011999</v>
      </c>
      <c r="M1435" s="97">
        <f t="shared" si="427"/>
        <v>9.235361571651131</v>
      </c>
      <c r="N1435" s="97">
        <f t="shared" si="439"/>
        <v>0.88938532893824596</v>
      </c>
      <c r="O1435" s="97">
        <f t="shared" si="428"/>
        <v>2.1229535612369871E-2</v>
      </c>
      <c r="P1435" s="97">
        <f t="shared" si="429"/>
        <v>2.1229535612369871E-2</v>
      </c>
      <c r="Q1435" s="97">
        <f t="shared" si="440"/>
        <v>0.10812692849567943</v>
      </c>
      <c r="R1435" s="97">
        <f t="shared" si="430"/>
        <v>1.6641646216999809E-3</v>
      </c>
      <c r="S1435" s="97">
        <f t="shared" si="431"/>
        <v>8.1937260783707657</v>
      </c>
      <c r="T1435" s="97">
        <f t="shared" si="432"/>
        <v>364.91158176734376</v>
      </c>
      <c r="U1435" s="97">
        <f t="shared" si="433"/>
        <v>624.41977446183364</v>
      </c>
      <c r="V1435" s="33">
        <f t="shared" si="434"/>
        <v>999.99999999999955</v>
      </c>
      <c r="W1435" s="101">
        <f t="shared" si="435"/>
        <v>412.69132029458262</v>
      </c>
      <c r="X1435" s="108">
        <f t="shared" si="436"/>
        <v>10.668643770822152</v>
      </c>
      <c r="Y1435" s="32">
        <f>(uNES*L1435+ uOCEX*G1435+uEREX*'PH + UC'!H1435+uHOEX*I1435+uNES*S1435+ uOCEX*N1435+uEREX*O1435+uHOEX*P1435)/(1+oDR)^A$5:A$65536</f>
        <v>4.6615803307482935</v>
      </c>
    </row>
    <row r="1436" spans="1:25" x14ac:dyDescent="0.25">
      <c r="A1436" s="4">
        <v>1430</v>
      </c>
      <c r="C1436" s="106">
        <f>IF(male=0,VLOOKUP((($A$5:$A$1570/'Life tables'!$I$2)*2)+age,lifetable,13,1),IF(male=1,VLOOKUP((($A$5:$A$1570/'Life tables'!$I$2)*2)+age,lifetable,10,1),"error"))</f>
        <v>1.0634871448009675E-2</v>
      </c>
      <c r="F1436" s="97">
        <f t="shared" si="422"/>
        <v>1.5503219672795814</v>
      </c>
      <c r="G1436" s="97">
        <f t="shared" si="437"/>
        <v>0.15573308625834664</v>
      </c>
      <c r="H1436" s="97">
        <f t="shared" si="423"/>
        <v>3.5637603530358536E-3</v>
      </c>
      <c r="I1436" s="97">
        <f t="shared" si="424"/>
        <v>3.5637603530358536E-3</v>
      </c>
      <c r="J1436" s="97">
        <f t="shared" si="438"/>
        <v>1.8219476444055225E-2</v>
      </c>
      <c r="K1436" s="97">
        <f t="shared" si="425"/>
        <v>8.5918701641333577E-3</v>
      </c>
      <c r="L1436" s="97">
        <f t="shared" si="426"/>
        <v>1.3606500137069744</v>
      </c>
      <c r="M1436" s="97">
        <f t="shared" si="427"/>
        <v>9.1183218035425728</v>
      </c>
      <c r="N1436" s="97">
        <f t="shared" si="439"/>
        <v>0.87811414568781299</v>
      </c>
      <c r="O1436" s="97">
        <f t="shared" si="428"/>
        <v>2.0960493636498437E-2</v>
      </c>
      <c r="P1436" s="97">
        <f t="shared" si="429"/>
        <v>2.0960493636498437E-2</v>
      </c>
      <c r="Q1436" s="97">
        <f t="shared" si="440"/>
        <v>0.10675663556894971</v>
      </c>
      <c r="R1436" s="97">
        <f t="shared" si="430"/>
        <v>1.6430746578791696E-3</v>
      </c>
      <c r="S1436" s="97">
        <f t="shared" si="431"/>
        <v>8.0898869603549333</v>
      </c>
      <c r="T1436" s="97">
        <f t="shared" si="432"/>
        <v>365.03655787935679</v>
      </c>
      <c r="U1436" s="97">
        <f t="shared" si="433"/>
        <v>624.4300094066557</v>
      </c>
      <c r="V1436" s="33">
        <f t="shared" si="434"/>
        <v>999.99999999999955</v>
      </c>
      <c r="W1436" s="101">
        <f t="shared" si="435"/>
        <v>407.05396188585445</v>
      </c>
      <c r="X1436" s="108">
        <f t="shared" si="436"/>
        <v>10.533432713987136</v>
      </c>
      <c r="Y1436" s="32">
        <f>(uNES*L1436+ uOCEX*G1436+uEREX*'PH + UC'!H1436+uHOEX*I1436+uNES*S1436+ uOCEX*N1436+uEREX*O1436+uHOEX*P1436)/(1+oDR)^A$5:A$65536</f>
        <v>4.6011772952428052</v>
      </c>
    </row>
    <row r="1437" spans="1:25" x14ac:dyDescent="0.25">
      <c r="A1437" s="4">
        <v>1431</v>
      </c>
      <c r="C1437" s="106">
        <f>IF(male=0,VLOOKUP((($A$5:$A$1570/'Life tables'!$I$2)*2)+age,lifetable,13,1),IF(male=1,VLOOKUP((($A$5:$A$1570/'Life tables'!$I$2)*2)+age,lifetable,10,1),"error"))</f>
        <v>1.0634871448009675E-2</v>
      </c>
      <c r="F1437" s="97">
        <f t="shared" si="422"/>
        <v>1.530667706277425</v>
      </c>
      <c r="G1437" s="97">
        <f t="shared" si="437"/>
        <v>0.15375877460657805</v>
      </c>
      <c r="H1437" s="97">
        <f t="shared" si="423"/>
        <v>3.5185806564270185E-3</v>
      </c>
      <c r="I1437" s="97">
        <f t="shared" si="424"/>
        <v>3.5185806564270185E-3</v>
      </c>
      <c r="J1437" s="97">
        <f t="shared" si="438"/>
        <v>1.7988498393745809E-2</v>
      </c>
      <c r="K1437" s="97">
        <f t="shared" si="425"/>
        <v>8.4829464294082189E-3</v>
      </c>
      <c r="L1437" s="97">
        <f t="shared" si="426"/>
        <v>1.3434003255348388</v>
      </c>
      <c r="M1437" s="97">
        <f t="shared" si="427"/>
        <v>9.0027650077097121</v>
      </c>
      <c r="N1437" s="97">
        <f t="shared" si="439"/>
        <v>0.86698577588057824</v>
      </c>
      <c r="O1437" s="97">
        <f t="shared" si="428"/>
        <v>2.0694860602712788E-2</v>
      </c>
      <c r="P1437" s="97">
        <f t="shared" si="429"/>
        <v>2.0694860602712788E-2</v>
      </c>
      <c r="Q1437" s="97">
        <f t="shared" si="440"/>
        <v>0.10540370517166416</v>
      </c>
      <c r="R1437" s="97">
        <f t="shared" si="430"/>
        <v>1.6222519180297244E-3</v>
      </c>
      <c r="S1437" s="97">
        <f t="shared" si="431"/>
        <v>7.9873635535340144</v>
      </c>
      <c r="T1437" s="97">
        <f t="shared" si="432"/>
        <v>365.15995008292219</v>
      </c>
      <c r="U1437" s="97">
        <f t="shared" si="433"/>
        <v>624.44011460500315</v>
      </c>
      <c r="V1437" s="33">
        <f t="shared" si="434"/>
        <v>999.99999999999955</v>
      </c>
      <c r="W1437" s="101">
        <f t="shared" si="435"/>
        <v>401.49437165730484</v>
      </c>
      <c r="X1437" s="108">
        <f t="shared" si="436"/>
        <v>10.399935312074289</v>
      </c>
      <c r="Y1437" s="32">
        <f>(uNES*L1437+ uOCEX*G1437+uEREX*'PH + UC'!H1437+uHOEX*I1437+uNES*S1437+ uOCEX*N1437+uEREX*O1437+uHOEX*P1437)/(1+oDR)^A$5:A$65536</f>
        <v>4.5415569539410718</v>
      </c>
    </row>
    <row r="1438" spans="1:25" x14ac:dyDescent="0.25">
      <c r="A1438" s="4">
        <v>1432</v>
      </c>
      <c r="C1438" s="106">
        <f>IF(male=0,VLOOKUP((($A$5:$A$1570/'Life tables'!$I$2)*2)+age,lifetable,13,1),IF(male=1,VLOOKUP((($A$5:$A$1570/'Life tables'!$I$2)*2)+age,lifetable,10,1),"error"))</f>
        <v>1.0634871448009675E-2</v>
      </c>
      <c r="F1438" s="97">
        <f t="shared" si="422"/>
        <v>1.5112629017011254</v>
      </c>
      <c r="G1438" s="97">
        <f t="shared" si="437"/>
        <v>0.15180952137487033</v>
      </c>
      <c r="H1438" s="97">
        <f t="shared" si="423"/>
        <v>3.4739743909757378E-3</v>
      </c>
      <c r="I1438" s="97">
        <f t="shared" si="424"/>
        <v>3.4739743909757378E-3</v>
      </c>
      <c r="J1438" s="97">
        <f t="shared" si="438"/>
        <v>1.7760451970266582E-2</v>
      </c>
      <c r="K1438" s="97">
        <f t="shared" si="425"/>
        <v>8.3754051799137651E-3</v>
      </c>
      <c r="L1438" s="97">
        <f t="shared" si="426"/>
        <v>1.3263695743941233</v>
      </c>
      <c r="M1438" s="97">
        <f t="shared" si="427"/>
        <v>8.8886724103731645</v>
      </c>
      <c r="N1438" s="97">
        <f t="shared" si="439"/>
        <v>0.85599841156091117</v>
      </c>
      <c r="O1438" s="97">
        <f t="shared" si="428"/>
        <v>2.0432593355299435E-2</v>
      </c>
      <c r="P1438" s="97">
        <f t="shared" si="429"/>
        <v>2.0432593355299435E-2</v>
      </c>
      <c r="Q1438" s="97">
        <f t="shared" si="440"/>
        <v>0.10406791750180583</v>
      </c>
      <c r="R1438" s="97">
        <f t="shared" si="430"/>
        <v>1.6016930192132271E-3</v>
      </c>
      <c r="S1438" s="97">
        <f t="shared" si="431"/>
        <v>7.8861392015806349</v>
      </c>
      <c r="T1438" s="97">
        <f t="shared" si="432"/>
        <v>365.28177845239429</v>
      </c>
      <c r="U1438" s="97">
        <f t="shared" si="433"/>
        <v>624.45009170320225</v>
      </c>
      <c r="V1438" s="33">
        <f t="shared" si="434"/>
        <v>999.99999999999955</v>
      </c>
      <c r="W1438" s="101">
        <f t="shared" si="435"/>
        <v>396.01147611073515</v>
      </c>
      <c r="X1438" s="108">
        <f t="shared" si="436"/>
        <v>10.26812984440309</v>
      </c>
      <c r="Y1438" s="32">
        <f>(uNES*L1438+ uOCEX*G1438+uEREX*'PH + UC'!H1438+uHOEX*I1438+uNES*S1438+ uOCEX*N1438+uEREX*O1438+uHOEX*P1438)/(1+oDR)^A$5:A$65536</f>
        <v>4.4827091639520615</v>
      </c>
    </row>
    <row r="1439" spans="1:25" x14ac:dyDescent="0.25">
      <c r="A1439" s="4">
        <v>1433</v>
      </c>
      <c r="C1439" s="106">
        <f>IF(male=0,VLOOKUP((($A$5:$A$1570/'Life tables'!$I$2)*2)+age,lifetable,13,1),IF(male=1,VLOOKUP((($A$5:$A$1570/'Life tables'!$I$2)*2)+age,lifetable,10,1),"error"))</f>
        <v>1.0634871448009675E-2</v>
      </c>
      <c r="F1439" s="97">
        <f t="shared" si="422"/>
        <v>1.4921043699755336</v>
      </c>
      <c r="G1439" s="97">
        <f t="shared" si="437"/>
        <v>0.14988500676643687</v>
      </c>
      <c r="H1439" s="97">
        <f t="shared" si="423"/>
        <v>3.4299342385254367E-3</v>
      </c>
      <c r="I1439" s="97">
        <f t="shared" si="424"/>
        <v>3.4299342385254367E-3</v>
      </c>
      <c r="J1439" s="97">
        <f t="shared" si="438"/>
        <v>1.7535299760052074E-2</v>
      </c>
      <c r="K1439" s="97">
        <f t="shared" si="425"/>
        <v>8.2692287723056344E-3</v>
      </c>
      <c r="L1439" s="97">
        <f t="shared" si="426"/>
        <v>1.3095549661996881</v>
      </c>
      <c r="M1439" s="97">
        <f t="shared" si="427"/>
        <v>8.7760254744275557</v>
      </c>
      <c r="N1439" s="97">
        <f t="shared" si="439"/>
        <v>0.84515026756540113</v>
      </c>
      <c r="O1439" s="97">
        <f t="shared" si="428"/>
        <v>2.0173649282592805E-2</v>
      </c>
      <c r="P1439" s="97">
        <f t="shared" si="429"/>
        <v>2.0173649282592805E-2</v>
      </c>
      <c r="Q1439" s="97">
        <f t="shared" si="440"/>
        <v>0.10274905552831941</v>
      </c>
      <c r="R1439" s="97">
        <f t="shared" si="430"/>
        <v>1.5813946211386978E-3</v>
      </c>
      <c r="S1439" s="97">
        <f t="shared" si="431"/>
        <v>7.7861974581475106</v>
      </c>
      <c r="T1439" s="97">
        <f t="shared" si="432"/>
        <v>365.40206280768268</v>
      </c>
      <c r="U1439" s="97">
        <f t="shared" si="433"/>
        <v>624.45994232659564</v>
      </c>
      <c r="V1439" s="33">
        <f t="shared" si="434"/>
        <v>999.99999999999955</v>
      </c>
      <c r="W1439" s="101">
        <f t="shared" si="435"/>
        <v>390.60421655418514</v>
      </c>
      <c r="X1439" s="108">
        <f t="shared" si="436"/>
        <v>10.137994865721273</v>
      </c>
      <c r="Y1439" s="32">
        <f>(uNES*L1439+ uOCEX*G1439+uEREX*'PH + UC'!H1439+uHOEX*I1439+uNES*S1439+ uOCEX*N1439+uEREX*O1439+uHOEX*P1439)/(1+oDR)^A$5:A$65536</f>
        <v>4.4246239138772543</v>
      </c>
    </row>
    <row r="1440" spans="1:25" x14ac:dyDescent="0.25">
      <c r="A1440" s="4">
        <v>1434</v>
      </c>
      <c r="C1440" s="106">
        <f>IF(male=0,VLOOKUP((($A$5:$A$1570/'Life tables'!$I$2)*2)+age,lifetable,13,1),IF(male=1,VLOOKUP((($A$5:$A$1570/'Life tables'!$I$2)*2)+age,lifetable,10,1),"error"))</f>
        <v>1.1679056558138168E-2</v>
      </c>
      <c r="F1440" s="97">
        <f t="shared" si="422"/>
        <v>1.4731889692033941</v>
      </c>
      <c r="G1440" s="97">
        <f t="shared" si="437"/>
        <v>0.14798491517112272</v>
      </c>
      <c r="H1440" s="97">
        <f t="shared" si="423"/>
        <v>3.3864529767254625E-3</v>
      </c>
      <c r="I1440" s="97">
        <f t="shared" si="424"/>
        <v>3.3864529767254625E-3</v>
      </c>
      <c r="J1440" s="97">
        <f t="shared" si="438"/>
        <v>1.9012882637879834E-2</v>
      </c>
      <c r="K1440" s="97">
        <f t="shared" si="425"/>
        <v>8.1643997942179754E-3</v>
      </c>
      <c r="L1440" s="97">
        <f t="shared" si="426"/>
        <v>1.2912538656467227</v>
      </c>
      <c r="M1440" s="97">
        <f t="shared" si="427"/>
        <v>8.6648058965178816</v>
      </c>
      <c r="N1440" s="97">
        <f t="shared" si="439"/>
        <v>0.83443958124130491</v>
      </c>
      <c r="O1440" s="97">
        <f t="shared" si="428"/>
        <v>1.9917986310254619E-2</v>
      </c>
      <c r="P1440" s="97">
        <f t="shared" si="429"/>
        <v>1.9917986310254619E-2</v>
      </c>
      <c r="Q1440" s="97">
        <f t="shared" si="440"/>
        <v>0.11140747177167112</v>
      </c>
      <c r="R1440" s="97">
        <f t="shared" si="430"/>
        <v>1.5613534256357703E-3</v>
      </c>
      <c r="S1440" s="97">
        <f t="shared" si="431"/>
        <v>7.6775615174587601</v>
      </c>
      <c r="T1440" s="97">
        <f t="shared" si="432"/>
        <v>365.53248316209221</v>
      </c>
      <c r="U1440" s="97">
        <f t="shared" si="433"/>
        <v>624.46966807981551</v>
      </c>
      <c r="V1440" s="33">
        <f t="shared" si="434"/>
        <v>999.99999999999955</v>
      </c>
      <c r="W1440" s="101">
        <f t="shared" si="435"/>
        <v>384.88738296747124</v>
      </c>
      <c r="X1440" s="108">
        <f t="shared" si="436"/>
        <v>9.9978487580918713</v>
      </c>
      <c r="Y1440" s="32">
        <f>(uNES*L1440+ uOCEX*G1440+uEREX*'PH + UC'!H1440+uHOEX*I1440+uNES*S1440+ uOCEX*N1440+uEREX*O1440+uHOEX*P1440)/(1+oDR)^A$5:A$65536</f>
        <v>4.3621192993512929</v>
      </c>
    </row>
    <row r="1441" spans="1:25" x14ac:dyDescent="0.25">
      <c r="A1441" s="4">
        <v>1435</v>
      </c>
      <c r="C1441" s="106">
        <f>IF(male=0,VLOOKUP((($A$5:$A$1570/'Life tables'!$I$2)*2)+age,lifetable,13,1),IF(male=1,VLOOKUP((($A$5:$A$1570/'Life tables'!$I$2)*2)+age,lifetable,10,1),"error"))</f>
        <v>1.1679056558138168E-2</v>
      </c>
      <c r="F1441" s="97">
        <f t="shared" si="422"/>
        <v>1.4528063929955339</v>
      </c>
      <c r="G1441" s="97">
        <f t="shared" si="437"/>
        <v>0.14593744273266146</v>
      </c>
      <c r="H1441" s="97">
        <f t="shared" si="423"/>
        <v>3.3395990853948981E-3</v>
      </c>
      <c r="I1441" s="97">
        <f t="shared" si="424"/>
        <v>3.3395990853948981E-3</v>
      </c>
      <c r="J1441" s="97">
        <f t="shared" si="438"/>
        <v>1.8749826412644017E-2</v>
      </c>
      <c r="K1441" s="97">
        <f t="shared" si="425"/>
        <v>8.0514397432836608E-3</v>
      </c>
      <c r="L1441" s="97">
        <f t="shared" si="426"/>
        <v>1.2733884859361551</v>
      </c>
      <c r="M1441" s="97">
        <f t="shared" si="427"/>
        <v>8.5450423650963359</v>
      </c>
      <c r="N1441" s="97">
        <f t="shared" si="439"/>
        <v>0.82290609368245082</v>
      </c>
      <c r="O1441" s="97">
        <f t="shared" si="428"/>
        <v>1.9642683157730368E-2</v>
      </c>
      <c r="P1441" s="97">
        <f t="shared" si="429"/>
        <v>1.9642683157730368E-2</v>
      </c>
      <c r="Q1441" s="97">
        <f t="shared" si="440"/>
        <v>0.10986761589890617</v>
      </c>
      <c r="R1441" s="97">
        <f t="shared" si="430"/>
        <v>1.5397726536849046E-3</v>
      </c>
      <c r="S1441" s="97">
        <f t="shared" si="431"/>
        <v>7.5714435165458331</v>
      </c>
      <c r="T1441" s="97">
        <f t="shared" si="432"/>
        <v>365.66110060440377</v>
      </c>
      <c r="U1441" s="97">
        <f t="shared" si="433"/>
        <v>624.47925929221242</v>
      </c>
      <c r="V1441" s="33">
        <f t="shared" si="434"/>
        <v>999.99999999999955</v>
      </c>
      <c r="W1441" s="101">
        <f t="shared" si="435"/>
        <v>379.19712577921968</v>
      </c>
      <c r="X1441" s="108">
        <f t="shared" si="436"/>
        <v>9.8596401033833523</v>
      </c>
      <c r="Y1441" s="32">
        <f>(uNES*L1441+ uOCEX*G1441+uEREX*'PH + UC'!H1441+uHOEX*I1441+uNES*S1441+ uOCEX*N1441+uEREX*O1441+uHOEX*P1441)/(1+oDR)^A$5:A$65536</f>
        <v>4.3005809160728008</v>
      </c>
    </row>
    <row r="1442" spans="1:25" x14ac:dyDescent="0.25">
      <c r="A1442" s="4">
        <v>1436</v>
      </c>
      <c r="C1442" s="106">
        <f>IF(male=0,VLOOKUP((($A$5:$A$1570/'Life tables'!$I$2)*2)+age,lifetable,13,1),IF(male=1,VLOOKUP((($A$5:$A$1570/'Life tables'!$I$2)*2)+age,lifetable,10,1),"error"))</f>
        <v>1.1679056558138168E-2</v>
      </c>
      <c r="F1442" s="97">
        <f t="shared" si="422"/>
        <v>1.4327066669453554</v>
      </c>
      <c r="G1442" s="97">
        <f t="shared" si="437"/>
        <v>0.14391838318451206</v>
      </c>
      <c r="H1442" s="97">
        <f t="shared" si="423"/>
        <v>3.2933953881524461E-3</v>
      </c>
      <c r="I1442" s="97">
        <f t="shared" si="424"/>
        <v>3.2933953881524461E-3</v>
      </c>
      <c r="J1442" s="97">
        <f t="shared" si="438"/>
        <v>1.8490420633457235E-2</v>
      </c>
      <c r="K1442" s="97">
        <f t="shared" si="425"/>
        <v>7.9400472453363992E-3</v>
      </c>
      <c r="L1442" s="97">
        <f t="shared" si="426"/>
        <v>1.2557710251057448</v>
      </c>
      <c r="M1442" s="97">
        <f t="shared" si="427"/>
        <v>8.4269334364379969</v>
      </c>
      <c r="N1442" s="97">
        <f t="shared" si="439"/>
        <v>0.81153194795460137</v>
      </c>
      <c r="O1442" s="97">
        <f t="shared" si="428"/>
        <v>1.9371183478195594E-2</v>
      </c>
      <c r="P1442" s="97">
        <f t="shared" si="429"/>
        <v>1.9371183478195594E-2</v>
      </c>
      <c r="Q1442" s="97">
        <f t="shared" si="440"/>
        <v>0.10834903402960264</v>
      </c>
      <c r="R1442" s="97">
        <f t="shared" si="430"/>
        <v>1.5184900326358887E-3</v>
      </c>
      <c r="S1442" s="97">
        <f t="shared" si="431"/>
        <v>7.4667915974647663</v>
      </c>
      <c r="T1442" s="97">
        <f t="shared" si="432"/>
        <v>365.78794005906684</v>
      </c>
      <c r="U1442" s="97">
        <f t="shared" si="433"/>
        <v>624.48871782949038</v>
      </c>
      <c r="V1442" s="33">
        <f t="shared" si="434"/>
        <v>999.99999999999955</v>
      </c>
      <c r="W1442" s="101">
        <f t="shared" si="435"/>
        <v>373.59188972709245</v>
      </c>
      <c r="X1442" s="108">
        <f t="shared" si="436"/>
        <v>9.7233421114423209</v>
      </c>
      <c r="Y1442" s="32">
        <f>(uNES*L1442+ uOCEX*G1442+uEREX*'PH + UC'!H1442+uHOEX*I1442+uNES*S1442+ uOCEX*N1442+uEREX*O1442+uHOEX*P1442)/(1+oDR)^A$5:A$65536</f>
        <v>4.2399107208565177</v>
      </c>
    </row>
    <row r="1443" spans="1:25" x14ac:dyDescent="0.25">
      <c r="A1443" s="4">
        <v>1437</v>
      </c>
      <c r="C1443" s="106">
        <f>IF(male=0,VLOOKUP((($A$5:$A$1570/'Life tables'!$I$2)*2)+age,lifetable,13,1),IF(male=1,VLOOKUP((($A$5:$A$1570/'Life tables'!$I$2)*2)+age,lifetable,10,1),"error"))</f>
        <v>1.1679056558138168E-2</v>
      </c>
      <c r="F1443" s="97">
        <f t="shared" si="422"/>
        <v>1.412885814177502</v>
      </c>
      <c r="G1443" s="97">
        <f t="shared" si="437"/>
        <v>0.14192733704122185</v>
      </c>
      <c r="H1443" s="97">
        <f t="shared" si="423"/>
        <v>3.2478327432643099E-3</v>
      </c>
      <c r="I1443" s="97">
        <f t="shared" si="424"/>
        <v>3.2478327432643099E-3</v>
      </c>
      <c r="J1443" s="97">
        <f t="shared" si="438"/>
        <v>1.8234613975020422E-2</v>
      </c>
      <c r="K1443" s="97">
        <f t="shared" si="425"/>
        <v>7.8302002605693394E-3</v>
      </c>
      <c r="L1443" s="97">
        <f t="shared" si="426"/>
        <v>1.2383979974141619</v>
      </c>
      <c r="M1443" s="97">
        <f t="shared" si="427"/>
        <v>8.3104562972648175</v>
      </c>
      <c r="N1443" s="97">
        <f t="shared" si="439"/>
        <v>0.80031494708965267</v>
      </c>
      <c r="O1443" s="97">
        <f t="shared" si="428"/>
        <v>1.9103434830249382E-2</v>
      </c>
      <c r="P1443" s="97">
        <f t="shared" si="429"/>
        <v>1.9103434830249382E-2</v>
      </c>
      <c r="Q1443" s="97">
        <f t="shared" si="440"/>
        <v>0.10685143284274909</v>
      </c>
      <c r="R1443" s="97">
        <f t="shared" si="430"/>
        <v>1.4975014516534363E-3</v>
      </c>
      <c r="S1443" s="97">
        <f t="shared" si="431"/>
        <v>7.3635855462202633</v>
      </c>
      <c r="T1443" s="97">
        <f t="shared" si="432"/>
        <v>365.91302610588463</v>
      </c>
      <c r="U1443" s="97">
        <f t="shared" si="433"/>
        <v>624.49804553120259</v>
      </c>
      <c r="V1443" s="33">
        <f t="shared" si="434"/>
        <v>999.99999999999955</v>
      </c>
      <c r="W1443" s="101">
        <f t="shared" si="435"/>
        <v>368.07040400788486</v>
      </c>
      <c r="X1443" s="108">
        <f t="shared" si="436"/>
        <v>9.588928362912327</v>
      </c>
      <c r="Y1443" s="32">
        <f>(uNES*L1443+ uOCEX*G1443+uEREX*'PH + UC'!H1443+uHOEX*I1443+uNES*S1443+ uOCEX*N1443+uEREX*O1443+uHOEX*P1443)/(1+oDR)^A$5:A$65536</f>
        <v>4.1800964628753894</v>
      </c>
    </row>
    <row r="1444" spans="1:25" x14ac:dyDescent="0.25">
      <c r="A1444" s="4">
        <v>1438</v>
      </c>
      <c r="C1444" s="106">
        <f>IF(male=0,VLOOKUP((($A$5:$A$1570/'Life tables'!$I$2)*2)+age,lifetable,13,1),IF(male=1,VLOOKUP((($A$5:$A$1570/'Life tables'!$I$2)*2)+age,lifetable,10,1),"error"))</f>
        <v>1.1679056558138168E-2</v>
      </c>
      <c r="F1444" s="97">
        <f t="shared" si="422"/>
        <v>1.3933399168975227</v>
      </c>
      <c r="G1444" s="97">
        <f t="shared" si="437"/>
        <v>0.13996391075213871</v>
      </c>
      <c r="H1444" s="97">
        <f t="shared" si="423"/>
        <v>3.2029021448073121E-3</v>
      </c>
      <c r="I1444" s="97">
        <f t="shared" si="424"/>
        <v>3.2029021448073121E-3</v>
      </c>
      <c r="J1444" s="97">
        <f t="shared" si="438"/>
        <v>1.7982355874528903E-2</v>
      </c>
      <c r="K1444" s="97">
        <f t="shared" si="425"/>
        <v>7.7218770766014607E-3</v>
      </c>
      <c r="L1444" s="97">
        <f t="shared" si="426"/>
        <v>1.221265968904639</v>
      </c>
      <c r="M1444" s="97">
        <f t="shared" si="427"/>
        <v>8.1955884460148045</v>
      </c>
      <c r="N1444" s="97">
        <f t="shared" si="439"/>
        <v>0.78925292413843251</v>
      </c>
      <c r="O1444" s="97">
        <f t="shared" si="428"/>
        <v>1.8839385489039608E-2</v>
      </c>
      <c r="P1444" s="97">
        <f t="shared" si="429"/>
        <v>1.8839385489039608E-2</v>
      </c>
      <c r="Q1444" s="97">
        <f t="shared" si="440"/>
        <v>0.10537452302521341</v>
      </c>
      <c r="R1444" s="97">
        <f t="shared" si="430"/>
        <v>1.4768028560718891E-3</v>
      </c>
      <c r="S1444" s="97">
        <f t="shared" si="431"/>
        <v>7.2618054250170072</v>
      </c>
      <c r="T1444" s="97">
        <f t="shared" si="432"/>
        <v>366.03638298478438</v>
      </c>
      <c r="U1444" s="97">
        <f t="shared" si="433"/>
        <v>624.50724421113523</v>
      </c>
      <c r="V1444" s="33">
        <f t="shared" si="434"/>
        <v>999.99999999999955</v>
      </c>
      <c r="W1444" s="101">
        <f t="shared" si="435"/>
        <v>362.63141677704613</v>
      </c>
      <c r="X1444" s="108">
        <f t="shared" si="436"/>
        <v>9.456372804079912</v>
      </c>
      <c r="Y1444" s="32">
        <f>(uNES*L1444+ uOCEX*G1444+uEREX*'PH + UC'!H1444+uHOEX*I1444+uNES*S1444+ uOCEX*N1444+uEREX*O1444+uHOEX*P1444)/(1+oDR)^A$5:A$65536</f>
        <v>4.1211260643172452</v>
      </c>
    </row>
    <row r="1445" spans="1:25" x14ac:dyDescent="0.25">
      <c r="A1445" s="4">
        <v>1439</v>
      </c>
      <c r="C1445" s="106">
        <f>IF(male=0,VLOOKUP((($A$5:$A$1570/'Life tables'!$I$2)*2)+age,lifetable,13,1),IF(male=1,VLOOKUP((($A$5:$A$1570/'Life tables'!$I$2)*2)+age,lifetable,10,1),"error"))</f>
        <v>1.1679056558138168E-2</v>
      </c>
      <c r="F1445" s="97">
        <f t="shared" si="422"/>
        <v>1.374065115322979</v>
      </c>
      <c r="G1445" s="97">
        <f t="shared" si="437"/>
        <v>0.13802771659403865</v>
      </c>
      <c r="H1445" s="97">
        <f t="shared" si="423"/>
        <v>3.1585947202118093E-3</v>
      </c>
      <c r="I1445" s="97">
        <f t="shared" si="424"/>
        <v>3.1585947202118093E-3</v>
      </c>
      <c r="J1445" s="97">
        <f t="shared" si="438"/>
        <v>1.7733596517877339E-2</v>
      </c>
      <c r="K1445" s="97">
        <f t="shared" si="425"/>
        <v>7.6150563025537896E-3</v>
      </c>
      <c r="L1445" s="97">
        <f t="shared" si="426"/>
        <v>1.2043715564680857</v>
      </c>
      <c r="M1445" s="97">
        <f t="shared" si="427"/>
        <v>8.0823076887569325</v>
      </c>
      <c r="N1445" s="97">
        <f t="shared" si="439"/>
        <v>0.77834374177729682</v>
      </c>
      <c r="O1445" s="97">
        <f t="shared" si="428"/>
        <v>1.8578984436872437E-2</v>
      </c>
      <c r="P1445" s="97">
        <f t="shared" si="429"/>
        <v>1.8578984436872437E-2</v>
      </c>
      <c r="Q1445" s="97">
        <f t="shared" si="440"/>
        <v>0.10391801921921914</v>
      </c>
      <c r="R1445" s="97">
        <f t="shared" si="430"/>
        <v>1.4563902466591069E-3</v>
      </c>
      <c r="S1445" s="97">
        <f t="shared" si="431"/>
        <v>7.1614315686400127</v>
      </c>
      <c r="T1445" s="97">
        <f t="shared" si="432"/>
        <v>366.15803460052149</v>
      </c>
      <c r="U1445" s="97">
        <f t="shared" si="433"/>
        <v>624.51631565768446</v>
      </c>
      <c r="V1445" s="33">
        <f t="shared" si="434"/>
        <v>999.99999999999955</v>
      </c>
      <c r="W1445" s="101">
        <f t="shared" si="435"/>
        <v>357.27369486816053</v>
      </c>
      <c r="X1445" s="108">
        <f t="shared" si="436"/>
        <v>9.3256497417936011</v>
      </c>
      <c r="Y1445" s="32">
        <f>(uNES*L1445+ uOCEX*G1445+uEREX*'PH + UC'!H1445+uHOEX*I1445+uNES*S1445+ uOCEX*N1445+uEREX*O1445+uHOEX*P1445)/(1+oDR)^A$5:A$65536</f>
        <v>4.0629876179323565</v>
      </c>
    </row>
    <row r="1446" spans="1:25" x14ac:dyDescent="0.25">
      <c r="A1446" s="4">
        <v>1440</v>
      </c>
      <c r="C1446" s="106">
        <f>IF(male=0,VLOOKUP((($A$5:$A$1570/'Life tables'!$I$2)*2)+age,lifetable,13,1),IF(male=1,VLOOKUP((($A$5:$A$1570/'Life tables'!$I$2)*2)+age,lifetable,10,1),"error"))</f>
        <v>1.1679056558138168E-2</v>
      </c>
      <c r="F1446" s="97">
        <f t="shared" si="422"/>
        <v>1.3550576066448186</v>
      </c>
      <c r="G1446" s="97">
        <f t="shared" si="437"/>
        <v>0.13611837256679349</v>
      </c>
      <c r="H1446" s="97">
        <f t="shared" si="423"/>
        <v>3.1149017278741748E-3</v>
      </c>
      <c r="I1446" s="97">
        <f t="shared" si="424"/>
        <v>3.1149017278741748E-3</v>
      </c>
      <c r="J1446" s="97">
        <f t="shared" si="438"/>
        <v>1.7488286826255254E-2</v>
      </c>
      <c r="K1446" s="97">
        <f t="shared" si="425"/>
        <v>7.5097168632933366E-3</v>
      </c>
      <c r="L1446" s="97">
        <f t="shared" si="426"/>
        <v>1.187711426932728</v>
      </c>
      <c r="M1446" s="97">
        <f t="shared" si="427"/>
        <v>7.9705921351487827</v>
      </c>
      <c r="N1446" s="97">
        <f t="shared" si="439"/>
        <v>0.76758529191884273</v>
      </c>
      <c r="O1446" s="97">
        <f t="shared" si="428"/>
        <v>1.832218135392007E-2</v>
      </c>
      <c r="P1446" s="97">
        <f t="shared" si="429"/>
        <v>1.832218135392007E-2</v>
      </c>
      <c r="Q1446" s="97">
        <f t="shared" si="440"/>
        <v>0.10248163997037084</v>
      </c>
      <c r="R1446" s="97">
        <f t="shared" si="430"/>
        <v>1.436259678888053E-3</v>
      </c>
      <c r="S1446" s="97">
        <f t="shared" si="431"/>
        <v>7.0624445808728407</v>
      </c>
      <c r="T1446" s="97">
        <f t="shared" si="432"/>
        <v>366.2780045273181</v>
      </c>
      <c r="U1446" s="97">
        <f t="shared" si="433"/>
        <v>624.52526163422669</v>
      </c>
      <c r="V1446" s="33">
        <f t="shared" si="434"/>
        <v>999.99999999999955</v>
      </c>
      <c r="W1446" s="101">
        <f t="shared" si="435"/>
        <v>351.99602351643802</v>
      </c>
      <c r="X1446" s="108">
        <f t="shared" si="436"/>
        <v>9.1967338384547936</v>
      </c>
      <c r="Y1446" s="32">
        <f>(uNES*L1446+ uOCEX*G1446+uEREX*'PH + UC'!H1446+uHOEX*I1446+uNES*S1446+ uOCEX*N1446+uEREX*O1446+uHOEX*P1446)/(1+oDR)^A$5:A$65536</f>
        <v>4.0056693846163069</v>
      </c>
    </row>
    <row r="1447" spans="1:25" x14ac:dyDescent="0.25">
      <c r="A1447" s="4">
        <v>1441</v>
      </c>
      <c r="C1447" s="106">
        <f>IF(male=0,VLOOKUP((($A$5:$A$1570/'Life tables'!$I$2)*2)+age,lifetable,13,1),IF(male=1,VLOOKUP((($A$5:$A$1570/'Life tables'!$I$2)*2)+age,lifetable,10,1),"error"))</f>
        <v>1.1679056558138168E-2</v>
      </c>
      <c r="F1447" s="97">
        <f t="shared" si="422"/>
        <v>1.3363136440176375</v>
      </c>
      <c r="G1447" s="97">
        <f t="shared" si="437"/>
        <v>0.13423550229194073</v>
      </c>
      <c r="H1447" s="97">
        <f t="shared" si="423"/>
        <v>3.0718145548356934E-3</v>
      </c>
      <c r="I1447" s="97">
        <f t="shared" si="424"/>
        <v>3.0718145548356934E-3</v>
      </c>
      <c r="J1447" s="97">
        <f t="shared" si="438"/>
        <v>1.7246378443115443E-2</v>
      </c>
      <c r="K1447" s="97">
        <f t="shared" si="425"/>
        <v>7.4058379938371412E-3</v>
      </c>
      <c r="L1447" s="97">
        <f t="shared" si="426"/>
        <v>1.1712822961790728</v>
      </c>
      <c r="M1447" s="97">
        <f t="shared" si="427"/>
        <v>7.8604201944371557</v>
      </c>
      <c r="N1447" s="97">
        <f t="shared" si="439"/>
        <v>0.7569754953267579</v>
      </c>
      <c r="O1447" s="97">
        <f t="shared" si="428"/>
        <v>1.8068926609027258E-2</v>
      </c>
      <c r="P1447" s="97">
        <f t="shared" si="429"/>
        <v>1.8068926609027258E-2</v>
      </c>
      <c r="Q1447" s="97">
        <f t="shared" si="440"/>
        <v>0.10106510767623215</v>
      </c>
      <c r="R1447" s="97">
        <f t="shared" si="430"/>
        <v>1.4164072622161264E-3</v>
      </c>
      <c r="S1447" s="97">
        <f t="shared" si="431"/>
        <v>6.9648253309538948</v>
      </c>
      <c r="T1447" s="97">
        <f t="shared" si="432"/>
        <v>366.39631601343746</v>
      </c>
      <c r="U1447" s="97">
        <f t="shared" si="433"/>
        <v>624.53408387948275</v>
      </c>
      <c r="V1447" s="33">
        <f t="shared" si="434"/>
        <v>999.99999999999955</v>
      </c>
      <c r="W1447" s="101">
        <f t="shared" si="435"/>
        <v>346.7972060861585</v>
      </c>
      <c r="X1447" s="108">
        <f t="shared" si="436"/>
        <v>9.0696001070793919</v>
      </c>
      <c r="Y1447" s="32">
        <f>(uNES*L1447+ uOCEX*G1447+uEREX*'PH + UC'!H1447+uHOEX*I1447+uNES*S1447+ uOCEX*N1447+uEREX*O1447+uHOEX*P1447)/(1+oDR)^A$5:A$65536</f>
        <v>3.9491597910276646</v>
      </c>
    </row>
    <row r="1448" spans="1:25" x14ac:dyDescent="0.25">
      <c r="A1448" s="4">
        <v>1442</v>
      </c>
      <c r="C1448" s="106">
        <f>IF(male=0,VLOOKUP((($A$5:$A$1570/'Life tables'!$I$2)*2)+age,lifetable,13,1),IF(male=1,VLOOKUP((($A$5:$A$1570/'Life tables'!$I$2)*2)+age,lifetable,10,1),"error"))</f>
        <v>1.1679056558138168E-2</v>
      </c>
      <c r="F1448" s="97">
        <f t="shared" si="422"/>
        <v>1.3178295355775502</v>
      </c>
      <c r="G1448" s="97">
        <f t="shared" si="437"/>
        <v>0.13237873491402635</v>
      </c>
      <c r="H1448" s="97">
        <f t="shared" si="423"/>
        <v>3.029324714524917E-3</v>
      </c>
      <c r="I1448" s="97">
        <f t="shared" si="424"/>
        <v>3.029324714524917E-3</v>
      </c>
      <c r="J1448" s="97">
        <f t="shared" si="438"/>
        <v>1.7007823721498665E-2</v>
      </c>
      <c r="K1448" s="97">
        <f t="shared" si="425"/>
        <v>7.3033992339093133E-3</v>
      </c>
      <c r="L1448" s="97">
        <f t="shared" si="426"/>
        <v>1.1550809282790659</v>
      </c>
      <c r="M1448" s="97">
        <f t="shared" si="427"/>
        <v>7.7517705715018419</v>
      </c>
      <c r="N1448" s="97">
        <f t="shared" si="439"/>
        <v>0.74651230123482759</v>
      </c>
      <c r="O1448" s="97">
        <f t="shared" si="428"/>
        <v>1.7819171250617025E-2</v>
      </c>
      <c r="P1448" s="97">
        <f t="shared" si="429"/>
        <v>1.7819171250617025E-2</v>
      </c>
      <c r="Q1448" s="97">
        <f t="shared" si="440"/>
        <v>9.9668148535458675E-2</v>
      </c>
      <c r="R1448" s="97">
        <f t="shared" si="430"/>
        <v>1.3968291593722691E-3</v>
      </c>
      <c r="S1448" s="97">
        <f t="shared" si="431"/>
        <v>6.8685549500709495</v>
      </c>
      <c r="T1448" s="97">
        <f t="shared" si="432"/>
        <v>366.51299198569444</v>
      </c>
      <c r="U1448" s="97">
        <f t="shared" si="433"/>
        <v>624.54278410787606</v>
      </c>
      <c r="V1448" s="33">
        <f t="shared" si="434"/>
        <v>999.99999999999966</v>
      </c>
      <c r="W1448" s="101">
        <f t="shared" si="435"/>
        <v>341.67606380202807</v>
      </c>
      <c r="X1448" s="108">
        <f t="shared" si="436"/>
        <v>8.9442239064291531</v>
      </c>
      <c r="Y1448" s="32">
        <f>(uNES*L1448+ uOCEX*G1448+uEREX*'PH + UC'!H1448+uHOEX*I1448+uNES*S1448+ uOCEX*N1448+uEREX*O1448+uHOEX*P1448)/(1+oDR)^A$5:A$65536</f>
        <v>3.8934474272398596</v>
      </c>
    </row>
    <row r="1449" spans="1:25" x14ac:dyDescent="0.25">
      <c r="A1449" s="4">
        <v>1443</v>
      </c>
      <c r="C1449" s="106">
        <f>IF(male=0,VLOOKUP((($A$5:$A$1570/'Life tables'!$I$2)*2)+age,lifetable,13,1),IF(male=1,VLOOKUP((($A$5:$A$1570/'Life tables'!$I$2)*2)+age,lifetable,10,1),"error"))</f>
        <v>1.1679056558138168E-2</v>
      </c>
      <c r="F1449" s="97">
        <f t="shared" si="422"/>
        <v>1.2996016434864404</v>
      </c>
      <c r="G1449" s="97">
        <f t="shared" si="437"/>
        <v>0.13054770500459803</v>
      </c>
      <c r="H1449" s="97">
        <f t="shared" si="423"/>
        <v>2.9874238445606596E-3</v>
      </c>
      <c r="I1449" s="97">
        <f t="shared" si="424"/>
        <v>2.9874238445606596E-3</v>
      </c>
      <c r="J1449" s="97">
        <f t="shared" si="438"/>
        <v>1.6772575711698795E-2</v>
      </c>
      <c r="K1449" s="97">
        <f t="shared" si="425"/>
        <v>7.2023804226442811E-3</v>
      </c>
      <c r="L1449" s="97">
        <f t="shared" si="426"/>
        <v>1.1391041346583779</v>
      </c>
      <c r="M1449" s="97">
        <f t="shared" si="427"/>
        <v>7.6446222629427112</v>
      </c>
      <c r="N1449" s="97">
        <f t="shared" si="439"/>
        <v>0.73619368697011267</v>
      </c>
      <c r="O1449" s="97">
        <f t="shared" si="428"/>
        <v>1.7572866997695981E-2</v>
      </c>
      <c r="P1449" s="97">
        <f t="shared" si="429"/>
        <v>1.7572866997695981E-2</v>
      </c>
      <c r="Q1449" s="97">
        <f t="shared" si="440"/>
        <v>9.829049249748778E-2</v>
      </c>
      <c r="R1449" s="97">
        <f t="shared" si="430"/>
        <v>1.3775215856518803E-3</v>
      </c>
      <c r="S1449" s="97">
        <f t="shared" si="431"/>
        <v>6.7736148278940664</v>
      </c>
      <c r="T1449" s="97">
        <f t="shared" si="432"/>
        <v>366.62805505390361</v>
      </c>
      <c r="U1449" s="97">
        <f t="shared" si="433"/>
        <v>624.55136400988431</v>
      </c>
      <c r="V1449" s="33">
        <f t="shared" si="434"/>
        <v>999.99999999999955</v>
      </c>
      <c r="W1449" s="101">
        <f t="shared" si="435"/>
        <v>336.63143548439359</v>
      </c>
      <c r="X1449" s="108">
        <f t="shared" si="436"/>
        <v>8.8205809362116678</v>
      </c>
      <c r="Y1449" s="32">
        <f>(uNES*L1449+ uOCEX*G1449+uEREX*'PH + UC'!H1449+uHOEX*I1449+uNES*S1449+ uOCEX*N1449+uEREX*O1449+uHOEX*P1449)/(1+oDR)^A$5:A$65536</f>
        <v>3.8385210444268054</v>
      </c>
    </row>
    <row r="1450" spans="1:25" x14ac:dyDescent="0.25">
      <c r="A1450" s="4">
        <v>1444</v>
      </c>
      <c r="C1450" s="106">
        <f>IF(male=0,VLOOKUP((($A$5:$A$1570/'Life tables'!$I$2)*2)+age,lifetable,13,1),IF(male=1,VLOOKUP((($A$5:$A$1570/'Life tables'!$I$2)*2)+age,lifetable,10,1),"error"))</f>
        <v>1.1679056558138168E-2</v>
      </c>
      <c r="F1450" s="97">
        <f t="shared" si="422"/>
        <v>1.2816263830014427</v>
      </c>
      <c r="G1450" s="97">
        <f t="shared" si="437"/>
        <v>0.12874205246873252</v>
      </c>
      <c r="H1450" s="97">
        <f t="shared" si="423"/>
        <v>2.946103704612998E-3</v>
      </c>
      <c r="I1450" s="97">
        <f t="shared" si="424"/>
        <v>2.946103704612998E-3</v>
      </c>
      <c r="J1450" s="97">
        <f t="shared" si="438"/>
        <v>1.654058814925365E-2</v>
      </c>
      <c r="K1450" s="97">
        <f t="shared" si="425"/>
        <v>7.1027616934298708E-3</v>
      </c>
      <c r="L1450" s="97">
        <f t="shared" si="426"/>
        <v>1.1233487732808007</v>
      </c>
      <c r="M1450" s="97">
        <f t="shared" si="427"/>
        <v>7.5389545532102265</v>
      </c>
      <c r="N1450" s="97">
        <f t="shared" si="439"/>
        <v>0.72601765758031001</v>
      </c>
      <c r="O1450" s="97">
        <f t="shared" si="428"/>
        <v>1.7329966230959427E-2</v>
      </c>
      <c r="P1450" s="97">
        <f t="shared" si="429"/>
        <v>1.7329966230959427E-2</v>
      </c>
      <c r="Q1450" s="97">
        <f t="shared" si="440"/>
        <v>9.6931873212786915E-2</v>
      </c>
      <c r="R1450" s="97">
        <f t="shared" si="430"/>
        <v>1.3584808082195547E-3</v>
      </c>
      <c r="S1450" s="97">
        <f t="shared" si="431"/>
        <v>6.6799866091469911</v>
      </c>
      <c r="T1450" s="97">
        <f t="shared" si="432"/>
        <v>366.74152751526566</v>
      </c>
      <c r="U1450" s="97">
        <f t="shared" si="433"/>
        <v>624.55982525238596</v>
      </c>
      <c r="V1450" s="33">
        <f t="shared" si="434"/>
        <v>999.99999999999955</v>
      </c>
      <c r="W1450" s="101">
        <f t="shared" si="435"/>
        <v>331.66217728827371</v>
      </c>
      <c r="X1450" s="108">
        <f t="shared" si="436"/>
        <v>8.6986472323479802</v>
      </c>
      <c r="Y1450" s="32">
        <f>(uNES*L1450+ uOCEX*G1450+uEREX*'PH + UC'!H1450+uHOEX*I1450+uNES*S1450+ uOCEX*N1450+uEREX*O1450+uHOEX*P1450)/(1+oDR)^A$5:A$65536</f>
        <v>3.7843695525817287</v>
      </c>
    </row>
    <row r="1451" spans="1:25" x14ac:dyDescent="0.25">
      <c r="A1451" s="4">
        <v>1445</v>
      </c>
      <c r="C1451" s="106">
        <f>IF(male=0,VLOOKUP((($A$5:$A$1570/'Life tables'!$I$2)*2)+age,lifetable,13,1),IF(male=1,VLOOKUP((($A$5:$A$1570/'Life tables'!$I$2)*2)+age,lifetable,10,1),"error"))</f>
        <v>1.1679056558138168E-2</v>
      </c>
      <c r="F1451" s="97">
        <f t="shared" si="422"/>
        <v>1.2639002215685717</v>
      </c>
      <c r="G1451" s="97">
        <f t="shared" si="437"/>
        <v>0.12696142245398873</v>
      </c>
      <c r="H1451" s="97">
        <f t="shared" si="423"/>
        <v>2.9053561743197717E-3</v>
      </c>
      <c r="I1451" s="97">
        <f t="shared" si="424"/>
        <v>2.9053561743197717E-3</v>
      </c>
      <c r="J1451" s="97">
        <f t="shared" si="438"/>
        <v>1.6311815443247356E-2</v>
      </c>
      <c r="K1451" s="97">
        <f t="shared" si="425"/>
        <v>7.0045234688842018E-3</v>
      </c>
      <c r="L1451" s="97">
        <f t="shared" si="426"/>
        <v>1.1078117478538119</v>
      </c>
      <c r="M1451" s="97">
        <f t="shared" si="427"/>
        <v>7.4347470107794065</v>
      </c>
      <c r="N1451" s="97">
        <f t="shared" si="439"/>
        <v>0.7159822454652961</v>
      </c>
      <c r="O1451" s="97">
        <f t="shared" si="428"/>
        <v>1.7090421983996382E-2</v>
      </c>
      <c r="P1451" s="97">
        <f t="shared" si="429"/>
        <v>1.7090421983996382E-2</v>
      </c>
      <c r="Q1451" s="97">
        <f t="shared" si="440"/>
        <v>9.5592027983660427E-2</v>
      </c>
      <c r="R1451" s="97">
        <f t="shared" si="430"/>
        <v>1.3397031454196492E-3</v>
      </c>
      <c r="S1451" s="97">
        <f t="shared" si="431"/>
        <v>6.587652190217038</v>
      </c>
      <c r="T1451" s="97">
        <f t="shared" si="432"/>
        <v>366.85343135869255</v>
      </c>
      <c r="U1451" s="97">
        <f t="shared" si="433"/>
        <v>624.56816947900029</v>
      </c>
      <c r="V1451" s="33">
        <f t="shared" si="434"/>
        <v>999.99999999999955</v>
      </c>
      <c r="W1451" s="101">
        <f t="shared" si="435"/>
        <v>326.76716244615091</v>
      </c>
      <c r="X1451" s="108">
        <f t="shared" si="436"/>
        <v>8.5783991623067664</v>
      </c>
      <c r="Y1451" s="32">
        <f>(uNES*L1451+ uOCEX*G1451+uEREX*'PH + UC'!H1451+uHOEX*I1451+uNES*S1451+ uOCEX*N1451+uEREX*O1451+uHOEX*P1451)/(1+oDR)^A$5:A$65536</f>
        <v>3.7309820182686897</v>
      </c>
    </row>
    <row r="1452" spans="1:25" x14ac:dyDescent="0.25">
      <c r="A1452" s="4">
        <v>1446</v>
      </c>
      <c r="C1452" s="106">
        <f>IF(male=0,VLOOKUP((($A$5:$A$1570/'Life tables'!$I$2)*2)+age,lifetable,13,1),IF(male=1,VLOOKUP((($A$5:$A$1570/'Life tables'!$I$2)*2)+age,lifetable,10,1),"error"))</f>
        <v>1.1679056558138168E-2</v>
      </c>
      <c r="F1452" s="97">
        <f t="shared" si="422"/>
        <v>1.2464196779394654</v>
      </c>
      <c r="G1452" s="97">
        <f t="shared" si="437"/>
        <v>0.12520546526168283</v>
      </c>
      <c r="H1452" s="97">
        <f t="shared" si="423"/>
        <v>2.8651732512562245E-3</v>
      </c>
      <c r="I1452" s="97">
        <f t="shared" si="424"/>
        <v>2.8651732512562245E-3</v>
      </c>
      <c r="J1452" s="97">
        <f t="shared" si="438"/>
        <v>1.6086212664911143E-2</v>
      </c>
      <c r="K1452" s="97">
        <f t="shared" si="425"/>
        <v>6.9076464559606884E-3</v>
      </c>
      <c r="L1452" s="97">
        <f t="shared" si="426"/>
        <v>1.0924900070543984</v>
      </c>
      <c r="M1452" s="97">
        <f t="shared" si="427"/>
        <v>7.3319794843673032</v>
      </c>
      <c r="N1452" s="97">
        <f t="shared" si="439"/>
        <v>0.70608551001286302</v>
      </c>
      <c r="O1452" s="97">
        <f t="shared" si="428"/>
        <v>1.6854187934594582E-2</v>
      </c>
      <c r="P1452" s="97">
        <f t="shared" si="429"/>
        <v>1.6854187934594582E-2</v>
      </c>
      <c r="Q1452" s="97">
        <f t="shared" si="440"/>
        <v>9.4270697715615748E-2</v>
      </c>
      <c r="R1452" s="97">
        <f t="shared" si="430"/>
        <v>1.3211849660946934E-3</v>
      </c>
      <c r="S1452" s="97">
        <f t="shared" si="431"/>
        <v>6.4965937158035407</v>
      </c>
      <c r="T1452" s="97">
        <f t="shared" si="432"/>
        <v>366.96378826907306</v>
      </c>
      <c r="U1452" s="97">
        <f t="shared" si="433"/>
        <v>624.57639831042229</v>
      </c>
      <c r="V1452" s="33">
        <f t="shared" si="434"/>
        <v>999.99999999999955</v>
      </c>
      <c r="W1452" s="101">
        <f t="shared" si="435"/>
        <v>321.94528101448554</v>
      </c>
      <c r="X1452" s="108">
        <f t="shared" si="436"/>
        <v>8.4598134205041866</v>
      </c>
      <c r="Y1452" s="32">
        <f>(uNES*L1452+ uOCEX*G1452+uEREX*'PH + UC'!H1452+uHOEX*I1452+uNES*S1452+ uOCEX*N1452+uEREX*O1452+uHOEX*P1452)/(1+oDR)^A$5:A$65536</f>
        <v>3.6783476624063223</v>
      </c>
    </row>
    <row r="1453" spans="1:25" x14ac:dyDescent="0.25">
      <c r="A1453" s="4">
        <v>1447</v>
      </c>
      <c r="C1453" s="106">
        <f>IF(male=0,VLOOKUP((($A$5:$A$1570/'Life tables'!$I$2)*2)+age,lifetable,13,1),IF(male=1,VLOOKUP((($A$5:$A$1570/'Life tables'!$I$2)*2)+age,lifetable,10,1),"error"))</f>
        <v>1.1679056558138168E-2</v>
      </c>
      <c r="F1453" s="97">
        <f t="shared" si="422"/>
        <v>1.2291813213102794</v>
      </c>
      <c r="G1453" s="97">
        <f t="shared" si="437"/>
        <v>0.12347383626038839</v>
      </c>
      <c r="H1453" s="97">
        <f t="shared" si="423"/>
        <v>2.8255470489555591E-3</v>
      </c>
      <c r="I1453" s="97">
        <f t="shared" si="424"/>
        <v>2.8255470489555591E-3</v>
      </c>
      <c r="J1453" s="97">
        <f t="shared" si="438"/>
        <v>1.5863735536509986E-2</v>
      </c>
      <c r="K1453" s="97">
        <f t="shared" si="425"/>
        <v>6.8121116411758026E-3</v>
      </c>
      <c r="L1453" s="97">
        <f t="shared" si="426"/>
        <v>1.077380543774294</v>
      </c>
      <c r="M1453" s="97">
        <f t="shared" si="427"/>
        <v>7.2306320991939064</v>
      </c>
      <c r="N1453" s="97">
        <f t="shared" si="439"/>
        <v>0.69632553723863433</v>
      </c>
      <c r="O1453" s="97">
        <f t="shared" si="428"/>
        <v>1.6621218396145367E-2</v>
      </c>
      <c r="P1453" s="97">
        <f t="shared" si="429"/>
        <v>1.6621218396145367E-2</v>
      </c>
      <c r="Q1453" s="97">
        <f t="shared" si="440"/>
        <v>9.2967626869288389E-2</v>
      </c>
      <c r="R1453" s="97">
        <f t="shared" si="430"/>
        <v>1.3029226889116233E-3</v>
      </c>
      <c r="S1453" s="97">
        <f t="shared" si="431"/>
        <v>6.4067935756047811</v>
      </c>
      <c r="T1453" s="97">
        <f t="shared" si="432"/>
        <v>367.07261963147886</v>
      </c>
      <c r="U1453" s="97">
        <f t="shared" si="433"/>
        <v>624.58451334475239</v>
      </c>
      <c r="V1453" s="33">
        <f t="shared" si="434"/>
        <v>999.99999999999955</v>
      </c>
      <c r="W1453" s="101">
        <f t="shared" si="435"/>
        <v>317.19543962389628</v>
      </c>
      <c r="X1453" s="108">
        <f t="shared" si="436"/>
        <v>8.3428670237682994</v>
      </c>
      <c r="Y1453" s="32">
        <f>(uNES*L1453+ uOCEX*G1453+uEREX*'PH + UC'!H1453+uHOEX*I1453+uNES*S1453+ uOCEX*N1453+uEREX*O1453+uHOEX*P1453)/(1+oDR)^A$5:A$65536</f>
        <v>3.6264558580833031</v>
      </c>
    </row>
    <row r="1454" spans="1:25" x14ac:dyDescent="0.25">
      <c r="A1454" s="4">
        <v>1448</v>
      </c>
      <c r="C1454" s="106">
        <f>IF(male=0,VLOOKUP((($A$5:$A$1570/'Life tables'!$I$2)*2)+age,lifetable,13,1),IF(male=1,VLOOKUP((($A$5:$A$1570/'Life tables'!$I$2)*2)+age,lifetable,10,1),"error"))</f>
        <v>1.1679056558138168E-2</v>
      </c>
      <c r="F1454" s="97">
        <f t="shared" si="422"/>
        <v>1.2121817704818116</v>
      </c>
      <c r="G1454" s="97">
        <f t="shared" si="437"/>
        <v>0.12176619580156911</v>
      </c>
      <c r="H1454" s="97">
        <f t="shared" si="423"/>
        <v>2.7864697949782982E-3</v>
      </c>
      <c r="I1454" s="97">
        <f t="shared" si="424"/>
        <v>2.7864697949782982E-3</v>
      </c>
      <c r="J1454" s="97">
        <f t="shared" si="438"/>
        <v>1.5644340420503177E-2</v>
      </c>
      <c r="K1454" s="97">
        <f t="shared" si="425"/>
        <v>6.7179002859544907E-3</v>
      </c>
      <c r="L1454" s="97">
        <f t="shared" si="426"/>
        <v>1.0624803943838284</v>
      </c>
      <c r="M1454" s="97">
        <f t="shared" si="427"/>
        <v>7.1306852532864884</v>
      </c>
      <c r="N1454" s="97">
        <f t="shared" si="439"/>
        <v>0.68670043943016634</v>
      </c>
      <c r="O1454" s="97">
        <f t="shared" si="428"/>
        <v>1.6391468309148369E-2</v>
      </c>
      <c r="P1454" s="97">
        <f t="shared" si="429"/>
        <v>1.6391468309148369E-2</v>
      </c>
      <c r="Q1454" s="97">
        <f t="shared" si="440"/>
        <v>9.1682563412924883E-2</v>
      </c>
      <c r="R1454" s="97">
        <f t="shared" si="430"/>
        <v>1.2849127816958424E-3</v>
      </c>
      <c r="S1454" s="97">
        <f t="shared" si="431"/>
        <v>6.3182344010434042</v>
      </c>
      <c r="T1454" s="97">
        <f t="shared" si="432"/>
        <v>367.1799465353123</v>
      </c>
      <c r="U1454" s="97">
        <f t="shared" si="433"/>
        <v>624.59251615782</v>
      </c>
      <c r="V1454" s="33">
        <f t="shared" si="434"/>
        <v>999.99999999999955</v>
      </c>
      <c r="W1454" s="101">
        <f t="shared" si="435"/>
        <v>312.51656123296698</v>
      </c>
      <c r="X1454" s="108">
        <f t="shared" si="436"/>
        <v>8.2275373068672213</v>
      </c>
      <c r="Y1454" s="32">
        <f>(uNES*L1454+ uOCEX*G1454+uEREX*'PH + UC'!H1454+uHOEX*I1454+uNES*S1454+ uOCEX*N1454+uEREX*O1454+uHOEX*P1454)/(1+oDR)^A$5:A$65536</f>
        <v>3.5752961284050677</v>
      </c>
    </row>
    <row r="1455" spans="1:25" x14ac:dyDescent="0.25">
      <c r="A1455" s="4">
        <v>1449</v>
      </c>
      <c r="C1455" s="106">
        <f>IF(male=0,VLOOKUP((($A$5:$A$1570/'Life tables'!$I$2)*2)+age,lifetable,13,1),IF(male=1,VLOOKUP((($A$5:$A$1570/'Life tables'!$I$2)*2)+age,lifetable,10,1),"error"))</f>
        <v>1.1679056558138168E-2</v>
      </c>
      <c r="F1455" s="97">
        <f t="shared" si="422"/>
        <v>1.1954176930399925</v>
      </c>
      <c r="G1455" s="97">
        <f t="shared" si="437"/>
        <v>0.12008220913725733</v>
      </c>
      <c r="H1455" s="97">
        <f t="shared" si="423"/>
        <v>2.7479338290284563E-3</v>
      </c>
      <c r="I1455" s="97">
        <f t="shared" si="424"/>
        <v>2.7479338290284563E-3</v>
      </c>
      <c r="J1455" s="97">
        <f t="shared" si="438"/>
        <v>1.5427984308967817E-2</v>
      </c>
      <c r="K1455" s="97">
        <f t="shared" si="425"/>
        <v>6.6249939220884534E-3</v>
      </c>
      <c r="L1455" s="97">
        <f t="shared" si="426"/>
        <v>1.0477866380136218</v>
      </c>
      <c r="M1455" s="97">
        <f t="shared" si="427"/>
        <v>7.0321196138272288</v>
      </c>
      <c r="N1455" s="97">
        <f t="shared" si="439"/>
        <v>0.67720835479521579</v>
      </c>
      <c r="O1455" s="97">
        <f t="shared" si="428"/>
        <v>1.6164893232815732E-2</v>
      </c>
      <c r="P1455" s="97">
        <f t="shared" si="429"/>
        <v>1.6164893232815732E-2</v>
      </c>
      <c r="Q1455" s="97">
        <f t="shared" si="440"/>
        <v>9.0415258775422599E-2</v>
      </c>
      <c r="R1455" s="97">
        <f t="shared" si="430"/>
        <v>1.2671517607730839E-3</v>
      </c>
      <c r="S1455" s="97">
        <f t="shared" si="431"/>
        <v>6.2308990620301863</v>
      </c>
      <c r="T1455" s="97">
        <f t="shared" si="432"/>
        <v>367.28578977839669</v>
      </c>
      <c r="U1455" s="97">
        <f t="shared" si="433"/>
        <v>624.60040830350283</v>
      </c>
      <c r="V1455" s="33">
        <f t="shared" si="434"/>
        <v>999.99999999999955</v>
      </c>
      <c r="W1455" s="101">
        <f t="shared" si="435"/>
        <v>307.90758488562523</v>
      </c>
      <c r="X1455" s="108">
        <f t="shared" si="436"/>
        <v>8.1138019180999699</v>
      </c>
      <c r="Y1455" s="32">
        <f>(uNES*L1455+ uOCEX*G1455+uEREX*'PH + UC'!H1455+uHOEX*I1455+uNES*S1455+ uOCEX*N1455+uEREX*O1455+uHOEX*P1455)/(1+oDR)^A$5:A$65536</f>
        <v>3.5248581443713087</v>
      </c>
    </row>
    <row r="1456" spans="1:25" x14ac:dyDescent="0.25">
      <c r="A1456" s="4">
        <v>1450</v>
      </c>
      <c r="C1456" s="106">
        <f>IF(male=0,VLOOKUP((($A$5:$A$1570/'Life tables'!$I$2)*2)+age,lifetable,13,1),IF(male=1,VLOOKUP((($A$5:$A$1570/'Life tables'!$I$2)*2)+age,lifetable,10,1),"error"))</f>
        <v>1.1679056558138168E-2</v>
      </c>
      <c r="F1456" s="97">
        <f t="shared" si="422"/>
        <v>1.1788858045559201</v>
      </c>
      <c r="G1456" s="97">
        <f t="shared" si="437"/>
        <v>0.11842154633969593</v>
      </c>
      <c r="H1456" s="97">
        <f t="shared" si="423"/>
        <v>2.7099316011146451E-3</v>
      </c>
      <c r="I1456" s="97">
        <f t="shared" si="424"/>
        <v>2.7099316011146451E-3</v>
      </c>
      <c r="J1456" s="97">
        <f t="shared" si="438"/>
        <v>1.5214624813274506E-2</v>
      </c>
      <c r="K1456" s="97">
        <f t="shared" si="425"/>
        <v>6.5333743473027558E-3</v>
      </c>
      <c r="L1456" s="97">
        <f t="shared" si="426"/>
        <v>1.0332963958534176</v>
      </c>
      <c r="M1456" s="97">
        <f t="shared" si="427"/>
        <v>6.9349161135440491</v>
      </c>
      <c r="N1456" s="97">
        <f t="shared" si="439"/>
        <v>0.66784744711416999</v>
      </c>
      <c r="O1456" s="97">
        <f t="shared" si="428"/>
        <v>1.5941449336775628E-2</v>
      </c>
      <c r="P1456" s="97">
        <f t="shared" si="429"/>
        <v>1.5941449336775628E-2</v>
      </c>
      <c r="Q1456" s="97">
        <f t="shared" si="440"/>
        <v>8.9165467799925069E-2</v>
      </c>
      <c r="R1456" s="97">
        <f t="shared" si="430"/>
        <v>1.2496361903190567E-3</v>
      </c>
      <c r="S1456" s="97">
        <f t="shared" si="431"/>
        <v>6.1447706637660833</v>
      </c>
      <c r="T1456" s="97">
        <f t="shared" si="432"/>
        <v>367.3901698710099</v>
      </c>
      <c r="U1456" s="97">
        <f t="shared" si="433"/>
        <v>624.60819131404048</v>
      </c>
      <c r="V1456" s="33">
        <f t="shared" si="434"/>
        <v>999.99999999999955</v>
      </c>
      <c r="W1456" s="101">
        <f t="shared" si="435"/>
        <v>303.36746547205325</v>
      </c>
      <c r="X1456" s="108">
        <f t="shared" si="436"/>
        <v>8.0016388149491462</v>
      </c>
      <c r="Y1456" s="32">
        <f>(uNES*L1456+ uOCEX*G1456+uEREX*'PH + UC'!H1456+uHOEX*I1456+uNES*S1456+ uOCEX*N1456+uEREX*O1456+uHOEX*P1456)/(1+oDR)^A$5:A$65536</f>
        <v>3.4751317227837957</v>
      </c>
    </row>
    <row r="1457" spans="1:25" x14ac:dyDescent="0.25">
      <c r="A1457" s="4">
        <v>1451</v>
      </c>
      <c r="C1457" s="106">
        <f>IF(male=0,VLOOKUP((($A$5:$A$1570/'Life tables'!$I$2)*2)+age,lifetable,13,1),IF(male=1,VLOOKUP((($A$5:$A$1570/'Life tables'!$I$2)*2)+age,lifetable,10,1),"error"))</f>
        <v>1.1679056558138168E-2</v>
      </c>
      <c r="F1457" s="97">
        <f t="shared" si="422"/>
        <v>1.1625828678046675</v>
      </c>
      <c r="G1457" s="97">
        <f t="shared" si="437"/>
        <v>0.11678388222286584</v>
      </c>
      <c r="H1457" s="97">
        <f t="shared" si="423"/>
        <v>2.6724556697543256E-3</v>
      </c>
      <c r="I1457" s="97">
        <f t="shared" si="424"/>
        <v>2.6724556697543256E-3</v>
      </c>
      <c r="J1457" s="97">
        <f t="shared" si="438"/>
        <v>1.5004220154005331E-2</v>
      </c>
      <c r="K1457" s="97">
        <f t="shared" si="425"/>
        <v>6.4430236209264578E-3</v>
      </c>
      <c r="L1457" s="97">
        <f t="shared" si="426"/>
        <v>1.0190068304673612</v>
      </c>
      <c r="M1457" s="97">
        <f t="shared" si="427"/>
        <v>6.8390559471444794</v>
      </c>
      <c r="N1457" s="97">
        <f t="shared" si="439"/>
        <v>0.65861590539661985</v>
      </c>
      <c r="O1457" s="97">
        <f t="shared" si="428"/>
        <v>1.5721093392874721E-2</v>
      </c>
      <c r="P1457" s="97">
        <f t="shared" si="429"/>
        <v>1.5721093392874721E-2</v>
      </c>
      <c r="Q1457" s="97">
        <f t="shared" si="440"/>
        <v>8.7932948697970387E-2</v>
      </c>
      <c r="R1457" s="97">
        <f t="shared" si="430"/>
        <v>1.2323626817168465E-3</v>
      </c>
      <c r="S1457" s="97">
        <f t="shared" si="431"/>
        <v>6.0598325435824227</v>
      </c>
      <c r="T1457" s="97">
        <f t="shared" si="432"/>
        <v>367.49310703986185</v>
      </c>
      <c r="U1457" s="97">
        <f t="shared" si="433"/>
        <v>624.61586670034308</v>
      </c>
      <c r="V1457" s="33">
        <f t="shared" si="434"/>
        <v>999.99999999999943</v>
      </c>
      <c r="W1457" s="101">
        <f t="shared" si="435"/>
        <v>298.8951734930792</v>
      </c>
      <c r="X1457" s="108">
        <f t="shared" si="436"/>
        <v>7.8910262597945273</v>
      </c>
      <c r="Y1457" s="32">
        <f>(uNES*L1457+ uOCEX*G1457+uEREX*'PH + UC'!H1457+uHOEX*I1457+uNES*S1457+ uOCEX*N1457+uEREX*O1457+uHOEX*P1457)/(1+oDR)^A$5:A$65536</f>
        <v>3.4261068241840746</v>
      </c>
    </row>
    <row r="1458" spans="1:25" x14ac:dyDescent="0.25">
      <c r="A1458" s="4">
        <v>1452</v>
      </c>
      <c r="C1458" s="106">
        <f>IF(male=0,VLOOKUP((($A$5:$A$1570/'Life tables'!$I$2)*2)+age,lifetable,13,1),IF(male=1,VLOOKUP((($A$5:$A$1570/'Life tables'!$I$2)*2)+age,lifetable,10,1),"error"))</f>
        <v>1.1679056558138168E-2</v>
      </c>
      <c r="F1458" s="97">
        <f t="shared" si="422"/>
        <v>1.1465056920021279</v>
      </c>
      <c r="G1458" s="97">
        <f t="shared" si="437"/>
        <v>0.11516889626582562</v>
      </c>
      <c r="H1458" s="97">
        <f t="shared" si="423"/>
        <v>2.6354987002195286E-3</v>
      </c>
      <c r="I1458" s="97">
        <f t="shared" si="424"/>
        <v>2.6354987002195286E-3</v>
      </c>
      <c r="J1458" s="97">
        <f t="shared" si="438"/>
        <v>1.4796729151104641E-2</v>
      </c>
      <c r="K1458" s="97">
        <f t="shared" si="425"/>
        <v>6.3539240596632227E-3</v>
      </c>
      <c r="L1458" s="97">
        <f t="shared" si="426"/>
        <v>1.0049151451250953</v>
      </c>
      <c r="M1458" s="97">
        <f t="shared" si="427"/>
        <v>6.7445205677924003</v>
      </c>
      <c r="N1458" s="97">
        <f t="shared" si="439"/>
        <v>0.6495119435420631</v>
      </c>
      <c r="O1458" s="97">
        <f t="shared" si="428"/>
        <v>1.5503782767079151E-2</v>
      </c>
      <c r="P1458" s="97">
        <f t="shared" si="429"/>
        <v>1.5503782767079151E-2</v>
      </c>
      <c r="Q1458" s="97">
        <f t="shared" si="440"/>
        <v>8.6717463004191198E-2</v>
      </c>
      <c r="R1458" s="97">
        <f t="shared" si="430"/>
        <v>1.2153278929220434E-3</v>
      </c>
      <c r="S1458" s="97">
        <f t="shared" si="431"/>
        <v>5.9760682678190653</v>
      </c>
      <c r="T1458" s="97">
        <f t="shared" si="432"/>
        <v>367.59462123201718</v>
      </c>
      <c r="U1458" s="97">
        <f t="shared" si="433"/>
        <v>624.62343595229561</v>
      </c>
      <c r="V1458" s="33">
        <f t="shared" si="434"/>
        <v>999.99999999999943</v>
      </c>
      <c r="W1458" s="101">
        <f t="shared" si="435"/>
        <v>294.48969482800595</v>
      </c>
      <c r="X1458" s="108">
        <f t="shared" si="436"/>
        <v>7.781942815686647</v>
      </c>
      <c r="Y1458" s="32">
        <f>(uNES*L1458+ uOCEX*G1458+uEREX*'PH + UC'!H1458+uHOEX*I1458+uNES*S1458+ uOCEX*N1458+uEREX*O1458+uHOEX*P1458)/(1+oDR)^A$5:A$65536</f>
        <v>3.3777735508205962</v>
      </c>
    </row>
    <row r="1459" spans="1:25" x14ac:dyDescent="0.25">
      <c r="A1459" s="4">
        <v>1453</v>
      </c>
      <c r="C1459" s="106">
        <f>IF(male=0,VLOOKUP((($A$5:$A$1570/'Life tables'!$I$2)*2)+age,lifetable,13,1),IF(male=1,VLOOKUP((($A$5:$A$1570/'Life tables'!$I$2)*2)+age,lifetable,10,1),"error"))</f>
        <v>1.1679056558138168E-2</v>
      </c>
      <c r="F1459" s="97">
        <f t="shared" si="422"/>
        <v>1.1306511320592021</v>
      </c>
      <c r="G1459" s="97">
        <f t="shared" si="437"/>
        <v>0.11357627253779291</v>
      </c>
      <c r="H1459" s="97">
        <f t="shared" si="423"/>
        <v>2.5990534628224375E-3</v>
      </c>
      <c r="I1459" s="97">
        <f t="shared" si="424"/>
        <v>2.5990534628224375E-3</v>
      </c>
      <c r="J1459" s="97">
        <f t="shared" si="438"/>
        <v>1.459211121425362E-2</v>
      </c>
      <c r="K1459" s="97">
        <f t="shared" si="425"/>
        <v>6.2660582334580252E-3</v>
      </c>
      <c r="L1459" s="97">
        <f t="shared" si="426"/>
        <v>0.99101858314805269</v>
      </c>
      <c r="M1459" s="97">
        <f t="shared" si="427"/>
        <v>6.6512916836274458</v>
      </c>
      <c r="N1459" s="97">
        <f t="shared" si="439"/>
        <v>0.64053380000471494</v>
      </c>
      <c r="O1459" s="97">
        <f t="shared" si="428"/>
        <v>1.528947541147363E-2</v>
      </c>
      <c r="P1459" s="97">
        <f t="shared" si="429"/>
        <v>1.528947541147363E-2</v>
      </c>
      <c r="Q1459" s="97">
        <f t="shared" si="440"/>
        <v>8.5518775531562938E-2</v>
      </c>
      <c r="R1459" s="97">
        <f t="shared" si="430"/>
        <v>1.1985285278355562E-3</v>
      </c>
      <c r="S1459" s="97">
        <f t="shared" si="431"/>
        <v>5.8934616287403854</v>
      </c>
      <c r="T1459" s="97">
        <f t="shared" si="432"/>
        <v>367.694732118763</v>
      </c>
      <c r="U1459" s="97">
        <f t="shared" si="433"/>
        <v>624.63090053905694</v>
      </c>
      <c r="V1459" s="33">
        <f t="shared" si="434"/>
        <v>999.99999999999955</v>
      </c>
      <c r="W1459" s="101">
        <f t="shared" si="435"/>
        <v>290.15003050582777</v>
      </c>
      <c r="X1459" s="108">
        <f t="shared" si="436"/>
        <v>7.6743673421795382</v>
      </c>
      <c r="Y1459" s="32">
        <f>(uNES*L1459+ uOCEX*G1459+uEREX*'PH + UC'!H1459+uHOEX*I1459+uNES*S1459+ uOCEX*N1459+uEREX*O1459+uHOEX*P1459)/(1+oDR)^A$5:A$65536</f>
        <v>3.3301221446448128</v>
      </c>
    </row>
    <row r="1460" spans="1:25" x14ac:dyDescent="0.25">
      <c r="A1460" s="4">
        <v>1454</v>
      </c>
      <c r="C1460" s="106">
        <f>IF(male=0,VLOOKUP((($A$5:$A$1570/'Life tables'!$I$2)*2)+age,lifetable,13,1),IF(male=1,VLOOKUP((($A$5:$A$1570/'Life tables'!$I$2)*2)+age,lifetable,10,1),"error"))</f>
        <v>1.1679056558138168E-2</v>
      </c>
      <c r="F1460" s="97">
        <f t="shared" si="422"/>
        <v>1.1150160878526743</v>
      </c>
      <c r="G1460" s="97">
        <f t="shared" si="437"/>
        <v>0.11200569962490252</v>
      </c>
      <c r="H1460" s="97">
        <f t="shared" si="423"/>
        <v>2.5631128312393345E-3</v>
      </c>
      <c r="I1460" s="97">
        <f t="shared" si="424"/>
        <v>2.5631128312393345E-3</v>
      </c>
      <c r="J1460" s="97">
        <f t="shared" si="438"/>
        <v>1.4390326333460279E-2</v>
      </c>
      <c r="K1460" s="97">
        <f t="shared" si="425"/>
        <v>6.1794089614563555E-3</v>
      </c>
      <c r="L1460" s="97">
        <f t="shared" si="426"/>
        <v>0.97731442727037643</v>
      </c>
      <c r="M1460" s="97">
        <f t="shared" si="427"/>
        <v>6.5593512543268648</v>
      </c>
      <c r="N1460" s="97">
        <f t="shared" si="439"/>
        <v>0.63167973746240758</v>
      </c>
      <c r="O1460" s="97">
        <f t="shared" si="428"/>
        <v>1.5078129856358098E-2</v>
      </c>
      <c r="P1460" s="97">
        <f t="shared" si="429"/>
        <v>1.5078129856358098E-2</v>
      </c>
      <c r="Q1460" s="97">
        <f t="shared" si="440"/>
        <v>8.4336654327198043E-2</v>
      </c>
      <c r="R1460" s="97">
        <f t="shared" si="430"/>
        <v>1.1819613356840765E-3</v>
      </c>
      <c r="S1460" s="97">
        <f t="shared" si="431"/>
        <v>5.8119966414888591</v>
      </c>
      <c r="T1460" s="97">
        <f t="shared" si="432"/>
        <v>367.79345909942367</v>
      </c>
      <c r="U1460" s="97">
        <f t="shared" si="433"/>
        <v>624.63826190935413</v>
      </c>
      <c r="V1460" s="33">
        <f t="shared" si="434"/>
        <v>999.99999999999955</v>
      </c>
      <c r="W1460" s="101">
        <f t="shared" si="435"/>
        <v>285.87519647979508</v>
      </c>
      <c r="X1460" s="108">
        <f t="shared" si="436"/>
        <v>7.5682789912217405</v>
      </c>
      <c r="Y1460" s="32">
        <f>(uNES*L1460+ uOCEX*G1460+uEREX*'PH + UC'!H1460+uHOEX*I1460+uNES*S1460+ uOCEX*N1460+uEREX*O1460+uHOEX*P1460)/(1+oDR)^A$5:A$65536</f>
        <v>3.2831429853358891</v>
      </c>
    </row>
    <row r="1461" spans="1:25" x14ac:dyDescent="0.25">
      <c r="A1461" s="4">
        <v>1455</v>
      </c>
      <c r="C1461" s="106">
        <f>IF(male=0,VLOOKUP((($A$5:$A$1570/'Life tables'!$I$2)*2)+age,lifetable,13,1),IF(male=1,VLOOKUP((($A$5:$A$1570/'Life tables'!$I$2)*2)+age,lifetable,10,1),"error"))</f>
        <v>1.1679056558138168E-2</v>
      </c>
      <c r="F1461" s="97">
        <f t="shared" si="422"/>
        <v>1.0995975035121519</v>
      </c>
      <c r="G1461" s="97">
        <f t="shared" si="437"/>
        <v>0.11045687055857792</v>
      </c>
      <c r="H1461" s="97">
        <f t="shared" si="423"/>
        <v>2.5276697808714727E-3</v>
      </c>
      <c r="I1461" s="97">
        <f t="shared" si="424"/>
        <v>2.5276697808714727E-3</v>
      </c>
      <c r="J1461" s="97">
        <f t="shared" si="438"/>
        <v>1.419133506985672E-2</v>
      </c>
      <c r="K1461" s="97">
        <f t="shared" si="425"/>
        <v>6.0939593080524459E-3</v>
      </c>
      <c r="L1461" s="97">
        <f t="shared" si="426"/>
        <v>0.96379999901392188</v>
      </c>
      <c r="M1461" s="97">
        <f t="shared" si="427"/>
        <v>6.4686814877095893</v>
      </c>
      <c r="N1461" s="97">
        <f t="shared" si="439"/>
        <v>0.62294804248955526</v>
      </c>
      <c r="O1461" s="97">
        <f t="shared" si="428"/>
        <v>1.4869705202441425E-2</v>
      </c>
      <c r="P1461" s="97">
        <f t="shared" si="429"/>
        <v>1.4869705202441425E-2</v>
      </c>
      <c r="Q1461" s="97">
        <f t="shared" si="440"/>
        <v>8.3170870628682905E-2</v>
      </c>
      <c r="R1461" s="97">
        <f t="shared" si="430"/>
        <v>1.1656231104081507E-3</v>
      </c>
      <c r="S1461" s="97">
        <f t="shared" si="431"/>
        <v>5.7316575410760597</v>
      </c>
      <c r="T1461" s="97">
        <f t="shared" si="432"/>
        <v>367.89082130512219</v>
      </c>
      <c r="U1461" s="97">
        <f t="shared" si="433"/>
        <v>624.64552149177257</v>
      </c>
      <c r="V1461" s="33">
        <f t="shared" si="434"/>
        <v>999.99999999999955</v>
      </c>
      <c r="W1461" s="101">
        <f t="shared" si="435"/>
        <v>281.66422340527555</v>
      </c>
      <c r="X1461" s="108">
        <f t="shared" si="436"/>
        <v>7.4636572031047406</v>
      </c>
      <c r="Y1461" s="32">
        <f>(uNES*L1461+ uOCEX*G1461+uEREX*'PH + UC'!H1461+uHOEX*I1461+uNES*S1461+ uOCEX*N1461+uEREX*O1461+uHOEX*P1461)/(1+oDR)^A$5:A$65536</f>
        <v>3.2368265883534981</v>
      </c>
    </row>
    <row r="1462" spans="1:25" x14ac:dyDescent="0.25">
      <c r="A1462" s="4">
        <v>1456</v>
      </c>
      <c r="C1462" s="106">
        <f>IF(male=0,VLOOKUP((($A$5:$A$1570/'Life tables'!$I$2)*2)+age,lifetable,13,1),IF(male=1,VLOOKUP((($A$5:$A$1570/'Life tables'!$I$2)*2)+age,lifetable,10,1),"error"))</f>
        <v>1.1679056558138168E-2</v>
      </c>
      <c r="F1462" s="97">
        <f t="shared" si="422"/>
        <v>1.0843923667224811</v>
      </c>
      <c r="G1462" s="97">
        <f t="shared" si="437"/>
        <v>0.10892948274545745</v>
      </c>
      <c r="H1462" s="97">
        <f t="shared" si="423"/>
        <v>2.4927173872415216E-3</v>
      </c>
      <c r="I1462" s="97">
        <f t="shared" si="424"/>
        <v>2.4927173872415216E-3</v>
      </c>
      <c r="J1462" s="97">
        <f t="shared" si="438"/>
        <v>1.3995098546696191E-2</v>
      </c>
      <c r="K1462" s="97">
        <f t="shared" si="425"/>
        <v>6.0096925790232621E-3</v>
      </c>
      <c r="L1462" s="97">
        <f t="shared" si="426"/>
        <v>0.95047265807682113</v>
      </c>
      <c r="M1462" s="97">
        <f t="shared" si="427"/>
        <v>6.3792648363822595</v>
      </c>
      <c r="N1462" s="97">
        <f t="shared" si="439"/>
        <v>0.61433702523415878</v>
      </c>
      <c r="O1462" s="97">
        <f t="shared" si="428"/>
        <v>1.4664161113131555E-2</v>
      </c>
      <c r="P1462" s="97">
        <f t="shared" si="429"/>
        <v>1.4664161113131555E-2</v>
      </c>
      <c r="Q1462" s="97">
        <f t="shared" si="440"/>
        <v>8.202119882095435E-2</v>
      </c>
      <c r="R1462" s="97">
        <f t="shared" si="430"/>
        <v>1.1495106900578102E-3</v>
      </c>
      <c r="S1462" s="97">
        <f t="shared" si="431"/>
        <v>5.6524287794108252</v>
      </c>
      <c r="T1462" s="97">
        <f t="shared" si="432"/>
        <v>367.98683760248986</v>
      </c>
      <c r="U1462" s="97">
        <f t="shared" si="433"/>
        <v>624.65268069504168</v>
      </c>
      <c r="V1462" s="33">
        <f t="shared" si="434"/>
        <v>999.99999999999955</v>
      </c>
      <c r="W1462" s="101">
        <f t="shared" si="435"/>
        <v>277.51615642087188</v>
      </c>
      <c r="X1462" s="108">
        <f t="shared" si="436"/>
        <v>7.3604817024680091</v>
      </c>
      <c r="Y1462" s="32">
        <f>(uNES*L1462+ uOCEX*G1462+uEREX*'PH + UC'!H1462+uHOEX*I1462+uNES*S1462+ uOCEX*N1462+uEREX*O1462+uHOEX*P1462)/(1+oDR)^A$5:A$65536</f>
        <v>3.1911636030183952</v>
      </c>
    </row>
    <row r="1463" spans="1:25" x14ac:dyDescent="0.25">
      <c r="A1463" s="4">
        <v>1457</v>
      </c>
      <c r="C1463" s="106">
        <f>IF(male=0,VLOOKUP((($A$5:$A$1570/'Life tables'!$I$2)*2)+age,lifetable,13,1),IF(male=1,VLOOKUP((($A$5:$A$1570/'Life tables'!$I$2)*2)+age,lifetable,10,1),"error"))</f>
        <v>1.1679056558138168E-2</v>
      </c>
      <c r="F1463" s="97">
        <f t="shared" si="422"/>
        <v>1.0693977080410761</v>
      </c>
      <c r="G1463" s="97">
        <f t="shared" si="437"/>
        <v>0.10742323789881872</v>
      </c>
      <c r="H1463" s="97">
        <f t="shared" si="423"/>
        <v>2.4582488244242998E-3</v>
      </c>
      <c r="I1463" s="97">
        <f t="shared" si="424"/>
        <v>2.4582488244242998E-3</v>
      </c>
      <c r="J1463" s="97">
        <f t="shared" si="438"/>
        <v>1.3801578440542545E-2</v>
      </c>
      <c r="K1463" s="97">
        <f t="shared" si="425"/>
        <v>5.9265923177451519E-3</v>
      </c>
      <c r="L1463" s="97">
        <f t="shared" si="426"/>
        <v>0.93732980173512115</v>
      </c>
      <c r="M1463" s="97">
        <f t="shared" si="427"/>
        <v>6.2910839944269323</v>
      </c>
      <c r="N1463" s="97">
        <f t="shared" si="439"/>
        <v>0.60584501909882471</v>
      </c>
      <c r="O1463" s="97">
        <f t="shared" si="428"/>
        <v>1.4461457806921457E-2</v>
      </c>
      <c r="P1463" s="97">
        <f t="shared" si="429"/>
        <v>1.4461457806921457E-2</v>
      </c>
      <c r="Q1463" s="97">
        <f t="shared" si="440"/>
        <v>8.088741639371172E-2</v>
      </c>
      <c r="R1463" s="97">
        <f t="shared" si="430"/>
        <v>1.1336209561957132E-3</v>
      </c>
      <c r="S1463" s="97">
        <f t="shared" si="431"/>
        <v>5.5742950223643577</v>
      </c>
      <c r="T1463" s="97">
        <f t="shared" si="432"/>
        <v>368.08152659732411</v>
      </c>
      <c r="U1463" s="97">
        <f t="shared" si="433"/>
        <v>624.6597409083156</v>
      </c>
      <c r="V1463" s="33">
        <f t="shared" si="434"/>
        <v>999.99999999999955</v>
      </c>
      <c r="W1463" s="101">
        <f t="shared" si="435"/>
        <v>273.43005493274882</v>
      </c>
      <c r="X1463" s="108">
        <f t="shared" si="436"/>
        <v>7.2587324943598137</v>
      </c>
      <c r="Y1463" s="32">
        <f>(uNES*L1463+ uOCEX*G1463+uEREX*'PH + UC'!H1463+uHOEX*I1463+uNES*S1463+ uOCEX*N1463+uEREX*O1463+uHOEX*P1463)/(1+oDR)^A$5:A$65536</f>
        <v>3.1461448106202918</v>
      </c>
    </row>
    <row r="1464" spans="1:25" x14ac:dyDescent="0.25">
      <c r="A1464" s="4">
        <v>1458</v>
      </c>
      <c r="C1464" s="106">
        <f>IF(male=0,VLOOKUP((($A$5:$A$1570/'Life tables'!$I$2)*2)+age,lifetable,13,1),IF(male=1,VLOOKUP((($A$5:$A$1570/'Life tables'!$I$2)*2)+age,lifetable,10,1),"error"))</f>
        <v>1.1679056558138168E-2</v>
      </c>
      <c r="F1464" s="97">
        <f t="shared" si="422"/>
        <v>1.0546106002296365</v>
      </c>
      <c r="G1464" s="97">
        <f t="shared" si="437"/>
        <v>0.10593784197144802</v>
      </c>
      <c r="H1464" s="97">
        <f t="shared" si="423"/>
        <v>2.4242573635105732E-3</v>
      </c>
      <c r="I1464" s="97">
        <f t="shared" si="424"/>
        <v>2.4242573635105732E-3</v>
      </c>
      <c r="J1464" s="97">
        <f t="shared" si="438"/>
        <v>1.3610736972645456E-2</v>
      </c>
      <c r="K1464" s="97">
        <f t="shared" si="425"/>
        <v>5.8446423014902257E-3</v>
      </c>
      <c r="L1464" s="97">
        <f t="shared" si="426"/>
        <v>0.92436886425703157</v>
      </c>
      <c r="M1464" s="97">
        <f t="shared" si="427"/>
        <v>6.2041218941301768</v>
      </c>
      <c r="N1464" s="97">
        <f t="shared" si="439"/>
        <v>0.59747038042577028</v>
      </c>
      <c r="O1464" s="97">
        <f t="shared" si="428"/>
        <v>1.4261556049870229E-2</v>
      </c>
      <c r="P1464" s="97">
        <f t="shared" si="429"/>
        <v>1.4261556049870229E-2</v>
      </c>
      <c r="Q1464" s="97">
        <f t="shared" si="440"/>
        <v>7.9769303899361502E-2</v>
      </c>
      <c r="R1464" s="97">
        <f t="shared" si="430"/>
        <v>1.1179508333077459E-3</v>
      </c>
      <c r="S1464" s="97">
        <f t="shared" si="431"/>
        <v>5.4972411468719971</v>
      </c>
      <c r="T1464" s="97">
        <f t="shared" si="432"/>
        <v>368.17490663819615</v>
      </c>
      <c r="U1464" s="97">
        <f t="shared" si="433"/>
        <v>624.66670350145034</v>
      </c>
      <c r="V1464" s="33">
        <f t="shared" si="434"/>
        <v>999.99999999999955</v>
      </c>
      <c r="W1464" s="101">
        <f t="shared" si="435"/>
        <v>269.40499240212665</v>
      </c>
      <c r="X1464" s="108">
        <f t="shared" si="436"/>
        <v>7.1583898603530081</v>
      </c>
      <c r="Y1464" s="32">
        <f>(uNES*L1464+ uOCEX*G1464+uEREX*'PH + UC'!H1464+uHOEX*I1464+uNES*S1464+ uOCEX*N1464+uEREX*O1464+uHOEX*P1464)/(1+oDR)^A$5:A$65536</f>
        <v>3.1017611225526398</v>
      </c>
    </row>
    <row r="1465" spans="1:25" x14ac:dyDescent="0.25">
      <c r="A1465" s="4">
        <v>1459</v>
      </c>
      <c r="C1465" s="106">
        <f>IF(male=0,VLOOKUP((($A$5:$A$1570/'Life tables'!$I$2)*2)+age,lifetable,13,1),IF(male=1,VLOOKUP((($A$5:$A$1570/'Life tables'!$I$2)*2)+age,lifetable,10,1),"error"))</f>
        <v>1.1679056558138168E-2</v>
      </c>
      <c r="F1465" s="97">
        <f t="shared" si="422"/>
        <v>1.0400281575997461</v>
      </c>
      <c r="G1465" s="97">
        <f t="shared" si="437"/>
        <v>0.10447300508990459</v>
      </c>
      <c r="H1465" s="97">
        <f t="shared" si="423"/>
        <v>2.390736371102774E-3</v>
      </c>
      <c r="I1465" s="97">
        <f t="shared" si="424"/>
        <v>2.390736371102774E-3</v>
      </c>
      <c r="J1465" s="97">
        <f t="shared" si="438"/>
        <v>1.342253690049474E-2</v>
      </c>
      <c r="K1465" s="97">
        <f t="shared" si="425"/>
        <v>5.7638265377996708E-3</v>
      </c>
      <c r="L1465" s="97">
        <f t="shared" si="426"/>
        <v>0.91158731632934153</v>
      </c>
      <c r="M1465" s="97">
        <f t="shared" si="427"/>
        <v>6.1183617027532629</v>
      </c>
      <c r="N1465" s="97">
        <f t="shared" si="439"/>
        <v>0.58921148818578539</v>
      </c>
      <c r="O1465" s="97">
        <f t="shared" si="428"/>
        <v>1.4064417148178658E-2</v>
      </c>
      <c r="P1465" s="97">
        <f t="shared" si="429"/>
        <v>1.4064417148178658E-2</v>
      </c>
      <c r="Q1465" s="97">
        <f t="shared" si="440"/>
        <v>7.8666644911490113E-2</v>
      </c>
      <c r="R1465" s="97">
        <f t="shared" si="430"/>
        <v>1.102497288221025E-3</v>
      </c>
      <c r="S1465" s="97">
        <f t="shared" si="431"/>
        <v>5.4212522380714088</v>
      </c>
      <c r="T1465" s="97">
        <f t="shared" si="432"/>
        <v>368.26699582000811</v>
      </c>
      <c r="U1465" s="97">
        <f t="shared" si="433"/>
        <v>624.67356982527633</v>
      </c>
      <c r="V1465" s="33">
        <f t="shared" si="434"/>
        <v>999.99999999999943</v>
      </c>
      <c r="W1465" s="101">
        <f t="shared" si="435"/>
        <v>265.44005613589729</v>
      </c>
      <c r="X1465" s="108">
        <f t="shared" si="436"/>
        <v>7.0594343547150036</v>
      </c>
      <c r="Y1465" s="32">
        <f>(uNES*L1465+ uOCEX*G1465+uEREX*'PH + UC'!H1465+uHOEX*I1465+uNES*S1465+ uOCEX*N1465+uEREX*O1465+uHOEX*P1465)/(1+oDR)^A$5:A$65536</f>
        <v>3.0580035784739747</v>
      </c>
    </row>
    <row r="1466" spans="1:25" x14ac:dyDescent="0.25">
      <c r="A1466" s="4">
        <v>1460</v>
      </c>
      <c r="C1466" s="106">
        <f>IF(male=0,VLOOKUP((($A$5:$A$1570/'Life tables'!$I$2)*2)+age,lifetable,13,1),IF(male=1,VLOOKUP((($A$5:$A$1570/'Life tables'!$I$2)*2)+age,lifetable,10,1),"error"))</f>
        <v>1.1679056558138168E-2</v>
      </c>
      <c r="F1466" s="97">
        <f t="shared" si="422"/>
        <v>1.0256475353718795</v>
      </c>
      <c r="G1466" s="97">
        <f t="shared" si="437"/>
        <v>0.10302844149013127</v>
      </c>
      <c r="H1466" s="97">
        <f t="shared" si="423"/>
        <v>2.3576793078415297E-3</v>
      </c>
      <c r="I1466" s="97">
        <f t="shared" si="424"/>
        <v>2.3576793078415297E-3</v>
      </c>
      <c r="J1466" s="97">
        <f t="shared" si="438"/>
        <v>1.3236941509547736E-2</v>
      </c>
      <c r="K1466" s="97">
        <f t="shared" si="425"/>
        <v>5.6841292609313768E-3</v>
      </c>
      <c r="L1466" s="97">
        <f t="shared" si="426"/>
        <v>0.89898266449558606</v>
      </c>
      <c r="M1466" s="97">
        <f t="shared" si="427"/>
        <v>6.0337868193431232</v>
      </c>
      <c r="N1466" s="97">
        <f t="shared" si="439"/>
        <v>0.58106674367112177</v>
      </c>
      <c r="O1466" s="97">
        <f t="shared" si="428"/>
        <v>1.38700029408585E-2</v>
      </c>
      <c r="P1466" s="97">
        <f t="shared" si="429"/>
        <v>1.38700029408585E-2</v>
      </c>
      <c r="Q1466" s="97">
        <f t="shared" si="440"/>
        <v>7.75792259838608E-2</v>
      </c>
      <c r="R1466" s="97">
        <f t="shared" si="430"/>
        <v>1.0872573295292514E-3</v>
      </c>
      <c r="S1466" s="97">
        <f t="shared" si="431"/>
        <v>5.346313586476894</v>
      </c>
      <c r="T1466" s="97">
        <f t="shared" si="432"/>
        <v>368.35781198750152</v>
      </c>
      <c r="U1466" s="97">
        <f t="shared" si="433"/>
        <v>624.68034121186679</v>
      </c>
      <c r="V1466" s="33">
        <f t="shared" si="434"/>
        <v>999.99999999999943</v>
      </c>
      <c r="W1466" s="101">
        <f t="shared" si="435"/>
        <v>261.53434708031921</v>
      </c>
      <c r="X1466" s="108">
        <f t="shared" si="436"/>
        <v>6.9618468006311325</v>
      </c>
      <c r="Y1466" s="32">
        <f>(uNES*L1466+ uOCEX*G1466+uEREX*'PH + UC'!H1466+uHOEX*I1466+uNES*S1466+ uOCEX*N1466+uEREX*O1466+uHOEX*P1466)/(1+oDR)^A$5:A$65536</f>
        <v>3.0148633444953652</v>
      </c>
    </row>
    <row r="1467" spans="1:25" x14ac:dyDescent="0.25">
      <c r="A1467" s="4">
        <v>1461</v>
      </c>
      <c r="C1467" s="106">
        <f>IF(male=0,VLOOKUP((($A$5:$A$1570/'Life tables'!$I$2)*2)+age,lifetable,13,1),IF(male=1,VLOOKUP((($A$5:$A$1570/'Life tables'!$I$2)*2)+age,lifetable,10,1),"error"))</f>
        <v>1.2723250509569572E-2</v>
      </c>
      <c r="F1467" s="97">
        <f t="shared" si="422"/>
        <v>1.011465929047358</v>
      </c>
      <c r="G1467" s="97">
        <f t="shared" si="437"/>
        <v>0.10160386945436631</v>
      </c>
      <c r="H1467" s="97">
        <f t="shared" si="423"/>
        <v>2.3250797269619679E-3</v>
      </c>
      <c r="I1467" s="97">
        <f t="shared" si="424"/>
        <v>2.3250797269619679E-3</v>
      </c>
      <c r="J1467" s="97">
        <f t="shared" si="438"/>
        <v>1.4221031024615282E-2</v>
      </c>
      <c r="K1467" s="97">
        <f t="shared" si="425"/>
        <v>5.6055349283793124E-3</v>
      </c>
      <c r="L1467" s="97">
        <f t="shared" si="426"/>
        <v>0.88538533418607313</v>
      </c>
      <c r="M1467" s="97">
        <f t="shared" si="427"/>
        <v>5.9503808715837758</v>
      </c>
      <c r="N1467" s="97">
        <f t="shared" si="439"/>
        <v>0.57303457019227755</v>
      </c>
      <c r="O1467" s="97">
        <f t="shared" si="428"/>
        <v>1.3678275792494783E-2</v>
      </c>
      <c r="P1467" s="97">
        <f t="shared" si="429"/>
        <v>1.3678275792494783E-2</v>
      </c>
      <c r="Q1467" s="97">
        <f t="shared" si="440"/>
        <v>8.3347113102604967E-2</v>
      </c>
      <c r="R1467" s="97">
        <f t="shared" si="430"/>
        <v>1.0722280070253522E-3</v>
      </c>
      <c r="S1467" s="97">
        <f t="shared" si="431"/>
        <v>5.2655704086968784</v>
      </c>
      <c r="T1467" s="97">
        <f t="shared" si="432"/>
        <v>368.45538013162871</v>
      </c>
      <c r="U1467" s="97">
        <f t="shared" si="433"/>
        <v>624.68701897480219</v>
      </c>
      <c r="V1467" s="33">
        <f t="shared" si="434"/>
        <v>999.99999999999943</v>
      </c>
      <c r="W1467" s="101">
        <f t="shared" si="435"/>
        <v>257.43122939331863</v>
      </c>
      <c r="X1467" s="108">
        <f t="shared" si="436"/>
        <v>6.8576008935685087</v>
      </c>
      <c r="Y1467" s="32">
        <f>(uNES*L1467+ uOCEX*G1467+uEREX*'PH + UC'!H1467+uHOEX*I1467+uNES*S1467+ uOCEX*N1467+uEREX*O1467+uHOEX*P1467)/(1+oDR)^A$5:A$65536</f>
        <v>2.9688074856067188</v>
      </c>
    </row>
    <row r="1468" spans="1:25" x14ac:dyDescent="0.25">
      <c r="A1468" s="4">
        <v>1462</v>
      </c>
      <c r="C1468" s="106">
        <f>IF(male=0,VLOOKUP((($A$5:$A$1570/'Life tables'!$I$2)*2)+age,lifetable,13,1),IF(male=1,VLOOKUP((($A$5:$A$1570/'Life tables'!$I$2)*2)+age,lifetable,10,1),"error"))</f>
        <v>1.2723250509569572E-2</v>
      </c>
      <c r="F1468" s="97">
        <f t="shared" si="422"/>
        <v>0.99630841577184881</v>
      </c>
      <c r="G1468" s="97">
        <f t="shared" si="437"/>
        <v>0.10008126552291391</v>
      </c>
      <c r="H1468" s="97">
        <f t="shared" si="423"/>
        <v>2.2902368065867498E-3</v>
      </c>
      <c r="I1468" s="97">
        <f t="shared" si="424"/>
        <v>2.2902368065867498E-3</v>
      </c>
      <c r="J1468" s="97">
        <f t="shared" si="438"/>
        <v>1.4007919084453289E-2</v>
      </c>
      <c r="K1468" s="97">
        <f t="shared" si="425"/>
        <v>5.5215321284300704E-3</v>
      </c>
      <c r="L1468" s="97">
        <f t="shared" si="426"/>
        <v>0.87211722542287806</v>
      </c>
      <c r="M1468" s="97">
        <f t="shared" si="427"/>
        <v>5.8612924777966606</v>
      </c>
      <c r="N1468" s="97">
        <f t="shared" si="439"/>
        <v>0.56445516484921554</v>
      </c>
      <c r="O1468" s="97">
        <f t="shared" si="428"/>
        <v>1.3473486276255598E-2</v>
      </c>
      <c r="P1468" s="97">
        <f t="shared" si="429"/>
        <v>1.3473486276255598E-2</v>
      </c>
      <c r="Q1468" s="97">
        <f t="shared" si="440"/>
        <v>8.2099250050919712E-2</v>
      </c>
      <c r="R1468" s="97">
        <f t="shared" si="430"/>
        <v>1.0561747369942486E-3</v>
      </c>
      <c r="S1468" s="97">
        <f t="shared" si="431"/>
        <v>5.1867349156070199</v>
      </c>
      <c r="T1468" s="97">
        <f t="shared" si="432"/>
        <v>368.55148730076411</v>
      </c>
      <c r="U1468" s="97">
        <f t="shared" si="433"/>
        <v>624.6935966816676</v>
      </c>
      <c r="V1468" s="33">
        <f t="shared" si="434"/>
        <v>999.99999999999943</v>
      </c>
      <c r="W1468" s="101">
        <f t="shared" si="435"/>
        <v>253.35488961994025</v>
      </c>
      <c r="X1468" s="108">
        <f t="shared" si="436"/>
        <v>6.7549160175677123</v>
      </c>
      <c r="Y1468" s="32">
        <f>(uNES*L1468+ uOCEX*G1468+uEREX*'PH + UC'!H1468+uHOEX*I1468+uNES*S1468+ uOCEX*N1468+uEREX*O1468+uHOEX*P1468)/(1+oDR)^A$5:A$65536</f>
        <v>2.9235119199436026</v>
      </c>
    </row>
    <row r="1469" spans="1:25" x14ac:dyDescent="0.25">
      <c r="A1469" s="4">
        <v>1463</v>
      </c>
      <c r="C1469" s="106">
        <f>IF(male=0,VLOOKUP((($A$5:$A$1570/'Life tables'!$I$2)*2)+age,lifetable,13,1),IF(male=1,VLOOKUP((($A$5:$A$1570/'Life tables'!$I$2)*2)+age,lifetable,10,1),"error"))</f>
        <v>1.2723250509569572E-2</v>
      </c>
      <c r="F1469" s="97">
        <f t="shared" si="422"/>
        <v>0.9813786250615909</v>
      </c>
      <c r="G1469" s="97">
        <f t="shared" si="437"/>
        <v>9.8581536799738065E-2</v>
      </c>
      <c r="H1469" s="97">
        <f t="shared" si="423"/>
        <v>2.2559173572495885E-3</v>
      </c>
      <c r="I1469" s="97">
        <f t="shared" si="424"/>
        <v>2.2559173572495885E-3</v>
      </c>
      <c r="J1469" s="97">
        <f t="shared" si="438"/>
        <v>1.3798008883047337E-2</v>
      </c>
      <c r="K1469" s="97">
        <f t="shared" si="425"/>
        <v>5.4387913648548045E-3</v>
      </c>
      <c r="L1469" s="97">
        <f t="shared" si="426"/>
        <v>0.85904845329945156</v>
      </c>
      <c r="M1469" s="97">
        <f t="shared" si="427"/>
        <v>5.7735373925061229</v>
      </c>
      <c r="N1469" s="97">
        <f t="shared" si="439"/>
        <v>0.55600416000315678</v>
      </c>
      <c r="O1469" s="97">
        <f t="shared" si="428"/>
        <v>1.3271761666570505E-2</v>
      </c>
      <c r="P1469" s="97">
        <f t="shared" si="429"/>
        <v>1.3271761666570505E-2</v>
      </c>
      <c r="Q1469" s="97">
        <f t="shared" si="440"/>
        <v>8.0870062680079638E-2</v>
      </c>
      <c r="R1469" s="97">
        <f t="shared" si="430"/>
        <v>1.0403617222918184E-3</v>
      </c>
      <c r="S1469" s="97">
        <f t="shared" si="431"/>
        <v>5.1090792847674535</v>
      </c>
      <c r="T1469" s="97">
        <f t="shared" si="432"/>
        <v>368.64615537232726</v>
      </c>
      <c r="U1469" s="97">
        <f t="shared" si="433"/>
        <v>624.70007583475478</v>
      </c>
      <c r="V1469" s="33">
        <f t="shared" si="434"/>
        <v>999.99999999999955</v>
      </c>
      <c r="W1469" s="101">
        <f t="shared" si="435"/>
        <v>249.34411423023201</v>
      </c>
      <c r="X1469" s="108">
        <f t="shared" si="436"/>
        <v>6.6537687929174396</v>
      </c>
      <c r="Y1469" s="32">
        <f>(uNES*L1469+ uOCEX*G1469+uEREX*'PH + UC'!H1469+uHOEX*I1469+uNES*S1469+ uOCEX*N1469+uEREX*O1469+uHOEX*P1469)/(1+oDR)^A$5:A$65536</f>
        <v>2.8789074619373722</v>
      </c>
    </row>
    <row r="1470" spans="1:25" x14ac:dyDescent="0.25">
      <c r="A1470" s="4">
        <v>1464</v>
      </c>
      <c r="C1470" s="106">
        <f>IF(male=0,VLOOKUP((($A$5:$A$1570/'Life tables'!$I$2)*2)+age,lifetable,13,1),IF(male=1,VLOOKUP((($A$5:$A$1570/'Life tables'!$I$2)*2)+age,lifetable,10,1),"error"))</f>
        <v>1.2723250509569572E-2</v>
      </c>
      <c r="F1470" s="97">
        <f t="shared" si="422"/>
        <v>0.96667309963933368</v>
      </c>
      <c r="G1470" s="97">
        <f t="shared" si="437"/>
        <v>9.7104335994103286E-2</v>
      </c>
      <c r="H1470" s="97">
        <f t="shared" si="423"/>
        <v>2.2221134316286659E-3</v>
      </c>
      <c r="I1470" s="97">
        <f t="shared" si="424"/>
        <v>2.2221134316286659E-3</v>
      </c>
      <c r="J1470" s="97">
        <f t="shared" si="438"/>
        <v>1.3591251811694322E-2</v>
      </c>
      <c r="K1470" s="97">
        <f t="shared" si="425"/>
        <v>5.3572934774546123E-3</v>
      </c>
      <c r="L1470" s="97">
        <f t="shared" si="426"/>
        <v>0.84617599149282419</v>
      </c>
      <c r="M1470" s="97">
        <f t="shared" si="427"/>
        <v>5.6870956932781063</v>
      </c>
      <c r="N1470" s="97">
        <f t="shared" si="439"/>
        <v>0.54767963708053713</v>
      </c>
      <c r="O1470" s="97">
        <f t="shared" si="428"/>
        <v>1.3073056167287401E-2</v>
      </c>
      <c r="P1470" s="97">
        <f t="shared" si="429"/>
        <v>1.3073056167287401E-2</v>
      </c>
      <c r="Q1470" s="97">
        <f t="shared" si="440"/>
        <v>7.9659271936121545E-2</v>
      </c>
      <c r="R1470" s="97">
        <f t="shared" si="430"/>
        <v>1.0247853729979839E-3</v>
      </c>
      <c r="S1470" s="97">
        <f t="shared" si="431"/>
        <v>5.0325858865538748</v>
      </c>
      <c r="T1470" s="97">
        <f t="shared" si="432"/>
        <v>368.73940589607508</v>
      </c>
      <c r="U1470" s="97">
        <f t="shared" si="433"/>
        <v>624.70645791360528</v>
      </c>
      <c r="V1470" s="33">
        <f t="shared" si="434"/>
        <v>999.99999999999955</v>
      </c>
      <c r="W1470" s="101">
        <f t="shared" si="435"/>
        <v>245.39784788225697</v>
      </c>
      <c r="X1470" s="108">
        <f t="shared" si="436"/>
        <v>6.5541361903191717</v>
      </c>
      <c r="Y1470" s="32">
        <f>(uNES*L1470+ uOCEX*G1470+uEREX*'PH + UC'!H1470+uHOEX*I1470+uNES*S1470+ uOCEX*N1470+uEREX*O1470+uHOEX*P1470)/(1+oDR)^A$5:A$65536</f>
        <v>2.8349835652165667</v>
      </c>
    </row>
    <row r="1471" spans="1:25" x14ac:dyDescent="0.25">
      <c r="A1471" s="4">
        <v>1465</v>
      </c>
      <c r="C1471" s="106">
        <f>IF(male=0,VLOOKUP((($A$5:$A$1570/'Life tables'!$I$2)*2)+age,lifetable,13,1),IF(male=1,VLOOKUP((($A$5:$A$1570/'Life tables'!$I$2)*2)+age,lifetable,10,1),"error"))</f>
        <v>1.2723250509569572E-2</v>
      </c>
      <c r="F1471" s="97">
        <f t="shared" si="422"/>
        <v>0.95218843696133548</v>
      </c>
      <c r="G1471" s="97">
        <f t="shared" si="437"/>
        <v>9.564932131336959E-2</v>
      </c>
      <c r="H1471" s="97">
        <f t="shared" si="423"/>
        <v>2.1888172082193259E-3</v>
      </c>
      <c r="I1471" s="97">
        <f t="shared" si="424"/>
        <v>2.1888172082193259E-3</v>
      </c>
      <c r="J1471" s="97">
        <f t="shared" si="438"/>
        <v>1.338760003123454E-2</v>
      </c>
      <c r="K1471" s="97">
        <f t="shared" si="425"/>
        <v>5.2770196093631944E-3</v>
      </c>
      <c r="L1471" s="97">
        <f t="shared" si="426"/>
        <v>0.83349686159092951</v>
      </c>
      <c r="M1471" s="97">
        <f t="shared" si="427"/>
        <v>5.6019477533578357</v>
      </c>
      <c r="N1471" s="97">
        <f t="shared" si="439"/>
        <v>0.53947970598234785</v>
      </c>
      <c r="O1471" s="97">
        <f t="shared" si="428"/>
        <v>1.2877324661938862E-2</v>
      </c>
      <c r="P1471" s="97">
        <f t="shared" si="429"/>
        <v>1.2877324661938862E-2</v>
      </c>
      <c r="Q1471" s="97">
        <f t="shared" si="440"/>
        <v>7.8466602906668376E-2</v>
      </c>
      <c r="R1471" s="97">
        <f t="shared" si="430"/>
        <v>1.0094421524725512E-3</v>
      </c>
      <c r="S1471" s="97">
        <f t="shared" si="431"/>
        <v>4.9572373529924691</v>
      </c>
      <c r="T1471" s="97">
        <f t="shared" si="432"/>
        <v>368.83126009901298</v>
      </c>
      <c r="U1471" s="97">
        <f t="shared" si="433"/>
        <v>624.71274437536715</v>
      </c>
      <c r="V1471" s="33">
        <f t="shared" si="434"/>
        <v>999.99999999999955</v>
      </c>
      <c r="W1471" s="101">
        <f t="shared" si="435"/>
        <v>241.51505219707553</v>
      </c>
      <c r="X1471" s="108">
        <f t="shared" si="436"/>
        <v>6.4559955256194321</v>
      </c>
      <c r="Y1471" s="32">
        <f>(uNES*L1471+ uOCEX*G1471+uEREX*'PH + UC'!H1471+uHOEX*I1471+uNES*S1471+ uOCEX*N1471+uEREX*O1471+uHOEX*P1471)/(1+oDR)^A$5:A$65536</f>
        <v>2.7917298444510772</v>
      </c>
    </row>
    <row r="1472" spans="1:25" x14ac:dyDescent="0.25">
      <c r="A1472" s="4">
        <v>1466</v>
      </c>
      <c r="C1472" s="106">
        <f>IF(male=0,VLOOKUP((($A$5:$A$1570/'Life tables'!$I$2)*2)+age,lifetable,13,1),IF(male=1,VLOOKUP((($A$5:$A$1570/'Life tables'!$I$2)*2)+age,lifetable,10,1),"error"))</f>
        <v>1.2723250509569572E-2</v>
      </c>
      <c r="F1472" s="97">
        <f t="shared" si="422"/>
        <v>0.93792128821240972</v>
      </c>
      <c r="G1472" s="97">
        <f t="shared" si="437"/>
        <v>9.421615636204278E-2</v>
      </c>
      <c r="H1472" s="97">
        <f t="shared" si="423"/>
        <v>2.1560209890239637E-3</v>
      </c>
      <c r="I1472" s="97">
        <f t="shared" si="424"/>
        <v>2.1560209890239637E-3</v>
      </c>
      <c r="J1472" s="97">
        <f t="shared" si="438"/>
        <v>1.3187006457922224E-2</v>
      </c>
      <c r="K1472" s="97">
        <f t="shared" si="425"/>
        <v>5.1979512014774139E-3</v>
      </c>
      <c r="L1472" s="97">
        <f t="shared" si="426"/>
        <v>0.82100813221291935</v>
      </c>
      <c r="M1472" s="97">
        <f t="shared" si="427"/>
        <v>5.5180742374070224</v>
      </c>
      <c r="N1472" s="97">
        <f t="shared" si="439"/>
        <v>0.53140250467361938</v>
      </c>
      <c r="O1472" s="97">
        <f t="shared" si="428"/>
        <v>1.2684522703943176E-2</v>
      </c>
      <c r="P1472" s="97">
        <f t="shared" si="429"/>
        <v>1.2684522703943176E-2</v>
      </c>
      <c r="Q1472" s="97">
        <f t="shared" si="440"/>
        <v>7.7291784761219978E-2</v>
      </c>
      <c r="R1472" s="97">
        <f t="shared" si="430"/>
        <v>9.9432857658707805E-4</v>
      </c>
      <c r="S1472" s="97">
        <f t="shared" si="431"/>
        <v>4.8830165739877094</v>
      </c>
      <c r="T1472" s="97">
        <f t="shared" si="432"/>
        <v>368.92173889023212</v>
      </c>
      <c r="U1472" s="97">
        <f t="shared" si="433"/>
        <v>624.71893665514517</v>
      </c>
      <c r="V1472" s="33">
        <f t="shared" si="434"/>
        <v>999.99999999999955</v>
      </c>
      <c r="W1472" s="101">
        <f t="shared" si="435"/>
        <v>237.69470548770872</v>
      </c>
      <c r="X1472" s="108">
        <f t="shared" si="436"/>
        <v>6.3593244546222252</v>
      </c>
      <c r="Y1472" s="32">
        <f>(uNES*L1472+ uOCEX*G1472+uEREX*'PH + UC'!H1472+uHOEX*I1472+uNES*S1472+ uOCEX*N1472+uEREX*O1472+uHOEX*P1472)/(1+oDR)^A$5:A$65536</f>
        <v>2.7491360728866159</v>
      </c>
    </row>
    <row r="1473" spans="1:25" x14ac:dyDescent="0.25">
      <c r="A1473" s="4">
        <v>1467</v>
      </c>
      <c r="C1473" s="106">
        <f>IF(male=0,VLOOKUP((($A$5:$A$1570/'Life tables'!$I$2)*2)+age,lifetable,13,1),IF(male=1,VLOOKUP((($A$5:$A$1570/'Life tables'!$I$2)*2)+age,lifetable,10,1),"error"))</f>
        <v>1.2723250509569572E-2</v>
      </c>
      <c r="F1473" s="97">
        <f t="shared" si="422"/>
        <v>0.92386835732761119</v>
      </c>
      <c r="G1473" s="97">
        <f t="shared" si="437"/>
        <v>9.2804510043500849E-2</v>
      </c>
      <c r="H1473" s="97">
        <f t="shared" si="423"/>
        <v>2.1237171973031523E-3</v>
      </c>
      <c r="I1473" s="97">
        <f t="shared" si="424"/>
        <v>2.1237171973031523E-3</v>
      </c>
      <c r="J1473" s="97">
        <f t="shared" si="438"/>
        <v>1.2989424749670598E-2</v>
      </c>
      <c r="K1473" s="97">
        <f t="shared" si="425"/>
        <v>5.1200699870354877E-3</v>
      </c>
      <c r="L1473" s="97">
        <f t="shared" si="426"/>
        <v>0.80870691815279794</v>
      </c>
      <c r="M1473" s="97">
        <f t="shared" si="427"/>
        <v>5.4354560972946144</v>
      </c>
      <c r="N1473" s="97">
        <f t="shared" si="439"/>
        <v>0.52344619877806109</v>
      </c>
      <c r="O1473" s="97">
        <f t="shared" si="428"/>
        <v>1.2494606506928428E-2</v>
      </c>
      <c r="P1473" s="97">
        <f t="shared" si="429"/>
        <v>1.2494606506928428E-2</v>
      </c>
      <c r="Q1473" s="97">
        <f t="shared" si="440"/>
        <v>7.6134550692194269E-2</v>
      </c>
      <c r="R1473" s="97">
        <f t="shared" si="430"/>
        <v>9.7944121296638753E-4</v>
      </c>
      <c r="S1473" s="97">
        <f t="shared" si="431"/>
        <v>4.8099066935975356</v>
      </c>
      <c r="T1473" s="97">
        <f t="shared" si="432"/>
        <v>369.01086286567397</v>
      </c>
      <c r="U1473" s="97">
        <f t="shared" si="433"/>
        <v>624.72503616634515</v>
      </c>
      <c r="V1473" s="33">
        <f t="shared" si="434"/>
        <v>999.99999999999955</v>
      </c>
      <c r="W1473" s="101">
        <f t="shared" si="435"/>
        <v>233.93580249232932</v>
      </c>
      <c r="X1473" s="108">
        <f t="shared" si="436"/>
        <v>6.264100967980359</v>
      </c>
      <c r="Y1473" s="32">
        <f>(uNES*L1473+ uOCEX*G1473+uEREX*'PH + UC'!H1473+uHOEX*I1473+uNES*S1473+ uOCEX*N1473+uEREX*O1473+uHOEX*P1473)/(1+oDR)^A$5:A$65536</f>
        <v>2.7071921799173495</v>
      </c>
    </row>
    <row r="1474" spans="1:25" x14ac:dyDescent="0.25">
      <c r="A1474" s="4">
        <v>1468</v>
      </c>
      <c r="C1474" s="106">
        <f>IF(male=0,VLOOKUP((($A$5:$A$1570/'Life tables'!$I$2)*2)+age,lifetable,13,1),IF(male=1,VLOOKUP((($A$5:$A$1570/'Life tables'!$I$2)*2)+age,lifetable,10,1),"error"))</f>
        <v>1.2723250509569572E-2</v>
      </c>
      <c r="F1474" s="97">
        <f t="shared" si="422"/>
        <v>0.91002640003943436</v>
      </c>
      <c r="G1474" s="97">
        <f t="shared" si="437"/>
        <v>9.1414056464282967E-2</v>
      </c>
      <c r="H1474" s="97">
        <f t="shared" si="423"/>
        <v>2.0918983753854181E-3</v>
      </c>
      <c r="I1474" s="97">
        <f t="shared" si="424"/>
        <v>2.0918983753854181E-3</v>
      </c>
      <c r="J1474" s="97">
        <f t="shared" si="438"/>
        <v>1.2794809292655687E-2</v>
      </c>
      <c r="K1474" s="97">
        <f t="shared" si="425"/>
        <v>5.0433579863365732E-3</v>
      </c>
      <c r="L1474" s="97">
        <f t="shared" si="426"/>
        <v>0.79659037954538836</v>
      </c>
      <c r="M1474" s="97">
        <f t="shared" si="427"/>
        <v>5.3540745679409252</v>
      </c>
      <c r="N1474" s="97">
        <f t="shared" si="439"/>
        <v>0.51560898117784237</v>
      </c>
      <c r="O1474" s="97">
        <f t="shared" si="428"/>
        <v>1.2307532935179315E-2</v>
      </c>
      <c r="P1474" s="97">
        <f t="shared" si="429"/>
        <v>1.2307532935179315E-2</v>
      </c>
      <c r="Q1474" s="97">
        <f t="shared" si="440"/>
        <v>7.4994637856715618E-2</v>
      </c>
      <c r="R1474" s="97">
        <f t="shared" si="430"/>
        <v>9.6477668023970244E-4</v>
      </c>
      <c r="S1474" s="97">
        <f t="shared" si="431"/>
        <v>4.7378911063557689</v>
      </c>
      <c r="T1474" s="97">
        <f t="shared" si="432"/>
        <v>369.09865231282333</v>
      </c>
      <c r="U1474" s="97">
        <f t="shared" si="433"/>
        <v>624.73104430101171</v>
      </c>
      <c r="V1474" s="33">
        <f t="shared" si="434"/>
        <v>999.99999999999943</v>
      </c>
      <c r="W1474" s="101">
        <f t="shared" si="435"/>
        <v>230.23735411162139</v>
      </c>
      <c r="X1474" s="108">
        <f t="shared" si="436"/>
        <v>6.1703033861644121</v>
      </c>
      <c r="Y1474" s="32">
        <f>(uNES*L1474+ uOCEX*G1474+uEREX*'PH + UC'!H1474+uHOEX*I1474+uNES*S1474+ uOCEX*N1474+uEREX*O1474+uHOEX*P1474)/(1+oDR)^A$5:A$65536</f>
        <v>2.6658882486960676</v>
      </c>
    </row>
    <row r="1475" spans="1:25" x14ac:dyDescent="0.25">
      <c r="A1475" s="4">
        <v>1469</v>
      </c>
      <c r="C1475" s="106">
        <f>IF(male=0,VLOOKUP((($A$5:$A$1570/'Life tables'!$I$2)*2)+age,lifetable,13,1),IF(male=1,VLOOKUP((($A$5:$A$1570/'Life tables'!$I$2)*2)+age,lifetable,10,1),"error"))</f>
        <v>1.2723250509569572E-2</v>
      </c>
      <c r="F1475" s="97">
        <f t="shared" si="422"/>
        <v>0.89639222294946819</v>
      </c>
      <c r="G1475" s="97">
        <f t="shared" si="437"/>
        <v>9.0044474840835345E-2</v>
      </c>
      <c r="H1475" s="97">
        <f t="shared" si="423"/>
        <v>2.0605571825332313E-3</v>
      </c>
      <c r="I1475" s="97">
        <f t="shared" si="424"/>
        <v>2.0605571825332313E-3</v>
      </c>
      <c r="J1475" s="97">
        <f t="shared" si="438"/>
        <v>1.2603115188263932E-2</v>
      </c>
      <c r="K1475" s="97">
        <f t="shared" si="425"/>
        <v>4.9677975015958798E-3</v>
      </c>
      <c r="L1475" s="97">
        <f t="shared" si="426"/>
        <v>0.78465572105370662</v>
      </c>
      <c r="M1475" s="97">
        <f t="shared" si="427"/>
        <v>5.2739111632149438</v>
      </c>
      <c r="N1475" s="97">
        <f t="shared" si="439"/>
        <v>0.50788907161849417</v>
      </c>
      <c r="O1475" s="97">
        <f t="shared" si="428"/>
        <v>1.2123259494206199E-2</v>
      </c>
      <c r="P1475" s="97">
        <f t="shared" si="429"/>
        <v>1.2123259494206199E-2</v>
      </c>
      <c r="Q1475" s="97">
        <f t="shared" si="440"/>
        <v>7.3871787319148619E-2</v>
      </c>
      <c r="R1475" s="97">
        <f t="shared" si="430"/>
        <v>9.5033164730136074E-4</v>
      </c>
      <c r="S1475" s="97">
        <f t="shared" si="431"/>
        <v>4.6669534536415869</v>
      </c>
      <c r="T1475" s="97">
        <f t="shared" si="432"/>
        <v>369.18512721533074</v>
      </c>
      <c r="U1475" s="97">
        <f t="shared" si="433"/>
        <v>624.73696243016059</v>
      </c>
      <c r="V1475" s="33">
        <f t="shared" si="434"/>
        <v>999.99999999999943</v>
      </c>
      <c r="W1475" s="101">
        <f t="shared" si="435"/>
        <v>226.59838715024677</v>
      </c>
      <c r="X1475" s="108">
        <f t="shared" si="436"/>
        <v>6.0779103545081021</v>
      </c>
      <c r="Y1475" s="32">
        <f>(uNES*L1475+ uOCEX*G1475+uEREX*'PH + UC'!H1475+uHOEX*I1475+uNES*S1475+ uOCEX*N1475+uEREX*O1475+uHOEX*P1475)/(1+oDR)^A$5:A$65536</f>
        <v>2.6252145137812781</v>
      </c>
    </row>
    <row r="1476" spans="1:25" x14ac:dyDescent="0.25">
      <c r="A1476" s="4">
        <v>1470</v>
      </c>
      <c r="C1476" s="106">
        <f>IF(male=0,VLOOKUP((($A$5:$A$1570/'Life tables'!$I$2)*2)+age,lifetable,13,1),IF(male=1,VLOOKUP((($A$5:$A$1570/'Life tables'!$I$2)*2)+age,lifetable,10,1),"error"))</f>
        <v>1.2723250509569572E-2</v>
      </c>
      <c r="F1476" s="97">
        <f t="shared" si="422"/>
        <v>0.88296268262350053</v>
      </c>
      <c r="G1476" s="97">
        <f t="shared" si="437"/>
        <v>8.8695449408612528E-2</v>
      </c>
      <c r="H1476" s="97">
        <f t="shared" si="423"/>
        <v>2.0296863928629017E-3</v>
      </c>
      <c r="I1476" s="97">
        <f t="shared" si="424"/>
        <v>2.0296863928629017E-3</v>
      </c>
      <c r="J1476" s="97">
        <f t="shared" si="438"/>
        <v>1.2414298240369522E-2</v>
      </c>
      <c r="K1476" s="97">
        <f t="shared" si="425"/>
        <v>4.8933711119297525E-3</v>
      </c>
      <c r="L1476" s="97">
        <f t="shared" si="426"/>
        <v>0.77290019107686292</v>
      </c>
      <c r="M1476" s="97">
        <f t="shared" si="427"/>
        <v>5.1949476718846022</v>
      </c>
      <c r="N1476" s="97">
        <f t="shared" si="439"/>
        <v>0.50028471631891136</v>
      </c>
      <c r="O1476" s="97">
        <f t="shared" si="428"/>
        <v>1.1941744321435889E-2</v>
      </c>
      <c r="P1476" s="97">
        <f t="shared" si="429"/>
        <v>1.1941744321435889E-2</v>
      </c>
      <c r="Q1476" s="97">
        <f t="shared" si="440"/>
        <v>7.2765743994373203E-2</v>
      </c>
      <c r="R1476" s="97">
        <f t="shared" si="430"/>
        <v>9.3610283258107533E-4</v>
      </c>
      <c r="S1476" s="97">
        <f t="shared" si="431"/>
        <v>4.597077620095865</v>
      </c>
      <c r="T1476" s="97">
        <f t="shared" si="432"/>
        <v>369.27030725756549</v>
      </c>
      <c r="U1476" s="97">
        <f t="shared" si="433"/>
        <v>624.74279190410505</v>
      </c>
      <c r="V1476" s="33">
        <f t="shared" si="434"/>
        <v>999.99999999999932</v>
      </c>
      <c r="W1476" s="101">
        <f t="shared" si="435"/>
        <v>223.01794406236638</v>
      </c>
      <c r="X1476" s="108">
        <f t="shared" si="436"/>
        <v>5.9869008383288493</v>
      </c>
      <c r="Y1476" s="32">
        <f>(uNES*L1476+ uOCEX*G1476+uEREX*'PH + UC'!H1476+uHOEX*I1476+uNES*S1476+ uOCEX*N1476+uEREX*O1476+uHOEX*P1476)/(1+oDR)^A$5:A$65536</f>
        <v>2.5851613588206495</v>
      </c>
    </row>
    <row r="1477" spans="1:25" x14ac:dyDescent="0.25">
      <c r="A1477" s="4">
        <v>1471</v>
      </c>
      <c r="C1477" s="106">
        <f>IF(male=0,VLOOKUP((($A$5:$A$1570/'Life tables'!$I$2)*2)+age,lifetable,13,1),IF(male=1,VLOOKUP((($A$5:$A$1570/'Life tables'!$I$2)*2)+age,lifetable,10,1),"error"))</f>
        <v>1.2723250509569572E-2</v>
      </c>
      <c r="F1477" s="97">
        <f t="shared" si="422"/>
        <v>0.86973468470912363</v>
      </c>
      <c r="G1477" s="97">
        <f t="shared" si="437"/>
        <v>8.7366669333439034E-2</v>
      </c>
      <c r="H1477" s="97">
        <f t="shared" si="423"/>
        <v>1.9992788933161985E-3</v>
      </c>
      <c r="I1477" s="97">
        <f t="shared" si="424"/>
        <v>1.9992788933161985E-3</v>
      </c>
      <c r="J1477" s="97">
        <f t="shared" si="438"/>
        <v>1.2228314942928076E-2</v>
      </c>
      <c r="K1477" s="97">
        <f t="shared" si="425"/>
        <v>4.8200616684654467E-3</v>
      </c>
      <c r="L1477" s="97">
        <f t="shared" si="426"/>
        <v>0.76132108097765872</v>
      </c>
      <c r="M1477" s="97">
        <f t="shared" si="427"/>
        <v>5.1171661536197259</v>
      </c>
      <c r="N1477" s="97">
        <f t="shared" si="439"/>
        <v>0.49279418758642829</v>
      </c>
      <c r="O1477" s="97">
        <f t="shared" si="428"/>
        <v>1.1762946177023535E-2</v>
      </c>
      <c r="P1477" s="97">
        <f t="shared" si="429"/>
        <v>1.1762946177023535E-2</v>
      </c>
      <c r="Q1477" s="97">
        <f t="shared" si="440"/>
        <v>7.1676256591798007E-2</v>
      </c>
      <c r="R1477" s="97">
        <f t="shared" si="430"/>
        <v>9.2208700332368598E-4</v>
      </c>
      <c r="S1477" s="97">
        <f t="shared" si="431"/>
        <v>4.5282477300841286</v>
      </c>
      <c r="T1477" s="97">
        <f t="shared" si="432"/>
        <v>369.35421182910022</v>
      </c>
      <c r="U1477" s="97">
        <f t="shared" si="433"/>
        <v>624.74853405277679</v>
      </c>
      <c r="V1477" s="33">
        <f t="shared" si="434"/>
        <v>999.99999999999932</v>
      </c>
      <c r="W1477" s="101">
        <f t="shared" si="435"/>
        <v>219.49508270115018</v>
      </c>
      <c r="X1477" s="108">
        <f t="shared" si="436"/>
        <v>5.8972541181223335</v>
      </c>
      <c r="Y1477" s="32">
        <f>(uNES*L1477+ uOCEX*G1477+uEREX*'PH + UC'!H1477+uHOEX*I1477+uNES*S1477+ uOCEX*N1477+uEREX*O1477+uHOEX*P1477)/(1+oDR)^A$5:A$65536</f>
        <v>2.5457193142701953</v>
      </c>
    </row>
    <row r="1478" spans="1:25" x14ac:dyDescent="0.25">
      <c r="A1478" s="4">
        <v>1472</v>
      </c>
      <c r="C1478" s="106">
        <f>IF(male=0,VLOOKUP((($A$5:$A$1570/'Life tables'!$I$2)*2)+age,lifetable,13,1),IF(male=1,VLOOKUP((($A$5:$A$1570/'Life tables'!$I$2)*2)+age,lifetable,10,1),"error"))</f>
        <v>1.2723250509569572E-2</v>
      </c>
      <c r="F1478" s="97">
        <f t="shared" si="422"/>
        <v>0.85670518307494736</v>
      </c>
      <c r="G1478" s="97">
        <f t="shared" si="437"/>
        <v>8.6057828625041521E-2</v>
      </c>
      <c r="H1478" s="97">
        <f t="shared" si="423"/>
        <v>1.9693276816816416E-3</v>
      </c>
      <c r="I1478" s="97">
        <f t="shared" si="424"/>
        <v>1.9693276816816416E-3</v>
      </c>
      <c r="J1478" s="97">
        <f t="shared" si="438"/>
        <v>1.2045122467874161E-2</v>
      </c>
      <c r="K1478" s="97">
        <f t="shared" si="425"/>
        <v>4.7478522895706577E-3</v>
      </c>
      <c r="L1478" s="97">
        <f t="shared" si="426"/>
        <v>0.7499157243290977</v>
      </c>
      <c r="M1478" s="97">
        <f t="shared" si="427"/>
        <v>5.0405489350473873</v>
      </c>
      <c r="N1478" s="97">
        <f t="shared" si="439"/>
        <v>0.48541578343694025</v>
      </c>
      <c r="O1478" s="97">
        <f t="shared" si="428"/>
        <v>1.158682443478498E-2</v>
      </c>
      <c r="P1478" s="97">
        <f t="shared" si="429"/>
        <v>1.158682443478498E-2</v>
      </c>
      <c r="Q1478" s="97">
        <f t="shared" si="440"/>
        <v>7.060307756010753E-2</v>
      </c>
      <c r="R1478" s="97">
        <f t="shared" si="430"/>
        <v>9.0828097487835396E-4</v>
      </c>
      <c r="S1478" s="97">
        <f t="shared" si="431"/>
        <v>4.4604481442058912</v>
      </c>
      <c r="T1478" s="97">
        <f t="shared" si="432"/>
        <v>369.43686002912818</v>
      </c>
      <c r="U1478" s="97">
        <f t="shared" si="433"/>
        <v>624.75419018604123</v>
      </c>
      <c r="V1478" s="33">
        <f t="shared" si="434"/>
        <v>999.99999999999932</v>
      </c>
      <c r="W1478" s="101">
        <f t="shared" si="435"/>
        <v>216.02887607222513</v>
      </c>
      <c r="X1478" s="108">
        <f t="shared" si="436"/>
        <v>5.8089497848299043</v>
      </c>
      <c r="Y1478" s="32">
        <f>(uNES*L1478+ uOCEX*G1478+uEREX*'PH + UC'!H1478+uHOEX*I1478+uNES*S1478+ uOCEX*N1478+uEREX*O1478+uHOEX*P1478)/(1+oDR)^A$5:A$65536</f>
        <v>2.5068790551486577</v>
      </c>
    </row>
    <row r="1479" spans="1:25" x14ac:dyDescent="0.25">
      <c r="A1479" s="4">
        <v>1473</v>
      </c>
      <c r="C1479" s="106">
        <f>IF(male=0,VLOOKUP((($A$5:$A$1570/'Life tables'!$I$2)*2)+age,lifetable,13,1),IF(male=1,VLOOKUP((($A$5:$A$1570/'Life tables'!$I$2)*2)+age,lifetable,10,1),"error"))</f>
        <v>1.2723250509569572E-2</v>
      </c>
      <c r="F1479" s="97">
        <f t="shared" si="422"/>
        <v>0.84387117897056818</v>
      </c>
      <c r="G1479" s="97">
        <f t="shared" si="437"/>
        <v>8.4768626052665899E-2</v>
      </c>
      <c r="H1479" s="97">
        <f t="shared" si="423"/>
        <v>1.9398258646635012E-3</v>
      </c>
      <c r="I1479" s="97">
        <f t="shared" si="424"/>
        <v>1.9398258646635012E-3</v>
      </c>
      <c r="J1479" s="97">
        <f t="shared" si="438"/>
        <v>1.1864678653310562E-2</v>
      </c>
      <c r="K1479" s="97">
        <f t="shared" si="425"/>
        <v>4.6767263561980736E-3</v>
      </c>
      <c r="L1479" s="97">
        <f t="shared" si="426"/>
        <v>0.73868149617906664</v>
      </c>
      <c r="M1479" s="97">
        <f t="shared" si="427"/>
        <v>4.9650786058593352</v>
      </c>
      <c r="N1479" s="97">
        <f t="shared" si="439"/>
        <v>0.47814782722004112</v>
      </c>
      <c r="O1479" s="97">
        <f t="shared" si="428"/>
        <v>1.1413339073248823E-2</v>
      </c>
      <c r="P1479" s="97">
        <f t="shared" si="429"/>
        <v>1.1413339073248823E-2</v>
      </c>
      <c r="Q1479" s="97">
        <f t="shared" si="440"/>
        <v>6.9545963032738953E-2</v>
      </c>
      <c r="R1479" s="97">
        <f t="shared" si="430"/>
        <v>8.9468160999714203E-4</v>
      </c>
      <c r="S1479" s="97">
        <f t="shared" si="431"/>
        <v>4.39366345585006</v>
      </c>
      <c r="T1479" s="97">
        <f t="shared" si="432"/>
        <v>369.51827067081422</v>
      </c>
      <c r="U1479" s="97">
        <f t="shared" si="433"/>
        <v>624.75976159400739</v>
      </c>
      <c r="V1479" s="33">
        <f t="shared" si="434"/>
        <v>999.99999999999932</v>
      </c>
      <c r="W1479" s="101">
        <f t="shared" si="435"/>
        <v>212.61841209099899</v>
      </c>
      <c r="X1479" s="108">
        <f t="shared" si="436"/>
        <v>5.7219677351776586</v>
      </c>
      <c r="Y1479" s="32">
        <f>(uNES*L1479+ uOCEX*G1479+uEREX*'PH + UC'!H1479+uHOEX*I1479+uNES*S1479+ uOCEX*N1479+uEREX*O1479+uHOEX*P1479)/(1+oDR)^A$5:A$65536</f>
        <v>2.4686313988265081</v>
      </c>
    </row>
    <row r="1480" spans="1:25" x14ac:dyDescent="0.25">
      <c r="A1480" s="4">
        <v>1474</v>
      </c>
      <c r="C1480" s="106">
        <f>IF(male=0,VLOOKUP((($A$5:$A$1570/'Life tables'!$I$2)*2)+age,lifetable,13,1),IF(male=1,VLOOKUP((($A$5:$A$1570/'Life tables'!$I$2)*2)+age,lifetable,10,1),"error"))</f>
        <v>1.2723250509569572E-2</v>
      </c>
      <c r="F1480" s="97">
        <f t="shared" ref="F1480:F1543" si="441">E1479*(1-pCAPH)+(L1479+G1479+H1479+I1479)*(1-pCAPH)+(S1479+N1479+O1479+P1479)*(pUAPH)</f>
        <v>0.83122972020649377</v>
      </c>
      <c r="G1480" s="97">
        <f t="shared" si="437"/>
        <v>8.3498765062699098E-2</v>
      </c>
      <c r="H1480" s="97">
        <f t="shared" ref="H1480:H1543" si="442">F1480*rrEREX</f>
        <v>1.9107666559966723E-3</v>
      </c>
      <c r="I1480" s="97">
        <f t="shared" ref="I1480:I1543" si="443">F1480*rrHOEX</f>
        <v>1.9107666559966723E-3</v>
      </c>
      <c r="J1480" s="97">
        <f t="shared" si="438"/>
        <v>1.1686941991978219E-2</v>
      </c>
      <c r="K1480" s="97">
        <f t="shared" ref="K1480:K1543" si="444">F1480*amr + I1480*amrHOEX</f>
        <v>4.6066675073405281E-3</v>
      </c>
      <c r="L1480" s="97">
        <f t="shared" ref="L1480:L1543" si="445">F1480-SUM(G1480:K1480)</f>
        <v>0.72761581233248263</v>
      </c>
      <c r="M1480" s="97">
        <f t="shared" ref="M1480:M1543" si="446">E1479*pCAPH+(L1479+G1479+H1479+I1479)*pCAPH+(S1479+N1479+O1479+P1479)*(1-pUAPH)</f>
        <v>4.8907380149711637</v>
      </c>
      <c r="N1480" s="97">
        <f t="shared" si="439"/>
        <v>0.47098866724914251</v>
      </c>
      <c r="O1480" s="97">
        <f t="shared" ref="O1480:O1543" si="447">M1480*rrEREXc</f>
        <v>1.1242450666827405E-2</v>
      </c>
      <c r="P1480" s="97">
        <f t="shared" ref="P1480:P1543" si="448">M1480*rrHOEXc</f>
        <v>1.1242450666827405E-2</v>
      </c>
      <c r="Q1480" s="97">
        <f t="shared" si="440"/>
        <v>6.8504672774083314E-2</v>
      </c>
      <c r="R1480" s="97">
        <f t="shared" ref="R1480:R1543" si="449">M1480*amrc + P1480*amrHOEX</f>
        <v>8.8128581814291473E-4</v>
      </c>
      <c r="S1480" s="97">
        <f t="shared" ref="S1480:S1543" si="450">M1480-SUM(N1480:R1480)</f>
        <v>4.3278784877961405</v>
      </c>
      <c r="T1480" s="97">
        <f t="shared" ref="T1480:T1543" si="451">J1480+Q1480+T1479</f>
        <v>369.5984622855803</v>
      </c>
      <c r="U1480" s="97">
        <f t="shared" ref="U1480:U1543" si="452">K1480+R1480+U1479</f>
        <v>624.76524954733281</v>
      </c>
      <c r="V1480" s="33">
        <f t="shared" ref="V1480:V1543" si="453">SUM(G1480:I1480,L1480,N1480,O1480,P1480,S1480,T1480,U1480)</f>
        <v>999.9999999999992</v>
      </c>
      <c r="W1480" s="101">
        <f t="shared" ref="W1480:W1543" si="454">IF(A1480=1,((cPH1_+cPHr+(cNES*L1480+(cNES+cOSEX)*G1480+(cNES+cEREX)*H1480+(cNES+cHOEX)*I1480 + (cNES+cNES)*S1480 +(cNES+ cOSEX)*N1480 + (cNES+cEREX)*O1480 + (cNES+cHOEX)*P1480)))/(1+cDR)^A$5:A$65536,(cPHr+(cNES*L1480+(cNES+cOSEX)*G1480+(cNES+cEREX)*H1480+(cNES+cHOEX)*I1480 + (cNES+cNES)*S1480 +(cNES+ cOSEX)*N1480 + (cNES+cEREX)*O1480 + (cNES+cHOEX)*P1480))/(1+cDR)^A$5:A$65536)</f>
        <v>209.26279334380769</v>
      </c>
      <c r="X1480" s="108">
        <f t="shared" ref="X1480:X1543" si="455">(L1480+G1480+H1480+I1480+N1480+O1480+P1480+S1480)</f>
        <v>5.6362881670861125</v>
      </c>
      <c r="Y1480" s="32">
        <f>(uNES*L1480+ uOCEX*G1480+uEREX*'PH + UC'!H1480+uHOEX*I1480+uNES*S1480+ uOCEX*N1480+uEREX*O1480+uHOEX*P1480)/(1+oDR)^A$5:A$65536</f>
        <v>2.43096730284902</v>
      </c>
    </row>
    <row r="1481" spans="1:25" x14ac:dyDescent="0.25">
      <c r="A1481" s="4">
        <v>1475</v>
      </c>
      <c r="C1481" s="106">
        <f>IF(male=0,VLOOKUP((($A$5:$A$1570/'Life tables'!$I$2)*2)+age,lifetable,13,1),IF(male=1,VLOOKUP((($A$5:$A$1570/'Life tables'!$I$2)*2)+age,lifetable,10,1),"error"))</f>
        <v>1.2723250509569572E-2</v>
      </c>
      <c r="F1481" s="97">
        <f t="shared" si="441"/>
        <v>0.81877790035326214</v>
      </c>
      <c r="G1481" s="97">
        <f t="shared" si="437"/>
        <v>8.2247953698218829E-2</v>
      </c>
      <c r="H1481" s="97">
        <f t="shared" si="442"/>
        <v>1.8821433746056726E-3</v>
      </c>
      <c r="I1481" s="97">
        <f t="shared" si="443"/>
        <v>1.8821433746056726E-3</v>
      </c>
      <c r="J1481" s="97">
        <f t="shared" si="438"/>
        <v>1.1511871619995933E-2</v>
      </c>
      <c r="K1481" s="97">
        <f t="shared" si="444"/>
        <v>4.5376596355925234E-3</v>
      </c>
      <c r="L1481" s="97">
        <f t="shared" si="445"/>
        <v>0.71671612865024348</v>
      </c>
      <c r="M1481" s="97">
        <f t="shared" si="446"/>
        <v>4.8175102667328504</v>
      </c>
      <c r="N1481" s="97">
        <f t="shared" si="439"/>
        <v>0.46393667643654074</v>
      </c>
      <c r="O1481" s="97">
        <f t="shared" si="447"/>
        <v>1.1074120377105897E-2</v>
      </c>
      <c r="P1481" s="97">
        <f t="shared" si="448"/>
        <v>1.1074120377105897E-2</v>
      </c>
      <c r="Q1481" s="97">
        <f t="shared" si="440"/>
        <v>6.7478970126406718E-2</v>
      </c>
      <c r="R1481" s="97">
        <f t="shared" si="449"/>
        <v>8.6809055480649878E-4</v>
      </c>
      <c r="S1481" s="97">
        <f t="shared" si="450"/>
        <v>4.2630782888608847</v>
      </c>
      <c r="T1481" s="97">
        <f t="shared" si="451"/>
        <v>369.67745312732671</v>
      </c>
      <c r="U1481" s="97">
        <f t="shared" si="452"/>
        <v>624.77065529752326</v>
      </c>
      <c r="V1481" s="33">
        <f t="shared" si="453"/>
        <v>999.99999999999932</v>
      </c>
      <c r="W1481" s="101">
        <f t="shared" si="454"/>
        <v>205.96113685282623</v>
      </c>
      <c r="X1481" s="108">
        <f t="shared" si="455"/>
        <v>5.5518915751493108</v>
      </c>
      <c r="Y1481" s="32">
        <f>(uNES*L1481+ uOCEX*G1481+uEREX*'PH + UC'!H1481+uHOEX*I1481+uNES*S1481+ uOCEX*N1481+uEREX*O1481+uHOEX*P1481)/(1+oDR)^A$5:A$65536</f>
        <v>2.3938778627928743</v>
      </c>
    </row>
    <row r="1482" spans="1:25" x14ac:dyDescent="0.25">
      <c r="A1482" s="4">
        <v>1476</v>
      </c>
      <c r="C1482" s="106">
        <f>IF(male=0,VLOOKUP((($A$5:$A$1570/'Life tables'!$I$2)*2)+age,lifetable,13,1),IF(male=1,VLOOKUP((($A$5:$A$1570/'Life tables'!$I$2)*2)+age,lifetable,10,1),"error"))</f>
        <v>1.2723250509569572E-2</v>
      </c>
      <c r="F1482" s="97">
        <f t="shared" si="441"/>
        <v>0.80651285795903527</v>
      </c>
      <c r="G1482" s="97">
        <f t="shared" si="437"/>
        <v>8.1015904520399265E-2</v>
      </c>
      <c r="H1482" s="97">
        <f t="shared" si="442"/>
        <v>1.8539494428061066E-3</v>
      </c>
      <c r="I1482" s="97">
        <f t="shared" si="443"/>
        <v>1.8539494428061066E-3</v>
      </c>
      <c r="J1482" s="97">
        <f t="shared" si="438"/>
        <v>1.1339427305859916E-2</v>
      </c>
      <c r="K1482" s="97">
        <f t="shared" si="444"/>
        <v>4.4696868828141417E-3</v>
      </c>
      <c r="L1482" s="97">
        <f t="shared" si="445"/>
        <v>0.70597994036434975</v>
      </c>
      <c r="M1482" s="97">
        <f t="shared" si="446"/>
        <v>4.7453787171902766</v>
      </c>
      <c r="N1482" s="97">
        <f t="shared" si="439"/>
        <v>0.45699025193339288</v>
      </c>
      <c r="O1482" s="97">
        <f t="shared" si="447"/>
        <v>1.0908309944248559E-2</v>
      </c>
      <c r="P1482" s="97">
        <f t="shared" si="448"/>
        <v>1.0908309944248559E-2</v>
      </c>
      <c r="Q1482" s="97">
        <f t="shared" si="440"/>
        <v>6.6468621957485069E-2</v>
      </c>
      <c r="R1482" s="97">
        <f t="shared" si="449"/>
        <v>8.5509282083302634E-4</v>
      </c>
      <c r="S1482" s="97">
        <f t="shared" si="450"/>
        <v>4.1992481305900684</v>
      </c>
      <c r="T1482" s="97">
        <f t="shared" si="451"/>
        <v>369.75526117659007</v>
      </c>
      <c r="U1482" s="97">
        <f t="shared" si="452"/>
        <v>624.7759800772269</v>
      </c>
      <c r="V1482" s="33">
        <f t="shared" si="453"/>
        <v>999.99999999999932</v>
      </c>
      <c r="W1482" s="101">
        <f t="shared" si="454"/>
        <v>202.71257384469149</v>
      </c>
      <c r="X1482" s="108">
        <f t="shared" si="455"/>
        <v>5.4687587461823197</v>
      </c>
      <c r="Y1482" s="32">
        <f>(uNES*L1482+ uOCEX*G1482+uEREX*'PH + UC'!H1482+uHOEX*I1482+uNES*S1482+ uOCEX*N1482+uEREX*O1482+uHOEX*P1482)/(1+oDR)^A$5:A$65536</f>
        <v>2.3573543101557668</v>
      </c>
    </row>
    <row r="1483" spans="1:25" x14ac:dyDescent="0.25">
      <c r="A1483" s="4">
        <v>1477</v>
      </c>
      <c r="C1483" s="106">
        <f>IF(male=0,VLOOKUP((($A$5:$A$1570/'Life tables'!$I$2)*2)+age,lifetable,13,1),IF(male=1,VLOOKUP((($A$5:$A$1570/'Life tables'!$I$2)*2)+age,lifetable,10,1),"error"))</f>
        <v>1.2723250509569572E-2</v>
      </c>
      <c r="F1483" s="97">
        <f t="shared" si="441"/>
        <v>0.79443177578498658</v>
      </c>
      <c r="G1483" s="97">
        <f t="shared" si="437"/>
        <v>7.9802334531704128E-2</v>
      </c>
      <c r="H1483" s="97">
        <f t="shared" si="442"/>
        <v>1.826178384547033E-3</v>
      </c>
      <c r="I1483" s="97">
        <f t="shared" si="443"/>
        <v>1.826178384547033E-3</v>
      </c>
      <c r="J1483" s="97">
        <f t="shared" si="438"/>
        <v>1.1169569439693444E-2</v>
      </c>
      <c r="K1483" s="97">
        <f t="shared" si="444"/>
        <v>4.4027336358935729E-3</v>
      </c>
      <c r="L1483" s="97">
        <f t="shared" si="445"/>
        <v>0.6954047814086014</v>
      </c>
      <c r="M1483" s="97">
        <f t="shared" si="446"/>
        <v>4.6743269703973329</v>
      </c>
      <c r="N1483" s="97">
        <f t="shared" si="439"/>
        <v>0.45014781477456473</v>
      </c>
      <c r="O1483" s="97">
        <f t="shared" si="447"/>
        <v>1.0744981678521308E-2</v>
      </c>
      <c r="P1483" s="97">
        <f t="shared" si="448"/>
        <v>1.0744981678521308E-2</v>
      </c>
      <c r="Q1483" s="97">
        <f t="shared" si="440"/>
        <v>6.5473398608947894E-2</v>
      </c>
      <c r="R1483" s="97">
        <f t="shared" si="449"/>
        <v>8.4228966175739712E-4</v>
      </c>
      <c r="S1483" s="97">
        <f t="shared" si="450"/>
        <v>4.1363735039950207</v>
      </c>
      <c r="T1483" s="97">
        <f t="shared" si="451"/>
        <v>369.83190414463871</v>
      </c>
      <c r="U1483" s="97">
        <f t="shared" si="452"/>
        <v>624.78122510052458</v>
      </c>
      <c r="V1483" s="33">
        <f t="shared" si="453"/>
        <v>999.99999999999932</v>
      </c>
      <c r="W1483" s="101">
        <f t="shared" si="454"/>
        <v>199.51624952277828</v>
      </c>
      <c r="X1483" s="108">
        <f t="shared" si="455"/>
        <v>5.3868707548360275</v>
      </c>
      <c r="Y1483" s="32">
        <f>(uNES*L1483+ uOCEX*G1483+uEREX*'PH + UC'!H1483+uHOEX*I1483+uNES*S1483+ uOCEX*N1483+uEREX*O1483+uHOEX*P1483)/(1+oDR)^A$5:A$65536</f>
        <v>2.3213880102784903</v>
      </c>
    </row>
    <row r="1484" spans="1:25" x14ac:dyDescent="0.25">
      <c r="A1484" s="4">
        <v>1478</v>
      </c>
      <c r="C1484" s="106">
        <f>IF(male=0,VLOOKUP((($A$5:$A$1570/'Life tables'!$I$2)*2)+age,lifetable,13,1),IF(male=1,VLOOKUP((($A$5:$A$1570/'Life tables'!$I$2)*2)+age,lifetable,10,1),"error"))</f>
        <v>1.2723250509569572E-2</v>
      </c>
      <c r="F1484" s="97">
        <f t="shared" si="441"/>
        <v>0.78253188005783414</v>
      </c>
      <c r="G1484" s="97">
        <f t="shared" si="437"/>
        <v>7.8606965100802062E-2</v>
      </c>
      <c r="H1484" s="97">
        <f t="shared" si="442"/>
        <v>1.7988238236927463E-3</v>
      </c>
      <c r="I1484" s="97">
        <f t="shared" si="443"/>
        <v>1.7988238236927463E-3</v>
      </c>
      <c r="J1484" s="97">
        <f t="shared" si="438"/>
        <v>1.1002259022737621E-2</v>
      </c>
      <c r="K1484" s="97">
        <f t="shared" si="444"/>
        <v>4.3367845226046555E-3</v>
      </c>
      <c r="L1484" s="97">
        <f t="shared" si="445"/>
        <v>0.68498822376430435</v>
      </c>
      <c r="M1484" s="97">
        <f t="shared" si="446"/>
        <v>4.6043388747781941</v>
      </c>
      <c r="N1484" s="97">
        <f t="shared" si="439"/>
        <v>0.44340780952830988</v>
      </c>
      <c r="O1484" s="97">
        <f t="shared" si="447"/>
        <v>1.0584098451929582E-2</v>
      </c>
      <c r="P1484" s="97">
        <f t="shared" si="448"/>
        <v>1.0584098451929582E-2</v>
      </c>
      <c r="Q1484" s="97">
        <f t="shared" si="440"/>
        <v>6.4493073845324558E-2</v>
      </c>
      <c r="R1484" s="97">
        <f t="shared" si="449"/>
        <v>8.2967816714877814E-4</v>
      </c>
      <c r="S1484" s="97">
        <f t="shared" si="450"/>
        <v>4.0744401163335517</v>
      </c>
      <c r="T1484" s="97">
        <f t="shared" si="451"/>
        <v>369.90739947750677</v>
      </c>
      <c r="U1484" s="97">
        <f t="shared" si="452"/>
        <v>624.78639156321435</v>
      </c>
      <c r="V1484" s="33">
        <f t="shared" si="453"/>
        <v>999.99999999999932</v>
      </c>
      <c r="W1484" s="101">
        <f t="shared" si="454"/>
        <v>196.37132284307759</v>
      </c>
      <c r="X1484" s="108">
        <f t="shared" si="455"/>
        <v>5.3062089592782131</v>
      </c>
      <c r="Y1484" s="32">
        <f>(uNES*L1484+ uOCEX*G1484+uEREX*'PH + UC'!H1484+uHOEX*I1484+uNES*S1484+ uOCEX*N1484+uEREX*O1484+uHOEX*P1484)/(1+oDR)^A$5:A$65536</f>
        <v>2.2859704602989841</v>
      </c>
    </row>
    <row r="1485" spans="1:25" x14ac:dyDescent="0.25">
      <c r="A1485" s="4">
        <v>1479</v>
      </c>
      <c r="C1485" s="106">
        <f>IF(male=0,VLOOKUP((($A$5:$A$1570/'Life tables'!$I$2)*2)+age,lifetable,13,1),IF(male=1,VLOOKUP((($A$5:$A$1570/'Life tables'!$I$2)*2)+age,lifetable,10,1),"error"))</f>
        <v>1.2723250509569572E-2</v>
      </c>
      <c r="F1485" s="97">
        <f t="shared" si="441"/>
        <v>0.77081043973890873</v>
      </c>
      <c r="G1485" s="97">
        <f t="shared" ref="G1485:G1548" si="456">F1485*(rrOSEX)</f>
        <v>7.7429521889142996E-2</v>
      </c>
      <c r="H1485" s="97">
        <f t="shared" si="442"/>
        <v>1.7718794823425672E-3</v>
      </c>
      <c r="I1485" s="97">
        <f t="shared" si="443"/>
        <v>1.7718794823425672E-3</v>
      </c>
      <c r="J1485" s="97">
        <f t="shared" ref="J1485:J1548" si="457">F1485*mr + G1485*mr + H1485*mr+I1485*mr</f>
        <v>1.0837457657074607E-2</v>
      </c>
      <c r="K1485" s="97">
        <f t="shared" si="444"/>
        <v>4.2718244075560605E-3</v>
      </c>
      <c r="L1485" s="97">
        <f t="shared" si="445"/>
        <v>0.67472787682044988</v>
      </c>
      <c r="M1485" s="97">
        <f t="shared" si="446"/>
        <v>4.5353985195393047</v>
      </c>
      <c r="N1485" s="97">
        <f t="shared" ref="N1485:N1548" si="458">M1485*rrOSEXc</f>
        <v>0.43676870395073614</v>
      </c>
      <c r="O1485" s="97">
        <f t="shared" si="447"/>
        <v>1.0425623689970505E-2</v>
      </c>
      <c r="P1485" s="97">
        <f t="shared" si="448"/>
        <v>1.0425623689970505E-2</v>
      </c>
      <c r="Q1485" s="97">
        <f t="shared" ref="Q1485:Q1548" si="459">M1485*mr + N1485*mr + O1485*mr+P1485*mr</f>
        <v>6.3527424803786786E-2</v>
      </c>
      <c r="R1485" s="97">
        <f t="shared" si="449"/>
        <v>8.1725546996406172E-4</v>
      </c>
      <c r="S1485" s="97">
        <f t="shared" si="450"/>
        <v>4.0134338879348768</v>
      </c>
      <c r="T1485" s="97">
        <f t="shared" si="451"/>
        <v>369.98176435996766</v>
      </c>
      <c r="U1485" s="97">
        <f t="shared" si="452"/>
        <v>624.79148064309186</v>
      </c>
      <c r="V1485" s="33">
        <f t="shared" si="453"/>
        <v>999.99999999999932</v>
      </c>
      <c r="W1485" s="101">
        <f t="shared" si="454"/>
        <v>193.27696629362146</v>
      </c>
      <c r="X1485" s="108">
        <f t="shared" si="455"/>
        <v>5.2267549969398317</v>
      </c>
      <c r="Y1485" s="32">
        <f>(uNES*L1485+ uOCEX*G1485+uEREX*'PH + UC'!H1485+uHOEX*I1485+uNES*S1485+ uOCEX*N1485+uEREX*O1485+uHOEX*P1485)/(1+oDR)^A$5:A$65536</f>
        <v>2.2510932871378415</v>
      </c>
    </row>
    <row r="1486" spans="1:25" x14ac:dyDescent="0.25">
      <c r="A1486" s="4">
        <v>1480</v>
      </c>
      <c r="C1486" s="106">
        <f>IF(male=0,VLOOKUP((($A$5:$A$1570/'Life tables'!$I$2)*2)+age,lifetable,13,1),IF(male=1,VLOOKUP((($A$5:$A$1570/'Life tables'!$I$2)*2)+age,lifetable,10,1),"error"))</f>
        <v>1.2723250509569572E-2</v>
      </c>
      <c r="F1486" s="97">
        <f t="shared" si="441"/>
        <v>0.75926476580917224</v>
      </c>
      <c r="G1486" s="97">
        <f t="shared" si="456"/>
        <v>7.6269734779136747E-2</v>
      </c>
      <c r="H1486" s="97">
        <f t="shared" si="442"/>
        <v>1.7453391791872972E-3</v>
      </c>
      <c r="I1486" s="97">
        <f t="shared" si="443"/>
        <v>1.7453391791872972E-3</v>
      </c>
      <c r="J1486" s="97">
        <f t="shared" si="457"/>
        <v>1.0675127535575094E-2</v>
      </c>
      <c r="K1486" s="97">
        <f t="shared" si="444"/>
        <v>4.207838388228872E-3</v>
      </c>
      <c r="L1486" s="97">
        <f t="shared" si="445"/>
        <v>0.66462138674785698</v>
      </c>
      <c r="M1486" s="97">
        <f t="shared" si="446"/>
        <v>4.4674902311306592</v>
      </c>
      <c r="N1486" s="97">
        <f t="shared" si="458"/>
        <v>0.43022898864501924</v>
      </c>
      <c r="O1486" s="97">
        <f t="shared" si="447"/>
        <v>1.0269521363498334E-2</v>
      </c>
      <c r="P1486" s="97">
        <f t="shared" si="448"/>
        <v>1.0269521363498334E-2</v>
      </c>
      <c r="Q1486" s="97">
        <f t="shared" si="459"/>
        <v>6.2576231944581923E-2</v>
      </c>
      <c r="R1486" s="97">
        <f t="shared" si="449"/>
        <v>8.050187459102072E-4</v>
      </c>
      <c r="S1486" s="97">
        <f t="shared" si="450"/>
        <v>3.953340949068151</v>
      </c>
      <c r="T1486" s="97">
        <f t="shared" si="451"/>
        <v>370.05501571944779</v>
      </c>
      <c r="U1486" s="97">
        <f t="shared" si="452"/>
        <v>624.79649350022601</v>
      </c>
      <c r="V1486" s="33">
        <f t="shared" si="453"/>
        <v>999.99999999999932</v>
      </c>
      <c r="W1486" s="101">
        <f t="shared" si="454"/>
        <v>190.23236567740139</v>
      </c>
      <c r="X1486" s="108">
        <f t="shared" si="455"/>
        <v>5.1484907803255346</v>
      </c>
      <c r="Y1486" s="32">
        <f>(uNES*L1486+ uOCEX*G1486+uEREX*'PH + UC'!H1486+uHOEX*I1486+uNES*S1486+ uOCEX*N1486+uEREX*O1486+uHOEX*P1486)/(1+oDR)^A$5:A$65536</f>
        <v>2.2167482455147831</v>
      </c>
    </row>
    <row r="1487" spans="1:25" x14ac:dyDescent="0.25">
      <c r="A1487" s="4">
        <v>1481</v>
      </c>
      <c r="C1487" s="106">
        <f>IF(male=0,VLOOKUP((($A$5:$A$1570/'Life tables'!$I$2)*2)+age,lifetable,13,1),IF(male=1,VLOOKUP((($A$5:$A$1570/'Life tables'!$I$2)*2)+age,lifetable,10,1),"error"))</f>
        <v>1.2723250509569572E-2</v>
      </c>
      <c r="F1487" s="97">
        <f t="shared" si="441"/>
        <v>0.74789221056963895</v>
      </c>
      <c r="G1487" s="97">
        <f t="shared" si="456"/>
        <v>7.5127337803878855E-2</v>
      </c>
      <c r="H1487" s="97">
        <f t="shared" si="442"/>
        <v>1.7191968279010822E-3</v>
      </c>
      <c r="I1487" s="97">
        <f t="shared" si="443"/>
        <v>1.7191968279010822E-3</v>
      </c>
      <c r="J1487" s="97">
        <f t="shared" si="457"/>
        <v>1.0515231432062365E-2</v>
      </c>
      <c r="K1487" s="97">
        <f t="shared" si="444"/>
        <v>4.144811791099527E-3</v>
      </c>
      <c r="L1487" s="97">
        <f t="shared" si="445"/>
        <v>0.65466643588679607</v>
      </c>
      <c r="M1487" s="97">
        <f t="shared" si="446"/>
        <v>4.4005985697558962</v>
      </c>
      <c r="N1487" s="97">
        <f t="shared" si="458"/>
        <v>0.42378717672531735</v>
      </c>
      <c r="O1487" s="97">
        <f t="shared" si="447"/>
        <v>1.0115755980702149E-2</v>
      </c>
      <c r="P1487" s="97">
        <f t="shared" si="448"/>
        <v>1.0115755980702149E-2</v>
      </c>
      <c r="Q1487" s="97">
        <f t="shared" si="459"/>
        <v>6.1639279002149591E-2</v>
      </c>
      <c r="R1487" s="97">
        <f t="shared" si="449"/>
        <v>7.9296521281537748E-4</v>
      </c>
      <c r="S1487" s="97">
        <f t="shared" si="450"/>
        <v>3.8941476368542096</v>
      </c>
      <c r="T1487" s="97">
        <f t="shared" si="451"/>
        <v>370.12717022988198</v>
      </c>
      <c r="U1487" s="97">
        <f t="shared" si="452"/>
        <v>624.80143127722988</v>
      </c>
      <c r="V1487" s="33">
        <f t="shared" si="453"/>
        <v>999.99999999999932</v>
      </c>
      <c r="W1487" s="101">
        <f t="shared" si="454"/>
        <v>187.23671989872858</v>
      </c>
      <c r="X1487" s="108">
        <f t="shared" si="455"/>
        <v>5.0713984928874085</v>
      </c>
      <c r="Y1487" s="32">
        <f>(uNES*L1487+ uOCEX*G1487+uEREX*'PH + UC'!H1487+uHOEX*I1487+uNES*S1487+ uOCEX*N1487+uEREX*O1487+uHOEX*P1487)/(1+oDR)^A$5:A$65536</f>
        <v>2.1829272159956155</v>
      </c>
    </row>
    <row r="1488" spans="1:25" x14ac:dyDescent="0.25">
      <c r="A1488" s="4">
        <v>1482</v>
      </c>
      <c r="C1488" s="106">
        <f>IF(male=0,VLOOKUP((($A$5:$A$1570/'Life tables'!$I$2)*2)+age,lifetable,13,1),IF(male=1,VLOOKUP((($A$5:$A$1570/'Life tables'!$I$2)*2)+age,lifetable,10,1),"error"))</f>
        <v>1.2723250509569572E-2</v>
      </c>
      <c r="F1488" s="97">
        <f t="shared" si="441"/>
        <v>0.73669016695667011</v>
      </c>
      <c r="G1488" s="97">
        <f t="shared" si="456"/>
        <v>7.400206907837055E-2</v>
      </c>
      <c r="H1488" s="97">
        <f t="shared" si="442"/>
        <v>1.6934464355674633E-3</v>
      </c>
      <c r="I1488" s="97">
        <f t="shared" si="443"/>
        <v>1.6934464355674633E-3</v>
      </c>
      <c r="J1488" s="97">
        <f t="shared" si="457"/>
        <v>1.0357732691685453E-2</v>
      </c>
      <c r="K1488" s="97">
        <f t="shared" si="444"/>
        <v>4.082730167845181E-3</v>
      </c>
      <c r="L1488" s="97">
        <f t="shared" si="445"/>
        <v>0.644860742147634</v>
      </c>
      <c r="M1488" s="97">
        <f t="shared" si="446"/>
        <v>4.3347083259307375</v>
      </c>
      <c r="N1488" s="97">
        <f t="shared" si="458"/>
        <v>0.4174418034853411</v>
      </c>
      <c r="O1488" s="97">
        <f t="shared" si="447"/>
        <v>9.9642925791946467E-3</v>
      </c>
      <c r="P1488" s="97">
        <f t="shared" si="448"/>
        <v>9.9642925791946467E-3</v>
      </c>
      <c r="Q1488" s="97">
        <f t="shared" si="459"/>
        <v>6.0716352936915706E-2</v>
      </c>
      <c r="R1488" s="97">
        <f t="shared" si="449"/>
        <v>7.8109213000878721E-4</v>
      </c>
      <c r="S1488" s="97">
        <f t="shared" si="450"/>
        <v>3.8358404922200826</v>
      </c>
      <c r="T1488" s="97">
        <f t="shared" si="451"/>
        <v>370.19824431551058</v>
      </c>
      <c r="U1488" s="97">
        <f t="shared" si="452"/>
        <v>624.80629509952769</v>
      </c>
      <c r="V1488" s="33">
        <f t="shared" si="453"/>
        <v>999.9999999999992</v>
      </c>
      <c r="W1488" s="101">
        <f t="shared" si="454"/>
        <v>184.28924075298337</v>
      </c>
      <c r="X1488" s="108">
        <f t="shared" si="455"/>
        <v>4.9954605849609521</v>
      </c>
      <c r="Y1488" s="32">
        <f>(uNES*L1488+ uOCEX*G1488+uEREX*'PH + UC'!H1488+uHOEX*I1488+uNES*S1488+ uOCEX*N1488+uEREX*O1488+uHOEX*P1488)/(1+oDR)^A$5:A$65536</f>
        <v>2.1496222030691756</v>
      </c>
    </row>
    <row r="1489" spans="1:25" x14ac:dyDescent="0.25">
      <c r="A1489" s="4">
        <v>1483</v>
      </c>
      <c r="C1489" s="106">
        <f>IF(male=0,VLOOKUP((($A$5:$A$1570/'Life tables'!$I$2)*2)+age,lifetable,13,1),IF(male=1,VLOOKUP((($A$5:$A$1570/'Life tables'!$I$2)*2)+age,lifetable,10,1),"error"))</f>
        <v>1.2723250509569572E-2</v>
      </c>
      <c r="F1489" s="97">
        <f t="shared" si="441"/>
        <v>0.72565606787164871</v>
      </c>
      <c r="G1489" s="97">
        <f t="shared" si="456"/>
        <v>7.2893670732183086E-2</v>
      </c>
      <c r="H1489" s="97">
        <f t="shared" si="442"/>
        <v>1.6680821011384867E-3</v>
      </c>
      <c r="I1489" s="97">
        <f t="shared" si="443"/>
        <v>1.6680821011384867E-3</v>
      </c>
      <c r="J1489" s="97">
        <f t="shared" si="457"/>
        <v>1.0202595221494479E-2</v>
      </c>
      <c r="K1489" s="97">
        <f t="shared" si="444"/>
        <v>4.0215792916287758E-3</v>
      </c>
      <c r="L1489" s="97">
        <f t="shared" si="445"/>
        <v>0.63520205842406541</v>
      </c>
      <c r="M1489" s="97">
        <f t="shared" si="446"/>
        <v>4.2698045170893035</v>
      </c>
      <c r="N1489" s="97">
        <f t="shared" si="458"/>
        <v>0.41119142607153469</v>
      </c>
      <c r="O1489" s="97">
        <f t="shared" si="447"/>
        <v>9.8150967182110121E-3</v>
      </c>
      <c r="P1489" s="97">
        <f t="shared" si="448"/>
        <v>9.8150967182110121E-3</v>
      </c>
      <c r="Q1489" s="97">
        <f t="shared" si="459"/>
        <v>5.9807243887757149E-2</v>
      </c>
      <c r="R1489" s="97">
        <f t="shared" si="449"/>
        <v>7.6939679770917898E-4</v>
      </c>
      <c r="S1489" s="97">
        <f t="shared" si="450"/>
        <v>3.7784062568958805</v>
      </c>
      <c r="T1489" s="97">
        <f t="shared" si="451"/>
        <v>370.26825415461985</v>
      </c>
      <c r="U1489" s="97">
        <f t="shared" si="452"/>
        <v>624.81108607561703</v>
      </c>
      <c r="V1489" s="33">
        <f t="shared" si="453"/>
        <v>999.99999999999932</v>
      </c>
      <c r="W1489" s="101">
        <f t="shared" si="454"/>
        <v>181.38915271970282</v>
      </c>
      <c r="X1489" s="108">
        <f t="shared" si="455"/>
        <v>4.9206597697623629</v>
      </c>
      <c r="Y1489" s="32">
        <f>(uNES*L1489+ uOCEX*G1489+uEREX*'PH + UC'!H1489+uHOEX*I1489+uNES*S1489+ uOCEX*N1489+uEREX*O1489+uHOEX*P1489)/(1+oDR)^A$5:A$65536</f>
        <v>2.1168253332538156</v>
      </c>
    </row>
    <row r="1490" spans="1:25" x14ac:dyDescent="0.25">
      <c r="A1490" s="4">
        <v>1484</v>
      </c>
      <c r="C1490" s="106">
        <f>IF(male=0,VLOOKUP((($A$5:$A$1570/'Life tables'!$I$2)*2)+age,lifetable,13,1),IF(male=1,VLOOKUP((($A$5:$A$1570/'Life tables'!$I$2)*2)+age,lifetable,10,1),"error"))</f>
        <v>1.2723250509569572E-2</v>
      </c>
      <c r="F1490" s="97">
        <f t="shared" si="441"/>
        <v>0.71478738552455878</v>
      </c>
      <c r="G1490" s="97">
        <f t="shared" si="456"/>
        <v>7.1801888843518999E-2</v>
      </c>
      <c r="H1490" s="97">
        <f t="shared" si="442"/>
        <v>1.6430980139257724E-3</v>
      </c>
      <c r="I1490" s="97">
        <f t="shared" si="443"/>
        <v>1.6430980139257724E-3</v>
      </c>
      <c r="J1490" s="97">
        <f t="shared" si="457"/>
        <v>1.0049783481211513E-2</v>
      </c>
      <c r="K1490" s="97">
        <f t="shared" si="444"/>
        <v>3.9613451534611628E-3</v>
      </c>
      <c r="L1490" s="97">
        <f t="shared" si="445"/>
        <v>0.62568817201851556</v>
      </c>
      <c r="M1490" s="97">
        <f t="shared" si="446"/>
        <v>4.2058723842378036</v>
      </c>
      <c r="N1490" s="97">
        <f t="shared" si="458"/>
        <v>0.40503462316081884</v>
      </c>
      <c r="O1490" s="97">
        <f t="shared" si="447"/>
        <v>9.6681344709166669E-3</v>
      </c>
      <c r="P1490" s="97">
        <f t="shared" si="448"/>
        <v>9.6681344709166669E-3</v>
      </c>
      <c r="Q1490" s="97">
        <f t="shared" si="459"/>
        <v>5.8911745125129797E-2</v>
      </c>
      <c r="R1490" s="97">
        <f t="shared" si="449"/>
        <v>7.578765564218346E-4</v>
      </c>
      <c r="S1490" s="97">
        <f t="shared" si="450"/>
        <v>3.7218318704535998</v>
      </c>
      <c r="T1490" s="97">
        <f t="shared" si="451"/>
        <v>370.33721568322619</v>
      </c>
      <c r="U1490" s="97">
        <f t="shared" si="452"/>
        <v>624.81580529732696</v>
      </c>
      <c r="V1490" s="33">
        <f t="shared" si="453"/>
        <v>999.99999999999932</v>
      </c>
      <c r="W1490" s="101">
        <f t="shared" si="454"/>
        <v>178.53569275895586</v>
      </c>
      <c r="X1490" s="108">
        <f t="shared" si="455"/>
        <v>4.8469790194461382</v>
      </c>
      <c r="Y1490" s="32">
        <f>(uNES*L1490+ uOCEX*G1490+uEREX*'PH + UC'!H1490+uHOEX*I1490+uNES*S1490+ uOCEX*N1490+uEREX*O1490+uHOEX*P1490)/(1+oDR)^A$5:A$65536</f>
        <v>2.0845288532329507</v>
      </c>
    </row>
    <row r="1491" spans="1:25" x14ac:dyDescent="0.25">
      <c r="A1491" s="4">
        <v>1485</v>
      </c>
      <c r="C1491" s="106">
        <f>IF(male=0,VLOOKUP((($A$5:$A$1570/'Life tables'!$I$2)*2)+age,lifetable,13,1),IF(male=1,VLOOKUP((($A$5:$A$1570/'Life tables'!$I$2)*2)+age,lifetable,10,1),"error"))</f>
        <v>1.2723250509569572E-2</v>
      </c>
      <c r="F1491" s="97">
        <f t="shared" si="441"/>
        <v>0.70408163079101937</v>
      </c>
      <c r="G1491" s="97">
        <f t="shared" si="456"/>
        <v>7.072647337462476E-2</v>
      </c>
      <c r="H1491" s="97">
        <f t="shared" si="442"/>
        <v>1.6184884521225156E-3</v>
      </c>
      <c r="I1491" s="97">
        <f t="shared" si="443"/>
        <v>1.6184884521225156E-3</v>
      </c>
      <c r="J1491" s="97">
        <f t="shared" si="457"/>
        <v>9.8992624741905694E-3</v>
      </c>
      <c r="K1491" s="97">
        <f t="shared" si="444"/>
        <v>3.9020139586377852E-3</v>
      </c>
      <c r="L1491" s="97">
        <f t="shared" si="445"/>
        <v>0.61631690407932127</v>
      </c>
      <c r="M1491" s="97">
        <f t="shared" si="446"/>
        <v>4.1428973886551184</v>
      </c>
      <c r="N1491" s="97">
        <f t="shared" si="458"/>
        <v>0.39896999464284977</v>
      </c>
      <c r="O1491" s="97">
        <f t="shared" si="447"/>
        <v>9.5233724168228371E-3</v>
      </c>
      <c r="P1491" s="97">
        <f t="shared" si="448"/>
        <v>9.5233724168228371E-3</v>
      </c>
      <c r="Q1491" s="97">
        <f t="shared" si="459"/>
        <v>5.8029653004853618E-2</v>
      </c>
      <c r="R1491" s="97">
        <f t="shared" si="449"/>
        <v>7.4652878634403773E-4</v>
      </c>
      <c r="S1491" s="97">
        <f t="shared" si="450"/>
        <v>3.6661044673874255</v>
      </c>
      <c r="T1491" s="97">
        <f t="shared" si="451"/>
        <v>370.40514459870525</v>
      </c>
      <c r="U1491" s="97">
        <f t="shared" si="452"/>
        <v>624.82045384007199</v>
      </c>
      <c r="V1491" s="33">
        <f t="shared" si="453"/>
        <v>999.99999999999932</v>
      </c>
      <c r="W1491" s="101">
        <f t="shared" si="454"/>
        <v>175.72811011095536</v>
      </c>
      <c r="X1491" s="108">
        <f t="shared" si="455"/>
        <v>4.7744015612221116</v>
      </c>
      <c r="Y1491" s="32">
        <f>(uNES*L1491+ uOCEX*G1491+uEREX*'PH + UC'!H1491+uHOEX*I1491+uNES*S1491+ uOCEX*N1491+uEREX*O1491+uHOEX*P1491)/(1+oDR)^A$5:A$65536</f>
        <v>2.0527251280192225</v>
      </c>
    </row>
    <row r="1492" spans="1:25" x14ac:dyDescent="0.25">
      <c r="A1492" s="4">
        <v>1486</v>
      </c>
      <c r="C1492" s="106">
        <f>IF(male=0,VLOOKUP((($A$5:$A$1570/'Life tables'!$I$2)*2)+age,lifetable,13,1),IF(male=1,VLOOKUP((($A$5:$A$1570/'Life tables'!$I$2)*2)+age,lifetable,10,1),"error"))</f>
        <v>1.2723250509569572E-2</v>
      </c>
      <c r="F1492" s="97">
        <f t="shared" si="441"/>
        <v>0.69353635258234558</v>
      </c>
      <c r="G1492" s="97">
        <f t="shared" si="456"/>
        <v>6.9667178108512154E-2</v>
      </c>
      <c r="H1492" s="97">
        <f t="shared" si="442"/>
        <v>1.59424778135543E-3</v>
      </c>
      <c r="I1492" s="97">
        <f t="shared" si="443"/>
        <v>1.59424778135543E-3</v>
      </c>
      <c r="J1492" s="97">
        <f t="shared" si="457"/>
        <v>9.7509977385607759E-3</v>
      </c>
      <c r="K1492" s="97">
        <f t="shared" si="444"/>
        <v>3.8435721232475684E-3</v>
      </c>
      <c r="L1492" s="97">
        <f t="shared" si="445"/>
        <v>0.60708610904931426</v>
      </c>
      <c r="M1492" s="97">
        <f t="shared" si="446"/>
        <v>4.0808652086397661</v>
      </c>
      <c r="N1492" s="97">
        <f t="shared" si="458"/>
        <v>0.39299616130674497</v>
      </c>
      <c r="O1492" s="97">
        <f t="shared" si="447"/>
        <v>9.3807776343087165E-3</v>
      </c>
      <c r="P1492" s="97">
        <f t="shared" si="448"/>
        <v>9.3807776343087165E-3</v>
      </c>
      <c r="Q1492" s="97">
        <f t="shared" si="459"/>
        <v>5.7160766922547332E-2</v>
      </c>
      <c r="R1492" s="97">
        <f t="shared" si="449"/>
        <v>7.3535090677889401E-4</v>
      </c>
      <c r="S1492" s="97">
        <f t="shared" si="450"/>
        <v>3.6112113742350775</v>
      </c>
      <c r="T1492" s="97">
        <f t="shared" si="451"/>
        <v>370.47205636336633</v>
      </c>
      <c r="U1492" s="97">
        <f t="shared" si="452"/>
        <v>624.82503276310206</v>
      </c>
      <c r="V1492" s="33">
        <f t="shared" si="453"/>
        <v>999.99999999999932</v>
      </c>
      <c r="W1492" s="101">
        <f t="shared" si="454"/>
        <v>172.96566609885858</v>
      </c>
      <c r="X1492" s="108">
        <f t="shared" si="455"/>
        <v>4.7029108735309766</v>
      </c>
      <c r="Y1492" s="32">
        <f>(uNES*L1492+ uOCEX*G1492+uEREX*'PH + UC'!H1492+uHOEX*I1492+uNES*S1492+ uOCEX*N1492+uEREX*O1492+uHOEX*P1492)/(1+oDR)^A$5:A$65536</f>
        <v>2.0214066391468215</v>
      </c>
    </row>
    <row r="1493" spans="1:25" x14ac:dyDescent="0.25">
      <c r="A1493" s="4">
        <v>1487</v>
      </c>
      <c r="C1493" s="106">
        <f>IF(male=0,VLOOKUP((($A$5:$A$1570/'Life tables'!$I$2)*2)+age,lifetable,13,1),IF(male=1,VLOOKUP((($A$5:$A$1570/'Life tables'!$I$2)*2)+age,lifetable,10,1),"error"))</f>
        <v>1.374544265924027E-2</v>
      </c>
      <c r="F1493" s="97">
        <f t="shared" si="441"/>
        <v>0.6831491372282289</v>
      </c>
      <c r="G1493" s="97">
        <f t="shared" si="456"/>
        <v>6.8623760586947122E-2</v>
      </c>
      <c r="H1493" s="97">
        <f t="shared" si="442"/>
        <v>1.5703704532657025E-3</v>
      </c>
      <c r="I1493" s="97">
        <f t="shared" si="443"/>
        <v>1.5703704532657025E-3</v>
      </c>
      <c r="J1493" s="97">
        <f t="shared" si="457"/>
        <v>1.0376622133727654E-2</v>
      </c>
      <c r="K1493" s="97">
        <f t="shared" si="444"/>
        <v>3.7860062707517376E-3</v>
      </c>
      <c r="L1493" s="97">
        <f t="shared" si="445"/>
        <v>0.59722200733027098</v>
      </c>
      <c r="M1493" s="97">
        <f t="shared" si="446"/>
        <v>4.0197617363027494</v>
      </c>
      <c r="N1493" s="97">
        <f t="shared" si="458"/>
        <v>0.38711176453222751</v>
      </c>
      <c r="O1493" s="97">
        <f t="shared" si="447"/>
        <v>9.2403176932491227E-3</v>
      </c>
      <c r="P1493" s="97">
        <f t="shared" si="448"/>
        <v>9.2403176932491227E-3</v>
      </c>
      <c r="Q1493" s="97">
        <f t="shared" si="459"/>
        <v>6.0828451526264038E-2</v>
      </c>
      <c r="R1493" s="97">
        <f t="shared" si="449"/>
        <v>7.243403755574177E-4</v>
      </c>
      <c r="S1493" s="97">
        <f t="shared" si="450"/>
        <v>3.552616544482202</v>
      </c>
      <c r="T1493" s="97">
        <f t="shared" si="451"/>
        <v>370.54326143702633</v>
      </c>
      <c r="U1493" s="97">
        <f t="shared" si="452"/>
        <v>624.82954310974833</v>
      </c>
      <c r="V1493" s="33">
        <f t="shared" si="453"/>
        <v>999.99999999999932</v>
      </c>
      <c r="W1493" s="101">
        <f t="shared" si="454"/>
        <v>170.08348800978382</v>
      </c>
      <c r="X1493" s="108">
        <f t="shared" si="455"/>
        <v>4.6271954532246777</v>
      </c>
      <c r="Y1493" s="32">
        <f>(uNES*L1493+ uOCEX*G1493+uEREX*'PH + UC'!H1493+uHOEX*I1493+uNES*S1493+ uOCEX*N1493+uEREX*O1493+uHOEX*P1493)/(1+oDR)^A$5:A$65536</f>
        <v>1.9882528023984951</v>
      </c>
    </row>
    <row r="1494" spans="1:25" x14ac:dyDescent="0.25">
      <c r="A1494" s="4">
        <v>1488</v>
      </c>
      <c r="C1494" s="106">
        <f>IF(male=0,VLOOKUP((($A$5:$A$1570/'Life tables'!$I$2)*2)+age,lifetable,13,1),IF(male=1,VLOOKUP((($A$5:$A$1570/'Life tables'!$I$2)*2)+age,lifetable,10,1),"error"))</f>
        <v>1.374544265924027E-2</v>
      </c>
      <c r="F1494" s="97">
        <f t="shared" si="441"/>
        <v>0.67214260093153733</v>
      </c>
      <c r="G1494" s="97">
        <f t="shared" si="456"/>
        <v>6.7518130980533123E-2</v>
      </c>
      <c r="H1494" s="97">
        <f t="shared" si="442"/>
        <v>1.5450694780449045E-3</v>
      </c>
      <c r="I1494" s="97">
        <f t="shared" si="443"/>
        <v>1.5450694780449045E-3</v>
      </c>
      <c r="J1494" s="97">
        <f t="shared" si="457"/>
        <v>1.020943950561907E-2</v>
      </c>
      <c r="K1494" s="97">
        <f t="shared" si="444"/>
        <v>3.72500814725618E-3</v>
      </c>
      <c r="L1494" s="97">
        <f t="shared" si="445"/>
        <v>0.58759988334203916</v>
      </c>
      <c r="M1494" s="97">
        <f t="shared" si="446"/>
        <v>3.9550528522931399</v>
      </c>
      <c r="N1494" s="97">
        <f t="shared" si="458"/>
        <v>0.38088015880205534</v>
      </c>
      <c r="O1494" s="97">
        <f t="shared" si="447"/>
        <v>9.0915699104080535E-3</v>
      </c>
      <c r="P1494" s="97">
        <f t="shared" si="448"/>
        <v>9.0915699104080535E-3</v>
      </c>
      <c r="Q1494" s="97">
        <f t="shared" si="459"/>
        <v>5.9849253884087981E-2</v>
      </c>
      <c r="R1494" s="97">
        <f t="shared" si="449"/>
        <v>7.1268016770924486E-4</v>
      </c>
      <c r="S1494" s="97">
        <f t="shared" si="450"/>
        <v>3.495427619618471</v>
      </c>
      <c r="T1494" s="97">
        <f t="shared" si="451"/>
        <v>370.61332013041601</v>
      </c>
      <c r="U1494" s="97">
        <f t="shared" si="452"/>
        <v>624.83398079806329</v>
      </c>
      <c r="V1494" s="33">
        <f t="shared" si="453"/>
        <v>999.99999999999932</v>
      </c>
      <c r="W1494" s="101">
        <f t="shared" si="454"/>
        <v>167.22568207881258</v>
      </c>
      <c r="X1494" s="108">
        <f t="shared" si="455"/>
        <v>4.5526990715200046</v>
      </c>
      <c r="Y1494" s="32">
        <f>(uNES*L1494+ uOCEX*G1494+uEREX*'PH + UC'!H1494+uHOEX*I1494+uNES*S1494+ uOCEX*N1494+uEREX*O1494+uHOEX*P1494)/(1+oDR)^A$5:A$65536</f>
        <v>1.9556799718521376</v>
      </c>
    </row>
    <row r="1495" spans="1:25" x14ac:dyDescent="0.25">
      <c r="A1495" s="4">
        <v>1489</v>
      </c>
      <c r="C1495" s="106">
        <f>IF(male=0,VLOOKUP((($A$5:$A$1570/'Life tables'!$I$2)*2)+age,lifetable,13,1),IF(male=1,VLOOKUP((($A$5:$A$1570/'Life tables'!$I$2)*2)+age,lifetable,10,1),"error"))</f>
        <v>1.374544265924027E-2</v>
      </c>
      <c r="F1495" s="97">
        <f t="shared" si="441"/>
        <v>0.66131378447429334</v>
      </c>
      <c r="G1495" s="97">
        <f t="shared" si="456"/>
        <v>6.643035370393878E-2</v>
      </c>
      <c r="H1495" s="97">
        <f t="shared" si="442"/>
        <v>1.5201770314595374E-3</v>
      </c>
      <c r="I1495" s="97">
        <f t="shared" si="443"/>
        <v>1.5201770314595374E-3</v>
      </c>
      <c r="J1495" s="97">
        <f t="shared" si="457"/>
        <v>1.0044956334362759E-2</v>
      </c>
      <c r="K1495" s="97">
        <f t="shared" si="444"/>
        <v>3.6649949454854976E-3</v>
      </c>
      <c r="L1495" s="97">
        <f t="shared" si="445"/>
        <v>0.57813312542758721</v>
      </c>
      <c r="M1495" s="97">
        <f t="shared" si="446"/>
        <v>3.8913852870457109</v>
      </c>
      <c r="N1495" s="97">
        <f t="shared" si="458"/>
        <v>0.37474883432483097</v>
      </c>
      <c r="O1495" s="97">
        <f t="shared" si="447"/>
        <v>8.9452158306801786E-3</v>
      </c>
      <c r="P1495" s="97">
        <f t="shared" si="448"/>
        <v>8.9452158306801786E-3</v>
      </c>
      <c r="Q1495" s="97">
        <f t="shared" si="459"/>
        <v>5.8885813844477441E-2</v>
      </c>
      <c r="R1495" s="97">
        <f t="shared" si="449"/>
        <v>7.012076001424503E-4</v>
      </c>
      <c r="S1495" s="97">
        <f t="shared" si="450"/>
        <v>3.4391589996148997</v>
      </c>
      <c r="T1495" s="97">
        <f t="shared" si="451"/>
        <v>370.68225090059485</v>
      </c>
      <c r="U1495" s="97">
        <f t="shared" si="452"/>
        <v>624.83834700060891</v>
      </c>
      <c r="V1495" s="33">
        <f t="shared" si="453"/>
        <v>999.99999999999932</v>
      </c>
      <c r="W1495" s="101">
        <f t="shared" si="454"/>
        <v>164.41702800067353</v>
      </c>
      <c r="X1495" s="108">
        <f t="shared" si="455"/>
        <v>4.4794020987955356</v>
      </c>
      <c r="Y1495" s="32">
        <f>(uNES*L1495+ uOCEX*G1495+uEREX*'PH + UC'!H1495+uHOEX*I1495+uNES*S1495+ uOCEX*N1495+uEREX*O1495+uHOEX*P1495)/(1+oDR)^A$5:A$65536</f>
        <v>1.923640787687847</v>
      </c>
    </row>
    <row r="1496" spans="1:25" x14ac:dyDescent="0.25">
      <c r="A1496" s="4">
        <v>1490</v>
      </c>
      <c r="C1496" s="106">
        <f>IF(male=0,VLOOKUP((($A$5:$A$1570/'Life tables'!$I$2)*2)+age,lifetable,13,1),IF(male=1,VLOOKUP((($A$5:$A$1570/'Life tables'!$I$2)*2)+age,lifetable,10,1),"error"))</f>
        <v>1.374544265924027E-2</v>
      </c>
      <c r="F1496" s="97">
        <f t="shared" si="441"/>
        <v>0.65065979357647519</v>
      </c>
      <c r="G1496" s="97">
        <f t="shared" si="456"/>
        <v>6.5360138020678485E-2</v>
      </c>
      <c r="H1496" s="97">
        <f t="shared" si="442"/>
        <v>1.4956864603623131E-3</v>
      </c>
      <c r="I1496" s="97">
        <f t="shared" si="443"/>
        <v>1.4956864603623131E-3</v>
      </c>
      <c r="J1496" s="97">
        <f t="shared" si="457"/>
        <v>9.8831286575960398E-3</v>
      </c>
      <c r="K1496" s="97">
        <f t="shared" si="444"/>
        <v>3.6059506253662793E-3</v>
      </c>
      <c r="L1496" s="97">
        <f t="shared" si="445"/>
        <v>0.56881920335210978</v>
      </c>
      <c r="M1496" s="97">
        <f t="shared" si="446"/>
        <v>3.8287423052190612</v>
      </c>
      <c r="N1496" s="97">
        <f t="shared" si="458"/>
        <v>0.36871617945091822</v>
      </c>
      <c r="O1496" s="97">
        <f t="shared" si="447"/>
        <v>8.8012169841557401E-3</v>
      </c>
      <c r="P1496" s="97">
        <f t="shared" si="448"/>
        <v>8.8012169841557401E-3</v>
      </c>
      <c r="Q1496" s="97">
        <f t="shared" si="459"/>
        <v>5.7937878162347252E-2</v>
      </c>
      <c r="R1496" s="97">
        <f t="shared" si="449"/>
        <v>6.8991965723464842E-4</v>
      </c>
      <c r="S1496" s="97">
        <f t="shared" si="450"/>
        <v>3.3837958939802495</v>
      </c>
      <c r="T1496" s="97">
        <f t="shared" si="451"/>
        <v>370.75007190741479</v>
      </c>
      <c r="U1496" s="97">
        <f t="shared" si="452"/>
        <v>624.8426428708915</v>
      </c>
      <c r="V1496" s="33">
        <f t="shared" si="453"/>
        <v>999.99999999999932</v>
      </c>
      <c r="W1496" s="101">
        <f t="shared" si="454"/>
        <v>161.65667932918515</v>
      </c>
      <c r="X1496" s="108">
        <f t="shared" si="455"/>
        <v>4.4072852216929927</v>
      </c>
      <c r="Y1496" s="32">
        <f>(uNES*L1496+ uOCEX*G1496+uEREX*'PH + UC'!H1496+uHOEX*I1496+uNES*S1496+ uOCEX*N1496+uEREX*O1496+uHOEX*P1496)/(1+oDR)^A$5:A$65536</f>
        <v>1.892126505971345</v>
      </c>
    </row>
    <row r="1497" spans="1:25" x14ac:dyDescent="0.25">
      <c r="A1497" s="4">
        <v>1491</v>
      </c>
      <c r="C1497" s="106">
        <f>IF(male=0,VLOOKUP((($A$5:$A$1570/'Life tables'!$I$2)*2)+age,lifetable,13,1),IF(male=1,VLOOKUP((($A$5:$A$1570/'Life tables'!$I$2)*2)+age,lifetable,10,1),"error"))</f>
        <v>1.374544265924027E-2</v>
      </c>
      <c r="F1497" s="97">
        <f t="shared" si="441"/>
        <v>0.64017778265835446</v>
      </c>
      <c r="G1497" s="97">
        <f t="shared" si="456"/>
        <v>6.4307198086313064E-2</v>
      </c>
      <c r="H1497" s="97">
        <f t="shared" si="442"/>
        <v>1.4715912235544152E-3</v>
      </c>
      <c r="I1497" s="97">
        <f t="shared" si="443"/>
        <v>1.4715912235544152E-3</v>
      </c>
      <c r="J1497" s="97">
        <f t="shared" si="457"/>
        <v>9.7239132526842319E-3</v>
      </c>
      <c r="K1497" s="97">
        <f t="shared" si="444"/>
        <v>3.5478594167216945E-3</v>
      </c>
      <c r="L1497" s="97">
        <f t="shared" si="445"/>
        <v>0.5596556294555266</v>
      </c>
      <c r="M1497" s="97">
        <f t="shared" si="446"/>
        <v>3.7671074390346377</v>
      </c>
      <c r="N1497" s="97">
        <f t="shared" si="458"/>
        <v>0.36278060829756298</v>
      </c>
      <c r="O1497" s="97">
        <f t="shared" si="447"/>
        <v>8.6595355159777773E-3</v>
      </c>
      <c r="P1497" s="97">
        <f t="shared" si="448"/>
        <v>8.6595355159777773E-3</v>
      </c>
      <c r="Q1497" s="97">
        <f t="shared" si="459"/>
        <v>5.7005197641467581E-2</v>
      </c>
      <c r="R1497" s="97">
        <f t="shared" si="449"/>
        <v>6.7881337157690207E-4</v>
      </c>
      <c r="S1497" s="97">
        <f t="shared" si="450"/>
        <v>3.3293237486920746</v>
      </c>
      <c r="T1497" s="97">
        <f t="shared" si="451"/>
        <v>370.81680101830892</v>
      </c>
      <c r="U1497" s="97">
        <f t="shared" si="452"/>
        <v>624.84686954367976</v>
      </c>
      <c r="V1497" s="33">
        <f t="shared" si="453"/>
        <v>999.9999999999992</v>
      </c>
      <c r="W1497" s="101">
        <f t="shared" si="454"/>
        <v>158.94380417923423</v>
      </c>
      <c r="X1497" s="108">
        <f t="shared" si="455"/>
        <v>4.3363294380105417</v>
      </c>
      <c r="Y1497" s="32">
        <f>(uNES*L1497+ uOCEX*G1497+uEREX*'PH + UC'!H1497+uHOEX*I1497+uNES*S1497+ uOCEX*N1497+uEREX*O1497+uHOEX*P1497)/(1+oDR)^A$5:A$65536</f>
        <v>1.861128526111014</v>
      </c>
    </row>
    <row r="1498" spans="1:25" x14ac:dyDescent="0.25">
      <c r="A1498" s="4">
        <v>1492</v>
      </c>
      <c r="C1498" s="106">
        <f>IF(male=0,VLOOKUP((($A$5:$A$1570/'Life tables'!$I$2)*2)+age,lifetable,13,1),IF(male=1,VLOOKUP((($A$5:$A$1570/'Life tables'!$I$2)*2)+age,lifetable,10,1),"error"))</f>
        <v>1.374544265924027E-2</v>
      </c>
      <c r="F1498" s="97">
        <f t="shared" si="441"/>
        <v>0.62986495392264397</v>
      </c>
      <c r="G1498" s="97">
        <f t="shared" si="456"/>
        <v>6.3271252856249557E-2</v>
      </c>
      <c r="H1498" s="97">
        <f t="shared" si="442"/>
        <v>1.4478848896756114E-3</v>
      </c>
      <c r="I1498" s="97">
        <f t="shared" si="443"/>
        <v>1.4478848896756114E-3</v>
      </c>
      <c r="J1498" s="97">
        <f t="shared" si="457"/>
        <v>9.5672676227790202E-3</v>
      </c>
      <c r="K1498" s="97">
        <f t="shared" si="444"/>
        <v>3.4907058141847645E-3</v>
      </c>
      <c r="L1498" s="97">
        <f t="shared" si="445"/>
        <v>0.55063995785007935</v>
      </c>
      <c r="M1498" s="97">
        <f t="shared" si="446"/>
        <v>3.7064644840878977</v>
      </c>
      <c r="N1498" s="97">
        <f t="shared" si="458"/>
        <v>0.35694056034549876</v>
      </c>
      <c r="O1498" s="97">
        <f t="shared" si="447"/>
        <v>8.5201341767131584E-3</v>
      </c>
      <c r="P1498" s="97">
        <f t="shared" si="448"/>
        <v>8.5201341767131584E-3</v>
      </c>
      <c r="Q1498" s="97">
        <f t="shared" si="459"/>
        <v>5.6087527071076997E-2</v>
      </c>
      <c r="R1498" s="97">
        <f t="shared" si="449"/>
        <v>6.6788582321891535E-4</v>
      </c>
      <c r="S1498" s="97">
        <f t="shared" si="450"/>
        <v>3.2757282424946768</v>
      </c>
      <c r="T1498" s="97">
        <f t="shared" si="451"/>
        <v>370.88245581300276</v>
      </c>
      <c r="U1498" s="97">
        <f t="shared" si="452"/>
        <v>624.85102813531716</v>
      </c>
      <c r="V1498" s="33">
        <f t="shared" si="453"/>
        <v>999.9999999999992</v>
      </c>
      <c r="W1498" s="101">
        <f t="shared" si="454"/>
        <v>156.27758497739717</v>
      </c>
      <c r="X1498" s="108">
        <f t="shared" si="455"/>
        <v>4.2665160516792824</v>
      </c>
      <c r="Y1498" s="32">
        <f>(uNES*L1498+ uOCEX*G1498+uEREX*'PH + UC'!H1498+uHOEX*I1498+uNES*S1498+ uOCEX*N1498+uEREX*O1498+uHOEX*P1498)/(1+oDR)^A$5:A$65536</f>
        <v>1.8306383885034911</v>
      </c>
    </row>
    <row r="1499" spans="1:25" x14ac:dyDescent="0.25">
      <c r="A1499" s="4">
        <v>1493</v>
      </c>
      <c r="C1499" s="106">
        <f>IF(male=0,VLOOKUP((($A$5:$A$1570/'Life tables'!$I$2)*2)+age,lifetable,13,1),IF(male=1,VLOOKUP((($A$5:$A$1570/'Life tables'!$I$2)*2)+age,lifetable,10,1),"error"))</f>
        <v>1.374544265924027E-2</v>
      </c>
      <c r="F1499" s="97">
        <f t="shared" si="441"/>
        <v>0.61971855645993357</v>
      </c>
      <c r="G1499" s="97">
        <f t="shared" si="456"/>
        <v>6.2252025995880374E-2</v>
      </c>
      <c r="H1499" s="97">
        <f t="shared" si="442"/>
        <v>1.4245611351478978E-3</v>
      </c>
      <c r="I1499" s="97">
        <f t="shared" si="443"/>
        <v>1.4245611351478978E-3</v>
      </c>
      <c r="J1499" s="97">
        <f t="shared" si="457"/>
        <v>9.413149983230595E-3</v>
      </c>
      <c r="K1499" s="97">
        <f t="shared" si="444"/>
        <v>3.4344745722406978E-3</v>
      </c>
      <c r="L1499" s="97">
        <f t="shared" si="445"/>
        <v>0.5417697836382861</v>
      </c>
      <c r="M1499" s="97">
        <f t="shared" si="446"/>
        <v>3.6467974952193485</v>
      </c>
      <c r="N1499" s="97">
        <f t="shared" si="458"/>
        <v>0.35119450004131925</v>
      </c>
      <c r="O1499" s="97">
        <f t="shared" si="447"/>
        <v>8.3829763128612424E-3</v>
      </c>
      <c r="P1499" s="97">
        <f t="shared" si="448"/>
        <v>8.3829763128612424E-3</v>
      </c>
      <c r="Q1499" s="97">
        <f t="shared" si="459"/>
        <v>5.5184625163401516E-2</v>
      </c>
      <c r="R1499" s="97">
        <f t="shared" si="449"/>
        <v>6.5713413892501567E-4</v>
      </c>
      <c r="S1499" s="97">
        <f t="shared" si="450"/>
        <v>3.2229952832499804</v>
      </c>
      <c r="T1499" s="97">
        <f t="shared" si="451"/>
        <v>370.9470535881494</v>
      </c>
      <c r="U1499" s="97">
        <f t="shared" si="452"/>
        <v>624.85511974402834</v>
      </c>
      <c r="V1499" s="33">
        <f t="shared" si="453"/>
        <v>999.9999999999992</v>
      </c>
      <c r="W1499" s="101">
        <f t="shared" si="454"/>
        <v>153.65721821675845</v>
      </c>
      <c r="X1499" s="108">
        <f t="shared" si="455"/>
        <v>4.1978266678214844</v>
      </c>
      <c r="Y1499" s="32">
        <f>(uNES*L1499+ uOCEX*G1499+uEREX*'PH + UC'!H1499+uHOEX*I1499+uNES*S1499+ uOCEX*N1499+uEREX*O1499+uHOEX*P1499)/(1+oDR)^A$5:A$65536</f>
        <v>1.800647772218225</v>
      </c>
    </row>
    <row r="1500" spans="1:25" x14ac:dyDescent="0.25">
      <c r="A1500" s="4">
        <v>1494</v>
      </c>
      <c r="C1500" s="106">
        <f>IF(male=0,VLOOKUP((($A$5:$A$1570/'Life tables'!$I$2)*2)+age,lifetable,13,1),IF(male=1,VLOOKUP((($A$5:$A$1570/'Life tables'!$I$2)*2)+age,lifetable,10,1),"error"))</f>
        <v>1.374544265924027E-2</v>
      </c>
      <c r="F1500" s="97">
        <f t="shared" si="441"/>
        <v>0.60973588537649448</v>
      </c>
      <c r="G1500" s="97">
        <f t="shared" si="456"/>
        <v>6.1249245792969427E-2</v>
      </c>
      <c r="H1500" s="97">
        <f t="shared" si="442"/>
        <v>1.4016137421705641E-3</v>
      </c>
      <c r="I1500" s="97">
        <f t="shared" si="443"/>
        <v>1.4016137421705641E-3</v>
      </c>
      <c r="J1500" s="97">
        <f t="shared" si="457"/>
        <v>9.2615192483394941E-3</v>
      </c>
      <c r="K1500" s="97">
        <f t="shared" si="444"/>
        <v>3.3791507003931866E-3</v>
      </c>
      <c r="L1500" s="97">
        <f t="shared" si="445"/>
        <v>0.53304274215045122</v>
      </c>
      <c r="M1500" s="97">
        <f t="shared" si="446"/>
        <v>3.5880907824449904</v>
      </c>
      <c r="N1500" s="97">
        <f t="shared" si="458"/>
        <v>0.34554091640557094</v>
      </c>
      <c r="O1500" s="97">
        <f t="shared" si="447"/>
        <v>8.2480258574990934E-3</v>
      </c>
      <c r="P1500" s="97">
        <f t="shared" si="448"/>
        <v>8.2480258574990934E-3</v>
      </c>
      <c r="Q1500" s="97">
        <f t="shared" si="459"/>
        <v>5.4296254492072642E-2</v>
      </c>
      <c r="R1500" s="97">
        <f t="shared" si="449"/>
        <v>6.4655549144084108E-4</v>
      </c>
      <c r="S1500" s="97">
        <f t="shared" si="450"/>
        <v>3.1711110043409079</v>
      </c>
      <c r="T1500" s="97">
        <f t="shared" si="451"/>
        <v>371.0106113618898</v>
      </c>
      <c r="U1500" s="97">
        <f t="shared" si="452"/>
        <v>624.85914545022013</v>
      </c>
      <c r="V1500" s="33">
        <f t="shared" si="453"/>
        <v>999.99999999999909</v>
      </c>
      <c r="W1500" s="101">
        <f t="shared" si="454"/>
        <v>151.08191421586383</v>
      </c>
      <c r="X1500" s="108">
        <f t="shared" si="455"/>
        <v>4.1302431878892385</v>
      </c>
      <c r="Y1500" s="32">
        <f>(uNES*L1500+ uOCEX*G1500+uEREX*'PH + UC'!H1500+uHOEX*I1500+uNES*S1500+ uOCEX*N1500+uEREX*O1500+uHOEX*P1500)/(1+oDR)^A$5:A$65536</f>
        <v>1.771148492720322</v>
      </c>
    </row>
    <row r="1501" spans="1:25" x14ac:dyDescent="0.25">
      <c r="A1501" s="4">
        <v>1495</v>
      </c>
      <c r="C1501" s="106">
        <f>IF(male=0,VLOOKUP((($A$5:$A$1570/'Life tables'!$I$2)*2)+age,lifetable,13,1),IF(male=1,VLOOKUP((($A$5:$A$1570/'Life tables'!$I$2)*2)+age,lifetable,10,1),"error"))</f>
        <v>1.374544265924027E-2</v>
      </c>
      <c r="F1501" s="97">
        <f t="shared" si="441"/>
        <v>0.59991428094358801</v>
      </c>
      <c r="G1501" s="97">
        <f t="shared" si="456"/>
        <v>6.0262645072198404E-2</v>
      </c>
      <c r="H1501" s="97">
        <f t="shared" si="442"/>
        <v>1.379036596764689E-3</v>
      </c>
      <c r="I1501" s="97">
        <f t="shared" si="443"/>
        <v>1.379036596764689E-3</v>
      </c>
      <c r="J1501" s="97">
        <f t="shared" si="457"/>
        <v>9.1123350184351432E-3</v>
      </c>
      <c r="K1501" s="97">
        <f t="shared" si="444"/>
        <v>3.324719458449886E-3</v>
      </c>
      <c r="L1501" s="97">
        <f t="shared" si="445"/>
        <v>0.52445650820097522</v>
      </c>
      <c r="M1501" s="97">
        <f t="shared" si="446"/>
        <v>3.5303289069456509</v>
      </c>
      <c r="N1501" s="97">
        <f t="shared" si="458"/>
        <v>0.33997832264651734</v>
      </c>
      <c r="O1501" s="97">
        <f t="shared" si="447"/>
        <v>8.115247321062077E-3</v>
      </c>
      <c r="P1501" s="97">
        <f t="shared" si="448"/>
        <v>8.115247321062077E-3</v>
      </c>
      <c r="Q1501" s="97">
        <f t="shared" si="459"/>
        <v>5.3422181431436642E-2</v>
      </c>
      <c r="R1501" s="97">
        <f t="shared" si="449"/>
        <v>6.3614709877063912E-4</v>
      </c>
      <c r="S1501" s="97">
        <f t="shared" si="450"/>
        <v>3.1200617611268022</v>
      </c>
      <c r="T1501" s="97">
        <f t="shared" si="451"/>
        <v>371.07314587833969</v>
      </c>
      <c r="U1501" s="97">
        <f t="shared" si="452"/>
        <v>624.86310631677736</v>
      </c>
      <c r="V1501" s="33">
        <f t="shared" si="453"/>
        <v>999.9999999999992</v>
      </c>
      <c r="W1501" s="101">
        <f t="shared" si="454"/>
        <v>148.55089688174047</v>
      </c>
      <c r="X1501" s="108">
        <f t="shared" si="455"/>
        <v>4.063747804882146</v>
      </c>
      <c r="Y1501" s="32">
        <f>(uNES*L1501+ uOCEX*G1501+uEREX*'PH + UC'!H1501+uHOEX*I1501+uNES*S1501+ uOCEX*N1501+uEREX*O1501+uHOEX*P1501)/(1+oDR)^A$5:A$65536</f>
        <v>1.7421324996310465</v>
      </c>
    </row>
    <row r="1502" spans="1:25" x14ac:dyDescent="0.25">
      <c r="A1502" s="4">
        <v>1496</v>
      </c>
      <c r="C1502" s="106">
        <f>IF(male=0,VLOOKUP((($A$5:$A$1570/'Life tables'!$I$2)*2)+age,lifetable,13,1),IF(male=1,VLOOKUP((($A$5:$A$1570/'Life tables'!$I$2)*2)+age,lifetable,10,1),"error"))</f>
        <v>1.374544265924027E-2</v>
      </c>
      <c r="F1502" s="97">
        <f t="shared" si="441"/>
        <v>0.59025112776745803</v>
      </c>
      <c r="G1502" s="97">
        <f t="shared" si="456"/>
        <v>5.9291961111790789E-2</v>
      </c>
      <c r="H1502" s="97">
        <f t="shared" si="442"/>
        <v>1.3568236868651841E-3</v>
      </c>
      <c r="I1502" s="97">
        <f t="shared" si="443"/>
        <v>1.3568236868651841E-3</v>
      </c>
      <c r="J1502" s="97">
        <f t="shared" si="457"/>
        <v>8.9655575672685298E-3</v>
      </c>
      <c r="K1502" s="97">
        <f t="shared" si="444"/>
        <v>3.2711663519225179E-3</v>
      </c>
      <c r="L1502" s="97">
        <f t="shared" si="445"/>
        <v>0.5160087953627458</v>
      </c>
      <c r="M1502" s="97">
        <f t="shared" si="446"/>
        <v>3.4734966771146887</v>
      </c>
      <c r="N1502" s="97">
        <f t="shared" si="458"/>
        <v>0.33450525577952434</v>
      </c>
      <c r="O1502" s="97">
        <f t="shared" si="447"/>
        <v>7.9846057822586212E-3</v>
      </c>
      <c r="P1502" s="97">
        <f t="shared" si="448"/>
        <v>7.9846057822586212E-3</v>
      </c>
      <c r="Q1502" s="97">
        <f t="shared" si="459"/>
        <v>5.2562176096746863E-2</v>
      </c>
      <c r="R1502" s="97">
        <f t="shared" si="449"/>
        <v>6.2590622346508234E-4</v>
      </c>
      <c r="S1502" s="97">
        <f t="shared" si="450"/>
        <v>3.0698341274504353</v>
      </c>
      <c r="T1502" s="97">
        <f t="shared" si="451"/>
        <v>371.13467361200372</v>
      </c>
      <c r="U1502" s="97">
        <f t="shared" si="452"/>
        <v>624.8670033893527</v>
      </c>
      <c r="V1502" s="33">
        <f t="shared" si="453"/>
        <v>999.99999999999909</v>
      </c>
      <c r="W1502" s="101">
        <f t="shared" si="454"/>
        <v>146.06340347692063</v>
      </c>
      <c r="X1502" s="108">
        <f t="shared" si="455"/>
        <v>3.9983229986427435</v>
      </c>
      <c r="Y1502" s="32">
        <f>(uNES*L1502+ uOCEX*G1502+uEREX*'PH + UC'!H1502+uHOEX*I1502+uNES*S1502+ uOCEX*N1502+uEREX*O1502+uHOEX*P1502)/(1+oDR)^A$5:A$65536</f>
        <v>1.7135918745253276</v>
      </c>
    </row>
    <row r="1503" spans="1:25" x14ac:dyDescent="0.25">
      <c r="A1503" s="4">
        <v>1497</v>
      </c>
      <c r="C1503" s="106">
        <f>IF(male=0,VLOOKUP((($A$5:$A$1570/'Life tables'!$I$2)*2)+age,lifetable,13,1),IF(male=1,VLOOKUP((($A$5:$A$1570/'Life tables'!$I$2)*2)+age,lifetable,10,1),"error"))</f>
        <v>1.374544265924027E-2</v>
      </c>
      <c r="F1503" s="97">
        <f t="shared" si="441"/>
        <v>0.58074385397922712</v>
      </c>
      <c r="G1503" s="97">
        <f t="shared" si="456"/>
        <v>5.833693556213522E-2</v>
      </c>
      <c r="H1503" s="97">
        <f t="shared" si="442"/>
        <v>1.334969100458589E-3</v>
      </c>
      <c r="I1503" s="97">
        <f t="shared" si="443"/>
        <v>1.334969100458589E-3</v>
      </c>
      <c r="J1503" s="97">
        <f t="shared" si="457"/>
        <v>8.8211478297072175E-3</v>
      </c>
      <c r="K1503" s="97">
        <f t="shared" si="444"/>
        <v>3.2184771275372858E-3</v>
      </c>
      <c r="L1503" s="97">
        <f t="shared" si="445"/>
        <v>0.50769735525893023</v>
      </c>
      <c r="M1503" s="97">
        <f t="shared" si="446"/>
        <v>3.4175791446635166</v>
      </c>
      <c r="N1503" s="97">
        <f t="shared" si="458"/>
        <v>0.32912027625201362</v>
      </c>
      <c r="O1503" s="97">
        <f t="shared" si="447"/>
        <v>7.8560668791179001E-3</v>
      </c>
      <c r="P1503" s="97">
        <f t="shared" si="448"/>
        <v>7.8560668791179001E-3</v>
      </c>
      <c r="Q1503" s="97">
        <f t="shared" si="459"/>
        <v>5.1716012285231289E-2</v>
      </c>
      <c r="R1503" s="97">
        <f t="shared" si="449"/>
        <v>6.1583017191950494E-4</v>
      </c>
      <c r="S1503" s="97">
        <f t="shared" si="450"/>
        <v>3.0204148921961163</v>
      </c>
      <c r="T1503" s="97">
        <f t="shared" si="451"/>
        <v>371.19521077211868</v>
      </c>
      <c r="U1503" s="97">
        <f t="shared" si="452"/>
        <v>624.87083769665219</v>
      </c>
      <c r="V1503" s="33">
        <f t="shared" si="453"/>
        <v>999.9999999999992</v>
      </c>
      <c r="W1503" s="101">
        <f t="shared" si="454"/>
        <v>143.61868439040401</v>
      </c>
      <c r="X1503" s="108">
        <f t="shared" si="455"/>
        <v>3.9339515312283484</v>
      </c>
      <c r="Y1503" s="32">
        <f>(uNES*L1503+ uOCEX*G1503+uEREX*'PH + UC'!H1503+uHOEX*I1503+uNES*S1503+ uOCEX*N1503+uEREX*O1503+uHOEX*P1503)/(1+oDR)^A$5:A$65536</f>
        <v>1.6855188287656471</v>
      </c>
    </row>
    <row r="1504" spans="1:25" x14ac:dyDescent="0.25">
      <c r="A1504" s="4">
        <v>1498</v>
      </c>
      <c r="C1504" s="106">
        <f>IF(male=0,VLOOKUP((($A$5:$A$1570/'Life tables'!$I$2)*2)+age,lifetable,13,1),IF(male=1,VLOOKUP((($A$5:$A$1570/'Life tables'!$I$2)*2)+age,lifetable,10,1),"error"))</f>
        <v>1.374544265924027E-2</v>
      </c>
      <c r="F1504" s="97">
        <f t="shared" si="441"/>
        <v>0.57138993044396269</v>
      </c>
      <c r="G1504" s="97">
        <f t="shared" si="456"/>
        <v>5.7397314366334537E-2</v>
      </c>
      <c r="H1504" s="97">
        <f t="shared" si="442"/>
        <v>1.3134670237649334E-3</v>
      </c>
      <c r="I1504" s="97">
        <f t="shared" si="443"/>
        <v>1.3134670237649334E-3</v>
      </c>
      <c r="J1504" s="97">
        <f t="shared" si="457"/>
        <v>8.6790673897215419E-3</v>
      </c>
      <c r="K1504" s="97">
        <f t="shared" si="444"/>
        <v>3.1666377688515232E-3</v>
      </c>
      <c r="L1504" s="97">
        <f t="shared" si="445"/>
        <v>0.49951997687152522</v>
      </c>
      <c r="M1504" s="97">
        <f t="shared" si="446"/>
        <v>3.3625616007843866</v>
      </c>
      <c r="N1504" s="97">
        <f t="shared" si="458"/>
        <v>0.3238219675739305</v>
      </c>
      <c r="O1504" s="97">
        <f t="shared" si="447"/>
        <v>7.729596800169135E-3</v>
      </c>
      <c r="P1504" s="97">
        <f t="shared" si="448"/>
        <v>7.729596800169135E-3</v>
      </c>
      <c r="Q1504" s="97">
        <f t="shared" si="459"/>
        <v>5.0883467418026324E-2</v>
      </c>
      <c r="R1504" s="97">
        <f t="shared" si="449"/>
        <v>6.059162936824556E-4</v>
      </c>
      <c r="S1504" s="97">
        <f t="shared" si="450"/>
        <v>2.9717910558984091</v>
      </c>
      <c r="T1504" s="97">
        <f t="shared" si="451"/>
        <v>371.25477330692644</v>
      </c>
      <c r="U1504" s="97">
        <f t="shared" si="452"/>
        <v>624.87461025071468</v>
      </c>
      <c r="V1504" s="33">
        <f t="shared" si="453"/>
        <v>999.9999999999992</v>
      </c>
      <c r="W1504" s="101">
        <f t="shared" si="454"/>
        <v>141.21600291249749</v>
      </c>
      <c r="X1504" s="108">
        <f t="shared" si="455"/>
        <v>3.8706164423580676</v>
      </c>
      <c r="Y1504" s="32">
        <f>(uNES*L1504+ uOCEX*G1504+uEREX*'PH + UC'!H1504+uHOEX*I1504+uNES*S1504+ uOCEX*N1504+uEREX*O1504+uHOEX*P1504)/(1+oDR)^A$5:A$65536</f>
        <v>1.657905701371692</v>
      </c>
    </row>
    <row r="1505" spans="1:25" x14ac:dyDescent="0.25">
      <c r="A1505" s="4">
        <v>1499</v>
      </c>
      <c r="C1505" s="106">
        <f>IF(male=0,VLOOKUP((($A$5:$A$1570/'Life tables'!$I$2)*2)+age,lifetable,13,1),IF(male=1,VLOOKUP((($A$5:$A$1570/'Life tables'!$I$2)*2)+age,lifetable,10,1),"error"))</f>
        <v>1.374544265924027E-2</v>
      </c>
      <c r="F1505" s="97">
        <f t="shared" si="441"/>
        <v>0.56218686998821299</v>
      </c>
      <c r="G1505" s="97">
        <f t="shared" si="456"/>
        <v>5.6472847682610128E-2</v>
      </c>
      <c r="H1505" s="97">
        <f t="shared" si="442"/>
        <v>1.292311739462058E-3</v>
      </c>
      <c r="I1505" s="97">
        <f t="shared" si="443"/>
        <v>1.292311739462058E-3</v>
      </c>
      <c r="J1505" s="97">
        <f t="shared" si="457"/>
        <v>8.5392784686513512E-3</v>
      </c>
      <c r="K1505" s="97">
        <f t="shared" si="444"/>
        <v>3.1156344919727073E-3</v>
      </c>
      <c r="L1505" s="97">
        <f t="shared" si="445"/>
        <v>0.49147448586605469</v>
      </c>
      <c r="M1505" s="97">
        <f t="shared" si="446"/>
        <v>3.3084295723698545</v>
      </c>
      <c r="N1505" s="97">
        <f t="shared" si="458"/>
        <v>0.31860893595367035</v>
      </c>
      <c r="O1505" s="97">
        <f t="shared" si="447"/>
        <v>7.6051622757511948E-3</v>
      </c>
      <c r="P1505" s="97">
        <f t="shared" si="448"/>
        <v>7.6051622757511948E-3</v>
      </c>
      <c r="Q1505" s="97">
        <f t="shared" si="459"/>
        <v>5.0064322482968479E-2</v>
      </c>
      <c r="R1505" s="97">
        <f t="shared" si="449"/>
        <v>5.9616198077446436E-4</v>
      </c>
      <c r="S1505" s="97">
        <f t="shared" si="450"/>
        <v>2.9239498274009388</v>
      </c>
      <c r="T1505" s="97">
        <f t="shared" si="451"/>
        <v>371.31337690787808</v>
      </c>
      <c r="U1505" s="97">
        <f t="shared" si="452"/>
        <v>624.87832204718745</v>
      </c>
      <c r="V1505" s="33">
        <f t="shared" si="453"/>
        <v>999.99999999999932</v>
      </c>
      <c r="W1505" s="101">
        <f t="shared" si="454"/>
        <v>138.85463501346811</v>
      </c>
      <c r="X1505" s="108">
        <f t="shared" si="455"/>
        <v>3.8083010449337005</v>
      </c>
      <c r="Y1505" s="32">
        <f>(uNES*L1505+ uOCEX*G1505+uEREX*'PH + UC'!H1505+uHOEX*I1505+uNES*S1505+ uOCEX*N1505+uEREX*O1505+uHOEX*P1505)/(1+oDR)^A$5:A$65536</f>
        <v>1.6307449569251722</v>
      </c>
    </row>
    <row r="1506" spans="1:25" x14ac:dyDescent="0.25">
      <c r="A1506" s="4">
        <v>1500</v>
      </c>
      <c r="C1506" s="106">
        <f>IF(male=0,VLOOKUP((($A$5:$A$1570/'Life tables'!$I$2)*2)+age,lifetable,13,1),IF(male=1,VLOOKUP((($A$5:$A$1570/'Life tables'!$I$2)*2)+age,lifetable,10,1),"error"))</f>
        <v>1.374544265924027E-2</v>
      </c>
      <c r="F1506" s="97">
        <f t="shared" si="441"/>
        <v>0.553132226645353</v>
      </c>
      <c r="G1506" s="97">
        <f t="shared" si="456"/>
        <v>5.5563289808495404E-2</v>
      </c>
      <c r="H1506" s="97">
        <f t="shared" si="442"/>
        <v>1.271497624950872E-3</v>
      </c>
      <c r="I1506" s="97">
        <f t="shared" si="443"/>
        <v>1.271497624950872E-3</v>
      </c>
      <c r="J1506" s="97">
        <f t="shared" si="457"/>
        <v>8.4017439137432596E-3</v>
      </c>
      <c r="K1506" s="97">
        <f t="shared" si="444"/>
        <v>3.0654537413761711E-3</v>
      </c>
      <c r="L1506" s="97">
        <f t="shared" si="445"/>
        <v>0.4835587439318364</v>
      </c>
      <c r="M1506" s="97">
        <f t="shared" si="446"/>
        <v>3.2551688182883476</v>
      </c>
      <c r="N1506" s="97">
        <f t="shared" si="458"/>
        <v>0.31347980993940738</v>
      </c>
      <c r="O1506" s="97">
        <f t="shared" si="447"/>
        <v>7.4827305694511598E-3</v>
      </c>
      <c r="P1506" s="97">
        <f t="shared" si="448"/>
        <v>7.4827305694511598E-3</v>
      </c>
      <c r="Q1506" s="97">
        <f t="shared" si="459"/>
        <v>4.9258361978234931E-2</v>
      </c>
      <c r="R1506" s="97">
        <f t="shared" si="449"/>
        <v>5.865646670169197E-4</v>
      </c>
      <c r="S1506" s="97">
        <f t="shared" si="450"/>
        <v>2.8768786205647863</v>
      </c>
      <c r="T1506" s="97">
        <f t="shared" si="451"/>
        <v>371.37103701377004</v>
      </c>
      <c r="U1506" s="97">
        <f t="shared" si="452"/>
        <v>624.88197406559584</v>
      </c>
      <c r="V1506" s="33">
        <f t="shared" si="453"/>
        <v>999.9999999999992</v>
      </c>
      <c r="W1506" s="101">
        <f t="shared" si="454"/>
        <v>136.53386912594954</v>
      </c>
      <c r="X1506" s="108">
        <f t="shared" si="455"/>
        <v>3.7469889206333296</v>
      </c>
      <c r="Y1506" s="32">
        <f>(uNES*L1506+ uOCEX*G1506+uEREX*'PH + UC'!H1506+uHOEX*I1506+uNES*S1506+ uOCEX*N1506+uEREX*O1506+uHOEX*P1506)/(1+oDR)^A$5:A$65536</f>
        <v>1.6040291835092089</v>
      </c>
    </row>
    <row r="1507" spans="1:25" x14ac:dyDescent="0.25">
      <c r="A1507" s="4">
        <v>1501</v>
      </c>
      <c r="C1507" s="106">
        <f>IF(male=0,VLOOKUP((($A$5:$A$1570/'Life tables'!$I$2)*2)+age,lifetable,13,1),IF(male=1,VLOOKUP((($A$5:$A$1570/'Life tables'!$I$2)*2)+age,lifetable,10,1),"error"))</f>
        <v>1.374544265924027E-2</v>
      </c>
      <c r="F1507" s="97">
        <f t="shared" si="441"/>
        <v>0.54422359491810779</v>
      </c>
      <c r="G1507" s="97">
        <f t="shared" si="456"/>
        <v>5.4668399106754653E-2</v>
      </c>
      <c r="H1507" s="97">
        <f t="shared" si="442"/>
        <v>1.2510191506601E-3</v>
      </c>
      <c r="I1507" s="97">
        <f t="shared" si="443"/>
        <v>1.2510191506601E-3</v>
      </c>
      <c r="J1507" s="97">
        <f t="shared" si="457"/>
        <v>8.2664271869488312E-3</v>
      </c>
      <c r="K1507" s="97">
        <f t="shared" si="444"/>
        <v>3.0160821858180179E-3</v>
      </c>
      <c r="L1507" s="97">
        <f t="shared" si="445"/>
        <v>0.47577064813726611</v>
      </c>
      <c r="M1507" s="97">
        <f t="shared" si="446"/>
        <v>3.2027653257152218</v>
      </c>
      <c r="N1507" s="97">
        <f t="shared" si="458"/>
        <v>0.30843324006576789</v>
      </c>
      <c r="O1507" s="97">
        <f t="shared" si="447"/>
        <v>7.3622694696704356E-3</v>
      </c>
      <c r="P1507" s="97">
        <f t="shared" si="448"/>
        <v>7.3622694696704356E-3</v>
      </c>
      <c r="Q1507" s="97">
        <f t="shared" si="459"/>
        <v>4.8465373856823736E-2</v>
      </c>
      <c r="R1507" s="97">
        <f t="shared" si="449"/>
        <v>5.7712182737094334E-4</v>
      </c>
      <c r="S1507" s="97">
        <f t="shared" si="450"/>
        <v>2.8305650510259182</v>
      </c>
      <c r="T1507" s="97">
        <f t="shared" si="451"/>
        <v>371.42776881481382</v>
      </c>
      <c r="U1507" s="97">
        <f t="shared" si="452"/>
        <v>624.88556726960906</v>
      </c>
      <c r="V1507" s="33">
        <f t="shared" si="453"/>
        <v>999.99999999999932</v>
      </c>
      <c r="W1507" s="101">
        <f t="shared" si="454"/>
        <v>134.2530059310391</v>
      </c>
      <c r="X1507" s="108">
        <f t="shared" si="455"/>
        <v>3.6866639155763679</v>
      </c>
      <c r="Y1507" s="32">
        <f>(uNES*L1507+ uOCEX*G1507+uEREX*'PH + UC'!H1507+uHOEX*I1507+uNES*S1507+ uOCEX*N1507+uEREX*O1507+uHOEX*P1507)/(1+oDR)^A$5:A$65536</f>
        <v>1.5777510906817058</v>
      </c>
    </row>
    <row r="1508" spans="1:25" x14ac:dyDescent="0.25">
      <c r="A1508" s="4">
        <v>1502</v>
      </c>
      <c r="C1508" s="106">
        <f>IF(male=0,VLOOKUP((($A$5:$A$1570/'Life tables'!$I$2)*2)+age,lifetable,13,1),IF(male=1,VLOOKUP((($A$5:$A$1570/'Life tables'!$I$2)*2)+age,lifetable,10,1),"error"))</f>
        <v>1.374544265924027E-2</v>
      </c>
      <c r="F1508" s="97">
        <f t="shared" si="441"/>
        <v>0.53545860905766207</v>
      </c>
      <c r="G1508" s="97">
        <f t="shared" si="456"/>
        <v>5.3787937932968148E-2</v>
      </c>
      <c r="H1508" s="97">
        <f t="shared" si="442"/>
        <v>1.2308708783891548E-3</v>
      </c>
      <c r="I1508" s="97">
        <f t="shared" si="443"/>
        <v>1.2308708783891548E-3</v>
      </c>
      <c r="J1508" s="97">
        <f t="shared" si="457"/>
        <v>8.1332923539746884E-3</v>
      </c>
      <c r="K1508" s="97">
        <f t="shared" si="444"/>
        <v>2.9675067143399478E-3</v>
      </c>
      <c r="L1508" s="97">
        <f t="shared" si="445"/>
        <v>0.46810813029960097</v>
      </c>
      <c r="M1508" s="97">
        <f t="shared" si="446"/>
        <v>3.1512053065187051</v>
      </c>
      <c r="N1508" s="97">
        <f t="shared" si="458"/>
        <v>0.30346789850578848</v>
      </c>
      <c r="O1508" s="97">
        <f t="shared" si="447"/>
        <v>7.2437472813170426E-3</v>
      </c>
      <c r="P1508" s="97">
        <f t="shared" si="448"/>
        <v>7.2437472813170426E-3</v>
      </c>
      <c r="Q1508" s="97">
        <f t="shared" si="459"/>
        <v>4.7685149471864717E-2</v>
      </c>
      <c r="R1508" s="97">
        <f t="shared" si="449"/>
        <v>5.6783097728615615E-4</v>
      </c>
      <c r="S1508" s="97">
        <f t="shared" si="450"/>
        <v>2.7849969330011319</v>
      </c>
      <c r="T1508" s="97">
        <f t="shared" si="451"/>
        <v>371.48358725663968</v>
      </c>
      <c r="U1508" s="97">
        <f t="shared" si="452"/>
        <v>624.88910260730063</v>
      </c>
      <c r="V1508" s="33">
        <f t="shared" si="453"/>
        <v>999.9999999999992</v>
      </c>
      <c r="W1508" s="101">
        <f t="shared" si="454"/>
        <v>132.01135814802834</v>
      </c>
      <c r="X1508" s="108">
        <f t="shared" si="455"/>
        <v>3.627310136058902</v>
      </c>
      <c r="Y1508" s="32">
        <f>(uNES*L1508+ uOCEX*G1508+uEREX*'PH + UC'!H1508+uHOEX*I1508+uNES*S1508+ uOCEX*N1508+uEREX*O1508+uHOEX*P1508)/(1+oDR)^A$5:A$65536</f>
        <v>1.551903507482143</v>
      </c>
    </row>
    <row r="1509" spans="1:25" x14ac:dyDescent="0.25">
      <c r="A1509" s="4">
        <v>1503</v>
      </c>
      <c r="C1509" s="106">
        <f>IF(male=0,VLOOKUP((($A$5:$A$1570/'Life tables'!$I$2)*2)+age,lifetable,13,1),IF(male=1,VLOOKUP((($A$5:$A$1570/'Life tables'!$I$2)*2)+age,lifetable,10,1),"error"))</f>
        <v>1.374544265924027E-2</v>
      </c>
      <c r="F1509" s="97">
        <f t="shared" si="441"/>
        <v>0.52683494235878447</v>
      </c>
      <c r="G1509" s="97">
        <f t="shared" si="456"/>
        <v>5.2921672564725873E-2</v>
      </c>
      <c r="H1509" s="97">
        <f t="shared" si="442"/>
        <v>1.211047459687823E-3</v>
      </c>
      <c r="I1509" s="97">
        <f t="shared" si="443"/>
        <v>1.211047459687823E-3</v>
      </c>
      <c r="J1509" s="97">
        <f t="shared" si="457"/>
        <v>8.0023040735758676E-3</v>
      </c>
      <c r="K1509" s="97">
        <f t="shared" si="444"/>
        <v>2.9197144323628486E-3</v>
      </c>
      <c r="L1509" s="97">
        <f t="shared" si="445"/>
        <v>0.46056915636874424</v>
      </c>
      <c r="M1509" s="97">
        <f t="shared" si="446"/>
        <v>3.1004751937001176</v>
      </c>
      <c r="N1509" s="97">
        <f t="shared" si="458"/>
        <v>0.29858247872810162</v>
      </c>
      <c r="O1509" s="97">
        <f t="shared" si="447"/>
        <v>7.1271328176226662E-3</v>
      </c>
      <c r="P1509" s="97">
        <f t="shared" si="448"/>
        <v>7.1271328176226662E-3</v>
      </c>
      <c r="Q1509" s="97">
        <f t="shared" si="459"/>
        <v>4.691748352275163E-2</v>
      </c>
      <c r="R1509" s="97">
        <f t="shared" si="449"/>
        <v>5.5868967205922415E-4</v>
      </c>
      <c r="S1509" s="97">
        <f t="shared" si="450"/>
        <v>2.7401622761419597</v>
      </c>
      <c r="T1509" s="97">
        <f t="shared" si="451"/>
        <v>371.53850704423598</v>
      </c>
      <c r="U1509" s="97">
        <f t="shared" si="452"/>
        <v>624.89258101140501</v>
      </c>
      <c r="V1509" s="33">
        <f t="shared" si="453"/>
        <v>999.99999999999909</v>
      </c>
      <c r="W1509" s="101">
        <f t="shared" si="454"/>
        <v>129.80825032770557</v>
      </c>
      <c r="X1509" s="108">
        <f t="shared" si="455"/>
        <v>3.5689119443581525</v>
      </c>
      <c r="Y1509" s="32">
        <f>(uNES*L1509+ uOCEX*G1509+uEREX*'PH + UC'!H1509+uHOEX*I1509+uNES*S1509+ uOCEX*N1509+uEREX*O1509+uHOEX*P1509)/(1+oDR)^A$5:A$65536</f>
        <v>1.5264793804712209</v>
      </c>
    </row>
    <row r="1510" spans="1:25" x14ac:dyDescent="0.25">
      <c r="A1510" s="4">
        <v>1504</v>
      </c>
      <c r="C1510" s="106">
        <f>IF(male=0,VLOOKUP((($A$5:$A$1570/'Life tables'!$I$2)*2)+age,lifetable,13,1),IF(male=1,VLOOKUP((($A$5:$A$1570/'Life tables'!$I$2)*2)+age,lifetable,10,1),"error"))</f>
        <v>1.374544265924027E-2</v>
      </c>
      <c r="F1510" s="97">
        <f t="shared" si="441"/>
        <v>0.51835030647043212</v>
      </c>
      <c r="G1510" s="97">
        <f t="shared" si="456"/>
        <v>5.2069373132376313E-2</v>
      </c>
      <c r="H1510" s="97">
        <f t="shared" si="442"/>
        <v>1.1915436342715363E-3</v>
      </c>
      <c r="I1510" s="97">
        <f t="shared" si="443"/>
        <v>1.1915436342715363E-3</v>
      </c>
      <c r="J1510" s="97">
        <f t="shared" si="457"/>
        <v>7.8734275870843331E-3</v>
      </c>
      <c r="K1510" s="97">
        <f t="shared" si="444"/>
        <v>2.8726926578661687E-3</v>
      </c>
      <c r="L1510" s="97">
        <f t="shared" si="445"/>
        <v>0.4531517258245622</v>
      </c>
      <c r="M1510" s="97">
        <f t="shared" si="446"/>
        <v>3.0505616378877205</v>
      </c>
      <c r="N1510" s="97">
        <f t="shared" si="458"/>
        <v>0.2937756951592857</v>
      </c>
      <c r="O1510" s="97">
        <f t="shared" si="447"/>
        <v>7.0123953920829913E-3</v>
      </c>
      <c r="P1510" s="97">
        <f t="shared" si="448"/>
        <v>7.0123953920829913E-3</v>
      </c>
      <c r="Q1510" s="97">
        <f t="shared" si="459"/>
        <v>4.6162174002085755E-2</v>
      </c>
      <c r="R1510" s="97">
        <f t="shared" si="449"/>
        <v>5.4969550620206779E-4</v>
      </c>
      <c r="S1510" s="97">
        <f t="shared" si="450"/>
        <v>2.6960492824359812</v>
      </c>
      <c r="T1510" s="97">
        <f t="shared" si="451"/>
        <v>371.59254264582518</v>
      </c>
      <c r="U1510" s="97">
        <f t="shared" si="452"/>
        <v>624.89600339956905</v>
      </c>
      <c r="V1510" s="33">
        <f t="shared" si="453"/>
        <v>999.99999999999909</v>
      </c>
      <c r="W1510" s="101">
        <f t="shared" si="454"/>
        <v>127.6430186491734</v>
      </c>
      <c r="X1510" s="108">
        <f t="shared" si="455"/>
        <v>3.5114539546049146</v>
      </c>
      <c r="Y1510" s="32">
        <f>(uNES*L1510+ uOCEX*G1510+uEREX*'PH + UC'!H1510+uHOEX*I1510+uNES*S1510+ uOCEX*N1510+uEREX*O1510+uHOEX*P1510)/(1+oDR)^A$5:A$65536</f>
        <v>1.5014717718028106</v>
      </c>
    </row>
    <row r="1511" spans="1:25" x14ac:dyDescent="0.25">
      <c r="A1511" s="4">
        <v>1505</v>
      </c>
      <c r="C1511" s="106">
        <f>IF(male=0,VLOOKUP((($A$5:$A$1570/'Life tables'!$I$2)*2)+age,lifetable,13,1),IF(male=1,VLOOKUP((($A$5:$A$1570/'Life tables'!$I$2)*2)+age,lifetable,10,1),"error"))</f>
        <v>1.374544265924027E-2</v>
      </c>
      <c r="F1511" s="97">
        <f t="shared" si="441"/>
        <v>0.51000245072132033</v>
      </c>
      <c r="G1511" s="97">
        <f t="shared" si="456"/>
        <v>5.123081355127853E-2</v>
      </c>
      <c r="H1511" s="97">
        <f t="shared" si="442"/>
        <v>1.1723542284710429E-3</v>
      </c>
      <c r="I1511" s="97">
        <f t="shared" si="443"/>
        <v>1.1723542284710429E-3</v>
      </c>
      <c r="J1511" s="97">
        <f t="shared" si="457"/>
        <v>7.7466287081647822E-3</v>
      </c>
      <c r="K1511" s="97">
        <f t="shared" si="444"/>
        <v>2.826428917650232E-3</v>
      </c>
      <c r="L1511" s="97">
        <f t="shared" si="445"/>
        <v>0.44585387108728469</v>
      </c>
      <c r="M1511" s="97">
        <f t="shared" si="446"/>
        <v>3.0014515038835943</v>
      </c>
      <c r="N1511" s="97">
        <f t="shared" si="458"/>
        <v>0.28904628285132211</v>
      </c>
      <c r="O1511" s="97">
        <f t="shared" si="447"/>
        <v>6.8995048105199288E-3</v>
      </c>
      <c r="P1511" s="97">
        <f t="shared" si="448"/>
        <v>6.8995048105199288E-3</v>
      </c>
      <c r="Q1511" s="97">
        <f t="shared" si="459"/>
        <v>4.5419022143422118E-2</v>
      </c>
      <c r="R1511" s="97">
        <f t="shared" si="449"/>
        <v>5.4084611281962755E-4</v>
      </c>
      <c r="S1511" s="97">
        <f t="shared" si="450"/>
        <v>2.6526463431549905</v>
      </c>
      <c r="T1511" s="97">
        <f t="shared" si="451"/>
        <v>371.64570829667679</v>
      </c>
      <c r="U1511" s="97">
        <f t="shared" si="452"/>
        <v>624.89937067459948</v>
      </c>
      <c r="V1511" s="33">
        <f t="shared" si="453"/>
        <v>999.99999999999909</v>
      </c>
      <c r="W1511" s="101">
        <f t="shared" si="454"/>
        <v>125.5150107201225</v>
      </c>
      <c r="X1511" s="108">
        <f t="shared" si="455"/>
        <v>3.4549210287228576</v>
      </c>
      <c r="Y1511" s="32">
        <f>(uNES*L1511+ uOCEX*G1511+uEREX*'PH + UC'!H1511+uHOEX*I1511+uNES*S1511+ uOCEX*N1511+uEREX*O1511+uHOEX*P1511)/(1+oDR)^A$5:A$65536</f>
        <v>1.4768738573276656</v>
      </c>
    </row>
    <row r="1512" spans="1:25" x14ac:dyDescent="0.25">
      <c r="A1512" s="4">
        <v>1506</v>
      </c>
      <c r="C1512" s="106">
        <f>IF(male=0,VLOOKUP((($A$5:$A$1570/'Life tables'!$I$2)*2)+age,lifetable,13,1),IF(male=1,VLOOKUP((($A$5:$A$1570/'Life tables'!$I$2)*2)+age,lifetable,10,1),"error"))</f>
        <v>1.374544265924027E-2</v>
      </c>
      <c r="F1512" s="97">
        <f t="shared" si="441"/>
        <v>0.50178916145997254</v>
      </c>
      <c r="G1512" s="97">
        <f t="shared" si="456"/>
        <v>5.0405771455508779E-2</v>
      </c>
      <c r="H1512" s="97">
        <f t="shared" si="442"/>
        <v>1.1534741537153662E-3</v>
      </c>
      <c r="I1512" s="97">
        <f t="shared" si="443"/>
        <v>1.1534741537153662E-3</v>
      </c>
      <c r="J1512" s="97">
        <f t="shared" si="457"/>
        <v>7.6218738127903961E-3</v>
      </c>
      <c r="K1512" s="97">
        <f t="shared" si="444"/>
        <v>2.7809109436787998E-3</v>
      </c>
      <c r="L1512" s="97">
        <f t="shared" si="445"/>
        <v>0.43867365694056382</v>
      </c>
      <c r="M1512" s="97">
        <f t="shared" si="446"/>
        <v>2.953131867262885</v>
      </c>
      <c r="N1512" s="97">
        <f t="shared" si="458"/>
        <v>0.28439299715409488</v>
      </c>
      <c r="O1512" s="97">
        <f t="shared" si="447"/>
        <v>6.7884313632642287E-3</v>
      </c>
      <c r="P1512" s="97">
        <f t="shared" si="448"/>
        <v>6.7884313632642287E-3</v>
      </c>
      <c r="Q1512" s="97">
        <f t="shared" si="459"/>
        <v>4.4687832369808111E-2</v>
      </c>
      <c r="R1512" s="97">
        <f t="shared" si="449"/>
        <v>5.3213916299706566E-4</v>
      </c>
      <c r="S1512" s="97">
        <f t="shared" si="450"/>
        <v>2.6099420358494565</v>
      </c>
      <c r="T1512" s="97">
        <f t="shared" si="451"/>
        <v>371.69801800285938</v>
      </c>
      <c r="U1512" s="97">
        <f t="shared" si="452"/>
        <v>624.90268372470621</v>
      </c>
      <c r="V1512" s="33">
        <f t="shared" si="453"/>
        <v>999.9999999999992</v>
      </c>
      <c r="W1512" s="101">
        <f t="shared" si="454"/>
        <v>123.42358538050722</v>
      </c>
      <c r="X1512" s="108">
        <f t="shared" si="455"/>
        <v>3.3992982724335832</v>
      </c>
      <c r="Y1512" s="32">
        <f>(uNES*L1512+ uOCEX*G1512+uEREX*'PH + UC'!H1512+uHOEX*I1512+uNES*S1512+ uOCEX*N1512+uEREX*O1512+uHOEX*P1512)/(1+oDR)^A$5:A$65536</f>
        <v>1.4526789247283667</v>
      </c>
    </row>
    <row r="1513" spans="1:25" x14ac:dyDescent="0.25">
      <c r="A1513" s="4">
        <v>1507</v>
      </c>
      <c r="C1513" s="106">
        <f>IF(male=0,VLOOKUP((($A$5:$A$1570/'Life tables'!$I$2)*2)+age,lifetable,13,1),IF(male=1,VLOOKUP((($A$5:$A$1570/'Life tables'!$I$2)*2)+age,lifetable,10,1),"error"))</f>
        <v>1.374544265924027E-2</v>
      </c>
      <c r="F1513" s="97">
        <f t="shared" si="441"/>
        <v>0.49370826140878737</v>
      </c>
      <c r="G1513" s="97">
        <f t="shared" si="456"/>
        <v>4.9594028132975213E-2</v>
      </c>
      <c r="H1513" s="97">
        <f t="shared" si="442"/>
        <v>1.1348984050469828E-3</v>
      </c>
      <c r="I1513" s="97">
        <f t="shared" si="443"/>
        <v>1.1348984050469828E-3</v>
      </c>
      <c r="J1513" s="97">
        <f t="shared" si="457"/>
        <v>7.4991298294315263E-3</v>
      </c>
      <c r="K1513" s="97">
        <f t="shared" si="444"/>
        <v>2.7361266694993186E-3</v>
      </c>
      <c r="L1513" s="97">
        <f t="shared" si="445"/>
        <v>0.43160917996678738</v>
      </c>
      <c r="M1513" s="97">
        <f t="shared" si="446"/>
        <v>2.9055900110247954</v>
      </c>
      <c r="N1513" s="97">
        <f t="shared" si="458"/>
        <v>0.27981461339287428</v>
      </c>
      <c r="O1513" s="97">
        <f t="shared" si="447"/>
        <v>6.6791458174570327E-3</v>
      </c>
      <c r="P1513" s="97">
        <f t="shared" si="448"/>
        <v>6.6791458174570327E-3</v>
      </c>
      <c r="Q1513" s="97">
        <f t="shared" si="459"/>
        <v>4.3968412243104993E-2</v>
      </c>
      <c r="R1513" s="97">
        <f t="shared" si="449"/>
        <v>5.2357236519629143E-4</v>
      </c>
      <c r="S1513" s="97">
        <f t="shared" si="450"/>
        <v>2.567925121388706</v>
      </c>
      <c r="T1513" s="97">
        <f t="shared" si="451"/>
        <v>371.74948554493193</v>
      </c>
      <c r="U1513" s="97">
        <f t="shared" si="452"/>
        <v>624.90594342374095</v>
      </c>
      <c r="V1513" s="33">
        <f t="shared" si="453"/>
        <v>999.9999999999992</v>
      </c>
      <c r="W1513" s="101">
        <f t="shared" si="454"/>
        <v>121.3681125095639</v>
      </c>
      <c r="X1513" s="108">
        <f t="shared" si="455"/>
        <v>3.3445710313263506</v>
      </c>
      <c r="Y1513" s="32">
        <f>(uNES*L1513+ uOCEX*G1513+uEREX*'PH + UC'!H1513+uHOEX*I1513+uNES*S1513+ uOCEX*N1513+uEREX*O1513+uHOEX*P1513)/(1+oDR)^A$5:A$65536</f>
        <v>1.4288803716849745</v>
      </c>
    </row>
    <row r="1514" spans="1:25" x14ac:dyDescent="0.25">
      <c r="A1514" s="4">
        <v>1508</v>
      </c>
      <c r="C1514" s="106">
        <f>IF(male=0,VLOOKUP((($A$5:$A$1570/'Life tables'!$I$2)*2)+age,lifetable,13,1),IF(male=1,VLOOKUP((($A$5:$A$1570/'Life tables'!$I$2)*2)+age,lifetable,10,1),"error"))</f>
        <v>1.374544265924027E-2</v>
      </c>
      <c r="F1514" s="97">
        <f t="shared" si="441"/>
        <v>0.48575760903167936</v>
      </c>
      <c r="G1514" s="97">
        <f t="shared" si="456"/>
        <v>4.8795368461896069E-2</v>
      </c>
      <c r="H1514" s="97">
        <f t="shared" si="442"/>
        <v>1.1166220596682051E-3</v>
      </c>
      <c r="I1514" s="97">
        <f t="shared" si="443"/>
        <v>1.1166220596682051E-3</v>
      </c>
      <c r="J1514" s="97">
        <f t="shared" si="457"/>
        <v>7.3783642294505203E-3</v>
      </c>
      <c r="K1514" s="97">
        <f t="shared" si="444"/>
        <v>2.6920642267383881E-3</v>
      </c>
      <c r="L1514" s="97">
        <f t="shared" si="445"/>
        <v>0.424658567994258</v>
      </c>
      <c r="M1514" s="97">
        <f t="shared" si="446"/>
        <v>2.8588134222946713</v>
      </c>
      <c r="N1514" s="97">
        <f t="shared" si="458"/>
        <v>0.2753099265507204</v>
      </c>
      <c r="O1514" s="97">
        <f t="shared" si="447"/>
        <v>6.5716194094688927E-3</v>
      </c>
      <c r="P1514" s="97">
        <f t="shared" si="448"/>
        <v>6.5716194094688927E-3</v>
      </c>
      <c r="Q1514" s="97">
        <f t="shared" si="459"/>
        <v>4.3260572414082828E-2</v>
      </c>
      <c r="R1514" s="97">
        <f t="shared" si="449"/>
        <v>5.1514346466169489E-4</v>
      </c>
      <c r="S1514" s="97">
        <f t="shared" si="450"/>
        <v>2.5265845410462688</v>
      </c>
      <c r="T1514" s="97">
        <f t="shared" si="451"/>
        <v>371.80012448157544</v>
      </c>
      <c r="U1514" s="97">
        <f t="shared" si="452"/>
        <v>624.90915063143234</v>
      </c>
      <c r="V1514" s="33">
        <f t="shared" si="453"/>
        <v>999.9999999999992</v>
      </c>
      <c r="W1514" s="101">
        <f t="shared" si="454"/>
        <v>119.34797283612002</v>
      </c>
      <c r="X1514" s="108">
        <f t="shared" si="455"/>
        <v>3.2907248869914176</v>
      </c>
      <c r="Y1514" s="32">
        <f>(uNES*L1514+ uOCEX*G1514+uEREX*'PH + UC'!H1514+uHOEX*I1514+uNES*S1514+ uOCEX*N1514+uEREX*O1514+uHOEX*P1514)/(1+oDR)^A$5:A$65536</f>
        <v>1.4054717040708757</v>
      </c>
    </row>
    <row r="1515" spans="1:25" x14ac:dyDescent="0.25">
      <c r="A1515" s="4">
        <v>1509</v>
      </c>
      <c r="C1515" s="106">
        <f>IF(male=0,VLOOKUP((($A$5:$A$1570/'Life tables'!$I$2)*2)+age,lifetable,13,1),IF(male=1,VLOOKUP((($A$5:$A$1570/'Life tables'!$I$2)*2)+age,lifetable,10,1),"error"))</f>
        <v>1.374544265924027E-2</v>
      </c>
      <c r="F1515" s="97">
        <f t="shared" si="441"/>
        <v>0.47793509791487465</v>
      </c>
      <c r="G1515" s="97">
        <f t="shared" si="456"/>
        <v>4.8009580848599263E-2</v>
      </c>
      <c r="H1515" s="97">
        <f t="shared" si="442"/>
        <v>1.0986402755178012E-3</v>
      </c>
      <c r="I1515" s="97">
        <f t="shared" si="443"/>
        <v>1.0986402755178012E-3</v>
      </c>
      <c r="J1515" s="97">
        <f t="shared" si="457"/>
        <v>7.2595450176963982E-3</v>
      </c>
      <c r="K1515" s="97">
        <f t="shared" si="444"/>
        <v>2.648711941670137E-3</v>
      </c>
      <c r="L1515" s="97">
        <f t="shared" si="445"/>
        <v>0.41781997955587324</v>
      </c>
      <c r="M1515" s="97">
        <f t="shared" si="446"/>
        <v>2.8127897890765432</v>
      </c>
      <c r="N1515" s="97">
        <f t="shared" si="458"/>
        <v>0.27087775095574584</v>
      </c>
      <c r="O1515" s="97">
        <f t="shared" si="447"/>
        <v>6.4658238374347577E-3</v>
      </c>
      <c r="P1515" s="97">
        <f t="shared" si="448"/>
        <v>6.4658238374347577E-3</v>
      </c>
      <c r="Q1515" s="97">
        <f t="shared" si="459"/>
        <v>4.2564126573278752E-2</v>
      </c>
      <c r="R1515" s="97">
        <f t="shared" si="449"/>
        <v>5.0685024283497098E-4</v>
      </c>
      <c r="S1515" s="97">
        <f t="shared" si="450"/>
        <v>2.4859094136298143</v>
      </c>
      <c r="T1515" s="97">
        <f t="shared" si="451"/>
        <v>371.84994815316639</v>
      </c>
      <c r="U1515" s="97">
        <f t="shared" si="452"/>
        <v>624.91230619361681</v>
      </c>
      <c r="V1515" s="33">
        <f t="shared" si="453"/>
        <v>999.99999999999909</v>
      </c>
      <c r="W1515" s="101">
        <f t="shared" si="454"/>
        <v>117.36255775213641</v>
      </c>
      <c r="X1515" s="108">
        <f t="shared" si="455"/>
        <v>3.2377456532159377</v>
      </c>
      <c r="Y1515" s="32">
        <f>(uNES*L1515+ uOCEX*G1515+uEREX*'PH + UC'!H1515+uHOEX*I1515+uNES*S1515+ uOCEX*N1515+uEREX*O1515+uHOEX*P1515)/(1+oDR)^A$5:A$65536</f>
        <v>1.3824465341783272</v>
      </c>
    </row>
    <row r="1516" spans="1:25" x14ac:dyDescent="0.25">
      <c r="A1516" s="4">
        <v>1510</v>
      </c>
      <c r="C1516" s="106">
        <f>IF(male=0,VLOOKUP((($A$5:$A$1570/'Life tables'!$I$2)*2)+age,lifetable,13,1),IF(male=1,VLOOKUP((($A$5:$A$1570/'Life tables'!$I$2)*2)+age,lifetable,10,1),"error"))</f>
        <v>1.374544265924027E-2</v>
      </c>
      <c r="F1516" s="97">
        <f t="shared" si="441"/>
        <v>0.4702386561604599</v>
      </c>
      <c r="G1516" s="97">
        <f t="shared" si="456"/>
        <v>4.7236457166603171E-2</v>
      </c>
      <c r="H1516" s="97">
        <f t="shared" si="442"/>
        <v>1.080948289876933E-3</v>
      </c>
      <c r="I1516" s="97">
        <f t="shared" si="443"/>
        <v>1.080948289876933E-3</v>
      </c>
      <c r="J1516" s="97">
        <f t="shared" si="457"/>
        <v>7.1426407232932209E-3</v>
      </c>
      <c r="K1516" s="97">
        <f t="shared" si="444"/>
        <v>2.606058331855279E-3</v>
      </c>
      <c r="L1516" s="97">
        <f t="shared" si="445"/>
        <v>0.41109160335895434</v>
      </c>
      <c r="M1516" s="97">
        <f t="shared" si="446"/>
        <v>2.7675069970554782</v>
      </c>
      <c r="N1516" s="97">
        <f t="shared" si="458"/>
        <v>0.26651691997317539</v>
      </c>
      <c r="O1516" s="97">
        <f t="shared" si="447"/>
        <v>6.3617312539034701E-3</v>
      </c>
      <c r="P1516" s="97">
        <f t="shared" si="448"/>
        <v>6.3617312539034701E-3</v>
      </c>
      <c r="Q1516" s="97">
        <f t="shared" si="459"/>
        <v>4.1878891402608975E-2</v>
      </c>
      <c r="R1516" s="97">
        <f t="shared" si="449"/>
        <v>4.9869051677891988E-4</v>
      </c>
      <c r="S1516" s="97">
        <f t="shared" si="450"/>
        <v>2.4458890326551082</v>
      </c>
      <c r="T1516" s="97">
        <f t="shared" si="451"/>
        <v>371.89896968529229</v>
      </c>
      <c r="U1516" s="97">
        <f t="shared" si="452"/>
        <v>624.91541094246543</v>
      </c>
      <c r="V1516" s="33">
        <f t="shared" si="453"/>
        <v>999.99999999999909</v>
      </c>
      <c r="W1516" s="101">
        <f t="shared" si="454"/>
        <v>115.41126912943299</v>
      </c>
      <c r="X1516" s="108">
        <f t="shared" si="455"/>
        <v>3.1856193722414021</v>
      </c>
      <c r="Y1516" s="32">
        <f>(uNES*L1516+ uOCEX*G1516+uEREX*'PH + UC'!H1516+uHOEX*I1516+uNES*S1516+ uOCEX*N1516+uEREX*O1516+uHOEX*P1516)/(1+oDR)^A$5:A$65536</f>
        <v>1.3597985789731903</v>
      </c>
    </row>
    <row r="1517" spans="1:25" x14ac:dyDescent="0.25">
      <c r="A1517" s="4">
        <v>1511</v>
      </c>
      <c r="C1517" s="106">
        <f>IF(male=0,VLOOKUP((($A$5:$A$1570/'Life tables'!$I$2)*2)+age,lifetable,13,1),IF(male=1,VLOOKUP((($A$5:$A$1570/'Life tables'!$I$2)*2)+age,lifetable,10,1),"error"))</f>
        <v>1.374544265924027E-2</v>
      </c>
      <c r="F1517" s="97">
        <f t="shared" si="441"/>
        <v>0.4626662457923027</v>
      </c>
      <c r="G1517" s="97">
        <f t="shared" si="456"/>
        <v>4.6475792696940042E-2</v>
      </c>
      <c r="H1517" s="97">
        <f t="shared" si="442"/>
        <v>1.063541418003531E-3</v>
      </c>
      <c r="I1517" s="97">
        <f t="shared" si="443"/>
        <v>1.063541418003531E-3</v>
      </c>
      <c r="J1517" s="97">
        <f t="shared" si="457"/>
        <v>7.0276203906163787E-3</v>
      </c>
      <c r="K1517" s="97">
        <f t="shared" si="444"/>
        <v>2.5640921028487265E-3</v>
      </c>
      <c r="L1517" s="97">
        <f t="shared" si="445"/>
        <v>0.4044716577658905</v>
      </c>
      <c r="M1517" s="97">
        <f t="shared" si="446"/>
        <v>2.7229531264490987</v>
      </c>
      <c r="N1517" s="97">
        <f t="shared" si="458"/>
        <v>0.26222628570214029</v>
      </c>
      <c r="O1517" s="97">
        <f t="shared" si="447"/>
        <v>6.2593142586002811E-3</v>
      </c>
      <c r="P1517" s="97">
        <f t="shared" si="448"/>
        <v>6.2593142586002811E-3</v>
      </c>
      <c r="Q1517" s="97">
        <f t="shared" si="459"/>
        <v>4.1204686527724944E-2</v>
      </c>
      <c r="R1517" s="97">
        <f t="shared" si="449"/>
        <v>4.9066213861010712E-4</v>
      </c>
      <c r="S1517" s="97">
        <f t="shared" si="450"/>
        <v>2.4065128635634228</v>
      </c>
      <c r="T1517" s="97">
        <f t="shared" si="451"/>
        <v>371.94720199221064</v>
      </c>
      <c r="U1517" s="97">
        <f t="shared" si="452"/>
        <v>624.9184656967069</v>
      </c>
      <c r="V1517" s="33">
        <f t="shared" si="453"/>
        <v>999.99999999999909</v>
      </c>
      <c r="W1517" s="101">
        <f t="shared" si="454"/>
        <v>113.49351913954081</v>
      </c>
      <c r="X1517" s="108">
        <f t="shared" si="455"/>
        <v>3.134332311081601</v>
      </c>
      <c r="Y1517" s="32">
        <f>(uNES*L1517+ uOCEX*G1517+uEREX*'PH + UC'!H1517+uHOEX*I1517+uNES*S1517+ uOCEX*N1517+uEREX*O1517+uHOEX*P1517)/(1+oDR)^A$5:A$65536</f>
        <v>1.3375216583783802</v>
      </c>
    </row>
    <row r="1518" spans="1:25" x14ac:dyDescent="0.25">
      <c r="A1518" s="4">
        <v>1512</v>
      </c>
      <c r="C1518" s="106">
        <f>IF(male=0,VLOOKUP((($A$5:$A$1570/'Life tables'!$I$2)*2)+age,lifetable,13,1),IF(male=1,VLOOKUP((($A$5:$A$1570/'Life tables'!$I$2)*2)+age,lifetable,10,1),"error"))</f>
        <v>1.374544265924027E-2</v>
      </c>
      <c r="F1518" s="97">
        <f t="shared" si="441"/>
        <v>0.45521586217397786</v>
      </c>
      <c r="G1518" s="97">
        <f t="shared" si="456"/>
        <v>4.5727386069685488E-2</v>
      </c>
      <c r="H1518" s="97">
        <f t="shared" si="442"/>
        <v>1.0464150517942687E-3</v>
      </c>
      <c r="I1518" s="97">
        <f t="shared" si="443"/>
        <v>1.0464150517942687E-3</v>
      </c>
      <c r="J1518" s="97">
        <f t="shared" si="457"/>
        <v>6.9144535704512462E-3</v>
      </c>
      <c r="K1518" s="97">
        <f t="shared" si="444"/>
        <v>2.5228021449737446E-3</v>
      </c>
      <c r="L1518" s="97">
        <f t="shared" si="445"/>
        <v>0.39795839028527885</v>
      </c>
      <c r="M1518" s="97">
        <f t="shared" si="446"/>
        <v>2.6791164489076236</v>
      </c>
      <c r="N1518" s="97">
        <f t="shared" si="458"/>
        <v>0.25800471867714569</v>
      </c>
      <c r="O1518" s="97">
        <f t="shared" si="447"/>
        <v>6.1585458913009008E-3</v>
      </c>
      <c r="P1518" s="97">
        <f t="shared" si="448"/>
        <v>6.1585458913009008E-3</v>
      </c>
      <c r="Q1518" s="97">
        <f t="shared" si="459"/>
        <v>4.0541334471103634E-2</v>
      </c>
      <c r="R1518" s="97">
        <f t="shared" si="449"/>
        <v>4.8276299494026703E-4</v>
      </c>
      <c r="S1518" s="97">
        <f t="shared" si="450"/>
        <v>2.3677705409818324</v>
      </c>
      <c r="T1518" s="97">
        <f t="shared" si="451"/>
        <v>371.99465778025217</v>
      </c>
      <c r="U1518" s="97">
        <f t="shared" si="452"/>
        <v>624.92147126184682</v>
      </c>
      <c r="V1518" s="33">
        <f t="shared" si="453"/>
        <v>999.99999999999909</v>
      </c>
      <c r="W1518" s="101">
        <f t="shared" si="454"/>
        <v>111.60873007663248</v>
      </c>
      <c r="X1518" s="108">
        <f t="shared" si="455"/>
        <v>3.0838709579001327</v>
      </c>
      <c r="Y1518" s="32">
        <f>(uNES*L1518+ uOCEX*G1518+uEREX*'PH + UC'!H1518+uHOEX*I1518+uNES*S1518+ uOCEX*N1518+uEREX*O1518+uHOEX*P1518)/(1+oDR)^A$5:A$65536</f>
        <v>1.3156096935855461</v>
      </c>
    </row>
    <row r="1519" spans="1:25" x14ac:dyDescent="0.25">
      <c r="A1519" s="4">
        <v>1513</v>
      </c>
      <c r="C1519" s="106">
        <f>IF(male=0,VLOOKUP((($A$5:$A$1570/'Life tables'!$I$2)*2)+age,lifetable,13,1),IF(male=1,VLOOKUP((($A$5:$A$1570/'Life tables'!$I$2)*2)+age,lifetable,10,1),"error"))</f>
        <v>1.4721015559510775E-2</v>
      </c>
      <c r="F1519" s="97">
        <f t="shared" si="441"/>
        <v>0.4478855334383508</v>
      </c>
      <c r="G1519" s="97">
        <f t="shared" si="456"/>
        <v>4.4991039206658957E-2</v>
      </c>
      <c r="H1519" s="97">
        <f t="shared" si="442"/>
        <v>1.0295646584733335E-3</v>
      </c>
      <c r="I1519" s="97">
        <f t="shared" si="443"/>
        <v>1.0295646584733335E-3</v>
      </c>
      <c r="J1519" s="97">
        <f t="shared" si="457"/>
        <v>7.2859561695393484E-3</v>
      </c>
      <c r="K1519" s="97">
        <f t="shared" si="444"/>
        <v>2.4821775301607073E-3</v>
      </c>
      <c r="L1519" s="97">
        <f t="shared" si="445"/>
        <v>0.39106723121504511</v>
      </c>
      <c r="M1519" s="97">
        <f t="shared" si="446"/>
        <v>2.6359854244617811</v>
      </c>
      <c r="N1519" s="97">
        <f t="shared" si="458"/>
        <v>0.25385110757414792</v>
      </c>
      <c r="O1519" s="97">
        <f t="shared" si="447"/>
        <v>6.0593996248156021E-3</v>
      </c>
      <c r="P1519" s="97">
        <f t="shared" si="448"/>
        <v>6.0593996248156021E-3</v>
      </c>
      <c r="Q1519" s="97">
        <f t="shared" si="459"/>
        <v>4.2719729584859978E-2</v>
      </c>
      <c r="R1519" s="97">
        <f t="shared" si="449"/>
        <v>4.7499100632633173E-4</v>
      </c>
      <c r="S1519" s="97">
        <f t="shared" si="450"/>
        <v>2.3268207970468158</v>
      </c>
      <c r="T1519" s="97">
        <f t="shared" si="451"/>
        <v>372.04466346600657</v>
      </c>
      <c r="U1519" s="97">
        <f t="shared" si="452"/>
        <v>624.92442843038327</v>
      </c>
      <c r="V1519" s="33">
        <f t="shared" si="453"/>
        <v>999.99999999999909</v>
      </c>
      <c r="W1519" s="101">
        <f t="shared" si="454"/>
        <v>109.65663142807531</v>
      </c>
      <c r="X1519" s="108">
        <f t="shared" si="455"/>
        <v>3.0309081036092458</v>
      </c>
      <c r="Y1519" s="32">
        <f>(uNES*L1519+ uOCEX*G1519+uEREX*'PH + UC'!H1519+uHOEX*I1519+uNES*S1519+ uOCEX*N1519+uEREX*O1519+uHOEX*P1519)/(1+oDR)^A$5:A$65536</f>
        <v>1.2926198326764082</v>
      </c>
    </row>
    <row r="1520" spans="1:25" x14ac:dyDescent="0.25">
      <c r="A1520" s="4">
        <v>1514</v>
      </c>
      <c r="C1520" s="106">
        <f>IF(male=0,VLOOKUP((($A$5:$A$1570/'Life tables'!$I$2)*2)+age,lifetable,13,1),IF(male=1,VLOOKUP((($A$5:$A$1570/'Life tables'!$I$2)*2)+age,lifetable,10,1),"error"))</f>
        <v>1.4721015559510775E-2</v>
      </c>
      <c r="F1520" s="97">
        <f t="shared" si="441"/>
        <v>0.44018837984876247</v>
      </c>
      <c r="G1520" s="97">
        <f t="shared" si="456"/>
        <v>4.4217844019329891E-2</v>
      </c>
      <c r="H1520" s="97">
        <f t="shared" si="442"/>
        <v>1.0118710365207681E-3</v>
      </c>
      <c r="I1520" s="97">
        <f t="shared" si="443"/>
        <v>1.0118710365207681E-3</v>
      </c>
      <c r="J1520" s="97">
        <f t="shared" si="457"/>
        <v>7.1607430972317285E-3</v>
      </c>
      <c r="K1520" s="97">
        <f t="shared" si="444"/>
        <v>2.4395199753618271E-3</v>
      </c>
      <c r="L1520" s="97">
        <f t="shared" si="445"/>
        <v>0.38434653068379748</v>
      </c>
      <c r="M1520" s="97">
        <f t="shared" si="446"/>
        <v>2.5907197237604827</v>
      </c>
      <c r="N1520" s="97">
        <f t="shared" si="458"/>
        <v>0.24949192252270147</v>
      </c>
      <c r="O1520" s="97">
        <f t="shared" si="447"/>
        <v>5.9553463294896363E-3</v>
      </c>
      <c r="P1520" s="97">
        <f t="shared" si="448"/>
        <v>5.9553463294896363E-3</v>
      </c>
      <c r="Q1520" s="97">
        <f t="shared" si="459"/>
        <v>4.1986137329195858E-2</v>
      </c>
      <c r="R1520" s="97">
        <f t="shared" si="449"/>
        <v>4.6683436003813522E-4</v>
      </c>
      <c r="S1520" s="97">
        <f t="shared" si="450"/>
        <v>2.2868641368895677</v>
      </c>
      <c r="T1520" s="97">
        <f t="shared" si="451"/>
        <v>372.09381034643297</v>
      </c>
      <c r="U1520" s="97">
        <f t="shared" si="452"/>
        <v>624.92733478471871</v>
      </c>
      <c r="V1520" s="33">
        <f t="shared" si="453"/>
        <v>999.99999999999909</v>
      </c>
      <c r="W1520" s="101">
        <f t="shared" si="454"/>
        <v>107.72484962521244</v>
      </c>
      <c r="X1520" s="108">
        <f t="shared" si="455"/>
        <v>2.9788548688474172</v>
      </c>
      <c r="Y1520" s="32">
        <f>(uNES*L1520+ uOCEX*G1520+uEREX*'PH + UC'!H1520+uHOEX*I1520+uNES*S1520+ uOCEX*N1520+uEREX*O1520+uHOEX*P1520)/(1+oDR)^A$5:A$65536</f>
        <v>1.2700548445758619</v>
      </c>
    </row>
    <row r="1521" spans="1:25" x14ac:dyDescent="0.25">
      <c r="A1521" s="4">
        <v>1515</v>
      </c>
      <c r="C1521" s="106">
        <f>IF(male=0,VLOOKUP((($A$5:$A$1570/'Life tables'!$I$2)*2)+age,lifetable,13,1),IF(male=1,VLOOKUP((($A$5:$A$1570/'Life tables'!$I$2)*2)+age,lifetable,10,1),"error"))</f>
        <v>1.4721015559510775E-2</v>
      </c>
      <c r="F1521" s="97">
        <f t="shared" si="441"/>
        <v>0.43262375202344777</v>
      </c>
      <c r="G1521" s="97">
        <f t="shared" si="456"/>
        <v>4.3457961322383255E-2</v>
      </c>
      <c r="H1521" s="97">
        <f t="shared" si="442"/>
        <v>9.9448205455553553E-4</v>
      </c>
      <c r="I1521" s="97">
        <f t="shared" si="443"/>
        <v>9.9448205455553553E-4</v>
      </c>
      <c r="J1521" s="97">
        <f t="shared" si="457"/>
        <v>7.0376858813600606E-3</v>
      </c>
      <c r="K1521" s="97">
        <f t="shared" si="444"/>
        <v>2.3975968771365323E-3</v>
      </c>
      <c r="L1521" s="97">
        <f t="shared" si="445"/>
        <v>0.37774154383345682</v>
      </c>
      <c r="M1521" s="97">
        <f t="shared" si="446"/>
        <v>2.5462311168239697</v>
      </c>
      <c r="N1521" s="97">
        <f t="shared" si="458"/>
        <v>0.24520757328447659</v>
      </c>
      <c r="O1521" s="97">
        <f t="shared" si="447"/>
        <v>5.8530793572681506E-3</v>
      </c>
      <c r="P1521" s="97">
        <f t="shared" si="448"/>
        <v>5.8530793572681506E-3</v>
      </c>
      <c r="Q1521" s="97">
        <f t="shared" si="459"/>
        <v>4.1265138935085599E-2</v>
      </c>
      <c r="R1521" s="97">
        <f t="shared" si="449"/>
        <v>4.5881774204672673E-4</v>
      </c>
      <c r="S1521" s="97">
        <f t="shared" si="450"/>
        <v>2.2475934281478245</v>
      </c>
      <c r="T1521" s="97">
        <f t="shared" si="451"/>
        <v>372.14211317124943</v>
      </c>
      <c r="U1521" s="97">
        <f t="shared" si="452"/>
        <v>624.93019119933786</v>
      </c>
      <c r="V1521" s="33">
        <f t="shared" si="453"/>
        <v>999.99999999999909</v>
      </c>
      <c r="W1521" s="101">
        <f t="shared" si="454"/>
        <v>105.82833634009761</v>
      </c>
      <c r="X1521" s="108">
        <f t="shared" si="455"/>
        <v>2.9276956294117884</v>
      </c>
      <c r="Y1521" s="32">
        <f>(uNES*L1521+ uOCEX*G1521+uEREX*'PH + UC'!H1521+uHOEX*I1521+uNES*S1521+ uOCEX*N1521+uEREX*O1521+uHOEX*P1521)/(1+oDR)^A$5:A$65536</f>
        <v>1.2478837796054401</v>
      </c>
    </row>
    <row r="1522" spans="1:25" x14ac:dyDescent="0.25">
      <c r="A1522" s="4">
        <v>1516</v>
      </c>
      <c r="C1522" s="106">
        <f>IF(male=0,VLOOKUP((($A$5:$A$1570/'Life tables'!$I$2)*2)+age,lifetable,13,1),IF(male=1,VLOOKUP((($A$5:$A$1570/'Life tables'!$I$2)*2)+age,lifetable,10,1),"error"))</f>
        <v>1.4721015559510775E-2</v>
      </c>
      <c r="F1522" s="97">
        <f t="shared" si="441"/>
        <v>0.42518935230901472</v>
      </c>
      <c r="G1522" s="97">
        <f t="shared" si="456"/>
        <v>4.27111603117271E-2</v>
      </c>
      <c r="H1522" s="97">
        <f t="shared" si="442"/>
        <v>9.7739243090954643E-4</v>
      </c>
      <c r="I1522" s="97">
        <f t="shared" si="443"/>
        <v>9.7739243090954643E-4</v>
      </c>
      <c r="J1522" s="97">
        <f t="shared" si="457"/>
        <v>6.916747144959344E-3</v>
      </c>
      <c r="K1522" s="97">
        <f t="shared" si="444"/>
        <v>2.3563955019107372E-3</v>
      </c>
      <c r="L1522" s="97">
        <f t="shared" si="445"/>
        <v>0.37125026448859844</v>
      </c>
      <c r="M1522" s="97">
        <f t="shared" si="446"/>
        <v>2.5025062771027731</v>
      </c>
      <c r="N1522" s="97">
        <f t="shared" si="458"/>
        <v>0.24099677648388571</v>
      </c>
      <c r="O1522" s="97">
        <f t="shared" si="447"/>
        <v>5.7525680741088974E-3</v>
      </c>
      <c r="P1522" s="97">
        <f t="shared" si="448"/>
        <v>5.7525680741088974E-3</v>
      </c>
      <c r="Q1522" s="97">
        <f t="shared" si="459"/>
        <v>4.0556518427666728E-2</v>
      </c>
      <c r="R1522" s="97">
        <f t="shared" si="449"/>
        <v>4.5093875097648235E-4</v>
      </c>
      <c r="S1522" s="97">
        <f t="shared" si="450"/>
        <v>2.2089969072920264</v>
      </c>
      <c r="T1522" s="97">
        <f t="shared" si="451"/>
        <v>372.18958643682208</v>
      </c>
      <c r="U1522" s="97">
        <f t="shared" si="452"/>
        <v>624.93299853359076</v>
      </c>
      <c r="V1522" s="33">
        <f t="shared" si="453"/>
        <v>999.99999999999909</v>
      </c>
      <c r="W1522" s="101">
        <f t="shared" si="454"/>
        <v>103.9664463612622</v>
      </c>
      <c r="X1522" s="108">
        <f t="shared" si="455"/>
        <v>2.8774150295862744</v>
      </c>
      <c r="Y1522" s="32">
        <f>(uNES*L1522+ uOCEX*G1522+uEREX*'PH + UC'!H1522+uHOEX*I1522+uNES*S1522+ uOCEX*N1522+uEREX*O1522+uHOEX*P1522)/(1+oDR)^A$5:A$65536</f>
        <v>1.2260997602309582</v>
      </c>
    </row>
    <row r="1523" spans="1:25" x14ac:dyDescent="0.25">
      <c r="A1523" s="4">
        <v>1517</v>
      </c>
      <c r="C1523" s="106">
        <f>IF(male=0,VLOOKUP((($A$5:$A$1570/'Life tables'!$I$2)*2)+age,lifetable,13,1),IF(male=1,VLOOKUP((($A$5:$A$1570/'Life tables'!$I$2)*2)+age,lifetable,10,1),"error"))</f>
        <v>1.4721015559510775E-2</v>
      </c>
      <c r="F1523" s="97">
        <f t="shared" si="441"/>
        <v>0.41788292391181808</v>
      </c>
      <c r="G1523" s="97">
        <f t="shared" si="456"/>
        <v>4.1977214287716551E-2</v>
      </c>
      <c r="H1523" s="97">
        <f t="shared" si="442"/>
        <v>9.6059697783993964E-4</v>
      </c>
      <c r="I1523" s="97">
        <f t="shared" si="443"/>
        <v>9.6059697783993964E-4</v>
      </c>
      <c r="J1523" s="97">
        <f t="shared" si="457"/>
        <v>6.7978901757485269E-3</v>
      </c>
      <c r="K1523" s="97">
        <f t="shared" si="444"/>
        <v>2.3159033425546997E-3</v>
      </c>
      <c r="L1523" s="97">
        <f t="shared" si="445"/>
        <v>0.3648707221501184</v>
      </c>
      <c r="M1523" s="97">
        <f t="shared" si="446"/>
        <v>2.4595321056744561</v>
      </c>
      <c r="N1523" s="97">
        <f t="shared" si="458"/>
        <v>0.23685827066631771</v>
      </c>
      <c r="O1523" s="97">
        <f t="shared" si="447"/>
        <v>5.6537823692210665E-3</v>
      </c>
      <c r="P1523" s="97">
        <f t="shared" si="448"/>
        <v>5.6537823692210665E-3</v>
      </c>
      <c r="Q1523" s="97">
        <f t="shared" si="459"/>
        <v>3.9860063521082428E-2</v>
      </c>
      <c r="R1523" s="97">
        <f t="shared" si="449"/>
        <v>4.4319502646899785E-4</v>
      </c>
      <c r="S1523" s="97">
        <f t="shared" si="450"/>
        <v>2.1710630117221448</v>
      </c>
      <c r="T1523" s="97">
        <f t="shared" si="451"/>
        <v>372.23624439051889</v>
      </c>
      <c r="U1523" s="97">
        <f t="shared" si="452"/>
        <v>624.93575763195975</v>
      </c>
      <c r="V1523" s="33">
        <f t="shared" si="453"/>
        <v>999.99999999999909</v>
      </c>
      <c r="W1523" s="101">
        <f t="shared" si="454"/>
        <v>102.13854627174072</v>
      </c>
      <c r="X1523" s="108">
        <f t="shared" si="455"/>
        <v>2.8279979775204196</v>
      </c>
      <c r="Y1523" s="32">
        <f>(uNES*L1523+ uOCEX*G1523+uEREX*'PH + UC'!H1523+uHOEX*I1523+uNES*S1523+ uOCEX*N1523+uEREX*O1523+uHOEX*P1523)/(1+oDR)^A$5:A$65536</f>
        <v>1.2046960290397697</v>
      </c>
    </row>
    <row r="1524" spans="1:25" x14ac:dyDescent="0.25">
      <c r="A1524" s="4">
        <v>1518</v>
      </c>
      <c r="C1524" s="106">
        <f>IF(male=0,VLOOKUP((($A$5:$A$1570/'Life tables'!$I$2)*2)+age,lifetable,13,1),IF(male=1,VLOOKUP((($A$5:$A$1570/'Life tables'!$I$2)*2)+age,lifetable,10,1),"error"))</f>
        <v>1.4721015559510775E-2</v>
      </c>
      <c r="F1524" s="97">
        <f t="shared" si="441"/>
        <v>0.41070225010575989</v>
      </c>
      <c r="G1524" s="97">
        <f t="shared" si="456"/>
        <v>4.1255900575575717E-2</v>
      </c>
      <c r="H1524" s="97">
        <f t="shared" si="442"/>
        <v>9.4409059970803613E-4</v>
      </c>
      <c r="I1524" s="97">
        <f t="shared" si="443"/>
        <v>9.4409059970803613E-4</v>
      </c>
      <c r="J1524" s="97">
        <f t="shared" si="457"/>
        <v>6.6810789132434366E-3</v>
      </c>
      <c r="K1524" s="97">
        <f t="shared" si="444"/>
        <v>2.276108113992658E-3</v>
      </c>
      <c r="L1524" s="97">
        <f t="shared" si="445"/>
        <v>0.35860098130353202</v>
      </c>
      <c r="M1524" s="97">
        <f t="shared" si="446"/>
        <v>2.4172957274146594</v>
      </c>
      <c r="N1524" s="97">
        <f t="shared" si="458"/>
        <v>0.23279081592940115</v>
      </c>
      <c r="O1524" s="97">
        <f t="shared" si="447"/>
        <v>5.5566926462635741E-3</v>
      </c>
      <c r="P1524" s="97">
        <f t="shared" si="448"/>
        <v>5.5566926462635741E-3</v>
      </c>
      <c r="Q1524" s="97">
        <f t="shared" si="459"/>
        <v>3.917556555642817E-2</v>
      </c>
      <c r="R1524" s="97">
        <f t="shared" si="449"/>
        <v>4.3558424849313073E-4</v>
      </c>
      <c r="S1524" s="97">
        <f t="shared" si="450"/>
        <v>2.1337803763878096</v>
      </c>
      <c r="T1524" s="97">
        <f t="shared" si="451"/>
        <v>372.28210103498856</v>
      </c>
      <c r="U1524" s="97">
        <f t="shared" si="452"/>
        <v>624.93846932432223</v>
      </c>
      <c r="V1524" s="33">
        <f t="shared" si="453"/>
        <v>999.99999999999909</v>
      </c>
      <c r="W1524" s="101">
        <f t="shared" si="454"/>
        <v>100.34401423417927</v>
      </c>
      <c r="X1524" s="108">
        <f t="shared" si="455"/>
        <v>2.7794296406882619</v>
      </c>
      <c r="Y1524" s="32">
        <f>(uNES*L1524+ uOCEX*G1524+uEREX*'PH + UC'!H1524+uHOEX*I1524+uNES*S1524+ uOCEX*N1524+uEREX*O1524+uHOEX*P1524)/(1+oDR)^A$5:A$65536</f>
        <v>1.1836659466397614</v>
      </c>
    </row>
    <row r="1525" spans="1:25" x14ac:dyDescent="0.25">
      <c r="A1525" s="4">
        <v>1519</v>
      </c>
      <c r="C1525" s="106">
        <f>IF(male=0,VLOOKUP((($A$5:$A$1570/'Life tables'!$I$2)*2)+age,lifetable,13,1),IF(male=1,VLOOKUP((($A$5:$A$1570/'Life tables'!$I$2)*2)+age,lifetable,10,1),"error"))</f>
        <v>1.4721015559510775E-2</v>
      </c>
      <c r="F1525" s="97">
        <f t="shared" si="441"/>
        <v>0.40364515345954211</v>
      </c>
      <c r="G1525" s="97">
        <f t="shared" si="456"/>
        <v>4.0547000447773603E-2</v>
      </c>
      <c r="H1525" s="97">
        <f t="shared" si="442"/>
        <v>9.278682912030069E-4</v>
      </c>
      <c r="I1525" s="97">
        <f t="shared" si="443"/>
        <v>9.278682912030069E-4</v>
      </c>
      <c r="J1525" s="97">
        <f t="shared" si="457"/>
        <v>6.5662779361861509E-3</v>
      </c>
      <c r="K1525" s="97">
        <f t="shared" si="444"/>
        <v>2.2369977489202718E-3</v>
      </c>
      <c r="L1525" s="97">
        <f t="shared" si="445"/>
        <v>0.35243914074425609</v>
      </c>
      <c r="M1525" s="97">
        <f t="shared" si="446"/>
        <v>2.3757844872287195</v>
      </c>
      <c r="N1525" s="97">
        <f t="shared" si="458"/>
        <v>0.22879319356010108</v>
      </c>
      <c r="O1525" s="97">
        <f t="shared" si="447"/>
        <v>5.4612698146826021E-3</v>
      </c>
      <c r="P1525" s="97">
        <f t="shared" si="448"/>
        <v>5.4612698146826021E-3</v>
      </c>
      <c r="Q1525" s="97">
        <f t="shared" si="459"/>
        <v>3.8502819440679979E-2</v>
      </c>
      <c r="R1525" s="97">
        <f t="shared" si="449"/>
        <v>4.281041366659572E-4</v>
      </c>
      <c r="S1525" s="97">
        <f t="shared" si="450"/>
        <v>2.0971378304619073</v>
      </c>
      <c r="T1525" s="97">
        <f t="shared" si="451"/>
        <v>372.32717013236544</v>
      </c>
      <c r="U1525" s="97">
        <f t="shared" si="452"/>
        <v>624.94113442620778</v>
      </c>
      <c r="V1525" s="33">
        <f t="shared" si="453"/>
        <v>999.99999999999909</v>
      </c>
      <c r="W1525" s="101">
        <f t="shared" si="454"/>
        <v>98.582239779811658</v>
      </c>
      <c r="X1525" s="108">
        <f t="shared" si="455"/>
        <v>2.7316954414258094</v>
      </c>
      <c r="Y1525" s="32">
        <f>(uNES*L1525+ uOCEX*G1525+uEREX*'PH + UC'!H1525+uHOEX*I1525+uNES*S1525+ uOCEX*N1525+uEREX*O1525+uHOEX*P1525)/(1+oDR)^A$5:A$65536</f>
        <v>1.1630029895952769</v>
      </c>
    </row>
    <row r="1526" spans="1:25" x14ac:dyDescent="0.25">
      <c r="A1526" s="4">
        <v>1520</v>
      </c>
      <c r="C1526" s="106">
        <f>IF(male=0,VLOOKUP((($A$5:$A$1570/'Life tables'!$I$2)*2)+age,lifetable,13,1),IF(male=1,VLOOKUP((($A$5:$A$1570/'Life tables'!$I$2)*2)+age,lifetable,10,1),"error"))</f>
        <v>1.4721015559510775E-2</v>
      </c>
      <c r="F1526" s="97">
        <f t="shared" si="441"/>
        <v>0.39670949508266029</v>
      </c>
      <c r="G1526" s="97">
        <f t="shared" si="456"/>
        <v>3.9850299048282578E-2</v>
      </c>
      <c r="H1526" s="97">
        <f t="shared" si="442"/>
        <v>9.1192513560862129E-4</v>
      </c>
      <c r="I1526" s="97">
        <f t="shared" si="443"/>
        <v>9.1192513560862129E-4</v>
      </c>
      <c r="J1526" s="97">
        <f t="shared" si="457"/>
        <v>6.4534524502792377E-3</v>
      </c>
      <c r="K1526" s="97">
        <f t="shared" si="444"/>
        <v>2.198560393625927E-3</v>
      </c>
      <c r="L1526" s="97">
        <f t="shared" si="445"/>
        <v>0.34638333291925533</v>
      </c>
      <c r="M1526" s="97">
        <f t="shared" si="446"/>
        <v>2.3349859463431488</v>
      </c>
      <c r="N1526" s="97">
        <f t="shared" si="458"/>
        <v>0.22486420567758048</v>
      </c>
      <c r="O1526" s="97">
        <f t="shared" si="447"/>
        <v>5.3674852811867353E-3</v>
      </c>
      <c r="P1526" s="97">
        <f t="shared" si="448"/>
        <v>5.3674852811867353E-3</v>
      </c>
      <c r="Q1526" s="97">
        <f t="shared" si="459"/>
        <v>3.7841623586592772E-2</v>
      </c>
      <c r="R1526" s="97">
        <f t="shared" si="449"/>
        <v>4.2075244958451592E-4</v>
      </c>
      <c r="S1526" s="97">
        <f t="shared" si="450"/>
        <v>2.0611243940670176</v>
      </c>
      <c r="T1526" s="97">
        <f t="shared" si="451"/>
        <v>372.3714652084023</v>
      </c>
      <c r="U1526" s="97">
        <f t="shared" si="452"/>
        <v>624.94375373905098</v>
      </c>
      <c r="V1526" s="33">
        <f t="shared" si="453"/>
        <v>999.99999999999898</v>
      </c>
      <c r="W1526" s="101">
        <f t="shared" si="454"/>
        <v>96.852623601237696</v>
      </c>
      <c r="X1526" s="108">
        <f t="shared" si="455"/>
        <v>2.6847810525457265</v>
      </c>
      <c r="Y1526" s="32">
        <f>(uNES*L1526+ uOCEX*G1526+uEREX*'PH + UC'!H1526+uHOEX*I1526+uNES*S1526+ uOCEX*N1526+uEREX*O1526+uHOEX*P1526)/(1+oDR)^A$5:A$65536</f>
        <v>1.1427007483993319</v>
      </c>
    </row>
    <row r="1527" spans="1:25" x14ac:dyDescent="0.25">
      <c r="A1527" s="4">
        <v>1521</v>
      </c>
      <c r="C1527" s="106">
        <f>IF(male=0,VLOOKUP((($A$5:$A$1570/'Life tables'!$I$2)*2)+age,lifetable,13,1),IF(male=1,VLOOKUP((($A$5:$A$1570/'Life tables'!$I$2)*2)+age,lifetable,10,1),"error"))</f>
        <v>1.4721015559510775E-2</v>
      </c>
      <c r="F1527" s="97">
        <f t="shared" si="441"/>
        <v>0.38989317388946204</v>
      </c>
      <c r="G1527" s="97">
        <f t="shared" si="456"/>
        <v>3.9165585318651538E-2</v>
      </c>
      <c r="H1527" s="97">
        <f t="shared" si="442"/>
        <v>8.9625630311152146E-4</v>
      </c>
      <c r="I1527" s="97">
        <f t="shared" si="443"/>
        <v>8.9625630311152146E-4</v>
      </c>
      <c r="J1527" s="97">
        <f t="shared" si="457"/>
        <v>6.3425682762138546E-3</v>
      </c>
      <c r="K1527" s="97">
        <f t="shared" si="444"/>
        <v>2.160784403912154E-3</v>
      </c>
      <c r="L1527" s="97">
        <f t="shared" si="445"/>
        <v>0.34043172328446147</v>
      </c>
      <c r="M1527" s="97">
        <f t="shared" si="446"/>
        <v>2.2948878786562648</v>
      </c>
      <c r="N1527" s="97">
        <f t="shared" si="458"/>
        <v>0.22100267488175787</v>
      </c>
      <c r="O1527" s="97">
        <f t="shared" si="447"/>
        <v>5.2753109413580749E-3</v>
      </c>
      <c r="P1527" s="97">
        <f t="shared" si="448"/>
        <v>5.2753109413580749E-3</v>
      </c>
      <c r="Q1527" s="97">
        <f t="shared" si="459"/>
        <v>3.7191779853557386E-2</v>
      </c>
      <c r="R1527" s="97">
        <f t="shared" si="449"/>
        <v>4.1352698416821025E-4</v>
      </c>
      <c r="S1527" s="97">
        <f t="shared" si="450"/>
        <v>2.025729275054065</v>
      </c>
      <c r="T1527" s="97">
        <f t="shared" si="451"/>
        <v>372.41499955653205</v>
      </c>
      <c r="U1527" s="97">
        <f t="shared" si="452"/>
        <v>624.94632805043909</v>
      </c>
      <c r="V1527" s="33">
        <f t="shared" si="453"/>
        <v>999.99999999999909</v>
      </c>
      <c r="W1527" s="101">
        <f t="shared" si="454"/>
        <v>95.154577348937394</v>
      </c>
      <c r="X1527" s="108">
        <f t="shared" si="455"/>
        <v>2.6386723930278748</v>
      </c>
      <c r="Y1527" s="32">
        <f>(uNES*L1527+ uOCEX*G1527+uEREX*'PH + UC'!H1527+uHOEX*I1527+uNES*S1527+ uOCEX*N1527+uEREX*O1527+uHOEX*P1527)/(1+oDR)^A$5:A$65536</f>
        <v>1.1227529254814581</v>
      </c>
    </row>
    <row r="1528" spans="1:25" x14ac:dyDescent="0.25">
      <c r="A1528" s="4">
        <v>1522</v>
      </c>
      <c r="C1528" s="106">
        <f>IF(male=0,VLOOKUP((($A$5:$A$1570/'Life tables'!$I$2)*2)+age,lifetable,13,1),IF(male=1,VLOOKUP((($A$5:$A$1570/'Life tables'!$I$2)*2)+age,lifetable,10,1),"error"))</f>
        <v>1.4721015559510775E-2</v>
      </c>
      <c r="F1528" s="97">
        <f t="shared" si="441"/>
        <v>0.38319412588063012</v>
      </c>
      <c r="G1528" s="97">
        <f t="shared" si="456"/>
        <v>3.8492651925829346E-2</v>
      </c>
      <c r="H1528" s="97">
        <f t="shared" si="442"/>
        <v>8.8085704914955159E-4</v>
      </c>
      <c r="I1528" s="97">
        <f t="shared" si="443"/>
        <v>8.8085704914955159E-4</v>
      </c>
      <c r="J1528" s="97">
        <f t="shared" si="457"/>
        <v>6.2335918379813234E-3</v>
      </c>
      <c r="K1528" s="97">
        <f t="shared" si="444"/>
        <v>2.1236583411136127E-3</v>
      </c>
      <c r="L1528" s="97">
        <f t="shared" si="445"/>
        <v>0.33458250967740677</v>
      </c>
      <c r="M1528" s="97">
        <f t="shared" si="446"/>
        <v>2.2554782671472453</v>
      </c>
      <c r="N1528" s="97">
        <f t="shared" si="458"/>
        <v>0.21720744390749172</v>
      </c>
      <c r="O1528" s="97">
        <f t="shared" si="447"/>
        <v>5.1847191713976478E-3</v>
      </c>
      <c r="P1528" s="97">
        <f t="shared" si="448"/>
        <v>5.1847191713976478E-3</v>
      </c>
      <c r="Q1528" s="97">
        <f t="shared" si="459"/>
        <v>3.6553093489404428E-2</v>
      </c>
      <c r="R1528" s="97">
        <f t="shared" si="449"/>
        <v>4.064255750117385E-4</v>
      </c>
      <c r="S1528" s="97">
        <f t="shared" si="450"/>
        <v>1.9909418658325422</v>
      </c>
      <c r="T1528" s="97">
        <f t="shared" si="451"/>
        <v>372.45778624185942</v>
      </c>
      <c r="U1528" s="97">
        <f t="shared" si="452"/>
        <v>624.94885813435519</v>
      </c>
      <c r="V1528" s="33">
        <f t="shared" si="453"/>
        <v>999.99999999999898</v>
      </c>
      <c r="W1528" s="101">
        <f t="shared" si="454"/>
        <v>93.487523431457035</v>
      </c>
      <c r="X1528" s="108">
        <f t="shared" si="455"/>
        <v>2.5933556237843645</v>
      </c>
      <c r="Y1528" s="32">
        <f>(uNES*L1528+ uOCEX*G1528+uEREX*'PH + UC'!H1528+uHOEX*I1528+uNES*S1528+ uOCEX*N1528+uEREX*O1528+uHOEX*P1528)/(1+oDR)^A$5:A$65536</f>
        <v>1.1031533332505354</v>
      </c>
    </row>
    <row r="1529" spans="1:25" x14ac:dyDescent="0.25">
      <c r="A1529" s="4">
        <v>1523</v>
      </c>
      <c r="C1529" s="106">
        <f>IF(male=0,VLOOKUP((($A$5:$A$1570/'Life tables'!$I$2)*2)+age,lifetable,13,1),IF(male=1,VLOOKUP((($A$5:$A$1570/'Life tables'!$I$2)*2)+age,lifetable,10,1),"error"))</f>
        <v>1.4721015559510775E-2</v>
      </c>
      <c r="F1529" s="97">
        <f t="shared" si="441"/>
        <v>0.37661032344148115</v>
      </c>
      <c r="G1529" s="97">
        <f t="shared" si="456"/>
        <v>3.7831295191677494E-2</v>
      </c>
      <c r="H1529" s="97">
        <f t="shared" si="442"/>
        <v>8.657227127987408E-4</v>
      </c>
      <c r="I1529" s="97">
        <f t="shared" si="443"/>
        <v>8.657227127987408E-4</v>
      </c>
      <c r="J1529" s="97">
        <f t="shared" si="457"/>
        <v>6.1264901514582228E-3</v>
      </c>
      <c r="K1529" s="97">
        <f t="shared" si="444"/>
        <v>2.0871709682082711E-3</v>
      </c>
      <c r="L1529" s="97">
        <f t="shared" si="445"/>
        <v>0.32883392170453968</v>
      </c>
      <c r="M1529" s="97">
        <f t="shared" si="446"/>
        <v>2.2167453003428834</v>
      </c>
      <c r="N1529" s="97">
        <f t="shared" si="458"/>
        <v>0.21347737528432112</v>
      </c>
      <c r="O1529" s="97">
        <f t="shared" si="447"/>
        <v>5.0956828200034564E-3</v>
      </c>
      <c r="P1529" s="97">
        <f t="shared" si="448"/>
        <v>5.0956828200034564E-3</v>
      </c>
      <c r="Q1529" s="97">
        <f t="shared" si="459"/>
        <v>3.5925373073143189E-2</v>
      </c>
      <c r="R1529" s="97">
        <f t="shared" si="449"/>
        <v>3.9944609374842132E-4</v>
      </c>
      <c r="S1529" s="97">
        <f t="shared" si="450"/>
        <v>1.9567517402516639</v>
      </c>
      <c r="T1529" s="97">
        <f t="shared" si="451"/>
        <v>372.49983810508405</v>
      </c>
      <c r="U1529" s="97">
        <f t="shared" si="452"/>
        <v>624.9513447514172</v>
      </c>
      <c r="V1529" s="33">
        <f t="shared" si="453"/>
        <v>999.99999999999909</v>
      </c>
      <c r="W1529" s="101">
        <f t="shared" si="454"/>
        <v>91.850894819202225</v>
      </c>
      <c r="X1529" s="108">
        <f t="shared" si="455"/>
        <v>2.5488171434978066</v>
      </c>
      <c r="Y1529" s="32">
        <f>(uNES*L1529+ uOCEX*G1529+uEREX*'PH + UC'!H1529+uHOEX*I1529+uNES*S1529+ uOCEX*N1529+uEREX*O1529+uHOEX*P1529)/(1+oDR)^A$5:A$65536</f>
        <v>1.0838958921719979</v>
      </c>
    </row>
    <row r="1530" spans="1:25" x14ac:dyDescent="0.25">
      <c r="A1530" s="4">
        <v>1524</v>
      </c>
      <c r="C1530" s="106">
        <f>IF(male=0,VLOOKUP((($A$5:$A$1570/'Life tables'!$I$2)*2)+age,lifetable,13,1),IF(male=1,VLOOKUP((($A$5:$A$1570/'Life tables'!$I$2)*2)+age,lifetable,10,1),"error"))</f>
        <v>1.4721015559510775E-2</v>
      </c>
      <c r="F1530" s="97">
        <f t="shared" si="441"/>
        <v>0.37013977465650238</v>
      </c>
      <c r="G1530" s="97">
        <f t="shared" si="456"/>
        <v>3.7181315024113877E-2</v>
      </c>
      <c r="H1530" s="97">
        <f t="shared" si="442"/>
        <v>8.5084871519761345E-4</v>
      </c>
      <c r="I1530" s="97">
        <f t="shared" si="443"/>
        <v>8.5084871519761345E-4</v>
      </c>
      <c r="J1530" s="97">
        <f t="shared" si="457"/>
        <v>6.021230813255664E-3</v>
      </c>
      <c r="K1530" s="97">
        <f t="shared" si="444"/>
        <v>2.0513112460185754E-3</v>
      </c>
      <c r="L1530" s="97">
        <f t="shared" si="445"/>
        <v>0.32318422014271903</v>
      </c>
      <c r="M1530" s="97">
        <f t="shared" si="446"/>
        <v>2.1786773688413046</v>
      </c>
      <c r="N1530" s="97">
        <f t="shared" si="458"/>
        <v>0.20981135100169226</v>
      </c>
      <c r="O1530" s="97">
        <f t="shared" si="447"/>
        <v>5.008175200379471E-3</v>
      </c>
      <c r="P1530" s="97">
        <f t="shared" si="448"/>
        <v>5.008175200379471E-3</v>
      </c>
      <c r="Q1530" s="97">
        <f t="shared" si="459"/>
        <v>3.5308430458623807E-2</v>
      </c>
      <c r="R1530" s="97">
        <f t="shared" si="449"/>
        <v>3.9258644842379332E-4</v>
      </c>
      <c r="S1530" s="97">
        <f t="shared" si="450"/>
        <v>1.9231486505318058</v>
      </c>
      <c r="T1530" s="97">
        <f t="shared" si="451"/>
        <v>372.54116776635595</v>
      </c>
      <c r="U1530" s="97">
        <f t="shared" si="452"/>
        <v>624.95378864911163</v>
      </c>
      <c r="V1530" s="33">
        <f t="shared" si="453"/>
        <v>999.99999999999909</v>
      </c>
      <c r="W1530" s="101">
        <f t="shared" si="454"/>
        <v>90.244134851777005</v>
      </c>
      <c r="X1530" s="108">
        <f t="shared" si="455"/>
        <v>2.5050435845314851</v>
      </c>
      <c r="Y1530" s="32">
        <f>(uNES*L1530+ uOCEX*G1530+uEREX*'PH + UC'!H1530+uHOEX*I1530+uNES*S1530+ uOCEX*N1530+uEREX*O1530+uHOEX*P1530)/(1+oDR)^A$5:A$65536</f>
        <v>1.0649746288787951</v>
      </c>
    </row>
    <row r="1531" spans="1:25" x14ac:dyDescent="0.25">
      <c r="A1531" s="4">
        <v>1525</v>
      </c>
      <c r="C1531" s="106">
        <f>IF(male=0,VLOOKUP((($A$5:$A$1570/'Life tables'!$I$2)*2)+age,lifetable,13,1),IF(male=1,VLOOKUP((($A$5:$A$1570/'Life tables'!$I$2)*2)+age,lifetable,10,1),"error"))</f>
        <v>1.4721015559510775E-2</v>
      </c>
      <c r="F1531" s="97">
        <f t="shared" si="441"/>
        <v>0.36378052263957655</v>
      </c>
      <c r="G1531" s="97">
        <f t="shared" si="456"/>
        <v>3.6542514849832473E-2</v>
      </c>
      <c r="H1531" s="97">
        <f t="shared" si="442"/>
        <v>8.3623055800756147E-4</v>
      </c>
      <c r="I1531" s="97">
        <f t="shared" si="443"/>
        <v>8.3623055800756147E-4</v>
      </c>
      <c r="J1531" s="97">
        <f t="shared" si="457"/>
        <v>5.9177819898237399E-3</v>
      </c>
      <c r="K1531" s="97">
        <f t="shared" si="444"/>
        <v>2.0160683294995602E-3</v>
      </c>
      <c r="L1531" s="97">
        <f t="shared" si="445"/>
        <v>0.31763169635440563</v>
      </c>
      <c r="M1531" s="97">
        <f t="shared" si="446"/>
        <v>2.1412630618919088</v>
      </c>
      <c r="N1531" s="97">
        <f t="shared" si="458"/>
        <v>0.20620827217959958</v>
      </c>
      <c r="O1531" s="97">
        <f t="shared" si="447"/>
        <v>4.9221700823738604E-3</v>
      </c>
      <c r="P1531" s="97">
        <f t="shared" si="448"/>
        <v>4.9221700823738604E-3</v>
      </c>
      <c r="Q1531" s="97">
        <f t="shared" si="459"/>
        <v>3.4702080719110566E-2</v>
      </c>
      <c r="R1531" s="97">
        <f t="shared" si="449"/>
        <v>3.8584458287932639E-4</v>
      </c>
      <c r="S1531" s="97">
        <f t="shared" si="450"/>
        <v>1.8901225242455717</v>
      </c>
      <c r="T1531" s="97">
        <f t="shared" si="451"/>
        <v>372.58178762906488</v>
      </c>
      <c r="U1531" s="97">
        <f t="shared" si="452"/>
        <v>624.95619056202406</v>
      </c>
      <c r="V1531" s="33">
        <f t="shared" si="453"/>
        <v>999.99999999999909</v>
      </c>
      <c r="W1531" s="101">
        <f t="shared" si="454"/>
        <v>88.66669704880502</v>
      </c>
      <c r="X1531" s="108">
        <f t="shared" si="455"/>
        <v>2.4620218089101722</v>
      </c>
      <c r="Y1531" s="32">
        <f>(uNES*L1531+ uOCEX*G1531+uEREX*'PH + UC'!H1531+uHOEX*I1531+uNES*S1531+ uOCEX*N1531+uEREX*O1531+uHOEX*P1531)/(1+oDR)^A$5:A$65536</f>
        <v>1.0463836743155039</v>
      </c>
    </row>
    <row r="1532" spans="1:25" x14ac:dyDescent="0.25">
      <c r="A1532" s="4">
        <v>1526</v>
      </c>
      <c r="C1532" s="106">
        <f>IF(male=0,VLOOKUP((($A$5:$A$1570/'Life tables'!$I$2)*2)+age,lifetable,13,1),IF(male=1,VLOOKUP((($A$5:$A$1570/'Life tables'!$I$2)*2)+age,lifetable,10,1),"error"))</f>
        <v>1.4721015559510775E-2</v>
      </c>
      <c r="F1532" s="97">
        <f t="shared" si="441"/>
        <v>0.35753064487937197</v>
      </c>
      <c r="G1532" s="97">
        <f t="shared" si="456"/>
        <v>3.5914701548546438E-2</v>
      </c>
      <c r="H1532" s="97">
        <f t="shared" si="442"/>
        <v>8.218638219080781E-4</v>
      </c>
      <c r="I1532" s="97">
        <f t="shared" si="443"/>
        <v>8.218638219080781E-4</v>
      </c>
      <c r="J1532" s="97">
        <f t="shared" si="457"/>
        <v>5.8161124068027087E-3</v>
      </c>
      <c r="K1532" s="97">
        <f t="shared" si="444"/>
        <v>1.9814315641110075E-3</v>
      </c>
      <c r="L1532" s="97">
        <f t="shared" si="445"/>
        <v>0.3121746717160957</v>
      </c>
      <c r="M1532" s="97">
        <f t="shared" si="446"/>
        <v>2.1044911640308008</v>
      </c>
      <c r="N1532" s="97">
        <f t="shared" si="458"/>
        <v>0.20266705874457019</v>
      </c>
      <c r="O1532" s="97">
        <f t="shared" si="447"/>
        <v>4.8376416847447836E-3</v>
      </c>
      <c r="P1532" s="97">
        <f t="shared" si="448"/>
        <v>4.8376416847447836E-3</v>
      </c>
      <c r="Q1532" s="97">
        <f t="shared" si="459"/>
        <v>3.41061420927544E-2</v>
      </c>
      <c r="R1532" s="97">
        <f t="shared" si="449"/>
        <v>3.7921847614615165E-4</v>
      </c>
      <c r="S1532" s="97">
        <f t="shared" si="450"/>
        <v>1.8576634613478404</v>
      </c>
      <c r="T1532" s="97">
        <f t="shared" si="451"/>
        <v>372.62170988356445</v>
      </c>
      <c r="U1532" s="97">
        <f t="shared" si="452"/>
        <v>624.95855121206432</v>
      </c>
      <c r="V1532" s="33">
        <f t="shared" si="453"/>
        <v>999.99999999999909</v>
      </c>
      <c r="W1532" s="101">
        <f t="shared" si="454"/>
        <v>87.118044924173887</v>
      </c>
      <c r="X1532" s="108">
        <f t="shared" si="455"/>
        <v>2.4197389043703583</v>
      </c>
      <c r="Y1532" s="32">
        <f>(uNES*L1532+ uOCEX*G1532+uEREX*'PH + UC'!H1532+uHOEX*I1532+uNES*S1532+ uOCEX*N1532+uEREX*O1532+uHOEX*P1532)/(1+oDR)^A$5:A$65536</f>
        <v>1.0281172619150103</v>
      </c>
    </row>
    <row r="1533" spans="1:25" x14ac:dyDescent="0.25">
      <c r="A1533" s="4">
        <v>1527</v>
      </c>
      <c r="C1533" s="106">
        <f>IF(male=0,VLOOKUP((($A$5:$A$1570/'Life tables'!$I$2)*2)+age,lifetable,13,1),IF(male=1,VLOOKUP((($A$5:$A$1570/'Life tables'!$I$2)*2)+age,lifetable,10,1),"error"))</f>
        <v>1.4721015559510775E-2</v>
      </c>
      <c r="F1533" s="97">
        <f t="shared" si="441"/>
        <v>0.35138825259940232</v>
      </c>
      <c r="G1533" s="97">
        <f t="shared" si="456"/>
        <v>3.529768538870471E-2</v>
      </c>
      <c r="H1533" s="97">
        <f t="shared" si="442"/>
        <v>8.0774416512571258E-4</v>
      </c>
      <c r="I1533" s="97">
        <f t="shared" si="443"/>
        <v>8.0774416512571258E-4</v>
      </c>
      <c r="J1533" s="97">
        <f t="shared" si="457"/>
        <v>5.7161913386127809E-3</v>
      </c>
      <c r="K1533" s="97">
        <f t="shared" si="444"/>
        <v>1.947390482270904E-3</v>
      </c>
      <c r="L1533" s="97">
        <f t="shared" si="445"/>
        <v>0.30681149705956251</v>
      </c>
      <c r="M1533" s="97">
        <f t="shared" si="446"/>
        <v>2.068350651770956</v>
      </c>
      <c r="N1533" s="97">
        <f t="shared" si="458"/>
        <v>0.19918664911091985</v>
      </c>
      <c r="O1533" s="97">
        <f t="shared" si="447"/>
        <v>4.7545646675519965E-3</v>
      </c>
      <c r="P1533" s="97">
        <f t="shared" si="448"/>
        <v>4.7545646675519965E-3</v>
      </c>
      <c r="Q1533" s="97">
        <f t="shared" si="459"/>
        <v>3.3520435928952624E-2</v>
      </c>
      <c r="R1533" s="97">
        <f t="shared" si="449"/>
        <v>3.7270614184864399E-4</v>
      </c>
      <c r="S1533" s="97">
        <f t="shared" si="450"/>
        <v>1.825761731254131</v>
      </c>
      <c r="T1533" s="97">
        <f t="shared" si="451"/>
        <v>372.66094651083199</v>
      </c>
      <c r="U1533" s="97">
        <f t="shared" si="452"/>
        <v>624.96087130868841</v>
      </c>
      <c r="V1533" s="33">
        <f t="shared" si="453"/>
        <v>999.99999999999909</v>
      </c>
      <c r="W1533" s="101">
        <f t="shared" si="454"/>
        <v>85.597651803640915</v>
      </c>
      <c r="X1533" s="108">
        <f t="shared" si="455"/>
        <v>2.3781821804786736</v>
      </c>
      <c r="Y1533" s="32">
        <f>(uNES*L1533+ uOCEX*G1533+uEREX*'PH + UC'!H1533+uHOEX*I1533+uNES*S1533+ uOCEX*N1533+uEREX*O1533+uHOEX*P1533)/(1+oDR)^A$5:A$65536</f>
        <v>1.0101697258071662</v>
      </c>
    </row>
    <row r="1534" spans="1:25" x14ac:dyDescent="0.25">
      <c r="A1534" s="4">
        <v>1528</v>
      </c>
      <c r="C1534" s="106">
        <f>IF(male=0,VLOOKUP((($A$5:$A$1570/'Life tables'!$I$2)*2)+age,lifetable,13,1),IF(male=1,VLOOKUP((($A$5:$A$1570/'Life tables'!$I$2)*2)+age,lifetable,10,1),"error"))</f>
        <v>1.4721015559510775E-2</v>
      </c>
      <c r="F1534" s="97">
        <f t="shared" si="441"/>
        <v>0.34535149013228061</v>
      </c>
      <c r="G1534" s="97">
        <f t="shared" si="456"/>
        <v>3.4691279964634579E-2</v>
      </c>
      <c r="H1534" s="97">
        <f t="shared" si="442"/>
        <v>7.9386732199565352E-4</v>
      </c>
      <c r="I1534" s="97">
        <f t="shared" si="443"/>
        <v>7.9386732199565352E-4</v>
      </c>
      <c r="J1534" s="97">
        <f t="shared" si="457"/>
        <v>5.617988598274835E-3</v>
      </c>
      <c r="K1534" s="97">
        <f t="shared" si="444"/>
        <v>1.9139347998875624E-3</v>
      </c>
      <c r="L1534" s="97">
        <f t="shared" si="445"/>
        <v>0.3015405521254923</v>
      </c>
      <c r="M1534" s="97">
        <f t="shared" si="446"/>
        <v>2.0328306903463926</v>
      </c>
      <c r="N1534" s="97">
        <f t="shared" si="458"/>
        <v>0.19576599986720961</v>
      </c>
      <c r="O1534" s="97">
        <f t="shared" si="447"/>
        <v>4.6729141246726067E-3</v>
      </c>
      <c r="P1534" s="97">
        <f t="shared" si="448"/>
        <v>4.6729141246726067E-3</v>
      </c>
      <c r="Q1534" s="97">
        <f t="shared" si="459"/>
        <v>3.2944786635583784E-2</v>
      </c>
      <c r="R1534" s="97">
        <f t="shared" si="449"/>
        <v>3.6630562761773896E-4</v>
      </c>
      <c r="S1534" s="97">
        <f t="shared" si="450"/>
        <v>1.7944077699666363</v>
      </c>
      <c r="T1534" s="97">
        <f t="shared" si="451"/>
        <v>372.69950928606585</v>
      </c>
      <c r="U1534" s="97">
        <f t="shared" si="452"/>
        <v>624.96315154911588</v>
      </c>
      <c r="V1534" s="33">
        <f t="shared" si="453"/>
        <v>999.99999999999909</v>
      </c>
      <c r="W1534" s="101">
        <f t="shared" si="454"/>
        <v>84.105000645742962</v>
      </c>
      <c r="X1534" s="108">
        <f t="shared" si="455"/>
        <v>2.3373391648173092</v>
      </c>
      <c r="Y1534" s="32">
        <f>(uNES*L1534+ uOCEX*G1534+uEREX*'PH + UC'!H1534+uHOEX*I1534+uNES*S1534+ uOCEX*N1534+uEREX*O1534+uHOEX*P1534)/(1+oDR)^A$5:A$65536</f>
        <v>0.99253549905887173</v>
      </c>
    </row>
    <row r="1535" spans="1:25" x14ac:dyDescent="0.25">
      <c r="A1535" s="4">
        <v>1529</v>
      </c>
      <c r="C1535" s="106">
        <f>IF(male=0,VLOOKUP((($A$5:$A$1570/'Life tables'!$I$2)*2)+age,lifetable,13,1),IF(male=1,VLOOKUP((($A$5:$A$1570/'Life tables'!$I$2)*2)+age,lifetable,10,1),"error"))</f>
        <v>1.4721015559510775E-2</v>
      </c>
      <c r="F1535" s="97">
        <f t="shared" si="441"/>
        <v>0.33941853430771829</v>
      </c>
      <c r="G1535" s="97">
        <f t="shared" si="456"/>
        <v>3.409530213506487E-2</v>
      </c>
      <c r="H1535" s="97">
        <f t="shared" si="442"/>
        <v>7.8022910155490859E-4</v>
      </c>
      <c r="I1535" s="97">
        <f t="shared" si="443"/>
        <v>7.8022910155490859E-4</v>
      </c>
      <c r="J1535" s="97">
        <f t="shared" si="457"/>
        <v>5.5214745274547207E-3</v>
      </c>
      <c r="K1535" s="97">
        <f t="shared" si="444"/>
        <v>1.8810544129679171E-3</v>
      </c>
      <c r="L1535" s="97">
        <f t="shared" si="445"/>
        <v>0.29636024502912095</v>
      </c>
      <c r="M1535" s="97">
        <f t="shared" si="446"/>
        <v>1.9979206305095911</v>
      </c>
      <c r="N1535" s="97">
        <f t="shared" si="458"/>
        <v>0.19240408546783036</v>
      </c>
      <c r="O1535" s="97">
        <f t="shared" si="447"/>
        <v>4.5926655764392272E-3</v>
      </c>
      <c r="P1535" s="97">
        <f t="shared" si="448"/>
        <v>4.5926655764392272E-3</v>
      </c>
      <c r="Q1535" s="97">
        <f t="shared" si="459"/>
        <v>3.2379021627105424E-2</v>
      </c>
      <c r="R1535" s="97">
        <f t="shared" si="449"/>
        <v>3.6001501451384422E-4</v>
      </c>
      <c r="S1535" s="97">
        <f t="shared" si="450"/>
        <v>1.7635921772472631</v>
      </c>
      <c r="T1535" s="97">
        <f t="shared" si="451"/>
        <v>372.73740978222042</v>
      </c>
      <c r="U1535" s="97">
        <f t="shared" si="452"/>
        <v>624.96539261854332</v>
      </c>
      <c r="V1535" s="33">
        <f t="shared" si="453"/>
        <v>999.99999999999909</v>
      </c>
      <c r="W1535" s="101">
        <f t="shared" si="454"/>
        <v>82.639583865950357</v>
      </c>
      <c r="X1535" s="108">
        <f t="shared" si="455"/>
        <v>2.2971975992352673</v>
      </c>
      <c r="Y1535" s="32">
        <f>(uNES*L1535+ uOCEX*G1535+uEREX*'PH + UC'!H1535+uHOEX*I1535+uNES*S1535+ uOCEX*N1535+uEREX*O1535+uHOEX*P1535)/(1+oDR)^A$5:A$65536</f>
        <v>0.9752091119450127</v>
      </c>
    </row>
    <row r="1536" spans="1:25" x14ac:dyDescent="0.25">
      <c r="A1536" s="4">
        <v>1530</v>
      </c>
      <c r="C1536" s="106">
        <f>IF(male=0,VLOOKUP((($A$5:$A$1570/'Life tables'!$I$2)*2)+age,lifetable,13,1),IF(male=1,VLOOKUP((($A$5:$A$1570/'Life tables'!$I$2)*2)+age,lifetable,10,1),"error"))</f>
        <v>1.4721015559510775E-2</v>
      </c>
      <c r="F1536" s="97">
        <f t="shared" si="441"/>
        <v>0.33358759385383813</v>
      </c>
      <c r="G1536" s="97">
        <f t="shared" si="456"/>
        <v>3.3509571962986595E-2</v>
      </c>
      <c r="H1536" s="97">
        <f t="shared" si="442"/>
        <v>7.6682538616608864E-4</v>
      </c>
      <c r="I1536" s="97">
        <f t="shared" si="443"/>
        <v>7.6682538616608864E-4</v>
      </c>
      <c r="J1536" s="97">
        <f t="shared" si="457"/>
        <v>5.4266199867241413E-3</v>
      </c>
      <c r="K1536" s="97">
        <f t="shared" si="444"/>
        <v>1.8487393942996069E-3</v>
      </c>
      <c r="L1536" s="97">
        <f t="shared" si="445"/>
        <v>0.29126901173749559</v>
      </c>
      <c r="M1536" s="97">
        <f t="shared" si="446"/>
        <v>1.9636100053814294</v>
      </c>
      <c r="N1536" s="97">
        <f t="shared" si="458"/>
        <v>0.18909989792964485</v>
      </c>
      <c r="O1536" s="97">
        <f t="shared" si="447"/>
        <v>4.5137949623988557E-3</v>
      </c>
      <c r="P1536" s="97">
        <f t="shared" si="448"/>
        <v>4.5137949623988557E-3</v>
      </c>
      <c r="Q1536" s="97">
        <f t="shared" si="459"/>
        <v>3.1822971273503087E-2</v>
      </c>
      <c r="R1536" s="97">
        <f t="shared" si="449"/>
        <v>3.5383241645921401E-4</v>
      </c>
      <c r="S1536" s="97">
        <f t="shared" si="450"/>
        <v>1.7333057138370245</v>
      </c>
      <c r="T1536" s="97">
        <f t="shared" si="451"/>
        <v>372.77465937348063</v>
      </c>
      <c r="U1536" s="97">
        <f t="shared" si="452"/>
        <v>624.96759519035413</v>
      </c>
      <c r="V1536" s="33">
        <f t="shared" si="453"/>
        <v>999.99999999999909</v>
      </c>
      <c r="W1536" s="101">
        <f t="shared" si="454"/>
        <v>81.200903164009318</v>
      </c>
      <c r="X1536" s="108">
        <f t="shared" si="455"/>
        <v>2.2577454361642815</v>
      </c>
      <c r="Y1536" s="32">
        <f>(uNES*L1536+ uOCEX*G1536+uEREX*'PH + UC'!H1536+uHOEX*I1536+uNES*S1536+ uOCEX*N1536+uEREX*O1536+uHOEX*P1536)/(1+oDR)^A$5:A$65536</f>
        <v>0.95818519024970228</v>
      </c>
    </row>
    <row r="1537" spans="1:25" x14ac:dyDescent="0.25">
      <c r="A1537" s="4">
        <v>1531</v>
      </c>
      <c r="C1537" s="106">
        <f>IF(male=0,VLOOKUP((($A$5:$A$1570/'Life tables'!$I$2)*2)+age,lifetable,13,1),IF(male=1,VLOOKUP((($A$5:$A$1570/'Life tables'!$I$2)*2)+age,lifetable,10,1),"error"))</f>
        <v>1.4721015559510775E-2</v>
      </c>
      <c r="F1537" s="97">
        <f t="shared" si="441"/>
        <v>0.32785690881139223</v>
      </c>
      <c r="G1537" s="97">
        <f t="shared" si="456"/>
        <v>3.2933912656809908E-2</v>
      </c>
      <c r="H1537" s="97">
        <f t="shared" si="442"/>
        <v>7.5365213017085744E-4</v>
      </c>
      <c r="I1537" s="97">
        <f t="shared" si="443"/>
        <v>7.5365213017085744E-4</v>
      </c>
      <c r="J1537" s="97">
        <f t="shared" si="457"/>
        <v>5.3333963460314845E-3</v>
      </c>
      <c r="K1537" s="97">
        <f t="shared" si="444"/>
        <v>1.8169799902045757E-3</v>
      </c>
      <c r="L1537" s="97">
        <f t="shared" si="445"/>
        <v>0.28626531555800455</v>
      </c>
      <c r="M1537" s="97">
        <f t="shared" si="446"/>
        <v>1.929888527352889</v>
      </c>
      <c r="N1537" s="97">
        <f t="shared" si="458"/>
        <v>0.18585244653361518</v>
      </c>
      <c r="O1537" s="97">
        <f t="shared" si="447"/>
        <v>4.4362786341907486E-3</v>
      </c>
      <c r="P1537" s="97">
        <f t="shared" si="448"/>
        <v>4.4362786341907486E-3</v>
      </c>
      <c r="Q1537" s="97">
        <f t="shared" si="459"/>
        <v>3.1276468850078204E-2</v>
      </c>
      <c r="R1537" s="97">
        <f t="shared" si="449"/>
        <v>3.4775597967965245E-4</v>
      </c>
      <c r="S1537" s="97">
        <f t="shared" si="450"/>
        <v>1.7035392987211344</v>
      </c>
      <c r="T1537" s="97">
        <f t="shared" si="451"/>
        <v>372.81126923867674</v>
      </c>
      <c r="U1537" s="97">
        <f t="shared" si="452"/>
        <v>624.96975992632406</v>
      </c>
      <c r="V1537" s="33">
        <f t="shared" si="453"/>
        <v>999.99999999999909</v>
      </c>
      <c r="W1537" s="101">
        <f t="shared" si="454"/>
        <v>79.788469354415682</v>
      </c>
      <c r="X1537" s="108">
        <f t="shared" si="455"/>
        <v>2.2189708349982871</v>
      </c>
      <c r="Y1537" s="32">
        <f>(uNES*L1537+ uOCEX*G1537+uEREX*'PH + UC'!H1537+uHOEX*I1537+uNES*S1537+ uOCEX*N1537+uEREX*O1537+uHOEX*P1537)/(1+oDR)^A$5:A$65536</f>
        <v>0.94145845359730751</v>
      </c>
    </row>
    <row r="1538" spans="1:25" x14ac:dyDescent="0.25">
      <c r="A1538" s="4">
        <v>1532</v>
      </c>
      <c r="C1538" s="106">
        <f>IF(male=0,VLOOKUP((($A$5:$A$1570/'Life tables'!$I$2)*2)+age,lifetable,13,1),IF(male=1,VLOOKUP((($A$5:$A$1570/'Life tables'!$I$2)*2)+age,lifetable,10,1),"error"))</f>
        <v>1.4721015559510775E-2</v>
      </c>
      <c r="F1538" s="97">
        <f t="shared" si="441"/>
        <v>0.32222474996049333</v>
      </c>
      <c r="G1538" s="97">
        <f t="shared" si="456"/>
        <v>3.2368150512778068E-2</v>
      </c>
      <c r="H1538" s="97">
        <f t="shared" si="442"/>
        <v>7.4070535857214618E-4</v>
      </c>
      <c r="I1538" s="97">
        <f t="shared" si="443"/>
        <v>7.4070535857214618E-4</v>
      </c>
      <c r="J1538" s="97">
        <f t="shared" si="457"/>
        <v>5.2417754753761913E-3</v>
      </c>
      <c r="K1538" s="97">
        <f t="shared" si="444"/>
        <v>1.7857666173620224E-3</v>
      </c>
      <c r="L1538" s="97">
        <f t="shared" si="445"/>
        <v>0.28134764663783274</v>
      </c>
      <c r="M1538" s="97">
        <f t="shared" si="446"/>
        <v>1.8967460850377937</v>
      </c>
      <c r="N1538" s="97">
        <f t="shared" si="458"/>
        <v>0.18266075753134497</v>
      </c>
      <c r="O1538" s="97">
        <f t="shared" si="447"/>
        <v>4.3600933485416198E-3</v>
      </c>
      <c r="P1538" s="97">
        <f t="shared" si="448"/>
        <v>4.3600933485416198E-3</v>
      </c>
      <c r="Q1538" s="97">
        <f t="shared" si="459"/>
        <v>3.0739350488063068E-2</v>
      </c>
      <c r="R1538" s="97">
        <f t="shared" si="449"/>
        <v>3.4178388215541297E-4</v>
      </c>
      <c r="S1538" s="97">
        <f t="shared" si="450"/>
        <v>1.6742840064391471</v>
      </c>
      <c r="T1538" s="97">
        <f t="shared" si="451"/>
        <v>372.84725036464016</v>
      </c>
      <c r="U1538" s="97">
        <f t="shared" si="452"/>
        <v>624.97188747682355</v>
      </c>
      <c r="V1538" s="33">
        <f t="shared" si="453"/>
        <v>999.99999999999909</v>
      </c>
      <c r="W1538" s="101">
        <f t="shared" si="454"/>
        <v>78.401802199964806</v>
      </c>
      <c r="X1538" s="108">
        <f t="shared" si="455"/>
        <v>2.1808621585353305</v>
      </c>
      <c r="Y1538" s="32">
        <f>(uNES*L1538+ uOCEX*G1538+uEREX*'PH + UC'!H1538+uHOEX*I1538+uNES*S1538+ uOCEX*N1538+uEREX*O1538+uHOEX*P1538)/(1+oDR)^A$5:A$65536</f>
        <v>0.92502371381271165</v>
      </c>
    </row>
    <row r="1539" spans="1:25" x14ac:dyDescent="0.25">
      <c r="A1539" s="4">
        <v>1533</v>
      </c>
      <c r="C1539" s="106">
        <f>IF(male=0,VLOOKUP((($A$5:$A$1570/'Life tables'!$I$2)*2)+age,lifetable,13,1),IF(male=1,VLOOKUP((($A$5:$A$1570/'Life tables'!$I$2)*2)+age,lifetable,10,1),"error"))</f>
        <v>1.4721015559510775E-2</v>
      </c>
      <c r="F1539" s="97">
        <f t="shared" si="441"/>
        <v>0.31668941825948599</v>
      </c>
      <c r="G1539" s="97">
        <f t="shared" si="456"/>
        <v>3.1812114858600901E-2</v>
      </c>
      <c r="H1539" s="97">
        <f t="shared" si="442"/>
        <v>7.2798116574427339E-4</v>
      </c>
      <c r="I1539" s="97">
        <f t="shared" si="443"/>
        <v>7.2798116574427339E-4</v>
      </c>
      <c r="J1539" s="97">
        <f t="shared" si="457"/>
        <v>5.1517297356806204E-3</v>
      </c>
      <c r="K1539" s="97">
        <f t="shared" si="444"/>
        <v>1.755089859698632E-3</v>
      </c>
      <c r="L1539" s="97">
        <f t="shared" si="445"/>
        <v>0.27651452147401728</v>
      </c>
      <c r="M1539" s="97">
        <f t="shared" si="446"/>
        <v>1.8641727402758446</v>
      </c>
      <c r="N1539" s="97">
        <f t="shared" si="458"/>
        <v>0.17952387385646515</v>
      </c>
      <c r="O1539" s="97">
        <f t="shared" si="447"/>
        <v>4.2852162603764432E-3</v>
      </c>
      <c r="P1539" s="97">
        <f t="shared" si="448"/>
        <v>4.2852162603764432E-3</v>
      </c>
      <c r="Q1539" s="97">
        <f t="shared" si="459"/>
        <v>3.021145512605096E-2</v>
      </c>
      <c r="R1539" s="97">
        <f t="shared" si="449"/>
        <v>3.3591433308116051E-4</v>
      </c>
      <c r="S1539" s="97">
        <f t="shared" si="450"/>
        <v>1.6455310644394943</v>
      </c>
      <c r="T1539" s="97">
        <f t="shared" si="451"/>
        <v>372.88261354950191</v>
      </c>
      <c r="U1539" s="97">
        <f t="shared" si="452"/>
        <v>624.97397848101639</v>
      </c>
      <c r="V1539" s="33">
        <f t="shared" si="453"/>
        <v>999.99999999999909</v>
      </c>
      <c r="W1539" s="101">
        <f t="shared" si="454"/>
        <v>77.04043024832238</v>
      </c>
      <c r="X1539" s="108">
        <f t="shared" si="455"/>
        <v>2.143407969480819</v>
      </c>
      <c r="Y1539" s="32">
        <f>(uNES*L1539+ uOCEX*G1539+uEREX*'PH + UC'!H1539+uHOEX*I1539+uNES*S1539+ uOCEX*N1539+uEREX*O1539+uHOEX*P1539)/(1+oDR)^A$5:A$65536</f>
        <v>0.90887587331031061</v>
      </c>
    </row>
    <row r="1540" spans="1:25" x14ac:dyDescent="0.25">
      <c r="A1540" s="4">
        <v>1534</v>
      </c>
      <c r="C1540" s="106">
        <f>IF(male=0,VLOOKUP((($A$5:$A$1570/'Life tables'!$I$2)*2)+age,lifetable,13,1),IF(male=1,VLOOKUP((($A$5:$A$1570/'Life tables'!$I$2)*2)+age,lifetable,10,1),"error"))</f>
        <v>1.4721015559510775E-2</v>
      </c>
      <c r="F1540" s="97">
        <f t="shared" si="441"/>
        <v>0.31124924429560175</v>
      </c>
      <c r="G1540" s="97">
        <f t="shared" si="456"/>
        <v>3.1265637998271922E-2</v>
      </c>
      <c r="H1540" s="97">
        <f t="shared" si="442"/>
        <v>7.1547571417015382E-4</v>
      </c>
      <c r="I1540" s="97">
        <f t="shared" si="443"/>
        <v>7.1547571417015382E-4</v>
      </c>
      <c r="J1540" s="97">
        <f t="shared" si="457"/>
        <v>5.0632319698536181E-3</v>
      </c>
      <c r="K1540" s="97">
        <f t="shared" si="444"/>
        <v>1.7249404653441088E-3</v>
      </c>
      <c r="L1540" s="97">
        <f t="shared" si="445"/>
        <v>0.27176448243379181</v>
      </c>
      <c r="M1540" s="97">
        <f t="shared" si="446"/>
        <v>1.8321587251852172</v>
      </c>
      <c r="N1540" s="97">
        <f t="shared" si="458"/>
        <v>0.17644085484079264</v>
      </c>
      <c r="O1540" s="97">
        <f t="shared" si="447"/>
        <v>4.2116249160431959E-3</v>
      </c>
      <c r="P1540" s="97">
        <f t="shared" si="448"/>
        <v>4.2116249160431959E-3</v>
      </c>
      <c r="Q1540" s="97">
        <f t="shared" si="459"/>
        <v>2.9692624462229488E-2</v>
      </c>
      <c r="R1540" s="97">
        <f t="shared" si="449"/>
        <v>3.3014557233486451E-4</v>
      </c>
      <c r="S1540" s="97">
        <f t="shared" si="450"/>
        <v>1.6172718504777739</v>
      </c>
      <c r="T1540" s="97">
        <f t="shared" si="451"/>
        <v>372.91736940593398</v>
      </c>
      <c r="U1540" s="97">
        <f t="shared" si="452"/>
        <v>624.97603356705406</v>
      </c>
      <c r="V1540" s="33">
        <f t="shared" si="453"/>
        <v>999.99999999999909</v>
      </c>
      <c r="W1540" s="101">
        <f t="shared" si="454"/>
        <v>75.703890671564082</v>
      </c>
      <c r="X1540" s="108">
        <f t="shared" si="455"/>
        <v>2.1065970270110568</v>
      </c>
      <c r="Y1540" s="32">
        <f>(uNES*L1540+ uOCEX*G1540+uEREX*'PH + UC'!H1540+uHOEX*I1540+uNES*S1540+ uOCEX*N1540+uEREX*O1540+uHOEX*P1540)/(1+oDR)^A$5:A$65536</f>
        <v>0.89300992351122632</v>
      </c>
    </row>
    <row r="1541" spans="1:25" x14ac:dyDescent="0.25">
      <c r="A1541" s="4">
        <v>1535</v>
      </c>
      <c r="C1541" s="106">
        <f>IF(male=0,VLOOKUP((($A$5:$A$1570/'Life tables'!$I$2)*2)+age,lifetable,13,1),IF(male=1,VLOOKUP((($A$5:$A$1570/'Life tables'!$I$2)*2)+age,lifetable,10,1),"error"))</f>
        <v>1.4721015559510775E-2</v>
      </c>
      <c r="F1541" s="97">
        <f t="shared" si="441"/>
        <v>0.30590258774705509</v>
      </c>
      <c r="G1541" s="97">
        <f t="shared" si="456"/>
        <v>3.0728555158034767E-2</v>
      </c>
      <c r="H1541" s="97">
        <f t="shared" si="442"/>
        <v>7.031852332048061E-4</v>
      </c>
      <c r="I1541" s="97">
        <f t="shared" si="443"/>
        <v>7.031852332048061E-4</v>
      </c>
      <c r="J1541" s="97">
        <f t="shared" si="457"/>
        <v>4.9762554940401748E-3</v>
      </c>
      <c r="K1541" s="97">
        <f t="shared" si="444"/>
        <v>1.6953093436501197E-3</v>
      </c>
      <c r="L1541" s="97">
        <f t="shared" si="445"/>
        <v>0.2670960972849204</v>
      </c>
      <c r="M1541" s="97">
        <f t="shared" si="446"/>
        <v>1.8006944392640014</v>
      </c>
      <c r="N1541" s="97">
        <f t="shared" si="458"/>
        <v>0.17341077593519277</v>
      </c>
      <c r="O1541" s="97">
        <f t="shared" si="447"/>
        <v>4.1392972466498673E-3</v>
      </c>
      <c r="P1541" s="97">
        <f t="shared" si="448"/>
        <v>4.1392972466498673E-3</v>
      </c>
      <c r="Q1541" s="97">
        <f t="shared" si="459"/>
        <v>2.9182702907405454E-2</v>
      </c>
      <c r="R1541" s="97">
        <f t="shared" si="449"/>
        <v>3.2447586995549372E-4</v>
      </c>
      <c r="S1541" s="97">
        <f t="shared" si="450"/>
        <v>1.589497890058148</v>
      </c>
      <c r="T1541" s="97">
        <f t="shared" si="451"/>
        <v>372.95152836433545</v>
      </c>
      <c r="U1541" s="97">
        <f t="shared" si="452"/>
        <v>624.97805335226769</v>
      </c>
      <c r="V1541" s="33">
        <f t="shared" si="453"/>
        <v>999.99999999999909</v>
      </c>
      <c r="W1541" s="101">
        <f t="shared" si="454"/>
        <v>74.391729108629477</v>
      </c>
      <c r="X1541" s="108">
        <f t="shared" si="455"/>
        <v>2.0704182833960054</v>
      </c>
      <c r="Y1541" s="32">
        <f>(uNES*L1541+ uOCEX*G1541+uEREX*'PH + UC'!H1541+uHOEX*I1541+uNES*S1541+ uOCEX*N1541+uEREX*O1541+uHOEX*P1541)/(1+oDR)^A$5:A$65536</f>
        <v>0.87742094328824261</v>
      </c>
    </row>
    <row r="1542" spans="1:25" x14ac:dyDescent="0.25">
      <c r="A1542" s="4">
        <v>1536</v>
      </c>
      <c r="C1542" s="106">
        <f>IF(male=0,VLOOKUP((($A$5:$A$1570/'Life tables'!$I$2)*2)+age,lifetable,13,1),IF(male=1,VLOOKUP((($A$5:$A$1570/'Life tables'!$I$2)*2)+age,lifetable,10,1),"error"))</f>
        <v>1.4721015559510775E-2</v>
      </c>
      <c r="F1542" s="97">
        <f t="shared" si="441"/>
        <v>0.30064783685625701</v>
      </c>
      <c r="G1542" s="97">
        <f t="shared" si="456"/>
        <v>3.02007044334664E-2</v>
      </c>
      <c r="H1542" s="97">
        <f t="shared" si="442"/>
        <v>6.9110601786441679E-4</v>
      </c>
      <c r="I1542" s="97">
        <f t="shared" si="443"/>
        <v>6.9110601786441679E-4</v>
      </c>
      <c r="J1542" s="97">
        <f t="shared" si="457"/>
        <v>4.8907740890519694E-3</v>
      </c>
      <c r="K1542" s="97">
        <f t="shared" si="444"/>
        <v>1.6661875622708459E-3</v>
      </c>
      <c r="L1542" s="97">
        <f t="shared" si="445"/>
        <v>0.26250795873573896</v>
      </c>
      <c r="M1542" s="97">
        <f t="shared" si="446"/>
        <v>1.7697704465397481</v>
      </c>
      <c r="N1542" s="97">
        <f t="shared" si="458"/>
        <v>0.17043272843507451</v>
      </c>
      <c r="O1542" s="97">
        <f t="shared" si="447"/>
        <v>4.0682115615120595E-3</v>
      </c>
      <c r="P1542" s="97">
        <f t="shared" si="448"/>
        <v>4.0682115615120595E-3</v>
      </c>
      <c r="Q1542" s="97">
        <f t="shared" si="459"/>
        <v>2.8681537538809376E-2</v>
      </c>
      <c r="R1542" s="97">
        <f t="shared" si="449"/>
        <v>3.1890352562937877E-4</v>
      </c>
      <c r="S1542" s="97">
        <f t="shared" si="450"/>
        <v>1.5622008539172108</v>
      </c>
      <c r="T1542" s="97">
        <f t="shared" si="451"/>
        <v>372.98510067596328</v>
      </c>
      <c r="U1542" s="97">
        <f t="shared" si="452"/>
        <v>624.98003844335562</v>
      </c>
      <c r="V1542" s="33">
        <f t="shared" si="453"/>
        <v>999.99999999999909</v>
      </c>
      <c r="W1542" s="101">
        <f t="shared" si="454"/>
        <v>73.10349951063985</v>
      </c>
      <c r="X1542" s="108">
        <f t="shared" si="455"/>
        <v>2.0348608806802435</v>
      </c>
      <c r="Y1542" s="32">
        <f>(uNES*L1542+ uOCEX*G1542+uEREX*'PH + UC'!H1542+uHOEX*I1542+uNES*S1542+ uOCEX*N1542+uEREX*O1542+uHOEX*P1542)/(1+oDR)^A$5:A$65536</f>
        <v>0.86210409743796979</v>
      </c>
    </row>
    <row r="1543" spans="1:25" x14ac:dyDescent="0.25">
      <c r="A1543" s="4">
        <v>1537</v>
      </c>
      <c r="C1543" s="106">
        <f>IF(male=0,VLOOKUP((($A$5:$A$1570/'Life tables'!$I$2)*2)+age,lifetable,13,1),IF(male=1,VLOOKUP((($A$5:$A$1570/'Life tables'!$I$2)*2)+age,lifetable,10,1),"error"))</f>
        <v>1.4721015559510775E-2</v>
      </c>
      <c r="F1543" s="97">
        <f t="shared" si="441"/>
        <v>0.29548340791383099</v>
      </c>
      <c r="G1543" s="97">
        <f t="shared" si="456"/>
        <v>2.9681926737645432E-2</v>
      </c>
      <c r="H1543" s="97">
        <f t="shared" si="442"/>
        <v>6.7923442764023618E-4</v>
      </c>
      <c r="I1543" s="97">
        <f t="shared" si="443"/>
        <v>6.7923442764023618E-4</v>
      </c>
      <c r="J1543" s="97">
        <f t="shared" si="457"/>
        <v>4.806761991973608E-3</v>
      </c>
      <c r="K1543" s="97">
        <f t="shared" si="444"/>
        <v>1.6375663443034076E-3</v>
      </c>
      <c r="L1543" s="97">
        <f t="shared" si="445"/>
        <v>0.25799868398462805</v>
      </c>
      <c r="M1543" s="97">
        <f t="shared" si="446"/>
        <v>1.7393774727664126</v>
      </c>
      <c r="N1543" s="97">
        <f t="shared" si="458"/>
        <v>0.16750581921044991</v>
      </c>
      <c r="O1543" s="97">
        <f t="shared" si="447"/>
        <v>3.9983465417095382E-3</v>
      </c>
      <c r="P1543" s="97">
        <f t="shared" si="448"/>
        <v>3.9983465417095382E-3</v>
      </c>
      <c r="Q1543" s="97">
        <f t="shared" si="459"/>
        <v>2.8188978054668169E-2</v>
      </c>
      <c r="R1543" s="97">
        <f t="shared" si="449"/>
        <v>3.1342686818511614E-4</v>
      </c>
      <c r="S1543" s="97">
        <f t="shared" si="450"/>
        <v>1.5353725555496904</v>
      </c>
      <c r="T1543" s="97">
        <f t="shared" si="451"/>
        <v>373.01809641600994</v>
      </c>
      <c r="U1543" s="97">
        <f t="shared" si="452"/>
        <v>624.98198943656814</v>
      </c>
      <c r="V1543" s="33">
        <f t="shared" si="453"/>
        <v>999.9999999999992</v>
      </c>
      <c r="W1543" s="101">
        <f t="shared" si="454"/>
        <v>71.838763989027086</v>
      </c>
      <c r="X1543" s="108">
        <f t="shared" si="455"/>
        <v>1.9999141474211135</v>
      </c>
      <c r="Y1543" s="32">
        <f>(uNES*L1543+ uOCEX*G1543+uEREX*'PH + UC'!H1543+uHOEX*I1543+uNES*S1543+ uOCEX*N1543+uEREX*O1543+uHOEX*P1543)/(1+oDR)^A$5:A$65536</f>
        <v>0.84705463517976431</v>
      </c>
    </row>
    <row r="1544" spans="1:25" x14ac:dyDescent="0.25">
      <c r="A1544" s="4">
        <v>1538</v>
      </c>
      <c r="C1544" s="106">
        <f>IF(male=0,VLOOKUP((($A$5:$A$1570/'Life tables'!$I$2)*2)+age,lifetable,13,1),IF(male=1,VLOOKUP((($A$5:$A$1570/'Life tables'!$I$2)*2)+age,lifetable,10,1),"error"))</f>
        <v>1.4721015559510775E-2</v>
      </c>
      <c r="F1544" s="97">
        <f t="shared" ref="F1544:F1570" si="460">E1543*(1-pCAPH)+(L1543+G1543+H1543+I1543)*(1-pCAPH)+(S1543+N1543+O1543+P1543)*(pUAPH)</f>
        <v>0.29040774475313352</v>
      </c>
      <c r="G1544" s="97">
        <f t="shared" si="456"/>
        <v>2.9172065750375641E-2</v>
      </c>
      <c r="H1544" s="97">
        <f t="shared" ref="H1544:H1570" si="461">F1544*rrEREX</f>
        <v>6.6756688533662115E-4</v>
      </c>
      <c r="I1544" s="97">
        <f t="shared" ref="I1544:I1570" si="462">F1544*rrHOEX</f>
        <v>6.6756688533662115E-4</v>
      </c>
      <c r="J1544" s="97">
        <f t="shared" si="457"/>
        <v>4.7241938879397727E-3</v>
      </c>
      <c r="K1544" s="97">
        <f t="shared" ref="K1544:K1570" si="463">F1544*amr + I1544*amrHOEX</f>
        <v>1.609437065486498E-3</v>
      </c>
      <c r="L1544" s="97">
        <f t="shared" ref="L1544:L1570" si="464">F1544-SUM(G1544:K1544)</f>
        <v>0.25356691427865835</v>
      </c>
      <c r="M1544" s="97">
        <f t="shared" ref="M1544:M1570" si="465">E1543*pCAPH+(L1543+G1543+H1543+I1543)*pCAPH+(S1543+N1543+O1543+P1543)*(1-pUAPH)</f>
        <v>1.7095064026679798</v>
      </c>
      <c r="N1544" s="97">
        <f t="shared" si="458"/>
        <v>0.16462917044048925</v>
      </c>
      <c r="O1544" s="97">
        <f t="shared" ref="O1544:O1570" si="466">M1544*rrEREXc</f>
        <v>3.9296812337500904E-3</v>
      </c>
      <c r="P1544" s="97">
        <f t="shared" ref="P1544:P1570" si="467">M1544*rrHOEXc</f>
        <v>3.9296812337500904E-3</v>
      </c>
      <c r="Q1544" s="97">
        <f t="shared" si="459"/>
        <v>2.7704876729534318E-2</v>
      </c>
      <c r="R1544" s="97">
        <f t="shared" ref="R1544:R1570" si="468">M1544*amrc + P1544*amrHOEX</f>
        <v>3.0804425509688328E-4</v>
      </c>
      <c r="S1544" s="97">
        <f t="shared" ref="S1544:S1570" si="469">M1544-SUM(N1544:R1544)</f>
        <v>1.5090049487753592</v>
      </c>
      <c r="T1544" s="97">
        <f t="shared" ref="T1544:T1570" si="470">J1544+Q1544+T1543</f>
        <v>373.05052548662741</v>
      </c>
      <c r="U1544" s="97">
        <f t="shared" ref="U1544:U1570" si="471">K1544+R1544+U1543</f>
        <v>624.9839069178887</v>
      </c>
      <c r="V1544" s="33">
        <f t="shared" ref="V1544:V1570" si="472">SUM(G1544:I1544,L1544,N1544,O1544,P1544,S1544,T1544,U1544)</f>
        <v>999.99999999999909</v>
      </c>
      <c r="W1544" s="101">
        <f t="shared" ref="W1544:W1570" si="473">IF(A1544=1,((cPH1_+cPHr+(cNES*L1544+(cNES+cOSEX)*G1544+(cNES+cEREX)*H1544+(cNES+cHOEX)*I1544 + (cNES+cNES)*S1544 +(cNES+ cOSEX)*N1544 + (cNES+cEREX)*O1544 + (cNES+cHOEX)*P1544)))/(1+cDR)^A$5:A$65536,(cPHr+(cNES*L1544+(cNES+cOSEX)*G1544+(cNES+cEREX)*H1544+(cNES+cHOEX)*I1544 + (cNES+cNES)*S1544 +(cNES+ cOSEX)*N1544 + (cNES+cEREX)*O1544 + (cNES+cHOEX)*P1544))/(1+cDR)^A$5:A$65536)</f>
        <v>70.597092666425723</v>
      </c>
      <c r="X1544" s="108">
        <f t="shared" ref="X1544:X1570" si="474">(L1544+G1544+H1544+I1544+N1544+O1544+P1544+S1544)</f>
        <v>1.9655675954830558</v>
      </c>
      <c r="Y1544" s="32">
        <f>(uNES*L1544+ uOCEX*G1544+uEREX*'PH + UC'!H1544+uHOEX*I1544+uNES*S1544+ uOCEX*N1544+uEREX*O1544+uHOEX*P1544)/(1+oDR)^A$5:A$65536</f>
        <v>0.83226788868092072</v>
      </c>
    </row>
    <row r="1545" spans="1:25" x14ac:dyDescent="0.25">
      <c r="A1545" s="4">
        <v>1539</v>
      </c>
      <c r="C1545" s="106">
        <f>IF(male=0,VLOOKUP((($A$5:$A$1570/'Life tables'!$I$2)*2)+age,lifetable,13,1),IF(male=1,VLOOKUP((($A$5:$A$1570/'Life tables'!$I$2)*2)+age,lifetable,10,1),"error"))</f>
        <v>1.5623280058198574E-2</v>
      </c>
      <c r="F1545" s="97">
        <f t="shared" si="460"/>
        <v>0.28541931825499334</v>
      </c>
      <c r="G1545" s="97">
        <f t="shared" si="456"/>
        <v>2.8670967868436006E-2</v>
      </c>
      <c r="H1545" s="97">
        <f t="shared" si="461"/>
        <v>6.5609987593256774E-4</v>
      </c>
      <c r="I1545" s="97">
        <f t="shared" si="462"/>
        <v>6.5609987593256774E-4</v>
      </c>
      <c r="J1545" s="97">
        <f t="shared" si="457"/>
        <v>4.927621367881746E-3</v>
      </c>
      <c r="K1545" s="97">
        <f t="shared" si="463"/>
        <v>1.5817912514556542E-3</v>
      </c>
      <c r="L1545" s="97">
        <f t="shared" si="464"/>
        <v>0.24892673801535481</v>
      </c>
      <c r="M1545" s="97">
        <f t="shared" si="465"/>
        <v>1.6801482772280625</v>
      </c>
      <c r="N1545" s="97">
        <f t="shared" si="458"/>
        <v>0.16180191935250363</v>
      </c>
      <c r="O1545" s="97">
        <f t="shared" si="466"/>
        <v>3.8621950433390612E-3</v>
      </c>
      <c r="P1545" s="97">
        <f t="shared" si="467"/>
        <v>3.8621950433390612E-3</v>
      </c>
      <c r="Q1545" s="97">
        <f t="shared" si="459"/>
        <v>2.8897984084035048E-2</v>
      </c>
      <c r="R1545" s="97">
        <f t="shared" si="468"/>
        <v>3.0275407199603844E-4</v>
      </c>
      <c r="S1545" s="97">
        <f t="shared" si="469"/>
        <v>1.4814212296328497</v>
      </c>
      <c r="T1545" s="97">
        <f t="shared" si="470"/>
        <v>373.08435109207932</v>
      </c>
      <c r="U1545" s="97">
        <f t="shared" si="471"/>
        <v>624.98579146321219</v>
      </c>
      <c r="V1545" s="33">
        <f t="shared" si="472"/>
        <v>999.9999999999992</v>
      </c>
      <c r="W1545" s="101">
        <f t="shared" si="473"/>
        <v>69.321021718069588</v>
      </c>
      <c r="X1545" s="108">
        <f t="shared" si="474"/>
        <v>1.9298574447076873</v>
      </c>
      <c r="Y1545" s="32">
        <f>(uNES*L1545+ uOCEX*G1545+uEREX*'PH + UC'!H1545+uHOEX*I1545+uNES*S1545+ uOCEX*N1545+uEREX*O1545+uHOEX*P1545)/(1+oDR)^A$5:A$65536</f>
        <v>0.81689858066010157</v>
      </c>
    </row>
    <row r="1546" spans="1:25" x14ac:dyDescent="0.25">
      <c r="A1546" s="4">
        <v>1540</v>
      </c>
      <c r="C1546" s="106">
        <f>IF(male=0,VLOOKUP((($A$5:$A$1570/'Life tables'!$I$2)*2)+age,lifetable,13,1),IF(male=1,VLOOKUP((($A$5:$A$1570/'Life tables'!$I$2)*2)+age,lifetable,10,1),"error"))</f>
        <v>1.5623280058198574E-2</v>
      </c>
      <c r="F1546" s="97">
        <f t="shared" si="460"/>
        <v>0.28023081270276634</v>
      </c>
      <c r="G1546" s="97">
        <f t="shared" si="456"/>
        <v>2.8149771626770959E-2</v>
      </c>
      <c r="H1546" s="97">
        <f t="shared" si="461"/>
        <v>6.4417294025805158E-4</v>
      </c>
      <c r="I1546" s="97">
        <f t="shared" si="462"/>
        <v>6.4417294025805158E-4</v>
      </c>
      <c r="J1546" s="97">
        <f t="shared" si="457"/>
        <v>4.838044421994413E-3</v>
      </c>
      <c r="K1546" s="97">
        <f t="shared" si="463"/>
        <v>1.5530366011368923E-3</v>
      </c>
      <c r="L1546" s="97">
        <f t="shared" si="464"/>
        <v>0.24440161417234799</v>
      </c>
      <c r="M1546" s="97">
        <f t="shared" si="465"/>
        <v>1.6496266320049209</v>
      </c>
      <c r="N1546" s="97">
        <f t="shared" si="458"/>
        <v>0.15886261878847957</v>
      </c>
      <c r="O1546" s="97">
        <f t="shared" si="466"/>
        <v>3.7920342435495019E-3</v>
      </c>
      <c r="P1546" s="97">
        <f t="shared" si="467"/>
        <v>3.7920342435495019E-3</v>
      </c>
      <c r="Q1546" s="97">
        <f t="shared" si="459"/>
        <v>2.8373022073341522E-2</v>
      </c>
      <c r="R1546" s="97">
        <f t="shared" si="468"/>
        <v>2.9725422861878021E-4</v>
      </c>
      <c r="S1546" s="97">
        <f t="shared" si="469"/>
        <v>1.4545096684273819</v>
      </c>
      <c r="T1546" s="97">
        <f t="shared" si="470"/>
        <v>373.11756215857463</v>
      </c>
      <c r="U1546" s="97">
        <f t="shared" si="471"/>
        <v>624.98764175404199</v>
      </c>
      <c r="V1546" s="33">
        <f t="shared" si="472"/>
        <v>999.9999999999992</v>
      </c>
      <c r="W1546" s="101">
        <f t="shared" si="473"/>
        <v>68.060706841537041</v>
      </c>
      <c r="X1546" s="108">
        <f t="shared" si="474"/>
        <v>1.8947960873825955</v>
      </c>
      <c r="Y1546" s="32">
        <f>(uNES*L1546+ uOCEX*G1546+uEREX*'PH + UC'!H1546+uHOEX*I1546+uNES*S1546+ uOCEX*N1546+uEREX*O1546+uHOEX*P1546)/(1+oDR)^A$5:A$65536</f>
        <v>0.80182662980544517</v>
      </c>
    </row>
    <row r="1547" spans="1:25" x14ac:dyDescent="0.25">
      <c r="A1547" s="4">
        <v>1541</v>
      </c>
      <c r="C1547" s="106">
        <f>IF(male=0,VLOOKUP((($A$5:$A$1570/'Life tables'!$I$2)*2)+age,lifetable,13,1),IF(male=1,VLOOKUP((($A$5:$A$1570/'Life tables'!$I$2)*2)+age,lifetable,10,1),"error"))</f>
        <v>1.5623280058198574E-2</v>
      </c>
      <c r="F1547" s="97">
        <f t="shared" si="460"/>
        <v>0.27513677348278687</v>
      </c>
      <c r="G1547" s="97">
        <f t="shared" si="456"/>
        <v>2.7638064725887319E-2</v>
      </c>
      <c r="H1547" s="97">
        <f t="shared" si="461"/>
        <v>6.3246315648918196E-4</v>
      </c>
      <c r="I1547" s="97">
        <f t="shared" si="462"/>
        <v>6.3246315648918196E-4</v>
      </c>
      <c r="J1547" s="97">
        <f t="shared" si="457"/>
        <v>4.7500983899505245E-3</v>
      </c>
      <c r="K1547" s="97">
        <f t="shared" si="463"/>
        <v>1.5248054823675005E-3</v>
      </c>
      <c r="L1547" s="97">
        <f t="shared" si="464"/>
        <v>0.23995887857160317</v>
      </c>
      <c r="M1547" s="97">
        <f t="shared" si="465"/>
        <v>1.6196593138998088</v>
      </c>
      <c r="N1547" s="97">
        <f t="shared" si="458"/>
        <v>0.15597670112694215</v>
      </c>
      <c r="O1547" s="97">
        <f t="shared" si="466"/>
        <v>3.7231476881088845E-3</v>
      </c>
      <c r="P1547" s="97">
        <f t="shared" si="467"/>
        <v>3.7231476881088845E-3</v>
      </c>
      <c r="Q1547" s="97">
        <f t="shared" si="459"/>
        <v>2.7857594302245339E-2</v>
      </c>
      <c r="R1547" s="97">
        <f t="shared" si="468"/>
        <v>2.918542721351229E-4</v>
      </c>
      <c r="S1547" s="97">
        <f t="shared" si="469"/>
        <v>1.4280868688222683</v>
      </c>
      <c r="T1547" s="97">
        <f t="shared" si="470"/>
        <v>373.15016985126681</v>
      </c>
      <c r="U1547" s="97">
        <f t="shared" si="471"/>
        <v>624.98945841379646</v>
      </c>
      <c r="V1547" s="33">
        <f t="shared" si="472"/>
        <v>999.99999999999909</v>
      </c>
      <c r="W1547" s="101">
        <f t="shared" si="473"/>
        <v>66.824620325837358</v>
      </c>
      <c r="X1547" s="108">
        <f t="shared" si="474"/>
        <v>1.8603717349358972</v>
      </c>
      <c r="Y1547" s="32">
        <f>(uNES*L1547+ uOCEX*G1547+uEREX*'PH + UC'!H1547+uHOEX*I1547+uNES*S1547+ uOCEX*N1547+uEREX*O1547+uHOEX*P1547)/(1+oDR)^A$5:A$65536</f>
        <v>0.78703276611400741</v>
      </c>
    </row>
    <row r="1548" spans="1:25" x14ac:dyDescent="0.25">
      <c r="A1548" s="4">
        <v>1542</v>
      </c>
      <c r="C1548" s="106">
        <f>IF(male=0,VLOOKUP((($A$5:$A$1570/'Life tables'!$I$2)*2)+age,lifetable,13,1),IF(male=1,VLOOKUP((($A$5:$A$1570/'Life tables'!$I$2)*2)+age,lifetable,10,1),"error"))</f>
        <v>1.5623280058198574E-2</v>
      </c>
      <c r="F1548" s="97">
        <f t="shared" si="460"/>
        <v>0.2701354710332774</v>
      </c>
      <c r="G1548" s="97">
        <f t="shared" si="456"/>
        <v>2.7135673427684755E-2</v>
      </c>
      <c r="H1548" s="97">
        <f t="shared" si="461"/>
        <v>6.2096654884297891E-4</v>
      </c>
      <c r="I1548" s="97">
        <f t="shared" si="462"/>
        <v>6.2096654884297891E-4</v>
      </c>
      <c r="J1548" s="97">
        <f t="shared" si="457"/>
        <v>4.6637534117335115E-3</v>
      </c>
      <c r="K1548" s="97">
        <f t="shared" si="463"/>
        <v>1.497088309931926E-3</v>
      </c>
      <c r="L1548" s="97">
        <f t="shared" si="464"/>
        <v>0.23559702278624126</v>
      </c>
      <c r="M1548" s="97">
        <f t="shared" si="465"/>
        <v>1.5902362639026197</v>
      </c>
      <c r="N1548" s="97">
        <f t="shared" si="458"/>
        <v>0.15314319766342394</v>
      </c>
      <c r="O1548" s="97">
        <f t="shared" si="466"/>
        <v>3.6555122541419836E-3</v>
      </c>
      <c r="P1548" s="97">
        <f t="shared" si="467"/>
        <v>3.6555122541419836E-3</v>
      </c>
      <c r="Q1548" s="97">
        <f t="shared" si="459"/>
        <v>2.7351527759163011E-2</v>
      </c>
      <c r="R1548" s="97">
        <f t="shared" si="468"/>
        <v>2.8655238996321816E-4</v>
      </c>
      <c r="S1548" s="97">
        <f t="shared" si="469"/>
        <v>1.4021439615817857</v>
      </c>
      <c r="T1548" s="97">
        <f t="shared" si="470"/>
        <v>373.18218513243772</v>
      </c>
      <c r="U1548" s="97">
        <f t="shared" si="471"/>
        <v>624.9912420544963</v>
      </c>
      <c r="V1548" s="33">
        <f t="shared" si="472"/>
        <v>999.99999999999909</v>
      </c>
      <c r="W1548" s="101">
        <f t="shared" si="473"/>
        <v>65.612294895326272</v>
      </c>
      <c r="X1548" s="108">
        <f t="shared" si="474"/>
        <v>1.8265728130651055</v>
      </c>
      <c r="Y1548" s="32">
        <f>(uNES*L1548+ uOCEX*G1548+uEREX*'PH + UC'!H1548+uHOEX*I1548+uNES*S1548+ uOCEX*N1548+uEREX*O1548+uHOEX*P1548)/(1+oDR)^A$5:A$65536</f>
        <v>0.77251185827147295</v>
      </c>
    </row>
    <row r="1549" spans="1:25" x14ac:dyDescent="0.25">
      <c r="A1549" s="4">
        <v>1543</v>
      </c>
      <c r="C1549" s="106">
        <f>IF(male=0,VLOOKUP((($A$5:$A$1570/'Life tables'!$I$2)*2)+age,lifetable,13,1),IF(male=1,VLOOKUP((($A$5:$A$1570/'Life tables'!$I$2)*2)+age,lifetable,10,1),"error"))</f>
        <v>1.5623280058198574E-2</v>
      </c>
      <c r="F1549" s="97">
        <f t="shared" si="460"/>
        <v>0.26522520808862537</v>
      </c>
      <c r="G1549" s="97">
        <f t="shared" ref="G1549:G1570" si="475">F1549*(rrOSEX)</f>
        <v>2.6642427238280312E-2</v>
      </c>
      <c r="H1549" s="97">
        <f t="shared" si="461"/>
        <v>6.0967921577639124E-4</v>
      </c>
      <c r="I1549" s="97">
        <f t="shared" si="462"/>
        <v>6.0967921577639124E-4</v>
      </c>
      <c r="J1549" s="97">
        <f t="shared" ref="J1549:J1570" si="476">F1549*mr + G1549*mr + H1549*mr+I1549*mr</f>
        <v>4.5789801849038941E-3</v>
      </c>
      <c r="K1549" s="97">
        <f t="shared" si="463"/>
        <v>1.4698756775996659E-3</v>
      </c>
      <c r="L1549" s="97">
        <f t="shared" si="464"/>
        <v>0.23131456655628874</v>
      </c>
      <c r="M1549" s="97">
        <f t="shared" si="465"/>
        <v>1.5613476049764803</v>
      </c>
      <c r="N1549" s="97">
        <f t="shared" ref="N1549:N1570" si="477">M1549*rrOSEXc</f>
        <v>0.15036115721787419</v>
      </c>
      <c r="O1549" s="97">
        <f t="shared" si="466"/>
        <v>3.5891052370795821E-3</v>
      </c>
      <c r="P1549" s="97">
        <f t="shared" si="467"/>
        <v>3.5891052370795821E-3</v>
      </c>
      <c r="Q1549" s="97">
        <f t="shared" ref="Q1549:Q1570" si="478">M1549*mr + N1549*mr + O1549*mr+P1549*mr</f>
        <v>2.6854652562389308E-2</v>
      </c>
      <c r="R1549" s="97">
        <f t="shared" si="468"/>
        <v>2.8134680231185739E-4</v>
      </c>
      <c r="S1549" s="97">
        <f t="shared" si="469"/>
        <v>1.3766722379197458</v>
      </c>
      <c r="T1549" s="97">
        <f t="shared" si="470"/>
        <v>373.213618765185</v>
      </c>
      <c r="U1549" s="97">
        <f t="shared" si="471"/>
        <v>624.99299327697622</v>
      </c>
      <c r="V1549" s="33">
        <f t="shared" si="472"/>
        <v>999.99999999999909</v>
      </c>
      <c r="W1549" s="101">
        <f t="shared" si="473"/>
        <v>64.423272281763957</v>
      </c>
      <c r="X1549" s="108">
        <f t="shared" si="474"/>
        <v>1.7933879578379008</v>
      </c>
      <c r="Y1549" s="32">
        <f>(uNES*L1549+ uOCEX*G1549+uEREX*'PH + UC'!H1549+uHOEX*I1549+uNES*S1549+ uOCEX*N1549+uEREX*O1549+uHOEX*P1549)/(1+oDR)^A$5:A$65536</f>
        <v>0.75825886967562672</v>
      </c>
    </row>
    <row r="1550" spans="1:25" x14ac:dyDescent="0.25">
      <c r="A1550" s="4">
        <v>1544</v>
      </c>
      <c r="C1550" s="106">
        <f>IF(male=0,VLOOKUP((($A$5:$A$1570/'Life tables'!$I$2)*2)+age,lifetable,13,1),IF(male=1,VLOOKUP((($A$5:$A$1570/'Life tables'!$I$2)*2)+age,lifetable,10,1),"error"))</f>
        <v>1.5623280058198574E-2</v>
      </c>
      <c r="F1550" s="97">
        <f t="shared" si="460"/>
        <v>0.26040431903531686</v>
      </c>
      <c r="G1550" s="97">
        <f t="shared" si="475"/>
        <v>2.6158158843310568E-2</v>
      </c>
      <c r="H1550" s="97">
        <f t="shared" si="461"/>
        <v>5.9859732850576662E-4</v>
      </c>
      <c r="I1550" s="97">
        <f t="shared" si="462"/>
        <v>5.9859732850576662E-4</v>
      </c>
      <c r="J1550" s="97">
        <f t="shared" si="476"/>
        <v>4.4957499534798006E-3</v>
      </c>
      <c r="K1550" s="97">
        <f t="shared" si="463"/>
        <v>1.4431583545558592E-3</v>
      </c>
      <c r="L1550" s="97">
        <f t="shared" si="464"/>
        <v>0.22711005722695909</v>
      </c>
      <c r="M1550" s="97">
        <f t="shared" si="465"/>
        <v>1.5329836388025839</v>
      </c>
      <c r="N1550" s="97">
        <f t="shared" si="477"/>
        <v>0.14762964582117918</v>
      </c>
      <c r="O1550" s="97">
        <f t="shared" si="466"/>
        <v>3.5239043431757465E-3</v>
      </c>
      <c r="P1550" s="97">
        <f t="shared" si="467"/>
        <v>3.5239043431757465E-3</v>
      </c>
      <c r="Q1550" s="97">
        <f t="shared" si="478"/>
        <v>2.6366801904109519E-2</v>
      </c>
      <c r="R1550" s="97">
        <f t="shared" si="468"/>
        <v>2.7623576159390811E-4</v>
      </c>
      <c r="S1550" s="97">
        <f t="shared" si="469"/>
        <v>1.3516631466293498</v>
      </c>
      <c r="T1550" s="97">
        <f t="shared" si="470"/>
        <v>373.24448131704258</v>
      </c>
      <c r="U1550" s="97">
        <f t="shared" si="471"/>
        <v>624.99471267109232</v>
      </c>
      <c r="V1550" s="33">
        <f t="shared" si="472"/>
        <v>999.99999999999909</v>
      </c>
      <c r="W1550" s="101">
        <f t="shared" si="473"/>
        <v>63.257103051113738</v>
      </c>
      <c r="X1550" s="108">
        <f t="shared" si="474"/>
        <v>1.7608060118641617</v>
      </c>
      <c r="Y1550" s="32">
        <f>(uNES*L1550+ uOCEX*G1550+uEREX*'PH + UC'!H1550+uHOEX*I1550+uNES*S1550+ uOCEX*N1550+uEREX*O1550+uHOEX*P1550)/(1+oDR)^A$5:A$65536</f>
        <v>0.74426885668633236</v>
      </c>
    </row>
    <row r="1551" spans="1:25" x14ac:dyDescent="0.25">
      <c r="A1551" s="4">
        <v>1545</v>
      </c>
      <c r="C1551" s="106">
        <f>IF(male=0,VLOOKUP((($A$5:$A$1570/'Life tables'!$I$2)*2)+age,lifetable,13,1),IF(male=1,VLOOKUP((($A$5:$A$1570/'Life tables'!$I$2)*2)+age,lifetable,10,1),"error"))</f>
        <v>1.5623280058198574E-2</v>
      </c>
      <c r="F1551" s="97">
        <f t="shared" si="460"/>
        <v>0.25567116928333028</v>
      </c>
      <c r="G1551" s="97">
        <f t="shared" si="475"/>
        <v>2.5682704044786859E-2</v>
      </c>
      <c r="H1551" s="97">
        <f t="shared" si="461"/>
        <v>5.8771712956185948E-4</v>
      </c>
      <c r="I1551" s="97">
        <f t="shared" si="462"/>
        <v>5.8771712956185948E-4</v>
      </c>
      <c r="J1551" s="97">
        <f t="shared" si="476"/>
        <v>4.4140344970843908E-3</v>
      </c>
      <c r="K1551" s="97">
        <f t="shared" si="463"/>
        <v>1.4169272819175554E-3</v>
      </c>
      <c r="L1551" s="97">
        <f t="shared" si="464"/>
        <v>0.22298206920041774</v>
      </c>
      <c r="M1551" s="97">
        <f t="shared" si="465"/>
        <v>1.5051348425808315</v>
      </c>
      <c r="N1551" s="97">
        <f t="shared" si="477"/>
        <v>0.14494774640705704</v>
      </c>
      <c r="O1551" s="97">
        <f t="shared" si="466"/>
        <v>3.4598876821533859E-3</v>
      </c>
      <c r="P1551" s="97">
        <f t="shared" si="467"/>
        <v>3.4598876821533859E-3</v>
      </c>
      <c r="Q1551" s="97">
        <f t="shared" si="478"/>
        <v>2.5887811995371542E-2</v>
      </c>
      <c r="R1551" s="97">
        <f t="shared" si="468"/>
        <v>2.7121755184980525E-4</v>
      </c>
      <c r="S1551" s="97">
        <f t="shared" si="469"/>
        <v>1.3271082912622463</v>
      </c>
      <c r="T1551" s="97">
        <f t="shared" si="470"/>
        <v>373.27478316353506</v>
      </c>
      <c r="U1551" s="97">
        <f t="shared" si="471"/>
        <v>624.99640081592611</v>
      </c>
      <c r="V1551" s="33">
        <f t="shared" si="472"/>
        <v>999.99999999999909</v>
      </c>
      <c r="W1551" s="101">
        <f t="shared" si="473"/>
        <v>62.113346433642235</v>
      </c>
      <c r="X1551" s="108">
        <f t="shared" si="474"/>
        <v>1.7288160205379384</v>
      </c>
      <c r="Y1551" s="32">
        <f>(uNES*L1551+ uOCEX*G1551+uEREX*'PH + UC'!H1551+uHOEX*I1551+uNES*S1551+ uOCEX*N1551+uEREX*O1551+uHOEX*P1551)/(1+oDR)^A$5:A$65536</f>
        <v>0.73053696690797376</v>
      </c>
    </row>
    <row r="1552" spans="1:25" x14ac:dyDescent="0.25">
      <c r="A1552" s="4">
        <v>1546</v>
      </c>
      <c r="C1552" s="106">
        <f>IF(male=0,VLOOKUP((($A$5:$A$1570/'Life tables'!$I$2)*2)+age,lifetable,13,1),IF(male=1,VLOOKUP((($A$5:$A$1570/'Life tables'!$I$2)*2)+age,lifetable,10,1),"error"))</f>
        <v>1.5623280058198574E-2</v>
      </c>
      <c r="F1552" s="97">
        <f t="shared" si="460"/>
        <v>0.25102415465246303</v>
      </c>
      <c r="G1552" s="97">
        <f t="shared" si="475"/>
        <v>2.5215901699450458E-2</v>
      </c>
      <c r="H1552" s="97">
        <f t="shared" si="461"/>
        <v>5.7703493137916697E-4</v>
      </c>
      <c r="I1552" s="97">
        <f t="shared" si="462"/>
        <v>5.7703493137916697E-4</v>
      </c>
      <c r="J1552" s="97">
        <f t="shared" si="476"/>
        <v>4.3338061203511006E-3</v>
      </c>
      <c r="K1552" s="97">
        <f t="shared" si="463"/>
        <v>1.3911735693327429E-3</v>
      </c>
      <c r="L1552" s="97">
        <f t="shared" si="464"/>
        <v>0.2189292034005704</v>
      </c>
      <c r="M1552" s="97">
        <f t="shared" si="465"/>
        <v>1.4777918658854754</v>
      </c>
      <c r="N1552" s="97">
        <f t="shared" si="477"/>
        <v>0.14231455850924932</v>
      </c>
      <c r="O1552" s="97">
        <f t="shared" si="466"/>
        <v>3.397033759976251E-3</v>
      </c>
      <c r="P1552" s="97">
        <f t="shared" si="467"/>
        <v>3.397033759976251E-3</v>
      </c>
      <c r="Q1552" s="97">
        <f t="shared" si="478"/>
        <v>2.5417522012004028E-2</v>
      </c>
      <c r="R1552" s="97">
        <f t="shared" si="468"/>
        <v>2.6629048818095494E-4</v>
      </c>
      <c r="S1552" s="97">
        <f t="shared" si="469"/>
        <v>1.3029994273560885</v>
      </c>
      <c r="T1552" s="97">
        <f t="shared" si="470"/>
        <v>373.30453449166743</v>
      </c>
      <c r="U1552" s="97">
        <f t="shared" si="471"/>
        <v>624.99805827998364</v>
      </c>
      <c r="V1552" s="33">
        <f t="shared" si="472"/>
        <v>999.99999999999909</v>
      </c>
      <c r="W1552" s="101">
        <f t="shared" si="473"/>
        <v>60.991570157260448</v>
      </c>
      <c r="X1552" s="108">
        <f t="shared" si="474"/>
        <v>1.6974072283480695</v>
      </c>
      <c r="Y1552" s="32">
        <f>(uNES*L1552+ uOCEX*G1552+uEREX*'PH + UC'!H1552+uHOEX*I1552+uNES*S1552+ uOCEX*N1552+uEREX*O1552+uHOEX*P1552)/(1+oDR)^A$5:A$65536</f>
        <v>0.71705843750373921</v>
      </c>
    </row>
    <row r="1553" spans="1:25" x14ac:dyDescent="0.25">
      <c r="A1553" s="4">
        <v>1547</v>
      </c>
      <c r="C1553" s="106">
        <f>IF(male=0,VLOOKUP((($A$5:$A$1570/'Life tables'!$I$2)*2)+age,lifetable,13,1),IF(male=1,VLOOKUP((($A$5:$A$1570/'Life tables'!$I$2)*2)+age,lifetable,10,1),"error"))</f>
        <v>1.5623280058198574E-2</v>
      </c>
      <c r="F1553" s="97">
        <f t="shared" si="460"/>
        <v>0.24646170077308929</v>
      </c>
      <c r="G1553" s="97">
        <f t="shared" si="475"/>
        <v>2.4757593658577486E-2</v>
      </c>
      <c r="H1553" s="97">
        <f t="shared" si="461"/>
        <v>5.6654711491843656E-4</v>
      </c>
      <c r="I1553" s="97">
        <f t="shared" si="462"/>
        <v>5.6654711491843656E-4</v>
      </c>
      <c r="J1553" s="97">
        <f t="shared" si="476"/>
        <v>4.2550376425780183E-3</v>
      </c>
      <c r="K1553" s="97">
        <f t="shared" si="463"/>
        <v>1.3658884916593539E-3</v>
      </c>
      <c r="L1553" s="97">
        <f t="shared" si="464"/>
        <v>0.21495008675043756</v>
      </c>
      <c r="M1553" s="97">
        <f t="shared" si="465"/>
        <v>1.4509455275749803</v>
      </c>
      <c r="N1553" s="97">
        <f t="shared" si="477"/>
        <v>0.13972919796393413</v>
      </c>
      <c r="O1553" s="97">
        <f t="shared" si="466"/>
        <v>3.3353214717455597E-3</v>
      </c>
      <c r="P1553" s="97">
        <f t="shared" si="467"/>
        <v>3.3353214717455597E-3</v>
      </c>
      <c r="Q1553" s="97">
        <f t="shared" si="478"/>
        <v>2.4955774041467017E-2</v>
      </c>
      <c r="R1553" s="97">
        <f t="shared" si="468"/>
        <v>2.6145291619290693E-4</v>
      </c>
      <c r="S1553" s="97">
        <f t="shared" si="469"/>
        <v>1.2793284597098951</v>
      </c>
      <c r="T1553" s="97">
        <f t="shared" si="470"/>
        <v>373.33374530335146</v>
      </c>
      <c r="U1553" s="97">
        <f t="shared" si="471"/>
        <v>624.99968562139145</v>
      </c>
      <c r="V1553" s="33">
        <f t="shared" si="472"/>
        <v>999.99999999999909</v>
      </c>
      <c r="W1553" s="101">
        <f t="shared" si="473"/>
        <v>59.891350284045316</v>
      </c>
      <c r="X1553" s="108">
        <f t="shared" si="474"/>
        <v>1.6665690752561721</v>
      </c>
      <c r="Y1553" s="32">
        <f>(uNES*L1553+ uOCEX*G1553+uEREX*'PH + UC'!H1553+uHOEX*I1553+uNES*S1553+ uOCEX*N1553+uEREX*O1553+uHOEX*P1553)/(1+oDR)^A$5:A$65536</f>
        <v>0.7038285935411579</v>
      </c>
    </row>
    <row r="1554" spans="1:25" x14ac:dyDescent="0.25">
      <c r="A1554" s="4">
        <v>1548</v>
      </c>
      <c r="C1554" s="106">
        <f>IF(male=0,VLOOKUP((($A$5:$A$1570/'Life tables'!$I$2)*2)+age,lifetable,13,1),IF(male=1,VLOOKUP((($A$5:$A$1570/'Life tables'!$I$2)*2)+age,lifetable,10,1),"error"))</f>
        <v>1.5623280058198574E-2</v>
      </c>
      <c r="F1554" s="97">
        <f t="shared" si="460"/>
        <v>0.24198226250087174</v>
      </c>
      <c r="G1554" s="97">
        <f t="shared" si="475"/>
        <v>2.4307624709185443E-2</v>
      </c>
      <c r="H1554" s="97">
        <f t="shared" si="461"/>
        <v>5.5625012832125086E-4</v>
      </c>
      <c r="I1554" s="97">
        <f t="shared" si="462"/>
        <v>5.5625012832125086E-4</v>
      </c>
      <c r="J1554" s="97">
        <f t="shared" si="476"/>
        <v>4.1777023876231776E-3</v>
      </c>
      <c r="K1554" s="97">
        <f t="shared" si="463"/>
        <v>1.3410634857216016E-3</v>
      </c>
      <c r="L1554" s="97">
        <f t="shared" si="464"/>
        <v>0.21104337166169901</v>
      </c>
      <c r="M1554" s="97">
        <f t="shared" si="465"/>
        <v>1.4245868127553005</v>
      </c>
      <c r="N1554" s="97">
        <f t="shared" si="477"/>
        <v>0.13719079661728287</v>
      </c>
      <c r="O1554" s="97">
        <f t="shared" si="466"/>
        <v>3.2747300947194137E-3</v>
      </c>
      <c r="P1554" s="97">
        <f t="shared" si="467"/>
        <v>3.2747300947194137E-3</v>
      </c>
      <c r="Q1554" s="97">
        <f t="shared" si="478"/>
        <v>2.450241303062135E-2</v>
      </c>
      <c r="R1554" s="97">
        <f t="shared" si="468"/>
        <v>2.5670321144815293E-4</v>
      </c>
      <c r="S1554" s="97">
        <f t="shared" si="469"/>
        <v>1.2560874397065094</v>
      </c>
      <c r="T1554" s="97">
        <f t="shared" si="470"/>
        <v>373.3624254187697</v>
      </c>
      <c r="U1554" s="97">
        <f t="shared" si="471"/>
        <v>625.00128338808861</v>
      </c>
      <c r="V1554" s="33">
        <f t="shared" si="472"/>
        <v>999.99999999999909</v>
      </c>
      <c r="W1554" s="101">
        <f t="shared" si="473"/>
        <v>58.812271049882987</v>
      </c>
      <c r="X1554" s="108">
        <f t="shared" si="474"/>
        <v>1.636291193140758</v>
      </c>
      <c r="Y1554" s="32">
        <f>(uNES*L1554+ uOCEX*G1554+uEREX*'PH + UC'!H1554+uHOEX*I1554+uNES*S1554+ uOCEX*N1554+uEREX*O1554+uHOEX*P1554)/(1+oDR)^A$5:A$65536</f>
        <v>0.69084284636829874</v>
      </c>
    </row>
    <row r="1555" spans="1:25" x14ac:dyDescent="0.25">
      <c r="A1555" s="4">
        <v>1549</v>
      </c>
      <c r="C1555" s="106">
        <f>IF(male=0,VLOOKUP((($A$5:$A$1570/'Life tables'!$I$2)*2)+age,lifetable,13,1),IF(male=1,VLOOKUP((($A$5:$A$1570/'Life tables'!$I$2)*2)+age,lifetable,10,1),"error"))</f>
        <v>1.5623280058198574E-2</v>
      </c>
      <c r="F1555" s="97">
        <f t="shared" si="460"/>
        <v>0.23758432334497243</v>
      </c>
      <c r="G1555" s="97">
        <f t="shared" si="475"/>
        <v>2.3865842516595823E-2</v>
      </c>
      <c r="H1555" s="97">
        <f t="shared" si="461"/>
        <v>5.4614048559564309E-4</v>
      </c>
      <c r="I1555" s="97">
        <f t="shared" si="462"/>
        <v>5.4614048559564309E-4</v>
      </c>
      <c r="J1555" s="97">
        <f t="shared" si="476"/>
        <v>4.1017741740329112E-3</v>
      </c>
      <c r="K1555" s="97">
        <f t="shared" si="463"/>
        <v>1.3166901471411319E-3</v>
      </c>
      <c r="L1555" s="97">
        <f t="shared" si="464"/>
        <v>0.20720773553601127</v>
      </c>
      <c r="M1555" s="97">
        <f t="shared" si="465"/>
        <v>1.3987068697957856</v>
      </c>
      <c r="N1555" s="97">
        <f t="shared" si="477"/>
        <v>0.13469850203808578</v>
      </c>
      <c r="O1555" s="97">
        <f t="shared" si="466"/>
        <v>3.2152392814531936E-3</v>
      </c>
      <c r="P1555" s="97">
        <f t="shared" si="467"/>
        <v>3.2152392814531936E-3</v>
      </c>
      <c r="Q1555" s="97">
        <f t="shared" si="478"/>
        <v>2.4057286734403226E-2</v>
      </c>
      <c r="R1555" s="97">
        <f t="shared" si="468"/>
        <v>2.5203977892840823E-4</v>
      </c>
      <c r="S1555" s="97">
        <f t="shared" si="469"/>
        <v>1.2332685626814619</v>
      </c>
      <c r="T1555" s="97">
        <f t="shared" si="470"/>
        <v>373.39058447967813</v>
      </c>
      <c r="U1555" s="97">
        <f t="shared" si="471"/>
        <v>625.00285211801463</v>
      </c>
      <c r="V1555" s="33">
        <f t="shared" si="472"/>
        <v>999.99999999999909</v>
      </c>
      <c r="W1555" s="101">
        <f t="shared" si="473"/>
        <v>57.753924707175436</v>
      </c>
      <c r="X1555" s="108">
        <f t="shared" si="474"/>
        <v>1.6065634023062523</v>
      </c>
      <c r="Y1555" s="32">
        <f>(uNES*L1555+ uOCEX*G1555+uEREX*'PH + UC'!H1555+uHOEX*I1555+uNES*S1555+ uOCEX*N1555+uEREX*O1555+uHOEX*P1555)/(1+oDR)^A$5:A$65536</f>
        <v>0.67809669202005796</v>
      </c>
    </row>
    <row r="1556" spans="1:25" x14ac:dyDescent="0.25">
      <c r="A1556" s="4">
        <v>1550</v>
      </c>
      <c r="C1556" s="106">
        <f>IF(male=0,VLOOKUP((($A$5:$A$1570/'Life tables'!$I$2)*2)+age,lifetable,13,1),IF(male=1,VLOOKUP((($A$5:$A$1570/'Life tables'!$I$2)*2)+age,lifetable,10,1),"error"))</f>
        <v>1.5623280058198574E-2</v>
      </c>
      <c r="F1556" s="97">
        <f t="shared" si="460"/>
        <v>0.2332663949093296</v>
      </c>
      <c r="G1556" s="97">
        <f t="shared" si="475"/>
        <v>2.343209756830918E-2</v>
      </c>
      <c r="H1556" s="97">
        <f t="shared" si="461"/>
        <v>5.3621476533174711E-4</v>
      </c>
      <c r="I1556" s="97">
        <f t="shared" si="462"/>
        <v>5.3621476533174711E-4</v>
      </c>
      <c r="J1556" s="97">
        <f t="shared" si="476"/>
        <v>4.027227305395769E-3</v>
      </c>
      <c r="K1556" s="97">
        <f t="shared" si="463"/>
        <v>1.2927602272405825E-3</v>
      </c>
      <c r="L1556" s="97">
        <f t="shared" si="464"/>
        <v>0.20344188027772059</v>
      </c>
      <c r="M1556" s="97">
        <f t="shared" si="465"/>
        <v>1.3732970073969228</v>
      </c>
      <c r="N1556" s="97">
        <f t="shared" si="477"/>
        <v>0.13225147723536898</v>
      </c>
      <c r="O1556" s="97">
        <f t="shared" si="466"/>
        <v>3.1568290530591112E-3</v>
      </c>
      <c r="P1556" s="97">
        <f t="shared" si="467"/>
        <v>3.1568290530591112E-3</v>
      </c>
      <c r="Q1556" s="97">
        <f t="shared" si="478"/>
        <v>2.3620245665390369E-2</v>
      </c>
      <c r="R1556" s="97">
        <f t="shared" si="468"/>
        <v>2.4746105250623399E-4</v>
      </c>
      <c r="S1556" s="97">
        <f t="shared" si="469"/>
        <v>1.2108641653375392</v>
      </c>
      <c r="T1556" s="97">
        <f t="shared" si="470"/>
        <v>373.41823195264891</v>
      </c>
      <c r="U1556" s="97">
        <f t="shared" si="471"/>
        <v>625.00439233929433</v>
      </c>
      <c r="V1556" s="33">
        <f t="shared" si="472"/>
        <v>999.99999999999898</v>
      </c>
      <c r="W1556" s="101">
        <f t="shared" si="473"/>
        <v>56.715911370554053</v>
      </c>
      <c r="X1556" s="108">
        <f t="shared" si="474"/>
        <v>1.5773757080557196</v>
      </c>
      <c r="Y1556" s="32">
        <f>(uNES*L1556+ uOCEX*G1556+uEREX*'PH + UC'!H1556+uHOEX*I1556+uNES*S1556+ uOCEX*N1556+uEREX*O1556+uHOEX*P1556)/(1+oDR)^A$5:A$65536</f>
        <v>0.66558570965397135</v>
      </c>
    </row>
    <row r="1557" spans="1:25" x14ac:dyDescent="0.25">
      <c r="A1557" s="4">
        <v>1551</v>
      </c>
      <c r="C1557" s="106">
        <f>IF(male=0,VLOOKUP((($A$5:$A$1570/'Life tables'!$I$2)*2)+age,lifetable,13,1),IF(male=1,VLOOKUP((($A$5:$A$1570/'Life tables'!$I$2)*2)+age,lifetable,10,1),"error"))</f>
        <v>1.5623280058198574E-2</v>
      </c>
      <c r="F1557" s="97">
        <f t="shared" si="460"/>
        <v>0.22902701634658743</v>
      </c>
      <c r="G1557" s="97">
        <f t="shared" si="475"/>
        <v>2.300624311915123E-2</v>
      </c>
      <c r="H1557" s="97">
        <f t="shared" si="461"/>
        <v>5.264696094465335E-4</v>
      </c>
      <c r="I1557" s="97">
        <f t="shared" si="462"/>
        <v>5.264696094465335E-4</v>
      </c>
      <c r="J1557" s="97">
        <f t="shared" si="476"/>
        <v>3.9540365609148894E-3</v>
      </c>
      <c r="K1557" s="97">
        <f t="shared" si="463"/>
        <v>1.2692656300172674E-3</v>
      </c>
      <c r="L1557" s="97">
        <f t="shared" si="464"/>
        <v>0.19974453181761098</v>
      </c>
      <c r="M1557" s="97">
        <f t="shared" si="465"/>
        <v>1.3483486917091319</v>
      </c>
      <c r="N1557" s="97">
        <f t="shared" si="477"/>
        <v>0.12984890038092814</v>
      </c>
      <c r="O1557" s="97">
        <f t="shared" si="466"/>
        <v>3.0994797925831172E-3</v>
      </c>
      <c r="P1557" s="97">
        <f t="shared" si="467"/>
        <v>3.0994797925831172E-3</v>
      </c>
      <c r="Q1557" s="97">
        <f t="shared" si="478"/>
        <v>2.3191143044246292E-2</v>
      </c>
      <c r="R1557" s="97">
        <f t="shared" si="468"/>
        <v>2.4296549442585859E-4</v>
      </c>
      <c r="S1557" s="97">
        <f t="shared" si="469"/>
        <v>1.1888667232043653</v>
      </c>
      <c r="T1557" s="97">
        <f t="shared" si="470"/>
        <v>373.44537713225407</v>
      </c>
      <c r="U1557" s="97">
        <f t="shared" si="471"/>
        <v>625.00590457041881</v>
      </c>
      <c r="V1557" s="33">
        <f t="shared" si="472"/>
        <v>999.99999999999898</v>
      </c>
      <c r="W1557" s="101">
        <f t="shared" si="473"/>
        <v>55.697838865543034</v>
      </c>
      <c r="X1557" s="108">
        <f t="shared" si="474"/>
        <v>1.5487182973261149</v>
      </c>
      <c r="Y1557" s="32">
        <f>(uNES*L1557+ uOCEX*G1557+uEREX*'PH + UC'!H1557+uHOEX*I1557+uNES*S1557+ uOCEX*N1557+uEREX*O1557+uHOEX*P1557)/(1+oDR)^A$5:A$65536</f>
        <v>0.6533055600149974</v>
      </c>
    </row>
    <row r="1558" spans="1:25" x14ac:dyDescent="0.25">
      <c r="A1558" s="4">
        <v>1552</v>
      </c>
      <c r="C1558" s="106">
        <f>IF(male=0,VLOOKUP((($A$5:$A$1570/'Life tables'!$I$2)*2)+age,lifetable,13,1),IF(male=1,VLOOKUP((($A$5:$A$1570/'Life tables'!$I$2)*2)+age,lifetable,10,1),"error"))</f>
        <v>1.5623280058198574E-2</v>
      </c>
      <c r="F1558" s="97">
        <f t="shared" si="460"/>
        <v>0.22486475382428461</v>
      </c>
      <c r="G1558" s="97">
        <f t="shared" si="475"/>
        <v>2.2588135137650397E-2</v>
      </c>
      <c r="H1558" s="97">
        <f t="shared" si="461"/>
        <v>5.1690172195672482E-4</v>
      </c>
      <c r="I1558" s="97">
        <f t="shared" si="462"/>
        <v>5.1690172195672482E-4</v>
      </c>
      <c r="J1558" s="97">
        <f t="shared" si="476"/>
        <v>3.882177186192015E-3</v>
      </c>
      <c r="K1558" s="97">
        <f t="shared" si="463"/>
        <v>1.2461984091847996E-3</v>
      </c>
      <c r="L1558" s="97">
        <f t="shared" si="464"/>
        <v>0.19611443964734396</v>
      </c>
      <c r="M1558" s="97">
        <f t="shared" si="465"/>
        <v>1.3238535435018304</v>
      </c>
      <c r="N1558" s="97">
        <f t="shared" si="477"/>
        <v>0.12748996453670358</v>
      </c>
      <c r="O1558" s="97">
        <f t="shared" si="466"/>
        <v>3.0431722384973692E-3</v>
      </c>
      <c r="P1558" s="97">
        <f t="shared" si="467"/>
        <v>3.0431722384973692E-3</v>
      </c>
      <c r="Q1558" s="97">
        <f t="shared" si="478"/>
        <v>2.2769834751029148E-2</v>
      </c>
      <c r="R1558" s="97">
        <f t="shared" si="468"/>
        <v>2.3855159479305833E-4</v>
      </c>
      <c r="S1558" s="97">
        <f t="shared" si="469"/>
        <v>1.1672688481423099</v>
      </c>
      <c r="T1558" s="97">
        <f t="shared" si="470"/>
        <v>373.47202914419131</v>
      </c>
      <c r="U1558" s="97">
        <f t="shared" si="471"/>
        <v>625.00738932042282</v>
      </c>
      <c r="V1558" s="33">
        <f t="shared" si="472"/>
        <v>999.99999999999909</v>
      </c>
      <c r="W1558" s="101">
        <f t="shared" si="473"/>
        <v>54.699322580118654</v>
      </c>
      <c r="X1558" s="108">
        <f t="shared" si="474"/>
        <v>1.5205815353849159</v>
      </c>
      <c r="Y1558" s="32">
        <f>(uNES*L1558+ uOCEX*G1558+uEREX*'PH + UC'!H1558+uHOEX*I1558+uNES*S1558+ uOCEX*N1558+uEREX*O1558+uHOEX*P1558)/(1+oDR)^A$5:A$65536</f>
        <v>0.6412519839287335</v>
      </c>
    </row>
    <row r="1559" spans="1:25" x14ac:dyDescent="0.25">
      <c r="A1559" s="4">
        <v>1553</v>
      </c>
      <c r="C1559" s="106">
        <f>IF(male=0,VLOOKUP((($A$5:$A$1570/'Life tables'!$I$2)*2)+age,lifetable,13,1),IF(male=1,VLOOKUP((($A$5:$A$1570/'Life tables'!$I$2)*2)+age,lifetable,10,1),"error"))</f>
        <v>1.5623280058198574E-2</v>
      </c>
      <c r="F1559" s="97">
        <f t="shared" si="460"/>
        <v>0.22077820000292653</v>
      </c>
      <c r="G1559" s="97">
        <f t="shared" si="475"/>
        <v>2.2177632253609043E-2</v>
      </c>
      <c r="H1559" s="97">
        <f t="shared" si="461"/>
        <v>5.075078677790289E-4</v>
      </c>
      <c r="I1559" s="97">
        <f t="shared" si="462"/>
        <v>5.075078677790289E-4</v>
      </c>
      <c r="J1559" s="97">
        <f t="shared" si="476"/>
        <v>3.8116248842166721E-3</v>
      </c>
      <c r="K1559" s="97">
        <f t="shared" si="463"/>
        <v>1.2235507652805708E-3</v>
      </c>
      <c r="L1559" s="97">
        <f t="shared" si="464"/>
        <v>0.19255037636426217</v>
      </c>
      <c r="M1559" s="97">
        <f t="shared" si="465"/>
        <v>1.2998033353819896</v>
      </c>
      <c r="N1559" s="97">
        <f t="shared" si="477"/>
        <v>0.12517387738692093</v>
      </c>
      <c r="O1559" s="97">
        <f t="shared" si="466"/>
        <v>2.9878874783064602E-3</v>
      </c>
      <c r="P1559" s="97">
        <f t="shared" si="467"/>
        <v>2.9878874783064602E-3</v>
      </c>
      <c r="Q1559" s="97">
        <f t="shared" si="478"/>
        <v>2.235617927735184E-2</v>
      </c>
      <c r="R1559" s="97">
        <f t="shared" si="468"/>
        <v>2.3421787107395488E-4</v>
      </c>
      <c r="S1559" s="97">
        <f t="shared" si="469"/>
        <v>1.1460632858900299</v>
      </c>
      <c r="T1559" s="97">
        <f t="shared" si="470"/>
        <v>373.49819694835287</v>
      </c>
      <c r="U1559" s="97">
        <f t="shared" si="471"/>
        <v>625.00884708905915</v>
      </c>
      <c r="V1559" s="33">
        <f t="shared" si="472"/>
        <v>999.99999999999909</v>
      </c>
      <c r="W1559" s="101">
        <f t="shared" si="473"/>
        <v>53.719985319108986</v>
      </c>
      <c r="X1559" s="108">
        <f t="shared" si="474"/>
        <v>1.492955962586993</v>
      </c>
      <c r="Y1559" s="32">
        <f>(uNES*L1559+ uOCEX*G1559+uEREX*'PH + UC'!H1559+uHOEX*I1559+uNES*S1559+ uOCEX*N1559+uEREX*O1559+uHOEX*P1559)/(1+oDR)^A$5:A$65536</f>
        <v>0.62942080082252783</v>
      </c>
    </row>
    <row r="1560" spans="1:25" x14ac:dyDescent="0.25">
      <c r="A1560" s="4">
        <v>1554</v>
      </c>
      <c r="C1560" s="106">
        <f>IF(male=0,VLOOKUP((($A$5:$A$1570/'Life tables'!$I$2)*2)+age,lifetable,13,1),IF(male=1,VLOOKUP((($A$5:$A$1570/'Life tables'!$I$2)*2)+age,lifetable,10,1),"error"))</f>
        <v>1.5623280058198574E-2</v>
      </c>
      <c r="F1560" s="97">
        <f t="shared" si="460"/>
        <v>0.21676597352558022</v>
      </c>
      <c r="G1560" s="97">
        <f t="shared" si="475"/>
        <v>2.1774595706832229E-2</v>
      </c>
      <c r="H1560" s="97">
        <f t="shared" si="461"/>
        <v>4.9828487155685846E-4</v>
      </c>
      <c r="I1560" s="97">
        <f t="shared" si="462"/>
        <v>4.9828487155685846E-4</v>
      </c>
      <c r="J1560" s="97">
        <f t="shared" si="476"/>
        <v>3.7423558065542784E-3</v>
      </c>
      <c r="K1560" s="97">
        <f t="shared" si="463"/>
        <v>1.2013150428370914E-3</v>
      </c>
      <c r="L1560" s="97">
        <f t="shared" si="464"/>
        <v>0.18905113722624289</v>
      </c>
      <c r="M1560" s="97">
        <f t="shared" si="465"/>
        <v>1.276189989061413</v>
      </c>
      <c r="N1560" s="97">
        <f t="shared" si="477"/>
        <v>0.12289986097492418</v>
      </c>
      <c r="O1560" s="97">
        <f t="shared" si="466"/>
        <v>2.9336069422656523E-3</v>
      </c>
      <c r="P1560" s="97">
        <f t="shared" si="467"/>
        <v>2.9336069422656523E-3</v>
      </c>
      <c r="Q1560" s="97">
        <f t="shared" si="478"/>
        <v>2.1950037679380124E-2</v>
      </c>
      <c r="R1560" s="97">
        <f t="shared" si="468"/>
        <v>2.2996286760259353E-4</v>
      </c>
      <c r="S1560" s="97">
        <f t="shared" si="469"/>
        <v>1.1252429136549749</v>
      </c>
      <c r="T1560" s="97">
        <f t="shared" si="470"/>
        <v>373.52388934183881</v>
      </c>
      <c r="U1560" s="97">
        <f t="shared" si="471"/>
        <v>625.0102783669696</v>
      </c>
      <c r="V1560" s="33">
        <f t="shared" si="472"/>
        <v>999.99999999999909</v>
      </c>
      <c r="W1560" s="101">
        <f t="shared" si="473"/>
        <v>52.75945716138191</v>
      </c>
      <c r="X1560" s="108">
        <f t="shared" si="474"/>
        <v>1.4658322911906192</v>
      </c>
      <c r="Y1560" s="32">
        <f>(uNES*L1560+ uOCEX*G1560+uEREX*'PH + UC'!H1560+uHOEX*I1560+uNES*S1560+ uOCEX*N1560+uEREX*O1560+uHOEX*P1560)/(1+oDR)^A$5:A$65536</f>
        <v>0.61780790727396984</v>
      </c>
    </row>
    <row r="1561" spans="1:25" x14ac:dyDescent="0.25">
      <c r="A1561" s="4">
        <v>1555</v>
      </c>
      <c r="C1561" s="106">
        <f>IF(male=0,VLOOKUP((($A$5:$A$1570/'Life tables'!$I$2)*2)+age,lifetable,13,1),IF(male=1,VLOOKUP((($A$5:$A$1570/'Life tables'!$I$2)*2)+age,lifetable,10,1),"error"))</f>
        <v>1.5623280058198574E-2</v>
      </c>
      <c r="F1561" s="97">
        <f t="shared" si="460"/>
        <v>0.21282671851865073</v>
      </c>
      <c r="G1561" s="97">
        <f t="shared" si="475"/>
        <v>2.1378889296979661E-2</v>
      </c>
      <c r="H1561" s="97">
        <f t="shared" si="461"/>
        <v>4.8922961651275468E-4</v>
      </c>
      <c r="I1561" s="97">
        <f t="shared" si="462"/>
        <v>4.8922961651275468E-4</v>
      </c>
      <c r="J1561" s="97">
        <f t="shared" si="476"/>
        <v>3.6743465447273025E-3</v>
      </c>
      <c r="K1561" s="97">
        <f t="shared" si="463"/>
        <v>1.1794837276152986E-3</v>
      </c>
      <c r="L1561" s="97">
        <f t="shared" si="464"/>
        <v>0.18561553971630296</v>
      </c>
      <c r="M1561" s="97">
        <f t="shared" si="465"/>
        <v>1.2530055726719684</v>
      </c>
      <c r="N1561" s="97">
        <f t="shared" si="477"/>
        <v>0.12066715144462682</v>
      </c>
      <c r="O1561" s="97">
        <f t="shared" si="466"/>
        <v>2.8803123972093369E-3</v>
      </c>
      <c r="P1561" s="97">
        <f t="shared" si="467"/>
        <v>2.8803123972093369E-3</v>
      </c>
      <c r="Q1561" s="97">
        <f t="shared" si="478"/>
        <v>2.1551273531655514E-2</v>
      </c>
      <c r="R1561" s="97">
        <f t="shared" si="468"/>
        <v>2.2578515509716134E-4</v>
      </c>
      <c r="S1561" s="97">
        <f t="shared" si="469"/>
        <v>1.1048007377461704</v>
      </c>
      <c r="T1561" s="97">
        <f t="shared" si="470"/>
        <v>373.54911496191517</v>
      </c>
      <c r="U1561" s="97">
        <f t="shared" si="471"/>
        <v>625.01168363585236</v>
      </c>
      <c r="V1561" s="33">
        <f t="shared" si="472"/>
        <v>999.99999999999909</v>
      </c>
      <c r="W1561" s="101">
        <f t="shared" si="473"/>
        <v>51.81737531976821</v>
      </c>
      <c r="X1561" s="108">
        <f t="shared" si="474"/>
        <v>1.439201402231524</v>
      </c>
      <c r="Y1561" s="32">
        <f>(uNES*L1561+ uOCEX*G1561+uEREX*'PH + UC'!H1561+uHOEX*I1561+uNES*S1561+ uOCEX*N1561+uEREX*O1561+uHOEX*P1561)/(1+oDR)^A$5:A$65536</f>
        <v>0.60640927558624735</v>
      </c>
    </row>
    <row r="1562" spans="1:25" x14ac:dyDescent="0.25">
      <c r="A1562" s="4">
        <v>1556</v>
      </c>
      <c r="C1562" s="106">
        <f>IF(male=0,VLOOKUP((($A$5:$A$1570/'Life tables'!$I$2)*2)+age,lifetable,13,1),IF(male=1,VLOOKUP((($A$5:$A$1570/'Life tables'!$I$2)*2)+age,lifetable,10,1),"error"))</f>
        <v>1.5623280058198574E-2</v>
      </c>
      <c r="F1562" s="97">
        <f t="shared" si="460"/>
        <v>0.20895910410350932</v>
      </c>
      <c r="G1562" s="97">
        <f t="shared" si="475"/>
        <v>2.0990379334507703E-2</v>
      </c>
      <c r="H1562" s="97">
        <f t="shared" si="461"/>
        <v>4.80339043325756E-4</v>
      </c>
      <c r="I1562" s="97">
        <f t="shared" si="462"/>
        <v>4.80339043325756E-4</v>
      </c>
      <c r="J1562" s="97">
        <f t="shared" si="476"/>
        <v>3.6075741217837659E-3</v>
      </c>
      <c r="K1562" s="97">
        <f t="shared" si="463"/>
        <v>1.1580494438980036E-3</v>
      </c>
      <c r="L1562" s="97">
        <f t="shared" si="464"/>
        <v>0.18224242311666833</v>
      </c>
      <c r="M1562" s="97">
        <f t="shared" si="465"/>
        <v>1.230242298128015</v>
      </c>
      <c r="N1562" s="97">
        <f t="shared" si="477"/>
        <v>0.11847499878650777</v>
      </c>
      <c r="O1562" s="97">
        <f t="shared" si="466"/>
        <v>2.8279859404879881E-3</v>
      </c>
      <c r="P1562" s="97">
        <f t="shared" si="467"/>
        <v>2.8279859404879881E-3</v>
      </c>
      <c r="Q1562" s="97">
        <f t="shared" si="478"/>
        <v>2.1159752881729936E-2</v>
      </c>
      <c r="R1562" s="97">
        <f t="shared" si="468"/>
        <v>2.2168333018471035E-4</v>
      </c>
      <c r="S1562" s="97">
        <f t="shared" si="469"/>
        <v>1.0847298912486165</v>
      </c>
      <c r="T1562" s="97">
        <f t="shared" si="470"/>
        <v>373.5738822889187</v>
      </c>
      <c r="U1562" s="97">
        <f t="shared" si="471"/>
        <v>625.01306336862649</v>
      </c>
      <c r="V1562" s="33">
        <f t="shared" si="472"/>
        <v>999.99999999999909</v>
      </c>
      <c r="W1562" s="101">
        <f t="shared" si="473"/>
        <v>50.893384003668913</v>
      </c>
      <c r="X1562" s="108">
        <f t="shared" si="474"/>
        <v>1.4130543424539277</v>
      </c>
      <c r="Y1562" s="32">
        <f>(uNES*L1562+ uOCEX*G1562+uEREX*'PH + UC'!H1562+uHOEX*I1562+uNES*S1562+ uOCEX*N1562+uEREX*O1562+uHOEX*P1562)/(1+oDR)^A$5:A$65536</f>
        <v>0.5952209523898675</v>
      </c>
    </row>
    <row r="1563" spans="1:25" x14ac:dyDescent="0.25">
      <c r="A1563" s="4">
        <v>1557</v>
      </c>
      <c r="C1563" s="106">
        <f>IF(male=0,VLOOKUP((($A$5:$A$1570/'Life tables'!$I$2)*2)+age,lifetable,13,1),IF(male=1,VLOOKUP((($A$5:$A$1570/'Life tables'!$I$2)*2)+age,lifetable,10,1),"error"))</f>
        <v>1.5623280058198574E-2</v>
      </c>
      <c r="F1563" s="97">
        <f t="shared" si="460"/>
        <v>0.20516182391865992</v>
      </c>
      <c r="G1563" s="97">
        <f t="shared" si="475"/>
        <v>2.0608934592670013E-2</v>
      </c>
      <c r="H1563" s="97">
        <f t="shared" si="461"/>
        <v>4.7161014903299099E-4</v>
      </c>
      <c r="I1563" s="97">
        <f t="shared" si="462"/>
        <v>4.7161014903299099E-4</v>
      </c>
      <c r="J1563" s="97">
        <f t="shared" si="476"/>
        <v>3.5420159840476892E-3</v>
      </c>
      <c r="K1563" s="97">
        <f t="shared" si="463"/>
        <v>1.1370049518417424E-3</v>
      </c>
      <c r="L1563" s="97">
        <f t="shared" si="464"/>
        <v>0.17893064809203449</v>
      </c>
      <c r="M1563" s="97">
        <f t="shared" si="465"/>
        <v>1.2078925185352678</v>
      </c>
      <c r="N1563" s="97">
        <f t="shared" si="477"/>
        <v>0.1163226665880794</v>
      </c>
      <c r="O1563" s="97">
        <f t="shared" si="466"/>
        <v>2.7766099940118591E-3</v>
      </c>
      <c r="P1563" s="97">
        <f t="shared" si="467"/>
        <v>2.7766099940118591E-3</v>
      </c>
      <c r="Q1563" s="97">
        <f t="shared" si="478"/>
        <v>2.0775344205599008E-2</v>
      </c>
      <c r="R1563" s="97">
        <f t="shared" si="468"/>
        <v>2.1765601493424825E-4</v>
      </c>
      <c r="S1563" s="97">
        <f t="shared" si="469"/>
        <v>1.0650236317386315</v>
      </c>
      <c r="T1563" s="97">
        <f t="shared" si="470"/>
        <v>373.59819964910832</v>
      </c>
      <c r="U1563" s="97">
        <f t="shared" si="471"/>
        <v>625.01441802959323</v>
      </c>
      <c r="V1563" s="33">
        <f t="shared" si="472"/>
        <v>999.99999999999909</v>
      </c>
      <c r="W1563" s="101">
        <f t="shared" si="473"/>
        <v>49.987134284295848</v>
      </c>
      <c r="X1563" s="108">
        <f t="shared" si="474"/>
        <v>1.3873823212975052</v>
      </c>
      <c r="Y1563" s="32">
        <f>(uNES*L1563+ uOCEX*G1563+uEREX*'PH + UC'!H1563+uHOEX*I1563+uNES*S1563+ uOCEX*N1563+uEREX*O1563+uHOEX*P1563)/(1+oDR)^A$5:A$65536</f>
        <v>0.58423905727025272</v>
      </c>
    </row>
    <row r="1564" spans="1:25" x14ac:dyDescent="0.25">
      <c r="A1564" s="4">
        <v>1558</v>
      </c>
      <c r="C1564" s="106">
        <f>IF(male=0,VLOOKUP((($A$5:$A$1570/'Life tables'!$I$2)*2)+age,lifetable,13,1),IF(male=1,VLOOKUP((($A$5:$A$1570/'Life tables'!$I$2)*2)+age,lifetable,10,1),"error"))</f>
        <v>1.5623280058198574E-2</v>
      </c>
      <c r="F1564" s="97">
        <f t="shared" si="460"/>
        <v>0.20143359565214336</v>
      </c>
      <c r="G1564" s="97">
        <f t="shared" si="475"/>
        <v>2.0234426260546556E-2</v>
      </c>
      <c r="H1564" s="97">
        <f t="shared" si="461"/>
        <v>4.6303998595480553E-4</v>
      </c>
      <c r="I1564" s="97">
        <f t="shared" si="462"/>
        <v>4.6303998595480553E-4</v>
      </c>
      <c r="J1564" s="97">
        <f t="shared" si="476"/>
        <v>3.4776499930462856E-3</v>
      </c>
      <c r="K1564" s="97">
        <f t="shared" si="463"/>
        <v>1.1163431448853647E-3</v>
      </c>
      <c r="L1564" s="97">
        <f t="shared" si="464"/>
        <v>0.17567909628175554</v>
      </c>
      <c r="M1564" s="97">
        <f t="shared" si="465"/>
        <v>1.1859487256453618</v>
      </c>
      <c r="N1564" s="97">
        <f t="shared" si="477"/>
        <v>0.11420943178875659</v>
      </c>
      <c r="O1564" s="97">
        <f t="shared" si="466"/>
        <v>2.7261672983997327E-3</v>
      </c>
      <c r="P1564" s="97">
        <f t="shared" si="467"/>
        <v>2.7261672983997327E-3</v>
      </c>
      <c r="Q1564" s="97">
        <f t="shared" si="478"/>
        <v>2.039791836392147E-2</v>
      </c>
      <c r="R1564" s="97">
        <f t="shared" si="468"/>
        <v>2.1370185639806391E-4</v>
      </c>
      <c r="S1564" s="97">
        <f t="shared" si="469"/>
        <v>1.0456753390394862</v>
      </c>
      <c r="T1564" s="97">
        <f t="shared" si="470"/>
        <v>373.62207521746529</v>
      </c>
      <c r="U1564" s="97">
        <f t="shared" si="471"/>
        <v>625.01574807459451</v>
      </c>
      <c r="V1564" s="33">
        <f t="shared" si="472"/>
        <v>999.99999999999909</v>
      </c>
      <c r="W1564" s="101">
        <f t="shared" si="473"/>
        <v>49.098283962496367</v>
      </c>
      <c r="X1564" s="108">
        <f t="shared" si="474"/>
        <v>1.3621767079392539</v>
      </c>
      <c r="Y1564" s="32">
        <f>(uNES*L1564+ uOCEX*G1564+uEREX*'PH + UC'!H1564+uHOEX*I1564+uNES*S1564+ uOCEX*N1564+uEREX*O1564+uHOEX*P1564)/(1+oDR)^A$5:A$65536</f>
        <v>0.57345978142072607</v>
      </c>
    </row>
    <row r="1565" spans="1:25" x14ac:dyDescent="0.25">
      <c r="A1565" s="4">
        <v>1559</v>
      </c>
      <c r="C1565" s="106">
        <f>IF(male=0,VLOOKUP((($A$5:$A$1570/'Life tables'!$I$2)*2)+age,lifetable,13,1),IF(male=1,VLOOKUP((($A$5:$A$1570/'Life tables'!$I$2)*2)+age,lifetable,10,1),"error"))</f>
        <v>1.5623280058198574E-2</v>
      </c>
      <c r="F1565" s="97">
        <f t="shared" si="460"/>
        <v>0.19777316058389088</v>
      </c>
      <c r="G1565" s="97">
        <f t="shared" si="475"/>
        <v>1.9866727897072077E-2</v>
      </c>
      <c r="H1565" s="97">
        <f t="shared" si="461"/>
        <v>4.5462566064276034E-4</v>
      </c>
      <c r="I1565" s="97">
        <f t="shared" si="462"/>
        <v>4.5462566064276034E-4</v>
      </c>
      <c r="J1565" s="97">
        <f t="shared" si="476"/>
        <v>3.4144544176089205E-3</v>
      </c>
      <c r="K1565" s="97">
        <f t="shared" si="463"/>
        <v>1.0960570472137614E-3</v>
      </c>
      <c r="L1565" s="97">
        <f t="shared" si="464"/>
        <v>0.1724866699007106</v>
      </c>
      <c r="M1565" s="97">
        <f t="shared" si="465"/>
        <v>1.1644035473553631</v>
      </c>
      <c r="N1565" s="97">
        <f t="shared" si="477"/>
        <v>0.11213458443905419</v>
      </c>
      <c r="O1565" s="97">
        <f t="shared" si="466"/>
        <v>2.6766409072309883E-3</v>
      </c>
      <c r="P1565" s="97">
        <f t="shared" si="467"/>
        <v>2.6766409072309883E-3</v>
      </c>
      <c r="Q1565" s="97">
        <f t="shared" si="478"/>
        <v>2.0027348559011584E-2</v>
      </c>
      <c r="R1565" s="97">
        <f t="shared" si="468"/>
        <v>2.0981952616115214E-4</v>
      </c>
      <c r="S1565" s="97">
        <f t="shared" si="469"/>
        <v>1.0266785130166742</v>
      </c>
      <c r="T1565" s="97">
        <f t="shared" si="470"/>
        <v>373.6455170204419</v>
      </c>
      <c r="U1565" s="97">
        <f t="shared" si="471"/>
        <v>625.0170539511679</v>
      </c>
      <c r="V1565" s="33">
        <f t="shared" si="472"/>
        <v>999.99999999999909</v>
      </c>
      <c r="W1565" s="101">
        <f t="shared" si="473"/>
        <v>48.226497439112805</v>
      </c>
      <c r="X1565" s="108">
        <f t="shared" si="474"/>
        <v>1.3374290283892585</v>
      </c>
      <c r="Y1565" s="32">
        <f>(uNES*L1565+ uOCEX*G1565+uEREX*'PH + UC'!H1565+uHOEX*I1565+uNES*S1565+ uOCEX*N1565+uEREX*O1565+uHOEX*P1565)/(1+oDR)^A$5:A$65536</f>
        <v>0.56287938632041412</v>
      </c>
    </row>
    <row r="1566" spans="1:25" x14ac:dyDescent="0.25">
      <c r="A1566" s="4">
        <v>1560</v>
      </c>
      <c r="C1566" s="106">
        <f>IF(male=0,VLOOKUP((($A$5:$A$1570/'Life tables'!$I$2)*2)+age,lifetable,13,1),IF(male=1,VLOOKUP((($A$5:$A$1570/'Life tables'!$I$2)*2)+age,lifetable,10,1),"error"))</f>
        <v>1.5623280058198574E-2</v>
      </c>
      <c r="F1566" s="97">
        <f t="shared" si="460"/>
        <v>0.19417928313775096</v>
      </c>
      <c r="G1566" s="97">
        <f t="shared" si="475"/>
        <v>1.9505715386036231E-2</v>
      </c>
      <c r="H1566" s="97">
        <f t="shared" si="461"/>
        <v>4.4636433284986484E-4</v>
      </c>
      <c r="I1566" s="97">
        <f t="shared" si="462"/>
        <v>4.4636433284986484E-4</v>
      </c>
      <c r="J1566" s="97">
        <f t="shared" si="476"/>
        <v>3.3524079261330847E-3</v>
      </c>
      <c r="K1566" s="97">
        <f t="shared" si="463"/>
        <v>1.0761398112752003E-3</v>
      </c>
      <c r="L1566" s="97">
        <f t="shared" si="464"/>
        <v>0.16935229134860671</v>
      </c>
      <c r="M1566" s="97">
        <f t="shared" si="465"/>
        <v>1.1432497452515076</v>
      </c>
      <c r="N1566" s="97">
        <f t="shared" si="477"/>
        <v>0.1100974274640438</v>
      </c>
      <c r="O1566" s="97">
        <f t="shared" si="466"/>
        <v>2.6280141813993393E-3</v>
      </c>
      <c r="P1566" s="97">
        <f t="shared" si="467"/>
        <v>2.6280141813993393E-3</v>
      </c>
      <c r="Q1566" s="97">
        <f t="shared" si="478"/>
        <v>1.9663510292592279E-2</v>
      </c>
      <c r="R1566" s="97">
        <f t="shared" si="468"/>
        <v>2.0600771989860803E-4</v>
      </c>
      <c r="S1566" s="97">
        <f t="shared" si="469"/>
        <v>1.0080267714121742</v>
      </c>
      <c r="T1566" s="97">
        <f t="shared" si="470"/>
        <v>373.66853293866063</v>
      </c>
      <c r="U1566" s="97">
        <f t="shared" si="471"/>
        <v>625.01833609869902</v>
      </c>
      <c r="V1566" s="33">
        <f t="shared" si="472"/>
        <v>999.99999999999909</v>
      </c>
      <c r="W1566" s="101">
        <f t="shared" si="473"/>
        <v>47.37144558782947</v>
      </c>
      <c r="X1566" s="108">
        <f t="shared" si="474"/>
        <v>1.3131309626393595</v>
      </c>
      <c r="Y1566" s="32">
        <f>(uNES*L1566+ uOCEX*G1566+uEREX*'PH + UC'!H1566+uHOEX*I1566+uNES*S1566+ uOCEX*N1566+uEREX*O1566+uHOEX*P1566)/(1+oDR)^A$5:A$65536</f>
        <v>0.55249420243660552</v>
      </c>
    </row>
    <row r="1567" spans="1:25" x14ac:dyDescent="0.25">
      <c r="A1567" s="4">
        <v>1561</v>
      </c>
      <c r="C1567" s="106">
        <f>IF(male=0,VLOOKUP((($A$5:$A$1570/'Life tables'!$I$2)*2)+age,lifetable,13,1),IF(male=1,VLOOKUP((($A$5:$A$1570/'Life tables'!$I$2)*2)+age,lifetable,10,1),"error"))</f>
        <v>1.5623280058198574E-2</v>
      </c>
      <c r="F1567" s="97">
        <f t="shared" si="460"/>
        <v>0.19065075044292484</v>
      </c>
      <c r="G1567" s="97">
        <f t="shared" si="475"/>
        <v>1.9151266892028885E-2</v>
      </c>
      <c r="H1567" s="97">
        <f t="shared" si="461"/>
        <v>4.3825321452243914E-4</v>
      </c>
      <c r="I1567" s="97">
        <f t="shared" si="462"/>
        <v>4.3825321452243914E-4</v>
      </c>
      <c r="J1567" s="97">
        <f t="shared" si="476"/>
        <v>3.2914895790127937E-3</v>
      </c>
      <c r="K1567" s="97">
        <f t="shared" si="463"/>
        <v>1.0565847153508076E-3</v>
      </c>
      <c r="L1567" s="97">
        <f t="shared" si="464"/>
        <v>0.16627490282748747</v>
      </c>
      <c r="M1567" s="97">
        <f t="shared" si="465"/>
        <v>1.1224802121964343</v>
      </c>
      <c r="N1567" s="97">
        <f t="shared" si="477"/>
        <v>0.10809727643099902</v>
      </c>
      <c r="O1567" s="97">
        <f t="shared" si="466"/>
        <v>2.5802707835665527E-3</v>
      </c>
      <c r="P1567" s="97">
        <f t="shared" si="467"/>
        <v>2.5802707835665527E-3</v>
      </c>
      <c r="Q1567" s="97">
        <f t="shared" si="478"/>
        <v>1.9306281324296355E-2</v>
      </c>
      <c r="R1567" s="97">
        <f t="shared" si="468"/>
        <v>2.0226515694085891E-4</v>
      </c>
      <c r="S1567" s="97">
        <f t="shared" si="469"/>
        <v>0.98971384771706505</v>
      </c>
      <c r="T1567" s="97">
        <f t="shared" si="470"/>
        <v>373.69113070956394</v>
      </c>
      <c r="U1567" s="97">
        <f t="shared" si="471"/>
        <v>625.01959494857135</v>
      </c>
      <c r="V1567" s="33">
        <f t="shared" si="472"/>
        <v>999.99999999999909</v>
      </c>
      <c r="W1567" s="101">
        <f t="shared" si="473"/>
        <v>46.53280563045945</v>
      </c>
      <c r="X1567" s="108">
        <f t="shared" si="474"/>
        <v>1.2892743418637584</v>
      </c>
      <c r="Y1567" s="32">
        <f>(uNES*L1567+ uOCEX*G1567+uEREX*'PH + UC'!H1567+uHOEX*I1567+uNES*S1567+ uOCEX*N1567+uEREX*O1567+uHOEX*P1567)/(1+oDR)^A$5:A$65536</f>
        <v>0.54230062795110678</v>
      </c>
    </row>
    <row r="1568" spans="1:25" x14ac:dyDescent="0.25">
      <c r="A1568" s="4">
        <v>1562</v>
      </c>
      <c r="C1568" s="106">
        <f>IF(male=0,VLOOKUP((($A$5:$A$1570/'Life tables'!$I$2)*2)+age,lifetable,13,1),IF(male=1,VLOOKUP((($A$5:$A$1570/'Life tables'!$I$2)*2)+age,lifetable,10,1),"error"))</f>
        <v>1.5623280058198574E-2</v>
      </c>
      <c r="F1568" s="97">
        <f t="shared" si="460"/>
        <v>0.18718637190455611</v>
      </c>
      <c r="G1568" s="97">
        <f t="shared" si="475"/>
        <v>1.8803262817304937E-2</v>
      </c>
      <c r="H1568" s="97">
        <f t="shared" si="461"/>
        <v>4.3028956881301843E-4</v>
      </c>
      <c r="I1568" s="97">
        <f t="shared" si="462"/>
        <v>4.3028956881301843E-4</v>
      </c>
      <c r="J1568" s="97">
        <f t="shared" si="476"/>
        <v>3.2316788212250346E-3</v>
      </c>
      <c r="K1568" s="97">
        <f t="shared" si="463"/>
        <v>1.0373851611747771E-3</v>
      </c>
      <c r="L1568" s="97">
        <f t="shared" si="464"/>
        <v>0.16325346596722534</v>
      </c>
      <c r="M1568" s="97">
        <f t="shared" si="465"/>
        <v>1.1020879699592023</v>
      </c>
      <c r="N1568" s="97">
        <f t="shared" si="477"/>
        <v>0.106133459321161</v>
      </c>
      <c r="O1568" s="97">
        <f t="shared" si="466"/>
        <v>2.5333946727145126E-3</v>
      </c>
      <c r="P1568" s="97">
        <f t="shared" si="467"/>
        <v>2.5333946727145126E-3</v>
      </c>
      <c r="Q1568" s="97">
        <f t="shared" si="478"/>
        <v>1.8955541630903613E-2</v>
      </c>
      <c r="R1568" s="97">
        <f t="shared" si="468"/>
        <v>1.985905798466055E-4</v>
      </c>
      <c r="S1568" s="97">
        <f t="shared" si="469"/>
        <v>0.97173358908186214</v>
      </c>
      <c r="T1568" s="97">
        <f t="shared" si="470"/>
        <v>373.71331793001605</v>
      </c>
      <c r="U1568" s="97">
        <f t="shared" si="471"/>
        <v>625.02083092431235</v>
      </c>
      <c r="V1568" s="33">
        <f t="shared" si="472"/>
        <v>999.99999999999898</v>
      </c>
      <c r="W1568" s="101">
        <f t="shared" si="473"/>
        <v>45.710261014625665</v>
      </c>
      <c r="X1568" s="108">
        <f t="shared" si="474"/>
        <v>1.2658511456706085</v>
      </c>
      <c r="Y1568" s="32">
        <f>(uNES*L1568+ uOCEX*G1568+uEREX*'PH + UC'!H1568+uHOEX*I1568+uNES*S1568+ uOCEX*N1568+uEREX*O1568+uHOEX*P1568)/(1+oDR)^A$5:A$65536</f>
        <v>0.53229512751015051</v>
      </c>
    </row>
    <row r="1569" spans="1:25" x14ac:dyDescent="0.25">
      <c r="A1569" s="4">
        <v>1563</v>
      </c>
      <c r="C1569" s="106">
        <f>IF(male=0,VLOOKUP((($A$5:$A$1570/'Life tables'!$I$2)*2)+age,lifetable,13,1),IF(male=1,VLOOKUP((($A$5:$A$1570/'Life tables'!$I$2)*2)+age,lifetable,10,1),"error"))</f>
        <v>1.5623280058198574E-2</v>
      </c>
      <c r="F1569" s="97">
        <f t="shared" si="460"/>
        <v>0.18378497878323061</v>
      </c>
      <c r="G1569" s="97">
        <f t="shared" si="475"/>
        <v>1.8461585759544194E-2</v>
      </c>
      <c r="H1569" s="97">
        <f t="shared" si="461"/>
        <v>4.2247070911373977E-4</v>
      </c>
      <c r="I1569" s="97">
        <f t="shared" si="462"/>
        <v>4.2247070911373977E-4</v>
      </c>
      <c r="J1569" s="97">
        <f t="shared" si="476"/>
        <v>3.1729554750700435E-3</v>
      </c>
      <c r="K1569" s="97">
        <f t="shared" si="463"/>
        <v>1.0185346716039651E-3</v>
      </c>
      <c r="L1569" s="97">
        <f t="shared" si="464"/>
        <v>0.16028696145878493</v>
      </c>
      <c r="M1569" s="97">
        <f t="shared" si="465"/>
        <v>1.0820661668873774</v>
      </c>
      <c r="N1569" s="97">
        <f t="shared" si="477"/>
        <v>0.10420531630555536</v>
      </c>
      <c r="O1569" s="97">
        <f t="shared" si="466"/>
        <v>2.4873700987939952E-3</v>
      </c>
      <c r="P1569" s="97">
        <f t="shared" si="467"/>
        <v>2.4873700987939952E-3</v>
      </c>
      <c r="Q1569" s="97">
        <f t="shared" si="478"/>
        <v>1.8611173366301491E-2</v>
      </c>
      <c r="R1569" s="97">
        <f t="shared" si="468"/>
        <v>1.949827539833439E-4</v>
      </c>
      <c r="S1569" s="97">
        <f t="shared" si="469"/>
        <v>0.95407995426394931</v>
      </c>
      <c r="T1569" s="97">
        <f t="shared" si="470"/>
        <v>373.73510205885742</v>
      </c>
      <c r="U1569" s="97">
        <f t="shared" si="471"/>
        <v>625.02204444173799</v>
      </c>
      <c r="V1569" s="33">
        <f t="shared" si="472"/>
        <v>999.99999999999909</v>
      </c>
      <c r="W1569" s="101">
        <f t="shared" si="473"/>
        <v>44.90350129379032</v>
      </c>
      <c r="X1569" s="108">
        <f t="shared" si="474"/>
        <v>1.2428534994036493</v>
      </c>
      <c r="Y1569" s="32">
        <f>(uNES*L1569+ uOCEX*G1569+uEREX*'PH + UC'!H1569+uHOEX*I1569+uNES*S1569+ uOCEX*N1569+uEREX*O1569+uHOEX*P1569)/(1+oDR)^A$5:A$65536</f>
        <v>0.52247423099741652</v>
      </c>
    </row>
    <row r="1570" spans="1:25" x14ac:dyDescent="0.25">
      <c r="A1570" s="4">
        <v>1564</v>
      </c>
      <c r="C1570" s="106">
        <f>IF(male=0,VLOOKUP((($A$5:$A$1570/'Life tables'!$I$2)*2)+age,lifetable,13,1),IF(male=1,VLOOKUP((($A$5:$A$1570/'Life tables'!$I$2)*2)+age,lifetable,10,1),"error"))</f>
        <v>1.5623280058198574E-2</v>
      </c>
      <c r="F1570" s="97">
        <f t="shared" si="460"/>
        <v>0.18044542378315159</v>
      </c>
      <c r="G1570" s="97">
        <f t="shared" si="475"/>
        <v>1.8126120470482721E-2</v>
      </c>
      <c r="H1570" s="97">
        <f t="shared" si="461"/>
        <v>4.147939981096713E-4</v>
      </c>
      <c r="I1570" s="97">
        <f t="shared" si="462"/>
        <v>4.147939981096713E-4</v>
      </c>
      <c r="J1570" s="97">
        <f t="shared" si="476"/>
        <v>3.1152997330613553E-3</v>
      </c>
      <c r="K1570" s="97">
        <f t="shared" si="463"/>
        <v>1.0000268883355577E-3</v>
      </c>
      <c r="L1570" s="97">
        <f t="shared" si="464"/>
        <v>0.1573743886950526</v>
      </c>
      <c r="M1570" s="97">
        <f t="shared" si="465"/>
        <v>1.0624080756204977</v>
      </c>
      <c r="N1570" s="97">
        <f t="shared" si="477"/>
        <v>0.10231219952479395</v>
      </c>
      <c r="O1570" s="97">
        <f t="shared" si="466"/>
        <v>2.4421815974685589E-3</v>
      </c>
      <c r="P1570" s="97">
        <f t="shared" si="467"/>
        <v>2.4421815974685589E-3</v>
      </c>
      <c r="Q1570" s="97">
        <f t="shared" si="478"/>
        <v>1.827306082215745E-2</v>
      </c>
      <c r="R1570" s="97">
        <f t="shared" si="468"/>
        <v>1.9144046711534401E-4</v>
      </c>
      <c r="S1570" s="97">
        <f t="shared" si="469"/>
        <v>0.93674701161149376</v>
      </c>
      <c r="T1570" s="97">
        <f t="shared" si="470"/>
        <v>373.75649041941261</v>
      </c>
      <c r="U1570" s="97">
        <f t="shared" si="471"/>
        <v>625.02323590909339</v>
      </c>
      <c r="V1570" s="33">
        <f t="shared" si="472"/>
        <v>999.99999999999898</v>
      </c>
      <c r="W1570" s="101">
        <f t="shared" si="473"/>
        <v>44.112222009588621</v>
      </c>
      <c r="X1570" s="108">
        <f t="shared" si="474"/>
        <v>1.2202736714929796</v>
      </c>
      <c r="Y1570" s="32">
        <f>(uNES*L1570+ uOCEX*G1570+uEREX*'PH + UC'!H1570+uHOEX*I1570+uNES*S1570+ uOCEX*N1570+uEREX*O1570+uHOEX*P1570)/(1+oDR)^A$5:A$65536</f>
        <v>0.51283453232974008</v>
      </c>
    </row>
    <row r="1572" spans="1:25" x14ac:dyDescent="0.25">
      <c r="W1572" s="102" t="s">
        <v>205</v>
      </c>
      <c r="X1572" s="99" t="s">
        <v>206</v>
      </c>
      <c r="Y1572" s="99" t="s">
        <v>207</v>
      </c>
    </row>
    <row r="1573" spans="1:25" x14ac:dyDescent="0.25">
      <c r="W1573" s="103">
        <f>SUM(W7:W1570)/1000</f>
        <v>69694.480052058774</v>
      </c>
      <c r="X1573" s="31">
        <f>SUM(X7:X1570)/1000</f>
        <v>556.9074327495706</v>
      </c>
      <c r="Y1573" s="11">
        <f>SUM(Y7:Y1570)/1000</f>
        <v>325.33152253629964</v>
      </c>
    </row>
    <row r="1574" spans="1:25" x14ac:dyDescent="0.25">
      <c r="W1574" s="78" t="s">
        <v>247</v>
      </c>
      <c r="X1574" s="78" t="s">
        <v>248</v>
      </c>
      <c r="Y1574" s="78" t="s">
        <v>246</v>
      </c>
    </row>
    <row r="1575" spans="1:25" x14ac:dyDescent="0.25">
      <c r="W1575" s="4">
        <f>PHcost*('Life tables'!I2/2)</f>
        <v>1817036.1519532476</v>
      </c>
      <c r="X1575" s="4">
        <f>PHlys/('Life tables'!I2/2)</f>
        <v>21.360815480135191</v>
      </c>
      <c r="Y1575" s="4">
        <f>PHqalys/('Life tables'!I2/2)</f>
        <v>12.478459101288944</v>
      </c>
    </row>
  </sheetData>
  <pageMargins left="0.75" right="0.75" top="1" bottom="1" header="0.5" footer="0.5"/>
  <headerFooter alignWithMargins="0">
    <oddHeader>&amp;A</oddHeader>
    <oddFoote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R1007"/>
  <sheetViews>
    <sheetView topLeftCell="EF1" workbookViewId="0">
      <pane ySplit="5" topLeftCell="A6" activePane="bottomLeft" state="frozen"/>
      <selection pane="bottomLeft" activeCell="AO6" sqref="AO6:AO63"/>
    </sheetView>
  </sheetViews>
  <sheetFormatPr defaultRowHeight="15" x14ac:dyDescent="0.25"/>
  <cols>
    <col min="1" max="1" width="9.140625" style="47"/>
    <col min="2" max="2" width="4.7109375" style="146" customWidth="1"/>
    <col min="3" max="11" width="9.140625" style="100"/>
    <col min="12" max="12" width="9.28515625" style="148" bestFit="1" customWidth="1"/>
    <col min="13" max="15" width="9.28515625" style="148" customWidth="1"/>
    <col min="16" max="17" width="9.28515625" style="148" bestFit="1" customWidth="1"/>
    <col min="18" max="21" width="9.140625" style="100"/>
    <col min="22" max="22" width="4.7109375" style="146" customWidth="1"/>
    <col min="23" max="23" width="9.28515625" style="148" bestFit="1" customWidth="1"/>
    <col min="24" max="24" width="9.28515625" style="149" bestFit="1" customWidth="1"/>
    <col min="25" max="28" width="9.28515625" style="149" customWidth="1"/>
    <col min="29" max="29" width="1.7109375" style="146" customWidth="1"/>
    <col min="30" max="30" width="10.7109375" style="150" customWidth="1"/>
    <col min="31" max="32" width="10.7109375" style="154" customWidth="1"/>
    <col min="33" max="33" width="2.7109375" style="146" customWidth="1"/>
    <col min="34" max="36" width="9.140625" style="47"/>
    <col min="37" max="37" width="2.42578125" style="151" customWidth="1"/>
    <col min="38" max="41" width="9.140625" style="47"/>
    <col min="42" max="42" width="2.42578125" style="146" customWidth="1"/>
    <col min="43" max="263" width="9.140625" style="47"/>
    <col min="264" max="264" width="4.7109375" style="47" customWidth="1"/>
    <col min="265" max="271" width="9.140625" style="47"/>
    <col min="272" max="274" width="9.28515625" style="47" bestFit="1" customWidth="1"/>
    <col min="275" max="277" width="9.140625" style="47"/>
    <col min="278" max="278" width="4.7109375" style="47" customWidth="1"/>
    <col min="279" max="280" width="9.28515625" style="47" bestFit="1" customWidth="1"/>
    <col min="281" max="284" width="9.28515625" style="47" customWidth="1"/>
    <col min="285" max="285" width="1.7109375" style="47" customWidth="1"/>
    <col min="286" max="288" width="10.7109375" style="47" customWidth="1"/>
    <col min="289" max="289" width="2.7109375" style="47" customWidth="1"/>
    <col min="290" max="292" width="9.140625" style="47"/>
    <col min="293" max="293" width="2.42578125" style="47" customWidth="1"/>
    <col min="294" max="297" width="9.140625" style="47"/>
    <col min="298" max="298" width="2.42578125" style="47" customWidth="1"/>
    <col min="299" max="519" width="9.140625" style="47"/>
    <col min="520" max="520" width="4.7109375" style="47" customWidth="1"/>
    <col min="521" max="527" width="9.140625" style="47"/>
    <col min="528" max="530" width="9.28515625" style="47" bestFit="1" customWidth="1"/>
    <col min="531" max="533" width="9.140625" style="47"/>
    <col min="534" max="534" width="4.7109375" style="47" customWidth="1"/>
    <col min="535" max="536" width="9.28515625" style="47" bestFit="1" customWidth="1"/>
    <col min="537" max="540" width="9.28515625" style="47" customWidth="1"/>
    <col min="541" max="541" width="1.7109375" style="47" customWidth="1"/>
    <col min="542" max="544" width="10.7109375" style="47" customWidth="1"/>
    <col min="545" max="545" width="2.7109375" style="47" customWidth="1"/>
    <col min="546" max="548" width="9.140625" style="47"/>
    <col min="549" max="549" width="2.42578125" style="47" customWidth="1"/>
    <col min="550" max="553" width="9.140625" style="47"/>
    <col min="554" max="554" width="2.42578125" style="47" customWidth="1"/>
    <col min="555" max="775" width="9.140625" style="47"/>
    <col min="776" max="776" width="4.7109375" style="47" customWidth="1"/>
    <col min="777" max="783" width="9.140625" style="47"/>
    <col min="784" max="786" width="9.28515625" style="47" bestFit="1" customWidth="1"/>
    <col min="787" max="789" width="9.140625" style="47"/>
    <col min="790" max="790" width="4.7109375" style="47" customWidth="1"/>
    <col min="791" max="792" width="9.28515625" style="47" bestFit="1" customWidth="1"/>
    <col min="793" max="796" width="9.28515625" style="47" customWidth="1"/>
    <col min="797" max="797" width="1.7109375" style="47" customWidth="1"/>
    <col min="798" max="800" width="10.7109375" style="47" customWidth="1"/>
    <col min="801" max="801" width="2.7109375" style="47" customWidth="1"/>
    <col min="802" max="804" width="9.140625" style="47"/>
    <col min="805" max="805" width="2.42578125" style="47" customWidth="1"/>
    <col min="806" max="809" width="9.140625" style="47"/>
    <col min="810" max="810" width="2.42578125" style="47" customWidth="1"/>
    <col min="811" max="1031" width="9.140625" style="47"/>
    <col min="1032" max="1032" width="4.7109375" style="47" customWidth="1"/>
    <col min="1033" max="1039" width="9.140625" style="47"/>
    <col min="1040" max="1042" width="9.28515625" style="47" bestFit="1" customWidth="1"/>
    <col min="1043" max="1045" width="9.140625" style="47"/>
    <col min="1046" max="1046" width="4.7109375" style="47" customWidth="1"/>
    <col min="1047" max="1048" width="9.28515625" style="47" bestFit="1" customWidth="1"/>
    <col min="1049" max="1052" width="9.28515625" style="47" customWidth="1"/>
    <col min="1053" max="1053" width="1.7109375" style="47" customWidth="1"/>
    <col min="1054" max="1056" width="10.7109375" style="47" customWidth="1"/>
    <col min="1057" max="1057" width="2.7109375" style="47" customWidth="1"/>
    <col min="1058" max="1060" width="9.140625" style="47"/>
    <col min="1061" max="1061" width="2.42578125" style="47" customWidth="1"/>
    <col min="1062" max="1065" width="9.140625" style="47"/>
    <col min="1066" max="1066" width="2.42578125" style="47" customWidth="1"/>
    <col min="1067" max="1287" width="9.140625" style="47"/>
    <col min="1288" max="1288" width="4.7109375" style="47" customWidth="1"/>
    <col min="1289" max="1295" width="9.140625" style="47"/>
    <col min="1296" max="1298" width="9.28515625" style="47" bestFit="1" customWidth="1"/>
    <col min="1299" max="1301" width="9.140625" style="47"/>
    <col min="1302" max="1302" width="4.7109375" style="47" customWidth="1"/>
    <col min="1303" max="1304" width="9.28515625" style="47" bestFit="1" customWidth="1"/>
    <col min="1305" max="1308" width="9.28515625" style="47" customWidth="1"/>
    <col min="1309" max="1309" width="1.7109375" style="47" customWidth="1"/>
    <col min="1310" max="1312" width="10.7109375" style="47" customWidth="1"/>
    <col min="1313" max="1313" width="2.7109375" style="47" customWidth="1"/>
    <col min="1314" max="1316" width="9.140625" style="47"/>
    <col min="1317" max="1317" width="2.42578125" style="47" customWidth="1"/>
    <col min="1318" max="1321" width="9.140625" style="47"/>
    <col min="1322" max="1322" width="2.42578125" style="47" customWidth="1"/>
    <col min="1323" max="1543" width="9.140625" style="47"/>
    <col min="1544" max="1544" width="4.7109375" style="47" customWidth="1"/>
    <col min="1545" max="1551" width="9.140625" style="47"/>
    <col min="1552" max="1554" width="9.28515625" style="47" bestFit="1" customWidth="1"/>
    <col min="1555" max="1557" width="9.140625" style="47"/>
    <col min="1558" max="1558" width="4.7109375" style="47" customWidth="1"/>
    <col min="1559" max="1560" width="9.28515625" style="47" bestFit="1" customWidth="1"/>
    <col min="1561" max="1564" width="9.28515625" style="47" customWidth="1"/>
    <col min="1565" max="1565" width="1.7109375" style="47" customWidth="1"/>
    <col min="1566" max="1568" width="10.7109375" style="47" customWidth="1"/>
    <col min="1569" max="1569" width="2.7109375" style="47" customWidth="1"/>
    <col min="1570" max="1572" width="9.140625" style="47"/>
    <col min="1573" max="1573" width="2.42578125" style="47" customWidth="1"/>
    <col min="1574" max="1577" width="9.140625" style="47"/>
    <col min="1578" max="1578" width="2.42578125" style="47" customWidth="1"/>
    <col min="1579" max="1799" width="9.140625" style="47"/>
    <col min="1800" max="1800" width="4.7109375" style="47" customWidth="1"/>
    <col min="1801" max="1807" width="9.140625" style="47"/>
    <col min="1808" max="1810" width="9.28515625" style="47" bestFit="1" customWidth="1"/>
    <col min="1811" max="1813" width="9.140625" style="47"/>
    <col min="1814" max="1814" width="4.7109375" style="47" customWidth="1"/>
    <col min="1815" max="1816" width="9.28515625" style="47" bestFit="1" customWidth="1"/>
    <col min="1817" max="1820" width="9.28515625" style="47" customWidth="1"/>
    <col min="1821" max="1821" width="1.7109375" style="47" customWidth="1"/>
    <col min="1822" max="1824" width="10.7109375" style="47" customWidth="1"/>
    <col min="1825" max="1825" width="2.7109375" style="47" customWidth="1"/>
    <col min="1826" max="1828" width="9.140625" style="47"/>
    <col min="1829" max="1829" width="2.42578125" style="47" customWidth="1"/>
    <col min="1830" max="1833" width="9.140625" style="47"/>
    <col min="1834" max="1834" width="2.42578125" style="47" customWidth="1"/>
    <col min="1835" max="2055" width="9.140625" style="47"/>
    <col min="2056" max="2056" width="4.7109375" style="47" customWidth="1"/>
    <col min="2057" max="2063" width="9.140625" style="47"/>
    <col min="2064" max="2066" width="9.28515625" style="47" bestFit="1" customWidth="1"/>
    <col min="2067" max="2069" width="9.140625" style="47"/>
    <col min="2070" max="2070" width="4.7109375" style="47" customWidth="1"/>
    <col min="2071" max="2072" width="9.28515625" style="47" bestFit="1" customWidth="1"/>
    <col min="2073" max="2076" width="9.28515625" style="47" customWidth="1"/>
    <col min="2077" max="2077" width="1.7109375" style="47" customWidth="1"/>
    <col min="2078" max="2080" width="10.7109375" style="47" customWidth="1"/>
    <col min="2081" max="2081" width="2.7109375" style="47" customWidth="1"/>
    <col min="2082" max="2084" width="9.140625" style="47"/>
    <col min="2085" max="2085" width="2.42578125" style="47" customWidth="1"/>
    <col min="2086" max="2089" width="9.140625" style="47"/>
    <col min="2090" max="2090" width="2.42578125" style="47" customWidth="1"/>
    <col min="2091" max="2311" width="9.140625" style="47"/>
    <col min="2312" max="2312" width="4.7109375" style="47" customWidth="1"/>
    <col min="2313" max="2319" width="9.140625" style="47"/>
    <col min="2320" max="2322" width="9.28515625" style="47" bestFit="1" customWidth="1"/>
    <col min="2323" max="2325" width="9.140625" style="47"/>
    <col min="2326" max="2326" width="4.7109375" style="47" customWidth="1"/>
    <col min="2327" max="2328" width="9.28515625" style="47" bestFit="1" customWidth="1"/>
    <col min="2329" max="2332" width="9.28515625" style="47" customWidth="1"/>
    <col min="2333" max="2333" width="1.7109375" style="47" customWidth="1"/>
    <col min="2334" max="2336" width="10.7109375" style="47" customWidth="1"/>
    <col min="2337" max="2337" width="2.7109375" style="47" customWidth="1"/>
    <col min="2338" max="2340" width="9.140625" style="47"/>
    <col min="2341" max="2341" width="2.42578125" style="47" customWidth="1"/>
    <col min="2342" max="2345" width="9.140625" style="47"/>
    <col min="2346" max="2346" width="2.42578125" style="47" customWidth="1"/>
    <col min="2347" max="2567" width="9.140625" style="47"/>
    <col min="2568" max="2568" width="4.7109375" style="47" customWidth="1"/>
    <col min="2569" max="2575" width="9.140625" style="47"/>
    <col min="2576" max="2578" width="9.28515625" style="47" bestFit="1" customWidth="1"/>
    <col min="2579" max="2581" width="9.140625" style="47"/>
    <col min="2582" max="2582" width="4.7109375" style="47" customWidth="1"/>
    <col min="2583" max="2584" width="9.28515625" style="47" bestFit="1" customWidth="1"/>
    <col min="2585" max="2588" width="9.28515625" style="47" customWidth="1"/>
    <col min="2589" max="2589" width="1.7109375" style="47" customWidth="1"/>
    <col min="2590" max="2592" width="10.7109375" style="47" customWidth="1"/>
    <col min="2593" max="2593" width="2.7109375" style="47" customWidth="1"/>
    <col min="2594" max="2596" width="9.140625" style="47"/>
    <col min="2597" max="2597" width="2.42578125" style="47" customWidth="1"/>
    <col min="2598" max="2601" width="9.140625" style="47"/>
    <col min="2602" max="2602" width="2.42578125" style="47" customWidth="1"/>
    <col min="2603" max="2823" width="9.140625" style="47"/>
    <col min="2824" max="2824" width="4.7109375" style="47" customWidth="1"/>
    <col min="2825" max="2831" width="9.140625" style="47"/>
    <col min="2832" max="2834" width="9.28515625" style="47" bestFit="1" customWidth="1"/>
    <col min="2835" max="2837" width="9.140625" style="47"/>
    <col min="2838" max="2838" width="4.7109375" style="47" customWidth="1"/>
    <col min="2839" max="2840" width="9.28515625" style="47" bestFit="1" customWidth="1"/>
    <col min="2841" max="2844" width="9.28515625" style="47" customWidth="1"/>
    <col min="2845" max="2845" width="1.7109375" style="47" customWidth="1"/>
    <col min="2846" max="2848" width="10.7109375" style="47" customWidth="1"/>
    <col min="2849" max="2849" width="2.7109375" style="47" customWidth="1"/>
    <col min="2850" max="2852" width="9.140625" style="47"/>
    <col min="2853" max="2853" width="2.42578125" style="47" customWidth="1"/>
    <col min="2854" max="2857" width="9.140625" style="47"/>
    <col min="2858" max="2858" width="2.42578125" style="47" customWidth="1"/>
    <col min="2859" max="3079" width="9.140625" style="47"/>
    <col min="3080" max="3080" width="4.7109375" style="47" customWidth="1"/>
    <col min="3081" max="3087" width="9.140625" style="47"/>
    <col min="3088" max="3090" width="9.28515625" style="47" bestFit="1" customWidth="1"/>
    <col min="3091" max="3093" width="9.140625" style="47"/>
    <col min="3094" max="3094" width="4.7109375" style="47" customWidth="1"/>
    <col min="3095" max="3096" width="9.28515625" style="47" bestFit="1" customWidth="1"/>
    <col min="3097" max="3100" width="9.28515625" style="47" customWidth="1"/>
    <col min="3101" max="3101" width="1.7109375" style="47" customWidth="1"/>
    <col min="3102" max="3104" width="10.7109375" style="47" customWidth="1"/>
    <col min="3105" max="3105" width="2.7109375" style="47" customWidth="1"/>
    <col min="3106" max="3108" width="9.140625" style="47"/>
    <col min="3109" max="3109" width="2.42578125" style="47" customWidth="1"/>
    <col min="3110" max="3113" width="9.140625" style="47"/>
    <col min="3114" max="3114" width="2.42578125" style="47" customWidth="1"/>
    <col min="3115" max="3335" width="9.140625" style="47"/>
    <col min="3336" max="3336" width="4.7109375" style="47" customWidth="1"/>
    <col min="3337" max="3343" width="9.140625" style="47"/>
    <col min="3344" max="3346" width="9.28515625" style="47" bestFit="1" customWidth="1"/>
    <col min="3347" max="3349" width="9.140625" style="47"/>
    <col min="3350" max="3350" width="4.7109375" style="47" customWidth="1"/>
    <col min="3351" max="3352" width="9.28515625" style="47" bestFit="1" customWidth="1"/>
    <col min="3353" max="3356" width="9.28515625" style="47" customWidth="1"/>
    <col min="3357" max="3357" width="1.7109375" style="47" customWidth="1"/>
    <col min="3358" max="3360" width="10.7109375" style="47" customWidth="1"/>
    <col min="3361" max="3361" width="2.7109375" style="47" customWidth="1"/>
    <col min="3362" max="3364" width="9.140625" style="47"/>
    <col min="3365" max="3365" width="2.42578125" style="47" customWidth="1"/>
    <col min="3366" max="3369" width="9.140625" style="47"/>
    <col min="3370" max="3370" width="2.42578125" style="47" customWidth="1"/>
    <col min="3371" max="3591" width="9.140625" style="47"/>
    <col min="3592" max="3592" width="4.7109375" style="47" customWidth="1"/>
    <col min="3593" max="3599" width="9.140625" style="47"/>
    <col min="3600" max="3602" width="9.28515625" style="47" bestFit="1" customWidth="1"/>
    <col min="3603" max="3605" width="9.140625" style="47"/>
    <col min="3606" max="3606" width="4.7109375" style="47" customWidth="1"/>
    <col min="3607" max="3608" width="9.28515625" style="47" bestFit="1" customWidth="1"/>
    <col min="3609" max="3612" width="9.28515625" style="47" customWidth="1"/>
    <col min="3613" max="3613" width="1.7109375" style="47" customWidth="1"/>
    <col min="3614" max="3616" width="10.7109375" style="47" customWidth="1"/>
    <col min="3617" max="3617" width="2.7109375" style="47" customWidth="1"/>
    <col min="3618" max="3620" width="9.140625" style="47"/>
    <col min="3621" max="3621" width="2.42578125" style="47" customWidth="1"/>
    <col min="3622" max="3625" width="9.140625" style="47"/>
    <col min="3626" max="3626" width="2.42578125" style="47" customWidth="1"/>
    <col min="3627" max="3847" width="9.140625" style="47"/>
    <col min="3848" max="3848" width="4.7109375" style="47" customWidth="1"/>
    <col min="3849" max="3855" width="9.140625" style="47"/>
    <col min="3856" max="3858" width="9.28515625" style="47" bestFit="1" customWidth="1"/>
    <col min="3859" max="3861" width="9.140625" style="47"/>
    <col min="3862" max="3862" width="4.7109375" style="47" customWidth="1"/>
    <col min="3863" max="3864" width="9.28515625" style="47" bestFit="1" customWidth="1"/>
    <col min="3865" max="3868" width="9.28515625" style="47" customWidth="1"/>
    <col min="3869" max="3869" width="1.7109375" style="47" customWidth="1"/>
    <col min="3870" max="3872" width="10.7109375" style="47" customWidth="1"/>
    <col min="3873" max="3873" width="2.7109375" style="47" customWidth="1"/>
    <col min="3874" max="3876" width="9.140625" style="47"/>
    <col min="3877" max="3877" width="2.42578125" style="47" customWidth="1"/>
    <col min="3878" max="3881" width="9.140625" style="47"/>
    <col min="3882" max="3882" width="2.42578125" style="47" customWidth="1"/>
    <col min="3883" max="4103" width="9.140625" style="47"/>
    <col min="4104" max="4104" width="4.7109375" style="47" customWidth="1"/>
    <col min="4105" max="4111" width="9.140625" style="47"/>
    <col min="4112" max="4114" width="9.28515625" style="47" bestFit="1" customWidth="1"/>
    <col min="4115" max="4117" width="9.140625" style="47"/>
    <col min="4118" max="4118" width="4.7109375" style="47" customWidth="1"/>
    <col min="4119" max="4120" width="9.28515625" style="47" bestFit="1" customWidth="1"/>
    <col min="4121" max="4124" width="9.28515625" style="47" customWidth="1"/>
    <col min="4125" max="4125" width="1.7109375" style="47" customWidth="1"/>
    <col min="4126" max="4128" width="10.7109375" style="47" customWidth="1"/>
    <col min="4129" max="4129" width="2.7109375" style="47" customWidth="1"/>
    <col min="4130" max="4132" width="9.140625" style="47"/>
    <col min="4133" max="4133" width="2.42578125" style="47" customWidth="1"/>
    <col min="4134" max="4137" width="9.140625" style="47"/>
    <col min="4138" max="4138" width="2.42578125" style="47" customWidth="1"/>
    <col min="4139" max="4359" width="9.140625" style="47"/>
    <col min="4360" max="4360" width="4.7109375" style="47" customWidth="1"/>
    <col min="4361" max="4367" width="9.140625" style="47"/>
    <col min="4368" max="4370" width="9.28515625" style="47" bestFit="1" customWidth="1"/>
    <col min="4371" max="4373" width="9.140625" style="47"/>
    <col min="4374" max="4374" width="4.7109375" style="47" customWidth="1"/>
    <col min="4375" max="4376" width="9.28515625" style="47" bestFit="1" customWidth="1"/>
    <col min="4377" max="4380" width="9.28515625" style="47" customWidth="1"/>
    <col min="4381" max="4381" width="1.7109375" style="47" customWidth="1"/>
    <col min="4382" max="4384" width="10.7109375" style="47" customWidth="1"/>
    <col min="4385" max="4385" width="2.7109375" style="47" customWidth="1"/>
    <col min="4386" max="4388" width="9.140625" style="47"/>
    <col min="4389" max="4389" width="2.42578125" style="47" customWidth="1"/>
    <col min="4390" max="4393" width="9.140625" style="47"/>
    <col min="4394" max="4394" width="2.42578125" style="47" customWidth="1"/>
    <col min="4395" max="4615" width="9.140625" style="47"/>
    <col min="4616" max="4616" width="4.7109375" style="47" customWidth="1"/>
    <col min="4617" max="4623" width="9.140625" style="47"/>
    <col min="4624" max="4626" width="9.28515625" style="47" bestFit="1" customWidth="1"/>
    <col min="4627" max="4629" width="9.140625" style="47"/>
    <col min="4630" max="4630" width="4.7109375" style="47" customWidth="1"/>
    <col min="4631" max="4632" width="9.28515625" style="47" bestFit="1" customWidth="1"/>
    <col min="4633" max="4636" width="9.28515625" style="47" customWidth="1"/>
    <col min="4637" max="4637" width="1.7109375" style="47" customWidth="1"/>
    <col min="4638" max="4640" width="10.7109375" style="47" customWidth="1"/>
    <col min="4641" max="4641" width="2.7109375" style="47" customWidth="1"/>
    <col min="4642" max="4644" width="9.140625" style="47"/>
    <col min="4645" max="4645" width="2.42578125" style="47" customWidth="1"/>
    <col min="4646" max="4649" width="9.140625" style="47"/>
    <col min="4650" max="4650" width="2.42578125" style="47" customWidth="1"/>
    <col min="4651" max="4871" width="9.140625" style="47"/>
    <col min="4872" max="4872" width="4.7109375" style="47" customWidth="1"/>
    <col min="4873" max="4879" width="9.140625" style="47"/>
    <col min="4880" max="4882" width="9.28515625" style="47" bestFit="1" customWidth="1"/>
    <col min="4883" max="4885" width="9.140625" style="47"/>
    <col min="4886" max="4886" width="4.7109375" style="47" customWidth="1"/>
    <col min="4887" max="4888" width="9.28515625" style="47" bestFit="1" customWidth="1"/>
    <col min="4889" max="4892" width="9.28515625" style="47" customWidth="1"/>
    <col min="4893" max="4893" width="1.7109375" style="47" customWidth="1"/>
    <col min="4894" max="4896" width="10.7109375" style="47" customWidth="1"/>
    <col min="4897" max="4897" width="2.7109375" style="47" customWidth="1"/>
    <col min="4898" max="4900" width="9.140625" style="47"/>
    <col min="4901" max="4901" width="2.42578125" style="47" customWidth="1"/>
    <col min="4902" max="4905" width="9.140625" style="47"/>
    <col min="4906" max="4906" width="2.42578125" style="47" customWidth="1"/>
    <col min="4907" max="5127" width="9.140625" style="47"/>
    <col min="5128" max="5128" width="4.7109375" style="47" customWidth="1"/>
    <col min="5129" max="5135" width="9.140625" style="47"/>
    <col min="5136" max="5138" width="9.28515625" style="47" bestFit="1" customWidth="1"/>
    <col min="5139" max="5141" width="9.140625" style="47"/>
    <col min="5142" max="5142" width="4.7109375" style="47" customWidth="1"/>
    <col min="5143" max="5144" width="9.28515625" style="47" bestFit="1" customWidth="1"/>
    <col min="5145" max="5148" width="9.28515625" style="47" customWidth="1"/>
    <col min="5149" max="5149" width="1.7109375" style="47" customWidth="1"/>
    <col min="5150" max="5152" width="10.7109375" style="47" customWidth="1"/>
    <col min="5153" max="5153" width="2.7109375" style="47" customWidth="1"/>
    <col min="5154" max="5156" width="9.140625" style="47"/>
    <col min="5157" max="5157" width="2.42578125" style="47" customWidth="1"/>
    <col min="5158" max="5161" width="9.140625" style="47"/>
    <col min="5162" max="5162" width="2.42578125" style="47" customWidth="1"/>
    <col min="5163" max="5383" width="9.140625" style="47"/>
    <col min="5384" max="5384" width="4.7109375" style="47" customWidth="1"/>
    <col min="5385" max="5391" width="9.140625" style="47"/>
    <col min="5392" max="5394" width="9.28515625" style="47" bestFit="1" customWidth="1"/>
    <col min="5395" max="5397" width="9.140625" style="47"/>
    <col min="5398" max="5398" width="4.7109375" style="47" customWidth="1"/>
    <col min="5399" max="5400" width="9.28515625" style="47" bestFit="1" customWidth="1"/>
    <col min="5401" max="5404" width="9.28515625" style="47" customWidth="1"/>
    <col min="5405" max="5405" width="1.7109375" style="47" customWidth="1"/>
    <col min="5406" max="5408" width="10.7109375" style="47" customWidth="1"/>
    <col min="5409" max="5409" width="2.7109375" style="47" customWidth="1"/>
    <col min="5410" max="5412" width="9.140625" style="47"/>
    <col min="5413" max="5413" width="2.42578125" style="47" customWidth="1"/>
    <col min="5414" max="5417" width="9.140625" style="47"/>
    <col min="5418" max="5418" width="2.42578125" style="47" customWidth="1"/>
    <col min="5419" max="5639" width="9.140625" style="47"/>
    <col min="5640" max="5640" width="4.7109375" style="47" customWidth="1"/>
    <col min="5641" max="5647" width="9.140625" style="47"/>
    <col min="5648" max="5650" width="9.28515625" style="47" bestFit="1" customWidth="1"/>
    <col min="5651" max="5653" width="9.140625" style="47"/>
    <col min="5654" max="5654" width="4.7109375" style="47" customWidth="1"/>
    <col min="5655" max="5656" width="9.28515625" style="47" bestFit="1" customWidth="1"/>
    <col min="5657" max="5660" width="9.28515625" style="47" customWidth="1"/>
    <col min="5661" max="5661" width="1.7109375" style="47" customWidth="1"/>
    <col min="5662" max="5664" width="10.7109375" style="47" customWidth="1"/>
    <col min="5665" max="5665" width="2.7109375" style="47" customWidth="1"/>
    <col min="5666" max="5668" width="9.140625" style="47"/>
    <col min="5669" max="5669" width="2.42578125" style="47" customWidth="1"/>
    <col min="5670" max="5673" width="9.140625" style="47"/>
    <col min="5674" max="5674" width="2.42578125" style="47" customWidth="1"/>
    <col min="5675" max="5895" width="9.140625" style="47"/>
    <col min="5896" max="5896" width="4.7109375" style="47" customWidth="1"/>
    <col min="5897" max="5903" width="9.140625" style="47"/>
    <col min="5904" max="5906" width="9.28515625" style="47" bestFit="1" customWidth="1"/>
    <col min="5907" max="5909" width="9.140625" style="47"/>
    <col min="5910" max="5910" width="4.7109375" style="47" customWidth="1"/>
    <col min="5911" max="5912" width="9.28515625" style="47" bestFit="1" customWidth="1"/>
    <col min="5913" max="5916" width="9.28515625" style="47" customWidth="1"/>
    <col min="5917" max="5917" width="1.7109375" style="47" customWidth="1"/>
    <col min="5918" max="5920" width="10.7109375" style="47" customWidth="1"/>
    <col min="5921" max="5921" width="2.7109375" style="47" customWidth="1"/>
    <col min="5922" max="5924" width="9.140625" style="47"/>
    <col min="5925" max="5925" width="2.42578125" style="47" customWidth="1"/>
    <col min="5926" max="5929" width="9.140625" style="47"/>
    <col min="5930" max="5930" width="2.42578125" style="47" customWidth="1"/>
    <col min="5931" max="6151" width="9.140625" style="47"/>
    <col min="6152" max="6152" width="4.7109375" style="47" customWidth="1"/>
    <col min="6153" max="6159" width="9.140625" style="47"/>
    <col min="6160" max="6162" width="9.28515625" style="47" bestFit="1" customWidth="1"/>
    <col min="6163" max="6165" width="9.140625" style="47"/>
    <col min="6166" max="6166" width="4.7109375" style="47" customWidth="1"/>
    <col min="6167" max="6168" width="9.28515625" style="47" bestFit="1" customWidth="1"/>
    <col min="6169" max="6172" width="9.28515625" style="47" customWidth="1"/>
    <col min="6173" max="6173" width="1.7109375" style="47" customWidth="1"/>
    <col min="6174" max="6176" width="10.7109375" style="47" customWidth="1"/>
    <col min="6177" max="6177" width="2.7109375" style="47" customWidth="1"/>
    <col min="6178" max="6180" width="9.140625" style="47"/>
    <col min="6181" max="6181" width="2.42578125" style="47" customWidth="1"/>
    <col min="6182" max="6185" width="9.140625" style="47"/>
    <col min="6186" max="6186" width="2.42578125" style="47" customWidth="1"/>
    <col min="6187" max="6407" width="9.140625" style="47"/>
    <col min="6408" max="6408" width="4.7109375" style="47" customWidth="1"/>
    <col min="6409" max="6415" width="9.140625" style="47"/>
    <col min="6416" max="6418" width="9.28515625" style="47" bestFit="1" customWidth="1"/>
    <col min="6419" max="6421" width="9.140625" style="47"/>
    <col min="6422" max="6422" width="4.7109375" style="47" customWidth="1"/>
    <col min="6423" max="6424" width="9.28515625" style="47" bestFit="1" customWidth="1"/>
    <col min="6425" max="6428" width="9.28515625" style="47" customWidth="1"/>
    <col min="6429" max="6429" width="1.7109375" style="47" customWidth="1"/>
    <col min="6430" max="6432" width="10.7109375" style="47" customWidth="1"/>
    <col min="6433" max="6433" width="2.7109375" style="47" customWidth="1"/>
    <col min="6434" max="6436" width="9.140625" style="47"/>
    <col min="6437" max="6437" width="2.42578125" style="47" customWidth="1"/>
    <col min="6438" max="6441" width="9.140625" style="47"/>
    <col min="6442" max="6442" width="2.42578125" style="47" customWidth="1"/>
    <col min="6443" max="6663" width="9.140625" style="47"/>
    <col min="6664" max="6664" width="4.7109375" style="47" customWidth="1"/>
    <col min="6665" max="6671" width="9.140625" style="47"/>
    <col min="6672" max="6674" width="9.28515625" style="47" bestFit="1" customWidth="1"/>
    <col min="6675" max="6677" width="9.140625" style="47"/>
    <col min="6678" max="6678" width="4.7109375" style="47" customWidth="1"/>
    <col min="6679" max="6680" width="9.28515625" style="47" bestFit="1" customWidth="1"/>
    <col min="6681" max="6684" width="9.28515625" style="47" customWidth="1"/>
    <col min="6685" max="6685" width="1.7109375" style="47" customWidth="1"/>
    <col min="6686" max="6688" width="10.7109375" style="47" customWidth="1"/>
    <col min="6689" max="6689" width="2.7109375" style="47" customWidth="1"/>
    <col min="6690" max="6692" width="9.140625" style="47"/>
    <col min="6693" max="6693" width="2.42578125" style="47" customWidth="1"/>
    <col min="6694" max="6697" width="9.140625" style="47"/>
    <col min="6698" max="6698" width="2.42578125" style="47" customWidth="1"/>
    <col min="6699" max="6919" width="9.140625" style="47"/>
    <col min="6920" max="6920" width="4.7109375" style="47" customWidth="1"/>
    <col min="6921" max="6927" width="9.140625" style="47"/>
    <col min="6928" max="6930" width="9.28515625" style="47" bestFit="1" customWidth="1"/>
    <col min="6931" max="6933" width="9.140625" style="47"/>
    <col min="6934" max="6934" width="4.7109375" style="47" customWidth="1"/>
    <col min="6935" max="6936" width="9.28515625" style="47" bestFit="1" customWidth="1"/>
    <col min="6937" max="6940" width="9.28515625" style="47" customWidth="1"/>
    <col min="6941" max="6941" width="1.7109375" style="47" customWidth="1"/>
    <col min="6942" max="6944" width="10.7109375" style="47" customWidth="1"/>
    <col min="6945" max="6945" width="2.7109375" style="47" customWidth="1"/>
    <col min="6946" max="6948" width="9.140625" style="47"/>
    <col min="6949" max="6949" width="2.42578125" style="47" customWidth="1"/>
    <col min="6950" max="6953" width="9.140625" style="47"/>
    <col min="6954" max="6954" width="2.42578125" style="47" customWidth="1"/>
    <col min="6955" max="7175" width="9.140625" style="47"/>
    <col min="7176" max="7176" width="4.7109375" style="47" customWidth="1"/>
    <col min="7177" max="7183" width="9.140625" style="47"/>
    <col min="7184" max="7186" width="9.28515625" style="47" bestFit="1" customWidth="1"/>
    <col min="7187" max="7189" width="9.140625" style="47"/>
    <col min="7190" max="7190" width="4.7109375" style="47" customWidth="1"/>
    <col min="7191" max="7192" width="9.28515625" style="47" bestFit="1" customWidth="1"/>
    <col min="7193" max="7196" width="9.28515625" style="47" customWidth="1"/>
    <col min="7197" max="7197" width="1.7109375" style="47" customWidth="1"/>
    <col min="7198" max="7200" width="10.7109375" style="47" customWidth="1"/>
    <col min="7201" max="7201" width="2.7109375" style="47" customWidth="1"/>
    <col min="7202" max="7204" width="9.140625" style="47"/>
    <col min="7205" max="7205" width="2.42578125" style="47" customWidth="1"/>
    <col min="7206" max="7209" width="9.140625" style="47"/>
    <col min="7210" max="7210" width="2.42578125" style="47" customWidth="1"/>
    <col min="7211" max="7431" width="9.140625" style="47"/>
    <col min="7432" max="7432" width="4.7109375" style="47" customWidth="1"/>
    <col min="7433" max="7439" width="9.140625" style="47"/>
    <col min="7440" max="7442" width="9.28515625" style="47" bestFit="1" customWidth="1"/>
    <col min="7443" max="7445" width="9.140625" style="47"/>
    <col min="7446" max="7446" width="4.7109375" style="47" customWidth="1"/>
    <col min="7447" max="7448" width="9.28515625" style="47" bestFit="1" customWidth="1"/>
    <col min="7449" max="7452" width="9.28515625" style="47" customWidth="1"/>
    <col min="7453" max="7453" width="1.7109375" style="47" customWidth="1"/>
    <col min="7454" max="7456" width="10.7109375" style="47" customWidth="1"/>
    <col min="7457" max="7457" width="2.7109375" style="47" customWidth="1"/>
    <col min="7458" max="7460" width="9.140625" style="47"/>
    <col min="7461" max="7461" width="2.42578125" style="47" customWidth="1"/>
    <col min="7462" max="7465" width="9.140625" style="47"/>
    <col min="7466" max="7466" width="2.42578125" style="47" customWidth="1"/>
    <col min="7467" max="7687" width="9.140625" style="47"/>
    <col min="7688" max="7688" width="4.7109375" style="47" customWidth="1"/>
    <col min="7689" max="7695" width="9.140625" style="47"/>
    <col min="7696" max="7698" width="9.28515625" style="47" bestFit="1" customWidth="1"/>
    <col min="7699" max="7701" width="9.140625" style="47"/>
    <col min="7702" max="7702" width="4.7109375" style="47" customWidth="1"/>
    <col min="7703" max="7704" width="9.28515625" style="47" bestFit="1" customWidth="1"/>
    <col min="7705" max="7708" width="9.28515625" style="47" customWidth="1"/>
    <col min="7709" max="7709" width="1.7109375" style="47" customWidth="1"/>
    <col min="7710" max="7712" width="10.7109375" style="47" customWidth="1"/>
    <col min="7713" max="7713" width="2.7109375" style="47" customWidth="1"/>
    <col min="7714" max="7716" width="9.140625" style="47"/>
    <col min="7717" max="7717" width="2.42578125" style="47" customWidth="1"/>
    <col min="7718" max="7721" width="9.140625" style="47"/>
    <col min="7722" max="7722" width="2.42578125" style="47" customWidth="1"/>
    <col min="7723" max="7943" width="9.140625" style="47"/>
    <col min="7944" max="7944" width="4.7109375" style="47" customWidth="1"/>
    <col min="7945" max="7951" width="9.140625" style="47"/>
    <col min="7952" max="7954" width="9.28515625" style="47" bestFit="1" customWidth="1"/>
    <col min="7955" max="7957" width="9.140625" style="47"/>
    <col min="7958" max="7958" width="4.7109375" style="47" customWidth="1"/>
    <col min="7959" max="7960" width="9.28515625" style="47" bestFit="1" customWidth="1"/>
    <col min="7961" max="7964" width="9.28515625" style="47" customWidth="1"/>
    <col min="7965" max="7965" width="1.7109375" style="47" customWidth="1"/>
    <col min="7966" max="7968" width="10.7109375" style="47" customWidth="1"/>
    <col min="7969" max="7969" width="2.7109375" style="47" customWidth="1"/>
    <col min="7970" max="7972" width="9.140625" style="47"/>
    <col min="7973" max="7973" width="2.42578125" style="47" customWidth="1"/>
    <col min="7974" max="7977" width="9.140625" style="47"/>
    <col min="7978" max="7978" width="2.42578125" style="47" customWidth="1"/>
    <col min="7979" max="8199" width="9.140625" style="47"/>
    <col min="8200" max="8200" width="4.7109375" style="47" customWidth="1"/>
    <col min="8201" max="8207" width="9.140625" style="47"/>
    <col min="8208" max="8210" width="9.28515625" style="47" bestFit="1" customWidth="1"/>
    <col min="8211" max="8213" width="9.140625" style="47"/>
    <col min="8214" max="8214" width="4.7109375" style="47" customWidth="1"/>
    <col min="8215" max="8216" width="9.28515625" style="47" bestFit="1" customWidth="1"/>
    <col min="8217" max="8220" width="9.28515625" style="47" customWidth="1"/>
    <col min="8221" max="8221" width="1.7109375" style="47" customWidth="1"/>
    <col min="8222" max="8224" width="10.7109375" style="47" customWidth="1"/>
    <col min="8225" max="8225" width="2.7109375" style="47" customWidth="1"/>
    <col min="8226" max="8228" width="9.140625" style="47"/>
    <col min="8229" max="8229" width="2.42578125" style="47" customWidth="1"/>
    <col min="8230" max="8233" width="9.140625" style="47"/>
    <col min="8234" max="8234" width="2.42578125" style="47" customWidth="1"/>
    <col min="8235" max="8455" width="9.140625" style="47"/>
    <col min="8456" max="8456" width="4.7109375" style="47" customWidth="1"/>
    <col min="8457" max="8463" width="9.140625" style="47"/>
    <col min="8464" max="8466" width="9.28515625" style="47" bestFit="1" customWidth="1"/>
    <col min="8467" max="8469" width="9.140625" style="47"/>
    <col min="8470" max="8470" width="4.7109375" style="47" customWidth="1"/>
    <col min="8471" max="8472" width="9.28515625" style="47" bestFit="1" customWidth="1"/>
    <col min="8473" max="8476" width="9.28515625" style="47" customWidth="1"/>
    <col min="8477" max="8477" width="1.7109375" style="47" customWidth="1"/>
    <col min="8478" max="8480" width="10.7109375" style="47" customWidth="1"/>
    <col min="8481" max="8481" width="2.7109375" style="47" customWidth="1"/>
    <col min="8482" max="8484" width="9.140625" style="47"/>
    <col min="8485" max="8485" width="2.42578125" style="47" customWidth="1"/>
    <col min="8486" max="8489" width="9.140625" style="47"/>
    <col min="8490" max="8490" width="2.42578125" style="47" customWidth="1"/>
    <col min="8491" max="8711" width="9.140625" style="47"/>
    <col min="8712" max="8712" width="4.7109375" style="47" customWidth="1"/>
    <col min="8713" max="8719" width="9.140625" style="47"/>
    <col min="8720" max="8722" width="9.28515625" style="47" bestFit="1" customWidth="1"/>
    <col min="8723" max="8725" width="9.140625" style="47"/>
    <col min="8726" max="8726" width="4.7109375" style="47" customWidth="1"/>
    <col min="8727" max="8728" width="9.28515625" style="47" bestFit="1" customWidth="1"/>
    <col min="8729" max="8732" width="9.28515625" style="47" customWidth="1"/>
    <col min="8733" max="8733" width="1.7109375" style="47" customWidth="1"/>
    <col min="8734" max="8736" width="10.7109375" style="47" customWidth="1"/>
    <col min="8737" max="8737" width="2.7109375" style="47" customWidth="1"/>
    <col min="8738" max="8740" width="9.140625" style="47"/>
    <col min="8741" max="8741" width="2.42578125" style="47" customWidth="1"/>
    <col min="8742" max="8745" width="9.140625" style="47"/>
    <col min="8746" max="8746" width="2.42578125" style="47" customWidth="1"/>
    <col min="8747" max="8967" width="9.140625" style="47"/>
    <col min="8968" max="8968" width="4.7109375" style="47" customWidth="1"/>
    <col min="8969" max="8975" width="9.140625" style="47"/>
    <col min="8976" max="8978" width="9.28515625" style="47" bestFit="1" customWidth="1"/>
    <col min="8979" max="8981" width="9.140625" style="47"/>
    <col min="8982" max="8982" width="4.7109375" style="47" customWidth="1"/>
    <col min="8983" max="8984" width="9.28515625" style="47" bestFit="1" customWidth="1"/>
    <col min="8985" max="8988" width="9.28515625" style="47" customWidth="1"/>
    <col min="8989" max="8989" width="1.7109375" style="47" customWidth="1"/>
    <col min="8990" max="8992" width="10.7109375" style="47" customWidth="1"/>
    <col min="8993" max="8993" width="2.7109375" style="47" customWidth="1"/>
    <col min="8994" max="8996" width="9.140625" style="47"/>
    <col min="8997" max="8997" width="2.42578125" style="47" customWidth="1"/>
    <col min="8998" max="9001" width="9.140625" style="47"/>
    <col min="9002" max="9002" width="2.42578125" style="47" customWidth="1"/>
    <col min="9003" max="9223" width="9.140625" style="47"/>
    <col min="9224" max="9224" width="4.7109375" style="47" customWidth="1"/>
    <col min="9225" max="9231" width="9.140625" style="47"/>
    <col min="9232" max="9234" width="9.28515625" style="47" bestFit="1" customWidth="1"/>
    <col min="9235" max="9237" width="9.140625" style="47"/>
    <col min="9238" max="9238" width="4.7109375" style="47" customWidth="1"/>
    <col min="9239" max="9240" width="9.28515625" style="47" bestFit="1" customWidth="1"/>
    <col min="9241" max="9244" width="9.28515625" style="47" customWidth="1"/>
    <col min="9245" max="9245" width="1.7109375" style="47" customWidth="1"/>
    <col min="9246" max="9248" width="10.7109375" style="47" customWidth="1"/>
    <col min="9249" max="9249" width="2.7109375" style="47" customWidth="1"/>
    <col min="9250" max="9252" width="9.140625" style="47"/>
    <col min="9253" max="9253" width="2.42578125" style="47" customWidth="1"/>
    <col min="9254" max="9257" width="9.140625" style="47"/>
    <col min="9258" max="9258" width="2.42578125" style="47" customWidth="1"/>
    <col min="9259" max="9479" width="9.140625" style="47"/>
    <col min="9480" max="9480" width="4.7109375" style="47" customWidth="1"/>
    <col min="9481" max="9487" width="9.140625" style="47"/>
    <col min="9488" max="9490" width="9.28515625" style="47" bestFit="1" customWidth="1"/>
    <col min="9491" max="9493" width="9.140625" style="47"/>
    <col min="9494" max="9494" width="4.7109375" style="47" customWidth="1"/>
    <col min="9495" max="9496" width="9.28515625" style="47" bestFit="1" customWidth="1"/>
    <col min="9497" max="9500" width="9.28515625" style="47" customWidth="1"/>
    <col min="9501" max="9501" width="1.7109375" style="47" customWidth="1"/>
    <col min="9502" max="9504" width="10.7109375" style="47" customWidth="1"/>
    <col min="9505" max="9505" width="2.7109375" style="47" customWidth="1"/>
    <col min="9506" max="9508" width="9.140625" style="47"/>
    <col min="9509" max="9509" width="2.42578125" style="47" customWidth="1"/>
    <col min="9510" max="9513" width="9.140625" style="47"/>
    <col min="9514" max="9514" width="2.42578125" style="47" customWidth="1"/>
    <col min="9515" max="9735" width="9.140625" style="47"/>
    <col min="9736" max="9736" width="4.7109375" style="47" customWidth="1"/>
    <col min="9737" max="9743" width="9.140625" style="47"/>
    <col min="9744" max="9746" width="9.28515625" style="47" bestFit="1" customWidth="1"/>
    <col min="9747" max="9749" width="9.140625" style="47"/>
    <col min="9750" max="9750" width="4.7109375" style="47" customWidth="1"/>
    <col min="9751" max="9752" width="9.28515625" style="47" bestFit="1" customWidth="1"/>
    <col min="9753" max="9756" width="9.28515625" style="47" customWidth="1"/>
    <col min="9757" max="9757" width="1.7109375" style="47" customWidth="1"/>
    <col min="9758" max="9760" width="10.7109375" style="47" customWidth="1"/>
    <col min="9761" max="9761" width="2.7109375" style="47" customWidth="1"/>
    <col min="9762" max="9764" width="9.140625" style="47"/>
    <col min="9765" max="9765" width="2.42578125" style="47" customWidth="1"/>
    <col min="9766" max="9769" width="9.140625" style="47"/>
    <col min="9770" max="9770" width="2.42578125" style="47" customWidth="1"/>
    <col min="9771" max="9991" width="9.140625" style="47"/>
    <col min="9992" max="9992" width="4.7109375" style="47" customWidth="1"/>
    <col min="9993" max="9999" width="9.140625" style="47"/>
    <col min="10000" max="10002" width="9.28515625" style="47" bestFit="1" customWidth="1"/>
    <col min="10003" max="10005" width="9.140625" style="47"/>
    <col min="10006" max="10006" width="4.7109375" style="47" customWidth="1"/>
    <col min="10007" max="10008" width="9.28515625" style="47" bestFit="1" customWidth="1"/>
    <col min="10009" max="10012" width="9.28515625" style="47" customWidth="1"/>
    <col min="10013" max="10013" width="1.7109375" style="47" customWidth="1"/>
    <col min="10014" max="10016" width="10.7109375" style="47" customWidth="1"/>
    <col min="10017" max="10017" width="2.7109375" style="47" customWidth="1"/>
    <col min="10018" max="10020" width="9.140625" style="47"/>
    <col min="10021" max="10021" width="2.42578125" style="47" customWidth="1"/>
    <col min="10022" max="10025" width="9.140625" style="47"/>
    <col min="10026" max="10026" width="2.42578125" style="47" customWidth="1"/>
    <col min="10027" max="10247" width="9.140625" style="47"/>
    <col min="10248" max="10248" width="4.7109375" style="47" customWidth="1"/>
    <col min="10249" max="10255" width="9.140625" style="47"/>
    <col min="10256" max="10258" width="9.28515625" style="47" bestFit="1" customWidth="1"/>
    <col min="10259" max="10261" width="9.140625" style="47"/>
    <col min="10262" max="10262" width="4.7109375" style="47" customWidth="1"/>
    <col min="10263" max="10264" width="9.28515625" style="47" bestFit="1" customWidth="1"/>
    <col min="10265" max="10268" width="9.28515625" style="47" customWidth="1"/>
    <col min="10269" max="10269" width="1.7109375" style="47" customWidth="1"/>
    <col min="10270" max="10272" width="10.7109375" style="47" customWidth="1"/>
    <col min="10273" max="10273" width="2.7109375" style="47" customWidth="1"/>
    <col min="10274" max="10276" width="9.140625" style="47"/>
    <col min="10277" max="10277" width="2.42578125" style="47" customWidth="1"/>
    <col min="10278" max="10281" width="9.140625" style="47"/>
    <col min="10282" max="10282" width="2.42578125" style="47" customWidth="1"/>
    <col min="10283" max="10503" width="9.140625" style="47"/>
    <col min="10504" max="10504" width="4.7109375" style="47" customWidth="1"/>
    <col min="10505" max="10511" width="9.140625" style="47"/>
    <col min="10512" max="10514" width="9.28515625" style="47" bestFit="1" customWidth="1"/>
    <col min="10515" max="10517" width="9.140625" style="47"/>
    <col min="10518" max="10518" width="4.7109375" style="47" customWidth="1"/>
    <col min="10519" max="10520" width="9.28515625" style="47" bestFit="1" customWidth="1"/>
    <col min="10521" max="10524" width="9.28515625" style="47" customWidth="1"/>
    <col min="10525" max="10525" width="1.7109375" style="47" customWidth="1"/>
    <col min="10526" max="10528" width="10.7109375" style="47" customWidth="1"/>
    <col min="10529" max="10529" width="2.7109375" style="47" customWidth="1"/>
    <col min="10530" max="10532" width="9.140625" style="47"/>
    <col min="10533" max="10533" width="2.42578125" style="47" customWidth="1"/>
    <col min="10534" max="10537" width="9.140625" style="47"/>
    <col min="10538" max="10538" width="2.42578125" style="47" customWidth="1"/>
    <col min="10539" max="10759" width="9.140625" style="47"/>
    <col min="10760" max="10760" width="4.7109375" style="47" customWidth="1"/>
    <col min="10761" max="10767" width="9.140625" style="47"/>
    <col min="10768" max="10770" width="9.28515625" style="47" bestFit="1" customWidth="1"/>
    <col min="10771" max="10773" width="9.140625" style="47"/>
    <col min="10774" max="10774" width="4.7109375" style="47" customWidth="1"/>
    <col min="10775" max="10776" width="9.28515625" style="47" bestFit="1" customWidth="1"/>
    <col min="10777" max="10780" width="9.28515625" style="47" customWidth="1"/>
    <col min="10781" max="10781" width="1.7109375" style="47" customWidth="1"/>
    <col min="10782" max="10784" width="10.7109375" style="47" customWidth="1"/>
    <col min="10785" max="10785" width="2.7109375" style="47" customWidth="1"/>
    <col min="10786" max="10788" width="9.140625" style="47"/>
    <col min="10789" max="10789" width="2.42578125" style="47" customWidth="1"/>
    <col min="10790" max="10793" width="9.140625" style="47"/>
    <col min="10794" max="10794" width="2.42578125" style="47" customWidth="1"/>
    <col min="10795" max="11015" width="9.140625" style="47"/>
    <col min="11016" max="11016" width="4.7109375" style="47" customWidth="1"/>
    <col min="11017" max="11023" width="9.140625" style="47"/>
    <col min="11024" max="11026" width="9.28515625" style="47" bestFit="1" customWidth="1"/>
    <col min="11027" max="11029" width="9.140625" style="47"/>
    <col min="11030" max="11030" width="4.7109375" style="47" customWidth="1"/>
    <col min="11031" max="11032" width="9.28515625" style="47" bestFit="1" customWidth="1"/>
    <col min="11033" max="11036" width="9.28515625" style="47" customWidth="1"/>
    <col min="11037" max="11037" width="1.7109375" style="47" customWidth="1"/>
    <col min="11038" max="11040" width="10.7109375" style="47" customWidth="1"/>
    <col min="11041" max="11041" width="2.7109375" style="47" customWidth="1"/>
    <col min="11042" max="11044" width="9.140625" style="47"/>
    <col min="11045" max="11045" width="2.42578125" style="47" customWidth="1"/>
    <col min="11046" max="11049" width="9.140625" style="47"/>
    <col min="11050" max="11050" width="2.42578125" style="47" customWidth="1"/>
    <col min="11051" max="11271" width="9.140625" style="47"/>
    <col min="11272" max="11272" width="4.7109375" style="47" customWidth="1"/>
    <col min="11273" max="11279" width="9.140625" style="47"/>
    <col min="11280" max="11282" width="9.28515625" style="47" bestFit="1" customWidth="1"/>
    <col min="11283" max="11285" width="9.140625" style="47"/>
    <col min="11286" max="11286" width="4.7109375" style="47" customWidth="1"/>
    <col min="11287" max="11288" width="9.28515625" style="47" bestFit="1" customWidth="1"/>
    <col min="11289" max="11292" width="9.28515625" style="47" customWidth="1"/>
    <col min="11293" max="11293" width="1.7109375" style="47" customWidth="1"/>
    <col min="11294" max="11296" width="10.7109375" style="47" customWidth="1"/>
    <col min="11297" max="11297" width="2.7109375" style="47" customWidth="1"/>
    <col min="11298" max="11300" width="9.140625" style="47"/>
    <col min="11301" max="11301" width="2.42578125" style="47" customWidth="1"/>
    <col min="11302" max="11305" width="9.140625" style="47"/>
    <col min="11306" max="11306" width="2.42578125" style="47" customWidth="1"/>
    <col min="11307" max="11527" width="9.140625" style="47"/>
    <col min="11528" max="11528" width="4.7109375" style="47" customWidth="1"/>
    <col min="11529" max="11535" width="9.140625" style="47"/>
    <col min="11536" max="11538" width="9.28515625" style="47" bestFit="1" customWidth="1"/>
    <col min="11539" max="11541" width="9.140625" style="47"/>
    <col min="11542" max="11542" width="4.7109375" style="47" customWidth="1"/>
    <col min="11543" max="11544" width="9.28515625" style="47" bestFit="1" customWidth="1"/>
    <col min="11545" max="11548" width="9.28515625" style="47" customWidth="1"/>
    <col min="11549" max="11549" width="1.7109375" style="47" customWidth="1"/>
    <col min="11550" max="11552" width="10.7109375" style="47" customWidth="1"/>
    <col min="11553" max="11553" width="2.7109375" style="47" customWidth="1"/>
    <col min="11554" max="11556" width="9.140625" style="47"/>
    <col min="11557" max="11557" width="2.42578125" style="47" customWidth="1"/>
    <col min="11558" max="11561" width="9.140625" style="47"/>
    <col min="11562" max="11562" width="2.42578125" style="47" customWidth="1"/>
    <col min="11563" max="11783" width="9.140625" style="47"/>
    <col min="11784" max="11784" width="4.7109375" style="47" customWidth="1"/>
    <col min="11785" max="11791" width="9.140625" style="47"/>
    <col min="11792" max="11794" width="9.28515625" style="47" bestFit="1" customWidth="1"/>
    <col min="11795" max="11797" width="9.140625" style="47"/>
    <col min="11798" max="11798" width="4.7109375" style="47" customWidth="1"/>
    <col min="11799" max="11800" width="9.28515625" style="47" bestFit="1" customWidth="1"/>
    <col min="11801" max="11804" width="9.28515625" style="47" customWidth="1"/>
    <col min="11805" max="11805" width="1.7109375" style="47" customWidth="1"/>
    <col min="11806" max="11808" width="10.7109375" style="47" customWidth="1"/>
    <col min="11809" max="11809" width="2.7109375" style="47" customWidth="1"/>
    <col min="11810" max="11812" width="9.140625" style="47"/>
    <col min="11813" max="11813" width="2.42578125" style="47" customWidth="1"/>
    <col min="11814" max="11817" width="9.140625" style="47"/>
    <col min="11818" max="11818" width="2.42578125" style="47" customWidth="1"/>
    <col min="11819" max="12039" width="9.140625" style="47"/>
    <col min="12040" max="12040" width="4.7109375" style="47" customWidth="1"/>
    <col min="12041" max="12047" width="9.140625" style="47"/>
    <col min="12048" max="12050" width="9.28515625" style="47" bestFit="1" customWidth="1"/>
    <col min="12051" max="12053" width="9.140625" style="47"/>
    <col min="12054" max="12054" width="4.7109375" style="47" customWidth="1"/>
    <col min="12055" max="12056" width="9.28515625" style="47" bestFit="1" customWidth="1"/>
    <col min="12057" max="12060" width="9.28515625" style="47" customWidth="1"/>
    <col min="12061" max="12061" width="1.7109375" style="47" customWidth="1"/>
    <col min="12062" max="12064" width="10.7109375" style="47" customWidth="1"/>
    <col min="12065" max="12065" width="2.7109375" style="47" customWidth="1"/>
    <col min="12066" max="12068" width="9.140625" style="47"/>
    <col min="12069" max="12069" width="2.42578125" style="47" customWidth="1"/>
    <col min="12070" max="12073" width="9.140625" style="47"/>
    <col min="12074" max="12074" width="2.42578125" style="47" customWidth="1"/>
    <col min="12075" max="12295" width="9.140625" style="47"/>
    <col min="12296" max="12296" width="4.7109375" style="47" customWidth="1"/>
    <col min="12297" max="12303" width="9.140625" style="47"/>
    <col min="12304" max="12306" width="9.28515625" style="47" bestFit="1" customWidth="1"/>
    <col min="12307" max="12309" width="9.140625" style="47"/>
    <col min="12310" max="12310" width="4.7109375" style="47" customWidth="1"/>
    <col min="12311" max="12312" width="9.28515625" style="47" bestFit="1" customWidth="1"/>
    <col min="12313" max="12316" width="9.28515625" style="47" customWidth="1"/>
    <col min="12317" max="12317" width="1.7109375" style="47" customWidth="1"/>
    <col min="12318" max="12320" width="10.7109375" style="47" customWidth="1"/>
    <col min="12321" max="12321" width="2.7109375" style="47" customWidth="1"/>
    <col min="12322" max="12324" width="9.140625" style="47"/>
    <col min="12325" max="12325" width="2.42578125" style="47" customWidth="1"/>
    <col min="12326" max="12329" width="9.140625" style="47"/>
    <col min="12330" max="12330" width="2.42578125" style="47" customWidth="1"/>
    <col min="12331" max="12551" width="9.140625" style="47"/>
    <col min="12552" max="12552" width="4.7109375" style="47" customWidth="1"/>
    <col min="12553" max="12559" width="9.140625" style="47"/>
    <col min="12560" max="12562" width="9.28515625" style="47" bestFit="1" customWidth="1"/>
    <col min="12563" max="12565" width="9.140625" style="47"/>
    <col min="12566" max="12566" width="4.7109375" style="47" customWidth="1"/>
    <col min="12567" max="12568" width="9.28515625" style="47" bestFit="1" customWidth="1"/>
    <col min="12569" max="12572" width="9.28515625" style="47" customWidth="1"/>
    <col min="12573" max="12573" width="1.7109375" style="47" customWidth="1"/>
    <col min="12574" max="12576" width="10.7109375" style="47" customWidth="1"/>
    <col min="12577" max="12577" width="2.7109375" style="47" customWidth="1"/>
    <col min="12578" max="12580" width="9.140625" style="47"/>
    <col min="12581" max="12581" width="2.42578125" style="47" customWidth="1"/>
    <col min="12582" max="12585" width="9.140625" style="47"/>
    <col min="12586" max="12586" width="2.42578125" style="47" customWidth="1"/>
    <col min="12587" max="12807" width="9.140625" style="47"/>
    <col min="12808" max="12808" width="4.7109375" style="47" customWidth="1"/>
    <col min="12809" max="12815" width="9.140625" style="47"/>
    <col min="12816" max="12818" width="9.28515625" style="47" bestFit="1" customWidth="1"/>
    <col min="12819" max="12821" width="9.140625" style="47"/>
    <col min="12822" max="12822" width="4.7109375" style="47" customWidth="1"/>
    <col min="12823" max="12824" width="9.28515625" style="47" bestFit="1" customWidth="1"/>
    <col min="12825" max="12828" width="9.28515625" style="47" customWidth="1"/>
    <col min="12829" max="12829" width="1.7109375" style="47" customWidth="1"/>
    <col min="12830" max="12832" width="10.7109375" style="47" customWidth="1"/>
    <col min="12833" max="12833" width="2.7109375" style="47" customWidth="1"/>
    <col min="12834" max="12836" width="9.140625" style="47"/>
    <col min="12837" max="12837" width="2.42578125" style="47" customWidth="1"/>
    <col min="12838" max="12841" width="9.140625" style="47"/>
    <col min="12842" max="12842" width="2.42578125" style="47" customWidth="1"/>
    <col min="12843" max="13063" width="9.140625" style="47"/>
    <col min="13064" max="13064" width="4.7109375" style="47" customWidth="1"/>
    <col min="13065" max="13071" width="9.140625" style="47"/>
    <col min="13072" max="13074" width="9.28515625" style="47" bestFit="1" customWidth="1"/>
    <col min="13075" max="13077" width="9.140625" style="47"/>
    <col min="13078" max="13078" width="4.7109375" style="47" customWidth="1"/>
    <col min="13079" max="13080" width="9.28515625" style="47" bestFit="1" customWidth="1"/>
    <col min="13081" max="13084" width="9.28515625" style="47" customWidth="1"/>
    <col min="13085" max="13085" width="1.7109375" style="47" customWidth="1"/>
    <col min="13086" max="13088" width="10.7109375" style="47" customWidth="1"/>
    <col min="13089" max="13089" width="2.7109375" style="47" customWidth="1"/>
    <col min="13090" max="13092" width="9.140625" style="47"/>
    <col min="13093" max="13093" width="2.42578125" style="47" customWidth="1"/>
    <col min="13094" max="13097" width="9.140625" style="47"/>
    <col min="13098" max="13098" width="2.42578125" style="47" customWidth="1"/>
    <col min="13099" max="13319" width="9.140625" style="47"/>
    <col min="13320" max="13320" width="4.7109375" style="47" customWidth="1"/>
    <col min="13321" max="13327" width="9.140625" style="47"/>
    <col min="13328" max="13330" width="9.28515625" style="47" bestFit="1" customWidth="1"/>
    <col min="13331" max="13333" width="9.140625" style="47"/>
    <col min="13334" max="13334" width="4.7109375" style="47" customWidth="1"/>
    <col min="13335" max="13336" width="9.28515625" style="47" bestFit="1" customWidth="1"/>
    <col min="13337" max="13340" width="9.28515625" style="47" customWidth="1"/>
    <col min="13341" max="13341" width="1.7109375" style="47" customWidth="1"/>
    <col min="13342" max="13344" width="10.7109375" style="47" customWidth="1"/>
    <col min="13345" max="13345" width="2.7109375" style="47" customWidth="1"/>
    <col min="13346" max="13348" width="9.140625" style="47"/>
    <col min="13349" max="13349" width="2.42578125" style="47" customWidth="1"/>
    <col min="13350" max="13353" width="9.140625" style="47"/>
    <col min="13354" max="13354" width="2.42578125" style="47" customWidth="1"/>
    <col min="13355" max="13575" width="9.140625" style="47"/>
    <col min="13576" max="13576" width="4.7109375" style="47" customWidth="1"/>
    <col min="13577" max="13583" width="9.140625" style="47"/>
    <col min="13584" max="13586" width="9.28515625" style="47" bestFit="1" customWidth="1"/>
    <col min="13587" max="13589" width="9.140625" style="47"/>
    <col min="13590" max="13590" width="4.7109375" style="47" customWidth="1"/>
    <col min="13591" max="13592" width="9.28515625" style="47" bestFit="1" customWidth="1"/>
    <col min="13593" max="13596" width="9.28515625" style="47" customWidth="1"/>
    <col min="13597" max="13597" width="1.7109375" style="47" customWidth="1"/>
    <col min="13598" max="13600" width="10.7109375" style="47" customWidth="1"/>
    <col min="13601" max="13601" width="2.7109375" style="47" customWidth="1"/>
    <col min="13602" max="13604" width="9.140625" style="47"/>
    <col min="13605" max="13605" width="2.42578125" style="47" customWidth="1"/>
    <col min="13606" max="13609" width="9.140625" style="47"/>
    <col min="13610" max="13610" width="2.42578125" style="47" customWidth="1"/>
    <col min="13611" max="13831" width="9.140625" style="47"/>
    <col min="13832" max="13832" width="4.7109375" style="47" customWidth="1"/>
    <col min="13833" max="13839" width="9.140625" style="47"/>
    <col min="13840" max="13842" width="9.28515625" style="47" bestFit="1" customWidth="1"/>
    <col min="13843" max="13845" width="9.140625" style="47"/>
    <col min="13846" max="13846" width="4.7109375" style="47" customWidth="1"/>
    <col min="13847" max="13848" width="9.28515625" style="47" bestFit="1" customWidth="1"/>
    <col min="13849" max="13852" width="9.28515625" style="47" customWidth="1"/>
    <col min="13853" max="13853" width="1.7109375" style="47" customWidth="1"/>
    <col min="13854" max="13856" width="10.7109375" style="47" customWidth="1"/>
    <col min="13857" max="13857" width="2.7109375" style="47" customWidth="1"/>
    <col min="13858" max="13860" width="9.140625" style="47"/>
    <col min="13861" max="13861" width="2.42578125" style="47" customWidth="1"/>
    <col min="13862" max="13865" width="9.140625" style="47"/>
    <col min="13866" max="13866" width="2.42578125" style="47" customWidth="1"/>
    <col min="13867" max="14087" width="9.140625" style="47"/>
    <col min="14088" max="14088" width="4.7109375" style="47" customWidth="1"/>
    <col min="14089" max="14095" width="9.140625" style="47"/>
    <col min="14096" max="14098" width="9.28515625" style="47" bestFit="1" customWidth="1"/>
    <col min="14099" max="14101" width="9.140625" style="47"/>
    <col min="14102" max="14102" width="4.7109375" style="47" customWidth="1"/>
    <col min="14103" max="14104" width="9.28515625" style="47" bestFit="1" customWidth="1"/>
    <col min="14105" max="14108" width="9.28515625" style="47" customWidth="1"/>
    <col min="14109" max="14109" width="1.7109375" style="47" customWidth="1"/>
    <col min="14110" max="14112" width="10.7109375" style="47" customWidth="1"/>
    <col min="14113" max="14113" width="2.7109375" style="47" customWidth="1"/>
    <col min="14114" max="14116" width="9.140625" style="47"/>
    <col min="14117" max="14117" width="2.42578125" style="47" customWidth="1"/>
    <col min="14118" max="14121" width="9.140625" style="47"/>
    <col min="14122" max="14122" width="2.42578125" style="47" customWidth="1"/>
    <col min="14123" max="14343" width="9.140625" style="47"/>
    <col min="14344" max="14344" width="4.7109375" style="47" customWidth="1"/>
    <col min="14345" max="14351" width="9.140625" style="47"/>
    <col min="14352" max="14354" width="9.28515625" style="47" bestFit="1" customWidth="1"/>
    <col min="14355" max="14357" width="9.140625" style="47"/>
    <col min="14358" max="14358" width="4.7109375" style="47" customWidth="1"/>
    <col min="14359" max="14360" width="9.28515625" style="47" bestFit="1" customWidth="1"/>
    <col min="14361" max="14364" width="9.28515625" style="47" customWidth="1"/>
    <col min="14365" max="14365" width="1.7109375" style="47" customWidth="1"/>
    <col min="14366" max="14368" width="10.7109375" style="47" customWidth="1"/>
    <col min="14369" max="14369" width="2.7109375" style="47" customWidth="1"/>
    <col min="14370" max="14372" width="9.140625" style="47"/>
    <col min="14373" max="14373" width="2.42578125" style="47" customWidth="1"/>
    <col min="14374" max="14377" width="9.140625" style="47"/>
    <col min="14378" max="14378" width="2.42578125" style="47" customWidth="1"/>
    <col min="14379" max="14599" width="9.140625" style="47"/>
    <col min="14600" max="14600" width="4.7109375" style="47" customWidth="1"/>
    <col min="14601" max="14607" width="9.140625" style="47"/>
    <col min="14608" max="14610" width="9.28515625" style="47" bestFit="1" customWidth="1"/>
    <col min="14611" max="14613" width="9.140625" style="47"/>
    <col min="14614" max="14614" width="4.7109375" style="47" customWidth="1"/>
    <col min="14615" max="14616" width="9.28515625" style="47" bestFit="1" customWidth="1"/>
    <col min="14617" max="14620" width="9.28515625" style="47" customWidth="1"/>
    <col min="14621" max="14621" width="1.7109375" style="47" customWidth="1"/>
    <col min="14622" max="14624" width="10.7109375" style="47" customWidth="1"/>
    <col min="14625" max="14625" width="2.7109375" style="47" customWidth="1"/>
    <col min="14626" max="14628" width="9.140625" style="47"/>
    <col min="14629" max="14629" width="2.42578125" style="47" customWidth="1"/>
    <col min="14630" max="14633" width="9.140625" style="47"/>
    <col min="14634" max="14634" width="2.42578125" style="47" customWidth="1"/>
    <col min="14635" max="14855" width="9.140625" style="47"/>
    <col min="14856" max="14856" width="4.7109375" style="47" customWidth="1"/>
    <col min="14857" max="14863" width="9.140625" style="47"/>
    <col min="14864" max="14866" width="9.28515625" style="47" bestFit="1" customWidth="1"/>
    <col min="14867" max="14869" width="9.140625" style="47"/>
    <col min="14870" max="14870" width="4.7109375" style="47" customWidth="1"/>
    <col min="14871" max="14872" width="9.28515625" style="47" bestFit="1" customWidth="1"/>
    <col min="14873" max="14876" width="9.28515625" style="47" customWidth="1"/>
    <col min="14877" max="14877" width="1.7109375" style="47" customWidth="1"/>
    <col min="14878" max="14880" width="10.7109375" style="47" customWidth="1"/>
    <col min="14881" max="14881" width="2.7109375" style="47" customWidth="1"/>
    <col min="14882" max="14884" width="9.140625" style="47"/>
    <col min="14885" max="14885" width="2.42578125" style="47" customWidth="1"/>
    <col min="14886" max="14889" width="9.140625" style="47"/>
    <col min="14890" max="14890" width="2.42578125" style="47" customWidth="1"/>
    <col min="14891" max="15111" width="9.140625" style="47"/>
    <col min="15112" max="15112" width="4.7109375" style="47" customWidth="1"/>
    <col min="15113" max="15119" width="9.140625" style="47"/>
    <col min="15120" max="15122" width="9.28515625" style="47" bestFit="1" customWidth="1"/>
    <col min="15123" max="15125" width="9.140625" style="47"/>
    <col min="15126" max="15126" width="4.7109375" style="47" customWidth="1"/>
    <col min="15127" max="15128" width="9.28515625" style="47" bestFit="1" customWidth="1"/>
    <col min="15129" max="15132" width="9.28515625" style="47" customWidth="1"/>
    <col min="15133" max="15133" width="1.7109375" style="47" customWidth="1"/>
    <col min="15134" max="15136" width="10.7109375" style="47" customWidth="1"/>
    <col min="15137" max="15137" width="2.7109375" style="47" customWidth="1"/>
    <col min="15138" max="15140" width="9.140625" style="47"/>
    <col min="15141" max="15141" width="2.42578125" style="47" customWidth="1"/>
    <col min="15142" max="15145" width="9.140625" style="47"/>
    <col min="15146" max="15146" width="2.42578125" style="47" customWidth="1"/>
    <col min="15147" max="15367" width="9.140625" style="47"/>
    <col min="15368" max="15368" width="4.7109375" style="47" customWidth="1"/>
    <col min="15369" max="15375" width="9.140625" style="47"/>
    <col min="15376" max="15378" width="9.28515625" style="47" bestFit="1" customWidth="1"/>
    <col min="15379" max="15381" width="9.140625" style="47"/>
    <col min="15382" max="15382" width="4.7109375" style="47" customWidth="1"/>
    <col min="15383" max="15384" width="9.28515625" style="47" bestFit="1" customWidth="1"/>
    <col min="15385" max="15388" width="9.28515625" style="47" customWidth="1"/>
    <col min="15389" max="15389" width="1.7109375" style="47" customWidth="1"/>
    <col min="15390" max="15392" width="10.7109375" style="47" customWidth="1"/>
    <col min="15393" max="15393" width="2.7109375" style="47" customWidth="1"/>
    <col min="15394" max="15396" width="9.140625" style="47"/>
    <col min="15397" max="15397" width="2.42578125" style="47" customWidth="1"/>
    <col min="15398" max="15401" width="9.140625" style="47"/>
    <col min="15402" max="15402" width="2.42578125" style="47" customWidth="1"/>
    <col min="15403" max="15623" width="9.140625" style="47"/>
    <col min="15624" max="15624" width="4.7109375" style="47" customWidth="1"/>
    <col min="15625" max="15631" width="9.140625" style="47"/>
    <col min="15632" max="15634" width="9.28515625" style="47" bestFit="1" customWidth="1"/>
    <col min="15635" max="15637" width="9.140625" style="47"/>
    <col min="15638" max="15638" width="4.7109375" style="47" customWidth="1"/>
    <col min="15639" max="15640" width="9.28515625" style="47" bestFit="1" customWidth="1"/>
    <col min="15641" max="15644" width="9.28515625" style="47" customWidth="1"/>
    <col min="15645" max="15645" width="1.7109375" style="47" customWidth="1"/>
    <col min="15646" max="15648" width="10.7109375" style="47" customWidth="1"/>
    <col min="15649" max="15649" width="2.7109375" style="47" customWidth="1"/>
    <col min="15650" max="15652" width="9.140625" style="47"/>
    <col min="15653" max="15653" width="2.42578125" style="47" customWidth="1"/>
    <col min="15654" max="15657" width="9.140625" style="47"/>
    <col min="15658" max="15658" width="2.42578125" style="47" customWidth="1"/>
    <col min="15659" max="15879" width="9.140625" style="47"/>
    <col min="15880" max="15880" width="4.7109375" style="47" customWidth="1"/>
    <col min="15881" max="15887" width="9.140625" style="47"/>
    <col min="15888" max="15890" width="9.28515625" style="47" bestFit="1" customWidth="1"/>
    <col min="15891" max="15893" width="9.140625" style="47"/>
    <col min="15894" max="15894" width="4.7109375" style="47" customWidth="1"/>
    <col min="15895" max="15896" width="9.28515625" style="47" bestFit="1" customWidth="1"/>
    <col min="15897" max="15900" width="9.28515625" style="47" customWidth="1"/>
    <col min="15901" max="15901" width="1.7109375" style="47" customWidth="1"/>
    <col min="15902" max="15904" width="10.7109375" style="47" customWidth="1"/>
    <col min="15905" max="15905" width="2.7109375" style="47" customWidth="1"/>
    <col min="15906" max="15908" width="9.140625" style="47"/>
    <col min="15909" max="15909" width="2.42578125" style="47" customWidth="1"/>
    <col min="15910" max="15913" width="9.140625" style="47"/>
    <col min="15914" max="15914" width="2.42578125" style="47" customWidth="1"/>
    <col min="15915" max="16135" width="9.140625" style="47"/>
    <col min="16136" max="16136" width="4.7109375" style="47" customWidth="1"/>
    <col min="16137" max="16143" width="9.140625" style="47"/>
    <col min="16144" max="16146" width="9.28515625" style="47" bestFit="1" customWidth="1"/>
    <col min="16147" max="16149" width="9.140625" style="47"/>
    <col min="16150" max="16150" width="4.7109375" style="47" customWidth="1"/>
    <col min="16151" max="16152" width="9.28515625" style="47" bestFit="1" customWidth="1"/>
    <col min="16153" max="16156" width="9.28515625" style="47" customWidth="1"/>
    <col min="16157" max="16157" width="1.7109375" style="47" customWidth="1"/>
    <col min="16158" max="16160" width="10.7109375" style="47" customWidth="1"/>
    <col min="16161" max="16161" width="2.7109375" style="47" customWidth="1"/>
    <col min="16162" max="16164" width="9.140625" style="47"/>
    <col min="16165" max="16165" width="2.42578125" style="47" customWidth="1"/>
    <col min="16166" max="16169" width="9.140625" style="47"/>
    <col min="16170" max="16170" width="2.42578125" style="47" customWidth="1"/>
    <col min="16171" max="16384" width="9.140625" style="47"/>
  </cols>
  <sheetData>
    <row r="1" spans="1:148" x14ac:dyDescent="0.25">
      <c r="C1" s="147" t="s">
        <v>192</v>
      </c>
      <c r="W1" s="148" t="s">
        <v>193</v>
      </c>
      <c r="Z1" s="166"/>
      <c r="AE1" s="150" t="s">
        <v>194</v>
      </c>
      <c r="AF1" s="47">
        <v>100000</v>
      </c>
    </row>
    <row r="2" spans="1:148" x14ac:dyDescent="0.25">
      <c r="C2" s="152" t="s">
        <v>195</v>
      </c>
      <c r="H2" s="152" t="s">
        <v>209</v>
      </c>
      <c r="L2" s="152" t="s">
        <v>196</v>
      </c>
      <c r="M2" s="152"/>
      <c r="N2" s="152"/>
      <c r="O2" s="152"/>
      <c r="R2" s="152" t="s">
        <v>197</v>
      </c>
      <c r="S2" s="152"/>
      <c r="W2" s="148" t="s">
        <v>35</v>
      </c>
      <c r="X2" s="153"/>
      <c r="Y2" s="148" t="s">
        <v>115</v>
      </c>
      <c r="Z2" s="153"/>
      <c r="AA2" s="148" t="s">
        <v>198</v>
      </c>
      <c r="AB2" s="153"/>
      <c r="AD2" s="150" t="s">
        <v>199</v>
      </c>
      <c r="AH2" s="47" t="s">
        <v>200</v>
      </c>
      <c r="AL2" s="47" t="s">
        <v>201</v>
      </c>
    </row>
    <row r="3" spans="1:148" s="53" customFormat="1" x14ac:dyDescent="0.25">
      <c r="B3" s="155"/>
      <c r="C3" s="156" t="s">
        <v>68</v>
      </c>
      <c r="D3" s="156" t="s">
        <v>52</v>
      </c>
      <c r="E3" s="157" t="s">
        <v>147</v>
      </c>
      <c r="F3" s="157" t="s">
        <v>202</v>
      </c>
      <c r="G3" s="157" t="s">
        <v>203</v>
      </c>
      <c r="H3" s="157" t="s">
        <v>123</v>
      </c>
      <c r="I3" s="157" t="s">
        <v>124</v>
      </c>
      <c r="J3" s="157" t="s">
        <v>130</v>
      </c>
      <c r="K3" s="157" t="s">
        <v>131</v>
      </c>
      <c r="L3" s="53" t="s">
        <v>210</v>
      </c>
      <c r="M3" s="158" t="s">
        <v>89</v>
      </c>
      <c r="N3" s="158" t="s">
        <v>90</v>
      </c>
      <c r="O3" s="158" t="s">
        <v>91</v>
      </c>
      <c r="P3" s="149" t="s">
        <v>96</v>
      </c>
      <c r="Q3" s="158" t="s">
        <v>97</v>
      </c>
      <c r="R3" s="157" t="s">
        <v>211</v>
      </c>
      <c r="S3" s="157" t="s">
        <v>212</v>
      </c>
      <c r="T3" s="157" t="s">
        <v>84</v>
      </c>
      <c r="U3" s="157" t="s">
        <v>87</v>
      </c>
      <c r="V3" s="155"/>
      <c r="W3" s="158" t="s">
        <v>10</v>
      </c>
      <c r="X3" s="149" t="s">
        <v>11</v>
      </c>
      <c r="Y3" s="158" t="s">
        <v>10</v>
      </c>
      <c r="Z3" s="149" t="s">
        <v>11</v>
      </c>
      <c r="AA3" s="158" t="s">
        <v>10</v>
      </c>
      <c r="AB3" s="149" t="s">
        <v>11</v>
      </c>
      <c r="AC3" s="155"/>
      <c r="AD3" s="150" t="s">
        <v>35</v>
      </c>
      <c r="AE3" s="150" t="s">
        <v>36</v>
      </c>
      <c r="AF3" s="150" t="s">
        <v>213</v>
      </c>
      <c r="AG3" s="155"/>
      <c r="AH3" s="150" t="s">
        <v>35</v>
      </c>
      <c r="AI3" s="150" t="s">
        <v>36</v>
      </c>
      <c r="AJ3" s="150" t="s">
        <v>213</v>
      </c>
      <c r="AK3" s="151"/>
      <c r="AL3" s="53" t="s">
        <v>194</v>
      </c>
      <c r="AM3" s="150" t="s">
        <v>35</v>
      </c>
      <c r="AN3" s="150" t="s">
        <v>36</v>
      </c>
      <c r="AO3" s="150" t="s">
        <v>213</v>
      </c>
      <c r="AP3" s="155"/>
    </row>
    <row r="4" spans="1:148" x14ac:dyDescent="0.25">
      <c r="C4" s="159">
        <f>amr</f>
        <v>5.5152087638544733E-3</v>
      </c>
      <c r="D4" s="159">
        <f>amrHOEX</f>
        <v>1.1650857320283259E-2</v>
      </c>
      <c r="E4" s="159">
        <f>amrc</f>
        <v>1.5341276249036806E-4</v>
      </c>
      <c r="F4" s="159">
        <f>rrNP2</f>
        <v>0</v>
      </c>
      <c r="G4" s="159">
        <f>rrr</f>
        <v>0.04</v>
      </c>
      <c r="H4" s="159">
        <f>pCAPH</f>
        <v>3.7417663718882443E-2</v>
      </c>
      <c r="I4" s="159">
        <f>pCAUC</f>
        <v>2.5496231708073913E-2</v>
      </c>
      <c r="J4" s="159">
        <f>pUAPH</f>
        <v>7.1214038276825598E-3</v>
      </c>
      <c r="K4" s="159">
        <f>pUAUC</f>
        <v>5.7682820038231775E-3</v>
      </c>
      <c r="L4" s="160">
        <f>cNES</f>
        <v>92.438280187714923</v>
      </c>
      <c r="M4" s="160">
        <f>cOSEX</f>
        <v>120</v>
      </c>
      <c r="N4" s="160">
        <f>cEREX</f>
        <v>548</v>
      </c>
      <c r="O4" s="160">
        <f>cHOEX</f>
        <v>9132</v>
      </c>
      <c r="P4" s="160">
        <f>cPH1_</f>
        <v>100</v>
      </c>
      <c r="Q4" s="160">
        <f>cPHr</f>
        <v>25</v>
      </c>
      <c r="R4" s="159">
        <f>uNES</f>
        <v>0.67</v>
      </c>
      <c r="S4" s="159">
        <f>uOCEX</f>
        <v>0.57199999999999995</v>
      </c>
      <c r="T4" s="159">
        <f>uEREX</f>
        <v>0.44900000000000001</v>
      </c>
      <c r="U4" s="159">
        <f>uHOEX</f>
        <v>0.32600000000000001</v>
      </c>
      <c r="W4" s="160">
        <f>UCqalys</f>
        <v>303.27048394343723</v>
      </c>
      <c r="X4" s="161">
        <f>UCcost</f>
        <v>64448.169787673651</v>
      </c>
      <c r="Y4" s="161">
        <f>PHqalys</f>
        <v>325.33152253629964</v>
      </c>
      <c r="Z4" s="161">
        <f>PHcost</f>
        <v>69694.480052058774</v>
      </c>
      <c r="AA4" s="161">
        <f>Y4-W4</f>
        <v>22.061038592862417</v>
      </c>
      <c r="AB4" s="161">
        <f>Z4-X4</f>
        <v>5246.3102643851234</v>
      </c>
      <c r="AD4" s="149"/>
      <c r="AE4" s="149"/>
      <c r="AF4" s="149"/>
      <c r="AH4" s="162">
        <f>AVERAGE(AH6:AH1005)</f>
        <v>2E-3</v>
      </c>
      <c r="AI4" s="162">
        <f>AVERAGE(AI6:AI1005)</f>
        <v>0.998</v>
      </c>
      <c r="AJ4" s="162">
        <f>AVERAGE(AJ6:AJ1005)</f>
        <v>0.998</v>
      </c>
      <c r="AM4" s="53"/>
      <c r="CW4" s="53"/>
      <c r="CX4" s="53"/>
      <c r="CY4" s="53"/>
      <c r="CZ4" s="53"/>
      <c r="DA4" s="53"/>
      <c r="DB4" s="53"/>
      <c r="DC4" s="53"/>
      <c r="DD4" s="53"/>
      <c r="DE4" s="53"/>
      <c r="DF4" s="53"/>
      <c r="DG4" s="53"/>
      <c r="DH4" s="53"/>
      <c r="DI4" s="53"/>
      <c r="DJ4" s="53"/>
      <c r="DK4" s="53"/>
      <c r="DL4" s="53"/>
      <c r="DM4" s="53"/>
      <c r="DN4" s="53"/>
      <c r="DO4" s="53"/>
      <c r="DP4" s="53"/>
      <c r="DQ4" s="53"/>
      <c r="DR4" s="53"/>
      <c r="DS4" s="53"/>
      <c r="DT4" s="53"/>
      <c r="DU4" s="53"/>
      <c r="DV4" s="53"/>
      <c r="DW4" s="53"/>
      <c r="DX4" s="53"/>
      <c r="DY4" s="53"/>
      <c r="DZ4" s="53"/>
      <c r="EA4" s="53"/>
      <c r="EB4" s="53"/>
      <c r="EC4" s="53"/>
      <c r="ED4" s="53"/>
      <c r="EE4" s="53"/>
      <c r="EF4" s="53"/>
      <c r="EG4" s="53"/>
      <c r="EH4" s="53"/>
      <c r="EI4" s="53"/>
      <c r="EJ4" s="53"/>
      <c r="EK4" s="53"/>
      <c r="EL4" s="53"/>
      <c r="EM4" s="53"/>
      <c r="EN4" s="53"/>
      <c r="EO4" s="53"/>
      <c r="EP4" s="53"/>
      <c r="EQ4" s="53"/>
      <c r="ER4" s="53"/>
    </row>
    <row r="5" spans="1:148" x14ac:dyDescent="0.25">
      <c r="A5" s="47" t="s">
        <v>204</v>
      </c>
      <c r="AD5" s="47"/>
      <c r="AE5" s="47"/>
      <c r="AF5" s="47"/>
    </row>
    <row r="6" spans="1:148" x14ac:dyDescent="0.25">
      <c r="A6" s="47">
        <v>1</v>
      </c>
      <c r="C6" s="100">
        <v>7.6040260769036916E-3</v>
      </c>
      <c r="D6" s="100">
        <v>1.1813220889360321E-2</v>
      </c>
      <c r="E6" s="100">
        <v>5.844094943499469E-5</v>
      </c>
      <c r="F6" s="100">
        <v>0</v>
      </c>
      <c r="G6" s="100">
        <v>0.04</v>
      </c>
      <c r="H6" s="100">
        <v>3.7417663718882443E-2</v>
      </c>
      <c r="I6" s="100">
        <v>2.5496231708073913E-2</v>
      </c>
      <c r="J6" s="100">
        <v>7.1214038276825598E-3</v>
      </c>
      <c r="K6" s="100">
        <v>5.7682820038231775E-3</v>
      </c>
      <c r="L6" s="148">
        <v>92.438280187714923</v>
      </c>
      <c r="M6" s="148">
        <v>120</v>
      </c>
      <c r="N6" s="148">
        <v>548</v>
      </c>
      <c r="O6" s="148">
        <v>9132</v>
      </c>
      <c r="P6" s="148">
        <v>100</v>
      </c>
      <c r="Q6" s="148">
        <v>25</v>
      </c>
      <c r="R6" s="100">
        <v>0.48996183010875316</v>
      </c>
      <c r="S6" s="100">
        <v>0.43424558323122692</v>
      </c>
      <c r="T6" s="100">
        <v>0.99496407795699637</v>
      </c>
      <c r="U6" s="100">
        <v>2.9986602167431352E-7</v>
      </c>
      <c r="W6" s="148">
        <v>15.209601730733242</v>
      </c>
      <c r="X6" s="149">
        <v>514.53447989775805</v>
      </c>
      <c r="Y6" s="149">
        <v>15.285162664419275</v>
      </c>
      <c r="Z6" s="149">
        <v>599.41352474023859</v>
      </c>
      <c r="AA6" s="149">
        <v>7.5560933686032783E-2</v>
      </c>
      <c r="AB6" s="149">
        <v>84.879044842480539</v>
      </c>
      <c r="AD6" s="163">
        <f t="shared" ref="AD6:AD69" si="0">W6*cRatio-X6</f>
        <v>1520445.6385934264</v>
      </c>
      <c r="AE6" s="163">
        <f>Y6*cRatio-Z6</f>
        <v>1527916.8529171874</v>
      </c>
      <c r="AF6" s="163">
        <f>AA6*cRatio-AB6</f>
        <v>7471.2143237607979</v>
      </c>
      <c r="AH6" s="165">
        <f>IF(MAX(AD6:AE6)=AD6,1,0)</f>
        <v>0</v>
      </c>
      <c r="AI6" s="165">
        <f>IF(MAX(AD6:AE6)=AE6,1,0)</f>
        <v>1</v>
      </c>
      <c r="AJ6" s="165">
        <f>IF(AF6&gt;0,1,0)</f>
        <v>1</v>
      </c>
      <c r="AL6" s="47">
        <v>0</v>
      </c>
      <c r="AM6" s="47">
        <v>0.98299999999999998</v>
      </c>
      <c r="AN6" s="47">
        <v>1.7000000000000001E-2</v>
      </c>
      <c r="AO6" s="47">
        <v>1.7000000000000001E-2</v>
      </c>
    </row>
    <row r="7" spans="1:148" x14ac:dyDescent="0.25">
      <c r="A7" s="47">
        <v>2</v>
      </c>
      <c r="C7" s="100">
        <v>5.5475331983793064E-3</v>
      </c>
      <c r="D7" s="100">
        <v>1.0925713653023139E-2</v>
      </c>
      <c r="E7" s="100">
        <v>2.6218392011474245E-5</v>
      </c>
      <c r="F7" s="100">
        <v>0</v>
      </c>
      <c r="G7" s="100">
        <v>0.04</v>
      </c>
      <c r="H7" s="100">
        <v>3.7417663718882443E-2</v>
      </c>
      <c r="I7" s="100">
        <v>2.5496231708073913E-2</v>
      </c>
      <c r="J7" s="100">
        <v>7.1214038276825598E-3</v>
      </c>
      <c r="K7" s="100">
        <v>5.7682820038231775E-3</v>
      </c>
      <c r="L7" s="148">
        <v>92.438280187714923</v>
      </c>
      <c r="M7" s="148">
        <v>120</v>
      </c>
      <c r="N7" s="148">
        <v>548</v>
      </c>
      <c r="O7" s="148">
        <v>9132</v>
      </c>
      <c r="P7" s="148">
        <v>100</v>
      </c>
      <c r="Q7" s="148">
        <v>25</v>
      </c>
      <c r="R7" s="100">
        <v>0.63470752229502325</v>
      </c>
      <c r="S7" s="100">
        <v>0.4982837655115821</v>
      </c>
      <c r="T7" s="100">
        <v>0.97798604109095222</v>
      </c>
      <c r="U7" s="100">
        <v>1.9034408955726452E-6</v>
      </c>
      <c r="W7" s="148">
        <v>14.12015254390014</v>
      </c>
      <c r="X7" s="149">
        <v>563.04983823606619</v>
      </c>
      <c r="Y7" s="149">
        <v>14.160498986225695</v>
      </c>
      <c r="Z7" s="149">
        <v>642.4451312729849</v>
      </c>
      <c r="AA7" s="149">
        <v>4.0346442325555287E-2</v>
      </c>
      <c r="AB7" s="149">
        <v>79.395293036918702</v>
      </c>
      <c r="AD7" s="163">
        <f t="shared" si="0"/>
        <v>1411452.204551778</v>
      </c>
      <c r="AE7" s="163">
        <f>Y7*cRatio-Z7</f>
        <v>1415407.4534912966</v>
      </c>
      <c r="AF7" s="163">
        <f t="shared" ref="AF7:AF70" si="1">AA7*cRatio-AB7</f>
        <v>3955.2489395186099</v>
      </c>
      <c r="AH7" s="165">
        <f t="shared" ref="AH7:AH70" si="2">IF(MAX(AD7:AE7)=AD7,1,0)</f>
        <v>0</v>
      </c>
      <c r="AI7" s="165">
        <f t="shared" ref="AI7:AI70" si="3">IF(MAX(AD7:AE7)=AE7,1,0)</f>
        <v>1</v>
      </c>
      <c r="AJ7" s="165">
        <f t="shared" ref="AJ7:AJ70" si="4">IF(AF7&gt;0,1,0)</f>
        <v>1</v>
      </c>
      <c r="AL7" s="47">
        <v>100</v>
      </c>
      <c r="AM7" s="47">
        <v>0.98</v>
      </c>
      <c r="AN7" s="47">
        <v>0.02</v>
      </c>
      <c r="AO7" s="47">
        <v>0.02</v>
      </c>
    </row>
    <row r="8" spans="1:148" x14ac:dyDescent="0.25">
      <c r="A8" s="47">
        <v>3</v>
      </c>
      <c r="C8" s="100">
        <v>3.7066746405666805E-3</v>
      </c>
      <c r="D8" s="100">
        <v>1.0506099675348471E-2</v>
      </c>
      <c r="E8" s="100">
        <v>6.5356887344145199E-5</v>
      </c>
      <c r="F8" s="100">
        <v>0</v>
      </c>
      <c r="G8" s="100">
        <v>0.04</v>
      </c>
      <c r="H8" s="100">
        <v>3.7417663718882443E-2</v>
      </c>
      <c r="I8" s="100">
        <v>2.5496231708073913E-2</v>
      </c>
      <c r="J8" s="100">
        <v>7.1214038276825598E-3</v>
      </c>
      <c r="K8" s="100">
        <v>5.7682820038231775E-3</v>
      </c>
      <c r="L8" s="148">
        <v>92.438280187714923</v>
      </c>
      <c r="M8" s="148">
        <v>120</v>
      </c>
      <c r="N8" s="148">
        <v>548</v>
      </c>
      <c r="O8" s="148">
        <v>9132</v>
      </c>
      <c r="P8" s="148">
        <v>100</v>
      </c>
      <c r="Q8" s="148">
        <v>25</v>
      </c>
      <c r="R8" s="100">
        <v>0.70699093331168728</v>
      </c>
      <c r="S8" s="100">
        <v>0.9208152252416828</v>
      </c>
      <c r="T8" s="100">
        <v>0.36508311988612291</v>
      </c>
      <c r="U8" s="100">
        <v>0.79956387591078326</v>
      </c>
      <c r="W8" s="148">
        <v>15.069547648886605</v>
      </c>
      <c r="X8" s="149">
        <v>490.3042390624679</v>
      </c>
      <c r="Y8" s="149">
        <v>15.117455261824601</v>
      </c>
      <c r="Z8" s="149">
        <v>601.13144440092844</v>
      </c>
      <c r="AA8" s="149">
        <v>4.7907612937995836E-2</v>
      </c>
      <c r="AB8" s="149">
        <v>110.82720533846054</v>
      </c>
      <c r="AD8" s="163">
        <f t="shared" si="0"/>
        <v>1506464.4606495982</v>
      </c>
      <c r="AE8" s="163">
        <f>Y8*cRatio-Z8</f>
        <v>1511144.3947380593</v>
      </c>
      <c r="AF8" s="163">
        <f t="shared" si="1"/>
        <v>4679.9340884611229</v>
      </c>
      <c r="AH8" s="165">
        <f t="shared" si="2"/>
        <v>0</v>
      </c>
      <c r="AI8" s="165">
        <f t="shared" si="3"/>
        <v>1</v>
      </c>
      <c r="AJ8" s="165">
        <f t="shared" si="4"/>
        <v>1</v>
      </c>
      <c r="AL8" s="47">
        <v>200</v>
      </c>
      <c r="AM8" s="47">
        <v>0.97499999999999998</v>
      </c>
      <c r="AN8" s="47">
        <v>2.5000000000000001E-2</v>
      </c>
      <c r="AO8" s="47">
        <v>2.5000000000000001E-2</v>
      </c>
    </row>
    <row r="9" spans="1:148" x14ac:dyDescent="0.25">
      <c r="A9" s="47">
        <v>4</v>
      </c>
      <c r="C9" s="100">
        <v>3.8934998905464373E-3</v>
      </c>
      <c r="D9" s="100">
        <v>1.3122704049699951E-2</v>
      </c>
      <c r="E9" s="100">
        <v>1.5989053461418212E-4</v>
      </c>
      <c r="F9" s="100">
        <v>0</v>
      </c>
      <c r="G9" s="100">
        <v>0.04</v>
      </c>
      <c r="H9" s="100">
        <v>3.7417663718882443E-2</v>
      </c>
      <c r="I9" s="100">
        <v>2.5496231708073913E-2</v>
      </c>
      <c r="J9" s="100">
        <v>7.1214038276825598E-3</v>
      </c>
      <c r="K9" s="100">
        <v>5.7682820038231775E-3</v>
      </c>
      <c r="L9" s="148">
        <v>92.438280187714923</v>
      </c>
      <c r="M9" s="148">
        <v>120</v>
      </c>
      <c r="N9" s="148">
        <v>548</v>
      </c>
      <c r="O9" s="148">
        <v>9132</v>
      </c>
      <c r="P9" s="148">
        <v>100</v>
      </c>
      <c r="Q9" s="148">
        <v>25</v>
      </c>
      <c r="R9" s="100">
        <v>0.71898320311085273</v>
      </c>
      <c r="S9" s="100">
        <v>0.94280422326302427</v>
      </c>
      <c r="T9" s="100">
        <v>0.43285403807039224</v>
      </c>
      <c r="U9" s="100">
        <v>0.14966990807299874</v>
      </c>
      <c r="W9" s="148">
        <v>15.776689395243832</v>
      </c>
      <c r="X9" s="149">
        <v>496.87470611962067</v>
      </c>
      <c r="Y9" s="149">
        <v>15.841353473098097</v>
      </c>
      <c r="Z9" s="149">
        <v>603.16820870830179</v>
      </c>
      <c r="AA9" s="149">
        <v>6.4664077854265756E-2</v>
      </c>
      <c r="AB9" s="149">
        <v>106.29350258868112</v>
      </c>
      <c r="AD9" s="163">
        <f t="shared" si="0"/>
        <v>1577172.0648182635</v>
      </c>
      <c r="AE9" s="163">
        <f>Y9*cRatio-Z9</f>
        <v>1583532.1791011014</v>
      </c>
      <c r="AF9" s="163">
        <f t="shared" si="1"/>
        <v>6360.1142828378943</v>
      </c>
      <c r="AH9" s="165">
        <f t="shared" si="2"/>
        <v>0</v>
      </c>
      <c r="AI9" s="165">
        <f t="shared" si="3"/>
        <v>1</v>
      </c>
      <c r="AJ9" s="165">
        <f t="shared" si="4"/>
        <v>1</v>
      </c>
      <c r="AL9" s="47">
        <v>300</v>
      </c>
      <c r="AM9" s="47">
        <v>0.97099999999999997</v>
      </c>
      <c r="AN9" s="47">
        <v>2.9000000000000001E-2</v>
      </c>
      <c r="AO9" s="47">
        <v>2.9000000000000001E-2</v>
      </c>
    </row>
    <row r="10" spans="1:148" x14ac:dyDescent="0.25">
      <c r="A10" s="47">
        <v>5</v>
      </c>
      <c r="C10" s="100">
        <v>2.9874926095298671E-3</v>
      </c>
      <c r="D10" s="100">
        <v>1.0288999302438151E-2</v>
      </c>
      <c r="E10" s="100">
        <v>7.3209198430975031E-5</v>
      </c>
      <c r="F10" s="100">
        <v>0</v>
      </c>
      <c r="G10" s="100">
        <v>0.04</v>
      </c>
      <c r="H10" s="100">
        <v>3.7417663718882443E-2</v>
      </c>
      <c r="I10" s="100">
        <v>2.5496231708073913E-2</v>
      </c>
      <c r="J10" s="100">
        <v>7.1214038276825598E-3</v>
      </c>
      <c r="K10" s="100">
        <v>5.7682820038231775E-3</v>
      </c>
      <c r="L10" s="148">
        <v>92.438280187714923</v>
      </c>
      <c r="M10" s="148">
        <v>120</v>
      </c>
      <c r="N10" s="148">
        <v>548</v>
      </c>
      <c r="O10" s="148">
        <v>9132</v>
      </c>
      <c r="P10" s="148">
        <v>100</v>
      </c>
      <c r="Q10" s="148">
        <v>25</v>
      </c>
      <c r="R10" s="100">
        <v>0.42765202978577671</v>
      </c>
      <c r="S10" s="100">
        <v>0.55260632316417435</v>
      </c>
      <c r="T10" s="100">
        <v>0.87842556801840466</v>
      </c>
      <c r="U10" s="100">
        <v>0.99995236123322861</v>
      </c>
      <c r="W10" s="148">
        <v>14.188004307413372</v>
      </c>
      <c r="X10" s="149">
        <v>485.00168805952035</v>
      </c>
      <c r="Y10" s="149">
        <v>14.23001496140456</v>
      </c>
      <c r="Z10" s="149">
        <v>609.57673278026016</v>
      </c>
      <c r="AA10" s="149">
        <v>4.2010653991187752E-2</v>
      </c>
      <c r="AB10" s="149">
        <v>124.57504472073981</v>
      </c>
      <c r="AD10" s="163">
        <f t="shared" si="0"/>
        <v>1418315.4290532777</v>
      </c>
      <c r="AE10" s="163">
        <f t="shared" ref="AE10:AE73" si="5">Y10*cRatio-Z10</f>
        <v>1422391.9194076757</v>
      </c>
      <c r="AF10" s="163">
        <f t="shared" si="1"/>
        <v>4076.4903543980358</v>
      </c>
      <c r="AH10" s="165">
        <f t="shared" si="2"/>
        <v>0</v>
      </c>
      <c r="AI10" s="165">
        <f t="shared" si="3"/>
        <v>1</v>
      </c>
      <c r="AJ10" s="165">
        <f t="shared" si="4"/>
        <v>1</v>
      </c>
      <c r="AL10" s="47">
        <v>400</v>
      </c>
      <c r="AM10" s="47">
        <v>0.96199999999999997</v>
      </c>
      <c r="AN10" s="47">
        <v>3.7999999999999999E-2</v>
      </c>
      <c r="AO10" s="47">
        <v>3.7999999999999999E-2</v>
      </c>
    </row>
    <row r="11" spans="1:148" x14ac:dyDescent="0.25">
      <c r="A11" s="47">
        <v>6</v>
      </c>
      <c r="C11" s="100">
        <v>4.2865063532988345E-3</v>
      </c>
      <c r="D11" s="100">
        <v>1.2302684113488005E-2</v>
      </c>
      <c r="E11" s="100">
        <v>1.3381731089807989E-5</v>
      </c>
      <c r="F11" s="100">
        <v>0</v>
      </c>
      <c r="G11" s="100">
        <v>0.04</v>
      </c>
      <c r="H11" s="100">
        <v>3.7417663718882443E-2</v>
      </c>
      <c r="I11" s="100">
        <v>2.5496231708073913E-2</v>
      </c>
      <c r="J11" s="100">
        <v>7.1214038276825598E-3</v>
      </c>
      <c r="K11" s="100">
        <v>5.7682820038231775E-3</v>
      </c>
      <c r="L11" s="148">
        <v>92.438280187714923</v>
      </c>
      <c r="M11" s="148">
        <v>120</v>
      </c>
      <c r="N11" s="148">
        <v>548</v>
      </c>
      <c r="O11" s="148">
        <v>9132</v>
      </c>
      <c r="P11" s="148">
        <v>100</v>
      </c>
      <c r="Q11" s="148">
        <v>25</v>
      </c>
      <c r="R11" s="100">
        <v>0.67152676189631566</v>
      </c>
      <c r="S11" s="100">
        <v>0.47668395515659684</v>
      </c>
      <c r="T11" s="100">
        <v>0.34690410703790164</v>
      </c>
      <c r="U11" s="100">
        <v>0.17323417583149103</v>
      </c>
      <c r="W11" s="148">
        <v>14.390782207191194</v>
      </c>
      <c r="X11" s="149">
        <v>477.27319690006885</v>
      </c>
      <c r="Y11" s="149">
        <v>14.427357174915027</v>
      </c>
      <c r="Z11" s="149">
        <v>613.15818149389906</v>
      </c>
      <c r="AA11" s="149">
        <v>3.6574967723833396E-2</v>
      </c>
      <c r="AB11" s="149">
        <v>135.88498459383021</v>
      </c>
      <c r="AD11" s="163">
        <f t="shared" si="0"/>
        <v>1438600.9475222193</v>
      </c>
      <c r="AE11" s="163">
        <f t="shared" si="5"/>
        <v>1442122.5593100088</v>
      </c>
      <c r="AF11" s="163">
        <f t="shared" si="1"/>
        <v>3521.6117877895094</v>
      </c>
      <c r="AH11" s="165">
        <f t="shared" si="2"/>
        <v>0</v>
      </c>
      <c r="AI11" s="165">
        <f t="shared" si="3"/>
        <v>1</v>
      </c>
      <c r="AJ11" s="165">
        <f t="shared" si="4"/>
        <v>1</v>
      </c>
      <c r="AL11" s="47">
        <v>500</v>
      </c>
      <c r="AM11" s="47">
        <v>0.95399999999999996</v>
      </c>
      <c r="AN11" s="47">
        <v>4.5999999999999999E-2</v>
      </c>
      <c r="AO11" s="47">
        <v>4.5999999999999999E-2</v>
      </c>
    </row>
    <row r="12" spans="1:148" x14ac:dyDescent="0.25">
      <c r="A12" s="47">
        <v>7</v>
      </c>
      <c r="C12" s="100">
        <v>6.9183823037748393E-3</v>
      </c>
      <c r="D12" s="100">
        <v>1.1701755258510915E-2</v>
      </c>
      <c r="E12" s="100">
        <v>4.3185723340856553E-5</v>
      </c>
      <c r="F12" s="100">
        <v>0</v>
      </c>
      <c r="G12" s="100">
        <v>0.04</v>
      </c>
      <c r="H12" s="100">
        <v>3.7417663718882443E-2</v>
      </c>
      <c r="I12" s="100">
        <v>2.5496231708073913E-2</v>
      </c>
      <c r="J12" s="100">
        <v>7.1214038276825598E-3</v>
      </c>
      <c r="K12" s="100">
        <v>5.7682820038231775E-3</v>
      </c>
      <c r="L12" s="148">
        <v>92.438280187714923</v>
      </c>
      <c r="M12" s="148">
        <v>120</v>
      </c>
      <c r="N12" s="148">
        <v>548</v>
      </c>
      <c r="O12" s="148">
        <v>9132</v>
      </c>
      <c r="P12" s="148">
        <v>100</v>
      </c>
      <c r="Q12" s="148">
        <v>25</v>
      </c>
      <c r="R12" s="100">
        <v>0.75741011958921067</v>
      </c>
      <c r="S12" s="100">
        <v>0.96313158021232415</v>
      </c>
      <c r="T12" s="100">
        <v>0.97505614408208352</v>
      </c>
      <c r="U12" s="100">
        <v>4.9888327182172759E-13</v>
      </c>
      <c r="W12" s="148">
        <v>14.624442879986544</v>
      </c>
      <c r="X12" s="149">
        <v>568.57074055769795</v>
      </c>
      <c r="Y12" s="149">
        <v>14.664322784108371</v>
      </c>
      <c r="Z12" s="149">
        <v>615.75496938112076</v>
      </c>
      <c r="AA12" s="149">
        <v>3.9879904121827181E-2</v>
      </c>
      <c r="AB12" s="149">
        <v>47.184228823422814</v>
      </c>
      <c r="AD12" s="163">
        <f t="shared" si="0"/>
        <v>1461875.7172580967</v>
      </c>
      <c r="AE12" s="163">
        <f t="shared" si="5"/>
        <v>1465816.523441456</v>
      </c>
      <c r="AF12" s="163">
        <f t="shared" si="1"/>
        <v>3940.8061833592951</v>
      </c>
      <c r="AH12" s="165">
        <f t="shared" si="2"/>
        <v>0</v>
      </c>
      <c r="AI12" s="165">
        <f t="shared" si="3"/>
        <v>1</v>
      </c>
      <c r="AJ12" s="165">
        <f t="shared" si="4"/>
        <v>1</v>
      </c>
      <c r="AL12" s="47">
        <v>600</v>
      </c>
      <c r="AM12" s="47">
        <v>0.94899999999999995</v>
      </c>
      <c r="AN12" s="47">
        <v>5.0999999999999997E-2</v>
      </c>
      <c r="AO12" s="47">
        <v>5.0999999999999997E-2</v>
      </c>
    </row>
    <row r="13" spans="1:148" x14ac:dyDescent="0.25">
      <c r="A13" s="47">
        <v>8</v>
      </c>
      <c r="C13" s="100">
        <v>5.0553941991116139E-3</v>
      </c>
      <c r="D13" s="100">
        <v>1.4714188820428076E-2</v>
      </c>
      <c r="E13" s="100">
        <v>8.1457982324146757E-7</v>
      </c>
      <c r="F13" s="100">
        <v>0</v>
      </c>
      <c r="G13" s="100">
        <v>0.04</v>
      </c>
      <c r="H13" s="100">
        <v>3.7417663718882443E-2</v>
      </c>
      <c r="I13" s="100">
        <v>2.5496231708073913E-2</v>
      </c>
      <c r="J13" s="100">
        <v>7.1214038276825598E-3</v>
      </c>
      <c r="K13" s="100">
        <v>5.7682820038231775E-3</v>
      </c>
      <c r="L13" s="148">
        <v>92.438280187714923</v>
      </c>
      <c r="M13" s="148">
        <v>120</v>
      </c>
      <c r="N13" s="148">
        <v>548</v>
      </c>
      <c r="O13" s="148">
        <v>9132</v>
      </c>
      <c r="P13" s="148">
        <v>100</v>
      </c>
      <c r="Q13" s="148">
        <v>25</v>
      </c>
      <c r="R13" s="100">
        <v>0.44580830308505465</v>
      </c>
      <c r="S13" s="100">
        <v>0.9964246036836385</v>
      </c>
      <c r="T13" s="100">
        <v>0.65228029871378035</v>
      </c>
      <c r="U13" s="100">
        <v>5.0448738454654232E-5</v>
      </c>
      <c r="W13" s="148">
        <v>14.023814756947516</v>
      </c>
      <c r="X13" s="149">
        <v>479.23723458479543</v>
      </c>
      <c r="Y13" s="149">
        <v>14.061784877273986</v>
      </c>
      <c r="Z13" s="149">
        <v>590.71130099852451</v>
      </c>
      <c r="AA13" s="149">
        <v>3.797012032647018E-2</v>
      </c>
      <c r="AB13" s="149">
        <v>111.47406641372908</v>
      </c>
      <c r="AD13" s="163">
        <f t="shared" si="0"/>
        <v>1401902.2384601668</v>
      </c>
      <c r="AE13" s="163">
        <f t="shared" si="5"/>
        <v>1405587.7764264001</v>
      </c>
      <c r="AF13" s="163">
        <f t="shared" si="1"/>
        <v>3685.5379662332889</v>
      </c>
      <c r="AH13" s="165">
        <f t="shared" si="2"/>
        <v>0</v>
      </c>
      <c r="AI13" s="165">
        <f t="shared" si="3"/>
        <v>1</v>
      </c>
      <c r="AJ13" s="165">
        <f t="shared" si="4"/>
        <v>1</v>
      </c>
      <c r="AL13" s="47">
        <v>700</v>
      </c>
      <c r="AM13" s="47">
        <v>0.93300000000000005</v>
      </c>
      <c r="AN13" s="47">
        <v>6.7000000000000004E-2</v>
      </c>
      <c r="AO13" s="47">
        <v>6.7000000000000004E-2</v>
      </c>
    </row>
    <row r="14" spans="1:148" x14ac:dyDescent="0.25">
      <c r="A14" s="47">
        <v>9</v>
      </c>
      <c r="C14" s="100">
        <v>4.4445745715478019E-3</v>
      </c>
      <c r="D14" s="100">
        <v>1.1875330759179237E-2</v>
      </c>
      <c r="E14" s="100">
        <v>5.3504202431320369E-4</v>
      </c>
      <c r="F14" s="100">
        <v>0</v>
      </c>
      <c r="G14" s="100">
        <v>0.04</v>
      </c>
      <c r="H14" s="100">
        <v>3.7417663718882443E-2</v>
      </c>
      <c r="I14" s="100">
        <v>2.5496231708073913E-2</v>
      </c>
      <c r="J14" s="100">
        <v>7.1214038276825598E-3</v>
      </c>
      <c r="K14" s="100">
        <v>5.7682820038231775E-3</v>
      </c>
      <c r="L14" s="148">
        <v>92.438280187714923</v>
      </c>
      <c r="M14" s="148">
        <v>120</v>
      </c>
      <c r="N14" s="148">
        <v>548</v>
      </c>
      <c r="O14" s="148">
        <v>9132</v>
      </c>
      <c r="P14" s="148">
        <v>100</v>
      </c>
      <c r="Q14" s="148">
        <v>25</v>
      </c>
      <c r="R14" s="100">
        <v>0.83312863345477417</v>
      </c>
      <c r="S14" s="100">
        <v>4.608879750354101E-4</v>
      </c>
      <c r="T14" s="100">
        <v>0.17263544617506393</v>
      </c>
      <c r="U14" s="100">
        <v>5.996786338592671E-2</v>
      </c>
      <c r="W14" s="148">
        <v>14.293293560088149</v>
      </c>
      <c r="X14" s="149">
        <v>496.54140019292203</v>
      </c>
      <c r="Y14" s="149">
        <v>14.320507428471792</v>
      </c>
      <c r="Z14" s="149">
        <v>609.25764474560174</v>
      </c>
      <c r="AA14" s="149">
        <v>2.7213868383643813E-2</v>
      </c>
      <c r="AB14" s="149">
        <v>112.71624455267971</v>
      </c>
      <c r="AD14" s="163">
        <f t="shared" si="0"/>
        <v>1428832.8146086219</v>
      </c>
      <c r="AE14" s="163">
        <f t="shared" si="5"/>
        <v>1431441.4852024338</v>
      </c>
      <c r="AF14" s="163">
        <f t="shared" si="1"/>
        <v>2608.6705938117016</v>
      </c>
      <c r="AH14" s="165">
        <f t="shared" si="2"/>
        <v>0</v>
      </c>
      <c r="AI14" s="165">
        <f t="shared" si="3"/>
        <v>1</v>
      </c>
      <c r="AJ14" s="165">
        <f t="shared" si="4"/>
        <v>1</v>
      </c>
      <c r="AL14" s="47">
        <v>800</v>
      </c>
      <c r="AM14" s="47">
        <v>0.92200000000000004</v>
      </c>
      <c r="AN14" s="47">
        <v>7.8E-2</v>
      </c>
      <c r="AO14" s="47">
        <v>7.8E-2</v>
      </c>
    </row>
    <row r="15" spans="1:148" x14ac:dyDescent="0.25">
      <c r="A15" s="47">
        <v>10</v>
      </c>
      <c r="C15" s="100">
        <v>8.3203008609581408E-3</v>
      </c>
      <c r="D15" s="100">
        <v>9.5269931952259024E-3</v>
      </c>
      <c r="E15" s="100">
        <v>3.3024584641161276E-5</v>
      </c>
      <c r="F15" s="100">
        <v>0</v>
      </c>
      <c r="G15" s="100">
        <v>0.04</v>
      </c>
      <c r="H15" s="100">
        <v>3.7417663718882443E-2</v>
      </c>
      <c r="I15" s="100">
        <v>2.5496231708073913E-2</v>
      </c>
      <c r="J15" s="100">
        <v>7.1214038276825598E-3</v>
      </c>
      <c r="K15" s="100">
        <v>5.7682820038231775E-3</v>
      </c>
      <c r="L15" s="148">
        <v>92.438280187714923</v>
      </c>
      <c r="M15" s="148">
        <v>120</v>
      </c>
      <c r="N15" s="148">
        <v>548</v>
      </c>
      <c r="O15" s="148">
        <v>9132</v>
      </c>
      <c r="P15" s="148">
        <v>100</v>
      </c>
      <c r="Q15" s="148">
        <v>25</v>
      </c>
      <c r="R15" s="100">
        <v>0.8199493471801419</v>
      </c>
      <c r="S15" s="100">
        <v>0.26622223334857492</v>
      </c>
      <c r="T15" s="100">
        <v>5.3506885078531845E-2</v>
      </c>
      <c r="U15" s="100">
        <v>0.99961602860499865</v>
      </c>
      <c r="W15" s="148">
        <v>13.642791542303097</v>
      </c>
      <c r="X15" s="149">
        <v>509.88709258614489</v>
      </c>
      <c r="Y15" s="149">
        <v>13.674259830669023</v>
      </c>
      <c r="Z15" s="149">
        <v>603.8062118268125</v>
      </c>
      <c r="AA15" s="149">
        <v>3.146828836592519E-2</v>
      </c>
      <c r="AB15" s="149">
        <v>93.919119240667612</v>
      </c>
      <c r="AD15" s="163">
        <f t="shared" si="0"/>
        <v>1363769.2671377235</v>
      </c>
      <c r="AE15" s="163">
        <f t="shared" si="5"/>
        <v>1366822.1768550754</v>
      </c>
      <c r="AF15" s="163">
        <f t="shared" si="1"/>
        <v>3052.9097173518517</v>
      </c>
      <c r="AH15" s="165">
        <f t="shared" si="2"/>
        <v>0</v>
      </c>
      <c r="AI15" s="165">
        <f t="shared" si="3"/>
        <v>1</v>
      </c>
      <c r="AJ15" s="165">
        <f t="shared" si="4"/>
        <v>1</v>
      </c>
      <c r="AL15" s="47">
        <v>900</v>
      </c>
      <c r="AM15" s="47">
        <v>0.90800000000000003</v>
      </c>
      <c r="AN15" s="47">
        <v>9.1999999999999998E-2</v>
      </c>
      <c r="AO15" s="47">
        <v>9.1999999999999998E-2</v>
      </c>
    </row>
    <row r="16" spans="1:148" x14ac:dyDescent="0.25">
      <c r="A16" s="47">
        <v>11</v>
      </c>
      <c r="C16" s="100">
        <v>6.5389047954844681E-3</v>
      </c>
      <c r="D16" s="100">
        <v>1.0336058959001262E-2</v>
      </c>
      <c r="E16" s="100">
        <v>2.7842952991302716E-7</v>
      </c>
      <c r="F16" s="100">
        <v>0</v>
      </c>
      <c r="G16" s="100">
        <v>0.04</v>
      </c>
      <c r="H16" s="100">
        <v>3.7417663718882443E-2</v>
      </c>
      <c r="I16" s="100">
        <v>2.5496231708073913E-2</v>
      </c>
      <c r="J16" s="100">
        <v>7.1214038276825598E-3</v>
      </c>
      <c r="K16" s="100">
        <v>5.7682820038231775E-3</v>
      </c>
      <c r="L16" s="148">
        <v>92.438280187714923</v>
      </c>
      <c r="M16" s="148">
        <v>120</v>
      </c>
      <c r="N16" s="148">
        <v>548</v>
      </c>
      <c r="O16" s="148">
        <v>9132</v>
      </c>
      <c r="P16" s="148">
        <v>100</v>
      </c>
      <c r="Q16" s="148">
        <v>25</v>
      </c>
      <c r="R16" s="100">
        <v>0.64037498646558111</v>
      </c>
      <c r="S16" s="100">
        <v>0.29938770357506161</v>
      </c>
      <c r="T16" s="100">
        <v>4.1946863486651977E-2</v>
      </c>
      <c r="U16" s="100">
        <v>9.9952595141894704E-5</v>
      </c>
      <c r="W16" s="148">
        <v>13.501891696489201</v>
      </c>
      <c r="X16" s="149">
        <v>510.65956392030017</v>
      </c>
      <c r="Y16" s="149">
        <v>13.538604739536654</v>
      </c>
      <c r="Z16" s="149">
        <v>600.37771844388965</v>
      </c>
      <c r="AA16" s="149">
        <v>3.6713043047452487E-2</v>
      </c>
      <c r="AB16" s="149">
        <v>89.718154523589476</v>
      </c>
      <c r="AD16" s="163">
        <f t="shared" si="0"/>
        <v>1349678.510085</v>
      </c>
      <c r="AE16" s="163">
        <f t="shared" si="5"/>
        <v>1353260.0962352215</v>
      </c>
      <c r="AF16" s="163">
        <f t="shared" si="1"/>
        <v>3581.5861502216594</v>
      </c>
      <c r="AH16" s="165">
        <f t="shared" si="2"/>
        <v>0</v>
      </c>
      <c r="AI16" s="165">
        <f t="shared" si="3"/>
        <v>1</v>
      </c>
      <c r="AJ16" s="165">
        <f t="shared" si="4"/>
        <v>1</v>
      </c>
      <c r="AL16" s="47">
        <v>1000</v>
      </c>
      <c r="AM16" s="47">
        <v>0.88600000000000001</v>
      </c>
      <c r="AN16" s="47">
        <v>0.114</v>
      </c>
      <c r="AO16" s="47">
        <v>0.114</v>
      </c>
    </row>
    <row r="17" spans="1:41" x14ac:dyDescent="0.25">
      <c r="A17" s="47">
        <v>12</v>
      </c>
      <c r="C17" s="100">
        <v>5.8499681294684747E-3</v>
      </c>
      <c r="D17" s="100">
        <v>1.4970877997100618E-2</v>
      </c>
      <c r="E17" s="100">
        <v>2.0744811414441511E-4</v>
      </c>
      <c r="F17" s="100">
        <v>0</v>
      </c>
      <c r="G17" s="100">
        <v>0.04</v>
      </c>
      <c r="H17" s="100">
        <v>3.7417663718882443E-2</v>
      </c>
      <c r="I17" s="100">
        <v>2.5496231708073913E-2</v>
      </c>
      <c r="J17" s="100">
        <v>7.1214038276825598E-3</v>
      </c>
      <c r="K17" s="100">
        <v>5.7682820038231775E-3</v>
      </c>
      <c r="L17" s="148">
        <v>92.438280187714923</v>
      </c>
      <c r="M17" s="148">
        <v>120</v>
      </c>
      <c r="N17" s="148">
        <v>548</v>
      </c>
      <c r="O17" s="148">
        <v>9132</v>
      </c>
      <c r="P17" s="148">
        <v>100</v>
      </c>
      <c r="Q17" s="148">
        <v>25</v>
      </c>
      <c r="R17" s="100">
        <v>0.63574876796287072</v>
      </c>
      <c r="S17" s="100">
        <v>0.97087441548089792</v>
      </c>
      <c r="T17" s="100">
        <v>0.9986697251086557</v>
      </c>
      <c r="U17" s="100">
        <v>0.77458151350274285</v>
      </c>
      <c r="W17" s="148">
        <v>15.083727509190849</v>
      </c>
      <c r="X17" s="149">
        <v>463.88401068147169</v>
      </c>
      <c r="Y17" s="149">
        <v>15.113307003733414</v>
      </c>
      <c r="Z17" s="149">
        <v>606.99903466712544</v>
      </c>
      <c r="AA17" s="149">
        <v>2.9579494542565143E-2</v>
      </c>
      <c r="AB17" s="149">
        <v>143.11502398565375</v>
      </c>
      <c r="AD17" s="163">
        <f t="shared" si="0"/>
        <v>1507908.8669084036</v>
      </c>
      <c r="AE17" s="163">
        <f t="shared" si="5"/>
        <v>1510723.7013386742</v>
      </c>
      <c r="AF17" s="163">
        <f t="shared" si="1"/>
        <v>2814.8344302708606</v>
      </c>
      <c r="AH17" s="165">
        <f t="shared" si="2"/>
        <v>0</v>
      </c>
      <c r="AI17" s="165">
        <f t="shared" si="3"/>
        <v>1</v>
      </c>
      <c r="AJ17" s="165">
        <f t="shared" si="4"/>
        <v>1</v>
      </c>
      <c r="AL17" s="47">
        <v>1500</v>
      </c>
      <c r="AM17" s="47">
        <v>0.78400000000000003</v>
      </c>
      <c r="AN17" s="47">
        <v>0.216</v>
      </c>
      <c r="AO17" s="47">
        <v>0.216</v>
      </c>
    </row>
    <row r="18" spans="1:41" x14ac:dyDescent="0.25">
      <c r="A18" s="47">
        <v>13</v>
      </c>
      <c r="C18" s="100">
        <v>4.5960230703876327E-3</v>
      </c>
      <c r="D18" s="100">
        <v>1.204359731968907E-2</v>
      </c>
      <c r="E18" s="100">
        <v>4.3626890894882299E-5</v>
      </c>
      <c r="F18" s="100">
        <v>0</v>
      </c>
      <c r="G18" s="100">
        <v>0.04</v>
      </c>
      <c r="H18" s="100">
        <v>3.7417663718882443E-2</v>
      </c>
      <c r="I18" s="100">
        <v>2.5496231708073913E-2</v>
      </c>
      <c r="J18" s="100">
        <v>7.1214038276825598E-3</v>
      </c>
      <c r="K18" s="100">
        <v>5.7682820038231775E-3</v>
      </c>
      <c r="L18" s="148">
        <v>92.438280187714923</v>
      </c>
      <c r="M18" s="148">
        <v>120</v>
      </c>
      <c r="N18" s="148">
        <v>548</v>
      </c>
      <c r="O18" s="148">
        <v>9132</v>
      </c>
      <c r="P18" s="148">
        <v>100</v>
      </c>
      <c r="Q18" s="148">
        <v>25</v>
      </c>
      <c r="R18" s="100">
        <v>0.70954546551670161</v>
      </c>
      <c r="S18" s="100">
        <v>0.65762330197308994</v>
      </c>
      <c r="T18" s="100">
        <v>0.98278588092586172</v>
      </c>
      <c r="U18" s="100">
        <v>6.5230823949629965E-2</v>
      </c>
      <c r="W18" s="148">
        <v>15.157140565597102</v>
      </c>
      <c r="X18" s="149">
        <v>544.22841078864678</v>
      </c>
      <c r="Y18" s="149">
        <v>15.222566763856218</v>
      </c>
      <c r="Z18" s="149">
        <v>600.59504878407415</v>
      </c>
      <c r="AA18" s="149">
        <v>6.5426198259116219E-2</v>
      </c>
      <c r="AB18" s="149">
        <v>56.366637995427368</v>
      </c>
      <c r="AD18" s="163">
        <f t="shared" si="0"/>
        <v>1515169.8281489215</v>
      </c>
      <c r="AE18" s="163">
        <f t="shared" si="5"/>
        <v>1521656.0813368377</v>
      </c>
      <c r="AF18" s="163">
        <f t="shared" si="1"/>
        <v>6486.2531879161943</v>
      </c>
      <c r="AH18" s="165">
        <f t="shared" si="2"/>
        <v>0</v>
      </c>
      <c r="AI18" s="165">
        <f t="shared" si="3"/>
        <v>1</v>
      </c>
      <c r="AJ18" s="165">
        <f t="shared" si="4"/>
        <v>1</v>
      </c>
      <c r="AL18" s="47">
        <v>2000</v>
      </c>
      <c r="AM18" s="47">
        <v>0.64200000000000002</v>
      </c>
      <c r="AN18" s="47">
        <v>0.35799999999999998</v>
      </c>
      <c r="AO18" s="47">
        <v>0.35799999999999998</v>
      </c>
    </row>
    <row r="19" spans="1:41" x14ac:dyDescent="0.25">
      <c r="A19" s="47">
        <v>14</v>
      </c>
      <c r="C19" s="100">
        <v>6.8242192745111563E-3</v>
      </c>
      <c r="D19" s="100">
        <v>1.1923142269939291E-2</v>
      </c>
      <c r="E19" s="100">
        <v>2.1208219624727083E-5</v>
      </c>
      <c r="F19" s="100">
        <v>0</v>
      </c>
      <c r="G19" s="100">
        <v>0.04</v>
      </c>
      <c r="H19" s="100">
        <v>3.7417663718882443E-2</v>
      </c>
      <c r="I19" s="100">
        <v>2.5496231708073913E-2</v>
      </c>
      <c r="J19" s="100">
        <v>7.1214038276825598E-3</v>
      </c>
      <c r="K19" s="100">
        <v>5.7682820038231775E-3</v>
      </c>
      <c r="L19" s="148">
        <v>92.438280187714923</v>
      </c>
      <c r="M19" s="148">
        <v>120</v>
      </c>
      <c r="N19" s="148">
        <v>548</v>
      </c>
      <c r="O19" s="148">
        <v>9132</v>
      </c>
      <c r="P19" s="148">
        <v>100</v>
      </c>
      <c r="Q19" s="148">
        <v>25</v>
      </c>
      <c r="R19" s="100">
        <v>0.8429828050523851</v>
      </c>
      <c r="S19" s="100">
        <v>0.95003064863613162</v>
      </c>
      <c r="T19" s="100">
        <v>5.9392499867203484E-2</v>
      </c>
      <c r="U19" s="100">
        <v>1.3758755245536202E-4</v>
      </c>
      <c r="W19" s="148">
        <v>14.234219892056915</v>
      </c>
      <c r="X19" s="149">
        <v>596.08106625254834</v>
      </c>
      <c r="Y19" s="149">
        <v>14.284956207151978</v>
      </c>
      <c r="Z19" s="149">
        <v>645.51623575257247</v>
      </c>
      <c r="AA19" s="149">
        <v>5.0736315095063489E-2</v>
      </c>
      <c r="AB19" s="149">
        <v>49.435169500024131</v>
      </c>
      <c r="AD19" s="163">
        <f t="shared" si="0"/>
        <v>1422825.9081394388</v>
      </c>
      <c r="AE19" s="163">
        <f t="shared" si="5"/>
        <v>1427850.1044794454</v>
      </c>
      <c r="AF19" s="163">
        <f t="shared" si="1"/>
        <v>5024.196340006325</v>
      </c>
      <c r="AH19" s="165">
        <f t="shared" si="2"/>
        <v>0</v>
      </c>
      <c r="AI19" s="165">
        <f t="shared" si="3"/>
        <v>1</v>
      </c>
      <c r="AJ19" s="165">
        <f t="shared" si="4"/>
        <v>1</v>
      </c>
      <c r="AL19" s="47">
        <v>2500</v>
      </c>
      <c r="AM19" s="47">
        <v>0.47699999999999998</v>
      </c>
      <c r="AN19" s="47">
        <v>0.52300000000000002</v>
      </c>
      <c r="AO19" s="47">
        <v>0.52300000000000002</v>
      </c>
    </row>
    <row r="20" spans="1:41" x14ac:dyDescent="0.25">
      <c r="A20" s="47">
        <v>15</v>
      </c>
      <c r="C20" s="100">
        <v>6.0464012184929805E-3</v>
      </c>
      <c r="D20" s="100">
        <v>9.4325647916821184E-3</v>
      </c>
      <c r="E20" s="100">
        <v>1.4271445429880902E-4</v>
      </c>
      <c r="F20" s="100">
        <v>0</v>
      </c>
      <c r="G20" s="100">
        <v>0.04</v>
      </c>
      <c r="H20" s="100">
        <v>3.7417663718882443E-2</v>
      </c>
      <c r="I20" s="100">
        <v>2.5496231708073913E-2</v>
      </c>
      <c r="J20" s="100">
        <v>7.1214038276825598E-3</v>
      </c>
      <c r="K20" s="100">
        <v>5.7682820038231775E-3</v>
      </c>
      <c r="L20" s="148">
        <v>92.438280187714923</v>
      </c>
      <c r="M20" s="148">
        <v>120</v>
      </c>
      <c r="N20" s="148">
        <v>548</v>
      </c>
      <c r="O20" s="148">
        <v>9132</v>
      </c>
      <c r="P20" s="148">
        <v>100</v>
      </c>
      <c r="Q20" s="148">
        <v>25</v>
      </c>
      <c r="R20" s="100">
        <v>0.5767547452966667</v>
      </c>
      <c r="S20" s="100">
        <v>0.94813707528261237</v>
      </c>
      <c r="T20" s="100">
        <v>0.99346342182271141</v>
      </c>
      <c r="U20" s="100">
        <v>8.3237844174095399E-6</v>
      </c>
      <c r="W20" s="148">
        <v>14.112936258409823</v>
      </c>
      <c r="X20" s="149">
        <v>525.22792687520598</v>
      </c>
      <c r="Y20" s="149">
        <v>14.144986885483766</v>
      </c>
      <c r="Z20" s="149">
        <v>618.79219567511393</v>
      </c>
      <c r="AA20" s="149">
        <v>3.2050627073942906E-2</v>
      </c>
      <c r="AB20" s="149">
        <v>93.56426879990795</v>
      </c>
      <c r="AD20" s="163">
        <f t="shared" si="0"/>
        <v>1410768.397914107</v>
      </c>
      <c r="AE20" s="163">
        <f t="shared" si="5"/>
        <v>1413879.8963527014</v>
      </c>
      <c r="AF20" s="163">
        <f t="shared" si="1"/>
        <v>3111.4984385943826</v>
      </c>
      <c r="AH20" s="165">
        <f t="shared" si="2"/>
        <v>0</v>
      </c>
      <c r="AI20" s="165">
        <f t="shared" si="3"/>
        <v>1</v>
      </c>
      <c r="AJ20" s="165">
        <f t="shared" si="4"/>
        <v>1</v>
      </c>
      <c r="AL20" s="47">
        <v>3000</v>
      </c>
      <c r="AM20" s="47">
        <v>0.36799999999999999</v>
      </c>
      <c r="AN20" s="47">
        <v>0.63200000000000001</v>
      </c>
      <c r="AO20" s="47">
        <v>0.63200000000000001</v>
      </c>
    </row>
    <row r="21" spans="1:41" x14ac:dyDescent="0.25">
      <c r="A21" s="47">
        <v>16</v>
      </c>
      <c r="C21" s="100">
        <v>5.5003850057577797E-3</v>
      </c>
      <c r="D21" s="100">
        <v>1.4042414512868362E-2</v>
      </c>
      <c r="E21" s="100">
        <v>2.0893710729091473E-5</v>
      </c>
      <c r="F21" s="100">
        <v>0</v>
      </c>
      <c r="G21" s="100">
        <v>0.04</v>
      </c>
      <c r="H21" s="100">
        <v>3.7417663718882443E-2</v>
      </c>
      <c r="I21" s="100">
        <v>2.5496231708073913E-2</v>
      </c>
      <c r="J21" s="100">
        <v>7.1214038276825598E-3</v>
      </c>
      <c r="K21" s="100">
        <v>5.7682820038231775E-3</v>
      </c>
      <c r="L21" s="148">
        <v>92.438280187714923</v>
      </c>
      <c r="M21" s="148">
        <v>120</v>
      </c>
      <c r="N21" s="148">
        <v>548</v>
      </c>
      <c r="O21" s="148">
        <v>9132</v>
      </c>
      <c r="P21" s="148">
        <v>100</v>
      </c>
      <c r="Q21" s="148">
        <v>25</v>
      </c>
      <c r="R21" s="100">
        <v>0.76555014427286061</v>
      </c>
      <c r="S21" s="100">
        <v>0.95934712949684142</v>
      </c>
      <c r="T21" s="100">
        <v>1.0007736732773625E-4</v>
      </c>
      <c r="U21" s="100">
        <v>0.91329748293931834</v>
      </c>
      <c r="W21" s="148">
        <v>15.086279280633729</v>
      </c>
      <c r="X21" s="149">
        <v>474.64944274045865</v>
      </c>
      <c r="Y21" s="149">
        <v>15.120680536166772</v>
      </c>
      <c r="Z21" s="149">
        <v>597.53355848101046</v>
      </c>
      <c r="AA21" s="149">
        <v>3.440125553304263E-2</v>
      </c>
      <c r="AB21" s="149">
        <v>122.88411574055181</v>
      </c>
      <c r="AD21" s="163">
        <f t="shared" si="0"/>
        <v>1508153.2786206324</v>
      </c>
      <c r="AE21" s="163">
        <f t="shared" si="5"/>
        <v>1511470.5200581963</v>
      </c>
      <c r="AF21" s="163">
        <f t="shared" si="1"/>
        <v>3317.2414375637113</v>
      </c>
      <c r="AH21" s="165">
        <f t="shared" si="2"/>
        <v>0</v>
      </c>
      <c r="AI21" s="165">
        <f t="shared" si="3"/>
        <v>1</v>
      </c>
      <c r="AJ21" s="165">
        <f t="shared" si="4"/>
        <v>1</v>
      </c>
      <c r="AL21" s="47">
        <v>3500</v>
      </c>
      <c r="AM21" s="47">
        <v>0.26900000000000002</v>
      </c>
      <c r="AN21" s="47">
        <v>0.73099999999999998</v>
      </c>
      <c r="AO21" s="47">
        <v>0.73099999999999998</v>
      </c>
    </row>
    <row r="22" spans="1:41" x14ac:dyDescent="0.25">
      <c r="A22" s="47">
        <v>17</v>
      </c>
      <c r="C22" s="100">
        <v>6.2474703451727009E-3</v>
      </c>
      <c r="D22" s="100">
        <v>9.6985170487502749E-3</v>
      </c>
      <c r="E22" s="100">
        <v>2.9454005183748855E-4</v>
      </c>
      <c r="F22" s="100">
        <v>0</v>
      </c>
      <c r="G22" s="100">
        <v>0.04</v>
      </c>
      <c r="H22" s="100">
        <v>3.7417663718882443E-2</v>
      </c>
      <c r="I22" s="100">
        <v>2.5496231708073913E-2</v>
      </c>
      <c r="J22" s="100">
        <v>7.1214038276825598E-3</v>
      </c>
      <c r="K22" s="100">
        <v>5.7682820038231775E-3</v>
      </c>
      <c r="L22" s="148">
        <v>92.438280187714923</v>
      </c>
      <c r="M22" s="148">
        <v>120</v>
      </c>
      <c r="N22" s="148">
        <v>548</v>
      </c>
      <c r="O22" s="148">
        <v>9132</v>
      </c>
      <c r="P22" s="148">
        <v>100</v>
      </c>
      <c r="Q22" s="148">
        <v>25</v>
      </c>
      <c r="R22" s="100">
        <v>0.64374632913359253</v>
      </c>
      <c r="S22" s="100">
        <v>0.80022624401727382</v>
      </c>
      <c r="T22" s="100">
        <v>0.89288574730305326</v>
      </c>
      <c r="U22" s="100">
        <v>0.35039977618381324</v>
      </c>
      <c r="W22" s="148">
        <v>14.271748474580612</v>
      </c>
      <c r="X22" s="149">
        <v>469.12567161960567</v>
      </c>
      <c r="Y22" s="149">
        <v>14.295210239561033</v>
      </c>
      <c r="Z22" s="149">
        <v>599.06915973295531</v>
      </c>
      <c r="AA22" s="149">
        <v>2.3461764980421407E-2</v>
      </c>
      <c r="AB22" s="149">
        <v>129.94348811334964</v>
      </c>
      <c r="AD22" s="163">
        <f t="shared" si="0"/>
        <v>1426705.7217864415</v>
      </c>
      <c r="AE22" s="163">
        <f t="shared" si="5"/>
        <v>1428921.9547963704</v>
      </c>
      <c r="AF22" s="163">
        <f t="shared" si="1"/>
        <v>2216.233009928791</v>
      </c>
      <c r="AH22" s="165">
        <f t="shared" si="2"/>
        <v>0</v>
      </c>
      <c r="AI22" s="165">
        <f t="shared" si="3"/>
        <v>1</v>
      </c>
      <c r="AJ22" s="165">
        <f t="shared" si="4"/>
        <v>1</v>
      </c>
      <c r="AL22" s="47">
        <v>4000</v>
      </c>
      <c r="AM22" s="47">
        <v>0.193</v>
      </c>
      <c r="AN22" s="47">
        <v>0.80700000000000005</v>
      </c>
      <c r="AO22" s="47">
        <v>0.80700000000000005</v>
      </c>
    </row>
    <row r="23" spans="1:41" x14ac:dyDescent="0.25">
      <c r="A23" s="47">
        <v>18</v>
      </c>
      <c r="C23" s="100">
        <v>4.8342770075104581E-3</v>
      </c>
      <c r="D23" s="100">
        <v>1.1492224894526032E-2</v>
      </c>
      <c r="E23" s="100">
        <v>7.0251482984998311E-7</v>
      </c>
      <c r="F23" s="100">
        <v>0</v>
      </c>
      <c r="G23" s="100">
        <v>0.04</v>
      </c>
      <c r="H23" s="100">
        <v>3.7417663718882443E-2</v>
      </c>
      <c r="I23" s="100">
        <v>2.5496231708073913E-2</v>
      </c>
      <c r="J23" s="100">
        <v>7.1214038276825598E-3</v>
      </c>
      <c r="K23" s="100">
        <v>5.7682820038231775E-3</v>
      </c>
      <c r="L23" s="148">
        <v>92.438280187714923</v>
      </c>
      <c r="M23" s="148">
        <v>120</v>
      </c>
      <c r="N23" s="148">
        <v>548</v>
      </c>
      <c r="O23" s="148">
        <v>9132</v>
      </c>
      <c r="P23" s="148">
        <v>100</v>
      </c>
      <c r="Q23" s="148">
        <v>25</v>
      </c>
      <c r="R23" s="100">
        <v>0.87375452172455592</v>
      </c>
      <c r="S23" s="100">
        <v>0.2562563689960165</v>
      </c>
      <c r="T23" s="100">
        <v>0.13493775719836715</v>
      </c>
      <c r="U23" s="100">
        <v>0.77642317528161942</v>
      </c>
      <c r="W23" s="148">
        <v>15.224908182591108</v>
      </c>
      <c r="X23" s="149">
        <v>478.02933246011884</v>
      </c>
      <c r="Y23" s="149">
        <v>15.264958199870126</v>
      </c>
      <c r="Z23" s="149">
        <v>611.86832393783266</v>
      </c>
      <c r="AA23" s="149">
        <v>4.0050017279018135E-2</v>
      </c>
      <c r="AB23" s="149">
        <v>133.83899147771382</v>
      </c>
      <c r="AD23" s="163">
        <f t="shared" si="0"/>
        <v>1522012.7889266505</v>
      </c>
      <c r="AE23" s="163">
        <f t="shared" si="5"/>
        <v>1525883.9516630748</v>
      </c>
      <c r="AF23" s="163">
        <f t="shared" si="1"/>
        <v>3871.1627364240994</v>
      </c>
      <c r="AH23" s="165">
        <f t="shared" si="2"/>
        <v>0</v>
      </c>
      <c r="AI23" s="165">
        <f t="shared" si="3"/>
        <v>1</v>
      </c>
      <c r="AJ23" s="165">
        <f t="shared" si="4"/>
        <v>1</v>
      </c>
      <c r="AL23" s="47">
        <v>4500</v>
      </c>
      <c r="AM23" s="47">
        <v>0.14599999999999999</v>
      </c>
      <c r="AN23" s="47">
        <v>0.85399999999999998</v>
      </c>
      <c r="AO23" s="47">
        <v>0.85399999999999998</v>
      </c>
    </row>
    <row r="24" spans="1:41" x14ac:dyDescent="0.25">
      <c r="A24" s="47">
        <v>19</v>
      </c>
      <c r="C24" s="100">
        <v>4.9075923740858835E-3</v>
      </c>
      <c r="D24" s="100">
        <v>1.1507203992477162E-2</v>
      </c>
      <c r="E24" s="100">
        <v>2.9157070253658347E-6</v>
      </c>
      <c r="F24" s="100">
        <v>0</v>
      </c>
      <c r="G24" s="100">
        <v>0.04</v>
      </c>
      <c r="H24" s="100">
        <v>3.7417663718882443E-2</v>
      </c>
      <c r="I24" s="100">
        <v>2.5496231708073913E-2</v>
      </c>
      <c r="J24" s="100">
        <v>7.1214038276825598E-3</v>
      </c>
      <c r="K24" s="100">
        <v>5.7682820038231775E-3</v>
      </c>
      <c r="L24" s="148">
        <v>92.438280187714923</v>
      </c>
      <c r="M24" s="148">
        <v>120</v>
      </c>
      <c r="N24" s="148">
        <v>548</v>
      </c>
      <c r="O24" s="148">
        <v>9132</v>
      </c>
      <c r="P24" s="148">
        <v>100</v>
      </c>
      <c r="Q24" s="148">
        <v>25</v>
      </c>
      <c r="R24" s="100">
        <v>0.45975914281858538</v>
      </c>
      <c r="S24" s="100">
        <v>0.98726366393682774</v>
      </c>
      <c r="T24" s="100">
        <v>1.8336899433472682E-2</v>
      </c>
      <c r="U24" s="100">
        <v>2.2578352559092505E-3</v>
      </c>
      <c r="W24" s="148">
        <v>13.911046199527755</v>
      </c>
      <c r="X24" s="149">
        <v>466.42071447639717</v>
      </c>
      <c r="Y24" s="149">
        <v>13.931553906791518</v>
      </c>
      <c r="Z24" s="149">
        <v>611.01129597611884</v>
      </c>
      <c r="AA24" s="149">
        <v>2.0507707263762498E-2</v>
      </c>
      <c r="AB24" s="149">
        <v>144.59058149972168</v>
      </c>
      <c r="AD24" s="163">
        <f t="shared" si="0"/>
        <v>1390638.1992382992</v>
      </c>
      <c r="AE24" s="163">
        <f t="shared" si="5"/>
        <v>1392544.3793831756</v>
      </c>
      <c r="AF24" s="163">
        <f t="shared" si="1"/>
        <v>1906.1801448765282</v>
      </c>
      <c r="AH24" s="165">
        <f t="shared" si="2"/>
        <v>0</v>
      </c>
      <c r="AI24" s="165">
        <f t="shared" si="3"/>
        <v>1</v>
      </c>
      <c r="AJ24" s="165">
        <f t="shared" si="4"/>
        <v>1</v>
      </c>
      <c r="AL24" s="47">
        <v>5000</v>
      </c>
      <c r="AM24" s="47">
        <v>0.106</v>
      </c>
      <c r="AN24" s="47">
        <v>0.89400000000000002</v>
      </c>
      <c r="AO24" s="47">
        <v>0.89400000000000002</v>
      </c>
    </row>
    <row r="25" spans="1:41" x14ac:dyDescent="0.25">
      <c r="A25" s="47">
        <v>20</v>
      </c>
      <c r="C25" s="100">
        <v>4.606936049366666E-3</v>
      </c>
      <c r="D25" s="100">
        <v>1.1866546729684679E-2</v>
      </c>
      <c r="E25" s="100">
        <v>3.6168664528404719E-5</v>
      </c>
      <c r="F25" s="100">
        <v>0</v>
      </c>
      <c r="G25" s="100">
        <v>0.04</v>
      </c>
      <c r="H25" s="100">
        <v>3.7417663718882443E-2</v>
      </c>
      <c r="I25" s="100">
        <v>2.5496231708073913E-2</v>
      </c>
      <c r="J25" s="100">
        <v>7.1214038276825598E-3</v>
      </c>
      <c r="K25" s="100">
        <v>5.7682820038231775E-3</v>
      </c>
      <c r="L25" s="148">
        <v>92.438280187714923</v>
      </c>
      <c r="M25" s="148">
        <v>120</v>
      </c>
      <c r="N25" s="148">
        <v>548</v>
      </c>
      <c r="O25" s="148">
        <v>9132</v>
      </c>
      <c r="P25" s="148">
        <v>100</v>
      </c>
      <c r="Q25" s="148">
        <v>25</v>
      </c>
      <c r="R25" s="100">
        <v>0.52067285749908221</v>
      </c>
      <c r="S25" s="100">
        <v>7.3053381462074574E-3</v>
      </c>
      <c r="T25" s="100">
        <v>0.77186659467232266</v>
      </c>
      <c r="U25" s="100">
        <v>0.17496521964271794</v>
      </c>
      <c r="W25" s="148">
        <v>14.922588112245586</v>
      </c>
      <c r="X25" s="149">
        <v>532.55389220228551</v>
      </c>
      <c r="Y25" s="149">
        <v>14.993759391779149</v>
      </c>
      <c r="Z25" s="149">
        <v>603.45221753866986</v>
      </c>
      <c r="AA25" s="149">
        <v>7.1171279533562171E-2</v>
      </c>
      <c r="AB25" s="149">
        <v>70.898325336384346</v>
      </c>
      <c r="AD25" s="163">
        <f t="shared" si="0"/>
        <v>1491726.2573323564</v>
      </c>
      <c r="AE25" s="163">
        <f t="shared" si="5"/>
        <v>1498772.4869603761</v>
      </c>
      <c r="AF25" s="163">
        <f t="shared" si="1"/>
        <v>7046.2296280198334</v>
      </c>
      <c r="AH25" s="165">
        <f t="shared" si="2"/>
        <v>0</v>
      </c>
      <c r="AI25" s="165">
        <f t="shared" si="3"/>
        <v>1</v>
      </c>
      <c r="AJ25" s="165">
        <f t="shared" si="4"/>
        <v>1</v>
      </c>
      <c r="AL25" s="47">
        <v>6000</v>
      </c>
      <c r="AM25" s="47">
        <v>6.6000000000000003E-2</v>
      </c>
      <c r="AN25" s="47">
        <v>0.93400000000000005</v>
      </c>
      <c r="AO25" s="47">
        <v>0.93400000000000005</v>
      </c>
    </row>
    <row r="26" spans="1:41" x14ac:dyDescent="0.25">
      <c r="A26" s="47">
        <v>21</v>
      </c>
      <c r="C26" s="100">
        <v>9.1601252825355139E-3</v>
      </c>
      <c r="D26" s="100">
        <v>1.1980635981748144E-2</v>
      </c>
      <c r="E26" s="100">
        <v>1.1209798398426063E-4</v>
      </c>
      <c r="F26" s="100">
        <v>0</v>
      </c>
      <c r="G26" s="100">
        <v>0.04</v>
      </c>
      <c r="H26" s="100">
        <v>3.7417663718882443E-2</v>
      </c>
      <c r="I26" s="100">
        <v>2.5496231708073913E-2</v>
      </c>
      <c r="J26" s="100">
        <v>7.1214038276825598E-3</v>
      </c>
      <c r="K26" s="100">
        <v>5.7682820038231775E-3</v>
      </c>
      <c r="L26" s="148">
        <v>92.438280187714923</v>
      </c>
      <c r="M26" s="148">
        <v>120</v>
      </c>
      <c r="N26" s="148">
        <v>548</v>
      </c>
      <c r="O26" s="148">
        <v>9132</v>
      </c>
      <c r="P26" s="148">
        <v>100</v>
      </c>
      <c r="Q26" s="148">
        <v>25</v>
      </c>
      <c r="R26" s="100">
        <v>0.87329421729030499</v>
      </c>
      <c r="S26" s="100">
        <v>0.41600197250453713</v>
      </c>
      <c r="T26" s="100">
        <v>0.98761811150378931</v>
      </c>
      <c r="U26" s="100">
        <v>0.29587731450973598</v>
      </c>
      <c r="W26" s="148">
        <v>14.705127489209367</v>
      </c>
      <c r="X26" s="149">
        <v>655.54358176131905</v>
      </c>
      <c r="Y26" s="149">
        <v>14.772052899049889</v>
      </c>
      <c r="Z26" s="149">
        <v>653.56530954614232</v>
      </c>
      <c r="AA26" s="149">
        <v>6.6925409840521866E-2</v>
      </c>
      <c r="AB26" s="149">
        <v>-1.9782722151767302</v>
      </c>
      <c r="AD26" s="163">
        <f t="shared" si="0"/>
        <v>1469857.2053391754</v>
      </c>
      <c r="AE26" s="163">
        <f t="shared" si="5"/>
        <v>1476551.7245954426</v>
      </c>
      <c r="AF26" s="163">
        <f t="shared" si="1"/>
        <v>6694.5192562673628</v>
      </c>
      <c r="AH26" s="165">
        <f t="shared" si="2"/>
        <v>0</v>
      </c>
      <c r="AI26" s="165">
        <f t="shared" si="3"/>
        <v>1</v>
      </c>
      <c r="AJ26" s="165">
        <f t="shared" si="4"/>
        <v>1</v>
      </c>
      <c r="AL26" s="47">
        <v>7000</v>
      </c>
      <c r="AM26" s="47">
        <v>4.7E-2</v>
      </c>
      <c r="AN26" s="47">
        <v>0.95299999999999996</v>
      </c>
      <c r="AO26" s="47">
        <v>0.95299999999999996</v>
      </c>
    </row>
    <row r="27" spans="1:41" x14ac:dyDescent="0.25">
      <c r="A27" s="47">
        <v>22</v>
      </c>
      <c r="C27" s="100">
        <v>4.8870136330266363E-3</v>
      </c>
      <c r="D27" s="100">
        <v>7.2402649342235177E-3</v>
      </c>
      <c r="E27" s="100">
        <v>3.0102892117040483E-5</v>
      </c>
      <c r="F27" s="100">
        <v>0</v>
      </c>
      <c r="G27" s="100">
        <v>0.04</v>
      </c>
      <c r="H27" s="100">
        <v>3.7417663718882443E-2</v>
      </c>
      <c r="I27" s="100">
        <v>2.5496231708073913E-2</v>
      </c>
      <c r="J27" s="100">
        <v>7.1214038276825598E-3</v>
      </c>
      <c r="K27" s="100">
        <v>5.7682820038231775E-3</v>
      </c>
      <c r="L27" s="148">
        <v>92.438280187714923</v>
      </c>
      <c r="M27" s="148">
        <v>120</v>
      </c>
      <c r="N27" s="148">
        <v>548</v>
      </c>
      <c r="O27" s="148">
        <v>9132</v>
      </c>
      <c r="P27" s="148">
        <v>100</v>
      </c>
      <c r="Q27" s="148">
        <v>25</v>
      </c>
      <c r="R27" s="100">
        <v>0.47548831268745523</v>
      </c>
      <c r="S27" s="100">
        <v>9.4111270238956586E-5</v>
      </c>
      <c r="T27" s="100">
        <v>7.323549773042648E-2</v>
      </c>
      <c r="U27" s="100">
        <v>1.9403455404347998E-4</v>
      </c>
      <c r="W27" s="148">
        <v>13.781902498450838</v>
      </c>
      <c r="X27" s="149">
        <v>555.33706653664228</v>
      </c>
      <c r="Y27" s="149">
        <v>13.821698995719768</v>
      </c>
      <c r="Z27" s="149">
        <v>615.55199404644156</v>
      </c>
      <c r="AA27" s="149">
        <v>3.9796497268929087E-2</v>
      </c>
      <c r="AB27" s="149">
        <v>60.214927509799281</v>
      </c>
      <c r="AD27" s="163">
        <f t="shared" si="0"/>
        <v>1377634.9127785473</v>
      </c>
      <c r="AE27" s="163">
        <f t="shared" si="5"/>
        <v>1381554.3475779304</v>
      </c>
      <c r="AF27" s="163">
        <f t="shared" si="1"/>
        <v>3919.4347993831097</v>
      </c>
      <c r="AH27" s="165">
        <f t="shared" si="2"/>
        <v>0</v>
      </c>
      <c r="AI27" s="165">
        <f t="shared" si="3"/>
        <v>1</v>
      </c>
      <c r="AJ27" s="165">
        <f t="shared" si="4"/>
        <v>1</v>
      </c>
      <c r="AL27" s="47">
        <v>8000</v>
      </c>
      <c r="AM27" s="47">
        <v>3.5999999999999997E-2</v>
      </c>
      <c r="AN27" s="47">
        <v>0.96399999999999997</v>
      </c>
      <c r="AO27" s="47">
        <v>0.96399999999999997</v>
      </c>
    </row>
    <row r="28" spans="1:41" x14ac:dyDescent="0.25">
      <c r="A28" s="47">
        <v>23</v>
      </c>
      <c r="C28" s="100">
        <v>5.2302368219354382E-3</v>
      </c>
      <c r="D28" s="100">
        <v>1.124543071368308E-2</v>
      </c>
      <c r="E28" s="100">
        <v>1.4143107054398474E-4</v>
      </c>
      <c r="F28" s="100">
        <v>0</v>
      </c>
      <c r="G28" s="100">
        <v>0.04</v>
      </c>
      <c r="H28" s="100">
        <v>3.7417663718882443E-2</v>
      </c>
      <c r="I28" s="100">
        <v>2.5496231708073913E-2</v>
      </c>
      <c r="J28" s="100">
        <v>7.1214038276825598E-3</v>
      </c>
      <c r="K28" s="100">
        <v>5.7682820038231775E-3</v>
      </c>
      <c r="L28" s="148">
        <v>92.438280187714923</v>
      </c>
      <c r="M28" s="148">
        <v>120</v>
      </c>
      <c r="N28" s="148">
        <v>548</v>
      </c>
      <c r="O28" s="148">
        <v>9132</v>
      </c>
      <c r="P28" s="148">
        <v>100</v>
      </c>
      <c r="Q28" s="148">
        <v>25</v>
      </c>
      <c r="R28" s="100">
        <v>0.61359512176151965</v>
      </c>
      <c r="S28" s="100">
        <v>0.9725391087821107</v>
      </c>
      <c r="T28" s="100">
        <v>0.9820734631514817</v>
      </c>
      <c r="U28" s="100">
        <v>1.2557653162449397E-7</v>
      </c>
      <c r="W28" s="148">
        <v>15.819201684539911</v>
      </c>
      <c r="X28" s="149">
        <v>691.16932295581239</v>
      </c>
      <c r="Y28" s="149">
        <v>15.904560086283269</v>
      </c>
      <c r="Z28" s="149">
        <v>631.75783733827257</v>
      </c>
      <c r="AA28" s="149">
        <v>8.5358401743357959E-2</v>
      </c>
      <c r="AB28" s="149">
        <v>-59.411485617539824</v>
      </c>
      <c r="AD28" s="163">
        <f t="shared" si="0"/>
        <v>1581228.9991310351</v>
      </c>
      <c r="AE28" s="163">
        <f t="shared" si="5"/>
        <v>1589824.2507909886</v>
      </c>
      <c r="AF28" s="163">
        <f t="shared" si="1"/>
        <v>8595.2516599533355</v>
      </c>
      <c r="AH28" s="165">
        <f t="shared" si="2"/>
        <v>0</v>
      </c>
      <c r="AI28" s="165">
        <f t="shared" si="3"/>
        <v>1</v>
      </c>
      <c r="AJ28" s="165">
        <f t="shared" si="4"/>
        <v>1</v>
      </c>
      <c r="AL28" s="47">
        <v>9000</v>
      </c>
      <c r="AM28" s="47">
        <v>2.5000000000000001E-2</v>
      </c>
      <c r="AN28" s="47">
        <v>0.97499999999999998</v>
      </c>
      <c r="AO28" s="47">
        <v>0.97499999999999998</v>
      </c>
    </row>
    <row r="29" spans="1:41" x14ac:dyDescent="0.25">
      <c r="A29" s="47">
        <v>24</v>
      </c>
      <c r="C29" s="100">
        <v>6.1522285523716302E-3</v>
      </c>
      <c r="D29" s="100">
        <v>1.2379717847506244E-2</v>
      </c>
      <c r="E29" s="100">
        <v>1.1192928560777027E-4</v>
      </c>
      <c r="F29" s="100">
        <v>0</v>
      </c>
      <c r="G29" s="100">
        <v>0.04</v>
      </c>
      <c r="H29" s="100">
        <v>3.7417663718882443E-2</v>
      </c>
      <c r="I29" s="100">
        <v>2.5496231708073913E-2</v>
      </c>
      <c r="J29" s="100">
        <v>7.1214038276825598E-3</v>
      </c>
      <c r="K29" s="100">
        <v>5.7682820038231775E-3</v>
      </c>
      <c r="L29" s="148">
        <v>92.438280187714923</v>
      </c>
      <c r="M29" s="148">
        <v>120</v>
      </c>
      <c r="N29" s="148">
        <v>548</v>
      </c>
      <c r="O29" s="148">
        <v>9132</v>
      </c>
      <c r="P29" s="148">
        <v>100</v>
      </c>
      <c r="Q29" s="148">
        <v>25</v>
      </c>
      <c r="R29" s="100">
        <v>0.7905937183410473</v>
      </c>
      <c r="S29" s="100">
        <v>0.93717305660845895</v>
      </c>
      <c r="T29" s="100">
        <v>0.86728865364802243</v>
      </c>
      <c r="U29" s="100">
        <v>1.0256535470466505E-7</v>
      </c>
      <c r="W29" s="148">
        <v>14.666583291997028</v>
      </c>
      <c r="X29" s="149">
        <v>557.35825945801616</v>
      </c>
      <c r="Y29" s="149">
        <v>14.722840309899537</v>
      </c>
      <c r="Z29" s="149">
        <v>650.56586887326932</v>
      </c>
      <c r="AA29" s="149">
        <v>5.6257017902508366E-2</v>
      </c>
      <c r="AB29" s="149">
        <v>93.20760941525316</v>
      </c>
      <c r="AD29" s="163">
        <f t="shared" si="0"/>
        <v>1466100.9709402448</v>
      </c>
      <c r="AE29" s="163">
        <f t="shared" si="5"/>
        <v>1471633.4651210804</v>
      </c>
      <c r="AF29" s="163">
        <f t="shared" si="1"/>
        <v>5532.4941808355834</v>
      </c>
      <c r="AH29" s="165">
        <f t="shared" si="2"/>
        <v>0</v>
      </c>
      <c r="AI29" s="165">
        <f t="shared" si="3"/>
        <v>1</v>
      </c>
      <c r="AJ29" s="165">
        <f t="shared" si="4"/>
        <v>1</v>
      </c>
      <c r="AL29" s="47">
        <v>10000</v>
      </c>
      <c r="AM29" s="47">
        <v>1.4E-2</v>
      </c>
      <c r="AN29" s="47">
        <v>0.98599999999999999</v>
      </c>
      <c r="AO29" s="47">
        <v>0.98599999999999999</v>
      </c>
    </row>
    <row r="30" spans="1:41" x14ac:dyDescent="0.25">
      <c r="A30" s="47">
        <v>25</v>
      </c>
      <c r="C30" s="100">
        <v>7.7291491204096729E-3</v>
      </c>
      <c r="D30" s="100">
        <v>1.0674217445894904E-2</v>
      </c>
      <c r="E30" s="100">
        <v>1.3577338912529324E-4</v>
      </c>
      <c r="F30" s="100">
        <v>0</v>
      </c>
      <c r="G30" s="100">
        <v>0.04</v>
      </c>
      <c r="H30" s="100">
        <v>3.7417663718882443E-2</v>
      </c>
      <c r="I30" s="100">
        <v>2.5496231708073913E-2</v>
      </c>
      <c r="J30" s="100">
        <v>7.1214038276825598E-3</v>
      </c>
      <c r="K30" s="100">
        <v>5.7682820038231775E-3</v>
      </c>
      <c r="L30" s="148">
        <v>92.438280187714923</v>
      </c>
      <c r="M30" s="148">
        <v>120</v>
      </c>
      <c r="N30" s="148">
        <v>548</v>
      </c>
      <c r="O30" s="148">
        <v>9132</v>
      </c>
      <c r="P30" s="148">
        <v>100</v>
      </c>
      <c r="Q30" s="148">
        <v>25</v>
      </c>
      <c r="R30" s="100">
        <v>0.80927116185007009</v>
      </c>
      <c r="S30" s="100">
        <v>0.56219038392922482</v>
      </c>
      <c r="T30" s="100">
        <v>0.87701353303982688</v>
      </c>
      <c r="U30" s="100">
        <v>0.99976473927107623</v>
      </c>
      <c r="W30" s="148">
        <v>14.264309962255767</v>
      </c>
      <c r="X30" s="149">
        <v>486.34103929957359</v>
      </c>
      <c r="Y30" s="149">
        <v>14.324266296876086</v>
      </c>
      <c r="Z30" s="149">
        <v>592.00511894630324</v>
      </c>
      <c r="AA30" s="149">
        <v>5.9956334620318685E-2</v>
      </c>
      <c r="AB30" s="149">
        <v>105.66407964672965</v>
      </c>
      <c r="AD30" s="163">
        <f t="shared" si="0"/>
        <v>1425944.6551862773</v>
      </c>
      <c r="AE30" s="163">
        <f t="shared" si="5"/>
        <v>1431834.6245686624</v>
      </c>
      <c r="AF30" s="163">
        <f t="shared" si="1"/>
        <v>5889.9693823851385</v>
      </c>
      <c r="AH30" s="165">
        <f t="shared" si="2"/>
        <v>0</v>
      </c>
      <c r="AI30" s="165">
        <f t="shared" si="3"/>
        <v>1</v>
      </c>
      <c r="AJ30" s="165">
        <f t="shared" si="4"/>
        <v>1</v>
      </c>
      <c r="AL30" s="47">
        <v>11000</v>
      </c>
      <c r="AM30" s="47">
        <v>1.2E-2</v>
      </c>
      <c r="AN30" s="47">
        <v>0.98799999999999999</v>
      </c>
      <c r="AO30" s="47">
        <v>0.98799999999999999</v>
      </c>
    </row>
    <row r="31" spans="1:41" x14ac:dyDescent="0.25">
      <c r="A31" s="47">
        <v>26</v>
      </c>
      <c r="C31" s="100">
        <v>7.0428032204120639E-3</v>
      </c>
      <c r="D31" s="100">
        <v>1.0048317766136598E-2</v>
      </c>
      <c r="E31" s="100">
        <v>8.2414569022359885E-5</v>
      </c>
      <c r="F31" s="100">
        <v>0</v>
      </c>
      <c r="G31" s="100">
        <v>0.04</v>
      </c>
      <c r="H31" s="100">
        <v>3.7417663718882443E-2</v>
      </c>
      <c r="I31" s="100">
        <v>2.5496231708073913E-2</v>
      </c>
      <c r="J31" s="100">
        <v>7.1214038276825598E-3</v>
      </c>
      <c r="K31" s="100">
        <v>5.7682820038231775E-3</v>
      </c>
      <c r="L31" s="148">
        <v>92.438280187714923</v>
      </c>
      <c r="M31" s="148">
        <v>120</v>
      </c>
      <c r="N31" s="148">
        <v>548</v>
      </c>
      <c r="O31" s="148">
        <v>9132</v>
      </c>
      <c r="P31" s="148">
        <v>100</v>
      </c>
      <c r="Q31" s="148">
        <v>25</v>
      </c>
      <c r="R31" s="100">
        <v>0.72934548434896762</v>
      </c>
      <c r="S31" s="100">
        <v>0.93508739527020523</v>
      </c>
      <c r="T31" s="100">
        <v>0.59452505905914099</v>
      </c>
      <c r="U31" s="100">
        <v>0.48532456254582312</v>
      </c>
      <c r="W31" s="148">
        <v>14.822571821292518</v>
      </c>
      <c r="X31" s="149">
        <v>514.33974376893195</v>
      </c>
      <c r="Y31" s="149">
        <v>14.866617439402876</v>
      </c>
      <c r="Z31" s="149">
        <v>607.95401736017357</v>
      </c>
      <c r="AA31" s="149">
        <v>4.404561811035812E-2</v>
      </c>
      <c r="AB31" s="149">
        <v>93.614273591241613</v>
      </c>
      <c r="AD31" s="163">
        <f t="shared" si="0"/>
        <v>1481742.8423854827</v>
      </c>
      <c r="AE31" s="163">
        <f t="shared" si="5"/>
        <v>1486053.7899229275</v>
      </c>
      <c r="AF31" s="163">
        <f t="shared" si="1"/>
        <v>4310.9475374445701</v>
      </c>
      <c r="AH31" s="165">
        <f t="shared" si="2"/>
        <v>0</v>
      </c>
      <c r="AI31" s="165">
        <f t="shared" si="3"/>
        <v>1</v>
      </c>
      <c r="AJ31" s="165">
        <f t="shared" si="4"/>
        <v>1</v>
      </c>
      <c r="AL31" s="47">
        <v>12000</v>
      </c>
      <c r="AM31" s="47">
        <v>8.9999999999999993E-3</v>
      </c>
      <c r="AN31" s="47">
        <v>0.99099999999999999</v>
      </c>
      <c r="AO31" s="47">
        <v>0.99099999999999999</v>
      </c>
    </row>
    <row r="32" spans="1:41" x14ac:dyDescent="0.25">
      <c r="A32" s="47">
        <v>27</v>
      </c>
      <c r="C32" s="100">
        <v>6.4716949410408287E-3</v>
      </c>
      <c r="D32" s="100">
        <v>1.3236926588529263E-2</v>
      </c>
      <c r="E32" s="100">
        <v>1.5921855735878676E-4</v>
      </c>
      <c r="F32" s="100">
        <v>0</v>
      </c>
      <c r="G32" s="100">
        <v>0.04</v>
      </c>
      <c r="H32" s="100">
        <v>3.7417663718882443E-2</v>
      </c>
      <c r="I32" s="100">
        <v>2.5496231708073913E-2</v>
      </c>
      <c r="J32" s="100">
        <v>7.1214038276825598E-3</v>
      </c>
      <c r="K32" s="100">
        <v>5.7682820038231775E-3</v>
      </c>
      <c r="L32" s="148">
        <v>92.438280187714923</v>
      </c>
      <c r="M32" s="148">
        <v>120</v>
      </c>
      <c r="N32" s="148">
        <v>548</v>
      </c>
      <c r="O32" s="148">
        <v>9132</v>
      </c>
      <c r="P32" s="148">
        <v>100</v>
      </c>
      <c r="Q32" s="148">
        <v>25</v>
      </c>
      <c r="R32" s="100">
        <v>0.76817947773237727</v>
      </c>
      <c r="S32" s="100">
        <v>0.3355177305778802</v>
      </c>
      <c r="T32" s="100">
        <v>0.98902795776356212</v>
      </c>
      <c r="U32" s="100">
        <v>1.837461600635178E-3</v>
      </c>
      <c r="W32" s="148">
        <v>14.97191933708937</v>
      </c>
      <c r="X32" s="149">
        <v>429.44290521300104</v>
      </c>
      <c r="Y32" s="149">
        <v>15.013425214753617</v>
      </c>
      <c r="Z32" s="149">
        <v>585.55789883445755</v>
      </c>
      <c r="AA32" s="149">
        <v>4.1505877664247848E-2</v>
      </c>
      <c r="AB32" s="149">
        <v>156.11499362145651</v>
      </c>
      <c r="AD32" s="163">
        <f t="shared" si="0"/>
        <v>1496762.4908037239</v>
      </c>
      <c r="AE32" s="163">
        <f t="shared" si="5"/>
        <v>1500756.9635765273</v>
      </c>
      <c r="AF32" s="163">
        <f t="shared" si="1"/>
        <v>3994.4727728033281</v>
      </c>
      <c r="AH32" s="165">
        <f t="shared" si="2"/>
        <v>0</v>
      </c>
      <c r="AI32" s="165">
        <f t="shared" si="3"/>
        <v>1</v>
      </c>
      <c r="AJ32" s="165">
        <f t="shared" si="4"/>
        <v>1</v>
      </c>
      <c r="AL32" s="47">
        <v>13000</v>
      </c>
      <c r="AM32" s="47">
        <v>7.0000000000000001E-3</v>
      </c>
      <c r="AN32" s="47">
        <v>0.99299999999999999</v>
      </c>
      <c r="AO32" s="47">
        <v>0.99299999999999999</v>
      </c>
    </row>
    <row r="33" spans="1:41" x14ac:dyDescent="0.25">
      <c r="A33" s="47">
        <v>28</v>
      </c>
      <c r="C33" s="100">
        <v>7.0702472573971331E-3</v>
      </c>
      <c r="D33" s="100">
        <v>1.2748095066470233E-2</v>
      </c>
      <c r="E33" s="100">
        <v>3.0371409034701813E-4</v>
      </c>
      <c r="F33" s="100">
        <v>0</v>
      </c>
      <c r="G33" s="100">
        <v>0.04</v>
      </c>
      <c r="H33" s="100">
        <v>3.7417663718882443E-2</v>
      </c>
      <c r="I33" s="100">
        <v>2.5496231708073913E-2</v>
      </c>
      <c r="J33" s="100">
        <v>7.1214038276825598E-3</v>
      </c>
      <c r="K33" s="100">
        <v>5.7682820038231775E-3</v>
      </c>
      <c r="L33" s="148">
        <v>92.438280187714923</v>
      </c>
      <c r="M33" s="148">
        <v>120</v>
      </c>
      <c r="N33" s="148">
        <v>548</v>
      </c>
      <c r="O33" s="148">
        <v>9132</v>
      </c>
      <c r="P33" s="148">
        <v>100</v>
      </c>
      <c r="Q33" s="148">
        <v>25</v>
      </c>
      <c r="R33" s="100">
        <v>0.60828647378612777</v>
      </c>
      <c r="S33" s="100">
        <v>0.99438154577338411</v>
      </c>
      <c r="T33" s="100">
        <v>0.75261887626073531</v>
      </c>
      <c r="U33" s="100">
        <v>0.253553731280595</v>
      </c>
      <c r="W33" s="148">
        <v>14.353164990105297</v>
      </c>
      <c r="X33" s="149">
        <v>458.59233074541851</v>
      </c>
      <c r="Y33" s="149">
        <v>14.376096918863382</v>
      </c>
      <c r="Z33" s="149">
        <v>591.10955330810179</v>
      </c>
      <c r="AA33" s="149">
        <v>2.2931928758085363E-2</v>
      </c>
      <c r="AB33" s="149">
        <v>132.51722256268329</v>
      </c>
      <c r="AD33" s="163">
        <f t="shared" si="0"/>
        <v>1434857.9066797842</v>
      </c>
      <c r="AE33" s="163">
        <f t="shared" si="5"/>
        <v>1437018.5823330302</v>
      </c>
      <c r="AF33" s="163">
        <f t="shared" si="1"/>
        <v>2160.675653245853</v>
      </c>
      <c r="AH33" s="165">
        <f t="shared" si="2"/>
        <v>0</v>
      </c>
      <c r="AI33" s="165">
        <f t="shared" si="3"/>
        <v>1</v>
      </c>
      <c r="AJ33" s="165">
        <f t="shared" si="4"/>
        <v>1</v>
      </c>
      <c r="AL33" s="47">
        <v>14000</v>
      </c>
      <c r="AM33" s="47">
        <v>6.0000000000000001E-3</v>
      </c>
      <c r="AN33" s="47">
        <v>0.99399999999999999</v>
      </c>
      <c r="AO33" s="47">
        <v>0.99399999999999999</v>
      </c>
    </row>
    <row r="34" spans="1:41" x14ac:dyDescent="0.25">
      <c r="A34" s="47">
        <v>29</v>
      </c>
      <c r="C34" s="100">
        <v>7.3741328745077217E-3</v>
      </c>
      <c r="D34" s="100">
        <v>1.0534203029627666E-2</v>
      </c>
      <c r="E34" s="100">
        <v>2.6533342799206494E-4</v>
      </c>
      <c r="F34" s="100">
        <v>0</v>
      </c>
      <c r="G34" s="100">
        <v>0.04</v>
      </c>
      <c r="H34" s="100">
        <v>3.7417663718882443E-2</v>
      </c>
      <c r="I34" s="100">
        <v>2.5496231708073913E-2</v>
      </c>
      <c r="J34" s="100">
        <v>7.1214038276825598E-3</v>
      </c>
      <c r="K34" s="100">
        <v>5.7682820038231775E-3</v>
      </c>
      <c r="L34" s="148">
        <v>92.438280187714923</v>
      </c>
      <c r="M34" s="148">
        <v>120</v>
      </c>
      <c r="N34" s="148">
        <v>548</v>
      </c>
      <c r="O34" s="148">
        <v>9132</v>
      </c>
      <c r="P34" s="148">
        <v>100</v>
      </c>
      <c r="Q34" s="148">
        <v>25</v>
      </c>
      <c r="R34" s="100">
        <v>0.74167301744462133</v>
      </c>
      <c r="S34" s="100">
        <v>0.2126327484932177</v>
      </c>
      <c r="T34" s="100">
        <v>2.3802830525486859E-2</v>
      </c>
      <c r="U34" s="100">
        <v>4.2211853681911864E-3</v>
      </c>
      <c r="W34" s="148">
        <v>14.570137504799844</v>
      </c>
      <c r="X34" s="149">
        <v>538.89772707249904</v>
      </c>
      <c r="Y34" s="149">
        <v>14.622950150679356</v>
      </c>
      <c r="Z34" s="149">
        <v>629.36443648556065</v>
      </c>
      <c r="AA34" s="149">
        <v>5.2812645879512843E-2</v>
      </c>
      <c r="AB34" s="149">
        <v>90.466709413061608</v>
      </c>
      <c r="AD34" s="163">
        <f t="shared" si="0"/>
        <v>1456474.8527529119</v>
      </c>
      <c r="AE34" s="163">
        <f t="shared" si="5"/>
        <v>1461665.6506314501</v>
      </c>
      <c r="AF34" s="163">
        <f t="shared" si="1"/>
        <v>5190.797878538222</v>
      </c>
      <c r="AH34" s="165">
        <f t="shared" si="2"/>
        <v>0</v>
      </c>
      <c r="AI34" s="165">
        <f t="shared" si="3"/>
        <v>1</v>
      </c>
      <c r="AJ34" s="165">
        <f t="shared" si="4"/>
        <v>1</v>
      </c>
      <c r="AL34" s="47">
        <v>15000</v>
      </c>
      <c r="AM34" s="47">
        <v>5.0000000000000001E-3</v>
      </c>
      <c r="AN34" s="47">
        <v>0.995</v>
      </c>
      <c r="AO34" s="47">
        <v>0.995</v>
      </c>
    </row>
    <row r="35" spans="1:41" x14ac:dyDescent="0.25">
      <c r="A35" s="47">
        <v>30</v>
      </c>
      <c r="C35" s="100">
        <v>5.4622398672540262E-3</v>
      </c>
      <c r="D35" s="100">
        <v>1.0078436032247149E-2</v>
      </c>
      <c r="E35" s="100">
        <v>2.1889729715984796E-4</v>
      </c>
      <c r="F35" s="100">
        <v>0</v>
      </c>
      <c r="G35" s="100">
        <v>0.04</v>
      </c>
      <c r="H35" s="100">
        <v>3.7417663718882443E-2</v>
      </c>
      <c r="I35" s="100">
        <v>2.5496231708073913E-2</v>
      </c>
      <c r="J35" s="100">
        <v>7.1214038276825598E-3</v>
      </c>
      <c r="K35" s="100">
        <v>5.7682820038231775E-3</v>
      </c>
      <c r="L35" s="148">
        <v>92.438280187714923</v>
      </c>
      <c r="M35" s="148">
        <v>120</v>
      </c>
      <c r="N35" s="148">
        <v>548</v>
      </c>
      <c r="O35" s="148">
        <v>9132</v>
      </c>
      <c r="P35" s="148">
        <v>100</v>
      </c>
      <c r="Q35" s="148">
        <v>25</v>
      </c>
      <c r="R35" s="100">
        <v>0.81676373217101761</v>
      </c>
      <c r="S35" s="100">
        <v>0.16295051210042599</v>
      </c>
      <c r="T35" s="100">
        <v>0.59931770036120602</v>
      </c>
      <c r="U35" s="100">
        <v>2.8167022460959949E-8</v>
      </c>
      <c r="W35" s="148">
        <v>14.733465876334526</v>
      </c>
      <c r="X35" s="149">
        <v>507.05349315015138</v>
      </c>
      <c r="Y35" s="149">
        <v>14.775129381547483</v>
      </c>
      <c r="Z35" s="149">
        <v>627.15342358359555</v>
      </c>
      <c r="AA35" s="149">
        <v>4.1663505212957475E-2</v>
      </c>
      <c r="AB35" s="149">
        <v>120.09993043344417</v>
      </c>
      <c r="AD35" s="163">
        <f t="shared" si="0"/>
        <v>1472839.5341403026</v>
      </c>
      <c r="AE35" s="163">
        <f t="shared" si="5"/>
        <v>1476885.7847311648</v>
      </c>
      <c r="AF35" s="163">
        <f t="shared" si="1"/>
        <v>4046.2505908623029</v>
      </c>
      <c r="AH35" s="165">
        <f t="shared" si="2"/>
        <v>0</v>
      </c>
      <c r="AI35" s="165">
        <f t="shared" si="3"/>
        <v>1</v>
      </c>
      <c r="AJ35" s="165">
        <f t="shared" si="4"/>
        <v>1</v>
      </c>
      <c r="AL35" s="47">
        <v>16000</v>
      </c>
      <c r="AM35" s="47">
        <v>5.0000000000000001E-3</v>
      </c>
      <c r="AN35" s="47">
        <v>0.995</v>
      </c>
      <c r="AO35" s="47">
        <v>0.995</v>
      </c>
    </row>
    <row r="36" spans="1:41" x14ac:dyDescent="0.25">
      <c r="A36" s="47">
        <v>31</v>
      </c>
      <c r="C36" s="100">
        <v>5.2566073274789909E-3</v>
      </c>
      <c r="D36" s="100">
        <v>1.2383300447150969E-2</v>
      </c>
      <c r="E36" s="100">
        <v>1.9278393269545792E-7</v>
      </c>
      <c r="F36" s="100">
        <v>0</v>
      </c>
      <c r="G36" s="100">
        <v>0.04</v>
      </c>
      <c r="H36" s="100">
        <v>3.7417663718882443E-2</v>
      </c>
      <c r="I36" s="100">
        <v>2.5496231708073913E-2</v>
      </c>
      <c r="J36" s="100">
        <v>7.1214038276825598E-3</v>
      </c>
      <c r="K36" s="100">
        <v>5.7682820038231775E-3</v>
      </c>
      <c r="L36" s="148">
        <v>92.438280187714923</v>
      </c>
      <c r="M36" s="148">
        <v>120</v>
      </c>
      <c r="N36" s="148">
        <v>548</v>
      </c>
      <c r="O36" s="148">
        <v>9132</v>
      </c>
      <c r="P36" s="148">
        <v>100</v>
      </c>
      <c r="Q36" s="148">
        <v>25</v>
      </c>
      <c r="R36" s="100">
        <v>0.64263286206455927</v>
      </c>
      <c r="S36" s="100">
        <v>0.8381727525977869</v>
      </c>
      <c r="T36" s="100">
        <v>2.4280419696504199E-2</v>
      </c>
      <c r="U36" s="100">
        <v>0.4676857189164475</v>
      </c>
      <c r="W36" s="148">
        <v>15.231207217161682</v>
      </c>
      <c r="X36" s="149">
        <v>525.11307075122943</v>
      </c>
      <c r="Y36" s="149">
        <v>15.286692299332437</v>
      </c>
      <c r="Z36" s="149">
        <v>602.70367238272445</v>
      </c>
      <c r="AA36" s="149">
        <v>5.5485082170754652E-2</v>
      </c>
      <c r="AB36" s="149">
        <v>77.590601631495019</v>
      </c>
      <c r="AD36" s="163">
        <f t="shared" si="0"/>
        <v>1522595.6086454168</v>
      </c>
      <c r="AE36" s="163">
        <f t="shared" si="5"/>
        <v>1528066.526260861</v>
      </c>
      <c r="AF36" s="163">
        <f t="shared" si="1"/>
        <v>5470.9176154439701</v>
      </c>
      <c r="AH36" s="165">
        <f t="shared" si="2"/>
        <v>0</v>
      </c>
      <c r="AI36" s="165">
        <f t="shared" si="3"/>
        <v>1</v>
      </c>
      <c r="AJ36" s="165">
        <f t="shared" si="4"/>
        <v>1</v>
      </c>
      <c r="AL36" s="47">
        <v>17000</v>
      </c>
      <c r="AM36" s="47">
        <v>5.0000000000000001E-3</v>
      </c>
      <c r="AN36" s="47">
        <v>0.995</v>
      </c>
      <c r="AO36" s="47">
        <v>0.995</v>
      </c>
    </row>
    <row r="37" spans="1:41" x14ac:dyDescent="0.25">
      <c r="A37" s="47">
        <v>32</v>
      </c>
      <c r="C37" s="100">
        <v>4.5761076426954856E-3</v>
      </c>
      <c r="D37" s="100">
        <v>7.7851398022248022E-3</v>
      </c>
      <c r="E37" s="100">
        <v>2.3056995052623239E-5</v>
      </c>
      <c r="F37" s="100">
        <v>0</v>
      </c>
      <c r="G37" s="100">
        <v>0.04</v>
      </c>
      <c r="H37" s="100">
        <v>3.7417663718882443E-2</v>
      </c>
      <c r="I37" s="100">
        <v>2.5496231708073913E-2</v>
      </c>
      <c r="J37" s="100">
        <v>7.1214038276825598E-3</v>
      </c>
      <c r="K37" s="100">
        <v>5.7682820038231775E-3</v>
      </c>
      <c r="L37" s="148">
        <v>92.438280187714923</v>
      </c>
      <c r="M37" s="148">
        <v>120</v>
      </c>
      <c r="N37" s="148">
        <v>548</v>
      </c>
      <c r="O37" s="148">
        <v>9132</v>
      </c>
      <c r="P37" s="148">
        <v>100</v>
      </c>
      <c r="Q37" s="148">
        <v>25</v>
      </c>
      <c r="R37" s="100">
        <v>0.77021079524685043</v>
      </c>
      <c r="S37" s="100">
        <v>0.99893347023829604</v>
      </c>
      <c r="T37" s="100">
        <v>0.99425344296096885</v>
      </c>
      <c r="U37" s="100">
        <v>0.99883522868754404</v>
      </c>
      <c r="W37" s="148">
        <v>15.601220206557521</v>
      </c>
      <c r="X37" s="149">
        <v>481.67225592740908</v>
      </c>
      <c r="Y37" s="149">
        <v>15.67042358194252</v>
      </c>
      <c r="Z37" s="149">
        <v>600.39810596065922</v>
      </c>
      <c r="AA37" s="149">
        <v>6.9203375384999433E-2</v>
      </c>
      <c r="AB37" s="149">
        <v>118.72585003325014</v>
      </c>
      <c r="AD37" s="163">
        <f t="shared" si="0"/>
        <v>1559640.3483998247</v>
      </c>
      <c r="AE37" s="163">
        <f t="shared" si="5"/>
        <v>1566441.9600882914</v>
      </c>
      <c r="AF37" s="163">
        <f t="shared" si="1"/>
        <v>6801.6116884666935</v>
      </c>
      <c r="AH37" s="165">
        <f t="shared" si="2"/>
        <v>0</v>
      </c>
      <c r="AI37" s="165">
        <f t="shared" si="3"/>
        <v>1</v>
      </c>
      <c r="AJ37" s="165">
        <f t="shared" si="4"/>
        <v>1</v>
      </c>
      <c r="AL37" s="47">
        <v>18000</v>
      </c>
      <c r="AM37" s="47">
        <v>5.0000000000000001E-3</v>
      </c>
      <c r="AN37" s="47">
        <v>0.995</v>
      </c>
      <c r="AO37" s="47">
        <v>0.995</v>
      </c>
    </row>
    <row r="38" spans="1:41" x14ac:dyDescent="0.25">
      <c r="A38" s="47">
        <v>33</v>
      </c>
      <c r="C38" s="100">
        <v>9.0298149446703668E-3</v>
      </c>
      <c r="D38" s="100">
        <v>1.3181163594106482E-2</v>
      </c>
      <c r="E38" s="100">
        <v>1.1251262676470475E-4</v>
      </c>
      <c r="F38" s="100">
        <v>0</v>
      </c>
      <c r="G38" s="100">
        <v>0.04</v>
      </c>
      <c r="H38" s="100">
        <v>3.7417663718882443E-2</v>
      </c>
      <c r="I38" s="100">
        <v>2.5496231708073913E-2</v>
      </c>
      <c r="J38" s="100">
        <v>7.1214038276825598E-3</v>
      </c>
      <c r="K38" s="100">
        <v>5.7682820038231775E-3</v>
      </c>
      <c r="L38" s="148">
        <v>92.438280187714923</v>
      </c>
      <c r="M38" s="148">
        <v>120</v>
      </c>
      <c r="N38" s="148">
        <v>548</v>
      </c>
      <c r="O38" s="148">
        <v>9132</v>
      </c>
      <c r="P38" s="148">
        <v>100</v>
      </c>
      <c r="Q38" s="148">
        <v>25</v>
      </c>
      <c r="R38" s="100">
        <v>0.70148987732730528</v>
      </c>
      <c r="S38" s="100">
        <v>0.3981715146676299</v>
      </c>
      <c r="T38" s="100">
        <v>0.29025665703701786</v>
      </c>
      <c r="U38" s="100">
        <v>3.1782260752600079E-6</v>
      </c>
      <c r="W38" s="148">
        <v>13.981447709691469</v>
      </c>
      <c r="X38" s="149">
        <v>501.09272065086049</v>
      </c>
      <c r="Y38" s="149">
        <v>14.017066454783878</v>
      </c>
      <c r="Z38" s="149">
        <v>612.60997413042458</v>
      </c>
      <c r="AA38" s="149">
        <v>3.5618745092408588E-2</v>
      </c>
      <c r="AB38" s="149">
        <v>111.51725347956409</v>
      </c>
      <c r="AD38" s="163">
        <f t="shared" si="0"/>
        <v>1397643.678248496</v>
      </c>
      <c r="AE38" s="163">
        <f t="shared" si="5"/>
        <v>1401094.0355042573</v>
      </c>
      <c r="AF38" s="163">
        <f t="shared" si="1"/>
        <v>3450.3572557612947</v>
      </c>
      <c r="AH38" s="165">
        <f t="shared" si="2"/>
        <v>0</v>
      </c>
      <c r="AI38" s="165">
        <f t="shared" si="3"/>
        <v>1</v>
      </c>
      <c r="AJ38" s="165">
        <f t="shared" si="4"/>
        <v>1</v>
      </c>
      <c r="AL38" s="47">
        <v>19000</v>
      </c>
      <c r="AM38" s="47">
        <v>4.0000000000000001E-3</v>
      </c>
      <c r="AN38" s="47">
        <v>0.996</v>
      </c>
      <c r="AO38" s="47">
        <v>0.996</v>
      </c>
    </row>
    <row r="39" spans="1:41" x14ac:dyDescent="0.25">
      <c r="A39" s="47">
        <v>34</v>
      </c>
      <c r="C39" s="100">
        <v>3.0428607586214305E-3</v>
      </c>
      <c r="D39" s="100">
        <v>1.2632842093710295E-2</v>
      </c>
      <c r="E39" s="100">
        <v>1.6893898044001432E-4</v>
      </c>
      <c r="F39" s="100">
        <v>0</v>
      </c>
      <c r="G39" s="100">
        <v>0.04</v>
      </c>
      <c r="H39" s="100">
        <v>3.7417663718882443E-2</v>
      </c>
      <c r="I39" s="100">
        <v>2.5496231708073913E-2</v>
      </c>
      <c r="J39" s="100">
        <v>7.1214038276825598E-3</v>
      </c>
      <c r="K39" s="100">
        <v>5.7682820038231775E-3</v>
      </c>
      <c r="L39" s="148">
        <v>92.438280187714923</v>
      </c>
      <c r="M39" s="148">
        <v>120</v>
      </c>
      <c r="N39" s="148">
        <v>548</v>
      </c>
      <c r="O39" s="148">
        <v>9132</v>
      </c>
      <c r="P39" s="148">
        <v>100</v>
      </c>
      <c r="Q39" s="148">
        <v>25</v>
      </c>
      <c r="R39" s="100">
        <v>0.82298478563134869</v>
      </c>
      <c r="S39" s="100">
        <v>0.99063468057906523</v>
      </c>
      <c r="T39" s="100">
        <v>0.58137330093898765</v>
      </c>
      <c r="U39" s="100">
        <v>2.9165983373765961E-5</v>
      </c>
      <c r="W39" s="148">
        <v>14.696363076037581</v>
      </c>
      <c r="X39" s="149">
        <v>503.88038380755569</v>
      </c>
      <c r="Y39" s="149">
        <v>14.759896986856063</v>
      </c>
      <c r="Z39" s="149">
        <v>599.90565544651088</v>
      </c>
      <c r="AA39" s="149">
        <v>6.3533910818481587E-2</v>
      </c>
      <c r="AB39" s="149">
        <v>96.025271638955189</v>
      </c>
      <c r="AD39" s="163">
        <f t="shared" si="0"/>
        <v>1469132.4272199506</v>
      </c>
      <c r="AE39" s="163">
        <f t="shared" si="5"/>
        <v>1475389.7930301598</v>
      </c>
      <c r="AF39" s="163">
        <f t="shared" si="1"/>
        <v>6257.365810209204</v>
      </c>
      <c r="AH39" s="165">
        <f t="shared" si="2"/>
        <v>0</v>
      </c>
      <c r="AI39" s="165">
        <f t="shared" si="3"/>
        <v>1</v>
      </c>
      <c r="AJ39" s="165">
        <f t="shared" si="4"/>
        <v>1</v>
      </c>
      <c r="AL39" s="47">
        <v>20000</v>
      </c>
      <c r="AM39" s="47">
        <v>4.0000000000000001E-3</v>
      </c>
      <c r="AN39" s="47">
        <v>0.996</v>
      </c>
      <c r="AO39" s="47">
        <v>0.996</v>
      </c>
    </row>
    <row r="40" spans="1:41" x14ac:dyDescent="0.25">
      <c r="A40" s="47">
        <v>35</v>
      </c>
      <c r="C40" s="100">
        <v>6.6314379606753349E-3</v>
      </c>
      <c r="D40" s="100">
        <v>1.0747640500880562E-2</v>
      </c>
      <c r="E40" s="100">
        <v>9.4750531490661594E-5</v>
      </c>
      <c r="F40" s="100">
        <v>0</v>
      </c>
      <c r="G40" s="100">
        <v>0.04</v>
      </c>
      <c r="H40" s="100">
        <v>3.7417663718882443E-2</v>
      </c>
      <c r="I40" s="100">
        <v>2.5496231708073913E-2</v>
      </c>
      <c r="J40" s="100">
        <v>7.1214038276825598E-3</v>
      </c>
      <c r="K40" s="100">
        <v>5.7682820038231775E-3</v>
      </c>
      <c r="L40" s="148">
        <v>92.438280187714923</v>
      </c>
      <c r="M40" s="148">
        <v>120</v>
      </c>
      <c r="N40" s="148">
        <v>548</v>
      </c>
      <c r="O40" s="148">
        <v>9132</v>
      </c>
      <c r="P40" s="148">
        <v>100</v>
      </c>
      <c r="Q40" s="148">
        <v>25</v>
      </c>
      <c r="R40" s="100">
        <v>0.82731658848775047</v>
      </c>
      <c r="S40" s="100">
        <v>0.47272419596774867</v>
      </c>
      <c r="T40" s="100">
        <v>2.8895453126436235E-2</v>
      </c>
      <c r="U40" s="100">
        <v>3.4195509724154812E-5</v>
      </c>
      <c r="W40" s="148">
        <v>14.357842972531607</v>
      </c>
      <c r="X40" s="149">
        <v>517.462441290279</v>
      </c>
      <c r="Y40" s="149">
        <v>14.425717651601149</v>
      </c>
      <c r="Z40" s="149">
        <v>593.31656701787358</v>
      </c>
      <c r="AA40" s="149">
        <v>6.7874679069541699E-2</v>
      </c>
      <c r="AB40" s="149">
        <v>75.854125727594578</v>
      </c>
      <c r="AD40" s="163">
        <f t="shared" si="0"/>
        <v>1435266.8348118705</v>
      </c>
      <c r="AE40" s="163">
        <f t="shared" si="5"/>
        <v>1441978.448593097</v>
      </c>
      <c r="AF40" s="163">
        <f t="shared" si="1"/>
        <v>6711.6137812265752</v>
      </c>
      <c r="AH40" s="165">
        <f t="shared" si="2"/>
        <v>0</v>
      </c>
      <c r="AI40" s="165">
        <f t="shared" si="3"/>
        <v>1</v>
      </c>
      <c r="AJ40" s="165">
        <f t="shared" si="4"/>
        <v>1</v>
      </c>
      <c r="AL40" s="47">
        <v>21000</v>
      </c>
      <c r="AM40" s="47">
        <v>4.0000000000000001E-3</v>
      </c>
      <c r="AN40" s="47">
        <v>0.996</v>
      </c>
      <c r="AO40" s="47">
        <v>0.996</v>
      </c>
    </row>
    <row r="41" spans="1:41" x14ac:dyDescent="0.25">
      <c r="A41" s="47">
        <v>36</v>
      </c>
      <c r="C41" s="100">
        <v>5.5142779078025672E-3</v>
      </c>
      <c r="D41" s="100">
        <v>1.0721762929725176E-2</v>
      </c>
      <c r="E41" s="100">
        <v>3.5111084779615352E-5</v>
      </c>
      <c r="F41" s="100">
        <v>0</v>
      </c>
      <c r="G41" s="100">
        <v>0.04</v>
      </c>
      <c r="H41" s="100">
        <v>3.7417663718882443E-2</v>
      </c>
      <c r="I41" s="100">
        <v>2.5496231708073913E-2</v>
      </c>
      <c r="J41" s="100">
        <v>7.1214038276825598E-3</v>
      </c>
      <c r="K41" s="100">
        <v>5.7682820038231775E-3</v>
      </c>
      <c r="L41" s="148">
        <v>92.438280187714923</v>
      </c>
      <c r="M41" s="148">
        <v>120</v>
      </c>
      <c r="N41" s="148">
        <v>548</v>
      </c>
      <c r="O41" s="148">
        <v>9132</v>
      </c>
      <c r="P41" s="148">
        <v>100</v>
      </c>
      <c r="Q41" s="148">
        <v>25</v>
      </c>
      <c r="R41" s="100">
        <v>0.3960115009269351</v>
      </c>
      <c r="S41" s="100">
        <v>0.71692644917267012</v>
      </c>
      <c r="T41" s="100">
        <v>0.64735695602643606</v>
      </c>
      <c r="U41" s="100">
        <v>0.95238603018519086</v>
      </c>
      <c r="W41" s="148">
        <v>13.672160840845455</v>
      </c>
      <c r="X41" s="149">
        <v>547.09080896637852</v>
      </c>
      <c r="Y41" s="149">
        <v>13.711913240899937</v>
      </c>
      <c r="Z41" s="149">
        <v>625.31755228572297</v>
      </c>
      <c r="AA41" s="149">
        <v>3.9752400054481996E-2</v>
      </c>
      <c r="AB41" s="149">
        <v>78.22674331934445</v>
      </c>
      <c r="AD41" s="163">
        <f t="shared" si="0"/>
        <v>1366668.9932755791</v>
      </c>
      <c r="AE41" s="163">
        <f t="shared" si="5"/>
        <v>1370566.006537708</v>
      </c>
      <c r="AF41" s="163">
        <f t="shared" si="1"/>
        <v>3897.0132621288549</v>
      </c>
      <c r="AH41" s="165">
        <f t="shared" si="2"/>
        <v>0</v>
      </c>
      <c r="AI41" s="165">
        <f t="shared" si="3"/>
        <v>1</v>
      </c>
      <c r="AJ41" s="165">
        <f t="shared" si="4"/>
        <v>1</v>
      </c>
      <c r="AL41" s="47">
        <v>22000</v>
      </c>
      <c r="AM41" s="47">
        <v>4.0000000000000001E-3</v>
      </c>
      <c r="AN41" s="47">
        <v>0.996</v>
      </c>
      <c r="AO41" s="47">
        <v>0.996</v>
      </c>
    </row>
    <row r="42" spans="1:41" x14ac:dyDescent="0.25">
      <c r="A42" s="47">
        <v>37</v>
      </c>
      <c r="C42" s="100">
        <v>6.0998920874515417E-3</v>
      </c>
      <c r="D42" s="100">
        <v>9.9906906234903999E-3</v>
      </c>
      <c r="E42" s="100">
        <v>3.4895974966801646E-5</v>
      </c>
      <c r="F42" s="100">
        <v>0</v>
      </c>
      <c r="G42" s="100">
        <v>0.04</v>
      </c>
      <c r="H42" s="100">
        <v>3.7417663718882443E-2</v>
      </c>
      <c r="I42" s="100">
        <v>2.5496231708073913E-2</v>
      </c>
      <c r="J42" s="100">
        <v>7.1214038276825598E-3</v>
      </c>
      <c r="K42" s="100">
        <v>5.7682820038231775E-3</v>
      </c>
      <c r="L42" s="148">
        <v>92.438280187714923</v>
      </c>
      <c r="M42" s="148">
        <v>120</v>
      </c>
      <c r="N42" s="148">
        <v>548</v>
      </c>
      <c r="O42" s="148">
        <v>9132</v>
      </c>
      <c r="P42" s="148">
        <v>100</v>
      </c>
      <c r="Q42" s="148">
        <v>25</v>
      </c>
      <c r="R42" s="100">
        <v>0.77226224324279791</v>
      </c>
      <c r="S42" s="100">
        <v>0.72236252690165181</v>
      </c>
      <c r="T42" s="100">
        <v>1.7948685527023983E-4</v>
      </c>
      <c r="U42" s="100">
        <v>0.55046152084048572</v>
      </c>
      <c r="W42" s="148">
        <v>15.495989591776413</v>
      </c>
      <c r="X42" s="149">
        <v>502.14930482940127</v>
      </c>
      <c r="Y42" s="149">
        <v>15.551336394568271</v>
      </c>
      <c r="Z42" s="149">
        <v>591.54862014083028</v>
      </c>
      <c r="AA42" s="149">
        <v>5.5346802791857996E-2</v>
      </c>
      <c r="AB42" s="149">
        <v>89.399315311429007</v>
      </c>
      <c r="AD42" s="163">
        <f t="shared" si="0"/>
        <v>1549096.8098728119</v>
      </c>
      <c r="AE42" s="163">
        <f t="shared" si="5"/>
        <v>1554542.0908366861</v>
      </c>
      <c r="AF42" s="163">
        <f t="shared" si="1"/>
        <v>5445.2809638743711</v>
      </c>
      <c r="AH42" s="165">
        <f t="shared" si="2"/>
        <v>0</v>
      </c>
      <c r="AI42" s="165">
        <f t="shared" si="3"/>
        <v>1</v>
      </c>
      <c r="AJ42" s="165">
        <f t="shared" si="4"/>
        <v>1</v>
      </c>
      <c r="AL42" s="47">
        <v>23000</v>
      </c>
      <c r="AM42" s="47">
        <v>4.0000000000000001E-3</v>
      </c>
      <c r="AN42" s="47">
        <v>0.996</v>
      </c>
      <c r="AO42" s="47">
        <v>0.996</v>
      </c>
    </row>
    <row r="43" spans="1:41" x14ac:dyDescent="0.25">
      <c r="A43" s="47">
        <v>38</v>
      </c>
      <c r="C43" s="100">
        <v>4.3985579234880837E-3</v>
      </c>
      <c r="D43" s="100">
        <v>1.2860054112613373E-2</v>
      </c>
      <c r="E43" s="100">
        <v>1.6500411728833801E-5</v>
      </c>
      <c r="F43" s="100">
        <v>0</v>
      </c>
      <c r="G43" s="100">
        <v>0.04</v>
      </c>
      <c r="H43" s="100">
        <v>3.7417663718882443E-2</v>
      </c>
      <c r="I43" s="100">
        <v>2.5496231708073913E-2</v>
      </c>
      <c r="J43" s="100">
        <v>7.1214038276825598E-3</v>
      </c>
      <c r="K43" s="100">
        <v>5.7682820038231775E-3</v>
      </c>
      <c r="L43" s="148">
        <v>92.438280187714923</v>
      </c>
      <c r="M43" s="148">
        <v>120</v>
      </c>
      <c r="N43" s="148">
        <v>548</v>
      </c>
      <c r="O43" s="148">
        <v>9132</v>
      </c>
      <c r="P43" s="148">
        <v>100</v>
      </c>
      <c r="Q43" s="148">
        <v>25</v>
      </c>
      <c r="R43" s="100">
        <v>0.65478530060609641</v>
      </c>
      <c r="S43" s="100">
        <v>0.67415329487187892</v>
      </c>
      <c r="T43" s="100">
        <v>0.95964187729624251</v>
      </c>
      <c r="U43" s="100">
        <v>0.35647119559357143</v>
      </c>
      <c r="W43" s="148">
        <v>14.856319705986833</v>
      </c>
      <c r="X43" s="149">
        <v>526.14432839317078</v>
      </c>
      <c r="Y43" s="149">
        <v>14.9019681722228</v>
      </c>
      <c r="Z43" s="149">
        <v>601.81137056004582</v>
      </c>
      <c r="AA43" s="149">
        <v>4.5648466235967078E-2</v>
      </c>
      <c r="AB43" s="149">
        <v>75.667042166875035</v>
      </c>
      <c r="AD43" s="163">
        <f t="shared" si="0"/>
        <v>1485105.82627029</v>
      </c>
      <c r="AE43" s="163">
        <f t="shared" si="5"/>
        <v>1489595.00585172</v>
      </c>
      <c r="AF43" s="163">
        <f t="shared" si="1"/>
        <v>4489.179581429833</v>
      </c>
      <c r="AH43" s="165">
        <f t="shared" si="2"/>
        <v>0</v>
      </c>
      <c r="AI43" s="165">
        <f t="shared" si="3"/>
        <v>1</v>
      </c>
      <c r="AJ43" s="165">
        <f t="shared" si="4"/>
        <v>1</v>
      </c>
      <c r="AL43" s="47">
        <v>24000</v>
      </c>
      <c r="AM43" s="47">
        <v>4.0000000000000001E-3</v>
      </c>
      <c r="AN43" s="47">
        <v>0.996</v>
      </c>
      <c r="AO43" s="47">
        <v>0.996</v>
      </c>
    </row>
    <row r="44" spans="1:41" x14ac:dyDescent="0.25">
      <c r="A44" s="47">
        <v>39</v>
      </c>
      <c r="C44" s="100">
        <v>3.93502426279152E-3</v>
      </c>
      <c r="D44" s="100">
        <v>1.2223934200326525E-2</v>
      </c>
      <c r="E44" s="100">
        <v>1.5104185299430473E-4</v>
      </c>
      <c r="F44" s="100">
        <v>0</v>
      </c>
      <c r="G44" s="100">
        <v>0.04</v>
      </c>
      <c r="H44" s="100">
        <v>3.7417663718882443E-2</v>
      </c>
      <c r="I44" s="100">
        <v>2.5496231708073913E-2</v>
      </c>
      <c r="J44" s="100">
        <v>7.1214038276825598E-3</v>
      </c>
      <c r="K44" s="100">
        <v>5.7682820038231775E-3</v>
      </c>
      <c r="L44" s="148">
        <v>92.438280187714923</v>
      </c>
      <c r="M44" s="148">
        <v>120</v>
      </c>
      <c r="N44" s="148">
        <v>548</v>
      </c>
      <c r="O44" s="148">
        <v>9132</v>
      </c>
      <c r="P44" s="148">
        <v>100</v>
      </c>
      <c r="Q44" s="148">
        <v>25</v>
      </c>
      <c r="R44" s="100">
        <v>0.52068143535905886</v>
      </c>
      <c r="S44" s="100">
        <v>8.2050927022516415E-2</v>
      </c>
      <c r="T44" s="100">
        <v>0.98780430721305468</v>
      </c>
      <c r="U44" s="100">
        <v>9.0941248570964101E-9</v>
      </c>
      <c r="W44" s="148">
        <v>14.49427207722626</v>
      </c>
      <c r="X44" s="149">
        <v>530.99776559024724</v>
      </c>
      <c r="Y44" s="149">
        <v>14.528162011207826</v>
      </c>
      <c r="Z44" s="149">
        <v>622.25127507544005</v>
      </c>
      <c r="AA44" s="149">
        <v>3.3889933981566145E-2</v>
      </c>
      <c r="AB44" s="149">
        <v>91.253509485192808</v>
      </c>
      <c r="AD44" s="163">
        <f t="shared" si="0"/>
        <v>1448896.2099570357</v>
      </c>
      <c r="AE44" s="163">
        <f t="shared" si="5"/>
        <v>1452193.9498457073</v>
      </c>
      <c r="AF44" s="163">
        <f t="shared" si="1"/>
        <v>3297.7398886714218</v>
      </c>
      <c r="AH44" s="165">
        <f t="shared" si="2"/>
        <v>0</v>
      </c>
      <c r="AI44" s="165">
        <f t="shared" si="3"/>
        <v>1</v>
      </c>
      <c r="AJ44" s="165">
        <f t="shared" si="4"/>
        <v>1</v>
      </c>
      <c r="AL44" s="47">
        <v>25000</v>
      </c>
      <c r="AM44" s="47">
        <v>4.0000000000000001E-3</v>
      </c>
      <c r="AN44" s="47">
        <v>0.996</v>
      </c>
      <c r="AO44" s="47">
        <v>0.996</v>
      </c>
    </row>
    <row r="45" spans="1:41" x14ac:dyDescent="0.25">
      <c r="A45" s="47">
        <v>40</v>
      </c>
      <c r="C45" s="100">
        <v>5.3073437417259549E-3</v>
      </c>
      <c r="D45" s="100">
        <v>9.6188375954122975E-3</v>
      </c>
      <c r="E45" s="100">
        <v>3.2171570620989129E-6</v>
      </c>
      <c r="F45" s="100">
        <v>0</v>
      </c>
      <c r="G45" s="100">
        <v>0.04</v>
      </c>
      <c r="H45" s="100">
        <v>3.7417663718882443E-2</v>
      </c>
      <c r="I45" s="100">
        <v>2.5496231708073913E-2</v>
      </c>
      <c r="J45" s="100">
        <v>7.1214038276825598E-3</v>
      </c>
      <c r="K45" s="100">
        <v>5.7682820038231775E-3</v>
      </c>
      <c r="L45" s="148">
        <v>92.438280187714923</v>
      </c>
      <c r="M45" s="148">
        <v>120</v>
      </c>
      <c r="N45" s="148">
        <v>548</v>
      </c>
      <c r="O45" s="148">
        <v>9132</v>
      </c>
      <c r="P45" s="148">
        <v>100</v>
      </c>
      <c r="Q45" s="148">
        <v>25</v>
      </c>
      <c r="R45" s="100">
        <v>0.60274433247177417</v>
      </c>
      <c r="S45" s="100">
        <v>0.98559876889657072</v>
      </c>
      <c r="T45" s="100">
        <v>5.474559376374289E-5</v>
      </c>
      <c r="U45" s="100">
        <v>3.9921607007407828E-8</v>
      </c>
      <c r="W45" s="148">
        <v>15.146423395485332</v>
      </c>
      <c r="X45" s="149">
        <v>461.96972853399143</v>
      </c>
      <c r="Y45" s="149">
        <v>15.188796833223277</v>
      </c>
      <c r="Z45" s="149">
        <v>592.2091932715083</v>
      </c>
      <c r="AA45" s="149">
        <v>4.2373437737944997E-2</v>
      </c>
      <c r="AB45" s="149">
        <v>130.23946473751687</v>
      </c>
      <c r="AD45" s="163">
        <f t="shared" si="0"/>
        <v>1514180.3698199994</v>
      </c>
      <c r="AE45" s="163">
        <f t="shared" si="5"/>
        <v>1518287.4741290561</v>
      </c>
      <c r="AF45" s="163">
        <f t="shared" si="1"/>
        <v>4107.1043090569829</v>
      </c>
      <c r="AH45" s="165">
        <f t="shared" si="2"/>
        <v>0</v>
      </c>
      <c r="AI45" s="165">
        <f t="shared" si="3"/>
        <v>1</v>
      </c>
      <c r="AJ45" s="165">
        <f t="shared" si="4"/>
        <v>1</v>
      </c>
      <c r="AL45" s="47">
        <v>26000</v>
      </c>
      <c r="AM45" s="47">
        <v>4.0000000000000001E-3</v>
      </c>
      <c r="AN45" s="47">
        <v>0.996</v>
      </c>
      <c r="AO45" s="47">
        <v>0.996</v>
      </c>
    </row>
    <row r="46" spans="1:41" x14ac:dyDescent="0.25">
      <c r="A46" s="47">
        <v>41</v>
      </c>
      <c r="C46" s="100">
        <v>3.5024995973769704E-3</v>
      </c>
      <c r="D46" s="100">
        <v>1.0165775233756539E-2</v>
      </c>
      <c r="E46" s="100">
        <v>1.1915819738084199E-4</v>
      </c>
      <c r="F46" s="100">
        <v>0</v>
      </c>
      <c r="G46" s="100">
        <v>0.04</v>
      </c>
      <c r="H46" s="100">
        <v>3.7417663718882443E-2</v>
      </c>
      <c r="I46" s="100">
        <v>2.5496231708073913E-2</v>
      </c>
      <c r="J46" s="100">
        <v>7.1214038276825598E-3</v>
      </c>
      <c r="K46" s="100">
        <v>5.7682820038231775E-3</v>
      </c>
      <c r="L46" s="148">
        <v>92.438280187714923</v>
      </c>
      <c r="M46" s="148">
        <v>120</v>
      </c>
      <c r="N46" s="148">
        <v>548</v>
      </c>
      <c r="O46" s="148">
        <v>9132</v>
      </c>
      <c r="P46" s="148">
        <v>100</v>
      </c>
      <c r="Q46" s="148">
        <v>25</v>
      </c>
      <c r="R46" s="100">
        <v>0.27362476533560559</v>
      </c>
      <c r="S46" s="100">
        <v>0.31166667374242291</v>
      </c>
      <c r="T46" s="100">
        <v>0.38718069548430162</v>
      </c>
      <c r="U46" s="100">
        <v>1.0183958617688561E-5</v>
      </c>
      <c r="W46" s="148">
        <v>15.457886936264114</v>
      </c>
      <c r="X46" s="149">
        <v>472.05437140623951</v>
      </c>
      <c r="Y46" s="149">
        <v>15.489404075049475</v>
      </c>
      <c r="Z46" s="149">
        <v>601.8973434808895</v>
      </c>
      <c r="AA46" s="149">
        <v>3.1517138785360999E-2</v>
      </c>
      <c r="AB46" s="149">
        <v>129.84297207464999</v>
      </c>
      <c r="AD46" s="163">
        <f t="shared" si="0"/>
        <v>1545316.6392550049</v>
      </c>
      <c r="AE46" s="163">
        <f t="shared" si="5"/>
        <v>1548338.5101614664</v>
      </c>
      <c r="AF46" s="163">
        <f t="shared" si="1"/>
        <v>3021.87090646145</v>
      </c>
      <c r="AH46" s="165">
        <f t="shared" si="2"/>
        <v>0</v>
      </c>
      <c r="AI46" s="165">
        <f t="shared" si="3"/>
        <v>1</v>
      </c>
      <c r="AJ46" s="165">
        <f t="shared" si="4"/>
        <v>1</v>
      </c>
      <c r="AL46" s="47">
        <v>27000</v>
      </c>
      <c r="AM46" s="47">
        <v>3.0000000000000001E-3</v>
      </c>
      <c r="AN46" s="47">
        <v>0.997</v>
      </c>
      <c r="AO46" s="47">
        <v>0.997</v>
      </c>
    </row>
    <row r="47" spans="1:41" x14ac:dyDescent="0.25">
      <c r="A47" s="47">
        <v>42</v>
      </c>
      <c r="C47" s="100">
        <v>6.8217899271958427E-3</v>
      </c>
      <c r="D47" s="100">
        <v>1.0906080186313987E-2</v>
      </c>
      <c r="E47" s="100">
        <v>2.7929347855465681E-5</v>
      </c>
      <c r="F47" s="100">
        <v>0</v>
      </c>
      <c r="G47" s="100">
        <v>0.04</v>
      </c>
      <c r="H47" s="100">
        <v>3.7417663718882443E-2</v>
      </c>
      <c r="I47" s="100">
        <v>2.5496231708073913E-2</v>
      </c>
      <c r="J47" s="100">
        <v>7.1214038276825598E-3</v>
      </c>
      <c r="K47" s="100">
        <v>5.7682820038231775E-3</v>
      </c>
      <c r="L47" s="148">
        <v>92.438280187714923</v>
      </c>
      <c r="M47" s="148">
        <v>120</v>
      </c>
      <c r="N47" s="148">
        <v>548</v>
      </c>
      <c r="O47" s="148">
        <v>9132</v>
      </c>
      <c r="P47" s="148">
        <v>100</v>
      </c>
      <c r="Q47" s="148">
        <v>25</v>
      </c>
      <c r="R47" s="100">
        <v>0.72464953090020023</v>
      </c>
      <c r="S47" s="100">
        <v>0.82670967160128916</v>
      </c>
      <c r="T47" s="100">
        <v>0.82091163304094061</v>
      </c>
      <c r="U47" s="100">
        <v>0.88474053121414298</v>
      </c>
      <c r="W47" s="148">
        <v>13.689579436227037</v>
      </c>
      <c r="X47" s="149">
        <v>492.17183851145899</v>
      </c>
      <c r="Y47" s="149">
        <v>13.703110277711932</v>
      </c>
      <c r="Z47" s="149">
        <v>634.08813381607183</v>
      </c>
      <c r="AA47" s="149">
        <v>1.3530841484895362E-2</v>
      </c>
      <c r="AB47" s="149">
        <v>141.91629530461285</v>
      </c>
      <c r="AD47" s="163">
        <f t="shared" si="0"/>
        <v>1368465.7717841922</v>
      </c>
      <c r="AE47" s="163">
        <f t="shared" si="5"/>
        <v>1369676.9396373772</v>
      </c>
      <c r="AF47" s="163">
        <f t="shared" si="1"/>
        <v>1211.1678531849234</v>
      </c>
      <c r="AH47" s="165">
        <f t="shared" si="2"/>
        <v>0</v>
      </c>
      <c r="AI47" s="165">
        <f t="shared" si="3"/>
        <v>1</v>
      </c>
      <c r="AJ47" s="165">
        <f t="shared" si="4"/>
        <v>1</v>
      </c>
      <c r="AL47" s="47">
        <v>28000</v>
      </c>
      <c r="AM47" s="47">
        <v>3.0000000000000001E-3</v>
      </c>
      <c r="AN47" s="47">
        <v>0.997</v>
      </c>
      <c r="AO47" s="47">
        <v>0.997</v>
      </c>
    </row>
    <row r="48" spans="1:41" x14ac:dyDescent="0.25">
      <c r="A48" s="47">
        <v>43</v>
      </c>
      <c r="C48" s="100">
        <v>5.5109282569928419E-3</v>
      </c>
      <c r="D48" s="100">
        <v>1.1886580469743224E-2</v>
      </c>
      <c r="E48" s="100">
        <v>3.1524778960070802E-5</v>
      </c>
      <c r="F48" s="100">
        <v>0</v>
      </c>
      <c r="G48" s="100">
        <v>0.04</v>
      </c>
      <c r="H48" s="100">
        <v>3.7417663718882443E-2</v>
      </c>
      <c r="I48" s="100">
        <v>2.5496231708073913E-2</v>
      </c>
      <c r="J48" s="100">
        <v>7.1214038276825598E-3</v>
      </c>
      <c r="K48" s="100">
        <v>5.7682820038231775E-3</v>
      </c>
      <c r="L48" s="148">
        <v>92.438280187714923</v>
      </c>
      <c r="M48" s="148">
        <v>120</v>
      </c>
      <c r="N48" s="148">
        <v>548</v>
      </c>
      <c r="O48" s="148">
        <v>9132</v>
      </c>
      <c r="P48" s="148">
        <v>100</v>
      </c>
      <c r="Q48" s="148">
        <v>25</v>
      </c>
      <c r="R48" s="100">
        <v>0.46302789653615872</v>
      </c>
      <c r="S48" s="100">
        <v>0.91978744160102011</v>
      </c>
      <c r="T48" s="100">
        <v>0.65811260886235301</v>
      </c>
      <c r="U48" s="100">
        <v>7.8199979304621622E-2</v>
      </c>
      <c r="W48" s="148">
        <v>14.925049054760171</v>
      </c>
      <c r="X48" s="149">
        <v>585.34204675804745</v>
      </c>
      <c r="Y48" s="149">
        <v>15.019777888848603</v>
      </c>
      <c r="Z48" s="149">
        <v>618.00290614981964</v>
      </c>
      <c r="AA48" s="149">
        <v>9.4728834088432023E-2</v>
      </c>
      <c r="AB48" s="149">
        <v>32.660859391772192</v>
      </c>
      <c r="AD48" s="163">
        <f t="shared" si="0"/>
        <v>1491919.563429259</v>
      </c>
      <c r="AE48" s="163">
        <f t="shared" si="5"/>
        <v>1501359.7859787105</v>
      </c>
      <c r="AF48" s="163">
        <f t="shared" si="1"/>
        <v>9440.2225494514314</v>
      </c>
      <c r="AH48" s="165">
        <f t="shared" si="2"/>
        <v>0</v>
      </c>
      <c r="AI48" s="165">
        <f t="shared" si="3"/>
        <v>1</v>
      </c>
      <c r="AJ48" s="165">
        <f t="shared" si="4"/>
        <v>1</v>
      </c>
      <c r="AL48" s="47">
        <v>29000</v>
      </c>
      <c r="AM48" s="47">
        <v>3.0000000000000001E-3</v>
      </c>
      <c r="AN48" s="47">
        <v>0.997</v>
      </c>
      <c r="AO48" s="47">
        <v>0.997</v>
      </c>
    </row>
    <row r="49" spans="1:41" x14ac:dyDescent="0.25">
      <c r="A49" s="47">
        <v>44</v>
      </c>
      <c r="C49" s="100">
        <v>3.3438094665084969E-3</v>
      </c>
      <c r="D49" s="100">
        <v>1.2711215217380833E-2</v>
      </c>
      <c r="E49" s="100">
        <v>5.8644530914142567E-4</v>
      </c>
      <c r="F49" s="100">
        <v>0</v>
      </c>
      <c r="G49" s="100">
        <v>0.04</v>
      </c>
      <c r="H49" s="100">
        <v>3.7417663718882443E-2</v>
      </c>
      <c r="I49" s="100">
        <v>2.5496231708073913E-2</v>
      </c>
      <c r="J49" s="100">
        <v>7.1214038276825598E-3</v>
      </c>
      <c r="K49" s="100">
        <v>5.7682820038231775E-3</v>
      </c>
      <c r="L49" s="148">
        <v>92.438280187714923</v>
      </c>
      <c r="M49" s="148">
        <v>120</v>
      </c>
      <c r="N49" s="148">
        <v>548</v>
      </c>
      <c r="O49" s="148">
        <v>9132</v>
      </c>
      <c r="P49" s="148">
        <v>100</v>
      </c>
      <c r="Q49" s="148">
        <v>25</v>
      </c>
      <c r="R49" s="100">
        <v>0.5667765600410658</v>
      </c>
      <c r="S49" s="100">
        <v>1.3537844008205978E-2</v>
      </c>
      <c r="T49" s="100">
        <v>0.78052843933346672</v>
      </c>
      <c r="U49" s="100">
        <v>0.99832561894451521</v>
      </c>
      <c r="W49" s="148">
        <v>13.453640099361337</v>
      </c>
      <c r="X49" s="149">
        <v>445.11748545453452</v>
      </c>
      <c r="Y49" s="149">
        <v>13.491670895414865</v>
      </c>
      <c r="Z49" s="149">
        <v>589.93179373299199</v>
      </c>
      <c r="AA49" s="149">
        <v>3.8030796053527993E-2</v>
      </c>
      <c r="AB49" s="149">
        <v>144.81430827845747</v>
      </c>
      <c r="AD49" s="163">
        <f t="shared" si="0"/>
        <v>1344918.8924506791</v>
      </c>
      <c r="AE49" s="163">
        <f t="shared" si="5"/>
        <v>1348577.1577477534</v>
      </c>
      <c r="AF49" s="163">
        <f t="shared" si="1"/>
        <v>3658.265297074342</v>
      </c>
      <c r="AH49" s="165">
        <f t="shared" si="2"/>
        <v>0</v>
      </c>
      <c r="AI49" s="165">
        <f t="shared" si="3"/>
        <v>1</v>
      </c>
      <c r="AJ49" s="165">
        <f t="shared" si="4"/>
        <v>1</v>
      </c>
      <c r="AL49" s="47">
        <v>30000</v>
      </c>
      <c r="AM49" s="47">
        <v>3.0000000000000001E-3</v>
      </c>
      <c r="AN49" s="47">
        <v>0.997</v>
      </c>
      <c r="AO49" s="47">
        <v>0.997</v>
      </c>
    </row>
    <row r="50" spans="1:41" x14ac:dyDescent="0.25">
      <c r="A50" s="47">
        <v>45</v>
      </c>
      <c r="C50" s="100">
        <v>5.5151841790425093E-3</v>
      </c>
      <c r="D50" s="100">
        <v>9.2593647498028959E-3</v>
      </c>
      <c r="E50" s="100">
        <v>5.2550566942214119E-5</v>
      </c>
      <c r="F50" s="100">
        <v>0</v>
      </c>
      <c r="G50" s="100">
        <v>0.04</v>
      </c>
      <c r="H50" s="100">
        <v>3.7417663718882443E-2</v>
      </c>
      <c r="I50" s="100">
        <v>2.5496231708073913E-2</v>
      </c>
      <c r="J50" s="100">
        <v>7.1214038276825598E-3</v>
      </c>
      <c r="K50" s="100">
        <v>5.7682820038231775E-3</v>
      </c>
      <c r="L50" s="148">
        <v>92.438280187714923</v>
      </c>
      <c r="M50" s="148">
        <v>120</v>
      </c>
      <c r="N50" s="148">
        <v>548</v>
      </c>
      <c r="O50" s="148">
        <v>9132</v>
      </c>
      <c r="P50" s="148">
        <v>100</v>
      </c>
      <c r="Q50" s="148">
        <v>25</v>
      </c>
      <c r="R50" s="100">
        <v>0.45518804906134958</v>
      </c>
      <c r="S50" s="100">
        <v>0.99838524588500122</v>
      </c>
      <c r="T50" s="100">
        <v>0.85139080215889129</v>
      </c>
      <c r="U50" s="100">
        <v>1.1316651535162486E-5</v>
      </c>
      <c r="W50" s="148">
        <v>14.692958925037763</v>
      </c>
      <c r="X50" s="149">
        <v>475.36130918909828</v>
      </c>
      <c r="Y50" s="149">
        <v>14.737441546764687</v>
      </c>
      <c r="Z50" s="149">
        <v>591.86341425344324</v>
      </c>
      <c r="AA50" s="149">
        <v>4.4482621726924521E-2</v>
      </c>
      <c r="AB50" s="149">
        <v>116.50210506434496</v>
      </c>
      <c r="AD50" s="163">
        <f t="shared" si="0"/>
        <v>1468820.5311945872</v>
      </c>
      <c r="AE50" s="163">
        <f t="shared" si="5"/>
        <v>1473152.2912622155</v>
      </c>
      <c r="AF50" s="163">
        <f t="shared" si="1"/>
        <v>4331.7600676281072</v>
      </c>
      <c r="AH50" s="165">
        <f t="shared" si="2"/>
        <v>0</v>
      </c>
      <c r="AI50" s="165">
        <f t="shared" si="3"/>
        <v>1</v>
      </c>
      <c r="AJ50" s="165">
        <f t="shared" si="4"/>
        <v>1</v>
      </c>
      <c r="AL50" s="47">
        <v>35000</v>
      </c>
      <c r="AM50" s="47">
        <v>2E-3</v>
      </c>
      <c r="AN50" s="47">
        <v>0.998</v>
      </c>
      <c r="AO50" s="47">
        <v>0.998</v>
      </c>
    </row>
    <row r="51" spans="1:41" x14ac:dyDescent="0.25">
      <c r="A51" s="47">
        <v>46</v>
      </c>
      <c r="C51" s="100">
        <v>5.5686116042256151E-3</v>
      </c>
      <c r="D51" s="100">
        <v>1.2110674897019114E-2</v>
      </c>
      <c r="E51" s="100">
        <v>2.8606084887039529E-4</v>
      </c>
      <c r="F51" s="100">
        <v>0</v>
      </c>
      <c r="G51" s="100">
        <v>0.04</v>
      </c>
      <c r="H51" s="100">
        <v>3.7417663718882443E-2</v>
      </c>
      <c r="I51" s="100">
        <v>2.5496231708073913E-2</v>
      </c>
      <c r="J51" s="100">
        <v>7.1214038276825598E-3</v>
      </c>
      <c r="K51" s="100">
        <v>5.7682820038231775E-3</v>
      </c>
      <c r="L51" s="148">
        <v>92.438280187714923</v>
      </c>
      <c r="M51" s="148">
        <v>120</v>
      </c>
      <c r="N51" s="148">
        <v>548</v>
      </c>
      <c r="O51" s="148">
        <v>9132</v>
      </c>
      <c r="P51" s="148">
        <v>100</v>
      </c>
      <c r="Q51" s="148">
        <v>25</v>
      </c>
      <c r="R51" s="100">
        <v>0.80624740186809218</v>
      </c>
      <c r="S51" s="100">
        <v>1.3656817504306923E-2</v>
      </c>
      <c r="T51" s="100">
        <v>0.37081195943781642</v>
      </c>
      <c r="U51" s="100">
        <v>0.73879640011405079</v>
      </c>
      <c r="W51" s="148">
        <v>14.384812055216573</v>
      </c>
      <c r="X51" s="149">
        <v>552.89660327046874</v>
      </c>
      <c r="Y51" s="149">
        <v>14.443546524508134</v>
      </c>
      <c r="Z51" s="149">
        <v>618.07460617645722</v>
      </c>
      <c r="AA51" s="149">
        <v>5.8734469291561453E-2</v>
      </c>
      <c r="AB51" s="149">
        <v>65.178002905988478</v>
      </c>
      <c r="AD51" s="163">
        <f t="shared" si="0"/>
        <v>1437928.3089183869</v>
      </c>
      <c r="AE51" s="163">
        <f t="shared" si="5"/>
        <v>1443736.577844637</v>
      </c>
      <c r="AF51" s="163">
        <f t="shared" si="1"/>
        <v>5808.2689262501572</v>
      </c>
      <c r="AH51" s="165">
        <f t="shared" si="2"/>
        <v>0</v>
      </c>
      <c r="AI51" s="165">
        <f t="shared" si="3"/>
        <v>1</v>
      </c>
      <c r="AJ51" s="165">
        <f t="shared" si="4"/>
        <v>1</v>
      </c>
      <c r="AL51" s="47">
        <v>40000</v>
      </c>
      <c r="AM51" s="47">
        <v>2E-3</v>
      </c>
      <c r="AN51" s="47">
        <v>0.998</v>
      </c>
      <c r="AO51" s="47">
        <v>0.998</v>
      </c>
    </row>
    <row r="52" spans="1:41" x14ac:dyDescent="0.25">
      <c r="A52" s="47">
        <v>47</v>
      </c>
      <c r="C52" s="100">
        <v>4.6425576247864763E-3</v>
      </c>
      <c r="D52" s="100">
        <v>1.5976040484454668E-2</v>
      </c>
      <c r="E52" s="100">
        <v>9.7318352446862377E-5</v>
      </c>
      <c r="F52" s="100">
        <v>0</v>
      </c>
      <c r="G52" s="100">
        <v>0.04</v>
      </c>
      <c r="H52" s="100">
        <v>3.7417663718882443E-2</v>
      </c>
      <c r="I52" s="100">
        <v>2.5496231708073913E-2</v>
      </c>
      <c r="J52" s="100">
        <v>7.1214038276825598E-3</v>
      </c>
      <c r="K52" s="100">
        <v>5.7682820038231775E-3</v>
      </c>
      <c r="L52" s="148">
        <v>92.438280187714923</v>
      </c>
      <c r="M52" s="148">
        <v>120</v>
      </c>
      <c r="N52" s="148">
        <v>548</v>
      </c>
      <c r="O52" s="148">
        <v>9132</v>
      </c>
      <c r="P52" s="148">
        <v>100</v>
      </c>
      <c r="Q52" s="148">
        <v>25</v>
      </c>
      <c r="R52" s="100">
        <v>0.79962682075003422</v>
      </c>
      <c r="S52" s="100">
        <v>0.99921394768305904</v>
      </c>
      <c r="T52" s="100">
        <v>0.14135913618714274</v>
      </c>
      <c r="U52" s="100">
        <v>0.89355913951624122</v>
      </c>
      <c r="W52" s="148">
        <v>13.843649822332688</v>
      </c>
      <c r="X52" s="149">
        <v>541.13852659612178</v>
      </c>
      <c r="Y52" s="149">
        <v>13.880367457509308</v>
      </c>
      <c r="Z52" s="149">
        <v>619.10199387197702</v>
      </c>
      <c r="AA52" s="149">
        <v>3.6717635176620078E-2</v>
      </c>
      <c r="AB52" s="149">
        <v>77.963467275855237</v>
      </c>
      <c r="AD52" s="163">
        <f t="shared" si="0"/>
        <v>1383823.8437066728</v>
      </c>
      <c r="AE52" s="163">
        <f t="shared" si="5"/>
        <v>1387417.6437570588</v>
      </c>
      <c r="AF52" s="163">
        <f t="shared" si="1"/>
        <v>3593.8000503861526</v>
      </c>
      <c r="AH52" s="165">
        <f t="shared" si="2"/>
        <v>0</v>
      </c>
      <c r="AI52" s="165">
        <f t="shared" si="3"/>
        <v>1</v>
      </c>
      <c r="AJ52" s="165">
        <f t="shared" si="4"/>
        <v>1</v>
      </c>
      <c r="AL52" s="47">
        <v>45000</v>
      </c>
      <c r="AM52" s="47">
        <v>2E-3</v>
      </c>
      <c r="AN52" s="47">
        <v>0.998</v>
      </c>
      <c r="AO52" s="47">
        <v>0.998</v>
      </c>
    </row>
    <row r="53" spans="1:41" x14ac:dyDescent="0.25">
      <c r="A53" s="47">
        <v>48</v>
      </c>
      <c r="C53" s="100">
        <v>5.4658664266793444E-3</v>
      </c>
      <c r="D53" s="100">
        <v>1.3301823744911845E-2</v>
      </c>
      <c r="E53" s="100">
        <v>1.3045075768236547E-4</v>
      </c>
      <c r="F53" s="100">
        <v>0</v>
      </c>
      <c r="G53" s="100">
        <v>0.04</v>
      </c>
      <c r="H53" s="100">
        <v>3.7417663718882443E-2</v>
      </c>
      <c r="I53" s="100">
        <v>2.5496231708073913E-2</v>
      </c>
      <c r="J53" s="100">
        <v>7.1214038276825598E-3</v>
      </c>
      <c r="K53" s="100">
        <v>5.7682820038231775E-3</v>
      </c>
      <c r="L53" s="148">
        <v>92.438280187714923</v>
      </c>
      <c r="M53" s="148">
        <v>120</v>
      </c>
      <c r="N53" s="148">
        <v>548</v>
      </c>
      <c r="O53" s="148">
        <v>9132</v>
      </c>
      <c r="P53" s="148">
        <v>100</v>
      </c>
      <c r="Q53" s="148">
        <v>25</v>
      </c>
      <c r="R53" s="100">
        <v>0.70122291412403159</v>
      </c>
      <c r="S53" s="100">
        <v>3.0829088213256198E-2</v>
      </c>
      <c r="T53" s="100">
        <v>1.0036384887014438E-2</v>
      </c>
      <c r="U53" s="100">
        <v>6.3961379574550156E-2</v>
      </c>
      <c r="W53" s="148">
        <v>14.735609373974313</v>
      </c>
      <c r="X53" s="149">
        <v>488.20309804198837</v>
      </c>
      <c r="Y53" s="149">
        <v>14.75782068337905</v>
      </c>
      <c r="Z53" s="149">
        <v>612.38766516193994</v>
      </c>
      <c r="AA53" s="149">
        <v>2.2211309404736923E-2</v>
      </c>
      <c r="AB53" s="149">
        <v>124.18456711995157</v>
      </c>
      <c r="AD53" s="163">
        <f t="shared" si="0"/>
        <v>1473072.7342993894</v>
      </c>
      <c r="AE53" s="163">
        <f t="shared" si="5"/>
        <v>1475169.6806727431</v>
      </c>
      <c r="AF53" s="163">
        <f t="shared" si="1"/>
        <v>2096.9463733537405</v>
      </c>
      <c r="AH53" s="165">
        <f t="shared" si="2"/>
        <v>0</v>
      </c>
      <c r="AI53" s="165">
        <f t="shared" si="3"/>
        <v>1</v>
      </c>
      <c r="AJ53" s="165">
        <f t="shared" si="4"/>
        <v>1</v>
      </c>
      <c r="AL53" s="47">
        <v>50000</v>
      </c>
      <c r="AM53" s="47">
        <v>2E-3</v>
      </c>
      <c r="AN53" s="47">
        <v>0.998</v>
      </c>
      <c r="AO53" s="47">
        <v>0.998</v>
      </c>
    </row>
    <row r="54" spans="1:41" x14ac:dyDescent="0.25">
      <c r="A54" s="47">
        <v>49</v>
      </c>
      <c r="C54" s="100">
        <v>5.1290878524552098E-3</v>
      </c>
      <c r="D54" s="100">
        <v>9.1580783316789031E-3</v>
      </c>
      <c r="E54" s="100">
        <v>6.0219374586332334E-6</v>
      </c>
      <c r="F54" s="100">
        <v>0</v>
      </c>
      <c r="G54" s="100">
        <v>0.04</v>
      </c>
      <c r="H54" s="100">
        <v>3.7417663718882443E-2</v>
      </c>
      <c r="I54" s="100">
        <v>2.5496231708073913E-2</v>
      </c>
      <c r="J54" s="100">
        <v>7.1214038276825598E-3</v>
      </c>
      <c r="K54" s="100">
        <v>5.7682820038231775E-3</v>
      </c>
      <c r="L54" s="148">
        <v>92.438280187714923</v>
      </c>
      <c r="M54" s="148">
        <v>120</v>
      </c>
      <c r="N54" s="148">
        <v>548</v>
      </c>
      <c r="O54" s="148">
        <v>9132</v>
      </c>
      <c r="P54" s="148">
        <v>100</v>
      </c>
      <c r="Q54" s="148">
        <v>25</v>
      </c>
      <c r="R54" s="100">
        <v>0.73085050335738222</v>
      </c>
      <c r="S54" s="100">
        <v>0.8857409015702481</v>
      </c>
      <c r="T54" s="100">
        <v>2.6759761343488397E-2</v>
      </c>
      <c r="U54" s="100">
        <v>8.6832165962994189E-8</v>
      </c>
      <c r="W54" s="148">
        <v>14.382297617101862</v>
      </c>
      <c r="X54" s="149">
        <v>510.60631025048696</v>
      </c>
      <c r="Y54" s="149">
        <v>14.412591147651559</v>
      </c>
      <c r="Z54" s="149">
        <v>639.15618960437632</v>
      </c>
      <c r="AA54" s="149">
        <v>3.0293530549696968E-2</v>
      </c>
      <c r="AB54" s="149">
        <v>128.54987935388937</v>
      </c>
      <c r="AD54" s="163">
        <f t="shared" si="0"/>
        <v>1437719.1553999358</v>
      </c>
      <c r="AE54" s="163">
        <f t="shared" si="5"/>
        <v>1440619.9585755514</v>
      </c>
      <c r="AF54" s="163">
        <f t="shared" si="1"/>
        <v>2900.803175615807</v>
      </c>
      <c r="AH54" s="165">
        <f t="shared" si="2"/>
        <v>0</v>
      </c>
      <c r="AI54" s="165">
        <f t="shared" si="3"/>
        <v>1</v>
      </c>
      <c r="AJ54" s="165">
        <f t="shared" si="4"/>
        <v>1</v>
      </c>
      <c r="AL54" s="47">
        <v>55000</v>
      </c>
      <c r="AM54" s="47">
        <v>2E-3</v>
      </c>
      <c r="AN54" s="47">
        <v>0.998</v>
      </c>
      <c r="AO54" s="47">
        <v>0.998</v>
      </c>
    </row>
    <row r="55" spans="1:41" x14ac:dyDescent="0.25">
      <c r="A55" s="47">
        <v>50</v>
      </c>
      <c r="C55" s="100">
        <v>4.5162824912768334E-3</v>
      </c>
      <c r="D55" s="100">
        <v>9.446614726498128E-3</v>
      </c>
      <c r="E55" s="100">
        <v>1.5752422035630875E-4</v>
      </c>
      <c r="F55" s="100">
        <v>0</v>
      </c>
      <c r="G55" s="100">
        <v>0.04</v>
      </c>
      <c r="H55" s="100">
        <v>3.7417663718882443E-2</v>
      </c>
      <c r="I55" s="100">
        <v>2.5496231708073913E-2</v>
      </c>
      <c r="J55" s="100">
        <v>7.1214038276825598E-3</v>
      </c>
      <c r="K55" s="100">
        <v>5.7682820038231775E-3</v>
      </c>
      <c r="L55" s="148">
        <v>92.438280187714923</v>
      </c>
      <c r="M55" s="148">
        <v>120</v>
      </c>
      <c r="N55" s="148">
        <v>548</v>
      </c>
      <c r="O55" s="148">
        <v>9132</v>
      </c>
      <c r="P55" s="148">
        <v>100</v>
      </c>
      <c r="Q55" s="148">
        <v>25</v>
      </c>
      <c r="R55" s="100">
        <v>0.77884061621240663</v>
      </c>
      <c r="S55" s="100">
        <v>0.45831946943785112</v>
      </c>
      <c r="T55" s="100">
        <v>1.7665188377847102E-3</v>
      </c>
      <c r="U55" s="100">
        <v>0.26649451728059026</v>
      </c>
      <c r="W55" s="148">
        <v>13.507340213068439</v>
      </c>
      <c r="X55" s="149">
        <v>554.46747871989294</v>
      </c>
      <c r="Y55" s="149">
        <v>13.511238029348579</v>
      </c>
      <c r="Z55" s="149">
        <v>659.35966007057743</v>
      </c>
      <c r="AA55" s="149">
        <v>3.8978162801406313E-3</v>
      </c>
      <c r="AB55" s="149">
        <v>104.8921813506845</v>
      </c>
      <c r="AD55" s="163">
        <f t="shared" si="0"/>
        <v>1350179.553828124</v>
      </c>
      <c r="AE55" s="163">
        <f t="shared" si="5"/>
        <v>1350464.4432747874</v>
      </c>
      <c r="AF55" s="163">
        <f t="shared" si="1"/>
        <v>284.88944666337864</v>
      </c>
      <c r="AH55" s="165">
        <f t="shared" si="2"/>
        <v>0</v>
      </c>
      <c r="AI55" s="165">
        <f t="shared" si="3"/>
        <v>1</v>
      </c>
      <c r="AJ55" s="165">
        <f t="shared" si="4"/>
        <v>1</v>
      </c>
      <c r="AL55" s="47">
        <v>60000</v>
      </c>
      <c r="AM55" s="47">
        <v>2E-3</v>
      </c>
      <c r="AN55" s="47">
        <v>0.998</v>
      </c>
      <c r="AO55" s="47">
        <v>0.998</v>
      </c>
    </row>
    <row r="56" spans="1:41" x14ac:dyDescent="0.25">
      <c r="A56" s="47">
        <v>51</v>
      </c>
      <c r="C56" s="100">
        <v>6.5428688389029821E-3</v>
      </c>
      <c r="D56" s="100">
        <v>1.3390007864762188E-2</v>
      </c>
      <c r="E56" s="100">
        <v>2.9905062780428553E-5</v>
      </c>
      <c r="F56" s="100">
        <v>0</v>
      </c>
      <c r="G56" s="100">
        <v>0.04</v>
      </c>
      <c r="H56" s="100">
        <v>3.7417663718882443E-2</v>
      </c>
      <c r="I56" s="100">
        <v>2.5496231708073913E-2</v>
      </c>
      <c r="J56" s="100">
        <v>7.1214038276825598E-3</v>
      </c>
      <c r="K56" s="100">
        <v>5.7682820038231775E-3</v>
      </c>
      <c r="L56" s="148">
        <v>92.438280187714923</v>
      </c>
      <c r="M56" s="148">
        <v>120</v>
      </c>
      <c r="N56" s="148">
        <v>548</v>
      </c>
      <c r="O56" s="148">
        <v>9132</v>
      </c>
      <c r="P56" s="148">
        <v>100</v>
      </c>
      <c r="Q56" s="148">
        <v>25</v>
      </c>
      <c r="R56" s="100">
        <v>0.66386491571070927</v>
      </c>
      <c r="S56" s="100">
        <v>0.7652617692054563</v>
      </c>
      <c r="T56" s="100">
        <v>5.3827182115539322E-2</v>
      </c>
      <c r="U56" s="100">
        <v>0.21147302345135333</v>
      </c>
      <c r="W56" s="148">
        <v>14.639976924606986</v>
      </c>
      <c r="X56" s="149">
        <v>503.16288706687214</v>
      </c>
      <c r="Y56" s="149">
        <v>14.670215719672086</v>
      </c>
      <c r="Z56" s="149">
        <v>616.97014592028847</v>
      </c>
      <c r="AA56" s="149">
        <v>3.0238795065100632E-2</v>
      </c>
      <c r="AB56" s="149">
        <v>113.80725885341633</v>
      </c>
      <c r="AD56" s="163">
        <f t="shared" si="0"/>
        <v>1463494.5295736317</v>
      </c>
      <c r="AE56" s="163">
        <f t="shared" si="5"/>
        <v>1466404.6018212882</v>
      </c>
      <c r="AF56" s="163">
        <f t="shared" si="1"/>
        <v>2910.0722476566466</v>
      </c>
      <c r="AH56" s="165">
        <f t="shared" si="2"/>
        <v>0</v>
      </c>
      <c r="AI56" s="165">
        <f t="shared" si="3"/>
        <v>1</v>
      </c>
      <c r="AJ56" s="165">
        <f t="shared" si="4"/>
        <v>1</v>
      </c>
      <c r="AL56" s="47">
        <v>65000</v>
      </c>
      <c r="AM56" s="47">
        <v>2E-3</v>
      </c>
      <c r="AN56" s="47">
        <v>0.998</v>
      </c>
      <c r="AO56" s="47">
        <v>0.998</v>
      </c>
    </row>
    <row r="57" spans="1:41" x14ac:dyDescent="0.25">
      <c r="A57" s="47">
        <v>52</v>
      </c>
      <c r="C57" s="100">
        <v>4.9495836915549986E-3</v>
      </c>
      <c r="D57" s="100">
        <v>1.2536024489564257E-2</v>
      </c>
      <c r="E57" s="100">
        <v>8.7203812192160335E-4</v>
      </c>
      <c r="F57" s="100">
        <v>0</v>
      </c>
      <c r="G57" s="100">
        <v>0.04</v>
      </c>
      <c r="H57" s="100">
        <v>3.7417663718882443E-2</v>
      </c>
      <c r="I57" s="100">
        <v>2.5496231708073913E-2</v>
      </c>
      <c r="J57" s="100">
        <v>7.1214038276825598E-3</v>
      </c>
      <c r="K57" s="100">
        <v>5.7682820038231775E-3</v>
      </c>
      <c r="L57" s="148">
        <v>92.438280187714923</v>
      </c>
      <c r="M57" s="148">
        <v>120</v>
      </c>
      <c r="N57" s="148">
        <v>548</v>
      </c>
      <c r="O57" s="148">
        <v>9132</v>
      </c>
      <c r="P57" s="148">
        <v>100</v>
      </c>
      <c r="Q57" s="148">
        <v>25</v>
      </c>
      <c r="R57" s="100">
        <v>0.62739228210346287</v>
      </c>
      <c r="S57" s="100">
        <v>0.81439150558792361</v>
      </c>
      <c r="T57" s="100">
        <v>0.79367900867884977</v>
      </c>
      <c r="U57" s="100">
        <v>3.2859092188528196E-3</v>
      </c>
      <c r="W57" s="148">
        <v>14.237235603519695</v>
      </c>
      <c r="X57" s="149">
        <v>467.75884268320908</v>
      </c>
      <c r="Y57" s="149">
        <v>14.269897190300554</v>
      </c>
      <c r="Z57" s="149">
        <v>594.0613061551461</v>
      </c>
      <c r="AA57" s="149">
        <v>3.2661586780859508E-2</v>
      </c>
      <c r="AB57" s="149">
        <v>126.30246347193702</v>
      </c>
      <c r="AD57" s="163">
        <f t="shared" si="0"/>
        <v>1423255.8015092863</v>
      </c>
      <c r="AE57" s="163">
        <f t="shared" si="5"/>
        <v>1426395.6577239004</v>
      </c>
      <c r="AF57" s="163">
        <f t="shared" si="1"/>
        <v>3139.8562146140139</v>
      </c>
      <c r="AH57" s="165">
        <f t="shared" si="2"/>
        <v>0</v>
      </c>
      <c r="AI57" s="165">
        <f t="shared" si="3"/>
        <v>1</v>
      </c>
      <c r="AJ57" s="165">
        <f t="shared" si="4"/>
        <v>1</v>
      </c>
      <c r="AL57" s="47">
        <v>70000</v>
      </c>
      <c r="AM57" s="47">
        <v>2E-3</v>
      </c>
      <c r="AN57" s="47">
        <v>0.998</v>
      </c>
      <c r="AO57" s="47">
        <v>0.998</v>
      </c>
    </row>
    <row r="58" spans="1:41" x14ac:dyDescent="0.25">
      <c r="A58" s="47">
        <v>53</v>
      </c>
      <c r="C58" s="100">
        <v>5.4857300271270448E-3</v>
      </c>
      <c r="D58" s="100">
        <v>1.04441918481449E-2</v>
      </c>
      <c r="E58" s="100">
        <v>2.8899161933038098E-4</v>
      </c>
      <c r="F58" s="100">
        <v>0</v>
      </c>
      <c r="G58" s="100">
        <v>0.04</v>
      </c>
      <c r="H58" s="100">
        <v>3.7417663718882443E-2</v>
      </c>
      <c r="I58" s="100">
        <v>2.5496231708073913E-2</v>
      </c>
      <c r="J58" s="100">
        <v>7.1214038276825598E-3</v>
      </c>
      <c r="K58" s="100">
        <v>5.7682820038231775E-3</v>
      </c>
      <c r="L58" s="148">
        <v>92.438280187714923</v>
      </c>
      <c r="M58" s="148">
        <v>120</v>
      </c>
      <c r="N58" s="148">
        <v>548</v>
      </c>
      <c r="O58" s="148">
        <v>9132</v>
      </c>
      <c r="P58" s="148">
        <v>100</v>
      </c>
      <c r="Q58" s="148">
        <v>25</v>
      </c>
      <c r="R58" s="100">
        <v>0.8822893480488091</v>
      </c>
      <c r="S58" s="100">
        <v>0.75175264625528215</v>
      </c>
      <c r="T58" s="100">
        <v>0.35281193027983421</v>
      </c>
      <c r="U58" s="100">
        <v>5.7016751751625794E-2</v>
      </c>
      <c r="W58" s="148">
        <v>14.958340937589115</v>
      </c>
      <c r="X58" s="149">
        <v>541.20357865748372</v>
      </c>
      <c r="Y58" s="149">
        <v>15.020856453758094</v>
      </c>
      <c r="Z58" s="149">
        <v>636.94946064293481</v>
      </c>
      <c r="AA58" s="149">
        <v>6.2515516168978991E-2</v>
      </c>
      <c r="AB58" s="149">
        <v>95.745881985451092</v>
      </c>
      <c r="AD58" s="163">
        <f t="shared" si="0"/>
        <v>1495292.8901802541</v>
      </c>
      <c r="AE58" s="163">
        <f t="shared" si="5"/>
        <v>1501448.6959151665</v>
      </c>
      <c r="AF58" s="163">
        <f t="shared" si="1"/>
        <v>6155.8057349124483</v>
      </c>
      <c r="AH58" s="165">
        <f t="shared" si="2"/>
        <v>0</v>
      </c>
      <c r="AI58" s="165">
        <f t="shared" si="3"/>
        <v>1</v>
      </c>
      <c r="AJ58" s="165">
        <f t="shared" si="4"/>
        <v>1</v>
      </c>
      <c r="AL58" s="47">
        <v>75000</v>
      </c>
      <c r="AM58" s="47">
        <v>2E-3</v>
      </c>
      <c r="AN58" s="47">
        <v>0.998</v>
      </c>
      <c r="AO58" s="47">
        <v>0.998</v>
      </c>
    </row>
    <row r="59" spans="1:41" x14ac:dyDescent="0.25">
      <c r="A59" s="47">
        <v>54</v>
      </c>
      <c r="C59" s="100">
        <v>4.0360565179267645E-3</v>
      </c>
      <c r="D59" s="100">
        <v>1.455917247932248E-2</v>
      </c>
      <c r="E59" s="100">
        <v>4.6753935455701168E-4</v>
      </c>
      <c r="F59" s="100">
        <v>0</v>
      </c>
      <c r="G59" s="100">
        <v>0.04</v>
      </c>
      <c r="H59" s="100">
        <v>3.7417663718882443E-2</v>
      </c>
      <c r="I59" s="100">
        <v>2.5496231708073913E-2</v>
      </c>
      <c r="J59" s="100">
        <v>7.1214038276825598E-3</v>
      </c>
      <c r="K59" s="100">
        <v>5.7682820038231775E-3</v>
      </c>
      <c r="L59" s="148">
        <v>92.438280187714923</v>
      </c>
      <c r="M59" s="148">
        <v>120</v>
      </c>
      <c r="N59" s="148">
        <v>548</v>
      </c>
      <c r="O59" s="148">
        <v>9132</v>
      </c>
      <c r="P59" s="148">
        <v>100</v>
      </c>
      <c r="Q59" s="148">
        <v>25</v>
      </c>
      <c r="R59" s="100">
        <v>0.72039457604866952</v>
      </c>
      <c r="S59" s="100">
        <v>0.99971035372827854</v>
      </c>
      <c r="T59" s="100">
        <v>0.19484793455553284</v>
      </c>
      <c r="U59" s="100">
        <v>6.6305891966636842E-9</v>
      </c>
      <c r="W59" s="148">
        <v>14.504801951531009</v>
      </c>
      <c r="X59" s="149">
        <v>525.88878651258619</v>
      </c>
      <c r="Y59" s="149">
        <v>14.524813743875745</v>
      </c>
      <c r="Z59" s="149">
        <v>599.40057253058569</v>
      </c>
      <c r="AA59" s="149">
        <v>2.0011792344735824E-2</v>
      </c>
      <c r="AB59" s="149">
        <v>73.511786017999498</v>
      </c>
      <c r="AD59" s="163">
        <f t="shared" si="0"/>
        <v>1449954.3063665882</v>
      </c>
      <c r="AE59" s="163">
        <f t="shared" si="5"/>
        <v>1451881.9738150437</v>
      </c>
      <c r="AF59" s="163">
        <f t="shared" si="1"/>
        <v>1927.6674484555829</v>
      </c>
      <c r="AH59" s="165">
        <f t="shared" si="2"/>
        <v>0</v>
      </c>
      <c r="AI59" s="165">
        <f t="shared" si="3"/>
        <v>1</v>
      </c>
      <c r="AJ59" s="165">
        <f t="shared" si="4"/>
        <v>1</v>
      </c>
      <c r="AL59" s="47">
        <v>80000</v>
      </c>
      <c r="AM59" s="47">
        <v>2E-3</v>
      </c>
      <c r="AN59" s="47">
        <v>0.998</v>
      </c>
      <c r="AO59" s="47">
        <v>0.998</v>
      </c>
    </row>
    <row r="60" spans="1:41" x14ac:dyDescent="0.25">
      <c r="A60" s="47">
        <v>55</v>
      </c>
      <c r="C60" s="100">
        <v>4.6386218041684149E-3</v>
      </c>
      <c r="D60" s="100">
        <v>1.484067793094157E-2</v>
      </c>
      <c r="E60" s="100">
        <v>1.1105421535565573E-5</v>
      </c>
      <c r="F60" s="100">
        <v>0</v>
      </c>
      <c r="G60" s="100">
        <v>0.04</v>
      </c>
      <c r="H60" s="100">
        <v>3.7417663718882443E-2</v>
      </c>
      <c r="I60" s="100">
        <v>2.5496231708073913E-2</v>
      </c>
      <c r="J60" s="100">
        <v>7.1214038276825598E-3</v>
      </c>
      <c r="K60" s="100">
        <v>5.7682820038231775E-3</v>
      </c>
      <c r="L60" s="148">
        <v>92.438280187714923</v>
      </c>
      <c r="M60" s="148">
        <v>120</v>
      </c>
      <c r="N60" s="148">
        <v>548</v>
      </c>
      <c r="O60" s="148">
        <v>9132</v>
      </c>
      <c r="P60" s="148">
        <v>100</v>
      </c>
      <c r="Q60" s="148">
        <v>25</v>
      </c>
      <c r="R60" s="100">
        <v>0.85514899261580668</v>
      </c>
      <c r="S60" s="100">
        <v>0.9982323819605825</v>
      </c>
      <c r="T60" s="100">
        <v>0.41006337526610259</v>
      </c>
      <c r="U60" s="100">
        <v>1.1096324216297887E-3</v>
      </c>
      <c r="W60" s="148">
        <v>13.678205741894812</v>
      </c>
      <c r="X60" s="149">
        <v>464.66210682955506</v>
      </c>
      <c r="Y60" s="149">
        <v>13.695572251362833</v>
      </c>
      <c r="Z60" s="149">
        <v>604.18633238622078</v>
      </c>
      <c r="AA60" s="149">
        <v>1.7366509468020652E-2</v>
      </c>
      <c r="AB60" s="149">
        <v>139.52422555666573</v>
      </c>
      <c r="AD60" s="163">
        <f t="shared" si="0"/>
        <v>1367355.9120826519</v>
      </c>
      <c r="AE60" s="163">
        <f t="shared" si="5"/>
        <v>1368953.0388038971</v>
      </c>
      <c r="AF60" s="163">
        <f t="shared" si="1"/>
        <v>1597.1267212453995</v>
      </c>
      <c r="AH60" s="165">
        <f t="shared" si="2"/>
        <v>0</v>
      </c>
      <c r="AI60" s="165">
        <f t="shared" si="3"/>
        <v>1</v>
      </c>
      <c r="AJ60" s="165">
        <f t="shared" si="4"/>
        <v>1</v>
      </c>
      <c r="AL60" s="47">
        <v>85000</v>
      </c>
      <c r="AM60" s="47">
        <v>2E-3</v>
      </c>
      <c r="AN60" s="47">
        <v>0.998</v>
      </c>
      <c r="AO60" s="47">
        <v>0.998</v>
      </c>
    </row>
    <row r="61" spans="1:41" x14ac:dyDescent="0.25">
      <c r="A61" s="47">
        <v>56</v>
      </c>
      <c r="C61" s="100">
        <v>7.792122648286437E-3</v>
      </c>
      <c r="D61" s="100">
        <v>1.1057137620289046E-2</v>
      </c>
      <c r="E61" s="100">
        <v>1.7373340046400454E-4</v>
      </c>
      <c r="F61" s="100">
        <v>0</v>
      </c>
      <c r="G61" s="100">
        <v>0.04</v>
      </c>
      <c r="H61" s="100">
        <v>3.7417663718882443E-2</v>
      </c>
      <c r="I61" s="100">
        <v>2.5496231708073913E-2</v>
      </c>
      <c r="J61" s="100">
        <v>7.1214038276825598E-3</v>
      </c>
      <c r="K61" s="100">
        <v>5.7682820038231775E-3</v>
      </c>
      <c r="L61" s="148">
        <v>92.438280187714923</v>
      </c>
      <c r="M61" s="148">
        <v>120</v>
      </c>
      <c r="N61" s="148">
        <v>548</v>
      </c>
      <c r="O61" s="148">
        <v>9132</v>
      </c>
      <c r="P61" s="148">
        <v>100</v>
      </c>
      <c r="Q61" s="148">
        <v>25</v>
      </c>
      <c r="R61" s="100">
        <v>0.65675817062200936</v>
      </c>
      <c r="S61" s="100">
        <v>0.63178931931820748</v>
      </c>
      <c r="T61" s="100">
        <v>0.1071124496239409</v>
      </c>
      <c r="U61" s="100">
        <v>2.3887922297952002E-15</v>
      </c>
      <c r="W61" s="148">
        <v>14.842908992496335</v>
      </c>
      <c r="X61" s="149">
        <v>568.41412359543961</v>
      </c>
      <c r="Y61" s="149">
        <v>14.896670427886864</v>
      </c>
      <c r="Z61" s="149">
        <v>636.78823843430393</v>
      </c>
      <c r="AA61" s="149">
        <v>5.3761435390528689E-2</v>
      </c>
      <c r="AB61" s="149">
        <v>68.37411483886433</v>
      </c>
      <c r="AD61" s="163">
        <f t="shared" si="0"/>
        <v>1483722.4851260381</v>
      </c>
      <c r="AE61" s="163">
        <f t="shared" si="5"/>
        <v>1489030.2545502521</v>
      </c>
      <c r="AF61" s="163">
        <f t="shared" si="1"/>
        <v>5307.7694242140042</v>
      </c>
      <c r="AH61" s="165">
        <f t="shared" si="2"/>
        <v>0</v>
      </c>
      <c r="AI61" s="165">
        <f t="shared" si="3"/>
        <v>1</v>
      </c>
      <c r="AJ61" s="165">
        <f t="shared" si="4"/>
        <v>1</v>
      </c>
      <c r="AL61" s="47">
        <v>90000</v>
      </c>
      <c r="AM61" s="47">
        <v>2E-3</v>
      </c>
      <c r="AN61" s="47">
        <v>0.998</v>
      </c>
      <c r="AO61" s="47">
        <v>0.998</v>
      </c>
    </row>
    <row r="62" spans="1:41" x14ac:dyDescent="0.25">
      <c r="A62" s="47">
        <v>57</v>
      </c>
      <c r="C62" s="100">
        <v>4.1069684720016911E-3</v>
      </c>
      <c r="D62" s="100">
        <v>1.036153504922291E-2</v>
      </c>
      <c r="E62" s="100">
        <v>1.3268984631620295E-4</v>
      </c>
      <c r="F62" s="100">
        <v>0</v>
      </c>
      <c r="G62" s="100">
        <v>0.04</v>
      </c>
      <c r="H62" s="100">
        <v>3.7417663718882443E-2</v>
      </c>
      <c r="I62" s="100">
        <v>2.5496231708073913E-2</v>
      </c>
      <c r="J62" s="100">
        <v>7.1214038276825598E-3</v>
      </c>
      <c r="K62" s="100">
        <v>5.7682820038231775E-3</v>
      </c>
      <c r="L62" s="148">
        <v>92.438280187714923</v>
      </c>
      <c r="M62" s="148">
        <v>120</v>
      </c>
      <c r="N62" s="148">
        <v>548</v>
      </c>
      <c r="O62" s="148">
        <v>9132</v>
      </c>
      <c r="P62" s="148">
        <v>100</v>
      </c>
      <c r="Q62" s="148">
        <v>25</v>
      </c>
      <c r="R62" s="100">
        <v>0.65218916465985843</v>
      </c>
      <c r="S62" s="100">
        <v>0.96712325959285961</v>
      </c>
      <c r="T62" s="100">
        <v>0.98855063211704042</v>
      </c>
      <c r="U62" s="100">
        <v>0.71333648604789213</v>
      </c>
      <c r="W62" s="148">
        <v>14.778241453239495</v>
      </c>
      <c r="X62" s="149">
        <v>495.76377062175504</v>
      </c>
      <c r="Y62" s="149">
        <v>14.801833581404823</v>
      </c>
      <c r="Z62" s="149">
        <v>606.85180567852012</v>
      </c>
      <c r="AA62" s="149">
        <v>2.3592128165327964E-2</v>
      </c>
      <c r="AB62" s="149">
        <v>111.08803505676508</v>
      </c>
      <c r="AD62" s="163">
        <f t="shared" si="0"/>
        <v>1477328.3815533279</v>
      </c>
      <c r="AE62" s="163">
        <f t="shared" si="5"/>
        <v>1479576.5063348038</v>
      </c>
      <c r="AF62" s="163">
        <f t="shared" si="1"/>
        <v>2248.1247814760313</v>
      </c>
      <c r="AH62" s="165">
        <f t="shared" si="2"/>
        <v>0</v>
      </c>
      <c r="AI62" s="165">
        <f t="shared" si="3"/>
        <v>1</v>
      </c>
      <c r="AJ62" s="165">
        <f t="shared" si="4"/>
        <v>1</v>
      </c>
      <c r="AL62" s="47">
        <v>95000</v>
      </c>
      <c r="AM62" s="47">
        <v>2E-3</v>
      </c>
      <c r="AN62" s="47">
        <v>0.998</v>
      </c>
      <c r="AO62" s="47">
        <v>0.998</v>
      </c>
    </row>
    <row r="63" spans="1:41" x14ac:dyDescent="0.25">
      <c r="A63" s="47">
        <v>58</v>
      </c>
      <c r="C63" s="100">
        <v>7.0353436369617883E-3</v>
      </c>
      <c r="D63" s="100">
        <v>9.0870198573020297E-3</v>
      </c>
      <c r="E63" s="100">
        <v>5.8612560390309989E-5</v>
      </c>
      <c r="F63" s="100">
        <v>0</v>
      </c>
      <c r="G63" s="100">
        <v>0.04</v>
      </c>
      <c r="H63" s="100">
        <v>3.7417663718882443E-2</v>
      </c>
      <c r="I63" s="100">
        <v>2.5496231708073913E-2</v>
      </c>
      <c r="J63" s="100">
        <v>7.1214038276825598E-3</v>
      </c>
      <c r="K63" s="100">
        <v>5.7682820038231775E-3</v>
      </c>
      <c r="L63" s="148">
        <v>92.438280187714923</v>
      </c>
      <c r="M63" s="148">
        <v>120</v>
      </c>
      <c r="N63" s="148">
        <v>548</v>
      </c>
      <c r="O63" s="148">
        <v>9132</v>
      </c>
      <c r="P63" s="148">
        <v>100</v>
      </c>
      <c r="Q63" s="148">
        <v>25</v>
      </c>
      <c r="R63" s="100">
        <v>0.71581399468836737</v>
      </c>
      <c r="S63" s="100">
        <v>0.38236762757336362</v>
      </c>
      <c r="T63" s="100">
        <v>0.94929244649494193</v>
      </c>
      <c r="U63" s="100">
        <v>0.94706787418630289</v>
      </c>
      <c r="W63" s="148">
        <v>14.734888536850338</v>
      </c>
      <c r="X63" s="149">
        <v>525.88365065238986</v>
      </c>
      <c r="Y63" s="149">
        <v>14.783183905876907</v>
      </c>
      <c r="Z63" s="149">
        <v>606.36206848232916</v>
      </c>
      <c r="AA63" s="149">
        <v>4.8295369026568835E-2</v>
      </c>
      <c r="AB63" s="149">
        <v>80.478417829939303</v>
      </c>
      <c r="AD63" s="163">
        <f t="shared" si="0"/>
        <v>1472962.9700343814</v>
      </c>
      <c r="AE63" s="163">
        <f t="shared" si="5"/>
        <v>1477712.0285192083</v>
      </c>
      <c r="AF63" s="163">
        <f t="shared" si="1"/>
        <v>4749.0584848269436</v>
      </c>
      <c r="AH63" s="165">
        <f t="shared" si="2"/>
        <v>0</v>
      </c>
      <c r="AI63" s="165">
        <f t="shared" si="3"/>
        <v>1</v>
      </c>
      <c r="AJ63" s="165">
        <f t="shared" si="4"/>
        <v>1</v>
      </c>
      <c r="AL63" s="47">
        <v>100000</v>
      </c>
      <c r="AM63" s="47">
        <v>2E-3</v>
      </c>
      <c r="AN63" s="47">
        <v>0.998</v>
      </c>
      <c r="AO63" s="47">
        <v>0.998</v>
      </c>
    </row>
    <row r="64" spans="1:41" x14ac:dyDescent="0.25">
      <c r="A64" s="47">
        <v>59</v>
      </c>
      <c r="C64" s="100">
        <v>5.4625279544346927E-3</v>
      </c>
      <c r="D64" s="100">
        <v>1.1947188339292203E-2</v>
      </c>
      <c r="E64" s="100">
        <v>6.5069865361631592E-5</v>
      </c>
      <c r="F64" s="100">
        <v>0</v>
      </c>
      <c r="G64" s="100">
        <v>0.04</v>
      </c>
      <c r="H64" s="100">
        <v>3.7417663718882443E-2</v>
      </c>
      <c r="I64" s="100">
        <v>2.5496231708073913E-2</v>
      </c>
      <c r="J64" s="100">
        <v>7.1214038276825598E-3</v>
      </c>
      <c r="K64" s="100">
        <v>5.7682820038231775E-3</v>
      </c>
      <c r="L64" s="148">
        <v>92.438280187714923</v>
      </c>
      <c r="M64" s="148">
        <v>120</v>
      </c>
      <c r="N64" s="148">
        <v>548</v>
      </c>
      <c r="O64" s="148">
        <v>9132</v>
      </c>
      <c r="P64" s="148">
        <v>100</v>
      </c>
      <c r="Q64" s="148">
        <v>25</v>
      </c>
      <c r="R64" s="100">
        <v>0.74082520654474071</v>
      </c>
      <c r="S64" s="100">
        <v>4.3477716304742293E-2</v>
      </c>
      <c r="T64" s="100">
        <v>0.83070097616117589</v>
      </c>
      <c r="U64" s="100">
        <v>3.1425573479397045E-4</v>
      </c>
      <c r="W64" s="148">
        <v>13.727198973771495</v>
      </c>
      <c r="X64" s="149">
        <v>527.63259903764504</v>
      </c>
      <c r="Y64" s="149">
        <v>13.744704862246756</v>
      </c>
      <c r="Z64" s="149">
        <v>655.63425318386635</v>
      </c>
      <c r="AA64" s="149">
        <v>1.7505888475261244E-2</v>
      </c>
      <c r="AB64" s="149">
        <v>128.00165414622131</v>
      </c>
      <c r="AD64" s="163">
        <f t="shared" si="0"/>
        <v>1372192.2647781118</v>
      </c>
      <c r="AE64" s="163">
        <f t="shared" si="5"/>
        <v>1373814.8519714917</v>
      </c>
      <c r="AF64" s="163">
        <f t="shared" si="1"/>
        <v>1622.5871933799031</v>
      </c>
      <c r="AH64" s="165">
        <f t="shared" si="2"/>
        <v>0</v>
      </c>
      <c r="AI64" s="165">
        <f t="shared" si="3"/>
        <v>1</v>
      </c>
      <c r="AJ64" s="165">
        <f t="shared" si="4"/>
        <v>1</v>
      </c>
    </row>
    <row r="65" spans="1:36" x14ac:dyDescent="0.25">
      <c r="A65" s="47">
        <v>60</v>
      </c>
      <c r="C65" s="100">
        <v>6.8315221970206563E-3</v>
      </c>
      <c r="D65" s="100">
        <v>1.2197587373048879E-2</v>
      </c>
      <c r="E65" s="100">
        <v>2.4495201414581238E-6</v>
      </c>
      <c r="F65" s="100">
        <v>0</v>
      </c>
      <c r="G65" s="100">
        <v>0.04</v>
      </c>
      <c r="H65" s="100">
        <v>3.7417663718882443E-2</v>
      </c>
      <c r="I65" s="100">
        <v>2.5496231708073913E-2</v>
      </c>
      <c r="J65" s="100">
        <v>7.1214038276825598E-3</v>
      </c>
      <c r="K65" s="100">
        <v>5.7682820038231775E-3</v>
      </c>
      <c r="L65" s="148">
        <v>92.438280187714923</v>
      </c>
      <c r="M65" s="148">
        <v>120</v>
      </c>
      <c r="N65" s="148">
        <v>548</v>
      </c>
      <c r="O65" s="148">
        <v>9132</v>
      </c>
      <c r="P65" s="148">
        <v>100</v>
      </c>
      <c r="Q65" s="148">
        <v>25</v>
      </c>
      <c r="R65" s="100">
        <v>0.85131010482310543</v>
      </c>
      <c r="S65" s="100">
        <v>0.88190411832832727</v>
      </c>
      <c r="T65" s="100">
        <v>0.50032947858575194</v>
      </c>
      <c r="U65" s="100">
        <v>2.614386862168901E-2</v>
      </c>
      <c r="W65" s="148">
        <v>15.049499440546674</v>
      </c>
      <c r="X65" s="149">
        <v>514.15273769262205</v>
      </c>
      <c r="Y65" s="149">
        <v>15.085505348360165</v>
      </c>
      <c r="Z65" s="149">
        <v>601.17823038812742</v>
      </c>
      <c r="AA65" s="149">
        <v>3.6005907813491334E-2</v>
      </c>
      <c r="AB65" s="149">
        <v>87.025492695505363</v>
      </c>
      <c r="AD65" s="163">
        <f t="shared" si="0"/>
        <v>1504435.7913169747</v>
      </c>
      <c r="AE65" s="163">
        <f t="shared" si="5"/>
        <v>1507949.3566056285</v>
      </c>
      <c r="AF65" s="163">
        <f t="shared" si="1"/>
        <v>3513.5652886536282</v>
      </c>
      <c r="AH65" s="165">
        <f t="shared" si="2"/>
        <v>0</v>
      </c>
      <c r="AI65" s="165">
        <f t="shared" si="3"/>
        <v>1</v>
      </c>
      <c r="AJ65" s="165">
        <f t="shared" si="4"/>
        <v>1</v>
      </c>
    </row>
    <row r="66" spans="1:36" x14ac:dyDescent="0.25">
      <c r="A66" s="47">
        <v>61</v>
      </c>
      <c r="C66" s="100">
        <v>5.5113160473648781E-3</v>
      </c>
      <c r="D66" s="100">
        <v>1.0769188802428206E-2</v>
      </c>
      <c r="E66" s="100">
        <v>2.523388980915982E-5</v>
      </c>
      <c r="F66" s="100">
        <v>0</v>
      </c>
      <c r="G66" s="100">
        <v>0.04</v>
      </c>
      <c r="H66" s="100">
        <v>3.7417663718882443E-2</v>
      </c>
      <c r="I66" s="100">
        <v>2.5496231708073913E-2</v>
      </c>
      <c r="J66" s="100">
        <v>7.1214038276825598E-3</v>
      </c>
      <c r="K66" s="100">
        <v>5.7682820038231775E-3</v>
      </c>
      <c r="L66" s="148">
        <v>92.438280187714923</v>
      </c>
      <c r="M66" s="148">
        <v>120</v>
      </c>
      <c r="N66" s="148">
        <v>548</v>
      </c>
      <c r="O66" s="148">
        <v>9132</v>
      </c>
      <c r="P66" s="148">
        <v>100</v>
      </c>
      <c r="Q66" s="148">
        <v>25</v>
      </c>
      <c r="R66" s="100">
        <v>0.65343903618389387</v>
      </c>
      <c r="S66" s="100">
        <v>0.94602244744996156</v>
      </c>
      <c r="T66" s="100">
        <v>0.40352199788854581</v>
      </c>
      <c r="U66" s="100">
        <v>7.6054371620340872E-3</v>
      </c>
      <c r="W66" s="148">
        <v>14.798234365268428</v>
      </c>
      <c r="X66" s="149">
        <v>553.57155435609502</v>
      </c>
      <c r="Y66" s="149">
        <v>14.830106839686181</v>
      </c>
      <c r="Z66" s="149">
        <v>632.6769394826199</v>
      </c>
      <c r="AA66" s="149">
        <v>3.1872474417752983E-2</v>
      </c>
      <c r="AB66" s="149">
        <v>79.10538512652488</v>
      </c>
      <c r="AD66" s="163">
        <f t="shared" si="0"/>
        <v>1479269.8649724869</v>
      </c>
      <c r="AE66" s="163">
        <f t="shared" si="5"/>
        <v>1482378.0070291355</v>
      </c>
      <c r="AF66" s="163">
        <f t="shared" si="1"/>
        <v>3108.1420566487732</v>
      </c>
      <c r="AH66" s="165">
        <f t="shared" si="2"/>
        <v>0</v>
      </c>
      <c r="AI66" s="165">
        <f t="shared" si="3"/>
        <v>1</v>
      </c>
      <c r="AJ66" s="165">
        <f t="shared" si="4"/>
        <v>1</v>
      </c>
    </row>
    <row r="67" spans="1:36" x14ac:dyDescent="0.25">
      <c r="A67" s="47">
        <v>62</v>
      </c>
      <c r="C67" s="100">
        <v>6.4572742745220291E-3</v>
      </c>
      <c r="D67" s="100">
        <v>1.330352860677908E-2</v>
      </c>
      <c r="E67" s="100">
        <v>1.3779373610922629E-4</v>
      </c>
      <c r="F67" s="100">
        <v>0</v>
      </c>
      <c r="G67" s="100">
        <v>0.04</v>
      </c>
      <c r="H67" s="100">
        <v>3.7417663718882443E-2</v>
      </c>
      <c r="I67" s="100">
        <v>2.5496231708073913E-2</v>
      </c>
      <c r="J67" s="100">
        <v>7.1214038276825598E-3</v>
      </c>
      <c r="K67" s="100">
        <v>5.7682820038231775E-3</v>
      </c>
      <c r="L67" s="148">
        <v>92.438280187714923</v>
      </c>
      <c r="M67" s="148">
        <v>120</v>
      </c>
      <c r="N67" s="148">
        <v>548</v>
      </c>
      <c r="O67" s="148">
        <v>9132</v>
      </c>
      <c r="P67" s="148">
        <v>100</v>
      </c>
      <c r="Q67" s="148">
        <v>25</v>
      </c>
      <c r="R67" s="100">
        <v>0.63844693215511961</v>
      </c>
      <c r="S67" s="100">
        <v>0.93547491717569686</v>
      </c>
      <c r="T67" s="100">
        <v>0.60154076581059346</v>
      </c>
      <c r="U67" s="100">
        <v>6.6150816899602664E-6</v>
      </c>
      <c r="W67" s="148">
        <v>14.839275356471534</v>
      </c>
      <c r="X67" s="149">
        <v>511.32679799083269</v>
      </c>
      <c r="Y67" s="149">
        <v>14.874470462935657</v>
      </c>
      <c r="Z67" s="149">
        <v>595.05579868020152</v>
      </c>
      <c r="AA67" s="149">
        <v>3.5195106464122716E-2</v>
      </c>
      <c r="AB67" s="149">
        <v>83.729000689368831</v>
      </c>
      <c r="AD67" s="163">
        <f t="shared" si="0"/>
        <v>1483416.2088491626</v>
      </c>
      <c r="AE67" s="163">
        <f t="shared" si="5"/>
        <v>1486851.9904948855</v>
      </c>
      <c r="AF67" s="163">
        <f t="shared" si="1"/>
        <v>3435.7816457229028</v>
      </c>
      <c r="AH67" s="165">
        <f t="shared" si="2"/>
        <v>0</v>
      </c>
      <c r="AI67" s="165">
        <f t="shared" si="3"/>
        <v>1</v>
      </c>
      <c r="AJ67" s="165">
        <f t="shared" si="4"/>
        <v>1</v>
      </c>
    </row>
    <row r="68" spans="1:36" x14ac:dyDescent="0.25">
      <c r="A68" s="47">
        <v>63</v>
      </c>
      <c r="C68" s="100">
        <v>4.2675332981499435E-3</v>
      </c>
      <c r="D68" s="100">
        <v>9.2799731303802434E-3</v>
      </c>
      <c r="E68" s="100">
        <v>9.268521442562368E-7</v>
      </c>
      <c r="F68" s="100">
        <v>0</v>
      </c>
      <c r="G68" s="100">
        <v>0.04</v>
      </c>
      <c r="H68" s="100">
        <v>3.7417663718882443E-2</v>
      </c>
      <c r="I68" s="100">
        <v>2.5496231708073913E-2</v>
      </c>
      <c r="J68" s="100">
        <v>7.1214038276825598E-3</v>
      </c>
      <c r="K68" s="100">
        <v>5.7682820038231775E-3</v>
      </c>
      <c r="L68" s="148">
        <v>92.438280187714923</v>
      </c>
      <c r="M68" s="148">
        <v>120</v>
      </c>
      <c r="N68" s="148">
        <v>548</v>
      </c>
      <c r="O68" s="148">
        <v>9132</v>
      </c>
      <c r="P68" s="148">
        <v>100</v>
      </c>
      <c r="Q68" s="148">
        <v>25</v>
      </c>
      <c r="R68" s="100">
        <v>0.92278291833811854</v>
      </c>
      <c r="S68" s="100">
        <v>0.44008109044453597</v>
      </c>
      <c r="T68" s="100">
        <v>6.1576278101888156E-2</v>
      </c>
      <c r="U68" s="100">
        <v>0.76777824393407834</v>
      </c>
      <c r="W68" s="148">
        <v>13.635778984159828</v>
      </c>
      <c r="X68" s="149">
        <v>535.4849726915885</v>
      </c>
      <c r="Y68" s="149">
        <v>13.686788488004099</v>
      </c>
      <c r="Z68" s="149">
        <v>619.19209438848929</v>
      </c>
      <c r="AA68" s="149">
        <v>5.100950384427172E-2</v>
      </c>
      <c r="AB68" s="149">
        <v>83.707121696900799</v>
      </c>
      <c r="AD68" s="163">
        <f t="shared" si="0"/>
        <v>1363042.4134432911</v>
      </c>
      <c r="AE68" s="163">
        <f t="shared" si="5"/>
        <v>1368059.6567060214</v>
      </c>
      <c r="AF68" s="163">
        <f t="shared" si="1"/>
        <v>5017.2432627302715</v>
      </c>
      <c r="AH68" s="165">
        <f t="shared" si="2"/>
        <v>0</v>
      </c>
      <c r="AI68" s="165">
        <f t="shared" si="3"/>
        <v>1</v>
      </c>
      <c r="AJ68" s="165">
        <f t="shared" si="4"/>
        <v>1</v>
      </c>
    </row>
    <row r="69" spans="1:36" x14ac:dyDescent="0.25">
      <c r="A69" s="47">
        <v>64</v>
      </c>
      <c r="C69" s="100">
        <v>5.1996514426924821E-3</v>
      </c>
      <c r="D69" s="100">
        <v>1.1786241034706491E-2</v>
      </c>
      <c r="E69" s="100">
        <v>4.193478617496427E-5</v>
      </c>
      <c r="F69" s="100">
        <v>0</v>
      </c>
      <c r="G69" s="100">
        <v>0.04</v>
      </c>
      <c r="H69" s="100">
        <v>3.7417663718882443E-2</v>
      </c>
      <c r="I69" s="100">
        <v>2.5496231708073913E-2</v>
      </c>
      <c r="J69" s="100">
        <v>7.1214038276825598E-3</v>
      </c>
      <c r="K69" s="100">
        <v>5.7682820038231775E-3</v>
      </c>
      <c r="L69" s="148">
        <v>92.438280187714923</v>
      </c>
      <c r="M69" s="148">
        <v>120</v>
      </c>
      <c r="N69" s="148">
        <v>548</v>
      </c>
      <c r="O69" s="148">
        <v>9132</v>
      </c>
      <c r="P69" s="148">
        <v>100</v>
      </c>
      <c r="Q69" s="148">
        <v>25</v>
      </c>
      <c r="R69" s="100">
        <v>0.62343654547534633</v>
      </c>
      <c r="S69" s="100">
        <v>0.15047734756546316</v>
      </c>
      <c r="T69" s="100">
        <v>0.99683913549970726</v>
      </c>
      <c r="U69" s="100">
        <v>5.5843435390857203E-7</v>
      </c>
      <c r="W69" s="148">
        <v>15.252401473090083</v>
      </c>
      <c r="X69" s="149">
        <v>568.0718420889599</v>
      </c>
      <c r="Y69" s="149">
        <v>15.290732676058585</v>
      </c>
      <c r="Z69" s="149">
        <v>626.86534655896639</v>
      </c>
      <c r="AA69" s="149">
        <v>3.8331202968501898E-2</v>
      </c>
      <c r="AB69" s="149">
        <v>58.793504470006496</v>
      </c>
      <c r="AD69" s="163">
        <f t="shared" si="0"/>
        <v>1524672.0754669192</v>
      </c>
      <c r="AE69" s="163">
        <f t="shared" si="5"/>
        <v>1528446.4022592998</v>
      </c>
      <c r="AF69" s="163">
        <f t="shared" si="1"/>
        <v>3774.3267923801832</v>
      </c>
      <c r="AH69" s="165">
        <f t="shared" si="2"/>
        <v>0</v>
      </c>
      <c r="AI69" s="165">
        <f t="shared" si="3"/>
        <v>1</v>
      </c>
      <c r="AJ69" s="165">
        <f t="shared" si="4"/>
        <v>1</v>
      </c>
    </row>
    <row r="70" spans="1:36" x14ac:dyDescent="0.25">
      <c r="A70" s="47">
        <v>65</v>
      </c>
      <c r="C70" s="100">
        <v>4.6153357313847721E-3</v>
      </c>
      <c r="D70" s="100">
        <v>1.1580107823332741E-2</v>
      </c>
      <c r="E70" s="100">
        <v>4.3952058195428911E-4</v>
      </c>
      <c r="F70" s="100">
        <v>0</v>
      </c>
      <c r="G70" s="100">
        <v>0.04</v>
      </c>
      <c r="H70" s="100">
        <v>3.7417663718882443E-2</v>
      </c>
      <c r="I70" s="100">
        <v>2.5496231708073913E-2</v>
      </c>
      <c r="J70" s="100">
        <v>7.1214038276825598E-3</v>
      </c>
      <c r="K70" s="100">
        <v>5.7682820038231775E-3</v>
      </c>
      <c r="L70" s="148">
        <v>92.438280187714923</v>
      </c>
      <c r="M70" s="148">
        <v>120</v>
      </c>
      <c r="N70" s="148">
        <v>548</v>
      </c>
      <c r="O70" s="148">
        <v>9132</v>
      </c>
      <c r="P70" s="148">
        <v>100</v>
      </c>
      <c r="Q70" s="148">
        <v>25</v>
      </c>
      <c r="R70" s="100">
        <v>0.55964538248230145</v>
      </c>
      <c r="S70" s="100">
        <v>0.98769791151164688</v>
      </c>
      <c r="T70" s="100">
        <v>0.98803109411585366</v>
      </c>
      <c r="U70" s="100">
        <v>0.9999808518784512</v>
      </c>
      <c r="W70" s="148">
        <v>15.359447013258288</v>
      </c>
      <c r="X70" s="149">
        <v>494.30068761301447</v>
      </c>
      <c r="Y70" s="149">
        <v>15.398515305751936</v>
      </c>
      <c r="Z70" s="149">
        <v>606.53954948330352</v>
      </c>
      <c r="AA70" s="149">
        <v>3.9068292493647405E-2</v>
      </c>
      <c r="AB70" s="149">
        <v>112.23886187028904</v>
      </c>
      <c r="AD70" s="163">
        <f t="shared" ref="AD70:AD133" si="6">W70*cRatio-X70</f>
        <v>1535450.4006382159</v>
      </c>
      <c r="AE70" s="163">
        <f t="shared" si="5"/>
        <v>1539244.9910257102</v>
      </c>
      <c r="AF70" s="163">
        <f t="shared" si="1"/>
        <v>3794.5903874944515</v>
      </c>
      <c r="AH70" s="165">
        <f t="shared" si="2"/>
        <v>0</v>
      </c>
      <c r="AI70" s="165">
        <f t="shared" si="3"/>
        <v>1</v>
      </c>
      <c r="AJ70" s="165">
        <f t="shared" si="4"/>
        <v>1</v>
      </c>
    </row>
    <row r="71" spans="1:36" x14ac:dyDescent="0.25">
      <c r="A71" s="47">
        <v>66</v>
      </c>
      <c r="C71" s="100">
        <v>6.6797606633834938E-3</v>
      </c>
      <c r="D71" s="100">
        <v>1.2194068645842715E-2</v>
      </c>
      <c r="E71" s="100">
        <v>1.5489598282528225E-5</v>
      </c>
      <c r="F71" s="100">
        <v>0</v>
      </c>
      <c r="G71" s="100">
        <v>0.04</v>
      </c>
      <c r="H71" s="100">
        <v>3.7417663718882443E-2</v>
      </c>
      <c r="I71" s="100">
        <v>2.5496231708073913E-2</v>
      </c>
      <c r="J71" s="100">
        <v>7.1214038276825598E-3</v>
      </c>
      <c r="K71" s="100">
        <v>5.7682820038231775E-3</v>
      </c>
      <c r="L71" s="148">
        <v>92.438280187714923</v>
      </c>
      <c r="M71" s="148">
        <v>120</v>
      </c>
      <c r="N71" s="148">
        <v>548</v>
      </c>
      <c r="O71" s="148">
        <v>9132</v>
      </c>
      <c r="P71" s="148">
        <v>100</v>
      </c>
      <c r="Q71" s="148">
        <v>25</v>
      </c>
      <c r="R71" s="100">
        <v>0.65895685081470212</v>
      </c>
      <c r="S71" s="100">
        <v>0.31964068685589148</v>
      </c>
      <c r="T71" s="100">
        <v>0.99990625860959215</v>
      </c>
      <c r="U71" s="100">
        <v>1.9067587769741831E-4</v>
      </c>
      <c r="W71" s="148">
        <v>14.147484878936543</v>
      </c>
      <c r="X71" s="149">
        <v>500.05914534528569</v>
      </c>
      <c r="Y71" s="149">
        <v>14.178482393848279</v>
      </c>
      <c r="Z71" s="149">
        <v>606.53297961348926</v>
      </c>
      <c r="AA71" s="149">
        <v>3.0997514911735635E-2</v>
      </c>
      <c r="AB71" s="149">
        <v>106.47383426820357</v>
      </c>
      <c r="AD71" s="163">
        <f t="shared" si="6"/>
        <v>1414248.4287483089</v>
      </c>
      <c r="AE71" s="163">
        <f t="shared" si="5"/>
        <v>1417241.7064052145</v>
      </c>
      <c r="AF71" s="163">
        <f t="shared" ref="AF71:AF134" si="7">AA71*cRatio-AB71</f>
        <v>2993.2776569053599</v>
      </c>
      <c r="AH71" s="165">
        <f t="shared" ref="AH71:AH134" si="8">IF(MAX(AD71:AE71)=AD71,1,0)</f>
        <v>0</v>
      </c>
      <c r="AI71" s="165">
        <f t="shared" ref="AI71:AI134" si="9">IF(MAX(AD71:AE71)=AE71,1,0)</f>
        <v>1</v>
      </c>
      <c r="AJ71" s="165">
        <f t="shared" ref="AJ71:AJ134" si="10">IF(AF71&gt;0,1,0)</f>
        <v>1</v>
      </c>
    </row>
    <row r="72" spans="1:36" x14ac:dyDescent="0.25">
      <c r="A72" s="47">
        <v>67</v>
      </c>
      <c r="C72" s="100">
        <v>3.8697442470365705E-3</v>
      </c>
      <c r="D72" s="100">
        <v>9.591005953540092E-3</v>
      </c>
      <c r="E72" s="100">
        <v>1.6686177345342993E-5</v>
      </c>
      <c r="F72" s="100">
        <v>0</v>
      </c>
      <c r="G72" s="100">
        <v>0.04</v>
      </c>
      <c r="H72" s="100">
        <v>3.7417663718882443E-2</v>
      </c>
      <c r="I72" s="100">
        <v>2.5496231708073913E-2</v>
      </c>
      <c r="J72" s="100">
        <v>7.1214038276825598E-3</v>
      </c>
      <c r="K72" s="100">
        <v>5.7682820038231775E-3</v>
      </c>
      <c r="L72" s="148">
        <v>92.438280187714923</v>
      </c>
      <c r="M72" s="148">
        <v>120</v>
      </c>
      <c r="N72" s="148">
        <v>548</v>
      </c>
      <c r="O72" s="148">
        <v>9132</v>
      </c>
      <c r="P72" s="148">
        <v>100</v>
      </c>
      <c r="Q72" s="148">
        <v>25</v>
      </c>
      <c r="R72" s="100">
        <v>0.75108605609978552</v>
      </c>
      <c r="S72" s="100">
        <v>0.90539647071269969</v>
      </c>
      <c r="T72" s="100">
        <v>6.7387306396332211E-2</v>
      </c>
      <c r="U72" s="100">
        <v>0.90876323993081987</v>
      </c>
      <c r="W72" s="148">
        <v>14.493178337597005</v>
      </c>
      <c r="X72" s="149">
        <v>467.66335950621749</v>
      </c>
      <c r="Y72" s="149">
        <v>14.527228168333776</v>
      </c>
      <c r="Z72" s="149">
        <v>594.21565199447434</v>
      </c>
      <c r="AA72" s="149">
        <v>3.4049830736771369E-2</v>
      </c>
      <c r="AB72" s="149">
        <v>126.55229248825685</v>
      </c>
      <c r="AD72" s="163">
        <f t="shared" si="6"/>
        <v>1448850.1704001941</v>
      </c>
      <c r="AE72" s="163">
        <f t="shared" si="5"/>
        <v>1452128.601181383</v>
      </c>
      <c r="AF72" s="163">
        <f t="shared" si="7"/>
        <v>3278.4307811888802</v>
      </c>
      <c r="AH72" s="165">
        <f t="shared" si="8"/>
        <v>0</v>
      </c>
      <c r="AI72" s="165">
        <f t="shared" si="9"/>
        <v>1</v>
      </c>
      <c r="AJ72" s="165">
        <f t="shared" si="10"/>
        <v>1</v>
      </c>
    </row>
    <row r="73" spans="1:36" x14ac:dyDescent="0.25">
      <c r="A73" s="47">
        <v>68</v>
      </c>
      <c r="C73" s="100">
        <v>8.6485750330279609E-3</v>
      </c>
      <c r="D73" s="100">
        <v>1.124620364603489E-2</v>
      </c>
      <c r="E73" s="100">
        <v>6.922600321378402E-5</v>
      </c>
      <c r="F73" s="100">
        <v>0</v>
      </c>
      <c r="G73" s="100">
        <v>0.04</v>
      </c>
      <c r="H73" s="100">
        <v>3.7417663718882443E-2</v>
      </c>
      <c r="I73" s="100">
        <v>2.5496231708073913E-2</v>
      </c>
      <c r="J73" s="100">
        <v>7.1214038276825598E-3</v>
      </c>
      <c r="K73" s="100">
        <v>5.7682820038231775E-3</v>
      </c>
      <c r="L73" s="148">
        <v>92.438280187714923</v>
      </c>
      <c r="M73" s="148">
        <v>120</v>
      </c>
      <c r="N73" s="148">
        <v>548</v>
      </c>
      <c r="O73" s="148">
        <v>9132</v>
      </c>
      <c r="P73" s="148">
        <v>100</v>
      </c>
      <c r="Q73" s="148">
        <v>25</v>
      </c>
      <c r="R73" s="100">
        <v>0.6457264233279244</v>
      </c>
      <c r="S73" s="100">
        <v>0.91035054873350685</v>
      </c>
      <c r="T73" s="100">
        <v>0.94104759781034852</v>
      </c>
      <c r="U73" s="100">
        <v>4.4750433204073646E-8</v>
      </c>
      <c r="W73" s="148">
        <v>15.429394661020194</v>
      </c>
      <c r="X73" s="149">
        <v>488.6261339590971</v>
      </c>
      <c r="Y73" s="149">
        <v>15.488278291410719</v>
      </c>
      <c r="Z73" s="149">
        <v>601.55266602438815</v>
      </c>
      <c r="AA73" s="149">
        <v>5.8883630390525354E-2</v>
      </c>
      <c r="AB73" s="149">
        <v>112.92653206529104</v>
      </c>
      <c r="AD73" s="163">
        <f t="shared" si="6"/>
        <v>1542450.8399680604</v>
      </c>
      <c r="AE73" s="163">
        <f t="shared" si="5"/>
        <v>1548226.2764750477</v>
      </c>
      <c r="AF73" s="163">
        <f t="shared" si="7"/>
        <v>5775.4365069872447</v>
      </c>
      <c r="AH73" s="165">
        <f t="shared" si="8"/>
        <v>0</v>
      </c>
      <c r="AI73" s="165">
        <f t="shared" si="9"/>
        <v>1</v>
      </c>
      <c r="AJ73" s="165">
        <f t="shared" si="10"/>
        <v>1</v>
      </c>
    </row>
    <row r="74" spans="1:36" x14ac:dyDescent="0.25">
      <c r="A74" s="47">
        <v>69</v>
      </c>
      <c r="C74" s="100">
        <v>6.6597299396879972E-3</v>
      </c>
      <c r="D74" s="100">
        <v>1.1797415896295238E-2</v>
      </c>
      <c r="E74" s="100">
        <v>3.0942736088089139E-5</v>
      </c>
      <c r="F74" s="100">
        <v>0</v>
      </c>
      <c r="G74" s="100">
        <v>0.04</v>
      </c>
      <c r="H74" s="100">
        <v>3.7417663718882443E-2</v>
      </c>
      <c r="I74" s="100">
        <v>2.5496231708073913E-2</v>
      </c>
      <c r="J74" s="100">
        <v>7.1214038276825598E-3</v>
      </c>
      <c r="K74" s="100">
        <v>5.7682820038231775E-3</v>
      </c>
      <c r="L74" s="148">
        <v>92.438280187714923</v>
      </c>
      <c r="M74" s="148">
        <v>120</v>
      </c>
      <c r="N74" s="148">
        <v>548</v>
      </c>
      <c r="O74" s="148">
        <v>9132</v>
      </c>
      <c r="P74" s="148">
        <v>100</v>
      </c>
      <c r="Q74" s="148">
        <v>25</v>
      </c>
      <c r="R74" s="100">
        <v>0.74244371392233977</v>
      </c>
      <c r="S74" s="100">
        <v>0.73625607183628339</v>
      </c>
      <c r="T74" s="100">
        <v>6.3394135434195406E-2</v>
      </c>
      <c r="U74" s="100">
        <v>3.8997666993943162E-4</v>
      </c>
      <c r="W74" s="148">
        <v>15.243020835471388</v>
      </c>
      <c r="X74" s="149">
        <v>461.3244312214959</v>
      </c>
      <c r="Y74" s="149">
        <v>15.287767890136806</v>
      </c>
      <c r="Z74" s="149">
        <v>597.22099600467618</v>
      </c>
      <c r="AA74" s="149">
        <v>4.4747054665418062E-2</v>
      </c>
      <c r="AB74" s="149">
        <v>135.89656478318028</v>
      </c>
      <c r="AD74" s="163">
        <f t="shared" si="6"/>
        <v>1523840.7591159174</v>
      </c>
      <c r="AE74" s="163">
        <f t="shared" ref="AE74:AE137" si="11">Y74*cRatio-Z74</f>
        <v>1528179.5680176758</v>
      </c>
      <c r="AF74" s="163">
        <f t="shared" si="7"/>
        <v>4338.8089017586262</v>
      </c>
      <c r="AH74" s="165">
        <f t="shared" si="8"/>
        <v>0</v>
      </c>
      <c r="AI74" s="165">
        <f t="shared" si="9"/>
        <v>1</v>
      </c>
      <c r="AJ74" s="165">
        <f t="shared" si="10"/>
        <v>1</v>
      </c>
    </row>
    <row r="75" spans="1:36" x14ac:dyDescent="0.25">
      <c r="A75" s="47">
        <v>70</v>
      </c>
      <c r="C75" s="100">
        <v>4.9889831872142248E-3</v>
      </c>
      <c r="D75" s="100">
        <v>9.2930015879626529E-3</v>
      </c>
      <c r="E75" s="100">
        <v>2.2084666412284735E-5</v>
      </c>
      <c r="F75" s="100">
        <v>0</v>
      </c>
      <c r="G75" s="100">
        <v>0.04</v>
      </c>
      <c r="H75" s="100">
        <v>3.7417663718882443E-2</v>
      </c>
      <c r="I75" s="100">
        <v>2.5496231708073913E-2</v>
      </c>
      <c r="J75" s="100">
        <v>7.1214038276825598E-3</v>
      </c>
      <c r="K75" s="100">
        <v>5.7682820038231775E-3</v>
      </c>
      <c r="L75" s="148">
        <v>92.438280187714923</v>
      </c>
      <c r="M75" s="148">
        <v>120</v>
      </c>
      <c r="N75" s="148">
        <v>548</v>
      </c>
      <c r="O75" s="148">
        <v>9132</v>
      </c>
      <c r="P75" s="148">
        <v>100</v>
      </c>
      <c r="Q75" s="148">
        <v>25</v>
      </c>
      <c r="R75" s="100">
        <v>0.4979781262033518</v>
      </c>
      <c r="S75" s="100">
        <v>0.79660438724249372</v>
      </c>
      <c r="T75" s="100">
        <v>0.51957649135412032</v>
      </c>
      <c r="U75" s="100">
        <v>0.99103669486008017</v>
      </c>
      <c r="W75" s="148">
        <v>14.156126889051178</v>
      </c>
      <c r="X75" s="149">
        <v>510.13965168932009</v>
      </c>
      <c r="Y75" s="149">
        <v>14.194493842646528</v>
      </c>
      <c r="Z75" s="149">
        <v>617.28000054590871</v>
      </c>
      <c r="AA75" s="149">
        <v>3.8366953595350139E-2</v>
      </c>
      <c r="AB75" s="149">
        <v>107.14034885658862</v>
      </c>
      <c r="AD75" s="163">
        <f t="shared" si="6"/>
        <v>1415102.5492534286</v>
      </c>
      <c r="AE75" s="163">
        <f t="shared" si="11"/>
        <v>1418832.1042641068</v>
      </c>
      <c r="AF75" s="163">
        <f t="shared" si="7"/>
        <v>3729.5550106784258</v>
      </c>
      <c r="AH75" s="165">
        <f t="shared" si="8"/>
        <v>0</v>
      </c>
      <c r="AI75" s="165">
        <f t="shared" si="9"/>
        <v>1</v>
      </c>
      <c r="AJ75" s="165">
        <f t="shared" si="10"/>
        <v>1</v>
      </c>
    </row>
    <row r="76" spans="1:36" x14ac:dyDescent="0.25">
      <c r="A76" s="47">
        <v>71</v>
      </c>
      <c r="C76" s="100">
        <v>5.8124350335465591E-3</v>
      </c>
      <c r="D76" s="100">
        <v>1.212559129099855E-2</v>
      </c>
      <c r="E76" s="100">
        <v>1.2032890956487978E-5</v>
      </c>
      <c r="F76" s="100">
        <v>0</v>
      </c>
      <c r="G76" s="100">
        <v>0.04</v>
      </c>
      <c r="H76" s="100">
        <v>3.7417663718882443E-2</v>
      </c>
      <c r="I76" s="100">
        <v>2.5496231708073913E-2</v>
      </c>
      <c r="J76" s="100">
        <v>7.1214038276825598E-3</v>
      </c>
      <c r="K76" s="100">
        <v>5.7682820038231775E-3</v>
      </c>
      <c r="L76" s="148">
        <v>92.438280187714923</v>
      </c>
      <c r="M76" s="148">
        <v>120</v>
      </c>
      <c r="N76" s="148">
        <v>548</v>
      </c>
      <c r="O76" s="148">
        <v>9132</v>
      </c>
      <c r="P76" s="148">
        <v>100</v>
      </c>
      <c r="Q76" s="148">
        <v>25</v>
      </c>
      <c r="R76" s="100">
        <v>0.79285049073886515</v>
      </c>
      <c r="S76" s="100">
        <v>0.83755324877643267</v>
      </c>
      <c r="T76" s="100">
        <v>3.5837365032530197E-2</v>
      </c>
      <c r="U76" s="100">
        <v>0.98490529408948402</v>
      </c>
      <c r="W76" s="148">
        <v>15.197437678180258</v>
      </c>
      <c r="X76" s="149">
        <v>557.68054597950299</v>
      </c>
      <c r="Y76" s="149">
        <v>15.276391816755959</v>
      </c>
      <c r="Z76" s="149">
        <v>621.5707840332982</v>
      </c>
      <c r="AA76" s="149">
        <v>7.8954138575701549E-2</v>
      </c>
      <c r="AB76" s="149">
        <v>63.890238053795201</v>
      </c>
      <c r="AD76" s="163">
        <f t="shared" si="6"/>
        <v>1519186.0872720464</v>
      </c>
      <c r="AE76" s="163">
        <f t="shared" si="11"/>
        <v>1527017.6108915627</v>
      </c>
      <c r="AF76" s="163">
        <f t="shared" si="7"/>
        <v>7831.5236195163598</v>
      </c>
      <c r="AH76" s="165">
        <f t="shared" si="8"/>
        <v>0</v>
      </c>
      <c r="AI76" s="165">
        <f t="shared" si="9"/>
        <v>1</v>
      </c>
      <c r="AJ76" s="165">
        <f t="shared" si="10"/>
        <v>1</v>
      </c>
    </row>
    <row r="77" spans="1:36" x14ac:dyDescent="0.25">
      <c r="A77" s="47">
        <v>72</v>
      </c>
      <c r="C77" s="100">
        <v>6.6643043375553823E-3</v>
      </c>
      <c r="D77" s="100">
        <v>8.2168447486798257E-3</v>
      </c>
      <c r="E77" s="100">
        <v>1.3676158111264325E-4</v>
      </c>
      <c r="F77" s="100">
        <v>0</v>
      </c>
      <c r="G77" s="100">
        <v>0.04</v>
      </c>
      <c r="H77" s="100">
        <v>3.7417663718882443E-2</v>
      </c>
      <c r="I77" s="100">
        <v>2.5496231708073913E-2</v>
      </c>
      <c r="J77" s="100">
        <v>7.1214038276825598E-3</v>
      </c>
      <c r="K77" s="100">
        <v>5.7682820038231775E-3</v>
      </c>
      <c r="L77" s="148">
        <v>92.438280187714923</v>
      </c>
      <c r="M77" s="148">
        <v>120</v>
      </c>
      <c r="N77" s="148">
        <v>548</v>
      </c>
      <c r="O77" s="148">
        <v>9132</v>
      </c>
      <c r="P77" s="148">
        <v>100</v>
      </c>
      <c r="Q77" s="148">
        <v>25</v>
      </c>
      <c r="R77" s="100">
        <v>0.83749080433361889</v>
      </c>
      <c r="S77" s="100">
        <v>0.98699885863337888</v>
      </c>
      <c r="T77" s="100">
        <v>0.58158139544817167</v>
      </c>
      <c r="U77" s="100">
        <v>3.6394923705962777E-5</v>
      </c>
      <c r="W77" s="148">
        <v>14.085894823557402</v>
      </c>
      <c r="X77" s="149">
        <v>534.27925215385676</v>
      </c>
      <c r="Y77" s="149">
        <v>14.104150993107654</v>
      </c>
      <c r="Z77" s="149">
        <v>641.03339645376082</v>
      </c>
      <c r="AA77" s="149">
        <v>1.825616955025211E-2</v>
      </c>
      <c r="AB77" s="149">
        <v>106.75414429990406</v>
      </c>
      <c r="AD77" s="163">
        <f t="shared" si="6"/>
        <v>1408055.2031035863</v>
      </c>
      <c r="AE77" s="163">
        <f t="shared" si="11"/>
        <v>1409774.0659143114</v>
      </c>
      <c r="AF77" s="163">
        <f t="shared" si="7"/>
        <v>1718.8628107253071</v>
      </c>
      <c r="AH77" s="165">
        <f t="shared" si="8"/>
        <v>0</v>
      </c>
      <c r="AI77" s="165">
        <f t="shared" si="9"/>
        <v>1</v>
      </c>
      <c r="AJ77" s="165">
        <f t="shared" si="10"/>
        <v>1</v>
      </c>
    </row>
    <row r="78" spans="1:36" x14ac:dyDescent="0.25">
      <c r="A78" s="47">
        <v>73</v>
      </c>
      <c r="C78" s="100">
        <v>6.2098372813760294E-3</v>
      </c>
      <c r="D78" s="100">
        <v>1.0420154539356501E-2</v>
      </c>
      <c r="E78" s="100">
        <v>4.3231237514937741E-7</v>
      </c>
      <c r="F78" s="100">
        <v>0</v>
      </c>
      <c r="G78" s="100">
        <v>0.04</v>
      </c>
      <c r="H78" s="100">
        <v>3.7417663718882443E-2</v>
      </c>
      <c r="I78" s="100">
        <v>2.5496231708073913E-2</v>
      </c>
      <c r="J78" s="100">
        <v>7.1214038276825598E-3</v>
      </c>
      <c r="K78" s="100">
        <v>5.7682820038231775E-3</v>
      </c>
      <c r="L78" s="148">
        <v>92.438280187714923</v>
      </c>
      <c r="M78" s="148">
        <v>120</v>
      </c>
      <c r="N78" s="148">
        <v>548</v>
      </c>
      <c r="O78" s="148">
        <v>9132</v>
      </c>
      <c r="P78" s="148">
        <v>100</v>
      </c>
      <c r="Q78" s="148">
        <v>25</v>
      </c>
      <c r="R78" s="100">
        <v>0.50287589245677167</v>
      </c>
      <c r="S78" s="100">
        <v>0.99884684132801071</v>
      </c>
      <c r="T78" s="100">
        <v>5.4078203290606414E-3</v>
      </c>
      <c r="U78" s="100">
        <v>9.4807726689252855E-7</v>
      </c>
      <c r="W78" s="148">
        <v>15.074297597634837</v>
      </c>
      <c r="X78" s="149">
        <v>584.19357314465731</v>
      </c>
      <c r="Y78" s="149">
        <v>15.204577911413029</v>
      </c>
      <c r="Z78" s="149">
        <v>617.20783743927723</v>
      </c>
      <c r="AA78" s="149">
        <v>0.13028031377819183</v>
      </c>
      <c r="AB78" s="149">
        <v>33.01426429461992</v>
      </c>
      <c r="AD78" s="163">
        <f t="shared" si="6"/>
        <v>1506845.5661903389</v>
      </c>
      <c r="AE78" s="163">
        <f t="shared" si="11"/>
        <v>1519840.5833038634</v>
      </c>
      <c r="AF78" s="163">
        <f t="shared" si="7"/>
        <v>12995.017113524564</v>
      </c>
      <c r="AH78" s="165">
        <f t="shared" si="8"/>
        <v>0</v>
      </c>
      <c r="AI78" s="165">
        <f t="shared" si="9"/>
        <v>1</v>
      </c>
      <c r="AJ78" s="165">
        <f t="shared" si="10"/>
        <v>1</v>
      </c>
    </row>
    <row r="79" spans="1:36" x14ac:dyDescent="0.25">
      <c r="A79" s="47">
        <v>74</v>
      </c>
      <c r="C79" s="100">
        <v>5.5207768951945901E-3</v>
      </c>
      <c r="D79" s="100">
        <v>1.009519635435294E-2</v>
      </c>
      <c r="E79" s="100">
        <v>4.043852664484815E-4</v>
      </c>
      <c r="F79" s="100">
        <v>0</v>
      </c>
      <c r="G79" s="100">
        <v>0.04</v>
      </c>
      <c r="H79" s="100">
        <v>3.7417663718882443E-2</v>
      </c>
      <c r="I79" s="100">
        <v>2.5496231708073913E-2</v>
      </c>
      <c r="J79" s="100">
        <v>7.1214038276825598E-3</v>
      </c>
      <c r="K79" s="100">
        <v>5.7682820038231775E-3</v>
      </c>
      <c r="L79" s="148">
        <v>92.438280187714923</v>
      </c>
      <c r="M79" s="148">
        <v>120</v>
      </c>
      <c r="N79" s="148">
        <v>548</v>
      </c>
      <c r="O79" s="148">
        <v>9132</v>
      </c>
      <c r="P79" s="148">
        <v>100</v>
      </c>
      <c r="Q79" s="148">
        <v>25</v>
      </c>
      <c r="R79" s="100">
        <v>0.38723180047120426</v>
      </c>
      <c r="S79" s="100">
        <v>0.9608538966277298</v>
      </c>
      <c r="T79" s="100">
        <v>0.84007853735519133</v>
      </c>
      <c r="U79" s="100">
        <v>0.14427602533964945</v>
      </c>
      <c r="W79" s="148">
        <v>15.17848832082977</v>
      </c>
      <c r="X79" s="149">
        <v>520.01248566431468</v>
      </c>
      <c r="Y79" s="149">
        <v>15.217095050151745</v>
      </c>
      <c r="Z79" s="149">
        <v>600.98432092903511</v>
      </c>
      <c r="AA79" s="149">
        <v>3.8606729321974953E-2</v>
      </c>
      <c r="AB79" s="149">
        <v>80.971835264720426</v>
      </c>
      <c r="AD79" s="163">
        <f t="shared" si="6"/>
        <v>1517328.8195973127</v>
      </c>
      <c r="AE79" s="163">
        <f t="shared" si="11"/>
        <v>1521108.5206942454</v>
      </c>
      <c r="AF79" s="163">
        <f t="shared" si="7"/>
        <v>3779.7010969327748</v>
      </c>
      <c r="AH79" s="165">
        <f t="shared" si="8"/>
        <v>0</v>
      </c>
      <c r="AI79" s="165">
        <f t="shared" si="9"/>
        <v>1</v>
      </c>
      <c r="AJ79" s="165">
        <f t="shared" si="10"/>
        <v>1</v>
      </c>
    </row>
    <row r="80" spans="1:36" x14ac:dyDescent="0.25">
      <c r="A80" s="47">
        <v>75</v>
      </c>
      <c r="C80" s="100">
        <v>5.5754218269937761E-3</v>
      </c>
      <c r="D80" s="100">
        <v>1.1005001217651144E-2</v>
      </c>
      <c r="E80" s="100">
        <v>8.8400231722185474E-5</v>
      </c>
      <c r="F80" s="100">
        <v>0</v>
      </c>
      <c r="G80" s="100">
        <v>0.04</v>
      </c>
      <c r="H80" s="100">
        <v>3.7417663718882443E-2</v>
      </c>
      <c r="I80" s="100">
        <v>2.5496231708073913E-2</v>
      </c>
      <c r="J80" s="100">
        <v>7.1214038276825598E-3</v>
      </c>
      <c r="K80" s="100">
        <v>5.7682820038231775E-3</v>
      </c>
      <c r="L80" s="148">
        <v>92.438280187714923</v>
      </c>
      <c r="M80" s="148">
        <v>120</v>
      </c>
      <c r="N80" s="148">
        <v>548</v>
      </c>
      <c r="O80" s="148">
        <v>9132</v>
      </c>
      <c r="P80" s="148">
        <v>100</v>
      </c>
      <c r="Q80" s="148">
        <v>25</v>
      </c>
      <c r="R80" s="100">
        <v>0.73893543447326804</v>
      </c>
      <c r="S80" s="100">
        <v>0.40065914800356023</v>
      </c>
      <c r="T80" s="100">
        <v>0.25043856871693232</v>
      </c>
      <c r="U80" s="100">
        <v>4.4564529943498549E-2</v>
      </c>
      <c r="W80" s="148">
        <v>13.930886498060108</v>
      </c>
      <c r="X80" s="149">
        <v>489.27690788915305</v>
      </c>
      <c r="Y80" s="149">
        <v>13.95788176077793</v>
      </c>
      <c r="Z80" s="149">
        <v>612.342932954464</v>
      </c>
      <c r="AA80" s="149">
        <v>2.6995262717822044E-2</v>
      </c>
      <c r="AB80" s="149">
        <v>123.06602506531095</v>
      </c>
      <c r="AD80" s="163">
        <f t="shared" si="6"/>
        <v>1392599.3728981216</v>
      </c>
      <c r="AE80" s="163">
        <f t="shared" si="11"/>
        <v>1395175.8331448385</v>
      </c>
      <c r="AF80" s="163">
        <f t="shared" si="7"/>
        <v>2576.4602467168934</v>
      </c>
      <c r="AH80" s="165">
        <f t="shared" si="8"/>
        <v>0</v>
      </c>
      <c r="AI80" s="165">
        <f t="shared" si="9"/>
        <v>1</v>
      </c>
      <c r="AJ80" s="165">
        <f t="shared" si="10"/>
        <v>1</v>
      </c>
    </row>
    <row r="81" spans="1:36" x14ac:dyDescent="0.25">
      <c r="A81" s="47">
        <v>76</v>
      </c>
      <c r="C81" s="100">
        <v>6.8104547442705554E-3</v>
      </c>
      <c r="D81" s="100">
        <v>1.2568778885012399E-2</v>
      </c>
      <c r="E81" s="100">
        <v>1.4770745575473804E-6</v>
      </c>
      <c r="F81" s="100">
        <v>0</v>
      </c>
      <c r="G81" s="100">
        <v>0.04</v>
      </c>
      <c r="H81" s="100">
        <v>3.7417663718882443E-2</v>
      </c>
      <c r="I81" s="100">
        <v>2.5496231708073913E-2</v>
      </c>
      <c r="J81" s="100">
        <v>7.1214038276825598E-3</v>
      </c>
      <c r="K81" s="100">
        <v>5.7682820038231775E-3</v>
      </c>
      <c r="L81" s="148">
        <v>92.438280187714923</v>
      </c>
      <c r="M81" s="148">
        <v>120</v>
      </c>
      <c r="N81" s="148">
        <v>548</v>
      </c>
      <c r="O81" s="148">
        <v>9132</v>
      </c>
      <c r="P81" s="148">
        <v>100</v>
      </c>
      <c r="Q81" s="148">
        <v>25</v>
      </c>
      <c r="R81" s="100">
        <v>0.51857501479363477</v>
      </c>
      <c r="S81" s="100">
        <v>4.2425562722449997E-3</v>
      </c>
      <c r="T81" s="100">
        <v>0.82612187746270294</v>
      </c>
      <c r="U81" s="100">
        <v>0.64612258469070516</v>
      </c>
      <c r="W81" s="148">
        <v>14.497457076813916</v>
      </c>
      <c r="X81" s="149">
        <v>513.26436697149836</v>
      </c>
      <c r="Y81" s="149">
        <v>14.54529830982494</v>
      </c>
      <c r="Z81" s="149">
        <v>613.49170970132661</v>
      </c>
      <c r="AA81" s="149">
        <v>4.7841233011023832E-2</v>
      </c>
      <c r="AB81" s="149">
        <v>100.22734272982825</v>
      </c>
      <c r="AD81" s="163">
        <f t="shared" si="6"/>
        <v>1449232.4433144201</v>
      </c>
      <c r="AE81" s="163">
        <f t="shared" si="11"/>
        <v>1453916.3392727927</v>
      </c>
      <c r="AF81" s="163">
        <f t="shared" si="7"/>
        <v>4683.8959583725555</v>
      </c>
      <c r="AH81" s="165">
        <f t="shared" si="8"/>
        <v>0</v>
      </c>
      <c r="AI81" s="165">
        <f t="shared" si="9"/>
        <v>1</v>
      </c>
      <c r="AJ81" s="165">
        <f t="shared" si="10"/>
        <v>1</v>
      </c>
    </row>
    <row r="82" spans="1:36" x14ac:dyDescent="0.25">
      <c r="A82" s="47">
        <v>77</v>
      </c>
      <c r="C82" s="100">
        <v>5.503780459063079E-3</v>
      </c>
      <c r="D82" s="100">
        <v>1.089550175222288E-2</v>
      </c>
      <c r="E82" s="100">
        <v>7.9887564944768239E-7</v>
      </c>
      <c r="F82" s="100">
        <v>0</v>
      </c>
      <c r="G82" s="100">
        <v>0.04</v>
      </c>
      <c r="H82" s="100">
        <v>3.7417663718882443E-2</v>
      </c>
      <c r="I82" s="100">
        <v>2.5496231708073913E-2</v>
      </c>
      <c r="J82" s="100">
        <v>7.1214038276825598E-3</v>
      </c>
      <c r="K82" s="100">
        <v>5.7682820038231775E-3</v>
      </c>
      <c r="L82" s="148">
        <v>92.438280187714923</v>
      </c>
      <c r="M82" s="148">
        <v>120</v>
      </c>
      <c r="N82" s="148">
        <v>548</v>
      </c>
      <c r="O82" s="148">
        <v>9132</v>
      </c>
      <c r="P82" s="148">
        <v>100</v>
      </c>
      <c r="Q82" s="148">
        <v>25</v>
      </c>
      <c r="R82" s="100">
        <v>0.53231485017073232</v>
      </c>
      <c r="S82" s="100">
        <v>0.9999961624160747</v>
      </c>
      <c r="T82" s="100">
        <v>0.38755650504209366</v>
      </c>
      <c r="U82" s="100">
        <v>0.83010977769467953</v>
      </c>
      <c r="W82" s="148">
        <v>14.213485576331834</v>
      </c>
      <c r="X82" s="149">
        <v>526.72733705299891</v>
      </c>
      <c r="Y82" s="149">
        <v>14.248600671592763</v>
      </c>
      <c r="Z82" s="149">
        <v>641.36920816234749</v>
      </c>
      <c r="AA82" s="149">
        <v>3.5115095260929152E-2</v>
      </c>
      <c r="AB82" s="149">
        <v>114.64187110934859</v>
      </c>
      <c r="AD82" s="163">
        <f t="shared" si="6"/>
        <v>1420821.8302961304</v>
      </c>
      <c r="AE82" s="163">
        <f t="shared" si="11"/>
        <v>1424218.6979511138</v>
      </c>
      <c r="AF82" s="163">
        <f t="shared" si="7"/>
        <v>3396.8676549835664</v>
      </c>
      <c r="AH82" s="165">
        <f t="shared" si="8"/>
        <v>0</v>
      </c>
      <c r="AI82" s="165">
        <f t="shared" si="9"/>
        <v>1</v>
      </c>
      <c r="AJ82" s="165">
        <f t="shared" si="10"/>
        <v>1</v>
      </c>
    </row>
    <row r="83" spans="1:36" x14ac:dyDescent="0.25">
      <c r="A83" s="47">
        <v>78</v>
      </c>
      <c r="C83" s="100">
        <v>8.3475900438864103E-3</v>
      </c>
      <c r="D83" s="100">
        <v>8.9813446341453183E-3</v>
      </c>
      <c r="E83" s="100">
        <v>1.1974951882058511E-5</v>
      </c>
      <c r="F83" s="100">
        <v>0</v>
      </c>
      <c r="G83" s="100">
        <v>0.04</v>
      </c>
      <c r="H83" s="100">
        <v>3.7417663718882443E-2</v>
      </c>
      <c r="I83" s="100">
        <v>2.5496231708073913E-2</v>
      </c>
      <c r="J83" s="100">
        <v>7.1214038276825598E-3</v>
      </c>
      <c r="K83" s="100">
        <v>5.7682820038231775E-3</v>
      </c>
      <c r="L83" s="148">
        <v>92.438280187714923</v>
      </c>
      <c r="M83" s="148">
        <v>120</v>
      </c>
      <c r="N83" s="148">
        <v>548</v>
      </c>
      <c r="O83" s="148">
        <v>9132</v>
      </c>
      <c r="P83" s="148">
        <v>100</v>
      </c>
      <c r="Q83" s="148">
        <v>25</v>
      </c>
      <c r="R83" s="100">
        <v>0.92661419300495851</v>
      </c>
      <c r="S83" s="100">
        <v>3.5439642076112964E-2</v>
      </c>
      <c r="T83" s="100">
        <v>0.20170196530169104</v>
      </c>
      <c r="U83" s="100">
        <v>2.102287721143977E-6</v>
      </c>
      <c r="W83" s="148">
        <v>14.174890053968268</v>
      </c>
      <c r="X83" s="149">
        <v>470.35575756880132</v>
      </c>
      <c r="Y83" s="149">
        <v>14.215822596959706</v>
      </c>
      <c r="Z83" s="149">
        <v>609.28492179369277</v>
      </c>
      <c r="AA83" s="149">
        <v>4.0932542991438225E-2</v>
      </c>
      <c r="AB83" s="149">
        <v>138.92916422489145</v>
      </c>
      <c r="AD83" s="163">
        <f t="shared" si="6"/>
        <v>1417018.6496392579</v>
      </c>
      <c r="AE83" s="163">
        <f t="shared" si="11"/>
        <v>1420972.974774177</v>
      </c>
      <c r="AF83" s="163">
        <f t="shared" si="7"/>
        <v>3954.3251349189313</v>
      </c>
      <c r="AH83" s="165">
        <f t="shared" si="8"/>
        <v>0</v>
      </c>
      <c r="AI83" s="165">
        <f t="shared" si="9"/>
        <v>1</v>
      </c>
      <c r="AJ83" s="165">
        <f t="shared" si="10"/>
        <v>1</v>
      </c>
    </row>
    <row r="84" spans="1:36" x14ac:dyDescent="0.25">
      <c r="A84" s="47">
        <v>79</v>
      </c>
      <c r="C84" s="100">
        <v>3.2698760639622432E-3</v>
      </c>
      <c r="D84" s="100">
        <v>1.2258430845993651E-2</v>
      </c>
      <c r="E84" s="100">
        <v>1.3828220136195807E-5</v>
      </c>
      <c r="F84" s="100">
        <v>0</v>
      </c>
      <c r="G84" s="100">
        <v>0.04</v>
      </c>
      <c r="H84" s="100">
        <v>3.7417663718882443E-2</v>
      </c>
      <c r="I84" s="100">
        <v>2.5496231708073913E-2</v>
      </c>
      <c r="J84" s="100">
        <v>7.1214038276825598E-3</v>
      </c>
      <c r="K84" s="100">
        <v>5.7682820038231775E-3</v>
      </c>
      <c r="L84" s="148">
        <v>92.438280187714923</v>
      </c>
      <c r="M84" s="148">
        <v>120</v>
      </c>
      <c r="N84" s="148">
        <v>548</v>
      </c>
      <c r="O84" s="148">
        <v>9132</v>
      </c>
      <c r="P84" s="148">
        <v>100</v>
      </c>
      <c r="Q84" s="148">
        <v>25</v>
      </c>
      <c r="R84" s="100">
        <v>0.75444980895642511</v>
      </c>
      <c r="S84" s="100">
        <v>0.95131815196182457</v>
      </c>
      <c r="T84" s="100">
        <v>3.2364745890987465E-2</v>
      </c>
      <c r="U84" s="100">
        <v>6.2871411313289054E-7</v>
      </c>
      <c r="W84" s="148">
        <v>14.866886740828907</v>
      </c>
      <c r="X84" s="149">
        <v>521.82567204890927</v>
      </c>
      <c r="Y84" s="149">
        <v>14.958740080416169</v>
      </c>
      <c r="Z84" s="149">
        <v>607.90251737955577</v>
      </c>
      <c r="AA84" s="149">
        <v>9.1853339587261829E-2</v>
      </c>
      <c r="AB84" s="149">
        <v>86.076845330646506</v>
      </c>
      <c r="AD84" s="163">
        <f t="shared" si="6"/>
        <v>1486166.8484108418</v>
      </c>
      <c r="AE84" s="163">
        <f t="shared" si="11"/>
        <v>1495266.1055242373</v>
      </c>
      <c r="AF84" s="163">
        <f t="shared" si="7"/>
        <v>9099.2571133955371</v>
      </c>
      <c r="AH84" s="165">
        <f t="shared" si="8"/>
        <v>0</v>
      </c>
      <c r="AI84" s="165">
        <f t="shared" si="9"/>
        <v>1</v>
      </c>
      <c r="AJ84" s="165">
        <f t="shared" si="10"/>
        <v>1</v>
      </c>
    </row>
    <row r="85" spans="1:36" x14ac:dyDescent="0.25">
      <c r="A85" s="47">
        <v>80</v>
      </c>
      <c r="C85" s="100">
        <v>5.6761910480240818E-3</v>
      </c>
      <c r="D85" s="100">
        <v>1.0189673056367619E-2</v>
      </c>
      <c r="E85" s="100">
        <v>3.2036256877321367E-4</v>
      </c>
      <c r="F85" s="100">
        <v>0</v>
      </c>
      <c r="G85" s="100">
        <v>0.04</v>
      </c>
      <c r="H85" s="100">
        <v>3.7417663718882443E-2</v>
      </c>
      <c r="I85" s="100">
        <v>2.5496231708073913E-2</v>
      </c>
      <c r="J85" s="100">
        <v>7.1214038276825598E-3</v>
      </c>
      <c r="K85" s="100">
        <v>5.7682820038231775E-3</v>
      </c>
      <c r="L85" s="148">
        <v>92.438280187714923</v>
      </c>
      <c r="M85" s="148">
        <v>120</v>
      </c>
      <c r="N85" s="148">
        <v>548</v>
      </c>
      <c r="O85" s="148">
        <v>9132</v>
      </c>
      <c r="P85" s="148">
        <v>100</v>
      </c>
      <c r="Q85" s="148">
        <v>25</v>
      </c>
      <c r="R85" s="100">
        <v>0.67583582282503651</v>
      </c>
      <c r="S85" s="100">
        <v>0.55239033745929411</v>
      </c>
      <c r="T85" s="100">
        <v>0.98113373634105827</v>
      </c>
      <c r="U85" s="100">
        <v>9.914680795043917E-6</v>
      </c>
      <c r="W85" s="148">
        <v>15.092334240599479</v>
      </c>
      <c r="X85" s="149">
        <v>466.47559197514659</v>
      </c>
      <c r="Y85" s="149">
        <v>15.137228456134256</v>
      </c>
      <c r="Z85" s="149">
        <v>597.99196865467218</v>
      </c>
      <c r="AA85" s="149">
        <v>4.4894215534776905E-2</v>
      </c>
      <c r="AB85" s="149">
        <v>131.51637667952559</v>
      </c>
      <c r="AD85" s="163">
        <f t="shared" si="6"/>
        <v>1508766.9484679729</v>
      </c>
      <c r="AE85" s="163">
        <f t="shared" si="11"/>
        <v>1513124.853644771</v>
      </c>
      <c r="AF85" s="163">
        <f t="shared" si="7"/>
        <v>4357.9051767981646</v>
      </c>
      <c r="AH85" s="165">
        <f t="shared" si="8"/>
        <v>0</v>
      </c>
      <c r="AI85" s="165">
        <f t="shared" si="9"/>
        <v>1</v>
      </c>
      <c r="AJ85" s="165">
        <f t="shared" si="10"/>
        <v>1</v>
      </c>
    </row>
    <row r="86" spans="1:36" x14ac:dyDescent="0.25">
      <c r="A86" s="47">
        <v>81</v>
      </c>
      <c r="C86" s="100">
        <v>6.4980449772156224E-3</v>
      </c>
      <c r="D86" s="100">
        <v>1.0989644466494903E-2</v>
      </c>
      <c r="E86" s="100">
        <v>3.3043282897171622E-4</v>
      </c>
      <c r="F86" s="100">
        <v>0</v>
      </c>
      <c r="G86" s="100">
        <v>0.04</v>
      </c>
      <c r="H86" s="100">
        <v>3.7417663718882443E-2</v>
      </c>
      <c r="I86" s="100">
        <v>2.5496231708073913E-2</v>
      </c>
      <c r="J86" s="100">
        <v>7.1214038276825598E-3</v>
      </c>
      <c r="K86" s="100">
        <v>5.7682820038231775E-3</v>
      </c>
      <c r="L86" s="148">
        <v>92.438280187714923</v>
      </c>
      <c r="M86" s="148">
        <v>120</v>
      </c>
      <c r="N86" s="148">
        <v>548</v>
      </c>
      <c r="O86" s="148">
        <v>9132</v>
      </c>
      <c r="P86" s="148">
        <v>100</v>
      </c>
      <c r="Q86" s="148">
        <v>25</v>
      </c>
      <c r="R86" s="100">
        <v>0.76712055101730681</v>
      </c>
      <c r="S86" s="100">
        <v>0.89685286989458812</v>
      </c>
      <c r="T86" s="100">
        <v>0.30645617819034326</v>
      </c>
      <c r="U86" s="100">
        <v>1.8242644073169446E-4</v>
      </c>
      <c r="W86" s="148">
        <v>15.281896974247413</v>
      </c>
      <c r="X86" s="149">
        <v>501.29610049420029</v>
      </c>
      <c r="Y86" s="149">
        <v>15.319932077583669</v>
      </c>
      <c r="Z86" s="149">
        <v>613.24530459834193</v>
      </c>
      <c r="AA86" s="149">
        <v>3.8035103336255816E-2</v>
      </c>
      <c r="AB86" s="149">
        <v>111.94920410414164</v>
      </c>
      <c r="AD86" s="163">
        <f t="shared" si="6"/>
        <v>1527688.401324247</v>
      </c>
      <c r="AE86" s="163">
        <f t="shared" si="11"/>
        <v>1531379.9624537686</v>
      </c>
      <c r="AF86" s="163">
        <f t="shared" si="7"/>
        <v>3691.5611295214399</v>
      </c>
      <c r="AH86" s="165">
        <f t="shared" si="8"/>
        <v>0</v>
      </c>
      <c r="AI86" s="165">
        <f t="shared" si="9"/>
        <v>1</v>
      </c>
      <c r="AJ86" s="165">
        <f t="shared" si="10"/>
        <v>1</v>
      </c>
    </row>
    <row r="87" spans="1:36" x14ac:dyDescent="0.25">
      <c r="A87" s="47">
        <v>82</v>
      </c>
      <c r="C87" s="100">
        <v>3.2400996328815737E-3</v>
      </c>
      <c r="D87" s="100">
        <v>1.0902640076272051E-2</v>
      </c>
      <c r="E87" s="100">
        <v>1.0238923454646276E-3</v>
      </c>
      <c r="F87" s="100">
        <v>0</v>
      </c>
      <c r="G87" s="100">
        <v>0.04</v>
      </c>
      <c r="H87" s="100">
        <v>3.7417663718882443E-2</v>
      </c>
      <c r="I87" s="100">
        <v>2.5496231708073913E-2</v>
      </c>
      <c r="J87" s="100">
        <v>7.1214038276825598E-3</v>
      </c>
      <c r="K87" s="100">
        <v>5.7682820038231775E-3</v>
      </c>
      <c r="L87" s="148">
        <v>92.438280187714923</v>
      </c>
      <c r="M87" s="148">
        <v>120</v>
      </c>
      <c r="N87" s="148">
        <v>548</v>
      </c>
      <c r="O87" s="148">
        <v>9132</v>
      </c>
      <c r="P87" s="148">
        <v>100</v>
      </c>
      <c r="Q87" s="148">
        <v>25</v>
      </c>
      <c r="R87" s="100">
        <v>0.64580625216751819</v>
      </c>
      <c r="S87" s="100">
        <v>2.9998005880476175E-3</v>
      </c>
      <c r="T87" s="100">
        <v>0.17397274605374902</v>
      </c>
      <c r="U87" s="100">
        <v>4.9061084219631532E-9</v>
      </c>
      <c r="W87" s="148">
        <v>15.075290123293025</v>
      </c>
      <c r="X87" s="149">
        <v>573.26423536176776</v>
      </c>
      <c r="Y87" s="149">
        <v>15.138173700657992</v>
      </c>
      <c r="Z87" s="149">
        <v>619.88633281040779</v>
      </c>
      <c r="AA87" s="149">
        <v>6.2883577364967636E-2</v>
      </c>
      <c r="AB87" s="149">
        <v>46.622097448640034</v>
      </c>
      <c r="AD87" s="163">
        <f t="shared" si="6"/>
        <v>1506955.7480939408</v>
      </c>
      <c r="AE87" s="163">
        <f t="shared" si="11"/>
        <v>1513197.4837329888</v>
      </c>
      <c r="AF87" s="163">
        <f t="shared" si="7"/>
        <v>6241.7356390481236</v>
      </c>
      <c r="AH87" s="165">
        <f t="shared" si="8"/>
        <v>0</v>
      </c>
      <c r="AI87" s="165">
        <f t="shared" si="9"/>
        <v>1</v>
      </c>
      <c r="AJ87" s="165">
        <f t="shared" si="10"/>
        <v>1</v>
      </c>
    </row>
    <row r="88" spans="1:36" x14ac:dyDescent="0.25">
      <c r="A88" s="47">
        <v>83</v>
      </c>
      <c r="C88" s="100">
        <v>5.1861492934818067E-3</v>
      </c>
      <c r="D88" s="100">
        <v>1.3313817749300405E-2</v>
      </c>
      <c r="E88" s="100">
        <v>1.909680115551593E-4</v>
      </c>
      <c r="F88" s="100">
        <v>0</v>
      </c>
      <c r="G88" s="100">
        <v>0.04</v>
      </c>
      <c r="H88" s="100">
        <v>3.7417663718882443E-2</v>
      </c>
      <c r="I88" s="100">
        <v>2.5496231708073913E-2</v>
      </c>
      <c r="J88" s="100">
        <v>7.1214038276825598E-3</v>
      </c>
      <c r="K88" s="100">
        <v>5.7682820038231775E-3</v>
      </c>
      <c r="L88" s="148">
        <v>92.438280187714923</v>
      </c>
      <c r="M88" s="148">
        <v>120</v>
      </c>
      <c r="N88" s="148">
        <v>548</v>
      </c>
      <c r="O88" s="148">
        <v>9132</v>
      </c>
      <c r="P88" s="148">
        <v>100</v>
      </c>
      <c r="Q88" s="148">
        <v>25</v>
      </c>
      <c r="R88" s="100">
        <v>0.67656037812277781</v>
      </c>
      <c r="S88" s="100">
        <v>0.2988668996024621</v>
      </c>
      <c r="T88" s="100">
        <v>0.99697349707045368</v>
      </c>
      <c r="U88" s="100">
        <v>4.668599596285926E-9</v>
      </c>
      <c r="W88" s="148">
        <v>14.351054918902186</v>
      </c>
      <c r="X88" s="149">
        <v>455.68175900270859</v>
      </c>
      <c r="Y88" s="149">
        <v>14.394846589335417</v>
      </c>
      <c r="Z88" s="149">
        <v>597.82611411741334</v>
      </c>
      <c r="AA88" s="149">
        <v>4.3791670433231289E-2</v>
      </c>
      <c r="AB88" s="149">
        <v>142.14435511470475</v>
      </c>
      <c r="AD88" s="163">
        <f t="shared" si="6"/>
        <v>1434649.810131216</v>
      </c>
      <c r="AE88" s="163">
        <f t="shared" si="11"/>
        <v>1438886.8328194243</v>
      </c>
      <c r="AF88" s="163">
        <f t="shared" si="7"/>
        <v>4237.0226882084244</v>
      </c>
      <c r="AH88" s="165">
        <f t="shared" si="8"/>
        <v>0</v>
      </c>
      <c r="AI88" s="165">
        <f t="shared" si="9"/>
        <v>1</v>
      </c>
      <c r="AJ88" s="165">
        <f t="shared" si="10"/>
        <v>1</v>
      </c>
    </row>
    <row r="89" spans="1:36" x14ac:dyDescent="0.25">
      <c r="A89" s="47">
        <v>84</v>
      </c>
      <c r="C89" s="100">
        <v>6.0793892856462195E-3</v>
      </c>
      <c r="D89" s="100">
        <v>7.9125530572827854E-3</v>
      </c>
      <c r="E89" s="100">
        <v>2.8146690787145268E-4</v>
      </c>
      <c r="F89" s="100">
        <v>0</v>
      </c>
      <c r="G89" s="100">
        <v>0.04</v>
      </c>
      <c r="H89" s="100">
        <v>3.7417663718882443E-2</v>
      </c>
      <c r="I89" s="100">
        <v>2.5496231708073913E-2</v>
      </c>
      <c r="J89" s="100">
        <v>7.1214038276825598E-3</v>
      </c>
      <c r="K89" s="100">
        <v>5.7682820038231775E-3</v>
      </c>
      <c r="L89" s="148">
        <v>92.438280187714923</v>
      </c>
      <c r="M89" s="148">
        <v>120</v>
      </c>
      <c r="N89" s="148">
        <v>548</v>
      </c>
      <c r="O89" s="148">
        <v>9132</v>
      </c>
      <c r="P89" s="148">
        <v>100</v>
      </c>
      <c r="Q89" s="148">
        <v>25</v>
      </c>
      <c r="R89" s="100">
        <v>0.56160186681372859</v>
      </c>
      <c r="S89" s="100">
        <v>0.98462091899345716</v>
      </c>
      <c r="T89" s="100">
        <v>6.9288538067531991E-2</v>
      </c>
      <c r="U89" s="100">
        <v>2.2684662068940627E-7</v>
      </c>
      <c r="W89" s="148">
        <v>15.15168696674638</v>
      </c>
      <c r="X89" s="149">
        <v>500.56504112168659</v>
      </c>
      <c r="Y89" s="149">
        <v>15.208837872344377</v>
      </c>
      <c r="Z89" s="149">
        <v>601.06131740735327</v>
      </c>
      <c r="AA89" s="149">
        <v>5.7150905597996626E-2</v>
      </c>
      <c r="AB89" s="149">
        <v>100.49627628566668</v>
      </c>
      <c r="AD89" s="163">
        <f t="shared" si="6"/>
        <v>1514668.1316335162</v>
      </c>
      <c r="AE89" s="163">
        <f t="shared" si="11"/>
        <v>1520282.7259170304</v>
      </c>
      <c r="AF89" s="163">
        <f t="shared" si="7"/>
        <v>5614.5942835139958</v>
      </c>
      <c r="AH89" s="165">
        <f t="shared" si="8"/>
        <v>0</v>
      </c>
      <c r="AI89" s="165">
        <f t="shared" si="9"/>
        <v>1</v>
      </c>
      <c r="AJ89" s="165">
        <f t="shared" si="10"/>
        <v>1</v>
      </c>
    </row>
    <row r="90" spans="1:36" x14ac:dyDescent="0.25">
      <c r="A90" s="47">
        <v>85</v>
      </c>
      <c r="C90" s="100">
        <v>5.3026347591033553E-3</v>
      </c>
      <c r="D90" s="100">
        <v>1.0323202225334633E-2</v>
      </c>
      <c r="E90" s="100">
        <v>8.1042601225211897E-5</v>
      </c>
      <c r="F90" s="100">
        <v>0</v>
      </c>
      <c r="G90" s="100">
        <v>0.04</v>
      </c>
      <c r="H90" s="100">
        <v>3.7417663718882443E-2</v>
      </c>
      <c r="I90" s="100">
        <v>2.5496231708073913E-2</v>
      </c>
      <c r="J90" s="100">
        <v>7.1214038276825598E-3</v>
      </c>
      <c r="K90" s="100">
        <v>5.7682820038231775E-3</v>
      </c>
      <c r="L90" s="148">
        <v>92.438280187714923</v>
      </c>
      <c r="M90" s="148">
        <v>120</v>
      </c>
      <c r="N90" s="148">
        <v>548</v>
      </c>
      <c r="O90" s="148">
        <v>9132</v>
      </c>
      <c r="P90" s="148">
        <v>100</v>
      </c>
      <c r="Q90" s="148">
        <v>25</v>
      </c>
      <c r="R90" s="100">
        <v>0.68505494565566094</v>
      </c>
      <c r="S90" s="100">
        <v>0.95166023226889251</v>
      </c>
      <c r="T90" s="100">
        <v>0.99058300088273143</v>
      </c>
      <c r="U90" s="100">
        <v>0.12982695433210911</v>
      </c>
      <c r="W90" s="148">
        <v>14.264230767152219</v>
      </c>
      <c r="X90" s="149">
        <v>489.84521511452931</v>
      </c>
      <c r="Y90" s="149">
        <v>14.287721792443245</v>
      </c>
      <c r="Z90" s="149">
        <v>620.77882261404898</v>
      </c>
      <c r="AA90" s="149">
        <v>2.3491025291026091E-2</v>
      </c>
      <c r="AB90" s="149">
        <v>130.93360749951967</v>
      </c>
      <c r="AD90" s="163">
        <f t="shared" si="6"/>
        <v>1425933.2315001073</v>
      </c>
      <c r="AE90" s="163">
        <f t="shared" si="11"/>
        <v>1428151.4004217105</v>
      </c>
      <c r="AF90" s="163">
        <f t="shared" si="7"/>
        <v>2218.1689216030891</v>
      </c>
      <c r="AH90" s="165">
        <f t="shared" si="8"/>
        <v>0</v>
      </c>
      <c r="AI90" s="165">
        <f t="shared" si="9"/>
        <v>1</v>
      </c>
      <c r="AJ90" s="165">
        <f t="shared" si="10"/>
        <v>1</v>
      </c>
    </row>
    <row r="91" spans="1:36" x14ac:dyDescent="0.25">
      <c r="A91" s="47">
        <v>86</v>
      </c>
      <c r="C91" s="100">
        <v>5.6960138949336825E-3</v>
      </c>
      <c r="D91" s="100">
        <v>1.1252445466972093E-2</v>
      </c>
      <c r="E91" s="100">
        <v>3.1438839580534293E-5</v>
      </c>
      <c r="F91" s="100">
        <v>0</v>
      </c>
      <c r="G91" s="100">
        <v>0.04</v>
      </c>
      <c r="H91" s="100">
        <v>3.7417663718882443E-2</v>
      </c>
      <c r="I91" s="100">
        <v>2.5496231708073913E-2</v>
      </c>
      <c r="J91" s="100">
        <v>7.1214038276825598E-3</v>
      </c>
      <c r="K91" s="100">
        <v>5.7682820038231775E-3</v>
      </c>
      <c r="L91" s="148">
        <v>92.438280187714923</v>
      </c>
      <c r="M91" s="148">
        <v>120</v>
      </c>
      <c r="N91" s="148">
        <v>548</v>
      </c>
      <c r="O91" s="148">
        <v>9132</v>
      </c>
      <c r="P91" s="148">
        <v>100</v>
      </c>
      <c r="Q91" s="148">
        <v>25</v>
      </c>
      <c r="R91" s="100">
        <v>0.93311047841123917</v>
      </c>
      <c r="S91" s="100">
        <v>2.8003654968364662E-2</v>
      </c>
      <c r="T91" s="100">
        <v>0.3610725864942852</v>
      </c>
      <c r="U91" s="100">
        <v>1.1784028046739426E-5</v>
      </c>
      <c r="W91" s="148">
        <v>14.712622865994691</v>
      </c>
      <c r="X91" s="149">
        <v>575.44239070761455</v>
      </c>
      <c r="Y91" s="149">
        <v>14.770973716274087</v>
      </c>
      <c r="Z91" s="149">
        <v>651.22319896342344</v>
      </c>
      <c r="AA91" s="149">
        <v>5.8350850279396127E-2</v>
      </c>
      <c r="AB91" s="149">
        <v>75.780808255808893</v>
      </c>
      <c r="AD91" s="163">
        <f t="shared" si="6"/>
        <v>1470686.8442087616</v>
      </c>
      <c r="AE91" s="163">
        <f t="shared" si="11"/>
        <v>1476446.1484284454</v>
      </c>
      <c r="AF91" s="163">
        <f t="shared" si="7"/>
        <v>5759.3042196838041</v>
      </c>
      <c r="AH91" s="165">
        <f t="shared" si="8"/>
        <v>0</v>
      </c>
      <c r="AI91" s="165">
        <f t="shared" si="9"/>
        <v>1</v>
      </c>
      <c r="AJ91" s="165">
        <f t="shared" si="10"/>
        <v>1</v>
      </c>
    </row>
    <row r="92" spans="1:36" x14ac:dyDescent="0.25">
      <c r="A92" s="47">
        <v>87</v>
      </c>
      <c r="C92" s="100">
        <v>7.7668700235873356E-3</v>
      </c>
      <c r="D92" s="100">
        <v>1.6403433674118006E-2</v>
      </c>
      <c r="E92" s="100">
        <v>3.4038206618435159E-5</v>
      </c>
      <c r="F92" s="100">
        <v>0</v>
      </c>
      <c r="G92" s="100">
        <v>0.04</v>
      </c>
      <c r="H92" s="100">
        <v>3.7417663718882443E-2</v>
      </c>
      <c r="I92" s="100">
        <v>2.5496231708073913E-2</v>
      </c>
      <c r="J92" s="100">
        <v>7.1214038276825598E-3</v>
      </c>
      <c r="K92" s="100">
        <v>5.7682820038231775E-3</v>
      </c>
      <c r="L92" s="148">
        <v>92.438280187714923</v>
      </c>
      <c r="M92" s="148">
        <v>120</v>
      </c>
      <c r="N92" s="148">
        <v>548</v>
      </c>
      <c r="O92" s="148">
        <v>9132</v>
      </c>
      <c r="P92" s="148">
        <v>100</v>
      </c>
      <c r="Q92" s="148">
        <v>25</v>
      </c>
      <c r="R92" s="100">
        <v>0.85356169339223453</v>
      </c>
      <c r="S92" s="100">
        <v>7.9051400829917087E-2</v>
      </c>
      <c r="T92" s="100">
        <v>3.9510818830693212E-2</v>
      </c>
      <c r="U92" s="100">
        <v>5.1444157832609779E-5</v>
      </c>
      <c r="W92" s="148">
        <v>14.920625678446649</v>
      </c>
      <c r="X92" s="149">
        <v>515.61491949218168</v>
      </c>
      <c r="Y92" s="149">
        <v>14.944454277540473</v>
      </c>
      <c r="Z92" s="149">
        <v>637.79748469492233</v>
      </c>
      <c r="AA92" s="149">
        <v>2.3828599093823399E-2</v>
      </c>
      <c r="AB92" s="149">
        <v>122.18256520274065</v>
      </c>
      <c r="AD92" s="163">
        <f t="shared" si="6"/>
        <v>1491546.9529251726</v>
      </c>
      <c r="AE92" s="163">
        <f t="shared" si="11"/>
        <v>1493807.6302693523</v>
      </c>
      <c r="AF92" s="163">
        <f t="shared" si="7"/>
        <v>2260.6773441795995</v>
      </c>
      <c r="AH92" s="165">
        <f t="shared" si="8"/>
        <v>0</v>
      </c>
      <c r="AI92" s="165">
        <f t="shared" si="9"/>
        <v>1</v>
      </c>
      <c r="AJ92" s="165">
        <f t="shared" si="10"/>
        <v>1</v>
      </c>
    </row>
    <row r="93" spans="1:36" x14ac:dyDescent="0.25">
      <c r="A93" s="47">
        <v>88</v>
      </c>
      <c r="C93" s="100">
        <v>6.1282865194426384E-3</v>
      </c>
      <c r="D93" s="100">
        <v>1.0238877843940139E-2</v>
      </c>
      <c r="E93" s="100">
        <v>5.3372361050030293E-4</v>
      </c>
      <c r="F93" s="100">
        <v>0</v>
      </c>
      <c r="G93" s="100">
        <v>0.04</v>
      </c>
      <c r="H93" s="100">
        <v>3.7417663718882443E-2</v>
      </c>
      <c r="I93" s="100">
        <v>2.5496231708073913E-2</v>
      </c>
      <c r="J93" s="100">
        <v>7.1214038276825598E-3</v>
      </c>
      <c r="K93" s="100">
        <v>5.7682820038231775E-3</v>
      </c>
      <c r="L93" s="148">
        <v>92.438280187714923</v>
      </c>
      <c r="M93" s="148">
        <v>120</v>
      </c>
      <c r="N93" s="148">
        <v>548</v>
      </c>
      <c r="O93" s="148">
        <v>9132</v>
      </c>
      <c r="P93" s="148">
        <v>100</v>
      </c>
      <c r="Q93" s="148">
        <v>25</v>
      </c>
      <c r="R93" s="100">
        <v>0.50503194514827221</v>
      </c>
      <c r="S93" s="100">
        <v>0.87636123607953198</v>
      </c>
      <c r="T93" s="100">
        <v>3.7727820915440702E-3</v>
      </c>
      <c r="U93" s="100">
        <v>0.94153092283717821</v>
      </c>
      <c r="W93" s="148">
        <v>14.765323759344557</v>
      </c>
      <c r="X93" s="149">
        <v>483.01122546923813</v>
      </c>
      <c r="Y93" s="149">
        <v>14.811081931508062</v>
      </c>
      <c r="Z93" s="149">
        <v>593.93885455273812</v>
      </c>
      <c r="AA93" s="149">
        <v>4.5758172163504085E-2</v>
      </c>
      <c r="AB93" s="149">
        <v>110.92762908349999</v>
      </c>
      <c r="AD93" s="163">
        <f t="shared" si="6"/>
        <v>1476049.3647089866</v>
      </c>
      <c r="AE93" s="163">
        <f t="shared" si="11"/>
        <v>1480514.2542962534</v>
      </c>
      <c r="AF93" s="163">
        <f t="shared" si="7"/>
        <v>4464.8895872669091</v>
      </c>
      <c r="AH93" s="165">
        <f t="shared" si="8"/>
        <v>0</v>
      </c>
      <c r="AI93" s="165">
        <f t="shared" si="9"/>
        <v>1</v>
      </c>
      <c r="AJ93" s="165">
        <f t="shared" si="10"/>
        <v>1</v>
      </c>
    </row>
    <row r="94" spans="1:36" x14ac:dyDescent="0.25">
      <c r="A94" s="47">
        <v>89</v>
      </c>
      <c r="C94" s="100">
        <v>5.7110896481704643E-3</v>
      </c>
      <c r="D94" s="100">
        <v>1.0222023690335414E-2</v>
      </c>
      <c r="E94" s="100">
        <v>1.0515911282260593E-4</v>
      </c>
      <c r="F94" s="100">
        <v>0</v>
      </c>
      <c r="G94" s="100">
        <v>0.04</v>
      </c>
      <c r="H94" s="100">
        <v>3.7417663718882443E-2</v>
      </c>
      <c r="I94" s="100">
        <v>2.5496231708073913E-2</v>
      </c>
      <c r="J94" s="100">
        <v>7.1214038276825598E-3</v>
      </c>
      <c r="K94" s="100">
        <v>5.7682820038231775E-3</v>
      </c>
      <c r="L94" s="148">
        <v>92.438280187714923</v>
      </c>
      <c r="M94" s="148">
        <v>120</v>
      </c>
      <c r="N94" s="148">
        <v>548</v>
      </c>
      <c r="O94" s="148">
        <v>9132</v>
      </c>
      <c r="P94" s="148">
        <v>100</v>
      </c>
      <c r="Q94" s="148">
        <v>25</v>
      </c>
      <c r="R94" s="100">
        <v>0.7571383448447413</v>
      </c>
      <c r="S94" s="100">
        <v>0.13867994360909586</v>
      </c>
      <c r="T94" s="100">
        <v>5.0071485832408898E-2</v>
      </c>
      <c r="U94" s="100">
        <v>3.9525039772414193E-3</v>
      </c>
      <c r="W94" s="148">
        <v>15.19556350183464</v>
      </c>
      <c r="X94" s="149">
        <v>520.9876485781748</v>
      </c>
      <c r="Y94" s="149">
        <v>15.242562800927516</v>
      </c>
      <c r="Z94" s="149">
        <v>613.41684277502929</v>
      </c>
      <c r="AA94" s="149">
        <v>4.6999299092876257E-2</v>
      </c>
      <c r="AB94" s="149">
        <v>92.429194196854496</v>
      </c>
      <c r="AD94" s="163">
        <f t="shared" si="6"/>
        <v>1519035.3625348858</v>
      </c>
      <c r="AE94" s="163">
        <f t="shared" si="11"/>
        <v>1523642.8632499767</v>
      </c>
      <c r="AF94" s="163">
        <f t="shared" si="7"/>
        <v>4607.5007150907713</v>
      </c>
      <c r="AH94" s="165">
        <f t="shared" si="8"/>
        <v>0</v>
      </c>
      <c r="AI94" s="165">
        <f t="shared" si="9"/>
        <v>1</v>
      </c>
      <c r="AJ94" s="165">
        <f t="shared" si="10"/>
        <v>1</v>
      </c>
    </row>
    <row r="95" spans="1:36" x14ac:dyDescent="0.25">
      <c r="A95" s="47">
        <v>90</v>
      </c>
      <c r="C95" s="100">
        <v>3.8135872953925726E-3</v>
      </c>
      <c r="D95" s="100">
        <v>9.8055282802695185E-3</v>
      </c>
      <c r="E95" s="100">
        <v>1.1798846418942244E-4</v>
      </c>
      <c r="F95" s="100">
        <v>0</v>
      </c>
      <c r="G95" s="100">
        <v>0.04</v>
      </c>
      <c r="H95" s="100">
        <v>3.7417663718882443E-2</v>
      </c>
      <c r="I95" s="100">
        <v>2.5496231708073913E-2</v>
      </c>
      <c r="J95" s="100">
        <v>7.1214038276825598E-3</v>
      </c>
      <c r="K95" s="100">
        <v>5.7682820038231775E-3</v>
      </c>
      <c r="L95" s="148">
        <v>92.438280187714923</v>
      </c>
      <c r="M95" s="148">
        <v>120</v>
      </c>
      <c r="N95" s="148">
        <v>548</v>
      </c>
      <c r="O95" s="148">
        <v>9132</v>
      </c>
      <c r="P95" s="148">
        <v>100</v>
      </c>
      <c r="Q95" s="148">
        <v>25</v>
      </c>
      <c r="R95" s="100">
        <v>0.85089776146738916</v>
      </c>
      <c r="S95" s="100">
        <v>0.50597419208704686</v>
      </c>
      <c r="T95" s="100">
        <v>2.1000088440177696E-2</v>
      </c>
      <c r="U95" s="100">
        <v>4.9313326189033406E-8</v>
      </c>
      <c r="W95" s="148">
        <v>14.951422633479718</v>
      </c>
      <c r="X95" s="149">
        <v>504.3923003239442</v>
      </c>
      <c r="Y95" s="149">
        <v>14.998175090779425</v>
      </c>
      <c r="Z95" s="149">
        <v>605.55251085090947</v>
      </c>
      <c r="AA95" s="149">
        <v>4.6752457299707117E-2</v>
      </c>
      <c r="AB95" s="149">
        <v>101.16021052696527</v>
      </c>
      <c r="AD95" s="163">
        <f t="shared" si="6"/>
        <v>1494637.8710476477</v>
      </c>
      <c r="AE95" s="163">
        <f t="shared" si="11"/>
        <v>1499211.9565670916</v>
      </c>
      <c r="AF95" s="163">
        <f t="shared" si="7"/>
        <v>4574.0855194437472</v>
      </c>
      <c r="AH95" s="165">
        <f t="shared" si="8"/>
        <v>0</v>
      </c>
      <c r="AI95" s="165">
        <f t="shared" si="9"/>
        <v>1</v>
      </c>
      <c r="AJ95" s="165">
        <f t="shared" si="10"/>
        <v>1</v>
      </c>
    </row>
    <row r="96" spans="1:36" x14ac:dyDescent="0.25">
      <c r="A96" s="47">
        <v>91</v>
      </c>
      <c r="C96" s="100">
        <v>6.5230219743124263E-3</v>
      </c>
      <c r="D96" s="100">
        <v>9.7380159168116067E-3</v>
      </c>
      <c r="E96" s="100">
        <v>1.0902112961208577E-4</v>
      </c>
      <c r="F96" s="100">
        <v>0</v>
      </c>
      <c r="G96" s="100">
        <v>0.04</v>
      </c>
      <c r="H96" s="100">
        <v>3.7417663718882443E-2</v>
      </c>
      <c r="I96" s="100">
        <v>2.5496231708073913E-2</v>
      </c>
      <c r="J96" s="100">
        <v>7.1214038276825598E-3</v>
      </c>
      <c r="K96" s="100">
        <v>5.7682820038231775E-3</v>
      </c>
      <c r="L96" s="148">
        <v>92.438280187714923</v>
      </c>
      <c r="M96" s="148">
        <v>120</v>
      </c>
      <c r="N96" s="148">
        <v>548</v>
      </c>
      <c r="O96" s="148">
        <v>9132</v>
      </c>
      <c r="P96" s="148">
        <v>100</v>
      </c>
      <c r="Q96" s="148">
        <v>25</v>
      </c>
      <c r="R96" s="100">
        <v>0.42419111473029086</v>
      </c>
      <c r="S96" s="100">
        <v>0.96115033480237133</v>
      </c>
      <c r="T96" s="100">
        <v>0.40367807242120857</v>
      </c>
      <c r="U96" s="100">
        <v>7.2280167074191429E-5</v>
      </c>
      <c r="W96" s="148">
        <v>15.388164404172297</v>
      </c>
      <c r="X96" s="149">
        <v>522.44627080182579</v>
      </c>
      <c r="Y96" s="149">
        <v>15.45018700170611</v>
      </c>
      <c r="Z96" s="149">
        <v>601.06635003647193</v>
      </c>
      <c r="AA96" s="149">
        <v>6.202259753381334E-2</v>
      </c>
      <c r="AB96" s="149">
        <v>78.620079234646141</v>
      </c>
      <c r="AD96" s="163">
        <f t="shared" si="6"/>
        <v>1538293.9941464278</v>
      </c>
      <c r="AE96" s="163">
        <f t="shared" si="11"/>
        <v>1544417.6338205745</v>
      </c>
      <c r="AF96" s="163">
        <f t="shared" si="7"/>
        <v>6123.6396741466879</v>
      </c>
      <c r="AH96" s="165">
        <f t="shared" si="8"/>
        <v>0</v>
      </c>
      <c r="AI96" s="165">
        <f t="shared" si="9"/>
        <v>1</v>
      </c>
      <c r="AJ96" s="165">
        <f t="shared" si="10"/>
        <v>1</v>
      </c>
    </row>
    <row r="97" spans="1:36" x14ac:dyDescent="0.25">
      <c r="A97" s="47">
        <v>92</v>
      </c>
      <c r="C97" s="100">
        <v>5.0934603243584977E-3</v>
      </c>
      <c r="D97" s="100">
        <v>1.6754326792314811E-2</v>
      </c>
      <c r="E97" s="100">
        <v>3.3436640275641696E-6</v>
      </c>
      <c r="F97" s="100">
        <v>0</v>
      </c>
      <c r="G97" s="100">
        <v>0.04</v>
      </c>
      <c r="H97" s="100">
        <v>3.7417663718882443E-2</v>
      </c>
      <c r="I97" s="100">
        <v>2.5496231708073913E-2</v>
      </c>
      <c r="J97" s="100">
        <v>7.1214038276825598E-3</v>
      </c>
      <c r="K97" s="100">
        <v>5.7682820038231775E-3</v>
      </c>
      <c r="L97" s="148">
        <v>92.438280187714923</v>
      </c>
      <c r="M97" s="148">
        <v>120</v>
      </c>
      <c r="N97" s="148">
        <v>548</v>
      </c>
      <c r="O97" s="148">
        <v>9132</v>
      </c>
      <c r="P97" s="148">
        <v>100</v>
      </c>
      <c r="Q97" s="148">
        <v>25</v>
      </c>
      <c r="R97" s="100">
        <v>0.5763138340329611</v>
      </c>
      <c r="S97" s="100">
        <v>0.14463646601975216</v>
      </c>
      <c r="T97" s="100">
        <v>9.3024794476261857E-2</v>
      </c>
      <c r="U97" s="100">
        <v>0.26156389116524559</v>
      </c>
      <c r="W97" s="148">
        <v>14.691768079685424</v>
      </c>
      <c r="X97" s="149">
        <v>498.07996074628943</v>
      </c>
      <c r="Y97" s="149">
        <v>14.728507141666945</v>
      </c>
      <c r="Z97" s="149">
        <v>620.45155775327294</v>
      </c>
      <c r="AA97" s="149">
        <v>3.6739061981521104E-2</v>
      </c>
      <c r="AB97" s="149">
        <v>122.37159700698351</v>
      </c>
      <c r="AD97" s="163">
        <f t="shared" si="6"/>
        <v>1468678.7280077962</v>
      </c>
      <c r="AE97" s="163">
        <f t="shared" si="11"/>
        <v>1472230.2626089412</v>
      </c>
      <c r="AF97" s="163">
        <f t="shared" si="7"/>
        <v>3551.534601145127</v>
      </c>
      <c r="AH97" s="165">
        <f t="shared" si="8"/>
        <v>0</v>
      </c>
      <c r="AI97" s="165">
        <f t="shared" si="9"/>
        <v>1</v>
      </c>
      <c r="AJ97" s="165">
        <f t="shared" si="10"/>
        <v>1</v>
      </c>
    </row>
    <row r="98" spans="1:36" x14ac:dyDescent="0.25">
      <c r="A98" s="47">
        <v>93</v>
      </c>
      <c r="C98" s="100">
        <v>4.9019184291854683E-3</v>
      </c>
      <c r="D98" s="100">
        <v>1.1514723060330873E-2</v>
      </c>
      <c r="E98" s="100">
        <v>1.1271224485239309E-5</v>
      </c>
      <c r="F98" s="100">
        <v>0</v>
      </c>
      <c r="G98" s="100">
        <v>0.04</v>
      </c>
      <c r="H98" s="100">
        <v>3.7417663718882443E-2</v>
      </c>
      <c r="I98" s="100">
        <v>2.5496231708073913E-2</v>
      </c>
      <c r="J98" s="100">
        <v>7.1214038276825598E-3</v>
      </c>
      <c r="K98" s="100">
        <v>5.7682820038231775E-3</v>
      </c>
      <c r="L98" s="148">
        <v>92.438280187714923</v>
      </c>
      <c r="M98" s="148">
        <v>120</v>
      </c>
      <c r="N98" s="148">
        <v>548</v>
      </c>
      <c r="O98" s="148">
        <v>9132</v>
      </c>
      <c r="P98" s="148">
        <v>100</v>
      </c>
      <c r="Q98" s="148">
        <v>25</v>
      </c>
      <c r="R98" s="100">
        <v>0.57089421816028374</v>
      </c>
      <c r="S98" s="100">
        <v>0.36913844950160196</v>
      </c>
      <c r="T98" s="100">
        <v>0.91752252099356502</v>
      </c>
      <c r="U98" s="100">
        <v>0.88051320335083283</v>
      </c>
      <c r="W98" s="148">
        <v>13.91241882346492</v>
      </c>
      <c r="X98" s="149">
        <v>490.54588974158662</v>
      </c>
      <c r="Y98" s="149">
        <v>13.954243368397181</v>
      </c>
      <c r="Z98" s="149">
        <v>598.69077645716379</v>
      </c>
      <c r="AA98" s="149">
        <v>4.1824544932261176E-2</v>
      </c>
      <c r="AB98" s="149">
        <v>108.14488671557717</v>
      </c>
      <c r="AD98" s="163">
        <f t="shared" si="6"/>
        <v>1390751.3364567505</v>
      </c>
      <c r="AE98" s="163">
        <f t="shared" si="11"/>
        <v>1394825.646063261</v>
      </c>
      <c r="AF98" s="163">
        <f t="shared" si="7"/>
        <v>4074.3096065105406</v>
      </c>
      <c r="AH98" s="165">
        <f t="shared" si="8"/>
        <v>0</v>
      </c>
      <c r="AI98" s="165">
        <f t="shared" si="9"/>
        <v>1</v>
      </c>
      <c r="AJ98" s="165">
        <f t="shared" si="10"/>
        <v>1</v>
      </c>
    </row>
    <row r="99" spans="1:36" x14ac:dyDescent="0.25">
      <c r="A99" s="47">
        <v>94</v>
      </c>
      <c r="C99" s="100">
        <v>6.9672953902140122E-3</v>
      </c>
      <c r="D99" s="100">
        <v>1.4754480839426876E-2</v>
      </c>
      <c r="E99" s="100">
        <v>1.7950450138881635E-4</v>
      </c>
      <c r="F99" s="100">
        <v>0</v>
      </c>
      <c r="G99" s="100">
        <v>0.04</v>
      </c>
      <c r="H99" s="100">
        <v>3.7417663718882443E-2</v>
      </c>
      <c r="I99" s="100">
        <v>2.5496231708073913E-2</v>
      </c>
      <c r="J99" s="100">
        <v>7.1214038276825598E-3</v>
      </c>
      <c r="K99" s="100">
        <v>5.7682820038231775E-3</v>
      </c>
      <c r="L99" s="148">
        <v>92.438280187714923</v>
      </c>
      <c r="M99" s="148">
        <v>120</v>
      </c>
      <c r="N99" s="148">
        <v>548</v>
      </c>
      <c r="O99" s="148">
        <v>9132</v>
      </c>
      <c r="P99" s="148">
        <v>100</v>
      </c>
      <c r="Q99" s="148">
        <v>25</v>
      </c>
      <c r="R99" s="100">
        <v>0.69819694468692806</v>
      </c>
      <c r="S99" s="100">
        <v>5.1629079604769666E-2</v>
      </c>
      <c r="T99" s="100">
        <v>0.83787797815180154</v>
      </c>
      <c r="U99" s="100">
        <v>0.67857852845625355</v>
      </c>
      <c r="W99" s="148">
        <v>15.375784059570147</v>
      </c>
      <c r="X99" s="149">
        <v>544.29487888499398</v>
      </c>
      <c r="Y99" s="149">
        <v>15.427622577380909</v>
      </c>
      <c r="Z99" s="149">
        <v>617.05271349577492</v>
      </c>
      <c r="AA99" s="149">
        <v>5.1838517810761431E-2</v>
      </c>
      <c r="AB99" s="149">
        <v>72.757834610780947</v>
      </c>
      <c r="AD99" s="163">
        <f t="shared" si="6"/>
        <v>1537034.1110781298</v>
      </c>
      <c r="AE99" s="163">
        <f t="shared" si="11"/>
        <v>1542145.2050245951</v>
      </c>
      <c r="AF99" s="163">
        <f t="shared" si="7"/>
        <v>5111.093946465362</v>
      </c>
      <c r="AH99" s="165">
        <f t="shared" si="8"/>
        <v>0</v>
      </c>
      <c r="AI99" s="165">
        <f t="shared" si="9"/>
        <v>1</v>
      </c>
      <c r="AJ99" s="165">
        <f t="shared" si="10"/>
        <v>1</v>
      </c>
    </row>
    <row r="100" spans="1:36" x14ac:dyDescent="0.25">
      <c r="A100" s="47">
        <v>95</v>
      </c>
      <c r="C100" s="100">
        <v>6.9401511620128531E-3</v>
      </c>
      <c r="D100" s="100">
        <v>1.1302945722209523E-2</v>
      </c>
      <c r="E100" s="100">
        <v>2.1151286609566444E-4</v>
      </c>
      <c r="F100" s="100">
        <v>0</v>
      </c>
      <c r="G100" s="100">
        <v>0.04</v>
      </c>
      <c r="H100" s="100">
        <v>3.7417663718882443E-2</v>
      </c>
      <c r="I100" s="100">
        <v>2.5496231708073913E-2</v>
      </c>
      <c r="J100" s="100">
        <v>7.1214038276825598E-3</v>
      </c>
      <c r="K100" s="100">
        <v>5.7682820038231775E-3</v>
      </c>
      <c r="L100" s="148">
        <v>92.438280187714923</v>
      </c>
      <c r="M100" s="148">
        <v>120</v>
      </c>
      <c r="N100" s="148">
        <v>548</v>
      </c>
      <c r="O100" s="148">
        <v>9132</v>
      </c>
      <c r="P100" s="148">
        <v>100</v>
      </c>
      <c r="Q100" s="148">
        <v>25</v>
      </c>
      <c r="R100" s="100">
        <v>0.53649992169664551</v>
      </c>
      <c r="S100" s="100">
        <v>0.96893794186227056</v>
      </c>
      <c r="T100" s="100">
        <v>0.83155073833657978</v>
      </c>
      <c r="U100" s="100">
        <v>0.46160558280483621</v>
      </c>
      <c r="W100" s="148">
        <v>14.280337899815946</v>
      </c>
      <c r="X100" s="149">
        <v>501.45990992925732</v>
      </c>
      <c r="Y100" s="149">
        <v>14.308886713954285</v>
      </c>
      <c r="Z100" s="149">
        <v>598.8179299230452</v>
      </c>
      <c r="AA100" s="149">
        <v>2.8548814138339651E-2</v>
      </c>
      <c r="AB100" s="149">
        <v>97.358019993787877</v>
      </c>
      <c r="AD100" s="163">
        <f t="shared" si="6"/>
        <v>1427532.3300716653</v>
      </c>
      <c r="AE100" s="163">
        <f t="shared" si="11"/>
        <v>1430289.8534655054</v>
      </c>
      <c r="AF100" s="163">
        <f t="shared" si="7"/>
        <v>2757.5233938401771</v>
      </c>
      <c r="AH100" s="165">
        <f t="shared" si="8"/>
        <v>0</v>
      </c>
      <c r="AI100" s="165">
        <f t="shared" si="9"/>
        <v>1</v>
      </c>
      <c r="AJ100" s="165">
        <f t="shared" si="10"/>
        <v>1</v>
      </c>
    </row>
    <row r="101" spans="1:36" x14ac:dyDescent="0.25">
      <c r="A101" s="47">
        <v>96</v>
      </c>
      <c r="C101" s="100">
        <v>4.8450852437512239E-3</v>
      </c>
      <c r="D101" s="100">
        <v>7.3469600271111862E-3</v>
      </c>
      <c r="E101" s="100">
        <v>2.5366154484123689E-5</v>
      </c>
      <c r="F101" s="100">
        <v>0</v>
      </c>
      <c r="G101" s="100">
        <v>0.04</v>
      </c>
      <c r="H101" s="100">
        <v>3.7417663718882443E-2</v>
      </c>
      <c r="I101" s="100">
        <v>2.5496231708073913E-2</v>
      </c>
      <c r="J101" s="100">
        <v>7.1214038276825598E-3</v>
      </c>
      <c r="K101" s="100">
        <v>5.7682820038231775E-3</v>
      </c>
      <c r="L101" s="148">
        <v>92.438280187714923</v>
      </c>
      <c r="M101" s="148">
        <v>120</v>
      </c>
      <c r="N101" s="148">
        <v>548</v>
      </c>
      <c r="O101" s="148">
        <v>9132</v>
      </c>
      <c r="P101" s="148">
        <v>100</v>
      </c>
      <c r="Q101" s="148">
        <v>25</v>
      </c>
      <c r="R101" s="100">
        <v>0.67163104331598478</v>
      </c>
      <c r="S101" s="100">
        <v>0.3979136581755392</v>
      </c>
      <c r="T101" s="100">
        <v>7.1205957793101973E-2</v>
      </c>
      <c r="U101" s="100">
        <v>0.42469961394625322</v>
      </c>
      <c r="W101" s="148">
        <v>14.682552385850572</v>
      </c>
      <c r="X101" s="149">
        <v>523.30665029776696</v>
      </c>
      <c r="Y101" s="149">
        <v>14.754111853139831</v>
      </c>
      <c r="Z101" s="149">
        <v>619.24214018003306</v>
      </c>
      <c r="AA101" s="149">
        <v>7.1559467289258549E-2</v>
      </c>
      <c r="AB101" s="149">
        <v>95.935489882266097</v>
      </c>
      <c r="AD101" s="163">
        <f t="shared" si="6"/>
        <v>1467731.9319347595</v>
      </c>
      <c r="AE101" s="163">
        <f t="shared" si="11"/>
        <v>1474791.9431738032</v>
      </c>
      <c r="AF101" s="163">
        <f t="shared" si="7"/>
        <v>7060.0112390435888</v>
      </c>
      <c r="AH101" s="165">
        <f t="shared" si="8"/>
        <v>0</v>
      </c>
      <c r="AI101" s="165">
        <f t="shared" si="9"/>
        <v>1</v>
      </c>
      <c r="AJ101" s="165">
        <f t="shared" si="10"/>
        <v>1</v>
      </c>
    </row>
    <row r="102" spans="1:36" x14ac:dyDescent="0.25">
      <c r="A102" s="47">
        <v>97</v>
      </c>
      <c r="C102" s="100">
        <v>7.590062335511627E-3</v>
      </c>
      <c r="D102" s="100">
        <v>1.1987101441610748E-2</v>
      </c>
      <c r="E102" s="100">
        <v>1.2965762643613044E-4</v>
      </c>
      <c r="F102" s="100">
        <v>0</v>
      </c>
      <c r="G102" s="100">
        <v>0.04</v>
      </c>
      <c r="H102" s="100">
        <v>3.7417663718882443E-2</v>
      </c>
      <c r="I102" s="100">
        <v>2.5496231708073913E-2</v>
      </c>
      <c r="J102" s="100">
        <v>7.1214038276825598E-3</v>
      </c>
      <c r="K102" s="100">
        <v>5.7682820038231775E-3</v>
      </c>
      <c r="L102" s="148">
        <v>92.438280187714923</v>
      </c>
      <c r="M102" s="148">
        <v>120</v>
      </c>
      <c r="N102" s="148">
        <v>548</v>
      </c>
      <c r="O102" s="148">
        <v>9132</v>
      </c>
      <c r="P102" s="148">
        <v>100</v>
      </c>
      <c r="Q102" s="148">
        <v>25</v>
      </c>
      <c r="R102" s="100">
        <v>0.79139251076831785</v>
      </c>
      <c r="S102" s="100">
        <v>0.28235979365709579</v>
      </c>
      <c r="T102" s="100">
        <v>0.77488941812966905</v>
      </c>
      <c r="U102" s="100">
        <v>0.9144604925926374</v>
      </c>
      <c r="W102" s="148">
        <v>14.554203600728902</v>
      </c>
      <c r="X102" s="149">
        <v>467.26556653263674</v>
      </c>
      <c r="Y102" s="149">
        <v>14.637181076585074</v>
      </c>
      <c r="Z102" s="149">
        <v>594.29734057542782</v>
      </c>
      <c r="AA102" s="149">
        <v>8.2977475856171878E-2</v>
      </c>
      <c r="AB102" s="149">
        <v>127.03177404279108</v>
      </c>
      <c r="AD102" s="163">
        <f t="shared" si="6"/>
        <v>1454953.0945063576</v>
      </c>
      <c r="AE102" s="163">
        <f t="shared" si="11"/>
        <v>1463123.8103179322</v>
      </c>
      <c r="AF102" s="163">
        <f t="shared" si="7"/>
        <v>8170.7158115743969</v>
      </c>
      <c r="AH102" s="165">
        <f t="shared" si="8"/>
        <v>0</v>
      </c>
      <c r="AI102" s="165">
        <f t="shared" si="9"/>
        <v>1</v>
      </c>
      <c r="AJ102" s="165">
        <f t="shared" si="10"/>
        <v>1</v>
      </c>
    </row>
    <row r="103" spans="1:36" x14ac:dyDescent="0.25">
      <c r="A103" s="47">
        <v>98</v>
      </c>
      <c r="C103" s="100">
        <v>5.9027235342201667E-3</v>
      </c>
      <c r="D103" s="100">
        <v>1.4054466492894768E-2</v>
      </c>
      <c r="E103" s="100">
        <v>6.148037354442313E-6</v>
      </c>
      <c r="F103" s="100">
        <v>0</v>
      </c>
      <c r="G103" s="100">
        <v>0.04</v>
      </c>
      <c r="H103" s="100">
        <v>3.7417663718882443E-2</v>
      </c>
      <c r="I103" s="100">
        <v>2.5496231708073913E-2</v>
      </c>
      <c r="J103" s="100">
        <v>7.1214038276825598E-3</v>
      </c>
      <c r="K103" s="100">
        <v>5.7682820038231775E-3</v>
      </c>
      <c r="L103" s="148">
        <v>92.438280187714923</v>
      </c>
      <c r="M103" s="148">
        <v>120</v>
      </c>
      <c r="N103" s="148">
        <v>548</v>
      </c>
      <c r="O103" s="148">
        <v>9132</v>
      </c>
      <c r="P103" s="148">
        <v>100</v>
      </c>
      <c r="Q103" s="148">
        <v>25</v>
      </c>
      <c r="R103" s="100">
        <v>0.8253996305688942</v>
      </c>
      <c r="S103" s="100">
        <v>7.9284664168567123E-2</v>
      </c>
      <c r="T103" s="100">
        <v>6.1087638528197701E-2</v>
      </c>
      <c r="U103" s="100">
        <v>0.95609203705972479</v>
      </c>
      <c r="W103" s="148">
        <v>14.421316734554786</v>
      </c>
      <c r="X103" s="149">
        <v>526.30500174952715</v>
      </c>
      <c r="Y103" s="149">
        <v>14.476477210820816</v>
      </c>
      <c r="Z103" s="149">
        <v>605.89949155635179</v>
      </c>
      <c r="AA103" s="149">
        <v>5.5160476266030045E-2</v>
      </c>
      <c r="AB103" s="149">
        <v>79.59448980682464</v>
      </c>
      <c r="AD103" s="163">
        <f t="shared" si="6"/>
        <v>1441605.3684537292</v>
      </c>
      <c r="AE103" s="163">
        <f t="shared" si="11"/>
        <v>1447041.8215905251</v>
      </c>
      <c r="AF103" s="163">
        <f t="shared" si="7"/>
        <v>5436.4531367961799</v>
      </c>
      <c r="AH103" s="165">
        <f t="shared" si="8"/>
        <v>0</v>
      </c>
      <c r="AI103" s="165">
        <f t="shared" si="9"/>
        <v>1</v>
      </c>
      <c r="AJ103" s="165">
        <f t="shared" si="10"/>
        <v>1</v>
      </c>
    </row>
    <row r="104" spans="1:36" x14ac:dyDescent="0.25">
      <c r="A104" s="47">
        <v>99</v>
      </c>
      <c r="C104" s="100">
        <v>5.166855058285299E-3</v>
      </c>
      <c r="D104" s="100">
        <v>1.2321118241417794E-2</v>
      </c>
      <c r="E104" s="100">
        <v>2.0852365213908097E-4</v>
      </c>
      <c r="F104" s="100">
        <v>0</v>
      </c>
      <c r="G104" s="100">
        <v>0.04</v>
      </c>
      <c r="H104" s="100">
        <v>3.7417663718882443E-2</v>
      </c>
      <c r="I104" s="100">
        <v>2.5496231708073913E-2</v>
      </c>
      <c r="J104" s="100">
        <v>7.1214038276825598E-3</v>
      </c>
      <c r="K104" s="100">
        <v>5.7682820038231775E-3</v>
      </c>
      <c r="L104" s="148">
        <v>92.438280187714923</v>
      </c>
      <c r="M104" s="148">
        <v>120</v>
      </c>
      <c r="N104" s="148">
        <v>548</v>
      </c>
      <c r="O104" s="148">
        <v>9132</v>
      </c>
      <c r="P104" s="148">
        <v>100</v>
      </c>
      <c r="Q104" s="148">
        <v>25</v>
      </c>
      <c r="R104" s="100">
        <v>0.76975022550360261</v>
      </c>
      <c r="S104" s="100">
        <v>0.18337915066451299</v>
      </c>
      <c r="T104" s="100">
        <v>7.6680995808002389E-2</v>
      </c>
      <c r="U104" s="100">
        <v>1.063716218186565E-2</v>
      </c>
      <c r="W104" s="148">
        <v>14.811579017841158</v>
      </c>
      <c r="X104" s="149">
        <v>592.67573131617644</v>
      </c>
      <c r="Y104" s="149">
        <v>14.872400978724054</v>
      </c>
      <c r="Z104" s="149">
        <v>645.50346734721199</v>
      </c>
      <c r="AA104" s="149">
        <v>6.0821960882895709E-2</v>
      </c>
      <c r="AB104" s="149">
        <v>52.827736031035556</v>
      </c>
      <c r="AD104" s="163">
        <f t="shared" si="6"/>
        <v>1480565.2260527995</v>
      </c>
      <c r="AE104" s="163">
        <f t="shared" si="11"/>
        <v>1486594.5944050581</v>
      </c>
      <c r="AF104" s="163">
        <f t="shared" si="7"/>
        <v>6029.3683522585352</v>
      </c>
      <c r="AH104" s="165">
        <f t="shared" si="8"/>
        <v>0</v>
      </c>
      <c r="AI104" s="165">
        <f t="shared" si="9"/>
        <v>1</v>
      </c>
      <c r="AJ104" s="165">
        <f t="shared" si="10"/>
        <v>1</v>
      </c>
    </row>
    <row r="105" spans="1:36" x14ac:dyDescent="0.25">
      <c r="A105" s="47">
        <v>100</v>
      </c>
      <c r="C105" s="100">
        <v>3.7946055710289146E-3</v>
      </c>
      <c r="D105" s="100">
        <v>1.1527618422635437E-2</v>
      </c>
      <c r="E105" s="100">
        <v>8.3877983776625697E-5</v>
      </c>
      <c r="F105" s="100">
        <v>0</v>
      </c>
      <c r="G105" s="100">
        <v>0.04</v>
      </c>
      <c r="H105" s="100">
        <v>3.7417663718882443E-2</v>
      </c>
      <c r="I105" s="100">
        <v>2.5496231708073913E-2</v>
      </c>
      <c r="J105" s="100">
        <v>7.1214038276825598E-3</v>
      </c>
      <c r="K105" s="100">
        <v>5.7682820038231775E-3</v>
      </c>
      <c r="L105" s="148">
        <v>92.438280187714923</v>
      </c>
      <c r="M105" s="148">
        <v>120</v>
      </c>
      <c r="N105" s="148">
        <v>548</v>
      </c>
      <c r="O105" s="148">
        <v>9132</v>
      </c>
      <c r="P105" s="148">
        <v>100</v>
      </c>
      <c r="Q105" s="148">
        <v>25</v>
      </c>
      <c r="R105" s="100">
        <v>0.58887961978199777</v>
      </c>
      <c r="S105" s="100">
        <v>0.92296133381404477</v>
      </c>
      <c r="T105" s="100">
        <v>0.83871653785182121</v>
      </c>
      <c r="U105" s="100">
        <v>6.3405006587899895E-2</v>
      </c>
      <c r="W105" s="148">
        <v>13.890916985057988</v>
      </c>
      <c r="X105" s="149">
        <v>474.33459099399727</v>
      </c>
      <c r="Y105" s="149">
        <v>13.904274935957726</v>
      </c>
      <c r="Z105" s="149">
        <v>598.4401587480246</v>
      </c>
      <c r="AA105" s="149">
        <v>1.3357950899738569E-2</v>
      </c>
      <c r="AB105" s="149">
        <v>124.10556775402733</v>
      </c>
      <c r="AD105" s="163">
        <f t="shared" si="6"/>
        <v>1388617.3639148048</v>
      </c>
      <c r="AE105" s="163">
        <f t="shared" si="11"/>
        <v>1389829.0534370246</v>
      </c>
      <c r="AF105" s="163">
        <f t="shared" si="7"/>
        <v>1211.6895222198295</v>
      </c>
      <c r="AH105" s="165">
        <f t="shared" si="8"/>
        <v>0</v>
      </c>
      <c r="AI105" s="165">
        <f t="shared" si="9"/>
        <v>1</v>
      </c>
      <c r="AJ105" s="165">
        <f t="shared" si="10"/>
        <v>1</v>
      </c>
    </row>
    <row r="106" spans="1:36" x14ac:dyDescent="0.25">
      <c r="A106" s="47">
        <v>101</v>
      </c>
      <c r="C106" s="100">
        <v>5.1847776675551099E-3</v>
      </c>
      <c r="D106" s="100">
        <v>1.2237356183725123E-2</v>
      </c>
      <c r="E106" s="100">
        <v>1.1520931453323779E-4</v>
      </c>
      <c r="F106" s="100">
        <v>0</v>
      </c>
      <c r="G106" s="100">
        <v>0.04</v>
      </c>
      <c r="H106" s="100">
        <v>3.7417663718882443E-2</v>
      </c>
      <c r="I106" s="100">
        <v>2.5496231708073913E-2</v>
      </c>
      <c r="J106" s="100">
        <v>7.1214038276825598E-3</v>
      </c>
      <c r="K106" s="100">
        <v>5.7682820038231775E-3</v>
      </c>
      <c r="L106" s="148">
        <v>92.438280187714923</v>
      </c>
      <c r="M106" s="148">
        <v>120</v>
      </c>
      <c r="N106" s="148">
        <v>548</v>
      </c>
      <c r="O106" s="148">
        <v>9132</v>
      </c>
      <c r="P106" s="148">
        <v>100</v>
      </c>
      <c r="Q106" s="148">
        <v>25</v>
      </c>
      <c r="R106" s="100">
        <v>0.62253396111503134</v>
      </c>
      <c r="S106" s="100">
        <v>0.43062695618292207</v>
      </c>
      <c r="T106" s="100">
        <v>0.79467431939450495</v>
      </c>
      <c r="U106" s="100">
        <v>0.99755724990964723</v>
      </c>
      <c r="W106" s="148">
        <v>15.237621841095104</v>
      </c>
      <c r="X106" s="149">
        <v>544.94239320883219</v>
      </c>
      <c r="Y106" s="149">
        <v>15.281585557733505</v>
      </c>
      <c r="Z106" s="149">
        <v>604.57916499829105</v>
      </c>
      <c r="AA106" s="149">
        <v>4.3963716638401706E-2</v>
      </c>
      <c r="AB106" s="149">
        <v>59.636771789458862</v>
      </c>
      <c r="AD106" s="163">
        <f t="shared" si="6"/>
        <v>1523217.2417163015</v>
      </c>
      <c r="AE106" s="163">
        <f t="shared" si="11"/>
        <v>1527553.9766083523</v>
      </c>
      <c r="AF106" s="163">
        <f t="shared" si="7"/>
        <v>4336.734892050712</v>
      </c>
      <c r="AH106" s="165">
        <f t="shared" si="8"/>
        <v>0</v>
      </c>
      <c r="AI106" s="165">
        <f t="shared" si="9"/>
        <v>1</v>
      </c>
      <c r="AJ106" s="165">
        <f t="shared" si="10"/>
        <v>1</v>
      </c>
    </row>
    <row r="107" spans="1:36" x14ac:dyDescent="0.25">
      <c r="A107" s="47">
        <v>102</v>
      </c>
      <c r="C107" s="100">
        <v>6.1156295788720172E-3</v>
      </c>
      <c r="D107" s="100">
        <v>9.6711326778486772E-3</v>
      </c>
      <c r="E107" s="100">
        <v>1.0810917892651729E-5</v>
      </c>
      <c r="F107" s="100">
        <v>0</v>
      </c>
      <c r="G107" s="100">
        <v>0.04</v>
      </c>
      <c r="H107" s="100">
        <v>3.7417663718882443E-2</v>
      </c>
      <c r="I107" s="100">
        <v>2.5496231708073913E-2</v>
      </c>
      <c r="J107" s="100">
        <v>7.1214038276825598E-3</v>
      </c>
      <c r="K107" s="100">
        <v>5.7682820038231775E-3</v>
      </c>
      <c r="L107" s="148">
        <v>92.438280187714923</v>
      </c>
      <c r="M107" s="148">
        <v>120</v>
      </c>
      <c r="N107" s="148">
        <v>548</v>
      </c>
      <c r="O107" s="148">
        <v>9132</v>
      </c>
      <c r="P107" s="148">
        <v>100</v>
      </c>
      <c r="Q107" s="148">
        <v>25</v>
      </c>
      <c r="R107" s="100">
        <v>0.7469902985991359</v>
      </c>
      <c r="S107" s="100">
        <v>0.99934172518254361</v>
      </c>
      <c r="T107" s="100">
        <v>0.44611916794517614</v>
      </c>
      <c r="U107" s="100">
        <v>4.2556941846566426E-6</v>
      </c>
      <c r="W107" s="148">
        <v>14.079197191807271</v>
      </c>
      <c r="X107" s="149">
        <v>485.17431442556835</v>
      </c>
      <c r="Y107" s="149">
        <v>14.13962522403531</v>
      </c>
      <c r="Z107" s="149">
        <v>611.20018846303708</v>
      </c>
      <c r="AA107" s="149">
        <v>6.042803222803883E-2</v>
      </c>
      <c r="AB107" s="149">
        <v>126.02587403746872</v>
      </c>
      <c r="AD107" s="163">
        <f t="shared" si="6"/>
        <v>1407434.5448663016</v>
      </c>
      <c r="AE107" s="163">
        <f t="shared" si="11"/>
        <v>1413351.3222150679</v>
      </c>
      <c r="AF107" s="163">
        <f t="shared" si="7"/>
        <v>5916.7773487664144</v>
      </c>
      <c r="AH107" s="165">
        <f t="shared" si="8"/>
        <v>0</v>
      </c>
      <c r="AI107" s="165">
        <f t="shared" si="9"/>
        <v>1</v>
      </c>
      <c r="AJ107" s="165">
        <f t="shared" si="10"/>
        <v>1</v>
      </c>
    </row>
    <row r="108" spans="1:36" x14ac:dyDescent="0.25">
      <c r="A108" s="47">
        <v>103</v>
      </c>
      <c r="C108" s="100">
        <v>4.2618304674276932E-3</v>
      </c>
      <c r="D108" s="100">
        <v>1.0842922720722856E-2</v>
      </c>
      <c r="E108" s="100">
        <v>1.2194062597148392E-4</v>
      </c>
      <c r="F108" s="100">
        <v>0</v>
      </c>
      <c r="G108" s="100">
        <v>0.04</v>
      </c>
      <c r="H108" s="100">
        <v>3.7417663718882443E-2</v>
      </c>
      <c r="I108" s="100">
        <v>2.5496231708073913E-2</v>
      </c>
      <c r="J108" s="100">
        <v>7.1214038276825598E-3</v>
      </c>
      <c r="K108" s="100">
        <v>5.7682820038231775E-3</v>
      </c>
      <c r="L108" s="148">
        <v>92.438280187714923</v>
      </c>
      <c r="M108" s="148">
        <v>120</v>
      </c>
      <c r="N108" s="148">
        <v>548</v>
      </c>
      <c r="O108" s="148">
        <v>9132</v>
      </c>
      <c r="P108" s="148">
        <v>100</v>
      </c>
      <c r="Q108" s="148">
        <v>25</v>
      </c>
      <c r="R108" s="100">
        <v>0.45776071451209049</v>
      </c>
      <c r="S108" s="100">
        <v>0.99921615059785074</v>
      </c>
      <c r="T108" s="100">
        <v>5.775907104769158E-4</v>
      </c>
      <c r="U108" s="100">
        <v>1.0396520690658962E-5</v>
      </c>
      <c r="W108" s="148">
        <v>15.193215073871105</v>
      </c>
      <c r="X108" s="149">
        <v>469.32124999446626</v>
      </c>
      <c r="Y108" s="149">
        <v>15.242225722667234</v>
      </c>
      <c r="Z108" s="149">
        <v>600.85394739196715</v>
      </c>
      <c r="AA108" s="149">
        <v>4.901064879612882E-2</v>
      </c>
      <c r="AB108" s="149">
        <v>131.5326973975009</v>
      </c>
      <c r="AD108" s="163">
        <f t="shared" si="6"/>
        <v>1518852.186137116</v>
      </c>
      <c r="AE108" s="163">
        <f t="shared" si="11"/>
        <v>1523621.7183193315</v>
      </c>
      <c r="AF108" s="163">
        <f t="shared" si="7"/>
        <v>4769.532182215381</v>
      </c>
      <c r="AH108" s="165">
        <f t="shared" si="8"/>
        <v>0</v>
      </c>
      <c r="AI108" s="165">
        <f t="shared" si="9"/>
        <v>1</v>
      </c>
      <c r="AJ108" s="165">
        <f t="shared" si="10"/>
        <v>1</v>
      </c>
    </row>
    <row r="109" spans="1:36" x14ac:dyDescent="0.25">
      <c r="A109" s="47">
        <v>104</v>
      </c>
      <c r="C109" s="100">
        <v>3.6503731354211298E-3</v>
      </c>
      <c r="D109" s="100">
        <v>1.1075981487931371E-2</v>
      </c>
      <c r="E109" s="100">
        <v>6.4133734025124763E-6</v>
      </c>
      <c r="F109" s="100">
        <v>0</v>
      </c>
      <c r="G109" s="100">
        <v>0.04</v>
      </c>
      <c r="H109" s="100">
        <v>3.7417663718882443E-2</v>
      </c>
      <c r="I109" s="100">
        <v>2.5496231708073913E-2</v>
      </c>
      <c r="J109" s="100">
        <v>7.1214038276825598E-3</v>
      </c>
      <c r="K109" s="100">
        <v>5.7682820038231775E-3</v>
      </c>
      <c r="L109" s="148">
        <v>92.438280187714923</v>
      </c>
      <c r="M109" s="148">
        <v>120</v>
      </c>
      <c r="N109" s="148">
        <v>548</v>
      </c>
      <c r="O109" s="148">
        <v>9132</v>
      </c>
      <c r="P109" s="148">
        <v>100</v>
      </c>
      <c r="Q109" s="148">
        <v>25</v>
      </c>
      <c r="R109" s="100">
        <v>0.43218943865379217</v>
      </c>
      <c r="S109" s="100">
        <v>9.848162783348724E-2</v>
      </c>
      <c r="T109" s="100">
        <v>0.84311829685430861</v>
      </c>
      <c r="U109" s="100">
        <v>1.1798025811890931E-2</v>
      </c>
      <c r="W109" s="148">
        <v>13.774843676866549</v>
      </c>
      <c r="X109" s="149">
        <v>553.06787703969565</v>
      </c>
      <c r="Y109" s="149">
        <v>13.80534848992993</v>
      </c>
      <c r="Z109" s="149">
        <v>650.80835200517708</v>
      </c>
      <c r="AA109" s="149">
        <v>3.0504813063380709E-2</v>
      </c>
      <c r="AB109" s="149">
        <v>97.74047496548144</v>
      </c>
      <c r="AD109" s="163">
        <f t="shared" si="6"/>
        <v>1376931.2998096151</v>
      </c>
      <c r="AE109" s="163">
        <f t="shared" si="11"/>
        <v>1379884.0406409877</v>
      </c>
      <c r="AF109" s="163">
        <f t="shared" si="7"/>
        <v>2952.7408313725891</v>
      </c>
      <c r="AH109" s="165">
        <f t="shared" si="8"/>
        <v>0</v>
      </c>
      <c r="AI109" s="165">
        <f t="shared" si="9"/>
        <v>1</v>
      </c>
      <c r="AJ109" s="165">
        <f t="shared" si="10"/>
        <v>1</v>
      </c>
    </row>
    <row r="110" spans="1:36" x14ac:dyDescent="0.25">
      <c r="A110" s="47">
        <v>105</v>
      </c>
      <c r="C110" s="100">
        <v>6.6651610280968887E-3</v>
      </c>
      <c r="D110" s="100">
        <v>1.4108085084421962E-2</v>
      </c>
      <c r="E110" s="100">
        <v>7.2191656540039476E-6</v>
      </c>
      <c r="F110" s="100">
        <v>0</v>
      </c>
      <c r="G110" s="100">
        <v>0.04</v>
      </c>
      <c r="H110" s="100">
        <v>3.7417663718882443E-2</v>
      </c>
      <c r="I110" s="100">
        <v>2.5496231708073913E-2</v>
      </c>
      <c r="J110" s="100">
        <v>7.1214038276825598E-3</v>
      </c>
      <c r="K110" s="100">
        <v>5.7682820038231775E-3</v>
      </c>
      <c r="L110" s="148">
        <v>92.438280187714923</v>
      </c>
      <c r="M110" s="148">
        <v>120</v>
      </c>
      <c r="N110" s="148">
        <v>548</v>
      </c>
      <c r="O110" s="148">
        <v>9132</v>
      </c>
      <c r="P110" s="148">
        <v>100</v>
      </c>
      <c r="Q110" s="148">
        <v>25</v>
      </c>
      <c r="R110" s="100">
        <v>0.65580900005736842</v>
      </c>
      <c r="S110" s="100">
        <v>0.99965665330778775</v>
      </c>
      <c r="T110" s="100">
        <v>2.7417949137515987E-5</v>
      </c>
      <c r="U110" s="100">
        <v>0.83334523439020503</v>
      </c>
      <c r="W110" s="148">
        <v>14.649316557244914</v>
      </c>
      <c r="X110" s="149">
        <v>539.40939181461079</v>
      </c>
      <c r="Y110" s="149">
        <v>14.700347871639703</v>
      </c>
      <c r="Z110" s="149">
        <v>614.15130225446637</v>
      </c>
      <c r="AA110" s="149">
        <v>5.1031314394789362E-2</v>
      </c>
      <c r="AB110" s="149">
        <v>74.741910439855587</v>
      </c>
      <c r="AD110" s="163">
        <f t="shared" si="6"/>
        <v>1464392.2463326768</v>
      </c>
      <c r="AE110" s="163">
        <f t="shared" si="11"/>
        <v>1469420.6358617158</v>
      </c>
      <c r="AF110" s="163">
        <f t="shared" si="7"/>
        <v>5028.3895290390801</v>
      </c>
      <c r="AH110" s="165">
        <f t="shared" si="8"/>
        <v>0</v>
      </c>
      <c r="AI110" s="165">
        <f t="shared" si="9"/>
        <v>1</v>
      </c>
      <c r="AJ110" s="165">
        <f t="shared" si="10"/>
        <v>1</v>
      </c>
    </row>
    <row r="111" spans="1:36" x14ac:dyDescent="0.25">
      <c r="A111" s="47">
        <v>106</v>
      </c>
      <c r="C111" s="100">
        <v>5.7295546238502748E-3</v>
      </c>
      <c r="D111" s="100">
        <v>1.0960364894643533E-2</v>
      </c>
      <c r="E111" s="100">
        <v>1.3151066205430162E-4</v>
      </c>
      <c r="F111" s="100">
        <v>0</v>
      </c>
      <c r="G111" s="100">
        <v>0.04</v>
      </c>
      <c r="H111" s="100">
        <v>3.7417663718882443E-2</v>
      </c>
      <c r="I111" s="100">
        <v>2.5496231708073913E-2</v>
      </c>
      <c r="J111" s="100">
        <v>7.1214038276825598E-3</v>
      </c>
      <c r="K111" s="100">
        <v>5.7682820038231775E-3</v>
      </c>
      <c r="L111" s="148">
        <v>92.438280187714923</v>
      </c>
      <c r="M111" s="148">
        <v>120</v>
      </c>
      <c r="N111" s="148">
        <v>548</v>
      </c>
      <c r="O111" s="148">
        <v>9132</v>
      </c>
      <c r="P111" s="148">
        <v>100</v>
      </c>
      <c r="Q111" s="148">
        <v>25</v>
      </c>
      <c r="R111" s="100">
        <v>0.73920580172854633</v>
      </c>
      <c r="S111" s="100">
        <v>0.51633885572104132</v>
      </c>
      <c r="T111" s="100">
        <v>0.89610674087485442</v>
      </c>
      <c r="U111" s="100">
        <v>0.53576532801532473</v>
      </c>
      <c r="W111" s="148">
        <v>14.65582538118038</v>
      </c>
      <c r="X111" s="149">
        <v>531.75965500433938</v>
      </c>
      <c r="Y111" s="149">
        <v>14.702215109594929</v>
      </c>
      <c r="Z111" s="149">
        <v>603.19067920049156</v>
      </c>
      <c r="AA111" s="149">
        <v>4.638972841454958E-2</v>
      </c>
      <c r="AB111" s="149">
        <v>71.43102419615218</v>
      </c>
      <c r="AD111" s="163">
        <f t="shared" si="6"/>
        <v>1465050.7784630337</v>
      </c>
      <c r="AE111" s="163">
        <f t="shared" si="11"/>
        <v>1469618.3202802925</v>
      </c>
      <c r="AF111" s="163">
        <f t="shared" si="7"/>
        <v>4567.5418172588061</v>
      </c>
      <c r="AH111" s="165">
        <f t="shared" si="8"/>
        <v>0</v>
      </c>
      <c r="AI111" s="165">
        <f t="shared" si="9"/>
        <v>1</v>
      </c>
      <c r="AJ111" s="165">
        <f t="shared" si="10"/>
        <v>1</v>
      </c>
    </row>
    <row r="112" spans="1:36" x14ac:dyDescent="0.25">
      <c r="A112" s="47">
        <v>107</v>
      </c>
      <c r="C112" s="100">
        <v>5.0379808364135852E-3</v>
      </c>
      <c r="D112" s="100">
        <v>1.0943278779004983E-2</v>
      </c>
      <c r="E112" s="100">
        <v>1.4068707050773899E-4</v>
      </c>
      <c r="F112" s="100">
        <v>0</v>
      </c>
      <c r="G112" s="100">
        <v>0.04</v>
      </c>
      <c r="H112" s="100">
        <v>3.7417663718882443E-2</v>
      </c>
      <c r="I112" s="100">
        <v>2.5496231708073913E-2</v>
      </c>
      <c r="J112" s="100">
        <v>7.1214038276825598E-3</v>
      </c>
      <c r="K112" s="100">
        <v>5.7682820038231775E-3</v>
      </c>
      <c r="L112" s="148">
        <v>92.438280187714923</v>
      </c>
      <c r="M112" s="148">
        <v>120</v>
      </c>
      <c r="N112" s="148">
        <v>548</v>
      </c>
      <c r="O112" s="148">
        <v>9132</v>
      </c>
      <c r="P112" s="148">
        <v>100</v>
      </c>
      <c r="Q112" s="148">
        <v>25</v>
      </c>
      <c r="R112" s="100">
        <v>0.72816013927511736</v>
      </c>
      <c r="S112" s="100">
        <v>4.9754023900412003E-2</v>
      </c>
      <c r="T112" s="100">
        <v>6.7654890852120161E-2</v>
      </c>
      <c r="U112" s="100">
        <v>0.93756885334051443</v>
      </c>
      <c r="W112" s="148">
        <v>14.715714198900368</v>
      </c>
      <c r="X112" s="149">
        <v>479.83992866831403</v>
      </c>
      <c r="Y112" s="149">
        <v>14.754114481428193</v>
      </c>
      <c r="Z112" s="149">
        <v>604.75278766829717</v>
      </c>
      <c r="AA112" s="149">
        <v>3.8400282527824459E-2</v>
      </c>
      <c r="AB112" s="149">
        <v>124.91285899998314</v>
      </c>
      <c r="AD112" s="163">
        <f t="shared" si="6"/>
        <v>1471091.5799613686</v>
      </c>
      <c r="AE112" s="163">
        <f t="shared" si="11"/>
        <v>1474806.6953551511</v>
      </c>
      <c r="AF112" s="163">
        <f t="shared" si="7"/>
        <v>3715.1153937824624</v>
      </c>
      <c r="AH112" s="165">
        <f t="shared" si="8"/>
        <v>0</v>
      </c>
      <c r="AI112" s="165">
        <f t="shared" si="9"/>
        <v>1</v>
      </c>
      <c r="AJ112" s="165">
        <f t="shared" si="10"/>
        <v>1</v>
      </c>
    </row>
    <row r="113" spans="1:36" x14ac:dyDescent="0.25">
      <c r="A113" s="47">
        <v>108</v>
      </c>
      <c r="C113" s="100">
        <v>5.6748071270386058E-3</v>
      </c>
      <c r="D113" s="100">
        <v>9.8204284014007225E-3</v>
      </c>
      <c r="E113" s="100">
        <v>2.7897518128761067E-4</v>
      </c>
      <c r="F113" s="100">
        <v>0</v>
      </c>
      <c r="G113" s="100">
        <v>0.04</v>
      </c>
      <c r="H113" s="100">
        <v>3.7417663718882443E-2</v>
      </c>
      <c r="I113" s="100">
        <v>2.5496231708073913E-2</v>
      </c>
      <c r="J113" s="100">
        <v>7.1214038276825598E-3</v>
      </c>
      <c r="K113" s="100">
        <v>5.7682820038231775E-3</v>
      </c>
      <c r="L113" s="148">
        <v>92.438280187714923</v>
      </c>
      <c r="M113" s="148">
        <v>120</v>
      </c>
      <c r="N113" s="148">
        <v>548</v>
      </c>
      <c r="O113" s="148">
        <v>9132</v>
      </c>
      <c r="P113" s="148">
        <v>100</v>
      </c>
      <c r="Q113" s="148">
        <v>25</v>
      </c>
      <c r="R113" s="100">
        <v>0.71250584428356811</v>
      </c>
      <c r="S113" s="100">
        <v>6.4503781270166344E-2</v>
      </c>
      <c r="T113" s="100">
        <v>0.76634073466409636</v>
      </c>
      <c r="U113" s="100">
        <v>1.2180531290515459E-3</v>
      </c>
      <c r="W113" s="148">
        <v>15.374670388857249</v>
      </c>
      <c r="X113" s="149">
        <v>517.33872156634857</v>
      </c>
      <c r="Y113" s="149">
        <v>15.421116364521817</v>
      </c>
      <c r="Z113" s="149">
        <v>627.84786700936797</v>
      </c>
      <c r="AA113" s="149">
        <v>4.6445975664568095E-2</v>
      </c>
      <c r="AB113" s="149">
        <v>110.50914544301941</v>
      </c>
      <c r="AD113" s="163">
        <f t="shared" si="6"/>
        <v>1536949.7001641586</v>
      </c>
      <c r="AE113" s="163">
        <f t="shared" si="11"/>
        <v>1541483.7885851723</v>
      </c>
      <c r="AF113" s="163">
        <f t="shared" si="7"/>
        <v>4534.0884210137901</v>
      </c>
      <c r="AH113" s="165">
        <f t="shared" si="8"/>
        <v>0</v>
      </c>
      <c r="AI113" s="165">
        <f t="shared" si="9"/>
        <v>1</v>
      </c>
      <c r="AJ113" s="165">
        <f t="shared" si="10"/>
        <v>1</v>
      </c>
    </row>
    <row r="114" spans="1:36" x14ac:dyDescent="0.25">
      <c r="A114" s="47">
        <v>109</v>
      </c>
      <c r="C114" s="100">
        <v>7.7848286143105128E-3</v>
      </c>
      <c r="D114" s="100">
        <v>9.3472058169859675E-3</v>
      </c>
      <c r="E114" s="100">
        <v>8.1923056838126814E-6</v>
      </c>
      <c r="F114" s="100">
        <v>0</v>
      </c>
      <c r="G114" s="100">
        <v>0.04</v>
      </c>
      <c r="H114" s="100">
        <v>3.7417663718882443E-2</v>
      </c>
      <c r="I114" s="100">
        <v>2.5496231708073913E-2</v>
      </c>
      <c r="J114" s="100">
        <v>7.1214038276825598E-3</v>
      </c>
      <c r="K114" s="100">
        <v>5.7682820038231775E-3</v>
      </c>
      <c r="L114" s="148">
        <v>92.438280187714923</v>
      </c>
      <c r="M114" s="148">
        <v>120</v>
      </c>
      <c r="N114" s="148">
        <v>548</v>
      </c>
      <c r="O114" s="148">
        <v>9132</v>
      </c>
      <c r="P114" s="148">
        <v>100</v>
      </c>
      <c r="Q114" s="148">
        <v>25</v>
      </c>
      <c r="R114" s="100">
        <v>0.5745364050185191</v>
      </c>
      <c r="S114" s="100">
        <v>0.8057465192820481</v>
      </c>
      <c r="T114" s="100">
        <v>4.638158557769189E-2</v>
      </c>
      <c r="U114" s="100">
        <v>5.9594610334890684E-2</v>
      </c>
      <c r="W114" s="148">
        <v>14.669990641753552</v>
      </c>
      <c r="X114" s="149">
        <v>552.01938743214373</v>
      </c>
      <c r="Y114" s="149">
        <v>14.706971342024865</v>
      </c>
      <c r="Z114" s="149">
        <v>625.17930064880193</v>
      </c>
      <c r="AA114" s="149">
        <v>3.6980700271312728E-2</v>
      </c>
      <c r="AB114" s="149">
        <v>73.159913216658197</v>
      </c>
      <c r="AD114" s="163">
        <f t="shared" si="6"/>
        <v>1466447.0447879231</v>
      </c>
      <c r="AE114" s="163">
        <f t="shared" si="11"/>
        <v>1470071.9549018375</v>
      </c>
      <c r="AF114" s="163">
        <f t="shared" si="7"/>
        <v>3624.9101139146142</v>
      </c>
      <c r="AH114" s="165">
        <f t="shared" si="8"/>
        <v>0</v>
      </c>
      <c r="AI114" s="165">
        <f t="shared" si="9"/>
        <v>1</v>
      </c>
      <c r="AJ114" s="165">
        <f t="shared" si="10"/>
        <v>1</v>
      </c>
    </row>
    <row r="115" spans="1:36" x14ac:dyDescent="0.25">
      <c r="A115" s="47">
        <v>110</v>
      </c>
      <c r="C115" s="100">
        <v>5.2160918688940235E-3</v>
      </c>
      <c r="D115" s="100">
        <v>1.1969627669429106E-2</v>
      </c>
      <c r="E115" s="100">
        <v>1.2261469901123856E-5</v>
      </c>
      <c r="F115" s="100">
        <v>0</v>
      </c>
      <c r="G115" s="100">
        <v>0.04</v>
      </c>
      <c r="H115" s="100">
        <v>3.7417663718882443E-2</v>
      </c>
      <c r="I115" s="100">
        <v>2.5496231708073913E-2</v>
      </c>
      <c r="J115" s="100">
        <v>7.1214038276825598E-3</v>
      </c>
      <c r="K115" s="100">
        <v>5.7682820038231775E-3</v>
      </c>
      <c r="L115" s="148">
        <v>92.438280187714923</v>
      </c>
      <c r="M115" s="148">
        <v>120</v>
      </c>
      <c r="N115" s="148">
        <v>548</v>
      </c>
      <c r="O115" s="148">
        <v>9132</v>
      </c>
      <c r="P115" s="148">
        <v>100</v>
      </c>
      <c r="Q115" s="148">
        <v>25</v>
      </c>
      <c r="R115" s="100">
        <v>0.6494410301764536</v>
      </c>
      <c r="S115" s="100">
        <v>0.99791195427558654</v>
      </c>
      <c r="T115" s="100">
        <v>0.81834173186891646</v>
      </c>
      <c r="U115" s="100">
        <v>3.3804610148706329E-3</v>
      </c>
      <c r="W115" s="148">
        <v>13.911252229072549</v>
      </c>
      <c r="X115" s="149">
        <v>485.85471300026239</v>
      </c>
      <c r="Y115" s="149">
        <v>13.924697815554188</v>
      </c>
      <c r="Z115" s="149">
        <v>609.89867832241907</v>
      </c>
      <c r="AA115" s="149">
        <v>1.3445586481639182E-2</v>
      </c>
      <c r="AB115" s="149">
        <v>124.04396532215668</v>
      </c>
      <c r="AD115" s="163">
        <f t="shared" si="6"/>
        <v>1390639.3681942546</v>
      </c>
      <c r="AE115" s="163">
        <f t="shared" si="11"/>
        <v>1391859.8828770965</v>
      </c>
      <c r="AF115" s="163">
        <f t="shared" si="7"/>
        <v>1220.5146828417614</v>
      </c>
      <c r="AH115" s="165">
        <f t="shared" si="8"/>
        <v>0</v>
      </c>
      <c r="AI115" s="165">
        <f t="shared" si="9"/>
        <v>1</v>
      </c>
      <c r="AJ115" s="165">
        <f t="shared" si="10"/>
        <v>1</v>
      </c>
    </row>
    <row r="116" spans="1:36" x14ac:dyDescent="0.25">
      <c r="A116" s="47">
        <v>111</v>
      </c>
      <c r="C116" s="100">
        <v>5.6926095213791772E-3</v>
      </c>
      <c r="D116" s="100">
        <v>9.9825214314745985E-3</v>
      </c>
      <c r="E116" s="100">
        <v>1.4827519331062078E-4</v>
      </c>
      <c r="F116" s="100">
        <v>0</v>
      </c>
      <c r="G116" s="100">
        <v>0.04</v>
      </c>
      <c r="H116" s="100">
        <v>3.7417663718882443E-2</v>
      </c>
      <c r="I116" s="100">
        <v>2.5496231708073913E-2</v>
      </c>
      <c r="J116" s="100">
        <v>7.1214038276825598E-3</v>
      </c>
      <c r="K116" s="100">
        <v>5.7682820038231775E-3</v>
      </c>
      <c r="L116" s="148">
        <v>92.438280187714923</v>
      </c>
      <c r="M116" s="148">
        <v>120</v>
      </c>
      <c r="N116" s="148">
        <v>548</v>
      </c>
      <c r="O116" s="148">
        <v>9132</v>
      </c>
      <c r="P116" s="148">
        <v>100</v>
      </c>
      <c r="Q116" s="148">
        <v>25</v>
      </c>
      <c r="R116" s="100">
        <v>0.4822449964755417</v>
      </c>
      <c r="S116" s="100">
        <v>0.99987348803716136</v>
      </c>
      <c r="T116" s="100">
        <v>6.8327398197523153E-7</v>
      </c>
      <c r="U116" s="100">
        <v>0.27178533621922174</v>
      </c>
      <c r="W116" s="148">
        <v>15.56486520167393</v>
      </c>
      <c r="X116" s="149">
        <v>520.70910245403024</v>
      </c>
      <c r="Y116" s="149">
        <v>15.623249656320109</v>
      </c>
      <c r="Z116" s="149">
        <v>608.5868546537157</v>
      </c>
      <c r="AA116" s="149">
        <v>5.8384454646178696E-2</v>
      </c>
      <c r="AB116" s="149">
        <v>87.87775219968546</v>
      </c>
      <c r="AD116" s="163">
        <f t="shared" si="6"/>
        <v>1555965.8110649388</v>
      </c>
      <c r="AE116" s="163">
        <f t="shared" si="11"/>
        <v>1561716.3787773573</v>
      </c>
      <c r="AF116" s="163">
        <f t="shared" si="7"/>
        <v>5750.5677124181839</v>
      </c>
      <c r="AH116" s="165">
        <f t="shared" si="8"/>
        <v>0</v>
      </c>
      <c r="AI116" s="165">
        <f t="shared" si="9"/>
        <v>1</v>
      </c>
      <c r="AJ116" s="165">
        <f t="shared" si="10"/>
        <v>1</v>
      </c>
    </row>
    <row r="117" spans="1:36" x14ac:dyDescent="0.25">
      <c r="A117" s="47">
        <v>112</v>
      </c>
      <c r="C117" s="100">
        <v>8.4534446721071799E-3</v>
      </c>
      <c r="D117" s="100">
        <v>1.032967459847736E-2</v>
      </c>
      <c r="E117" s="100">
        <v>1.4646323682678982E-5</v>
      </c>
      <c r="F117" s="100">
        <v>0</v>
      </c>
      <c r="G117" s="100">
        <v>0.04</v>
      </c>
      <c r="H117" s="100">
        <v>3.7417663718882443E-2</v>
      </c>
      <c r="I117" s="100">
        <v>2.5496231708073913E-2</v>
      </c>
      <c r="J117" s="100">
        <v>7.1214038276825598E-3</v>
      </c>
      <c r="K117" s="100">
        <v>5.7682820038231775E-3</v>
      </c>
      <c r="L117" s="148">
        <v>92.438280187714923</v>
      </c>
      <c r="M117" s="148">
        <v>120</v>
      </c>
      <c r="N117" s="148">
        <v>548</v>
      </c>
      <c r="O117" s="148">
        <v>9132</v>
      </c>
      <c r="P117" s="148">
        <v>100</v>
      </c>
      <c r="Q117" s="148">
        <v>25</v>
      </c>
      <c r="R117" s="100">
        <v>0.59774063647617404</v>
      </c>
      <c r="S117" s="100">
        <v>0.99952616816007223</v>
      </c>
      <c r="T117" s="100">
        <v>4.4217047811524303E-3</v>
      </c>
      <c r="U117" s="100">
        <v>1.4998778100854591E-2</v>
      </c>
      <c r="W117" s="148">
        <v>14.859801653513296</v>
      </c>
      <c r="X117" s="149">
        <v>523.99440399856451</v>
      </c>
      <c r="Y117" s="149">
        <v>14.896023150325087</v>
      </c>
      <c r="Z117" s="149">
        <v>608.35195480901359</v>
      </c>
      <c r="AA117" s="149">
        <v>3.6221496811791098E-2</v>
      </c>
      <c r="AB117" s="149">
        <v>84.357550810449084</v>
      </c>
      <c r="AD117" s="163">
        <f t="shared" si="6"/>
        <v>1485456.170947331</v>
      </c>
      <c r="AE117" s="163">
        <f t="shared" si="11"/>
        <v>1488993.9630776998</v>
      </c>
      <c r="AF117" s="163">
        <f t="shared" si="7"/>
        <v>3537.7921303686608</v>
      </c>
      <c r="AH117" s="165">
        <f t="shared" si="8"/>
        <v>0</v>
      </c>
      <c r="AI117" s="165">
        <f t="shared" si="9"/>
        <v>1</v>
      </c>
      <c r="AJ117" s="165">
        <f t="shared" si="10"/>
        <v>1</v>
      </c>
    </row>
    <row r="118" spans="1:36" x14ac:dyDescent="0.25">
      <c r="A118" s="47">
        <v>113</v>
      </c>
      <c r="C118" s="100">
        <v>4.7509332844989389E-3</v>
      </c>
      <c r="D118" s="100">
        <v>9.4267502223941754E-3</v>
      </c>
      <c r="E118" s="100">
        <v>6.3518632651183991E-7</v>
      </c>
      <c r="F118" s="100">
        <v>0</v>
      </c>
      <c r="G118" s="100">
        <v>0.04</v>
      </c>
      <c r="H118" s="100">
        <v>3.7417663718882443E-2</v>
      </c>
      <c r="I118" s="100">
        <v>2.5496231708073913E-2</v>
      </c>
      <c r="J118" s="100">
        <v>7.1214038276825598E-3</v>
      </c>
      <c r="K118" s="100">
        <v>5.7682820038231775E-3</v>
      </c>
      <c r="L118" s="148">
        <v>92.438280187714923</v>
      </c>
      <c r="M118" s="148">
        <v>120</v>
      </c>
      <c r="N118" s="148">
        <v>548</v>
      </c>
      <c r="O118" s="148">
        <v>9132</v>
      </c>
      <c r="P118" s="148">
        <v>100</v>
      </c>
      <c r="Q118" s="148">
        <v>25</v>
      </c>
      <c r="R118" s="100">
        <v>0.36813338355847108</v>
      </c>
      <c r="S118" s="100">
        <v>2.0766883136638775E-4</v>
      </c>
      <c r="T118" s="100">
        <v>3.7269722221323096E-4</v>
      </c>
      <c r="U118" s="100">
        <v>5.8296317402593931E-2</v>
      </c>
      <c r="W118" s="148">
        <v>13.735784821613338</v>
      </c>
      <c r="X118" s="149">
        <v>511.04926561217411</v>
      </c>
      <c r="Y118" s="149">
        <v>13.771908480082271</v>
      </c>
      <c r="Z118" s="149">
        <v>597.14417789063236</v>
      </c>
      <c r="AA118" s="149">
        <v>3.6123658468932618E-2</v>
      </c>
      <c r="AB118" s="149">
        <v>86.094912278458253</v>
      </c>
      <c r="AD118" s="163">
        <f t="shared" si="6"/>
        <v>1373067.4328957216</v>
      </c>
      <c r="AE118" s="163">
        <f t="shared" si="11"/>
        <v>1376593.7038303365</v>
      </c>
      <c r="AF118" s="163">
        <f t="shared" si="7"/>
        <v>3526.2709346148035</v>
      </c>
      <c r="AH118" s="165">
        <f t="shared" si="8"/>
        <v>0</v>
      </c>
      <c r="AI118" s="165">
        <f t="shared" si="9"/>
        <v>1</v>
      </c>
      <c r="AJ118" s="165">
        <f t="shared" si="10"/>
        <v>1</v>
      </c>
    </row>
    <row r="119" spans="1:36" x14ac:dyDescent="0.25">
      <c r="A119" s="47">
        <v>114</v>
      </c>
      <c r="C119" s="100">
        <v>5.6354428609114438E-3</v>
      </c>
      <c r="D119" s="100">
        <v>9.5847638044845376E-3</v>
      </c>
      <c r="E119" s="100">
        <v>5.5407572428665357E-7</v>
      </c>
      <c r="F119" s="100">
        <v>0</v>
      </c>
      <c r="G119" s="100">
        <v>0.04</v>
      </c>
      <c r="H119" s="100">
        <v>3.7417663718882443E-2</v>
      </c>
      <c r="I119" s="100">
        <v>2.5496231708073913E-2</v>
      </c>
      <c r="J119" s="100">
        <v>7.1214038276825598E-3</v>
      </c>
      <c r="K119" s="100">
        <v>5.7682820038231775E-3</v>
      </c>
      <c r="L119" s="148">
        <v>92.438280187714923</v>
      </c>
      <c r="M119" s="148">
        <v>120</v>
      </c>
      <c r="N119" s="148">
        <v>548</v>
      </c>
      <c r="O119" s="148">
        <v>9132</v>
      </c>
      <c r="P119" s="148">
        <v>100</v>
      </c>
      <c r="Q119" s="148">
        <v>25</v>
      </c>
      <c r="R119" s="100">
        <v>0.79486147660220041</v>
      </c>
      <c r="S119" s="100">
        <v>0.96738855908908095</v>
      </c>
      <c r="T119" s="100">
        <v>0.72533278168683335</v>
      </c>
      <c r="U119" s="100">
        <v>2.1017348977662048E-6</v>
      </c>
      <c r="W119" s="148">
        <v>14.703370361001129</v>
      </c>
      <c r="X119" s="149">
        <v>498.23949631468633</v>
      </c>
      <c r="Y119" s="149">
        <v>14.761675094448297</v>
      </c>
      <c r="Z119" s="149">
        <v>593.83377781549098</v>
      </c>
      <c r="AA119" s="149">
        <v>5.8304733447167578E-2</v>
      </c>
      <c r="AB119" s="149">
        <v>95.594281500804641</v>
      </c>
      <c r="AD119" s="163">
        <f t="shared" si="6"/>
        <v>1469838.7966037982</v>
      </c>
      <c r="AE119" s="163">
        <f t="shared" si="11"/>
        <v>1475573.6756670142</v>
      </c>
      <c r="AF119" s="163">
        <f t="shared" si="7"/>
        <v>5734.8790632159535</v>
      </c>
      <c r="AH119" s="165">
        <f t="shared" si="8"/>
        <v>0</v>
      </c>
      <c r="AI119" s="165">
        <f t="shared" si="9"/>
        <v>1</v>
      </c>
      <c r="AJ119" s="165">
        <f t="shared" si="10"/>
        <v>1</v>
      </c>
    </row>
    <row r="120" spans="1:36" x14ac:dyDescent="0.25">
      <c r="A120" s="47">
        <v>115</v>
      </c>
      <c r="C120" s="100">
        <v>4.4236108101047026E-3</v>
      </c>
      <c r="D120" s="100">
        <v>1.129844611474454E-2</v>
      </c>
      <c r="E120" s="100">
        <v>7.3959440326306627E-5</v>
      </c>
      <c r="F120" s="100">
        <v>0</v>
      </c>
      <c r="G120" s="100">
        <v>0.04</v>
      </c>
      <c r="H120" s="100">
        <v>3.7417663718882443E-2</v>
      </c>
      <c r="I120" s="100">
        <v>2.5496231708073913E-2</v>
      </c>
      <c r="J120" s="100">
        <v>7.1214038276825598E-3</v>
      </c>
      <c r="K120" s="100">
        <v>5.7682820038231775E-3</v>
      </c>
      <c r="L120" s="148">
        <v>92.438280187714923</v>
      </c>
      <c r="M120" s="148">
        <v>120</v>
      </c>
      <c r="N120" s="148">
        <v>548</v>
      </c>
      <c r="O120" s="148">
        <v>9132</v>
      </c>
      <c r="P120" s="148">
        <v>100</v>
      </c>
      <c r="Q120" s="148">
        <v>25</v>
      </c>
      <c r="R120" s="100">
        <v>0.41922696525237618</v>
      </c>
      <c r="S120" s="100">
        <v>0.14655765263219858</v>
      </c>
      <c r="T120" s="100">
        <v>2.0855353398130922E-5</v>
      </c>
      <c r="U120" s="100">
        <v>0.88944527311442567</v>
      </c>
      <c r="W120" s="148">
        <v>15.096638103854721</v>
      </c>
      <c r="X120" s="149">
        <v>489.35406593040818</v>
      </c>
      <c r="Y120" s="149">
        <v>15.141658167041918</v>
      </c>
      <c r="Z120" s="149">
        <v>601.34012504152986</v>
      </c>
      <c r="AA120" s="149">
        <v>4.5020063187196868E-2</v>
      </c>
      <c r="AB120" s="149">
        <v>111.98605911112168</v>
      </c>
      <c r="AD120" s="163">
        <f t="shared" si="6"/>
        <v>1509174.4563195417</v>
      </c>
      <c r="AE120" s="163">
        <f t="shared" si="11"/>
        <v>1513564.4765791502</v>
      </c>
      <c r="AF120" s="163">
        <f t="shared" si="7"/>
        <v>4390.0202596085646</v>
      </c>
      <c r="AH120" s="165">
        <f t="shared" si="8"/>
        <v>0</v>
      </c>
      <c r="AI120" s="165">
        <f t="shared" si="9"/>
        <v>1</v>
      </c>
      <c r="AJ120" s="165">
        <f t="shared" si="10"/>
        <v>1</v>
      </c>
    </row>
    <row r="121" spans="1:36" x14ac:dyDescent="0.25">
      <c r="A121" s="47">
        <v>116</v>
      </c>
      <c r="C121" s="100">
        <v>7.2597170507263664E-3</v>
      </c>
      <c r="D121" s="100">
        <v>1.0471756652792057E-2</v>
      </c>
      <c r="E121" s="100">
        <v>9.1742434795483163E-5</v>
      </c>
      <c r="F121" s="100">
        <v>0</v>
      </c>
      <c r="G121" s="100">
        <v>0.04</v>
      </c>
      <c r="H121" s="100">
        <v>3.7417663718882443E-2</v>
      </c>
      <c r="I121" s="100">
        <v>2.5496231708073913E-2</v>
      </c>
      <c r="J121" s="100">
        <v>7.1214038276825598E-3</v>
      </c>
      <c r="K121" s="100">
        <v>5.7682820038231775E-3</v>
      </c>
      <c r="L121" s="148">
        <v>92.438280187714923</v>
      </c>
      <c r="M121" s="148">
        <v>120</v>
      </c>
      <c r="N121" s="148">
        <v>548</v>
      </c>
      <c r="O121" s="148">
        <v>9132</v>
      </c>
      <c r="P121" s="148">
        <v>100</v>
      </c>
      <c r="Q121" s="148">
        <v>25</v>
      </c>
      <c r="R121" s="100">
        <v>0.79575142629854234</v>
      </c>
      <c r="S121" s="100">
        <v>0.12306589018241161</v>
      </c>
      <c r="T121" s="100">
        <v>0.97988688013103653</v>
      </c>
      <c r="U121" s="100">
        <v>0.70990746990077225</v>
      </c>
      <c r="W121" s="148">
        <v>15.115067914955176</v>
      </c>
      <c r="X121" s="149">
        <v>515.0157218703946</v>
      </c>
      <c r="Y121" s="149">
        <v>15.18819001692305</v>
      </c>
      <c r="Z121" s="149">
        <v>595.94987237332953</v>
      </c>
      <c r="AA121" s="149">
        <v>7.3122101967873832E-2</v>
      </c>
      <c r="AB121" s="149">
        <v>80.934150502934926</v>
      </c>
      <c r="AD121" s="163">
        <f t="shared" si="6"/>
        <v>1510991.7757736472</v>
      </c>
      <c r="AE121" s="163">
        <f t="shared" si="11"/>
        <v>1518223.0518199317</v>
      </c>
      <c r="AF121" s="163">
        <f t="shared" si="7"/>
        <v>7231.2760462844481</v>
      </c>
      <c r="AH121" s="165">
        <f t="shared" si="8"/>
        <v>0</v>
      </c>
      <c r="AI121" s="165">
        <f t="shared" si="9"/>
        <v>1</v>
      </c>
      <c r="AJ121" s="165">
        <f t="shared" si="10"/>
        <v>1</v>
      </c>
    </row>
    <row r="122" spans="1:36" x14ac:dyDescent="0.25">
      <c r="A122" s="47">
        <v>117</v>
      </c>
      <c r="C122" s="100">
        <v>5.1153338401642495E-3</v>
      </c>
      <c r="D122" s="100">
        <v>9.8651491675349548E-3</v>
      </c>
      <c r="E122" s="100">
        <v>2.7159230364687306E-5</v>
      </c>
      <c r="F122" s="100">
        <v>0</v>
      </c>
      <c r="G122" s="100">
        <v>0.04</v>
      </c>
      <c r="H122" s="100">
        <v>3.7417663718882443E-2</v>
      </c>
      <c r="I122" s="100">
        <v>2.5496231708073913E-2</v>
      </c>
      <c r="J122" s="100">
        <v>7.1214038276825598E-3</v>
      </c>
      <c r="K122" s="100">
        <v>5.7682820038231775E-3</v>
      </c>
      <c r="L122" s="148">
        <v>92.438280187714923</v>
      </c>
      <c r="M122" s="148">
        <v>120</v>
      </c>
      <c r="N122" s="148">
        <v>548</v>
      </c>
      <c r="O122" s="148">
        <v>9132</v>
      </c>
      <c r="P122" s="148">
        <v>100</v>
      </c>
      <c r="Q122" s="148">
        <v>25</v>
      </c>
      <c r="R122" s="100">
        <v>0.8418521638568246</v>
      </c>
      <c r="S122" s="100">
        <v>0.6091351116006305</v>
      </c>
      <c r="T122" s="100">
        <v>0.97811086855150631</v>
      </c>
      <c r="U122" s="100">
        <v>0.57034146846978639</v>
      </c>
      <c r="W122" s="148">
        <v>14.901826647561588</v>
      </c>
      <c r="X122" s="149">
        <v>497.53778048100361</v>
      </c>
      <c r="Y122" s="149">
        <v>14.920959643008969</v>
      </c>
      <c r="Z122" s="149">
        <v>656.85541935546689</v>
      </c>
      <c r="AA122" s="149">
        <v>1.9132995447380452E-2</v>
      </c>
      <c r="AB122" s="149">
        <v>159.31763887446328</v>
      </c>
      <c r="AD122" s="163">
        <f t="shared" si="6"/>
        <v>1489685.1269756779</v>
      </c>
      <c r="AE122" s="163">
        <f t="shared" si="11"/>
        <v>1491439.1088815415</v>
      </c>
      <c r="AF122" s="163">
        <f t="shared" si="7"/>
        <v>1753.9819058635819</v>
      </c>
      <c r="AH122" s="165">
        <f t="shared" si="8"/>
        <v>0</v>
      </c>
      <c r="AI122" s="165">
        <f t="shared" si="9"/>
        <v>1</v>
      </c>
      <c r="AJ122" s="165">
        <f t="shared" si="10"/>
        <v>1</v>
      </c>
    </row>
    <row r="123" spans="1:36" x14ac:dyDescent="0.25">
      <c r="A123" s="47">
        <v>118</v>
      </c>
      <c r="C123" s="100">
        <v>5.571393509804401E-3</v>
      </c>
      <c r="D123" s="100">
        <v>1.2332622472139732E-2</v>
      </c>
      <c r="E123" s="100">
        <v>3.473871758926661E-4</v>
      </c>
      <c r="F123" s="100">
        <v>0</v>
      </c>
      <c r="G123" s="100">
        <v>0.04</v>
      </c>
      <c r="H123" s="100">
        <v>3.7417663718882443E-2</v>
      </c>
      <c r="I123" s="100">
        <v>2.5496231708073913E-2</v>
      </c>
      <c r="J123" s="100">
        <v>7.1214038276825598E-3</v>
      </c>
      <c r="K123" s="100">
        <v>5.7682820038231775E-3</v>
      </c>
      <c r="L123" s="148">
        <v>92.438280187714923</v>
      </c>
      <c r="M123" s="148">
        <v>120</v>
      </c>
      <c r="N123" s="148">
        <v>548</v>
      </c>
      <c r="O123" s="148">
        <v>9132</v>
      </c>
      <c r="P123" s="148">
        <v>100</v>
      </c>
      <c r="Q123" s="148">
        <v>25</v>
      </c>
      <c r="R123" s="100">
        <v>0.39129532718480792</v>
      </c>
      <c r="S123" s="100">
        <v>0.76147869849838212</v>
      </c>
      <c r="T123" s="100">
        <v>6.1409166638647433E-3</v>
      </c>
      <c r="U123" s="100">
        <v>0.99793938100894131</v>
      </c>
      <c r="W123" s="148">
        <v>14.920415601055158</v>
      </c>
      <c r="X123" s="149">
        <v>496.48018898024071</v>
      </c>
      <c r="Y123" s="149">
        <v>14.941142719846312</v>
      </c>
      <c r="Z123" s="149">
        <v>639.68270925339539</v>
      </c>
      <c r="AA123" s="149">
        <v>2.0727118791153742E-2</v>
      </c>
      <c r="AB123" s="149">
        <v>143.20252027315468</v>
      </c>
      <c r="AD123" s="163">
        <f t="shared" si="6"/>
        <v>1491545.0799165356</v>
      </c>
      <c r="AE123" s="163">
        <f t="shared" si="11"/>
        <v>1493474.5892753778</v>
      </c>
      <c r="AF123" s="163">
        <f t="shared" si="7"/>
        <v>1929.5093588422196</v>
      </c>
      <c r="AH123" s="165">
        <f t="shared" si="8"/>
        <v>0</v>
      </c>
      <c r="AI123" s="165">
        <f t="shared" si="9"/>
        <v>1</v>
      </c>
      <c r="AJ123" s="165">
        <f t="shared" si="10"/>
        <v>1</v>
      </c>
    </row>
    <row r="124" spans="1:36" x14ac:dyDescent="0.25">
      <c r="A124" s="47">
        <v>119</v>
      </c>
      <c r="C124" s="100">
        <v>4.0453116989532115E-3</v>
      </c>
      <c r="D124" s="100">
        <v>1.2230867074411012E-2</v>
      </c>
      <c r="E124" s="100">
        <v>8.3846249735120004E-5</v>
      </c>
      <c r="F124" s="100">
        <v>0</v>
      </c>
      <c r="G124" s="100">
        <v>0.04</v>
      </c>
      <c r="H124" s="100">
        <v>3.7417663718882443E-2</v>
      </c>
      <c r="I124" s="100">
        <v>2.5496231708073913E-2</v>
      </c>
      <c r="J124" s="100">
        <v>7.1214038276825598E-3</v>
      </c>
      <c r="K124" s="100">
        <v>5.7682820038231775E-3</v>
      </c>
      <c r="L124" s="148">
        <v>92.438280187714923</v>
      </c>
      <c r="M124" s="148">
        <v>120</v>
      </c>
      <c r="N124" s="148">
        <v>548</v>
      </c>
      <c r="O124" s="148">
        <v>9132</v>
      </c>
      <c r="P124" s="148">
        <v>100</v>
      </c>
      <c r="Q124" s="148">
        <v>25</v>
      </c>
      <c r="R124" s="100">
        <v>0.84647303611625013</v>
      </c>
      <c r="S124" s="100">
        <v>0.99813521931144833</v>
      </c>
      <c r="T124" s="100">
        <v>0.23678745623799191</v>
      </c>
      <c r="U124" s="100">
        <v>0.52524129427382571</v>
      </c>
      <c r="W124" s="148">
        <v>14.371596832378945</v>
      </c>
      <c r="X124" s="149">
        <v>496.49933275820115</v>
      </c>
      <c r="Y124" s="149">
        <v>14.41894673630431</v>
      </c>
      <c r="Z124" s="149">
        <v>600.33848220286529</v>
      </c>
      <c r="AA124" s="149">
        <v>4.7349903925365311E-2</v>
      </c>
      <c r="AB124" s="149">
        <v>103.83914944466414</v>
      </c>
      <c r="AD124" s="163">
        <f t="shared" si="6"/>
        <v>1436663.1839051363</v>
      </c>
      <c r="AE124" s="163">
        <f t="shared" si="11"/>
        <v>1441294.3351482281</v>
      </c>
      <c r="AF124" s="163">
        <f t="shared" si="7"/>
        <v>4631.1512430918665</v>
      </c>
      <c r="AH124" s="165">
        <f t="shared" si="8"/>
        <v>0</v>
      </c>
      <c r="AI124" s="165">
        <f t="shared" si="9"/>
        <v>1</v>
      </c>
      <c r="AJ124" s="165">
        <f t="shared" si="10"/>
        <v>1</v>
      </c>
    </row>
    <row r="125" spans="1:36" x14ac:dyDescent="0.25">
      <c r="A125" s="47">
        <v>120</v>
      </c>
      <c r="C125" s="100">
        <v>6.6566125461103853E-3</v>
      </c>
      <c r="D125" s="100">
        <v>9.936561215430335E-3</v>
      </c>
      <c r="E125" s="100">
        <v>1.0139385401867474E-5</v>
      </c>
      <c r="F125" s="100">
        <v>0</v>
      </c>
      <c r="G125" s="100">
        <v>0.04</v>
      </c>
      <c r="H125" s="100">
        <v>3.7417663718882443E-2</v>
      </c>
      <c r="I125" s="100">
        <v>2.5496231708073913E-2</v>
      </c>
      <c r="J125" s="100">
        <v>7.1214038276825598E-3</v>
      </c>
      <c r="K125" s="100">
        <v>5.7682820038231775E-3</v>
      </c>
      <c r="L125" s="148">
        <v>92.438280187714923</v>
      </c>
      <c r="M125" s="148">
        <v>120</v>
      </c>
      <c r="N125" s="148">
        <v>548</v>
      </c>
      <c r="O125" s="148">
        <v>9132</v>
      </c>
      <c r="P125" s="148">
        <v>100</v>
      </c>
      <c r="Q125" s="148">
        <v>25</v>
      </c>
      <c r="R125" s="100">
        <v>0.30088015266905371</v>
      </c>
      <c r="S125" s="100">
        <v>0.31971161177994062</v>
      </c>
      <c r="T125" s="100">
        <v>2.0455815461595597E-3</v>
      </c>
      <c r="U125" s="100">
        <v>0.50715610133516886</v>
      </c>
      <c r="W125" s="148">
        <v>14.298861079148466</v>
      </c>
      <c r="X125" s="149">
        <v>525.90121678784419</v>
      </c>
      <c r="Y125" s="149">
        <v>14.335705025743401</v>
      </c>
      <c r="Z125" s="149">
        <v>621.20804164838466</v>
      </c>
      <c r="AA125" s="149">
        <v>3.6843946594935062E-2</v>
      </c>
      <c r="AB125" s="149">
        <v>95.306824860540473</v>
      </c>
      <c r="AD125" s="163">
        <f t="shared" si="6"/>
        <v>1429360.2066980589</v>
      </c>
      <c r="AE125" s="163">
        <f t="shared" si="11"/>
        <v>1432949.2945326918</v>
      </c>
      <c r="AF125" s="163">
        <f t="shared" si="7"/>
        <v>3589.0878346329655</v>
      </c>
      <c r="AH125" s="165">
        <f t="shared" si="8"/>
        <v>0</v>
      </c>
      <c r="AI125" s="165">
        <f t="shared" si="9"/>
        <v>1</v>
      </c>
      <c r="AJ125" s="165">
        <f t="shared" si="10"/>
        <v>1</v>
      </c>
    </row>
    <row r="126" spans="1:36" x14ac:dyDescent="0.25">
      <c r="A126" s="47">
        <v>121</v>
      </c>
      <c r="C126" s="100">
        <v>5.2586402344768886E-3</v>
      </c>
      <c r="D126" s="100">
        <v>1.1420139292394296E-2</v>
      </c>
      <c r="E126" s="100">
        <v>1.5953329392337512E-4</v>
      </c>
      <c r="F126" s="100">
        <v>0</v>
      </c>
      <c r="G126" s="100">
        <v>0.04</v>
      </c>
      <c r="H126" s="100">
        <v>3.7417663718882443E-2</v>
      </c>
      <c r="I126" s="100">
        <v>2.5496231708073913E-2</v>
      </c>
      <c r="J126" s="100">
        <v>7.1214038276825598E-3</v>
      </c>
      <c r="K126" s="100">
        <v>5.7682820038231775E-3</v>
      </c>
      <c r="L126" s="148">
        <v>92.438280187714923</v>
      </c>
      <c r="M126" s="148">
        <v>120</v>
      </c>
      <c r="N126" s="148">
        <v>548</v>
      </c>
      <c r="O126" s="148">
        <v>9132</v>
      </c>
      <c r="P126" s="148">
        <v>100</v>
      </c>
      <c r="Q126" s="148">
        <v>25</v>
      </c>
      <c r="R126" s="100">
        <v>0.75043962517239193</v>
      </c>
      <c r="S126" s="100">
        <v>0.91481861767736949</v>
      </c>
      <c r="T126" s="100">
        <v>0.54544162851727918</v>
      </c>
      <c r="U126" s="100">
        <v>2.5583574312753224E-2</v>
      </c>
      <c r="W126" s="148">
        <v>15.205821864654919</v>
      </c>
      <c r="X126" s="149">
        <v>516.77230018418436</v>
      </c>
      <c r="Y126" s="149">
        <v>15.246151775179525</v>
      </c>
      <c r="Z126" s="149">
        <v>603.15390724054441</v>
      </c>
      <c r="AA126" s="149">
        <v>4.032991052460666E-2</v>
      </c>
      <c r="AB126" s="149">
        <v>86.381607056360053</v>
      </c>
      <c r="AD126" s="163">
        <f t="shared" si="6"/>
        <v>1520065.4141653075</v>
      </c>
      <c r="AE126" s="163">
        <f t="shared" si="11"/>
        <v>1524012.023610712</v>
      </c>
      <c r="AF126" s="163">
        <f t="shared" si="7"/>
        <v>3946.6094454043059</v>
      </c>
      <c r="AH126" s="165">
        <f t="shared" si="8"/>
        <v>0</v>
      </c>
      <c r="AI126" s="165">
        <f t="shared" si="9"/>
        <v>1</v>
      </c>
      <c r="AJ126" s="165">
        <f t="shared" si="10"/>
        <v>1</v>
      </c>
    </row>
    <row r="127" spans="1:36" x14ac:dyDescent="0.25">
      <c r="A127" s="47">
        <v>122</v>
      </c>
      <c r="C127" s="100">
        <v>6.9145080469716902E-3</v>
      </c>
      <c r="D127" s="100">
        <v>1.3106675670706003E-2</v>
      </c>
      <c r="E127" s="100">
        <v>8.5476149952969803E-6</v>
      </c>
      <c r="F127" s="100">
        <v>0</v>
      </c>
      <c r="G127" s="100">
        <v>0.04</v>
      </c>
      <c r="H127" s="100">
        <v>3.7417663718882443E-2</v>
      </c>
      <c r="I127" s="100">
        <v>2.5496231708073913E-2</v>
      </c>
      <c r="J127" s="100">
        <v>7.1214038276825598E-3</v>
      </c>
      <c r="K127" s="100">
        <v>5.7682820038231775E-3</v>
      </c>
      <c r="L127" s="148">
        <v>92.438280187714923</v>
      </c>
      <c r="M127" s="148">
        <v>120</v>
      </c>
      <c r="N127" s="148">
        <v>548</v>
      </c>
      <c r="O127" s="148">
        <v>9132</v>
      </c>
      <c r="P127" s="148">
        <v>100</v>
      </c>
      <c r="Q127" s="148">
        <v>25</v>
      </c>
      <c r="R127" s="100">
        <v>0.75701939267385387</v>
      </c>
      <c r="S127" s="100">
        <v>0.58751611315315144</v>
      </c>
      <c r="T127" s="100">
        <v>0.94460260080049707</v>
      </c>
      <c r="U127" s="100">
        <v>0.14758594225854915</v>
      </c>
      <c r="W127" s="148">
        <v>13.963516182423445</v>
      </c>
      <c r="X127" s="149">
        <v>496.3573489187504</v>
      </c>
      <c r="Y127" s="149">
        <v>13.98392003307047</v>
      </c>
      <c r="Z127" s="149">
        <v>603.7426721000511</v>
      </c>
      <c r="AA127" s="149">
        <v>2.0403850647024768E-2</v>
      </c>
      <c r="AB127" s="149">
        <v>107.38532318130069</v>
      </c>
      <c r="AD127" s="163">
        <f t="shared" si="6"/>
        <v>1395855.2608934259</v>
      </c>
      <c r="AE127" s="163">
        <f t="shared" si="11"/>
        <v>1397788.2606349471</v>
      </c>
      <c r="AF127" s="163">
        <f t="shared" si="7"/>
        <v>1932.9997415211762</v>
      </c>
      <c r="AH127" s="165">
        <f t="shared" si="8"/>
        <v>0</v>
      </c>
      <c r="AI127" s="165">
        <f t="shared" si="9"/>
        <v>1</v>
      </c>
      <c r="AJ127" s="165">
        <f t="shared" si="10"/>
        <v>1</v>
      </c>
    </row>
    <row r="128" spans="1:36" x14ac:dyDescent="0.25">
      <c r="A128" s="47">
        <v>123</v>
      </c>
      <c r="C128" s="100">
        <v>4.5480100641539902E-3</v>
      </c>
      <c r="D128" s="100">
        <v>1.187579198425126E-2</v>
      </c>
      <c r="E128" s="100">
        <v>4.2913719104578104E-5</v>
      </c>
      <c r="F128" s="100">
        <v>0</v>
      </c>
      <c r="G128" s="100">
        <v>0.04</v>
      </c>
      <c r="H128" s="100">
        <v>3.7417663718882443E-2</v>
      </c>
      <c r="I128" s="100">
        <v>2.5496231708073913E-2</v>
      </c>
      <c r="J128" s="100">
        <v>7.1214038276825598E-3</v>
      </c>
      <c r="K128" s="100">
        <v>5.7682820038231775E-3</v>
      </c>
      <c r="L128" s="148">
        <v>92.438280187714923</v>
      </c>
      <c r="M128" s="148">
        <v>120</v>
      </c>
      <c r="N128" s="148">
        <v>548</v>
      </c>
      <c r="O128" s="148">
        <v>9132</v>
      </c>
      <c r="P128" s="148">
        <v>100</v>
      </c>
      <c r="Q128" s="148">
        <v>25</v>
      </c>
      <c r="R128" s="100">
        <v>0.93637444894392829</v>
      </c>
      <c r="S128" s="100">
        <v>0.77836487231743334</v>
      </c>
      <c r="T128" s="100">
        <v>0.63949712595397745</v>
      </c>
      <c r="U128" s="100">
        <v>4.1782836850859709E-4</v>
      </c>
      <c r="W128" s="148">
        <v>14.867023047092696</v>
      </c>
      <c r="X128" s="149">
        <v>546.17624867461495</v>
      </c>
      <c r="Y128" s="149">
        <v>14.910923104729598</v>
      </c>
      <c r="Z128" s="149">
        <v>627.58025110727579</v>
      </c>
      <c r="AA128" s="149">
        <v>4.390005763690219E-2</v>
      </c>
      <c r="AB128" s="149">
        <v>81.404002432660832</v>
      </c>
      <c r="AD128" s="163">
        <f t="shared" si="6"/>
        <v>1486156.1284605952</v>
      </c>
      <c r="AE128" s="163">
        <f t="shared" si="11"/>
        <v>1490464.7302218527</v>
      </c>
      <c r="AF128" s="163">
        <f t="shared" si="7"/>
        <v>4308.6017612575588</v>
      </c>
      <c r="AH128" s="165">
        <f t="shared" si="8"/>
        <v>0</v>
      </c>
      <c r="AI128" s="165">
        <f t="shared" si="9"/>
        <v>1</v>
      </c>
      <c r="AJ128" s="165">
        <f t="shared" si="10"/>
        <v>1</v>
      </c>
    </row>
    <row r="129" spans="1:36" x14ac:dyDescent="0.25">
      <c r="A129" s="47">
        <v>124</v>
      </c>
      <c r="C129" s="100">
        <v>4.8069810423364435E-3</v>
      </c>
      <c r="D129" s="100">
        <v>1.1584002743031285E-2</v>
      </c>
      <c r="E129" s="100">
        <v>1.5867248262646516E-4</v>
      </c>
      <c r="F129" s="100">
        <v>0</v>
      </c>
      <c r="G129" s="100">
        <v>0.04</v>
      </c>
      <c r="H129" s="100">
        <v>3.7417663718882443E-2</v>
      </c>
      <c r="I129" s="100">
        <v>2.5496231708073913E-2</v>
      </c>
      <c r="J129" s="100">
        <v>7.1214038276825598E-3</v>
      </c>
      <c r="K129" s="100">
        <v>5.7682820038231775E-3</v>
      </c>
      <c r="L129" s="148">
        <v>92.438280187714923</v>
      </c>
      <c r="M129" s="148">
        <v>120</v>
      </c>
      <c r="N129" s="148">
        <v>548</v>
      </c>
      <c r="O129" s="148">
        <v>9132</v>
      </c>
      <c r="P129" s="148">
        <v>100</v>
      </c>
      <c r="Q129" s="148">
        <v>25</v>
      </c>
      <c r="R129" s="100">
        <v>0.61851218221109261</v>
      </c>
      <c r="S129" s="100">
        <v>0.68379218130103514</v>
      </c>
      <c r="T129" s="100">
        <v>1.8335443150418532E-2</v>
      </c>
      <c r="U129" s="100">
        <v>1.3836450963986867E-4</v>
      </c>
      <c r="W129" s="148">
        <v>14.981090478042303</v>
      </c>
      <c r="X129" s="149">
        <v>480.38371702903953</v>
      </c>
      <c r="Y129" s="149">
        <v>15.037565058341881</v>
      </c>
      <c r="Z129" s="149">
        <v>591.64894509316503</v>
      </c>
      <c r="AA129" s="149">
        <v>5.6474580299578747E-2</v>
      </c>
      <c r="AB129" s="149">
        <v>111.26522806412549</v>
      </c>
      <c r="AD129" s="163">
        <f t="shared" si="6"/>
        <v>1497628.6640872012</v>
      </c>
      <c r="AE129" s="163">
        <f t="shared" si="11"/>
        <v>1503164.8568890949</v>
      </c>
      <c r="AF129" s="163">
        <f t="shared" si="7"/>
        <v>5536.1928018937488</v>
      </c>
      <c r="AH129" s="165">
        <f t="shared" si="8"/>
        <v>0</v>
      </c>
      <c r="AI129" s="165">
        <f t="shared" si="9"/>
        <v>1</v>
      </c>
      <c r="AJ129" s="165">
        <f t="shared" si="10"/>
        <v>1</v>
      </c>
    </row>
    <row r="130" spans="1:36" x14ac:dyDescent="0.25">
      <c r="A130" s="47">
        <v>125</v>
      </c>
      <c r="C130" s="100">
        <v>5.9561855333661873E-3</v>
      </c>
      <c r="D130" s="100">
        <v>9.989579812457447E-3</v>
      </c>
      <c r="E130" s="100">
        <v>1.2597369051892127E-4</v>
      </c>
      <c r="F130" s="100">
        <v>0</v>
      </c>
      <c r="G130" s="100">
        <v>0.04</v>
      </c>
      <c r="H130" s="100">
        <v>3.7417663718882443E-2</v>
      </c>
      <c r="I130" s="100">
        <v>2.5496231708073913E-2</v>
      </c>
      <c r="J130" s="100">
        <v>7.1214038276825598E-3</v>
      </c>
      <c r="K130" s="100">
        <v>5.7682820038231775E-3</v>
      </c>
      <c r="L130" s="148">
        <v>92.438280187714923</v>
      </c>
      <c r="M130" s="148">
        <v>120</v>
      </c>
      <c r="N130" s="148">
        <v>548</v>
      </c>
      <c r="O130" s="148">
        <v>9132</v>
      </c>
      <c r="P130" s="148">
        <v>100</v>
      </c>
      <c r="Q130" s="148">
        <v>25</v>
      </c>
      <c r="R130" s="100">
        <v>0.90341078048360746</v>
      </c>
      <c r="S130" s="100">
        <v>0.94064802591101149</v>
      </c>
      <c r="T130" s="100">
        <v>0.58361186307471813</v>
      </c>
      <c r="U130" s="100">
        <v>1.1334400660444951E-3</v>
      </c>
      <c r="W130" s="148">
        <v>13.898869625850404</v>
      </c>
      <c r="X130" s="149">
        <v>545.17888403484289</v>
      </c>
      <c r="Y130" s="149">
        <v>13.944311169962852</v>
      </c>
      <c r="Z130" s="149">
        <v>610.74507372142295</v>
      </c>
      <c r="AA130" s="149">
        <v>4.5441544112447829E-2</v>
      </c>
      <c r="AB130" s="149">
        <v>65.56618968658006</v>
      </c>
      <c r="AD130" s="163">
        <f t="shared" si="6"/>
        <v>1389341.7837010056</v>
      </c>
      <c r="AE130" s="163">
        <f t="shared" si="11"/>
        <v>1393820.3719225638</v>
      </c>
      <c r="AF130" s="163">
        <f t="shared" si="7"/>
        <v>4478.5882215582023</v>
      </c>
      <c r="AH130" s="165">
        <f t="shared" si="8"/>
        <v>0</v>
      </c>
      <c r="AI130" s="165">
        <f t="shared" si="9"/>
        <v>1</v>
      </c>
      <c r="AJ130" s="165">
        <f t="shared" si="10"/>
        <v>1</v>
      </c>
    </row>
    <row r="131" spans="1:36" x14ac:dyDescent="0.25">
      <c r="A131" s="47">
        <v>126</v>
      </c>
      <c r="C131" s="100">
        <v>5.7370662790109384E-3</v>
      </c>
      <c r="D131" s="100">
        <v>1.1101957233362032E-2</v>
      </c>
      <c r="E131" s="100">
        <v>1.2168043457261302E-4</v>
      </c>
      <c r="F131" s="100">
        <v>0</v>
      </c>
      <c r="G131" s="100">
        <v>0.04</v>
      </c>
      <c r="H131" s="100">
        <v>3.7417663718882443E-2</v>
      </c>
      <c r="I131" s="100">
        <v>2.5496231708073913E-2</v>
      </c>
      <c r="J131" s="100">
        <v>7.1214038276825598E-3</v>
      </c>
      <c r="K131" s="100">
        <v>5.7682820038231775E-3</v>
      </c>
      <c r="L131" s="148">
        <v>92.438280187714923</v>
      </c>
      <c r="M131" s="148">
        <v>120</v>
      </c>
      <c r="N131" s="148">
        <v>548</v>
      </c>
      <c r="O131" s="148">
        <v>9132</v>
      </c>
      <c r="P131" s="148">
        <v>100</v>
      </c>
      <c r="Q131" s="148">
        <v>25</v>
      </c>
      <c r="R131" s="100">
        <v>0.52023117607476865</v>
      </c>
      <c r="S131" s="100">
        <v>0.74987311183155547</v>
      </c>
      <c r="T131" s="100">
        <v>5.497727238515937E-3</v>
      </c>
      <c r="U131" s="100">
        <v>0.9999172220917345</v>
      </c>
      <c r="W131" s="148">
        <v>14.575960577993172</v>
      </c>
      <c r="X131" s="149">
        <v>504.53620838900429</v>
      </c>
      <c r="Y131" s="149">
        <v>14.637734424474944</v>
      </c>
      <c r="Z131" s="149">
        <v>597.74808976001066</v>
      </c>
      <c r="AA131" s="149">
        <v>6.177384648177231E-2</v>
      </c>
      <c r="AB131" s="149">
        <v>93.211881371006371</v>
      </c>
      <c r="AD131" s="163">
        <f t="shared" si="6"/>
        <v>1457091.5215909281</v>
      </c>
      <c r="AE131" s="163">
        <f t="shared" si="11"/>
        <v>1463175.6943577344</v>
      </c>
      <c r="AF131" s="163">
        <f t="shared" si="7"/>
        <v>6084.172766806224</v>
      </c>
      <c r="AH131" s="165">
        <f t="shared" si="8"/>
        <v>0</v>
      </c>
      <c r="AI131" s="165">
        <f t="shared" si="9"/>
        <v>1</v>
      </c>
      <c r="AJ131" s="165">
        <f t="shared" si="10"/>
        <v>1</v>
      </c>
    </row>
    <row r="132" spans="1:36" x14ac:dyDescent="0.25">
      <c r="A132" s="47">
        <v>127</v>
      </c>
      <c r="C132" s="100">
        <v>4.4811017629934674E-3</v>
      </c>
      <c r="D132" s="100">
        <v>1.1626133681207906E-2</v>
      </c>
      <c r="E132" s="100">
        <v>4.2734670966916963E-5</v>
      </c>
      <c r="F132" s="100">
        <v>0</v>
      </c>
      <c r="G132" s="100">
        <v>0.04</v>
      </c>
      <c r="H132" s="100">
        <v>3.7417663718882443E-2</v>
      </c>
      <c r="I132" s="100">
        <v>2.5496231708073913E-2</v>
      </c>
      <c r="J132" s="100">
        <v>7.1214038276825598E-3</v>
      </c>
      <c r="K132" s="100">
        <v>5.7682820038231775E-3</v>
      </c>
      <c r="L132" s="148">
        <v>92.438280187714923</v>
      </c>
      <c r="M132" s="148">
        <v>120</v>
      </c>
      <c r="N132" s="148">
        <v>548</v>
      </c>
      <c r="O132" s="148">
        <v>9132</v>
      </c>
      <c r="P132" s="148">
        <v>100</v>
      </c>
      <c r="Q132" s="148">
        <v>25</v>
      </c>
      <c r="R132" s="100">
        <v>0.93659910060435914</v>
      </c>
      <c r="S132" s="100">
        <v>0.47660819592130799</v>
      </c>
      <c r="T132" s="100">
        <v>9.8545449932651765E-3</v>
      </c>
      <c r="U132" s="100">
        <v>0.97863732675709958</v>
      </c>
      <c r="W132" s="148">
        <v>15.300823734571003</v>
      </c>
      <c r="X132" s="149">
        <v>485.17815580026468</v>
      </c>
      <c r="Y132" s="149">
        <v>15.357260777709497</v>
      </c>
      <c r="Z132" s="149">
        <v>613.53480704784431</v>
      </c>
      <c r="AA132" s="149">
        <v>5.6437043138494403E-2</v>
      </c>
      <c r="AB132" s="149">
        <v>128.35665124757963</v>
      </c>
      <c r="AD132" s="163">
        <f t="shared" si="6"/>
        <v>1529597.1953012999</v>
      </c>
      <c r="AE132" s="163">
        <f t="shared" si="11"/>
        <v>1535112.542963902</v>
      </c>
      <c r="AF132" s="163">
        <f t="shared" si="7"/>
        <v>5515.3476626018601</v>
      </c>
      <c r="AH132" s="165">
        <f t="shared" si="8"/>
        <v>0</v>
      </c>
      <c r="AI132" s="165">
        <f t="shared" si="9"/>
        <v>1</v>
      </c>
      <c r="AJ132" s="165">
        <f t="shared" si="10"/>
        <v>1</v>
      </c>
    </row>
    <row r="133" spans="1:36" x14ac:dyDescent="0.25">
      <c r="A133" s="47">
        <v>128</v>
      </c>
      <c r="C133" s="100">
        <v>6.3948131528637209E-3</v>
      </c>
      <c r="D133" s="100">
        <v>1.3086229727625076E-2</v>
      </c>
      <c r="E133" s="100">
        <v>3.7804943561285178E-7</v>
      </c>
      <c r="F133" s="100">
        <v>0</v>
      </c>
      <c r="G133" s="100">
        <v>0.04</v>
      </c>
      <c r="H133" s="100">
        <v>3.7417663718882443E-2</v>
      </c>
      <c r="I133" s="100">
        <v>2.5496231708073913E-2</v>
      </c>
      <c r="J133" s="100">
        <v>7.1214038276825598E-3</v>
      </c>
      <c r="K133" s="100">
        <v>5.7682820038231775E-3</v>
      </c>
      <c r="L133" s="148">
        <v>92.438280187714923</v>
      </c>
      <c r="M133" s="148">
        <v>120</v>
      </c>
      <c r="N133" s="148">
        <v>548</v>
      </c>
      <c r="O133" s="148">
        <v>9132</v>
      </c>
      <c r="P133" s="148">
        <v>100</v>
      </c>
      <c r="Q133" s="148">
        <v>25</v>
      </c>
      <c r="R133" s="100">
        <v>0.64046459035251169</v>
      </c>
      <c r="S133" s="100">
        <v>2.2766303610397689E-2</v>
      </c>
      <c r="T133" s="100">
        <v>0.27786264485655571</v>
      </c>
      <c r="U133" s="100">
        <v>0.97721424233341658</v>
      </c>
      <c r="W133" s="148">
        <v>15.155537514155439</v>
      </c>
      <c r="X133" s="149">
        <v>487.88851077385016</v>
      </c>
      <c r="Y133" s="149">
        <v>15.194723603243501</v>
      </c>
      <c r="Z133" s="149">
        <v>617.33269689763847</v>
      </c>
      <c r="AA133" s="149">
        <v>3.9186089088062204E-2</v>
      </c>
      <c r="AB133" s="149">
        <v>129.44418612378831</v>
      </c>
      <c r="AD133" s="163">
        <f t="shared" si="6"/>
        <v>1515065.8629047701</v>
      </c>
      <c r="AE133" s="163">
        <f t="shared" si="11"/>
        <v>1518855.0276274525</v>
      </c>
      <c r="AF133" s="163">
        <f t="shared" si="7"/>
        <v>3789.1647226824321</v>
      </c>
      <c r="AH133" s="165">
        <f t="shared" si="8"/>
        <v>0</v>
      </c>
      <c r="AI133" s="165">
        <f t="shared" si="9"/>
        <v>1</v>
      </c>
      <c r="AJ133" s="165">
        <f t="shared" si="10"/>
        <v>1</v>
      </c>
    </row>
    <row r="134" spans="1:36" x14ac:dyDescent="0.25">
      <c r="A134" s="47">
        <v>129</v>
      </c>
      <c r="C134" s="100">
        <v>7.1901124352496959E-3</v>
      </c>
      <c r="D134" s="100">
        <v>1.1764829175573754E-2</v>
      </c>
      <c r="E134" s="100">
        <v>2.3883425531434632E-4</v>
      </c>
      <c r="F134" s="100">
        <v>0</v>
      </c>
      <c r="G134" s="100">
        <v>0.04</v>
      </c>
      <c r="H134" s="100">
        <v>3.7417663718882443E-2</v>
      </c>
      <c r="I134" s="100">
        <v>2.5496231708073913E-2</v>
      </c>
      <c r="J134" s="100">
        <v>7.1214038276825598E-3</v>
      </c>
      <c r="K134" s="100">
        <v>5.7682820038231775E-3</v>
      </c>
      <c r="L134" s="148">
        <v>92.438280187714923</v>
      </c>
      <c r="M134" s="148">
        <v>120</v>
      </c>
      <c r="N134" s="148">
        <v>548</v>
      </c>
      <c r="O134" s="148">
        <v>9132</v>
      </c>
      <c r="P134" s="148">
        <v>100</v>
      </c>
      <c r="Q134" s="148">
        <v>25</v>
      </c>
      <c r="R134" s="100">
        <v>0.44116043403971278</v>
      </c>
      <c r="S134" s="100">
        <v>0.72232957000440112</v>
      </c>
      <c r="T134" s="100">
        <v>0.203331838360438</v>
      </c>
      <c r="U134" s="100">
        <v>0.52961476122004059</v>
      </c>
      <c r="W134" s="148">
        <v>15.810739204848499</v>
      </c>
      <c r="X134" s="149">
        <v>508.63039867242844</v>
      </c>
      <c r="Y134" s="149">
        <v>15.857637648951766</v>
      </c>
      <c r="Z134" s="149">
        <v>618.83102502146767</v>
      </c>
      <c r="AA134" s="149">
        <v>4.6898444103266712E-2</v>
      </c>
      <c r="AB134" s="149">
        <v>110.20062634903923</v>
      </c>
      <c r="AD134" s="163">
        <f t="shared" ref="AD134:AD197" si="12">W134*cRatio-X134</f>
        <v>1580565.2900861774</v>
      </c>
      <c r="AE134" s="163">
        <f t="shared" si="11"/>
        <v>1585144.9338701551</v>
      </c>
      <c r="AF134" s="163">
        <f t="shared" si="7"/>
        <v>4579.6437839776318</v>
      </c>
      <c r="AH134" s="165">
        <f t="shared" si="8"/>
        <v>0</v>
      </c>
      <c r="AI134" s="165">
        <f t="shared" si="9"/>
        <v>1</v>
      </c>
      <c r="AJ134" s="165">
        <f t="shared" si="10"/>
        <v>1</v>
      </c>
    </row>
    <row r="135" spans="1:36" x14ac:dyDescent="0.25">
      <c r="A135" s="47">
        <v>130</v>
      </c>
      <c r="C135" s="100">
        <v>4.9368501005056858E-3</v>
      </c>
      <c r="D135" s="100">
        <v>1.3925998195755795E-2</v>
      </c>
      <c r="E135" s="100">
        <v>1.0345447813735592E-5</v>
      </c>
      <c r="F135" s="100">
        <v>0</v>
      </c>
      <c r="G135" s="100">
        <v>0.04</v>
      </c>
      <c r="H135" s="100">
        <v>3.7417663718882443E-2</v>
      </c>
      <c r="I135" s="100">
        <v>2.5496231708073913E-2</v>
      </c>
      <c r="J135" s="100">
        <v>7.1214038276825598E-3</v>
      </c>
      <c r="K135" s="100">
        <v>5.7682820038231775E-3</v>
      </c>
      <c r="L135" s="148">
        <v>92.438280187714923</v>
      </c>
      <c r="M135" s="148">
        <v>120</v>
      </c>
      <c r="N135" s="148">
        <v>548</v>
      </c>
      <c r="O135" s="148">
        <v>9132</v>
      </c>
      <c r="P135" s="148">
        <v>100</v>
      </c>
      <c r="Q135" s="148">
        <v>25</v>
      </c>
      <c r="R135" s="100">
        <v>0.66171420215959187</v>
      </c>
      <c r="S135" s="100">
        <v>0.97908912289127237</v>
      </c>
      <c r="T135" s="100">
        <v>4.3588609491594169E-3</v>
      </c>
      <c r="U135" s="100">
        <v>5.3803420675027073E-5</v>
      </c>
      <c r="W135" s="148">
        <v>15.280818154947633</v>
      </c>
      <c r="X135" s="149">
        <v>480.78919994572465</v>
      </c>
      <c r="Y135" s="149">
        <v>15.333294929006373</v>
      </c>
      <c r="Z135" s="149">
        <v>607.06829074585676</v>
      </c>
      <c r="AA135" s="149">
        <v>5.2476774058739295E-2</v>
      </c>
      <c r="AB135" s="149">
        <v>126.27909080013211</v>
      </c>
      <c r="AD135" s="163">
        <f t="shared" si="12"/>
        <v>1527601.0262948177</v>
      </c>
      <c r="AE135" s="163">
        <f t="shared" si="11"/>
        <v>1532722.4246098914</v>
      </c>
      <c r="AF135" s="163">
        <f t="shared" ref="AF135:AF198" si="13">AA135*cRatio-AB135</f>
        <v>5121.3983150737968</v>
      </c>
      <c r="AH135" s="165">
        <f t="shared" ref="AH135:AH198" si="14">IF(MAX(AD135:AE135)=AD135,1,0)</f>
        <v>0</v>
      </c>
      <c r="AI135" s="165">
        <f t="shared" ref="AI135:AI198" si="15">IF(MAX(AD135:AE135)=AE135,1,0)</f>
        <v>1</v>
      </c>
      <c r="AJ135" s="165">
        <f t="shared" ref="AJ135:AJ198" si="16">IF(AF135&gt;0,1,0)</f>
        <v>1</v>
      </c>
    </row>
    <row r="136" spans="1:36" x14ac:dyDescent="0.25">
      <c r="A136" s="47">
        <v>131</v>
      </c>
      <c r="C136" s="100">
        <v>4.8550451029620483E-3</v>
      </c>
      <c r="D136" s="100">
        <v>1.3922923215481386E-2</v>
      </c>
      <c r="E136" s="100">
        <v>4.8784612424327606E-5</v>
      </c>
      <c r="F136" s="100">
        <v>0</v>
      </c>
      <c r="G136" s="100">
        <v>0.04</v>
      </c>
      <c r="H136" s="100">
        <v>3.7417663718882443E-2</v>
      </c>
      <c r="I136" s="100">
        <v>2.5496231708073913E-2</v>
      </c>
      <c r="J136" s="100">
        <v>7.1214038276825598E-3</v>
      </c>
      <c r="K136" s="100">
        <v>5.7682820038231775E-3</v>
      </c>
      <c r="L136" s="148">
        <v>92.438280187714923</v>
      </c>
      <c r="M136" s="148">
        <v>120</v>
      </c>
      <c r="N136" s="148">
        <v>548</v>
      </c>
      <c r="O136" s="148">
        <v>9132</v>
      </c>
      <c r="P136" s="148">
        <v>100</v>
      </c>
      <c r="Q136" s="148">
        <v>25</v>
      </c>
      <c r="R136" s="100">
        <v>0.73117600544801076</v>
      </c>
      <c r="S136" s="100">
        <v>0.48604455085371973</v>
      </c>
      <c r="T136" s="100">
        <v>0.11049992818638654</v>
      </c>
      <c r="U136" s="100">
        <v>0.93866388799357647</v>
      </c>
      <c r="W136" s="148">
        <v>15.411994783228122</v>
      </c>
      <c r="X136" s="149">
        <v>502.9855596548133</v>
      </c>
      <c r="Y136" s="149">
        <v>15.460575660566889</v>
      </c>
      <c r="Z136" s="149">
        <v>606.74699703539341</v>
      </c>
      <c r="AA136" s="149">
        <v>4.8580877338766371E-2</v>
      </c>
      <c r="AB136" s="149">
        <v>103.76143738058011</v>
      </c>
      <c r="AD136" s="163">
        <f t="shared" si="12"/>
        <v>1540696.4927631572</v>
      </c>
      <c r="AE136" s="163">
        <f t="shared" si="11"/>
        <v>1545450.8190596534</v>
      </c>
      <c r="AF136" s="163">
        <f t="shared" si="13"/>
        <v>4754.3262964960568</v>
      </c>
      <c r="AH136" s="165">
        <f t="shared" si="14"/>
        <v>0</v>
      </c>
      <c r="AI136" s="165">
        <f t="shared" si="15"/>
        <v>1</v>
      </c>
      <c r="AJ136" s="165">
        <f t="shared" si="16"/>
        <v>1</v>
      </c>
    </row>
    <row r="137" spans="1:36" x14ac:dyDescent="0.25">
      <c r="A137" s="47">
        <v>132</v>
      </c>
      <c r="C137" s="100">
        <v>4.6928374676358103E-3</v>
      </c>
      <c r="D137" s="100">
        <v>1.0932007013316317E-2</v>
      </c>
      <c r="E137" s="100">
        <v>3.3035898428766467E-6</v>
      </c>
      <c r="F137" s="100">
        <v>0</v>
      </c>
      <c r="G137" s="100">
        <v>0.04</v>
      </c>
      <c r="H137" s="100">
        <v>3.7417663718882443E-2</v>
      </c>
      <c r="I137" s="100">
        <v>2.5496231708073913E-2</v>
      </c>
      <c r="J137" s="100">
        <v>7.1214038276825598E-3</v>
      </c>
      <c r="K137" s="100">
        <v>5.7682820038231775E-3</v>
      </c>
      <c r="L137" s="148">
        <v>92.438280187714923</v>
      </c>
      <c r="M137" s="148">
        <v>120</v>
      </c>
      <c r="N137" s="148">
        <v>548</v>
      </c>
      <c r="O137" s="148">
        <v>9132</v>
      </c>
      <c r="P137" s="148">
        <v>100</v>
      </c>
      <c r="Q137" s="148">
        <v>25</v>
      </c>
      <c r="R137" s="100">
        <v>0.52069302222868874</v>
      </c>
      <c r="S137" s="100">
        <v>5.1689720106898929E-2</v>
      </c>
      <c r="T137" s="100">
        <v>0.67737644090930249</v>
      </c>
      <c r="U137" s="100">
        <v>8.4030805829663647E-3</v>
      </c>
      <c r="W137" s="148">
        <v>15.244473111460069</v>
      </c>
      <c r="X137" s="149">
        <v>463.93477176062612</v>
      </c>
      <c r="Y137" s="149">
        <v>15.287482256658627</v>
      </c>
      <c r="Z137" s="149">
        <v>595.95904964549675</v>
      </c>
      <c r="AA137" s="149">
        <v>4.3009145198558585E-2</v>
      </c>
      <c r="AB137" s="149">
        <v>132.02427788487063</v>
      </c>
      <c r="AD137" s="163">
        <f t="shared" si="12"/>
        <v>1523983.3763742463</v>
      </c>
      <c r="AE137" s="163">
        <f t="shared" si="11"/>
        <v>1528152.2666162171</v>
      </c>
      <c r="AF137" s="163">
        <f t="shared" si="13"/>
        <v>4168.8902419709875</v>
      </c>
      <c r="AH137" s="165">
        <f t="shared" si="14"/>
        <v>0</v>
      </c>
      <c r="AI137" s="165">
        <f t="shared" si="15"/>
        <v>1</v>
      </c>
      <c r="AJ137" s="165">
        <f t="shared" si="16"/>
        <v>1</v>
      </c>
    </row>
    <row r="138" spans="1:36" x14ac:dyDescent="0.25">
      <c r="A138" s="47">
        <v>133</v>
      </c>
      <c r="C138" s="100">
        <v>4.6243306073013397E-3</v>
      </c>
      <c r="D138" s="100">
        <v>1.2082767529501548E-2</v>
      </c>
      <c r="E138" s="100">
        <v>4.9216184703571031E-4</v>
      </c>
      <c r="F138" s="100">
        <v>0</v>
      </c>
      <c r="G138" s="100">
        <v>0.04</v>
      </c>
      <c r="H138" s="100">
        <v>3.7417663718882443E-2</v>
      </c>
      <c r="I138" s="100">
        <v>2.5496231708073913E-2</v>
      </c>
      <c r="J138" s="100">
        <v>7.1214038276825598E-3</v>
      </c>
      <c r="K138" s="100">
        <v>5.7682820038231775E-3</v>
      </c>
      <c r="L138" s="148">
        <v>92.438280187714923</v>
      </c>
      <c r="M138" s="148">
        <v>120</v>
      </c>
      <c r="N138" s="148">
        <v>548</v>
      </c>
      <c r="O138" s="148">
        <v>9132</v>
      </c>
      <c r="P138" s="148">
        <v>100</v>
      </c>
      <c r="Q138" s="148">
        <v>25</v>
      </c>
      <c r="R138" s="100">
        <v>0.86621326703693335</v>
      </c>
      <c r="S138" s="100">
        <v>0.79809425817851964</v>
      </c>
      <c r="T138" s="100">
        <v>0.99133187025886715</v>
      </c>
      <c r="U138" s="100">
        <v>0.38281812765163559</v>
      </c>
      <c r="W138" s="148">
        <v>15.676154265514722</v>
      </c>
      <c r="X138" s="149">
        <v>586.984108621161</v>
      </c>
      <c r="Y138" s="149">
        <v>15.73843796645874</v>
      </c>
      <c r="Z138" s="149">
        <v>615.90341884418933</v>
      </c>
      <c r="AA138" s="149">
        <v>6.228370094401825E-2</v>
      </c>
      <c r="AB138" s="149">
        <v>28.919310223028333</v>
      </c>
      <c r="AD138" s="163">
        <f t="shared" si="12"/>
        <v>1567028.4424428509</v>
      </c>
      <c r="AE138" s="163">
        <f t="shared" ref="AE138:AE201" si="17">Y138*cRatio-Z138</f>
        <v>1573227.8932270298</v>
      </c>
      <c r="AF138" s="163">
        <f t="shared" si="13"/>
        <v>6199.4507841787963</v>
      </c>
      <c r="AH138" s="165">
        <f t="shared" si="14"/>
        <v>0</v>
      </c>
      <c r="AI138" s="165">
        <f t="shared" si="15"/>
        <v>1</v>
      </c>
      <c r="AJ138" s="165">
        <f t="shared" si="16"/>
        <v>1</v>
      </c>
    </row>
    <row r="139" spans="1:36" x14ac:dyDescent="0.25">
      <c r="A139" s="47">
        <v>134</v>
      </c>
      <c r="C139" s="100">
        <v>5.7124911331645212E-3</v>
      </c>
      <c r="D139" s="100">
        <v>1.3752983417327336E-2</v>
      </c>
      <c r="E139" s="100">
        <v>1.4411066652104968E-6</v>
      </c>
      <c r="F139" s="100">
        <v>0</v>
      </c>
      <c r="G139" s="100">
        <v>0.04</v>
      </c>
      <c r="H139" s="100">
        <v>3.7417663718882443E-2</v>
      </c>
      <c r="I139" s="100">
        <v>2.5496231708073913E-2</v>
      </c>
      <c r="J139" s="100">
        <v>7.1214038276825598E-3</v>
      </c>
      <c r="K139" s="100">
        <v>5.7682820038231775E-3</v>
      </c>
      <c r="L139" s="148">
        <v>92.438280187714923</v>
      </c>
      <c r="M139" s="148">
        <v>120</v>
      </c>
      <c r="N139" s="148">
        <v>548</v>
      </c>
      <c r="O139" s="148">
        <v>9132</v>
      </c>
      <c r="P139" s="148">
        <v>100</v>
      </c>
      <c r="Q139" s="148">
        <v>25</v>
      </c>
      <c r="R139" s="100">
        <v>0.69739346656236556</v>
      </c>
      <c r="S139" s="100">
        <v>0.72051240147170181</v>
      </c>
      <c r="T139" s="100">
        <v>2.573885962008238E-3</v>
      </c>
      <c r="U139" s="100">
        <v>0.91714280879700238</v>
      </c>
      <c r="W139" s="148">
        <v>14.676296866463014</v>
      </c>
      <c r="X139" s="149">
        <v>633.56453968546305</v>
      </c>
      <c r="Y139" s="149">
        <v>14.755434176493877</v>
      </c>
      <c r="Z139" s="149">
        <v>626.75435223754891</v>
      </c>
      <c r="AA139" s="149">
        <v>7.9137310030862551E-2</v>
      </c>
      <c r="AB139" s="149">
        <v>-6.8101874479141316</v>
      </c>
      <c r="AD139" s="163">
        <f t="shared" si="12"/>
        <v>1466996.1221066159</v>
      </c>
      <c r="AE139" s="163">
        <f t="shared" si="17"/>
        <v>1474916.6632971501</v>
      </c>
      <c r="AF139" s="163">
        <f t="shared" si="13"/>
        <v>7920.5411905341698</v>
      </c>
      <c r="AH139" s="165">
        <f t="shared" si="14"/>
        <v>0</v>
      </c>
      <c r="AI139" s="165">
        <f t="shared" si="15"/>
        <v>1</v>
      </c>
      <c r="AJ139" s="165">
        <f t="shared" si="16"/>
        <v>1</v>
      </c>
    </row>
    <row r="140" spans="1:36" x14ac:dyDescent="0.25">
      <c r="A140" s="47">
        <v>135</v>
      </c>
      <c r="C140" s="100">
        <v>5.7048397419644514E-3</v>
      </c>
      <c r="D140" s="100">
        <v>1.3612770473784397E-2</v>
      </c>
      <c r="E140" s="100">
        <v>2.8426965324296401E-6</v>
      </c>
      <c r="F140" s="100">
        <v>0</v>
      </c>
      <c r="G140" s="100">
        <v>0.04</v>
      </c>
      <c r="H140" s="100">
        <v>3.7417663718882443E-2</v>
      </c>
      <c r="I140" s="100">
        <v>2.5496231708073913E-2</v>
      </c>
      <c r="J140" s="100">
        <v>7.1214038276825598E-3</v>
      </c>
      <c r="K140" s="100">
        <v>5.7682820038231775E-3</v>
      </c>
      <c r="L140" s="148">
        <v>92.438280187714923</v>
      </c>
      <c r="M140" s="148">
        <v>120</v>
      </c>
      <c r="N140" s="148">
        <v>548</v>
      </c>
      <c r="O140" s="148">
        <v>9132</v>
      </c>
      <c r="P140" s="148">
        <v>100</v>
      </c>
      <c r="Q140" s="148">
        <v>25</v>
      </c>
      <c r="R140" s="100">
        <v>0.79999220556705286</v>
      </c>
      <c r="S140" s="100">
        <v>0.76056570912607047</v>
      </c>
      <c r="T140" s="100">
        <v>0.32607491431506752</v>
      </c>
      <c r="U140" s="100">
        <v>6.8552746342245149E-6</v>
      </c>
      <c r="W140" s="148">
        <v>14.518740870513479</v>
      </c>
      <c r="X140" s="149">
        <v>496.07777263697164</v>
      </c>
      <c r="Y140" s="149">
        <v>14.551346129651074</v>
      </c>
      <c r="Z140" s="149">
        <v>619.16969461718338</v>
      </c>
      <c r="AA140" s="149">
        <v>3.2605259137595155E-2</v>
      </c>
      <c r="AB140" s="149">
        <v>123.09192198021174</v>
      </c>
      <c r="AD140" s="163">
        <f t="shared" si="12"/>
        <v>1451378.0092787109</v>
      </c>
      <c r="AE140" s="163">
        <f t="shared" si="17"/>
        <v>1454515.4432704903</v>
      </c>
      <c r="AF140" s="163">
        <f t="shared" si="13"/>
        <v>3137.4339917793036</v>
      </c>
      <c r="AH140" s="165">
        <f t="shared" si="14"/>
        <v>0</v>
      </c>
      <c r="AI140" s="165">
        <f t="shared" si="15"/>
        <v>1</v>
      </c>
      <c r="AJ140" s="165">
        <f t="shared" si="16"/>
        <v>1</v>
      </c>
    </row>
    <row r="141" spans="1:36" x14ac:dyDescent="0.25">
      <c r="A141" s="47">
        <v>136</v>
      </c>
      <c r="C141" s="100">
        <v>1.0147158703815551E-2</v>
      </c>
      <c r="D141" s="100">
        <v>1.2935704237246437E-2</v>
      </c>
      <c r="E141" s="100">
        <v>1.8402532650327261E-5</v>
      </c>
      <c r="F141" s="100">
        <v>0</v>
      </c>
      <c r="G141" s="100">
        <v>0.04</v>
      </c>
      <c r="H141" s="100">
        <v>3.7417663718882443E-2</v>
      </c>
      <c r="I141" s="100">
        <v>2.5496231708073913E-2</v>
      </c>
      <c r="J141" s="100">
        <v>7.1214038276825598E-3</v>
      </c>
      <c r="K141" s="100">
        <v>5.7682820038231775E-3</v>
      </c>
      <c r="L141" s="148">
        <v>92.438280187714923</v>
      </c>
      <c r="M141" s="148">
        <v>120</v>
      </c>
      <c r="N141" s="148">
        <v>548</v>
      </c>
      <c r="O141" s="148">
        <v>9132</v>
      </c>
      <c r="P141" s="148">
        <v>100</v>
      </c>
      <c r="Q141" s="148">
        <v>25</v>
      </c>
      <c r="R141" s="100">
        <v>0.7110453176312862</v>
      </c>
      <c r="S141" s="100">
        <v>0.98861055351117755</v>
      </c>
      <c r="T141" s="100">
        <v>0.79882800602705695</v>
      </c>
      <c r="U141" s="100">
        <v>0.55004299285304659</v>
      </c>
      <c r="W141" s="148">
        <v>13.615222066558166</v>
      </c>
      <c r="X141" s="149">
        <v>504.82277704157065</v>
      </c>
      <c r="Y141" s="149">
        <v>13.640927085322032</v>
      </c>
      <c r="Z141" s="149">
        <v>621.84095430572688</v>
      </c>
      <c r="AA141" s="149">
        <v>2.5705018763865439E-2</v>
      </c>
      <c r="AB141" s="149">
        <v>117.01817726415624</v>
      </c>
      <c r="AD141" s="163">
        <f t="shared" si="12"/>
        <v>1361017.3838787752</v>
      </c>
      <c r="AE141" s="163">
        <f t="shared" si="17"/>
        <v>1363470.8675778974</v>
      </c>
      <c r="AF141" s="163">
        <f t="shared" si="13"/>
        <v>2453.4836991223874</v>
      </c>
      <c r="AH141" s="165">
        <f t="shared" si="14"/>
        <v>0</v>
      </c>
      <c r="AI141" s="165">
        <f t="shared" si="15"/>
        <v>1</v>
      </c>
      <c r="AJ141" s="165">
        <f t="shared" si="16"/>
        <v>1</v>
      </c>
    </row>
    <row r="142" spans="1:36" x14ac:dyDescent="0.25">
      <c r="A142" s="47">
        <v>137</v>
      </c>
      <c r="C142" s="100">
        <v>3.8461683459937107E-3</v>
      </c>
      <c r="D142" s="100">
        <v>1.2048959298817441E-2</v>
      </c>
      <c r="E142" s="100">
        <v>2.1312480056457461E-5</v>
      </c>
      <c r="F142" s="100">
        <v>0</v>
      </c>
      <c r="G142" s="100">
        <v>0.04</v>
      </c>
      <c r="H142" s="100">
        <v>3.7417663718882443E-2</v>
      </c>
      <c r="I142" s="100">
        <v>2.5496231708073913E-2</v>
      </c>
      <c r="J142" s="100">
        <v>7.1214038276825598E-3</v>
      </c>
      <c r="K142" s="100">
        <v>5.7682820038231775E-3</v>
      </c>
      <c r="L142" s="148">
        <v>92.438280187714923</v>
      </c>
      <c r="M142" s="148">
        <v>120</v>
      </c>
      <c r="N142" s="148">
        <v>548</v>
      </c>
      <c r="O142" s="148">
        <v>9132</v>
      </c>
      <c r="P142" s="148">
        <v>100</v>
      </c>
      <c r="Q142" s="148">
        <v>25</v>
      </c>
      <c r="R142" s="100">
        <v>0.66367640181251164</v>
      </c>
      <c r="S142" s="100">
        <v>0.42132879794444894</v>
      </c>
      <c r="T142" s="100">
        <v>0.82889022128199352</v>
      </c>
      <c r="U142" s="100">
        <v>1.8889337958845997E-8</v>
      </c>
      <c r="W142" s="148">
        <v>14.751367931572876</v>
      </c>
      <c r="X142" s="149">
        <v>452.7846444661547</v>
      </c>
      <c r="Y142" s="149">
        <v>14.789986522560474</v>
      </c>
      <c r="Z142" s="149">
        <v>592.63596538246691</v>
      </c>
      <c r="AA142" s="149">
        <v>3.8618590987598012E-2</v>
      </c>
      <c r="AB142" s="149">
        <v>139.8513209163122</v>
      </c>
      <c r="AD142" s="163">
        <f t="shared" si="12"/>
        <v>1474684.0085128215</v>
      </c>
      <c r="AE142" s="163">
        <f t="shared" si="17"/>
        <v>1478406.0162906649</v>
      </c>
      <c r="AF142" s="163">
        <f t="shared" si="13"/>
        <v>3722.0077778434893</v>
      </c>
      <c r="AH142" s="165">
        <f t="shared" si="14"/>
        <v>0</v>
      </c>
      <c r="AI142" s="165">
        <f t="shared" si="15"/>
        <v>1</v>
      </c>
      <c r="AJ142" s="165">
        <f t="shared" si="16"/>
        <v>1</v>
      </c>
    </row>
    <row r="143" spans="1:36" x14ac:dyDescent="0.25">
      <c r="A143" s="47">
        <v>138</v>
      </c>
      <c r="C143" s="100">
        <v>3.2552097827519802E-3</v>
      </c>
      <c r="D143" s="100">
        <v>1.1350496328540736E-2</v>
      </c>
      <c r="E143" s="100">
        <v>1.0299539449587503E-4</v>
      </c>
      <c r="F143" s="100">
        <v>0</v>
      </c>
      <c r="G143" s="100">
        <v>0.04</v>
      </c>
      <c r="H143" s="100">
        <v>3.7417663718882443E-2</v>
      </c>
      <c r="I143" s="100">
        <v>2.5496231708073913E-2</v>
      </c>
      <c r="J143" s="100">
        <v>7.1214038276825598E-3</v>
      </c>
      <c r="K143" s="100">
        <v>5.7682820038231775E-3</v>
      </c>
      <c r="L143" s="148">
        <v>92.438280187714923</v>
      </c>
      <c r="M143" s="148">
        <v>120</v>
      </c>
      <c r="N143" s="148">
        <v>548</v>
      </c>
      <c r="O143" s="148">
        <v>9132</v>
      </c>
      <c r="P143" s="148">
        <v>100</v>
      </c>
      <c r="Q143" s="148">
        <v>25</v>
      </c>
      <c r="R143" s="100">
        <v>0.60199501789482202</v>
      </c>
      <c r="S143" s="100">
        <v>3.1001243020509017E-4</v>
      </c>
      <c r="T143" s="100">
        <v>7.7031892092130228E-3</v>
      </c>
      <c r="U143" s="100">
        <v>4.1605300226482115E-6</v>
      </c>
      <c r="W143" s="148">
        <v>13.841182286505854</v>
      </c>
      <c r="X143" s="149">
        <v>518.01383719485852</v>
      </c>
      <c r="Y143" s="149">
        <v>13.873794346833163</v>
      </c>
      <c r="Z143" s="149">
        <v>609.52559293139029</v>
      </c>
      <c r="AA143" s="149">
        <v>3.2612060327309678E-2</v>
      </c>
      <c r="AB143" s="149">
        <v>91.511755736531768</v>
      </c>
      <c r="AD143" s="163">
        <f t="shared" si="12"/>
        <v>1383600.2148133905</v>
      </c>
      <c r="AE143" s="163">
        <f t="shared" si="17"/>
        <v>1386769.9090903851</v>
      </c>
      <c r="AF143" s="163">
        <f t="shared" si="13"/>
        <v>3169.6942769944362</v>
      </c>
      <c r="AH143" s="165">
        <f t="shared" si="14"/>
        <v>0</v>
      </c>
      <c r="AI143" s="165">
        <f t="shared" si="15"/>
        <v>1</v>
      </c>
      <c r="AJ143" s="165">
        <f t="shared" si="16"/>
        <v>1</v>
      </c>
    </row>
    <row r="144" spans="1:36" x14ac:dyDescent="0.25">
      <c r="A144" s="47">
        <v>139</v>
      </c>
      <c r="C144" s="100">
        <v>5.0411115156604692E-3</v>
      </c>
      <c r="D144" s="100">
        <v>8.8802129855427361E-3</v>
      </c>
      <c r="E144" s="100">
        <v>1.9966986254282837E-4</v>
      </c>
      <c r="F144" s="100">
        <v>0</v>
      </c>
      <c r="G144" s="100">
        <v>0.04</v>
      </c>
      <c r="H144" s="100">
        <v>3.7417663718882443E-2</v>
      </c>
      <c r="I144" s="100">
        <v>2.5496231708073913E-2</v>
      </c>
      <c r="J144" s="100">
        <v>7.1214038276825598E-3</v>
      </c>
      <c r="K144" s="100">
        <v>5.7682820038231775E-3</v>
      </c>
      <c r="L144" s="148">
        <v>92.438280187714923</v>
      </c>
      <c r="M144" s="148">
        <v>120</v>
      </c>
      <c r="N144" s="148">
        <v>548</v>
      </c>
      <c r="O144" s="148">
        <v>9132</v>
      </c>
      <c r="P144" s="148">
        <v>100</v>
      </c>
      <c r="Q144" s="148">
        <v>25</v>
      </c>
      <c r="R144" s="100">
        <v>0.90623617670220447</v>
      </c>
      <c r="S144" s="100">
        <v>0.99944477535209786</v>
      </c>
      <c r="T144" s="100">
        <v>0.96191517469071386</v>
      </c>
      <c r="U144" s="100">
        <v>2.837923034930049E-2</v>
      </c>
      <c r="W144" s="148">
        <v>14.933261240111129</v>
      </c>
      <c r="X144" s="149">
        <v>477.36177031937996</v>
      </c>
      <c r="Y144" s="149">
        <v>14.961836394418984</v>
      </c>
      <c r="Z144" s="149">
        <v>605.43569670280181</v>
      </c>
      <c r="AA144" s="149">
        <v>2.8575154307855399E-2</v>
      </c>
      <c r="AB144" s="149">
        <v>128.07392638342185</v>
      </c>
      <c r="AD144" s="163">
        <f t="shared" si="12"/>
        <v>1492848.7622407936</v>
      </c>
      <c r="AE144" s="163">
        <f t="shared" si="17"/>
        <v>1495578.2037451956</v>
      </c>
      <c r="AF144" s="163">
        <f t="shared" si="13"/>
        <v>2729.441504402118</v>
      </c>
      <c r="AH144" s="165">
        <f t="shared" si="14"/>
        <v>0</v>
      </c>
      <c r="AI144" s="165">
        <f t="shared" si="15"/>
        <v>1</v>
      </c>
      <c r="AJ144" s="165">
        <f t="shared" si="16"/>
        <v>1</v>
      </c>
    </row>
    <row r="145" spans="1:36" x14ac:dyDescent="0.25">
      <c r="A145" s="47">
        <v>140</v>
      </c>
      <c r="C145" s="100">
        <v>4.342500526867089E-3</v>
      </c>
      <c r="D145" s="100">
        <v>1.0615940180626391E-2</v>
      </c>
      <c r="E145" s="100">
        <v>2.100574264650712E-4</v>
      </c>
      <c r="F145" s="100">
        <v>0</v>
      </c>
      <c r="G145" s="100">
        <v>0.04</v>
      </c>
      <c r="H145" s="100">
        <v>3.7417663718882443E-2</v>
      </c>
      <c r="I145" s="100">
        <v>2.5496231708073913E-2</v>
      </c>
      <c r="J145" s="100">
        <v>7.1214038276825598E-3</v>
      </c>
      <c r="K145" s="100">
        <v>5.7682820038231775E-3</v>
      </c>
      <c r="L145" s="148">
        <v>92.438280187714923</v>
      </c>
      <c r="M145" s="148">
        <v>120</v>
      </c>
      <c r="N145" s="148">
        <v>548</v>
      </c>
      <c r="O145" s="148">
        <v>9132</v>
      </c>
      <c r="P145" s="148">
        <v>100</v>
      </c>
      <c r="Q145" s="148">
        <v>25</v>
      </c>
      <c r="R145" s="100">
        <v>0.6405357982410832</v>
      </c>
      <c r="S145" s="100">
        <v>0.94467168292405523</v>
      </c>
      <c r="T145" s="100">
        <v>0.9965625489026585</v>
      </c>
      <c r="U145" s="100">
        <v>6.9900742167344405E-7</v>
      </c>
      <c r="W145" s="148">
        <v>14.336392342120886</v>
      </c>
      <c r="X145" s="149">
        <v>488.34940000103404</v>
      </c>
      <c r="Y145" s="149">
        <v>14.394052520696537</v>
      </c>
      <c r="Z145" s="149">
        <v>607.76312465877174</v>
      </c>
      <c r="AA145" s="149">
        <v>5.7660178575650534E-2</v>
      </c>
      <c r="AB145" s="149">
        <v>119.4137246577377</v>
      </c>
      <c r="AD145" s="163">
        <f t="shared" si="12"/>
        <v>1433150.8848120875</v>
      </c>
      <c r="AE145" s="163">
        <f t="shared" si="17"/>
        <v>1438797.488944995</v>
      </c>
      <c r="AF145" s="163">
        <f t="shared" si="13"/>
        <v>5646.6041329073159</v>
      </c>
      <c r="AH145" s="165">
        <f t="shared" si="14"/>
        <v>0</v>
      </c>
      <c r="AI145" s="165">
        <f t="shared" si="15"/>
        <v>1</v>
      </c>
      <c r="AJ145" s="165">
        <f t="shared" si="16"/>
        <v>1</v>
      </c>
    </row>
    <row r="146" spans="1:36" x14ac:dyDescent="0.25">
      <c r="A146" s="47">
        <v>141</v>
      </c>
      <c r="C146" s="100">
        <v>7.7715512538313325E-3</v>
      </c>
      <c r="D146" s="100">
        <v>1.0251109136334898E-2</v>
      </c>
      <c r="E146" s="100">
        <v>6.4443487477321401E-5</v>
      </c>
      <c r="F146" s="100">
        <v>0</v>
      </c>
      <c r="G146" s="100">
        <v>0.04</v>
      </c>
      <c r="H146" s="100">
        <v>3.7417663718882443E-2</v>
      </c>
      <c r="I146" s="100">
        <v>2.5496231708073913E-2</v>
      </c>
      <c r="J146" s="100">
        <v>7.1214038276825598E-3</v>
      </c>
      <c r="K146" s="100">
        <v>5.7682820038231775E-3</v>
      </c>
      <c r="L146" s="148">
        <v>92.438280187714923</v>
      </c>
      <c r="M146" s="148">
        <v>120</v>
      </c>
      <c r="N146" s="148">
        <v>548</v>
      </c>
      <c r="O146" s="148">
        <v>9132</v>
      </c>
      <c r="P146" s="148">
        <v>100</v>
      </c>
      <c r="Q146" s="148">
        <v>25</v>
      </c>
      <c r="R146" s="100">
        <v>0.85031691739454518</v>
      </c>
      <c r="S146" s="100">
        <v>0.93519929985668426</v>
      </c>
      <c r="T146" s="100">
        <v>0.85496887377023578</v>
      </c>
      <c r="U146" s="100">
        <v>6.5332402287616123E-2</v>
      </c>
      <c r="W146" s="148">
        <v>14.688054045945822</v>
      </c>
      <c r="X146" s="149">
        <v>490.6772390512329</v>
      </c>
      <c r="Y146" s="149">
        <v>14.743313672507302</v>
      </c>
      <c r="Z146" s="149">
        <v>607.92607731711769</v>
      </c>
      <c r="AA146" s="149">
        <v>5.5259626561479536E-2</v>
      </c>
      <c r="AB146" s="149">
        <v>117.24883826588479</v>
      </c>
      <c r="AD146" s="163">
        <f t="shared" si="12"/>
        <v>1468314.727355531</v>
      </c>
      <c r="AE146" s="163">
        <f t="shared" si="17"/>
        <v>1473723.4411734131</v>
      </c>
      <c r="AF146" s="163">
        <f t="shared" si="13"/>
        <v>5408.7138178820687</v>
      </c>
      <c r="AH146" s="165">
        <f t="shared" si="14"/>
        <v>0</v>
      </c>
      <c r="AI146" s="165">
        <f t="shared" si="15"/>
        <v>1</v>
      </c>
      <c r="AJ146" s="165">
        <f t="shared" si="16"/>
        <v>1</v>
      </c>
    </row>
    <row r="147" spans="1:36" x14ac:dyDescent="0.25">
      <c r="A147" s="47">
        <v>142</v>
      </c>
      <c r="C147" s="100">
        <v>9.2023716313993642E-3</v>
      </c>
      <c r="D147" s="100">
        <v>1.0896473314753553E-2</v>
      </c>
      <c r="E147" s="100">
        <v>2.1543769990284289E-4</v>
      </c>
      <c r="F147" s="100">
        <v>0</v>
      </c>
      <c r="G147" s="100">
        <v>0.04</v>
      </c>
      <c r="H147" s="100">
        <v>3.7417663718882443E-2</v>
      </c>
      <c r="I147" s="100">
        <v>2.5496231708073913E-2</v>
      </c>
      <c r="J147" s="100">
        <v>7.1214038276825598E-3</v>
      </c>
      <c r="K147" s="100">
        <v>5.7682820038231775E-3</v>
      </c>
      <c r="L147" s="148">
        <v>92.438280187714923</v>
      </c>
      <c r="M147" s="148">
        <v>120</v>
      </c>
      <c r="N147" s="148">
        <v>548</v>
      </c>
      <c r="O147" s="148">
        <v>9132</v>
      </c>
      <c r="P147" s="148">
        <v>100</v>
      </c>
      <c r="Q147" s="148">
        <v>25</v>
      </c>
      <c r="R147" s="100">
        <v>0.64134473684303062</v>
      </c>
      <c r="S147" s="100">
        <v>0.66752652009919333</v>
      </c>
      <c r="T147" s="100">
        <v>0.31506795569049506</v>
      </c>
      <c r="U147" s="100">
        <v>0.99742991978587625</v>
      </c>
      <c r="W147" s="148">
        <v>13.87242568792213</v>
      </c>
      <c r="X147" s="149">
        <v>503.60128606754984</v>
      </c>
      <c r="Y147" s="149">
        <v>13.895051232462212</v>
      </c>
      <c r="Z147" s="149">
        <v>606.69956945797526</v>
      </c>
      <c r="AA147" s="149">
        <v>2.2625544540082032E-2</v>
      </c>
      <c r="AB147" s="149">
        <v>103.09828339042542</v>
      </c>
      <c r="AD147" s="163">
        <f t="shared" si="12"/>
        <v>1386738.9675061454</v>
      </c>
      <c r="AE147" s="163">
        <f t="shared" si="17"/>
        <v>1388898.4236767632</v>
      </c>
      <c r="AF147" s="163">
        <f t="shared" si="13"/>
        <v>2159.4561706177778</v>
      </c>
      <c r="AH147" s="165">
        <f t="shared" si="14"/>
        <v>0</v>
      </c>
      <c r="AI147" s="165">
        <f t="shared" si="15"/>
        <v>1</v>
      </c>
      <c r="AJ147" s="165">
        <f t="shared" si="16"/>
        <v>1</v>
      </c>
    </row>
    <row r="148" spans="1:36" x14ac:dyDescent="0.25">
      <c r="A148" s="47">
        <v>143</v>
      </c>
      <c r="C148" s="100">
        <v>4.6214992360804888E-3</v>
      </c>
      <c r="D148" s="100">
        <v>8.9111692807527058E-3</v>
      </c>
      <c r="E148" s="100">
        <v>1.2806824843308862E-3</v>
      </c>
      <c r="F148" s="100">
        <v>0</v>
      </c>
      <c r="G148" s="100">
        <v>0.04</v>
      </c>
      <c r="H148" s="100">
        <v>3.7417663718882443E-2</v>
      </c>
      <c r="I148" s="100">
        <v>2.5496231708073913E-2</v>
      </c>
      <c r="J148" s="100">
        <v>7.1214038276825598E-3</v>
      </c>
      <c r="K148" s="100">
        <v>5.7682820038231775E-3</v>
      </c>
      <c r="L148" s="148">
        <v>92.438280187714923</v>
      </c>
      <c r="M148" s="148">
        <v>120</v>
      </c>
      <c r="N148" s="148">
        <v>548</v>
      </c>
      <c r="O148" s="148">
        <v>9132</v>
      </c>
      <c r="P148" s="148">
        <v>100</v>
      </c>
      <c r="Q148" s="148">
        <v>25</v>
      </c>
      <c r="R148" s="100">
        <v>0.42690696641473524</v>
      </c>
      <c r="S148" s="100">
        <v>0.65136724984836258</v>
      </c>
      <c r="T148" s="100">
        <v>0.91346039726585793</v>
      </c>
      <c r="U148" s="100">
        <v>0.7035005138735384</v>
      </c>
      <c r="W148" s="148">
        <v>14.887449129234385</v>
      </c>
      <c r="X148" s="149">
        <v>461.39480770303913</v>
      </c>
      <c r="Y148" s="149">
        <v>14.955056755451771</v>
      </c>
      <c r="Z148" s="149">
        <v>589.27256214404906</v>
      </c>
      <c r="AA148" s="149">
        <v>6.7607626217386141E-2</v>
      </c>
      <c r="AB148" s="149">
        <v>127.87775444100993</v>
      </c>
      <c r="AD148" s="163">
        <f t="shared" si="12"/>
        <v>1488283.5181157354</v>
      </c>
      <c r="AE148" s="163">
        <f t="shared" si="17"/>
        <v>1494916.4029830331</v>
      </c>
      <c r="AF148" s="163">
        <f t="shared" si="13"/>
        <v>6632.8848672976046</v>
      </c>
      <c r="AH148" s="165">
        <f t="shared" si="14"/>
        <v>0</v>
      </c>
      <c r="AI148" s="165">
        <f t="shared" si="15"/>
        <v>1</v>
      </c>
      <c r="AJ148" s="165">
        <f t="shared" si="16"/>
        <v>1</v>
      </c>
    </row>
    <row r="149" spans="1:36" x14ac:dyDescent="0.25">
      <c r="A149" s="47">
        <v>144</v>
      </c>
      <c r="C149" s="100">
        <v>6.3855325458613832E-3</v>
      </c>
      <c r="D149" s="100">
        <v>1.126478534631294E-2</v>
      </c>
      <c r="E149" s="100">
        <v>7.8815137331177101E-6</v>
      </c>
      <c r="F149" s="100">
        <v>0</v>
      </c>
      <c r="G149" s="100">
        <v>0.04</v>
      </c>
      <c r="H149" s="100">
        <v>3.7417663718882443E-2</v>
      </c>
      <c r="I149" s="100">
        <v>2.5496231708073913E-2</v>
      </c>
      <c r="J149" s="100">
        <v>7.1214038276825598E-3</v>
      </c>
      <c r="K149" s="100">
        <v>5.7682820038231775E-3</v>
      </c>
      <c r="L149" s="148">
        <v>92.438280187714923</v>
      </c>
      <c r="M149" s="148">
        <v>120</v>
      </c>
      <c r="N149" s="148">
        <v>548</v>
      </c>
      <c r="O149" s="148">
        <v>9132</v>
      </c>
      <c r="P149" s="148">
        <v>100</v>
      </c>
      <c r="Q149" s="148">
        <v>25</v>
      </c>
      <c r="R149" s="100">
        <v>0.61372270754405522</v>
      </c>
      <c r="S149" s="100">
        <v>0.53593343562568263</v>
      </c>
      <c r="T149" s="100">
        <v>0.40427218629580897</v>
      </c>
      <c r="U149" s="100">
        <v>7.9179012112777138E-3</v>
      </c>
      <c r="W149" s="148">
        <v>14.400140025560042</v>
      </c>
      <c r="X149" s="149">
        <v>533.07602748086856</v>
      </c>
      <c r="Y149" s="149">
        <v>14.437675751343885</v>
      </c>
      <c r="Z149" s="149">
        <v>624.56881647047555</v>
      </c>
      <c r="AA149" s="149">
        <v>3.7535725783843787E-2</v>
      </c>
      <c r="AB149" s="149">
        <v>91.492788989606993</v>
      </c>
      <c r="AD149" s="163">
        <f t="shared" si="12"/>
        <v>1439480.9265285232</v>
      </c>
      <c r="AE149" s="163">
        <f t="shared" si="17"/>
        <v>1443143.0063179182</v>
      </c>
      <c r="AF149" s="163">
        <f t="shared" si="13"/>
        <v>3662.0797893947715</v>
      </c>
      <c r="AH149" s="165">
        <f t="shared" si="14"/>
        <v>0</v>
      </c>
      <c r="AI149" s="165">
        <f t="shared" si="15"/>
        <v>1</v>
      </c>
      <c r="AJ149" s="165">
        <f t="shared" si="16"/>
        <v>1</v>
      </c>
    </row>
    <row r="150" spans="1:36" x14ac:dyDescent="0.25">
      <c r="A150" s="47">
        <v>145</v>
      </c>
      <c r="C150" s="100">
        <v>5.2332935667101631E-3</v>
      </c>
      <c r="D150" s="100">
        <v>1.241362653616418E-2</v>
      </c>
      <c r="E150" s="100">
        <v>9.5706564475772637E-5</v>
      </c>
      <c r="F150" s="100">
        <v>0</v>
      </c>
      <c r="G150" s="100">
        <v>0.04</v>
      </c>
      <c r="H150" s="100">
        <v>3.7417663718882443E-2</v>
      </c>
      <c r="I150" s="100">
        <v>2.5496231708073913E-2</v>
      </c>
      <c r="J150" s="100">
        <v>7.1214038276825598E-3</v>
      </c>
      <c r="K150" s="100">
        <v>5.7682820038231775E-3</v>
      </c>
      <c r="L150" s="148">
        <v>92.438280187714923</v>
      </c>
      <c r="M150" s="148">
        <v>120</v>
      </c>
      <c r="N150" s="148">
        <v>548</v>
      </c>
      <c r="O150" s="148">
        <v>9132</v>
      </c>
      <c r="P150" s="148">
        <v>100</v>
      </c>
      <c r="Q150" s="148">
        <v>25</v>
      </c>
      <c r="R150" s="100">
        <v>0.5639149662401477</v>
      </c>
      <c r="S150" s="100">
        <v>4.9596335849355251E-2</v>
      </c>
      <c r="T150" s="100">
        <v>0.9940492498243092</v>
      </c>
      <c r="U150" s="100">
        <v>0.99955567309542814</v>
      </c>
      <c r="W150" s="148">
        <v>15.177335746123413</v>
      </c>
      <c r="X150" s="149">
        <v>585.29512101027467</v>
      </c>
      <c r="Y150" s="149">
        <v>15.261615683083255</v>
      </c>
      <c r="Z150" s="149">
        <v>618.71671956742841</v>
      </c>
      <c r="AA150" s="149">
        <v>8.4279936959841706E-2</v>
      </c>
      <c r="AB150" s="149">
        <v>33.421598557153743</v>
      </c>
      <c r="AD150" s="163">
        <f t="shared" si="12"/>
        <v>1517148.2794913312</v>
      </c>
      <c r="AE150" s="163">
        <f t="shared" si="17"/>
        <v>1525542.8515887579</v>
      </c>
      <c r="AF150" s="163">
        <f t="shared" si="13"/>
        <v>8394.5720974270171</v>
      </c>
      <c r="AH150" s="165">
        <f t="shared" si="14"/>
        <v>0</v>
      </c>
      <c r="AI150" s="165">
        <f t="shared" si="15"/>
        <v>1</v>
      </c>
      <c r="AJ150" s="165">
        <f t="shared" si="16"/>
        <v>1</v>
      </c>
    </row>
    <row r="151" spans="1:36" x14ac:dyDescent="0.25">
      <c r="A151" s="47">
        <v>146</v>
      </c>
      <c r="C151" s="100">
        <v>5.8008031696522577E-3</v>
      </c>
      <c r="D151" s="100">
        <v>1.3883371394602828E-2</v>
      </c>
      <c r="E151" s="100">
        <v>1.4541235401965835E-4</v>
      </c>
      <c r="F151" s="100">
        <v>0</v>
      </c>
      <c r="G151" s="100">
        <v>0.04</v>
      </c>
      <c r="H151" s="100">
        <v>3.7417663718882443E-2</v>
      </c>
      <c r="I151" s="100">
        <v>2.5496231708073913E-2</v>
      </c>
      <c r="J151" s="100">
        <v>7.1214038276825598E-3</v>
      </c>
      <c r="K151" s="100">
        <v>5.7682820038231775E-3</v>
      </c>
      <c r="L151" s="148">
        <v>92.438280187714923</v>
      </c>
      <c r="M151" s="148">
        <v>120</v>
      </c>
      <c r="N151" s="148">
        <v>548</v>
      </c>
      <c r="O151" s="148">
        <v>9132</v>
      </c>
      <c r="P151" s="148">
        <v>100</v>
      </c>
      <c r="Q151" s="148">
        <v>25</v>
      </c>
      <c r="R151" s="100">
        <v>0.70645201923212397</v>
      </c>
      <c r="S151" s="100">
        <v>3.8885590566873025E-2</v>
      </c>
      <c r="T151" s="100">
        <v>0.31031152343318152</v>
      </c>
      <c r="U151" s="100">
        <v>3.50696891927572E-2</v>
      </c>
      <c r="W151" s="148">
        <v>14.186503303531818</v>
      </c>
      <c r="X151" s="149">
        <v>523.02113163022989</v>
      </c>
      <c r="Y151" s="149">
        <v>14.233673575077104</v>
      </c>
      <c r="Z151" s="149">
        <v>612.11197169997763</v>
      </c>
      <c r="AA151" s="149">
        <v>4.7170271545285303E-2</v>
      </c>
      <c r="AB151" s="149">
        <v>89.090840069747742</v>
      </c>
      <c r="AD151" s="163">
        <f t="shared" si="12"/>
        <v>1418127.3092215515</v>
      </c>
      <c r="AE151" s="163">
        <f t="shared" si="17"/>
        <v>1422755.2455360105</v>
      </c>
      <c r="AF151" s="163">
        <f t="shared" si="13"/>
        <v>4627.9363144587824</v>
      </c>
      <c r="AH151" s="165">
        <f t="shared" si="14"/>
        <v>0</v>
      </c>
      <c r="AI151" s="165">
        <f t="shared" si="15"/>
        <v>1</v>
      </c>
      <c r="AJ151" s="165">
        <f t="shared" si="16"/>
        <v>1</v>
      </c>
    </row>
    <row r="152" spans="1:36" x14ac:dyDescent="0.25">
      <c r="A152" s="47">
        <v>147</v>
      </c>
      <c r="C152" s="100">
        <v>4.3982026940375214E-3</v>
      </c>
      <c r="D152" s="100">
        <v>1.0687968659089248E-2</v>
      </c>
      <c r="E152" s="100">
        <v>4.7628685811285099E-4</v>
      </c>
      <c r="F152" s="100">
        <v>0</v>
      </c>
      <c r="G152" s="100">
        <v>0.04</v>
      </c>
      <c r="H152" s="100">
        <v>3.7417663718882443E-2</v>
      </c>
      <c r="I152" s="100">
        <v>2.5496231708073913E-2</v>
      </c>
      <c r="J152" s="100">
        <v>7.1214038276825598E-3</v>
      </c>
      <c r="K152" s="100">
        <v>5.7682820038231775E-3</v>
      </c>
      <c r="L152" s="148">
        <v>92.438280187714923</v>
      </c>
      <c r="M152" s="148">
        <v>120</v>
      </c>
      <c r="N152" s="148">
        <v>548</v>
      </c>
      <c r="O152" s="148">
        <v>9132</v>
      </c>
      <c r="P152" s="148">
        <v>100</v>
      </c>
      <c r="Q152" s="148">
        <v>25</v>
      </c>
      <c r="R152" s="100">
        <v>0.73377665956744553</v>
      </c>
      <c r="S152" s="100">
        <v>0.83692428199231939</v>
      </c>
      <c r="T152" s="100">
        <v>7.3068087837966104E-4</v>
      </c>
      <c r="U152" s="100">
        <v>6.0150043729858486E-2</v>
      </c>
      <c r="W152" s="148">
        <v>15.222026522370909</v>
      </c>
      <c r="X152" s="149">
        <v>557.45971385905523</v>
      </c>
      <c r="Y152" s="149">
        <v>15.2708504663052</v>
      </c>
      <c r="Z152" s="149">
        <v>632.22273914701861</v>
      </c>
      <c r="AA152" s="149">
        <v>4.8823943934291236E-2</v>
      </c>
      <c r="AB152" s="149">
        <v>74.763025287963387</v>
      </c>
      <c r="AD152" s="163">
        <f t="shared" si="12"/>
        <v>1521645.192523232</v>
      </c>
      <c r="AE152" s="163">
        <f t="shared" si="17"/>
        <v>1526452.8238913729</v>
      </c>
      <c r="AF152" s="163">
        <f t="shared" si="13"/>
        <v>4807.6313681411602</v>
      </c>
      <c r="AH152" s="165">
        <f t="shared" si="14"/>
        <v>0</v>
      </c>
      <c r="AI152" s="165">
        <f t="shared" si="15"/>
        <v>1</v>
      </c>
      <c r="AJ152" s="165">
        <f t="shared" si="16"/>
        <v>1</v>
      </c>
    </row>
    <row r="153" spans="1:36" x14ac:dyDescent="0.25">
      <c r="A153" s="47">
        <v>148</v>
      </c>
      <c r="C153" s="100">
        <v>6.6658776723060864E-3</v>
      </c>
      <c r="D153" s="100">
        <v>8.8961235731074804E-3</v>
      </c>
      <c r="E153" s="100">
        <v>1.1249724855610932E-4</v>
      </c>
      <c r="F153" s="100">
        <v>0</v>
      </c>
      <c r="G153" s="100">
        <v>0.04</v>
      </c>
      <c r="H153" s="100">
        <v>3.7417663718882443E-2</v>
      </c>
      <c r="I153" s="100">
        <v>2.5496231708073913E-2</v>
      </c>
      <c r="J153" s="100">
        <v>7.1214038276825598E-3</v>
      </c>
      <c r="K153" s="100">
        <v>5.7682820038231775E-3</v>
      </c>
      <c r="L153" s="148">
        <v>92.438280187714923</v>
      </c>
      <c r="M153" s="148">
        <v>120</v>
      </c>
      <c r="N153" s="148">
        <v>548</v>
      </c>
      <c r="O153" s="148">
        <v>9132</v>
      </c>
      <c r="P153" s="148">
        <v>100</v>
      </c>
      <c r="Q153" s="148">
        <v>25</v>
      </c>
      <c r="R153" s="100">
        <v>0.58149537702742071</v>
      </c>
      <c r="S153" s="100">
        <v>0.75580309147376123</v>
      </c>
      <c r="T153" s="100">
        <v>0.70626144604094621</v>
      </c>
      <c r="U153" s="100">
        <v>0.49413354224001993</v>
      </c>
      <c r="W153" s="148">
        <v>15.32140153281877</v>
      </c>
      <c r="X153" s="149">
        <v>568.81108271586288</v>
      </c>
      <c r="Y153" s="149">
        <v>15.384894390909007</v>
      </c>
      <c r="Z153" s="149">
        <v>634.60339543185239</v>
      </c>
      <c r="AA153" s="149">
        <v>6.3492858090237192E-2</v>
      </c>
      <c r="AB153" s="149">
        <v>65.79231271598951</v>
      </c>
      <c r="AD153" s="163">
        <f t="shared" si="12"/>
        <v>1531571.3421991612</v>
      </c>
      <c r="AE153" s="163">
        <f t="shared" si="17"/>
        <v>1537854.8356954691</v>
      </c>
      <c r="AF153" s="163">
        <f t="shared" si="13"/>
        <v>6283.4934963077303</v>
      </c>
      <c r="AH153" s="165">
        <f t="shared" si="14"/>
        <v>0</v>
      </c>
      <c r="AI153" s="165">
        <f t="shared" si="15"/>
        <v>1</v>
      </c>
      <c r="AJ153" s="165">
        <f t="shared" si="16"/>
        <v>1</v>
      </c>
    </row>
    <row r="154" spans="1:36" x14ac:dyDescent="0.25">
      <c r="A154" s="47">
        <v>149</v>
      </c>
      <c r="C154" s="100">
        <v>4.2517183878626671E-3</v>
      </c>
      <c r="D154" s="100">
        <v>9.4222378161342522E-3</v>
      </c>
      <c r="E154" s="100">
        <v>7.1053718330604809E-4</v>
      </c>
      <c r="F154" s="100">
        <v>0</v>
      </c>
      <c r="G154" s="100">
        <v>0.04</v>
      </c>
      <c r="H154" s="100">
        <v>3.7417663718882443E-2</v>
      </c>
      <c r="I154" s="100">
        <v>2.5496231708073913E-2</v>
      </c>
      <c r="J154" s="100">
        <v>7.1214038276825598E-3</v>
      </c>
      <c r="K154" s="100">
        <v>5.7682820038231775E-3</v>
      </c>
      <c r="L154" s="148">
        <v>92.438280187714923</v>
      </c>
      <c r="M154" s="148">
        <v>120</v>
      </c>
      <c r="N154" s="148">
        <v>548</v>
      </c>
      <c r="O154" s="148">
        <v>9132</v>
      </c>
      <c r="P154" s="148">
        <v>100</v>
      </c>
      <c r="Q154" s="148">
        <v>25</v>
      </c>
      <c r="R154" s="100">
        <v>0.61513889792211007</v>
      </c>
      <c r="S154" s="100">
        <v>0.3072699095269022</v>
      </c>
      <c r="T154" s="100">
        <v>0.18648805684284214</v>
      </c>
      <c r="U154" s="100">
        <v>9.0391465426543971E-2</v>
      </c>
      <c r="W154" s="148">
        <v>13.743910364878131</v>
      </c>
      <c r="X154" s="149">
        <v>494.10180402217463</v>
      </c>
      <c r="Y154" s="149">
        <v>13.769905371954666</v>
      </c>
      <c r="Z154" s="149">
        <v>600.40603086364285</v>
      </c>
      <c r="AA154" s="149">
        <v>2.5995007076534904E-2</v>
      </c>
      <c r="AB154" s="149">
        <v>106.30422684146822</v>
      </c>
      <c r="AD154" s="163">
        <f t="shared" si="12"/>
        <v>1373896.9346837909</v>
      </c>
      <c r="AE154" s="163">
        <f t="shared" si="17"/>
        <v>1376390.1311646029</v>
      </c>
      <c r="AF154" s="163">
        <f t="shared" si="13"/>
        <v>2493.1964808120219</v>
      </c>
      <c r="AH154" s="165">
        <f t="shared" si="14"/>
        <v>0</v>
      </c>
      <c r="AI154" s="165">
        <f t="shared" si="15"/>
        <v>1</v>
      </c>
      <c r="AJ154" s="165">
        <f t="shared" si="16"/>
        <v>1</v>
      </c>
    </row>
    <row r="155" spans="1:36" x14ac:dyDescent="0.25">
      <c r="A155" s="47">
        <v>150</v>
      </c>
      <c r="C155" s="100">
        <v>6.3477095176894816E-3</v>
      </c>
      <c r="D155" s="100">
        <v>1.2922015121158203E-2</v>
      </c>
      <c r="E155" s="100">
        <v>8.6139947663090602E-6</v>
      </c>
      <c r="F155" s="100">
        <v>0</v>
      </c>
      <c r="G155" s="100">
        <v>0.04</v>
      </c>
      <c r="H155" s="100">
        <v>3.7417663718882443E-2</v>
      </c>
      <c r="I155" s="100">
        <v>2.5496231708073913E-2</v>
      </c>
      <c r="J155" s="100">
        <v>7.1214038276825598E-3</v>
      </c>
      <c r="K155" s="100">
        <v>5.7682820038231775E-3</v>
      </c>
      <c r="L155" s="148">
        <v>92.438280187714923</v>
      </c>
      <c r="M155" s="148">
        <v>120</v>
      </c>
      <c r="N155" s="148">
        <v>548</v>
      </c>
      <c r="O155" s="148">
        <v>9132</v>
      </c>
      <c r="P155" s="148">
        <v>100</v>
      </c>
      <c r="Q155" s="148">
        <v>25</v>
      </c>
      <c r="R155" s="100">
        <v>0.90263031362796631</v>
      </c>
      <c r="S155" s="100">
        <v>0.97576519056846078</v>
      </c>
      <c r="T155" s="100">
        <v>0.99961945369153904</v>
      </c>
      <c r="U155" s="100">
        <v>0.81472887297613528</v>
      </c>
      <c r="W155" s="148">
        <v>15.215612365492591</v>
      </c>
      <c r="X155" s="149">
        <v>559.62737520660448</v>
      </c>
      <c r="Y155" s="149">
        <v>15.26149567857389</v>
      </c>
      <c r="Z155" s="149">
        <v>613.15257608999639</v>
      </c>
      <c r="AA155" s="149">
        <v>4.5883313081299448E-2</v>
      </c>
      <c r="AB155" s="149">
        <v>53.525200883391904</v>
      </c>
      <c r="AD155" s="163">
        <f t="shared" si="12"/>
        <v>1521001.6091740525</v>
      </c>
      <c r="AE155" s="163">
        <f t="shared" si="17"/>
        <v>1525536.415281299</v>
      </c>
      <c r="AF155" s="163">
        <f t="shared" si="13"/>
        <v>4534.8061072465525</v>
      </c>
      <c r="AH155" s="165">
        <f t="shared" si="14"/>
        <v>0</v>
      </c>
      <c r="AI155" s="165">
        <f t="shared" si="15"/>
        <v>1</v>
      </c>
      <c r="AJ155" s="165">
        <f t="shared" si="16"/>
        <v>1</v>
      </c>
    </row>
    <row r="156" spans="1:36" x14ac:dyDescent="0.25">
      <c r="A156" s="47">
        <v>151</v>
      </c>
      <c r="C156" s="100">
        <v>5.3613185925315884E-3</v>
      </c>
      <c r="D156" s="100">
        <v>1.1010213084092203E-2</v>
      </c>
      <c r="E156" s="100">
        <v>1.586891207846497E-4</v>
      </c>
      <c r="F156" s="100">
        <v>0</v>
      </c>
      <c r="G156" s="100">
        <v>0.04</v>
      </c>
      <c r="H156" s="100">
        <v>3.7417663718882443E-2</v>
      </c>
      <c r="I156" s="100">
        <v>2.5496231708073913E-2</v>
      </c>
      <c r="J156" s="100">
        <v>7.1214038276825598E-3</v>
      </c>
      <c r="K156" s="100">
        <v>5.7682820038231775E-3</v>
      </c>
      <c r="L156" s="148">
        <v>92.438280187714923</v>
      </c>
      <c r="M156" s="148">
        <v>120</v>
      </c>
      <c r="N156" s="148">
        <v>548</v>
      </c>
      <c r="O156" s="148">
        <v>9132</v>
      </c>
      <c r="P156" s="148">
        <v>100</v>
      </c>
      <c r="Q156" s="148">
        <v>25</v>
      </c>
      <c r="R156" s="100">
        <v>0.86835146219235293</v>
      </c>
      <c r="S156" s="100">
        <v>0.88136634741355713</v>
      </c>
      <c r="T156" s="100">
        <v>7.2916173036506327E-3</v>
      </c>
      <c r="U156" s="100">
        <v>0.55060124380434872</v>
      </c>
      <c r="W156" s="148">
        <v>15.445390640379133</v>
      </c>
      <c r="X156" s="149">
        <v>490.56334638890615</v>
      </c>
      <c r="Y156" s="149">
        <v>15.468673903701623</v>
      </c>
      <c r="Z156" s="149">
        <v>638.76502818115694</v>
      </c>
      <c r="AA156" s="149">
        <v>2.32832633224902E-2</v>
      </c>
      <c r="AB156" s="149">
        <v>148.20168179225078</v>
      </c>
      <c r="AD156" s="163">
        <f t="shared" si="12"/>
        <v>1544048.5006915242</v>
      </c>
      <c r="AE156" s="163">
        <f t="shared" si="17"/>
        <v>1546228.625341981</v>
      </c>
      <c r="AF156" s="163">
        <f t="shared" si="13"/>
        <v>2180.1246504567694</v>
      </c>
      <c r="AH156" s="165">
        <f t="shared" si="14"/>
        <v>0</v>
      </c>
      <c r="AI156" s="165">
        <f t="shared" si="15"/>
        <v>1</v>
      </c>
      <c r="AJ156" s="165">
        <f t="shared" si="16"/>
        <v>1</v>
      </c>
    </row>
    <row r="157" spans="1:36" x14ac:dyDescent="0.25">
      <c r="A157" s="47">
        <v>152</v>
      </c>
      <c r="C157" s="100">
        <v>4.3515160164860059E-3</v>
      </c>
      <c r="D157" s="100">
        <v>1.0046888676988353E-2</v>
      </c>
      <c r="E157" s="100">
        <v>3.8133908531921166E-5</v>
      </c>
      <c r="F157" s="100">
        <v>0</v>
      </c>
      <c r="G157" s="100">
        <v>0.04</v>
      </c>
      <c r="H157" s="100">
        <v>3.7417663718882443E-2</v>
      </c>
      <c r="I157" s="100">
        <v>2.5496231708073913E-2</v>
      </c>
      <c r="J157" s="100">
        <v>7.1214038276825598E-3</v>
      </c>
      <c r="K157" s="100">
        <v>5.7682820038231775E-3</v>
      </c>
      <c r="L157" s="148">
        <v>92.438280187714923</v>
      </c>
      <c r="M157" s="148">
        <v>120</v>
      </c>
      <c r="N157" s="148">
        <v>548</v>
      </c>
      <c r="O157" s="148">
        <v>9132</v>
      </c>
      <c r="P157" s="148">
        <v>100</v>
      </c>
      <c r="Q157" s="148">
        <v>25</v>
      </c>
      <c r="R157" s="100">
        <v>0.80562285688275903</v>
      </c>
      <c r="S157" s="100">
        <v>0.9916054704179792</v>
      </c>
      <c r="T157" s="100">
        <v>0.99986157674818532</v>
      </c>
      <c r="U157" s="100">
        <v>0.126400849047549</v>
      </c>
      <c r="W157" s="148">
        <v>14.494484226959219</v>
      </c>
      <c r="X157" s="149">
        <v>472.01382192421522</v>
      </c>
      <c r="Y157" s="149">
        <v>14.520535056534529</v>
      </c>
      <c r="Z157" s="149">
        <v>583.87327232790028</v>
      </c>
      <c r="AA157" s="149">
        <v>2.6050829575309464E-2</v>
      </c>
      <c r="AB157" s="149">
        <v>111.85945040368506</v>
      </c>
      <c r="AD157" s="163">
        <f t="shared" si="12"/>
        <v>1448976.4088739979</v>
      </c>
      <c r="AE157" s="163">
        <f t="shared" si="17"/>
        <v>1451469.6323811249</v>
      </c>
      <c r="AF157" s="163">
        <f t="shared" si="13"/>
        <v>2493.2235071272612</v>
      </c>
      <c r="AH157" s="165">
        <f t="shared" si="14"/>
        <v>0</v>
      </c>
      <c r="AI157" s="165">
        <f t="shared" si="15"/>
        <v>1</v>
      </c>
      <c r="AJ157" s="165">
        <f t="shared" si="16"/>
        <v>1</v>
      </c>
    </row>
    <row r="158" spans="1:36" x14ac:dyDescent="0.25">
      <c r="A158" s="47">
        <v>153</v>
      </c>
      <c r="C158" s="100">
        <v>4.7854599537742199E-3</v>
      </c>
      <c r="D158" s="100">
        <v>1.2487170885654431E-2</v>
      </c>
      <c r="E158" s="100">
        <v>3.3537423353602325E-4</v>
      </c>
      <c r="F158" s="100">
        <v>0</v>
      </c>
      <c r="G158" s="100">
        <v>0.04</v>
      </c>
      <c r="H158" s="100">
        <v>3.7417663718882443E-2</v>
      </c>
      <c r="I158" s="100">
        <v>2.5496231708073913E-2</v>
      </c>
      <c r="J158" s="100">
        <v>7.1214038276825598E-3</v>
      </c>
      <c r="K158" s="100">
        <v>5.7682820038231775E-3</v>
      </c>
      <c r="L158" s="148">
        <v>92.438280187714923</v>
      </c>
      <c r="M158" s="148">
        <v>120</v>
      </c>
      <c r="N158" s="148">
        <v>548</v>
      </c>
      <c r="O158" s="148">
        <v>9132</v>
      </c>
      <c r="P158" s="148">
        <v>100</v>
      </c>
      <c r="Q158" s="148">
        <v>25</v>
      </c>
      <c r="R158" s="100">
        <v>0.76753766722037142</v>
      </c>
      <c r="S158" s="100">
        <v>0.84460482438162998</v>
      </c>
      <c r="T158" s="100">
        <v>2.4536115163044377E-2</v>
      </c>
      <c r="U158" s="100">
        <v>0.94748430954044549</v>
      </c>
      <c r="W158" s="148">
        <v>14.445673871308223</v>
      </c>
      <c r="X158" s="149">
        <v>564.90409090760033</v>
      </c>
      <c r="Y158" s="149">
        <v>14.488700177803358</v>
      </c>
      <c r="Z158" s="149">
        <v>609.0932008463858</v>
      </c>
      <c r="AA158" s="149">
        <v>4.3026306495134392E-2</v>
      </c>
      <c r="AB158" s="149">
        <v>44.189109938785464</v>
      </c>
      <c r="AD158" s="163">
        <f t="shared" si="12"/>
        <v>1444002.4830399146</v>
      </c>
      <c r="AE158" s="163">
        <f t="shared" si="17"/>
        <v>1448260.9245794895</v>
      </c>
      <c r="AF158" s="163">
        <f t="shared" si="13"/>
        <v>4258.4415395746537</v>
      </c>
      <c r="AH158" s="165">
        <f t="shared" si="14"/>
        <v>0</v>
      </c>
      <c r="AI158" s="165">
        <f t="shared" si="15"/>
        <v>1</v>
      </c>
      <c r="AJ158" s="165">
        <f t="shared" si="16"/>
        <v>1</v>
      </c>
    </row>
    <row r="159" spans="1:36" x14ac:dyDescent="0.25">
      <c r="A159" s="47">
        <v>154</v>
      </c>
      <c r="C159" s="100">
        <v>8.2264513828086416E-3</v>
      </c>
      <c r="D159" s="100">
        <v>8.6704914852468486E-3</v>
      </c>
      <c r="E159" s="100">
        <v>6.5664235363918402E-6</v>
      </c>
      <c r="F159" s="100">
        <v>0</v>
      </c>
      <c r="G159" s="100">
        <v>0.04</v>
      </c>
      <c r="H159" s="100">
        <v>3.7417663718882443E-2</v>
      </c>
      <c r="I159" s="100">
        <v>2.5496231708073913E-2</v>
      </c>
      <c r="J159" s="100">
        <v>7.1214038276825598E-3</v>
      </c>
      <c r="K159" s="100">
        <v>5.7682820038231775E-3</v>
      </c>
      <c r="L159" s="148">
        <v>92.438280187714923</v>
      </c>
      <c r="M159" s="148">
        <v>120</v>
      </c>
      <c r="N159" s="148">
        <v>548</v>
      </c>
      <c r="O159" s="148">
        <v>9132</v>
      </c>
      <c r="P159" s="148">
        <v>100</v>
      </c>
      <c r="Q159" s="148">
        <v>25</v>
      </c>
      <c r="R159" s="100">
        <v>0.60638411594735986</v>
      </c>
      <c r="S159" s="100">
        <v>0.81756746055315044</v>
      </c>
      <c r="T159" s="100">
        <v>0.99499407637020876</v>
      </c>
      <c r="U159" s="100">
        <v>2.4817696217824055E-3</v>
      </c>
      <c r="W159" s="148">
        <v>13.986142596341564</v>
      </c>
      <c r="X159" s="149">
        <v>446.52913731022375</v>
      </c>
      <c r="Y159" s="149">
        <v>14.005629351322117</v>
      </c>
      <c r="Z159" s="149">
        <v>592.91819637913522</v>
      </c>
      <c r="AA159" s="149">
        <v>1.94867549805533E-2</v>
      </c>
      <c r="AB159" s="149">
        <v>146.38905906891148</v>
      </c>
      <c r="AD159" s="163">
        <f t="shared" si="12"/>
        <v>1398167.7304968461</v>
      </c>
      <c r="AE159" s="163">
        <f t="shared" si="17"/>
        <v>1399970.0169358326</v>
      </c>
      <c r="AF159" s="163">
        <f t="shared" si="13"/>
        <v>1802.2864389864185</v>
      </c>
      <c r="AH159" s="165">
        <f t="shared" si="14"/>
        <v>0</v>
      </c>
      <c r="AI159" s="165">
        <f t="shared" si="15"/>
        <v>1</v>
      </c>
      <c r="AJ159" s="165">
        <f t="shared" si="16"/>
        <v>1</v>
      </c>
    </row>
    <row r="160" spans="1:36" x14ac:dyDescent="0.25">
      <c r="A160" s="47">
        <v>155</v>
      </c>
      <c r="C160" s="100">
        <v>4.5495119764671372E-3</v>
      </c>
      <c r="D160" s="100">
        <v>1.1390453155913974E-2</v>
      </c>
      <c r="E160" s="100">
        <v>1.2837211919702884E-4</v>
      </c>
      <c r="F160" s="100">
        <v>0</v>
      </c>
      <c r="G160" s="100">
        <v>0.04</v>
      </c>
      <c r="H160" s="100">
        <v>3.7417663718882443E-2</v>
      </c>
      <c r="I160" s="100">
        <v>2.5496231708073913E-2</v>
      </c>
      <c r="J160" s="100">
        <v>7.1214038276825598E-3</v>
      </c>
      <c r="K160" s="100">
        <v>5.7682820038231775E-3</v>
      </c>
      <c r="L160" s="148">
        <v>92.438280187714923</v>
      </c>
      <c r="M160" s="148">
        <v>120</v>
      </c>
      <c r="N160" s="148">
        <v>548</v>
      </c>
      <c r="O160" s="148">
        <v>9132</v>
      </c>
      <c r="P160" s="148">
        <v>100</v>
      </c>
      <c r="Q160" s="148">
        <v>25</v>
      </c>
      <c r="R160" s="100">
        <v>0.56859074926894682</v>
      </c>
      <c r="S160" s="100">
        <v>0.25802149616943609</v>
      </c>
      <c r="T160" s="100">
        <v>0.30855506466385746</v>
      </c>
      <c r="U160" s="100">
        <v>0.99709528579485451</v>
      </c>
      <c r="W160" s="148">
        <v>13.942085233816824</v>
      </c>
      <c r="X160" s="149">
        <v>512.04925352005955</v>
      </c>
      <c r="Y160" s="149">
        <v>13.994130862071502</v>
      </c>
      <c r="Z160" s="149">
        <v>606.87216798742963</v>
      </c>
      <c r="AA160" s="149">
        <v>5.2045628254678178E-2</v>
      </c>
      <c r="AB160" s="149">
        <v>94.822914467370083</v>
      </c>
      <c r="AD160" s="163">
        <f t="shared" si="12"/>
        <v>1393696.4741281623</v>
      </c>
      <c r="AE160" s="163">
        <f t="shared" si="17"/>
        <v>1398806.2140391627</v>
      </c>
      <c r="AF160" s="163">
        <f t="shared" si="13"/>
        <v>5109.739911000448</v>
      </c>
      <c r="AH160" s="165">
        <f t="shared" si="14"/>
        <v>0</v>
      </c>
      <c r="AI160" s="165">
        <f t="shared" si="15"/>
        <v>1</v>
      </c>
      <c r="AJ160" s="165">
        <f t="shared" si="16"/>
        <v>1</v>
      </c>
    </row>
    <row r="161" spans="1:36" x14ac:dyDescent="0.25">
      <c r="A161" s="47">
        <v>156</v>
      </c>
      <c r="C161" s="100">
        <v>4.437796720147138E-3</v>
      </c>
      <c r="D161" s="100">
        <v>9.4557625011608016E-3</v>
      </c>
      <c r="E161" s="100">
        <v>6.6013530439483102E-5</v>
      </c>
      <c r="F161" s="100">
        <v>0</v>
      </c>
      <c r="G161" s="100">
        <v>0.04</v>
      </c>
      <c r="H161" s="100">
        <v>3.7417663718882443E-2</v>
      </c>
      <c r="I161" s="100">
        <v>2.5496231708073913E-2</v>
      </c>
      <c r="J161" s="100">
        <v>7.1214038276825598E-3</v>
      </c>
      <c r="K161" s="100">
        <v>5.7682820038231775E-3</v>
      </c>
      <c r="L161" s="148">
        <v>92.438280187714923</v>
      </c>
      <c r="M161" s="148">
        <v>120</v>
      </c>
      <c r="N161" s="148">
        <v>548</v>
      </c>
      <c r="O161" s="148">
        <v>9132</v>
      </c>
      <c r="P161" s="148">
        <v>100</v>
      </c>
      <c r="Q161" s="148">
        <v>25</v>
      </c>
      <c r="R161" s="100">
        <v>0.55289827541559267</v>
      </c>
      <c r="S161" s="100">
        <v>0.44766525762452025</v>
      </c>
      <c r="T161" s="100">
        <v>0.69423546741192077</v>
      </c>
      <c r="U161" s="100">
        <v>6.485409342009292E-2</v>
      </c>
      <c r="W161" s="148">
        <v>14.500570845125987</v>
      </c>
      <c r="X161" s="149">
        <v>488.75772398312301</v>
      </c>
      <c r="Y161" s="149">
        <v>14.539607141536463</v>
      </c>
      <c r="Z161" s="149">
        <v>593.04799761550578</v>
      </c>
      <c r="AA161" s="149">
        <v>3.9036296410476012E-2</v>
      </c>
      <c r="AB161" s="149">
        <v>104.29027363238276</v>
      </c>
      <c r="AD161" s="163">
        <f t="shared" si="12"/>
        <v>1449568.3267886154</v>
      </c>
      <c r="AE161" s="163">
        <f t="shared" si="17"/>
        <v>1453367.6661560307</v>
      </c>
      <c r="AF161" s="163">
        <f t="shared" si="13"/>
        <v>3799.3393674152185</v>
      </c>
      <c r="AH161" s="165">
        <f t="shared" si="14"/>
        <v>0</v>
      </c>
      <c r="AI161" s="165">
        <f t="shared" si="15"/>
        <v>1</v>
      </c>
      <c r="AJ161" s="165">
        <f t="shared" si="16"/>
        <v>1</v>
      </c>
    </row>
    <row r="162" spans="1:36" x14ac:dyDescent="0.25">
      <c r="A162" s="47">
        <v>157</v>
      </c>
      <c r="C162" s="100">
        <v>4.3559645965491785E-3</v>
      </c>
      <c r="D162" s="100">
        <v>1.1665701392207239E-2</v>
      </c>
      <c r="E162" s="100">
        <v>1.0159869682560271E-5</v>
      </c>
      <c r="F162" s="100">
        <v>0</v>
      </c>
      <c r="G162" s="100">
        <v>0.04</v>
      </c>
      <c r="H162" s="100">
        <v>3.7417663718882443E-2</v>
      </c>
      <c r="I162" s="100">
        <v>2.5496231708073913E-2</v>
      </c>
      <c r="J162" s="100">
        <v>7.1214038276825598E-3</v>
      </c>
      <c r="K162" s="100">
        <v>5.7682820038231775E-3</v>
      </c>
      <c r="L162" s="148">
        <v>92.438280187714923</v>
      </c>
      <c r="M162" s="148">
        <v>120</v>
      </c>
      <c r="N162" s="148">
        <v>548</v>
      </c>
      <c r="O162" s="148">
        <v>9132</v>
      </c>
      <c r="P162" s="148">
        <v>100</v>
      </c>
      <c r="Q162" s="148">
        <v>25</v>
      </c>
      <c r="R162" s="100">
        <v>0.63835752707522009</v>
      </c>
      <c r="S162" s="100">
        <v>0.70095061074134579</v>
      </c>
      <c r="T162" s="100">
        <v>0.14306934732114199</v>
      </c>
      <c r="U162" s="100">
        <v>0.88300380534997402</v>
      </c>
      <c r="W162" s="148">
        <v>14.685521265935181</v>
      </c>
      <c r="X162" s="149">
        <v>480.49505279982895</v>
      </c>
      <c r="Y162" s="149">
        <v>14.710216731624472</v>
      </c>
      <c r="Z162" s="149">
        <v>613.51005976895055</v>
      </c>
      <c r="AA162" s="149">
        <v>2.4695465689291041E-2</v>
      </c>
      <c r="AB162" s="149">
        <v>133.0150069691216</v>
      </c>
      <c r="AD162" s="163">
        <f t="shared" si="12"/>
        <v>1468071.6315407183</v>
      </c>
      <c r="AE162" s="163">
        <f t="shared" si="17"/>
        <v>1470408.1631026783</v>
      </c>
      <c r="AF162" s="163">
        <f t="shared" si="13"/>
        <v>2336.5315619599824</v>
      </c>
      <c r="AH162" s="165">
        <f t="shared" si="14"/>
        <v>0</v>
      </c>
      <c r="AI162" s="165">
        <f t="shared" si="15"/>
        <v>1</v>
      </c>
      <c r="AJ162" s="165">
        <f t="shared" si="16"/>
        <v>1</v>
      </c>
    </row>
    <row r="163" spans="1:36" x14ac:dyDescent="0.25">
      <c r="A163" s="47">
        <v>158</v>
      </c>
      <c r="C163" s="100">
        <v>5.8717752120538425E-3</v>
      </c>
      <c r="D163" s="100">
        <v>1.1496871795261288E-2</v>
      </c>
      <c r="E163" s="100">
        <v>9.8228036069514246E-5</v>
      </c>
      <c r="F163" s="100">
        <v>0</v>
      </c>
      <c r="G163" s="100">
        <v>0.04</v>
      </c>
      <c r="H163" s="100">
        <v>3.7417663718882443E-2</v>
      </c>
      <c r="I163" s="100">
        <v>2.5496231708073913E-2</v>
      </c>
      <c r="J163" s="100">
        <v>7.1214038276825598E-3</v>
      </c>
      <c r="K163" s="100">
        <v>5.7682820038231775E-3</v>
      </c>
      <c r="L163" s="148">
        <v>92.438280187714923</v>
      </c>
      <c r="M163" s="148">
        <v>120</v>
      </c>
      <c r="N163" s="148">
        <v>548</v>
      </c>
      <c r="O163" s="148">
        <v>9132</v>
      </c>
      <c r="P163" s="148">
        <v>100</v>
      </c>
      <c r="Q163" s="148">
        <v>25</v>
      </c>
      <c r="R163" s="100">
        <v>0.66165152996217858</v>
      </c>
      <c r="S163" s="100">
        <v>0.52413186340603668</v>
      </c>
      <c r="T163" s="100">
        <v>0.57219572488323256</v>
      </c>
      <c r="U163" s="100">
        <v>8.8028290310934287E-2</v>
      </c>
      <c r="W163" s="148">
        <v>14.825537614186135</v>
      </c>
      <c r="X163" s="149">
        <v>493.58985207131383</v>
      </c>
      <c r="Y163" s="149">
        <v>14.853766338691576</v>
      </c>
      <c r="Z163" s="149">
        <v>612.79947696070656</v>
      </c>
      <c r="AA163" s="149">
        <v>2.8228724505440894E-2</v>
      </c>
      <c r="AB163" s="149">
        <v>119.20962488939273</v>
      </c>
      <c r="AD163" s="163">
        <f t="shared" si="12"/>
        <v>1482060.1715665422</v>
      </c>
      <c r="AE163" s="163">
        <f t="shared" si="17"/>
        <v>1484763.834392197</v>
      </c>
      <c r="AF163" s="163">
        <f t="shared" si="13"/>
        <v>2703.6628256546969</v>
      </c>
      <c r="AH163" s="165">
        <f t="shared" si="14"/>
        <v>0</v>
      </c>
      <c r="AI163" s="165">
        <f t="shared" si="15"/>
        <v>1</v>
      </c>
      <c r="AJ163" s="165">
        <f t="shared" si="16"/>
        <v>1</v>
      </c>
    </row>
    <row r="164" spans="1:36" x14ac:dyDescent="0.25">
      <c r="A164" s="47">
        <v>159</v>
      </c>
      <c r="C164" s="100">
        <v>8.1793668858022306E-3</v>
      </c>
      <c r="D164" s="100">
        <v>1.1951196199230796E-2</v>
      </c>
      <c r="E164" s="100">
        <v>8.1311091256997762E-6</v>
      </c>
      <c r="F164" s="100">
        <v>0</v>
      </c>
      <c r="G164" s="100">
        <v>0.04</v>
      </c>
      <c r="H164" s="100">
        <v>3.7417663718882443E-2</v>
      </c>
      <c r="I164" s="100">
        <v>2.5496231708073913E-2</v>
      </c>
      <c r="J164" s="100">
        <v>7.1214038276825598E-3</v>
      </c>
      <c r="K164" s="100">
        <v>5.7682820038231775E-3</v>
      </c>
      <c r="L164" s="148">
        <v>92.438280187714923</v>
      </c>
      <c r="M164" s="148">
        <v>120</v>
      </c>
      <c r="N164" s="148">
        <v>548</v>
      </c>
      <c r="O164" s="148">
        <v>9132</v>
      </c>
      <c r="P164" s="148">
        <v>100</v>
      </c>
      <c r="Q164" s="148">
        <v>25</v>
      </c>
      <c r="R164" s="100">
        <v>0.57313603674964575</v>
      </c>
      <c r="S164" s="100">
        <v>2.7491951237446632E-2</v>
      </c>
      <c r="T164" s="100">
        <v>0.84842857262315541</v>
      </c>
      <c r="U164" s="100">
        <v>0.91760317185473594</v>
      </c>
      <c r="W164" s="148">
        <v>14.644518066739725</v>
      </c>
      <c r="X164" s="149">
        <v>472.88180085230681</v>
      </c>
      <c r="Y164" s="149">
        <v>14.693098121662539</v>
      </c>
      <c r="Z164" s="149">
        <v>600.68692279217703</v>
      </c>
      <c r="AA164" s="149">
        <v>4.8580054922814142E-2</v>
      </c>
      <c r="AB164" s="149">
        <v>127.80512193987022</v>
      </c>
      <c r="AD164" s="163">
        <f t="shared" si="12"/>
        <v>1463978.9248731202</v>
      </c>
      <c r="AE164" s="163">
        <f t="shared" si="17"/>
        <v>1468709.1252434617</v>
      </c>
      <c r="AF164" s="163">
        <f t="shared" si="13"/>
        <v>4730.2003703415439</v>
      </c>
      <c r="AH164" s="165">
        <f t="shared" si="14"/>
        <v>0</v>
      </c>
      <c r="AI164" s="165">
        <f t="shared" si="15"/>
        <v>1</v>
      </c>
      <c r="AJ164" s="165">
        <f t="shared" si="16"/>
        <v>1</v>
      </c>
    </row>
    <row r="165" spans="1:36" x14ac:dyDescent="0.25">
      <c r="A165" s="47">
        <v>160</v>
      </c>
      <c r="C165" s="100">
        <v>3.9844759844337467E-3</v>
      </c>
      <c r="D165" s="100">
        <v>1.1082182930031404E-2</v>
      </c>
      <c r="E165" s="100">
        <v>5.527488030852011E-5</v>
      </c>
      <c r="F165" s="100">
        <v>0</v>
      </c>
      <c r="G165" s="100">
        <v>0.04</v>
      </c>
      <c r="H165" s="100">
        <v>3.7417663718882443E-2</v>
      </c>
      <c r="I165" s="100">
        <v>2.5496231708073913E-2</v>
      </c>
      <c r="J165" s="100">
        <v>7.1214038276825598E-3</v>
      </c>
      <c r="K165" s="100">
        <v>5.7682820038231775E-3</v>
      </c>
      <c r="L165" s="148">
        <v>92.438280187714923</v>
      </c>
      <c r="M165" s="148">
        <v>120</v>
      </c>
      <c r="N165" s="148">
        <v>548</v>
      </c>
      <c r="O165" s="148">
        <v>9132</v>
      </c>
      <c r="P165" s="148">
        <v>100</v>
      </c>
      <c r="Q165" s="148">
        <v>25</v>
      </c>
      <c r="R165" s="100">
        <v>0.82048277340490317</v>
      </c>
      <c r="S165" s="100">
        <v>0.2786128624093025</v>
      </c>
      <c r="T165" s="100">
        <v>0.99600888110423835</v>
      </c>
      <c r="U165" s="100">
        <v>0.94931376441041571</v>
      </c>
      <c r="W165" s="148">
        <v>14.753482787253873</v>
      </c>
      <c r="X165" s="149">
        <v>550.43728931183148</v>
      </c>
      <c r="Y165" s="149">
        <v>14.797557166381187</v>
      </c>
      <c r="Z165" s="149">
        <v>652.8573138091275</v>
      </c>
      <c r="AA165" s="149">
        <v>4.40743791273146E-2</v>
      </c>
      <c r="AB165" s="149">
        <v>102.42002449729603</v>
      </c>
      <c r="AD165" s="163">
        <f t="shared" si="12"/>
        <v>1474797.8414360755</v>
      </c>
      <c r="AE165" s="163">
        <f t="shared" si="17"/>
        <v>1479102.8593243095</v>
      </c>
      <c r="AF165" s="163">
        <f t="shared" si="13"/>
        <v>4305.0178882341634</v>
      </c>
      <c r="AH165" s="165">
        <f t="shared" si="14"/>
        <v>0</v>
      </c>
      <c r="AI165" s="165">
        <f t="shared" si="15"/>
        <v>1</v>
      </c>
      <c r="AJ165" s="165">
        <f t="shared" si="16"/>
        <v>1</v>
      </c>
    </row>
    <row r="166" spans="1:36" x14ac:dyDescent="0.25">
      <c r="A166" s="47">
        <v>161</v>
      </c>
      <c r="C166" s="100">
        <v>3.3415597281789239E-3</v>
      </c>
      <c r="D166" s="100">
        <v>1.1962509336336913E-2</v>
      </c>
      <c r="E166" s="100">
        <v>1.9811133595963201E-5</v>
      </c>
      <c r="F166" s="100">
        <v>0</v>
      </c>
      <c r="G166" s="100">
        <v>0.04</v>
      </c>
      <c r="H166" s="100">
        <v>3.7417663718882443E-2</v>
      </c>
      <c r="I166" s="100">
        <v>2.5496231708073913E-2</v>
      </c>
      <c r="J166" s="100">
        <v>7.1214038276825598E-3</v>
      </c>
      <c r="K166" s="100">
        <v>5.7682820038231775E-3</v>
      </c>
      <c r="L166" s="148">
        <v>92.438280187714923</v>
      </c>
      <c r="M166" s="148">
        <v>120</v>
      </c>
      <c r="N166" s="148">
        <v>548</v>
      </c>
      <c r="O166" s="148">
        <v>9132</v>
      </c>
      <c r="P166" s="148">
        <v>100</v>
      </c>
      <c r="Q166" s="148">
        <v>25</v>
      </c>
      <c r="R166" s="100">
        <v>0.7254671685337406</v>
      </c>
      <c r="S166" s="100">
        <v>0.85239735861325971</v>
      </c>
      <c r="T166" s="100">
        <v>0.46562579812541294</v>
      </c>
      <c r="U166" s="100">
        <v>0.45978080616860717</v>
      </c>
      <c r="W166" s="148">
        <v>15.566056646328283</v>
      </c>
      <c r="X166" s="149">
        <v>506.52230901755775</v>
      </c>
      <c r="Y166" s="149">
        <v>15.656579316082569</v>
      </c>
      <c r="Z166" s="149">
        <v>626.84651893144394</v>
      </c>
      <c r="AA166" s="149">
        <v>9.0522669754285801E-2</v>
      </c>
      <c r="AB166" s="149">
        <v>120.32420991388619</v>
      </c>
      <c r="AD166" s="163">
        <f t="shared" si="12"/>
        <v>1556099.1423238106</v>
      </c>
      <c r="AE166" s="163">
        <f t="shared" si="17"/>
        <v>1565031.0850893254</v>
      </c>
      <c r="AF166" s="163">
        <f t="shared" si="13"/>
        <v>8931.9427655146937</v>
      </c>
      <c r="AH166" s="165">
        <f t="shared" si="14"/>
        <v>0</v>
      </c>
      <c r="AI166" s="165">
        <f t="shared" si="15"/>
        <v>1</v>
      </c>
      <c r="AJ166" s="165">
        <f t="shared" si="16"/>
        <v>1</v>
      </c>
    </row>
    <row r="167" spans="1:36" x14ac:dyDescent="0.25">
      <c r="A167" s="47">
        <v>162</v>
      </c>
      <c r="C167" s="100">
        <v>3.4334791679408983E-3</v>
      </c>
      <c r="D167" s="100">
        <v>1.0427326987776663E-2</v>
      </c>
      <c r="E167" s="100">
        <v>1.9350780711901994E-4</v>
      </c>
      <c r="F167" s="100">
        <v>0</v>
      </c>
      <c r="G167" s="100">
        <v>0.04</v>
      </c>
      <c r="H167" s="100">
        <v>3.7417663718882443E-2</v>
      </c>
      <c r="I167" s="100">
        <v>2.5496231708073913E-2</v>
      </c>
      <c r="J167" s="100">
        <v>7.1214038276825598E-3</v>
      </c>
      <c r="K167" s="100">
        <v>5.7682820038231775E-3</v>
      </c>
      <c r="L167" s="148">
        <v>92.438280187714923</v>
      </c>
      <c r="M167" s="148">
        <v>120</v>
      </c>
      <c r="N167" s="148">
        <v>548</v>
      </c>
      <c r="O167" s="148">
        <v>9132</v>
      </c>
      <c r="P167" s="148">
        <v>100</v>
      </c>
      <c r="Q167" s="148">
        <v>25</v>
      </c>
      <c r="R167" s="100">
        <v>0.92269175026691652</v>
      </c>
      <c r="S167" s="100">
        <v>0.99810404807776087</v>
      </c>
      <c r="T167" s="100">
        <v>0.99947378203167758</v>
      </c>
      <c r="U167" s="100">
        <v>0.99272037571451355</v>
      </c>
      <c r="W167" s="148">
        <v>14.65134953782202</v>
      </c>
      <c r="X167" s="149">
        <v>555.90254432458323</v>
      </c>
      <c r="Y167" s="149">
        <v>14.71002182574332</v>
      </c>
      <c r="Z167" s="149">
        <v>646.29954978109788</v>
      </c>
      <c r="AA167" s="149">
        <v>5.8672287921300637E-2</v>
      </c>
      <c r="AB167" s="149">
        <v>90.397005456514648</v>
      </c>
      <c r="AD167" s="163">
        <f t="shared" si="12"/>
        <v>1464579.0512378775</v>
      </c>
      <c r="AE167" s="163">
        <f t="shared" si="17"/>
        <v>1470355.883024551</v>
      </c>
      <c r="AF167" s="163">
        <f t="shared" si="13"/>
        <v>5776.8317866735497</v>
      </c>
      <c r="AH167" s="165">
        <f t="shared" si="14"/>
        <v>0</v>
      </c>
      <c r="AI167" s="165">
        <f t="shared" si="15"/>
        <v>1</v>
      </c>
      <c r="AJ167" s="165">
        <f t="shared" si="16"/>
        <v>1</v>
      </c>
    </row>
    <row r="168" spans="1:36" x14ac:dyDescent="0.25">
      <c r="A168" s="47">
        <v>163</v>
      </c>
      <c r="C168" s="100">
        <v>5.5015037320252924E-3</v>
      </c>
      <c r="D168" s="100">
        <v>9.6532950097518878E-3</v>
      </c>
      <c r="E168" s="100">
        <v>3.9220024382311132E-5</v>
      </c>
      <c r="F168" s="100">
        <v>0</v>
      </c>
      <c r="G168" s="100">
        <v>0.04</v>
      </c>
      <c r="H168" s="100">
        <v>3.7417663718882443E-2</v>
      </c>
      <c r="I168" s="100">
        <v>2.5496231708073913E-2</v>
      </c>
      <c r="J168" s="100">
        <v>7.1214038276825598E-3</v>
      </c>
      <c r="K168" s="100">
        <v>5.7682820038231775E-3</v>
      </c>
      <c r="L168" s="148">
        <v>92.438280187714923</v>
      </c>
      <c r="M168" s="148">
        <v>120</v>
      </c>
      <c r="N168" s="148">
        <v>548</v>
      </c>
      <c r="O168" s="148">
        <v>9132</v>
      </c>
      <c r="P168" s="148">
        <v>100</v>
      </c>
      <c r="Q168" s="148">
        <v>25</v>
      </c>
      <c r="R168" s="100">
        <v>0.53309990734830159</v>
      </c>
      <c r="S168" s="100">
        <v>0.29893114006222077</v>
      </c>
      <c r="T168" s="100">
        <v>6.6556807622124726E-4</v>
      </c>
      <c r="U168" s="100">
        <v>0.19853822198328586</v>
      </c>
      <c r="W168" s="148">
        <v>14.637372579353791</v>
      </c>
      <c r="X168" s="149">
        <v>521.26631023884147</v>
      </c>
      <c r="Y168" s="149">
        <v>14.709503950165358</v>
      </c>
      <c r="Z168" s="149">
        <v>612.67585881139973</v>
      </c>
      <c r="AA168" s="149">
        <v>7.2131370811566953E-2</v>
      </c>
      <c r="AB168" s="149">
        <v>91.409548572558265</v>
      </c>
      <c r="AD168" s="163">
        <f t="shared" si="12"/>
        <v>1463215.9916251404</v>
      </c>
      <c r="AE168" s="163">
        <f t="shared" si="17"/>
        <v>1470337.7191577244</v>
      </c>
      <c r="AF168" s="163">
        <f t="shared" si="13"/>
        <v>7121.7275325841365</v>
      </c>
      <c r="AH168" s="165">
        <f t="shared" si="14"/>
        <v>0</v>
      </c>
      <c r="AI168" s="165">
        <f t="shared" si="15"/>
        <v>1</v>
      </c>
      <c r="AJ168" s="165">
        <f t="shared" si="16"/>
        <v>1</v>
      </c>
    </row>
    <row r="169" spans="1:36" x14ac:dyDescent="0.25">
      <c r="A169" s="47">
        <v>164</v>
      </c>
      <c r="C169" s="100">
        <v>6.8459671845292336E-3</v>
      </c>
      <c r="D169" s="100">
        <v>1.3041267044066496E-2</v>
      </c>
      <c r="E169" s="100">
        <v>1.3982112367483257E-4</v>
      </c>
      <c r="F169" s="100">
        <v>0</v>
      </c>
      <c r="G169" s="100">
        <v>0.04</v>
      </c>
      <c r="H169" s="100">
        <v>3.7417663718882443E-2</v>
      </c>
      <c r="I169" s="100">
        <v>2.5496231708073913E-2</v>
      </c>
      <c r="J169" s="100">
        <v>7.1214038276825598E-3</v>
      </c>
      <c r="K169" s="100">
        <v>5.7682820038231775E-3</v>
      </c>
      <c r="L169" s="148">
        <v>92.438280187714923</v>
      </c>
      <c r="M169" s="148">
        <v>120</v>
      </c>
      <c r="N169" s="148">
        <v>548</v>
      </c>
      <c r="O169" s="148">
        <v>9132</v>
      </c>
      <c r="P169" s="148">
        <v>100</v>
      </c>
      <c r="Q169" s="148">
        <v>25</v>
      </c>
      <c r="R169" s="100">
        <v>0.71132018423617849</v>
      </c>
      <c r="S169" s="100">
        <v>8.9940365198779543E-2</v>
      </c>
      <c r="T169" s="100">
        <v>0.2549957336363855</v>
      </c>
      <c r="U169" s="100">
        <v>4.4744970019994153E-4</v>
      </c>
      <c r="W169" s="148">
        <v>14.795593514573655</v>
      </c>
      <c r="X169" s="149">
        <v>456.14233806473391</v>
      </c>
      <c r="Y169" s="149">
        <v>14.828624070364755</v>
      </c>
      <c r="Z169" s="149">
        <v>599.93253328658</v>
      </c>
      <c r="AA169" s="149">
        <v>3.3030555791100369E-2</v>
      </c>
      <c r="AB169" s="149">
        <v>143.79019522184609</v>
      </c>
      <c r="AD169" s="163">
        <f t="shared" si="12"/>
        <v>1479103.2091193008</v>
      </c>
      <c r="AE169" s="163">
        <f t="shared" si="17"/>
        <v>1482262.4745031891</v>
      </c>
      <c r="AF169" s="163">
        <f t="shared" si="13"/>
        <v>3159.2653838881906</v>
      </c>
      <c r="AH169" s="165">
        <f t="shared" si="14"/>
        <v>0</v>
      </c>
      <c r="AI169" s="165">
        <f t="shared" si="15"/>
        <v>1</v>
      </c>
      <c r="AJ169" s="165">
        <f t="shared" si="16"/>
        <v>1</v>
      </c>
    </row>
    <row r="170" spans="1:36" x14ac:dyDescent="0.25">
      <c r="A170" s="47">
        <v>165</v>
      </c>
      <c r="C170" s="100">
        <v>6.3267747162305543E-3</v>
      </c>
      <c r="D170" s="100">
        <v>1.4615462058737316E-2</v>
      </c>
      <c r="E170" s="100">
        <v>3.5648888749341541E-6</v>
      </c>
      <c r="F170" s="100">
        <v>0</v>
      </c>
      <c r="G170" s="100">
        <v>0.04</v>
      </c>
      <c r="H170" s="100">
        <v>3.7417663718882443E-2</v>
      </c>
      <c r="I170" s="100">
        <v>2.5496231708073913E-2</v>
      </c>
      <c r="J170" s="100">
        <v>7.1214038276825598E-3</v>
      </c>
      <c r="K170" s="100">
        <v>5.7682820038231775E-3</v>
      </c>
      <c r="L170" s="148">
        <v>92.438280187714923</v>
      </c>
      <c r="M170" s="148">
        <v>120</v>
      </c>
      <c r="N170" s="148">
        <v>548</v>
      </c>
      <c r="O170" s="148">
        <v>9132</v>
      </c>
      <c r="P170" s="148">
        <v>100</v>
      </c>
      <c r="Q170" s="148">
        <v>25</v>
      </c>
      <c r="R170" s="100">
        <v>0.66665618434019092</v>
      </c>
      <c r="S170" s="100">
        <v>0.7479032786096923</v>
      </c>
      <c r="T170" s="100">
        <v>3.3848900246356382E-5</v>
      </c>
      <c r="U170" s="100">
        <v>0.31974575840601216</v>
      </c>
      <c r="W170" s="148">
        <v>15.532037523142604</v>
      </c>
      <c r="X170" s="149">
        <v>459.81635012668482</v>
      </c>
      <c r="Y170" s="149">
        <v>15.588983192399613</v>
      </c>
      <c r="Z170" s="149">
        <v>605.32893307830147</v>
      </c>
      <c r="AA170" s="149">
        <v>5.6945669257009612E-2</v>
      </c>
      <c r="AB170" s="149">
        <v>145.51258295161665</v>
      </c>
      <c r="AD170" s="163">
        <f t="shared" si="12"/>
        <v>1552743.9359641338</v>
      </c>
      <c r="AE170" s="163">
        <f t="shared" si="17"/>
        <v>1558292.9903068831</v>
      </c>
      <c r="AF170" s="163">
        <f t="shared" si="13"/>
        <v>5549.0543427493449</v>
      </c>
      <c r="AH170" s="165">
        <f t="shared" si="14"/>
        <v>0</v>
      </c>
      <c r="AI170" s="165">
        <f t="shared" si="15"/>
        <v>1</v>
      </c>
      <c r="AJ170" s="165">
        <f t="shared" si="16"/>
        <v>1</v>
      </c>
    </row>
    <row r="171" spans="1:36" x14ac:dyDescent="0.25">
      <c r="A171" s="47">
        <v>166</v>
      </c>
      <c r="C171" s="100">
        <v>8.8057253763825782E-3</v>
      </c>
      <c r="D171" s="100">
        <v>1.2857231382620182E-2</v>
      </c>
      <c r="E171" s="100">
        <v>4.4153681675685316E-5</v>
      </c>
      <c r="F171" s="100">
        <v>0</v>
      </c>
      <c r="G171" s="100">
        <v>0.04</v>
      </c>
      <c r="H171" s="100">
        <v>3.7417663718882443E-2</v>
      </c>
      <c r="I171" s="100">
        <v>2.5496231708073913E-2</v>
      </c>
      <c r="J171" s="100">
        <v>7.1214038276825598E-3</v>
      </c>
      <c r="K171" s="100">
        <v>5.7682820038231775E-3</v>
      </c>
      <c r="L171" s="148">
        <v>92.438280187714923</v>
      </c>
      <c r="M171" s="148">
        <v>120</v>
      </c>
      <c r="N171" s="148">
        <v>548</v>
      </c>
      <c r="O171" s="148">
        <v>9132</v>
      </c>
      <c r="P171" s="148">
        <v>100</v>
      </c>
      <c r="Q171" s="148">
        <v>25</v>
      </c>
      <c r="R171" s="100">
        <v>0.79860389407245835</v>
      </c>
      <c r="S171" s="100">
        <v>0.99999097703502793</v>
      </c>
      <c r="T171" s="100">
        <v>1.4670370835747813E-2</v>
      </c>
      <c r="U171" s="100">
        <v>1.122626200820385E-2</v>
      </c>
      <c r="W171" s="148">
        <v>14.664076314937752</v>
      </c>
      <c r="X171" s="149">
        <v>501.13093244220806</v>
      </c>
      <c r="Y171" s="149">
        <v>14.712492864098179</v>
      </c>
      <c r="Z171" s="149">
        <v>604.83666681622094</v>
      </c>
      <c r="AA171" s="149">
        <v>4.8416549160426925E-2</v>
      </c>
      <c r="AB171" s="149">
        <v>103.70573437401288</v>
      </c>
      <c r="AD171" s="163">
        <f t="shared" si="12"/>
        <v>1465906.500561333</v>
      </c>
      <c r="AE171" s="163">
        <f t="shared" si="17"/>
        <v>1470644.4497430017</v>
      </c>
      <c r="AF171" s="163">
        <f t="shared" si="13"/>
        <v>4737.9491816686796</v>
      </c>
      <c r="AH171" s="165">
        <f t="shared" si="14"/>
        <v>0</v>
      </c>
      <c r="AI171" s="165">
        <f t="shared" si="15"/>
        <v>1</v>
      </c>
      <c r="AJ171" s="165">
        <f t="shared" si="16"/>
        <v>1</v>
      </c>
    </row>
    <row r="172" spans="1:36" x14ac:dyDescent="0.25">
      <c r="A172" s="47">
        <v>167</v>
      </c>
      <c r="C172" s="100">
        <v>6.8857313802359599E-3</v>
      </c>
      <c r="D172" s="100">
        <v>1.1962439579912276E-2</v>
      </c>
      <c r="E172" s="100">
        <v>3.851753072730002E-4</v>
      </c>
      <c r="F172" s="100">
        <v>0</v>
      </c>
      <c r="G172" s="100">
        <v>0.04</v>
      </c>
      <c r="H172" s="100">
        <v>3.7417663718882443E-2</v>
      </c>
      <c r="I172" s="100">
        <v>2.5496231708073913E-2</v>
      </c>
      <c r="J172" s="100">
        <v>7.1214038276825598E-3</v>
      </c>
      <c r="K172" s="100">
        <v>5.7682820038231775E-3</v>
      </c>
      <c r="L172" s="148">
        <v>92.438280187714923</v>
      </c>
      <c r="M172" s="148">
        <v>120</v>
      </c>
      <c r="N172" s="148">
        <v>548</v>
      </c>
      <c r="O172" s="148">
        <v>9132</v>
      </c>
      <c r="P172" s="148">
        <v>100</v>
      </c>
      <c r="Q172" s="148">
        <v>25</v>
      </c>
      <c r="R172" s="100">
        <v>0.76437517769479124</v>
      </c>
      <c r="S172" s="100">
        <v>0.15186380764692342</v>
      </c>
      <c r="T172" s="100">
        <v>1.9777956128795911E-2</v>
      </c>
      <c r="U172" s="100">
        <v>0.66452366034015331</v>
      </c>
      <c r="W172" s="148">
        <v>14.78904394345475</v>
      </c>
      <c r="X172" s="149">
        <v>436.57780280300108</v>
      </c>
      <c r="Y172" s="149">
        <v>14.798697583173036</v>
      </c>
      <c r="Z172" s="149">
        <v>614.22609050352708</v>
      </c>
      <c r="AA172" s="149">
        <v>9.6536397182855893E-3</v>
      </c>
      <c r="AB172" s="149">
        <v>177.648287700526</v>
      </c>
      <c r="AD172" s="163">
        <f t="shared" si="12"/>
        <v>1478467.8165426722</v>
      </c>
      <c r="AE172" s="163">
        <f t="shared" si="17"/>
        <v>1479255.5322268</v>
      </c>
      <c r="AF172" s="163">
        <f t="shared" si="13"/>
        <v>787.71568412803299</v>
      </c>
      <c r="AH172" s="165">
        <f t="shared" si="14"/>
        <v>0</v>
      </c>
      <c r="AI172" s="165">
        <f t="shared" si="15"/>
        <v>1</v>
      </c>
      <c r="AJ172" s="165">
        <f t="shared" si="16"/>
        <v>1</v>
      </c>
    </row>
    <row r="173" spans="1:36" x14ac:dyDescent="0.25">
      <c r="A173" s="47">
        <v>168</v>
      </c>
      <c r="C173" s="100">
        <v>4.6500201261114446E-3</v>
      </c>
      <c r="D173" s="100">
        <v>1.4862400839289247E-2</v>
      </c>
      <c r="E173" s="100">
        <v>3.3688106117786724E-5</v>
      </c>
      <c r="F173" s="100">
        <v>0</v>
      </c>
      <c r="G173" s="100">
        <v>0.04</v>
      </c>
      <c r="H173" s="100">
        <v>3.7417663718882443E-2</v>
      </c>
      <c r="I173" s="100">
        <v>2.5496231708073913E-2</v>
      </c>
      <c r="J173" s="100">
        <v>7.1214038276825598E-3</v>
      </c>
      <c r="K173" s="100">
        <v>5.7682820038231775E-3</v>
      </c>
      <c r="L173" s="148">
        <v>92.438280187714923</v>
      </c>
      <c r="M173" s="148">
        <v>120</v>
      </c>
      <c r="N173" s="148">
        <v>548</v>
      </c>
      <c r="O173" s="148">
        <v>9132</v>
      </c>
      <c r="P173" s="148">
        <v>100</v>
      </c>
      <c r="Q173" s="148">
        <v>25</v>
      </c>
      <c r="R173" s="100">
        <v>0.51671991001505779</v>
      </c>
      <c r="S173" s="100">
        <v>0.95032272133542983</v>
      </c>
      <c r="T173" s="100">
        <v>0.93826170433019618</v>
      </c>
      <c r="U173" s="100">
        <v>1.4466835114609717E-6</v>
      </c>
      <c r="W173" s="148">
        <v>15.466083647496061</v>
      </c>
      <c r="X173" s="149">
        <v>510.62295768867364</v>
      </c>
      <c r="Y173" s="149">
        <v>15.491918716053204</v>
      </c>
      <c r="Z173" s="149">
        <v>660.39577102018757</v>
      </c>
      <c r="AA173" s="149">
        <v>2.5835068557142904E-2</v>
      </c>
      <c r="AB173" s="149">
        <v>149.77281333151393</v>
      </c>
      <c r="AD173" s="163">
        <f t="shared" si="12"/>
        <v>1546097.7417919175</v>
      </c>
      <c r="AE173" s="163">
        <f t="shared" si="17"/>
        <v>1548531.4758343003</v>
      </c>
      <c r="AF173" s="163">
        <f t="shared" si="13"/>
        <v>2433.7340423827764</v>
      </c>
      <c r="AH173" s="165">
        <f t="shared" si="14"/>
        <v>0</v>
      </c>
      <c r="AI173" s="165">
        <f t="shared" si="15"/>
        <v>1</v>
      </c>
      <c r="AJ173" s="165">
        <f t="shared" si="16"/>
        <v>1</v>
      </c>
    </row>
    <row r="174" spans="1:36" x14ac:dyDescent="0.25">
      <c r="A174" s="47">
        <v>169</v>
      </c>
      <c r="C174" s="100">
        <v>5.947037510226294E-3</v>
      </c>
      <c r="D174" s="100">
        <v>1.2597600178472113E-2</v>
      </c>
      <c r="E174" s="100">
        <v>1.8997967211671218E-6</v>
      </c>
      <c r="F174" s="100">
        <v>0</v>
      </c>
      <c r="G174" s="100">
        <v>0.04</v>
      </c>
      <c r="H174" s="100">
        <v>3.7417663718882443E-2</v>
      </c>
      <c r="I174" s="100">
        <v>2.5496231708073913E-2</v>
      </c>
      <c r="J174" s="100">
        <v>7.1214038276825598E-3</v>
      </c>
      <c r="K174" s="100">
        <v>5.7682820038231775E-3</v>
      </c>
      <c r="L174" s="148">
        <v>92.438280187714923</v>
      </c>
      <c r="M174" s="148">
        <v>120</v>
      </c>
      <c r="N174" s="148">
        <v>548</v>
      </c>
      <c r="O174" s="148">
        <v>9132</v>
      </c>
      <c r="P174" s="148">
        <v>100</v>
      </c>
      <c r="Q174" s="148">
        <v>25</v>
      </c>
      <c r="R174" s="100">
        <v>0.75828440606017966</v>
      </c>
      <c r="S174" s="100">
        <v>0.10405752217176316</v>
      </c>
      <c r="T174" s="100">
        <v>0.12576785017021067</v>
      </c>
      <c r="U174" s="100">
        <v>1.867507077814447E-3</v>
      </c>
      <c r="W174" s="148">
        <v>14.019144138406073</v>
      </c>
      <c r="X174" s="149">
        <v>472.807406735607</v>
      </c>
      <c r="Y174" s="149">
        <v>14.054156130430149</v>
      </c>
      <c r="Z174" s="149">
        <v>605.18274145847909</v>
      </c>
      <c r="AA174" s="149">
        <v>3.5011992024076122E-2</v>
      </c>
      <c r="AB174" s="149">
        <v>132.37533472287208</v>
      </c>
      <c r="AD174" s="163">
        <f t="shared" si="12"/>
        <v>1401441.6064338717</v>
      </c>
      <c r="AE174" s="163">
        <f t="shared" si="17"/>
        <v>1404810.4303015564</v>
      </c>
      <c r="AF174" s="163">
        <f t="shared" si="13"/>
        <v>3368.82386768474</v>
      </c>
      <c r="AH174" s="165">
        <f t="shared" si="14"/>
        <v>0</v>
      </c>
      <c r="AI174" s="165">
        <f t="shared" si="15"/>
        <v>1</v>
      </c>
      <c r="AJ174" s="165">
        <f t="shared" si="16"/>
        <v>1</v>
      </c>
    </row>
    <row r="175" spans="1:36" x14ac:dyDescent="0.25">
      <c r="A175" s="47">
        <v>170</v>
      </c>
      <c r="C175" s="100">
        <v>5.8945770133327358E-3</v>
      </c>
      <c r="D175" s="100">
        <v>1.386045933675506E-2</v>
      </c>
      <c r="E175" s="100">
        <v>2.8925690374903557E-4</v>
      </c>
      <c r="F175" s="100">
        <v>0</v>
      </c>
      <c r="G175" s="100">
        <v>0.04</v>
      </c>
      <c r="H175" s="100">
        <v>3.7417663718882443E-2</v>
      </c>
      <c r="I175" s="100">
        <v>2.5496231708073913E-2</v>
      </c>
      <c r="J175" s="100">
        <v>7.1214038276825598E-3</v>
      </c>
      <c r="K175" s="100">
        <v>5.7682820038231775E-3</v>
      </c>
      <c r="L175" s="148">
        <v>92.438280187714923</v>
      </c>
      <c r="M175" s="148">
        <v>120</v>
      </c>
      <c r="N175" s="148">
        <v>548</v>
      </c>
      <c r="O175" s="148">
        <v>9132</v>
      </c>
      <c r="P175" s="148">
        <v>100</v>
      </c>
      <c r="Q175" s="148">
        <v>25</v>
      </c>
      <c r="R175" s="100">
        <v>0.9482717427800621</v>
      </c>
      <c r="S175" s="100">
        <v>0.30123989148443697</v>
      </c>
      <c r="T175" s="100">
        <v>0.89095117784053146</v>
      </c>
      <c r="U175" s="100">
        <v>4.4692827015439751E-2</v>
      </c>
      <c r="W175" s="148">
        <v>14.846540056131321</v>
      </c>
      <c r="X175" s="149">
        <v>573.38215962311995</v>
      </c>
      <c r="Y175" s="149">
        <v>14.891094902829797</v>
      </c>
      <c r="Z175" s="149">
        <v>638.82071923101034</v>
      </c>
      <c r="AA175" s="149">
        <v>4.4554846698476425E-2</v>
      </c>
      <c r="AB175" s="149">
        <v>65.438559607890397</v>
      </c>
      <c r="AD175" s="163">
        <f t="shared" si="12"/>
        <v>1484080.6234535091</v>
      </c>
      <c r="AE175" s="163">
        <f t="shared" si="17"/>
        <v>1488470.6695637489</v>
      </c>
      <c r="AF175" s="163">
        <f t="shared" si="13"/>
        <v>4390.0461102397521</v>
      </c>
      <c r="AH175" s="165">
        <f t="shared" si="14"/>
        <v>0</v>
      </c>
      <c r="AI175" s="165">
        <f t="shared" si="15"/>
        <v>1</v>
      </c>
      <c r="AJ175" s="165">
        <f t="shared" si="16"/>
        <v>1</v>
      </c>
    </row>
    <row r="176" spans="1:36" x14ac:dyDescent="0.25">
      <c r="A176" s="47">
        <v>171</v>
      </c>
      <c r="C176" s="100">
        <v>6.1906076420583656E-3</v>
      </c>
      <c r="D176" s="100">
        <v>9.3837803939053922E-3</v>
      </c>
      <c r="E176" s="100">
        <v>4.243589374186564E-5</v>
      </c>
      <c r="F176" s="100">
        <v>0</v>
      </c>
      <c r="G176" s="100">
        <v>0.04</v>
      </c>
      <c r="H176" s="100">
        <v>3.7417663718882443E-2</v>
      </c>
      <c r="I176" s="100">
        <v>2.5496231708073913E-2</v>
      </c>
      <c r="J176" s="100">
        <v>7.1214038276825598E-3</v>
      </c>
      <c r="K176" s="100">
        <v>5.7682820038231775E-3</v>
      </c>
      <c r="L176" s="148">
        <v>92.438280187714923</v>
      </c>
      <c r="M176" s="148">
        <v>120</v>
      </c>
      <c r="N176" s="148">
        <v>548</v>
      </c>
      <c r="O176" s="148">
        <v>9132</v>
      </c>
      <c r="P176" s="148">
        <v>100</v>
      </c>
      <c r="Q176" s="148">
        <v>25</v>
      </c>
      <c r="R176" s="100">
        <v>0.87471202957033478</v>
      </c>
      <c r="S176" s="100">
        <v>0.98779765252060947</v>
      </c>
      <c r="T176" s="100">
        <v>2.4352047361193663E-3</v>
      </c>
      <c r="U176" s="100">
        <v>4.5863481192129001E-5</v>
      </c>
      <c r="W176" s="148">
        <v>14.238964347945334</v>
      </c>
      <c r="X176" s="149">
        <v>481.62261822740862</v>
      </c>
      <c r="Y176" s="149">
        <v>14.271399993252547</v>
      </c>
      <c r="Z176" s="149">
        <v>598.50987546274905</v>
      </c>
      <c r="AA176" s="149">
        <v>3.2435645307213434E-2</v>
      </c>
      <c r="AB176" s="149">
        <v>116.88725723534043</v>
      </c>
      <c r="AD176" s="163">
        <f t="shared" si="12"/>
        <v>1423414.8121763058</v>
      </c>
      <c r="AE176" s="163">
        <f t="shared" si="17"/>
        <v>1426541.4894497918</v>
      </c>
      <c r="AF176" s="163">
        <f t="shared" si="13"/>
        <v>3126.6772734860033</v>
      </c>
      <c r="AH176" s="165">
        <f t="shared" si="14"/>
        <v>0</v>
      </c>
      <c r="AI176" s="165">
        <f t="shared" si="15"/>
        <v>1</v>
      </c>
      <c r="AJ176" s="165">
        <f t="shared" si="16"/>
        <v>1</v>
      </c>
    </row>
    <row r="177" spans="1:36" x14ac:dyDescent="0.25">
      <c r="A177" s="47">
        <v>172</v>
      </c>
      <c r="C177" s="100">
        <v>5.701734082414478E-3</v>
      </c>
      <c r="D177" s="100">
        <v>9.8868040501761192E-3</v>
      </c>
      <c r="E177" s="100">
        <v>1.0437515750678567E-6</v>
      </c>
      <c r="F177" s="100">
        <v>0</v>
      </c>
      <c r="G177" s="100">
        <v>0.04</v>
      </c>
      <c r="H177" s="100">
        <v>3.7417663718882443E-2</v>
      </c>
      <c r="I177" s="100">
        <v>2.5496231708073913E-2</v>
      </c>
      <c r="J177" s="100">
        <v>7.1214038276825598E-3</v>
      </c>
      <c r="K177" s="100">
        <v>5.7682820038231775E-3</v>
      </c>
      <c r="L177" s="148">
        <v>92.438280187714923</v>
      </c>
      <c r="M177" s="148">
        <v>120</v>
      </c>
      <c r="N177" s="148">
        <v>548</v>
      </c>
      <c r="O177" s="148">
        <v>9132</v>
      </c>
      <c r="P177" s="148">
        <v>100</v>
      </c>
      <c r="Q177" s="148">
        <v>25</v>
      </c>
      <c r="R177" s="100">
        <v>0.71064799992146011</v>
      </c>
      <c r="S177" s="100">
        <v>9.9406546013080244E-2</v>
      </c>
      <c r="T177" s="100">
        <v>0.34452180158898277</v>
      </c>
      <c r="U177" s="100">
        <v>0.72691070539460956</v>
      </c>
      <c r="W177" s="148">
        <v>14.308689227278169</v>
      </c>
      <c r="X177" s="149">
        <v>488.38791792359086</v>
      </c>
      <c r="Y177" s="149">
        <v>14.35587227764349</v>
      </c>
      <c r="Z177" s="149">
        <v>598.40582335628778</v>
      </c>
      <c r="AA177" s="149">
        <v>4.7183050365321222E-2</v>
      </c>
      <c r="AB177" s="149">
        <v>110.01790543269692</v>
      </c>
      <c r="AD177" s="163">
        <f t="shared" si="12"/>
        <v>1430380.5348098935</v>
      </c>
      <c r="AE177" s="163">
        <f t="shared" si="17"/>
        <v>1434988.8219409927</v>
      </c>
      <c r="AF177" s="163">
        <f t="shared" si="13"/>
        <v>4608.2871310994251</v>
      </c>
      <c r="AH177" s="165">
        <f t="shared" si="14"/>
        <v>0</v>
      </c>
      <c r="AI177" s="165">
        <f t="shared" si="15"/>
        <v>1</v>
      </c>
      <c r="AJ177" s="165">
        <f t="shared" si="16"/>
        <v>1</v>
      </c>
    </row>
    <row r="178" spans="1:36" x14ac:dyDescent="0.25">
      <c r="A178" s="47">
        <v>173</v>
      </c>
      <c r="C178" s="100">
        <v>3.9918845823854725E-3</v>
      </c>
      <c r="D178" s="100">
        <v>8.7535813676004205E-3</v>
      </c>
      <c r="E178" s="100">
        <v>1.3085480958341389E-4</v>
      </c>
      <c r="F178" s="100">
        <v>0</v>
      </c>
      <c r="G178" s="100">
        <v>0.04</v>
      </c>
      <c r="H178" s="100">
        <v>3.7417663718882443E-2</v>
      </c>
      <c r="I178" s="100">
        <v>2.5496231708073913E-2</v>
      </c>
      <c r="J178" s="100">
        <v>7.1214038276825598E-3</v>
      </c>
      <c r="K178" s="100">
        <v>5.7682820038231775E-3</v>
      </c>
      <c r="L178" s="148">
        <v>92.438280187714923</v>
      </c>
      <c r="M178" s="148">
        <v>120</v>
      </c>
      <c r="N178" s="148">
        <v>548</v>
      </c>
      <c r="O178" s="148">
        <v>9132</v>
      </c>
      <c r="P178" s="148">
        <v>100</v>
      </c>
      <c r="Q178" s="148">
        <v>25</v>
      </c>
      <c r="R178" s="100">
        <v>0.71014220629547453</v>
      </c>
      <c r="S178" s="100">
        <v>0.2833801377306629</v>
      </c>
      <c r="T178" s="100">
        <v>0.64253528155345851</v>
      </c>
      <c r="U178" s="100">
        <v>0.99846310675149241</v>
      </c>
      <c r="W178" s="148">
        <v>14.573680039878202</v>
      </c>
      <c r="X178" s="149">
        <v>461.42174505392603</v>
      </c>
      <c r="Y178" s="149">
        <v>14.613990420967934</v>
      </c>
      <c r="Z178" s="149">
        <v>592.29840569936755</v>
      </c>
      <c r="AA178" s="149">
        <v>4.0310381089732061E-2</v>
      </c>
      <c r="AB178" s="149">
        <v>130.87666064544152</v>
      </c>
      <c r="AD178" s="163">
        <f t="shared" si="12"/>
        <v>1456906.5822427662</v>
      </c>
      <c r="AE178" s="163">
        <f t="shared" si="17"/>
        <v>1460806.743691094</v>
      </c>
      <c r="AF178" s="163">
        <f t="shared" si="13"/>
        <v>3900.1614483277649</v>
      </c>
      <c r="AH178" s="165">
        <f t="shared" si="14"/>
        <v>0</v>
      </c>
      <c r="AI178" s="165">
        <f t="shared" si="15"/>
        <v>1</v>
      </c>
      <c r="AJ178" s="165">
        <f t="shared" si="16"/>
        <v>1</v>
      </c>
    </row>
    <row r="179" spans="1:36" x14ac:dyDescent="0.25">
      <c r="A179" s="47">
        <v>174</v>
      </c>
      <c r="C179" s="100">
        <v>5.0661675243253131E-3</v>
      </c>
      <c r="D179" s="100">
        <v>9.7831873553610744E-3</v>
      </c>
      <c r="E179" s="100">
        <v>8.8365606114723578E-6</v>
      </c>
      <c r="F179" s="100">
        <v>0</v>
      </c>
      <c r="G179" s="100">
        <v>0.04</v>
      </c>
      <c r="H179" s="100">
        <v>3.7417663718882443E-2</v>
      </c>
      <c r="I179" s="100">
        <v>2.5496231708073913E-2</v>
      </c>
      <c r="J179" s="100">
        <v>7.1214038276825598E-3</v>
      </c>
      <c r="K179" s="100">
        <v>5.7682820038231775E-3</v>
      </c>
      <c r="L179" s="148">
        <v>92.438280187714923</v>
      </c>
      <c r="M179" s="148">
        <v>120</v>
      </c>
      <c r="N179" s="148">
        <v>548</v>
      </c>
      <c r="O179" s="148">
        <v>9132</v>
      </c>
      <c r="P179" s="148">
        <v>100</v>
      </c>
      <c r="Q179" s="148">
        <v>25</v>
      </c>
      <c r="R179" s="100">
        <v>0.62042532948814111</v>
      </c>
      <c r="S179" s="100">
        <v>0.3015226512805555</v>
      </c>
      <c r="T179" s="100">
        <v>0.98112973181250096</v>
      </c>
      <c r="U179" s="100">
        <v>0.66510027273722272</v>
      </c>
      <c r="W179" s="148">
        <v>15.165733760432991</v>
      </c>
      <c r="X179" s="149">
        <v>525.07345399909605</v>
      </c>
      <c r="Y179" s="149">
        <v>15.210890478589384</v>
      </c>
      <c r="Z179" s="149">
        <v>593.99541362085847</v>
      </c>
      <c r="AA179" s="149">
        <v>4.5156718156393438E-2</v>
      </c>
      <c r="AB179" s="149">
        <v>68.921959621762426</v>
      </c>
      <c r="AD179" s="163">
        <f t="shared" si="12"/>
        <v>1516048.3025892999</v>
      </c>
      <c r="AE179" s="163">
        <f t="shared" si="17"/>
        <v>1520495.0524453174</v>
      </c>
      <c r="AF179" s="163">
        <f t="shared" si="13"/>
        <v>4446.7498560175809</v>
      </c>
      <c r="AH179" s="165">
        <f t="shared" si="14"/>
        <v>0</v>
      </c>
      <c r="AI179" s="165">
        <f t="shared" si="15"/>
        <v>1</v>
      </c>
      <c r="AJ179" s="165">
        <f t="shared" si="16"/>
        <v>1</v>
      </c>
    </row>
    <row r="180" spans="1:36" x14ac:dyDescent="0.25">
      <c r="A180" s="47">
        <v>175</v>
      </c>
      <c r="C180" s="100">
        <v>3.7854075679932407E-3</v>
      </c>
      <c r="D180" s="100">
        <v>1.2594046343905707E-2</v>
      </c>
      <c r="E180" s="100">
        <v>1.3884475875645911E-5</v>
      </c>
      <c r="F180" s="100">
        <v>0</v>
      </c>
      <c r="G180" s="100">
        <v>0.04</v>
      </c>
      <c r="H180" s="100">
        <v>3.7417663718882443E-2</v>
      </c>
      <c r="I180" s="100">
        <v>2.5496231708073913E-2</v>
      </c>
      <c r="J180" s="100">
        <v>7.1214038276825598E-3</v>
      </c>
      <c r="K180" s="100">
        <v>5.7682820038231775E-3</v>
      </c>
      <c r="L180" s="148">
        <v>92.438280187714923</v>
      </c>
      <c r="M180" s="148">
        <v>120</v>
      </c>
      <c r="N180" s="148">
        <v>548</v>
      </c>
      <c r="O180" s="148">
        <v>9132</v>
      </c>
      <c r="P180" s="148">
        <v>100</v>
      </c>
      <c r="Q180" s="148">
        <v>25</v>
      </c>
      <c r="R180" s="100">
        <v>0.73830167792524937</v>
      </c>
      <c r="S180" s="100">
        <v>6.6497554767253733E-2</v>
      </c>
      <c r="T180" s="100">
        <v>0.92276056977363652</v>
      </c>
      <c r="U180" s="100">
        <v>8.4240424164651294E-3</v>
      </c>
      <c r="W180" s="148">
        <v>14.207677802248297</v>
      </c>
      <c r="X180" s="149">
        <v>480.64433818972117</v>
      </c>
      <c r="Y180" s="149">
        <v>14.230259982188118</v>
      </c>
      <c r="Z180" s="149">
        <v>600.16326118603081</v>
      </c>
      <c r="AA180" s="149">
        <v>2.2582179939821145E-2</v>
      </c>
      <c r="AB180" s="149">
        <v>119.51892299630964</v>
      </c>
      <c r="AD180" s="163">
        <f t="shared" si="12"/>
        <v>1420287.1358866401</v>
      </c>
      <c r="AE180" s="163">
        <f t="shared" si="17"/>
        <v>1422425.8349576257</v>
      </c>
      <c r="AF180" s="163">
        <f t="shared" si="13"/>
        <v>2138.6990709858046</v>
      </c>
      <c r="AH180" s="165">
        <f t="shared" si="14"/>
        <v>0</v>
      </c>
      <c r="AI180" s="165">
        <f t="shared" si="15"/>
        <v>1</v>
      </c>
      <c r="AJ180" s="165">
        <f t="shared" si="16"/>
        <v>1</v>
      </c>
    </row>
    <row r="181" spans="1:36" x14ac:dyDescent="0.25">
      <c r="A181" s="47">
        <v>176</v>
      </c>
      <c r="C181" s="100">
        <v>6.1578283326915173E-3</v>
      </c>
      <c r="D181" s="100">
        <v>1.1715990865245884E-2</v>
      </c>
      <c r="E181" s="100">
        <v>1.6336072225446599E-5</v>
      </c>
      <c r="F181" s="100">
        <v>0</v>
      </c>
      <c r="G181" s="100">
        <v>0.04</v>
      </c>
      <c r="H181" s="100">
        <v>3.7417663718882443E-2</v>
      </c>
      <c r="I181" s="100">
        <v>2.5496231708073913E-2</v>
      </c>
      <c r="J181" s="100">
        <v>7.1214038276825598E-3</v>
      </c>
      <c r="K181" s="100">
        <v>5.7682820038231775E-3</v>
      </c>
      <c r="L181" s="148">
        <v>92.438280187714923</v>
      </c>
      <c r="M181" s="148">
        <v>120</v>
      </c>
      <c r="N181" s="148">
        <v>548</v>
      </c>
      <c r="O181" s="148">
        <v>9132</v>
      </c>
      <c r="P181" s="148">
        <v>100</v>
      </c>
      <c r="Q181" s="148">
        <v>25</v>
      </c>
      <c r="R181" s="100">
        <v>0.5681341869080434</v>
      </c>
      <c r="S181" s="100">
        <v>0.96897790377502513</v>
      </c>
      <c r="T181" s="100">
        <v>0.22876188670302819</v>
      </c>
      <c r="U181" s="100">
        <v>0.51436351189683893</v>
      </c>
      <c r="W181" s="148">
        <v>15.394523288063574</v>
      </c>
      <c r="X181" s="149">
        <v>452.81998638485283</v>
      </c>
      <c r="Y181" s="149">
        <v>15.428958745632356</v>
      </c>
      <c r="Z181" s="149">
        <v>602.17328892337787</v>
      </c>
      <c r="AA181" s="149">
        <v>3.4435457568781302E-2</v>
      </c>
      <c r="AB181" s="149">
        <v>149.35330253852504</v>
      </c>
      <c r="AD181" s="163">
        <f t="shared" si="12"/>
        <v>1538999.5088199726</v>
      </c>
      <c r="AE181" s="163">
        <f t="shared" si="17"/>
        <v>1542293.7012743121</v>
      </c>
      <c r="AF181" s="163">
        <f t="shared" si="13"/>
        <v>3294.1924543396053</v>
      </c>
      <c r="AH181" s="165">
        <f t="shared" si="14"/>
        <v>0</v>
      </c>
      <c r="AI181" s="165">
        <f t="shared" si="15"/>
        <v>1</v>
      </c>
      <c r="AJ181" s="165">
        <f t="shared" si="16"/>
        <v>1</v>
      </c>
    </row>
    <row r="182" spans="1:36" x14ac:dyDescent="0.25">
      <c r="A182" s="47">
        <v>177</v>
      </c>
      <c r="C182" s="100">
        <v>4.9040288383236713E-3</v>
      </c>
      <c r="D182" s="100">
        <v>9.2259333883816727E-3</v>
      </c>
      <c r="E182" s="100">
        <v>1.2143636033934424E-4</v>
      </c>
      <c r="F182" s="100">
        <v>0</v>
      </c>
      <c r="G182" s="100">
        <v>0.04</v>
      </c>
      <c r="H182" s="100">
        <v>3.7417663718882443E-2</v>
      </c>
      <c r="I182" s="100">
        <v>2.5496231708073913E-2</v>
      </c>
      <c r="J182" s="100">
        <v>7.1214038276825598E-3</v>
      </c>
      <c r="K182" s="100">
        <v>5.7682820038231775E-3</v>
      </c>
      <c r="L182" s="148">
        <v>92.438280187714923</v>
      </c>
      <c r="M182" s="148">
        <v>120</v>
      </c>
      <c r="N182" s="148">
        <v>548</v>
      </c>
      <c r="O182" s="148">
        <v>9132</v>
      </c>
      <c r="P182" s="148">
        <v>100</v>
      </c>
      <c r="Q182" s="148">
        <v>25</v>
      </c>
      <c r="R182" s="100">
        <v>0.88333820956784681</v>
      </c>
      <c r="S182" s="100">
        <v>0.89227249378188178</v>
      </c>
      <c r="T182" s="100">
        <v>0.98714393280294743</v>
      </c>
      <c r="U182" s="100">
        <v>5.2994737101405315E-4</v>
      </c>
      <c r="W182" s="148">
        <v>14.833593836705717</v>
      </c>
      <c r="X182" s="149">
        <v>559.1574467323818</v>
      </c>
      <c r="Y182" s="149">
        <v>14.893729708600905</v>
      </c>
      <c r="Z182" s="149">
        <v>641.65788017698128</v>
      </c>
      <c r="AA182" s="149">
        <v>6.0135871895187876E-2</v>
      </c>
      <c r="AB182" s="149">
        <v>82.50043344459948</v>
      </c>
      <c r="AD182" s="163">
        <f t="shared" si="12"/>
        <v>1482800.2262238394</v>
      </c>
      <c r="AE182" s="163">
        <f t="shared" si="17"/>
        <v>1488731.3129799135</v>
      </c>
      <c r="AF182" s="163">
        <f t="shared" si="13"/>
        <v>5931.0867560741881</v>
      </c>
      <c r="AH182" s="165">
        <f t="shared" si="14"/>
        <v>0</v>
      </c>
      <c r="AI182" s="165">
        <f t="shared" si="15"/>
        <v>1</v>
      </c>
      <c r="AJ182" s="165">
        <f t="shared" si="16"/>
        <v>1</v>
      </c>
    </row>
    <row r="183" spans="1:36" x14ac:dyDescent="0.25">
      <c r="A183" s="47">
        <v>178</v>
      </c>
      <c r="C183" s="100">
        <v>7.1679389275677297E-3</v>
      </c>
      <c r="D183" s="100">
        <v>1.2921476003884269E-2</v>
      </c>
      <c r="E183" s="100">
        <v>2.226088427886852E-4</v>
      </c>
      <c r="F183" s="100">
        <v>0</v>
      </c>
      <c r="G183" s="100">
        <v>0.04</v>
      </c>
      <c r="H183" s="100">
        <v>3.7417663718882443E-2</v>
      </c>
      <c r="I183" s="100">
        <v>2.5496231708073913E-2</v>
      </c>
      <c r="J183" s="100">
        <v>7.1214038276825598E-3</v>
      </c>
      <c r="K183" s="100">
        <v>5.7682820038231775E-3</v>
      </c>
      <c r="L183" s="148">
        <v>92.438280187714923</v>
      </c>
      <c r="M183" s="148">
        <v>120</v>
      </c>
      <c r="N183" s="148">
        <v>548</v>
      </c>
      <c r="O183" s="148">
        <v>9132</v>
      </c>
      <c r="P183" s="148">
        <v>100</v>
      </c>
      <c r="Q183" s="148">
        <v>25</v>
      </c>
      <c r="R183" s="100">
        <v>0.49604471238071762</v>
      </c>
      <c r="S183" s="100">
        <v>0.90819050497647091</v>
      </c>
      <c r="T183" s="100">
        <v>0.69068455028816467</v>
      </c>
      <c r="U183" s="100">
        <v>1.5262312078265981E-4</v>
      </c>
      <c r="W183" s="148">
        <v>14.098857763687578</v>
      </c>
      <c r="X183" s="149">
        <v>521.53202468475047</v>
      </c>
      <c r="Y183" s="149">
        <v>14.120826461519281</v>
      </c>
      <c r="Z183" s="149">
        <v>619.50927733691105</v>
      </c>
      <c r="AA183" s="149">
        <v>2.1968697831702855E-2</v>
      </c>
      <c r="AB183" s="149">
        <v>97.977252652160587</v>
      </c>
      <c r="AD183" s="163">
        <f t="shared" si="12"/>
        <v>1409364.2443440729</v>
      </c>
      <c r="AE183" s="163">
        <f t="shared" si="17"/>
        <v>1411463.136874591</v>
      </c>
      <c r="AF183" s="163">
        <f t="shared" si="13"/>
        <v>2098.8925305181251</v>
      </c>
      <c r="AH183" s="165">
        <f t="shared" si="14"/>
        <v>0</v>
      </c>
      <c r="AI183" s="165">
        <f t="shared" si="15"/>
        <v>1</v>
      </c>
      <c r="AJ183" s="165">
        <f t="shared" si="16"/>
        <v>1</v>
      </c>
    </row>
    <row r="184" spans="1:36" x14ac:dyDescent="0.25">
      <c r="A184" s="47">
        <v>179</v>
      </c>
      <c r="C184" s="100">
        <v>5.8289473368725586E-3</v>
      </c>
      <c r="D184" s="100">
        <v>1.0797467018287672E-2</v>
      </c>
      <c r="E184" s="100">
        <v>1.1208244567993201E-6</v>
      </c>
      <c r="F184" s="100">
        <v>0</v>
      </c>
      <c r="G184" s="100">
        <v>0.04</v>
      </c>
      <c r="H184" s="100">
        <v>3.7417663718882443E-2</v>
      </c>
      <c r="I184" s="100">
        <v>2.5496231708073913E-2</v>
      </c>
      <c r="J184" s="100">
        <v>7.1214038276825598E-3</v>
      </c>
      <c r="K184" s="100">
        <v>5.7682820038231775E-3</v>
      </c>
      <c r="L184" s="148">
        <v>92.438280187714923</v>
      </c>
      <c r="M184" s="148">
        <v>120</v>
      </c>
      <c r="N184" s="148">
        <v>548</v>
      </c>
      <c r="O184" s="148">
        <v>9132</v>
      </c>
      <c r="P184" s="148">
        <v>100</v>
      </c>
      <c r="Q184" s="148">
        <v>25</v>
      </c>
      <c r="R184" s="100">
        <v>0.93667013892564122</v>
      </c>
      <c r="S184" s="100">
        <v>0.99317410301640541</v>
      </c>
      <c r="T184" s="100">
        <v>0.93314293239778179</v>
      </c>
      <c r="U184" s="100">
        <v>1.9691801032181132E-7</v>
      </c>
      <c r="W184" s="148">
        <v>14.871538766063786</v>
      </c>
      <c r="X184" s="149">
        <v>509.51389960516565</v>
      </c>
      <c r="Y184" s="149">
        <v>14.906803811288199</v>
      </c>
      <c r="Z184" s="149">
        <v>615.7508947061666</v>
      </c>
      <c r="AA184" s="149">
        <v>3.5265045224413427E-2</v>
      </c>
      <c r="AB184" s="149">
        <v>106.23699510100096</v>
      </c>
      <c r="AD184" s="163">
        <f t="shared" si="12"/>
        <v>1486644.3627067734</v>
      </c>
      <c r="AE184" s="163">
        <f t="shared" si="17"/>
        <v>1490064.6302341137</v>
      </c>
      <c r="AF184" s="163">
        <f t="shared" si="13"/>
        <v>3420.2675273403415</v>
      </c>
      <c r="AH184" s="165">
        <f t="shared" si="14"/>
        <v>0</v>
      </c>
      <c r="AI184" s="165">
        <f t="shared" si="15"/>
        <v>1</v>
      </c>
      <c r="AJ184" s="165">
        <f t="shared" si="16"/>
        <v>1</v>
      </c>
    </row>
    <row r="185" spans="1:36" x14ac:dyDescent="0.25">
      <c r="A185" s="47">
        <v>180</v>
      </c>
      <c r="C185" s="100">
        <v>7.2048108063934579E-3</v>
      </c>
      <c r="D185" s="100">
        <v>9.3930169344467827E-3</v>
      </c>
      <c r="E185" s="100">
        <v>5.2787153394928676E-4</v>
      </c>
      <c r="F185" s="100">
        <v>0</v>
      </c>
      <c r="G185" s="100">
        <v>0.04</v>
      </c>
      <c r="H185" s="100">
        <v>3.7417663718882443E-2</v>
      </c>
      <c r="I185" s="100">
        <v>2.5496231708073913E-2</v>
      </c>
      <c r="J185" s="100">
        <v>7.1214038276825598E-3</v>
      </c>
      <c r="K185" s="100">
        <v>5.7682820038231775E-3</v>
      </c>
      <c r="L185" s="148">
        <v>92.438280187714923</v>
      </c>
      <c r="M185" s="148">
        <v>120</v>
      </c>
      <c r="N185" s="148">
        <v>548</v>
      </c>
      <c r="O185" s="148">
        <v>9132</v>
      </c>
      <c r="P185" s="148">
        <v>100</v>
      </c>
      <c r="Q185" s="148">
        <v>25</v>
      </c>
      <c r="R185" s="100">
        <v>0.80339998440031068</v>
      </c>
      <c r="S185" s="100">
        <v>0.13271634036067981</v>
      </c>
      <c r="T185" s="100">
        <v>0.35899808524438603</v>
      </c>
      <c r="U185" s="100">
        <v>0.99999670145757369</v>
      </c>
      <c r="W185" s="148">
        <v>14.936219073400659</v>
      </c>
      <c r="X185" s="149">
        <v>483.62034568131367</v>
      </c>
      <c r="Y185" s="149">
        <v>14.980905127288281</v>
      </c>
      <c r="Z185" s="149">
        <v>606.20652474348606</v>
      </c>
      <c r="AA185" s="149">
        <v>4.4686053887621924E-2</v>
      </c>
      <c r="AB185" s="149">
        <v>122.58617906217239</v>
      </c>
      <c r="AD185" s="163">
        <f t="shared" si="12"/>
        <v>1493138.2869943846</v>
      </c>
      <c r="AE185" s="163">
        <f t="shared" si="17"/>
        <v>1497484.3062040845</v>
      </c>
      <c r="AF185" s="163">
        <f t="shared" si="13"/>
        <v>4346.0192097000199</v>
      </c>
      <c r="AH185" s="165">
        <f t="shared" si="14"/>
        <v>0</v>
      </c>
      <c r="AI185" s="165">
        <f t="shared" si="15"/>
        <v>1</v>
      </c>
      <c r="AJ185" s="165">
        <f t="shared" si="16"/>
        <v>1</v>
      </c>
    </row>
    <row r="186" spans="1:36" x14ac:dyDescent="0.25">
      <c r="A186" s="47">
        <v>181</v>
      </c>
      <c r="C186" s="100">
        <v>4.1847675068645285E-3</v>
      </c>
      <c r="D186" s="100">
        <v>1.0732179303423147E-2</v>
      </c>
      <c r="E186" s="100">
        <v>5.0825508180499142E-5</v>
      </c>
      <c r="F186" s="100">
        <v>0</v>
      </c>
      <c r="G186" s="100">
        <v>0.04</v>
      </c>
      <c r="H186" s="100">
        <v>3.7417663718882443E-2</v>
      </c>
      <c r="I186" s="100">
        <v>2.5496231708073913E-2</v>
      </c>
      <c r="J186" s="100">
        <v>7.1214038276825598E-3</v>
      </c>
      <c r="K186" s="100">
        <v>5.7682820038231775E-3</v>
      </c>
      <c r="L186" s="148">
        <v>92.438280187714923</v>
      </c>
      <c r="M186" s="148">
        <v>120</v>
      </c>
      <c r="N186" s="148">
        <v>548</v>
      </c>
      <c r="O186" s="148">
        <v>9132</v>
      </c>
      <c r="P186" s="148">
        <v>100</v>
      </c>
      <c r="Q186" s="148">
        <v>25</v>
      </c>
      <c r="R186" s="100">
        <v>0.48698886430116628</v>
      </c>
      <c r="S186" s="100">
        <v>0.99500233826921836</v>
      </c>
      <c r="T186" s="100">
        <v>0.10236644640673857</v>
      </c>
      <c r="U186" s="100">
        <v>0.93209019724386022</v>
      </c>
      <c r="W186" s="148">
        <v>15.215094747319606</v>
      </c>
      <c r="X186" s="149">
        <v>539.7433829032218</v>
      </c>
      <c r="Y186" s="149">
        <v>15.271694774357455</v>
      </c>
      <c r="Z186" s="149">
        <v>617.51550598774224</v>
      </c>
      <c r="AA186" s="149">
        <v>5.6600027037848832E-2</v>
      </c>
      <c r="AB186" s="149">
        <v>77.772123084520445</v>
      </c>
      <c r="AD186" s="163">
        <f t="shared" si="12"/>
        <v>1520969.7313490573</v>
      </c>
      <c r="AE186" s="163">
        <f t="shared" si="17"/>
        <v>1526551.9619297578</v>
      </c>
      <c r="AF186" s="163">
        <f t="shared" si="13"/>
        <v>5582.2305807003631</v>
      </c>
      <c r="AH186" s="165">
        <f t="shared" si="14"/>
        <v>0</v>
      </c>
      <c r="AI186" s="165">
        <f t="shared" si="15"/>
        <v>1</v>
      </c>
      <c r="AJ186" s="165">
        <f t="shared" si="16"/>
        <v>1</v>
      </c>
    </row>
    <row r="187" spans="1:36" x14ac:dyDescent="0.25">
      <c r="A187" s="47">
        <v>182</v>
      </c>
      <c r="C187" s="100">
        <v>6.0599364414426482E-3</v>
      </c>
      <c r="D187" s="100">
        <v>1.1712618705682076E-2</v>
      </c>
      <c r="E187" s="100">
        <v>5.0840884051649344E-5</v>
      </c>
      <c r="F187" s="100">
        <v>0</v>
      </c>
      <c r="G187" s="100">
        <v>0.04</v>
      </c>
      <c r="H187" s="100">
        <v>3.7417663718882443E-2</v>
      </c>
      <c r="I187" s="100">
        <v>2.5496231708073913E-2</v>
      </c>
      <c r="J187" s="100">
        <v>7.1214038276825598E-3</v>
      </c>
      <c r="K187" s="100">
        <v>5.7682820038231775E-3</v>
      </c>
      <c r="L187" s="148">
        <v>92.438280187714923</v>
      </c>
      <c r="M187" s="148">
        <v>120</v>
      </c>
      <c r="N187" s="148">
        <v>548</v>
      </c>
      <c r="O187" s="148">
        <v>9132</v>
      </c>
      <c r="P187" s="148">
        <v>100</v>
      </c>
      <c r="Q187" s="148">
        <v>25</v>
      </c>
      <c r="R187" s="100">
        <v>0.62905802158179469</v>
      </c>
      <c r="S187" s="100">
        <v>0.99793858438779204</v>
      </c>
      <c r="T187" s="100">
        <v>0.29680833635658427</v>
      </c>
      <c r="U187" s="100">
        <v>0.99997291349675554</v>
      </c>
      <c r="W187" s="148">
        <v>14.438768218339739</v>
      </c>
      <c r="X187" s="149">
        <v>448.09092616471867</v>
      </c>
      <c r="Y187" s="149">
        <v>14.471807466837594</v>
      </c>
      <c r="Z187" s="149">
        <v>589.74901499768225</v>
      </c>
      <c r="AA187" s="149">
        <v>3.3039248497855667E-2</v>
      </c>
      <c r="AB187" s="149">
        <v>141.65808883296359</v>
      </c>
      <c r="AD187" s="163">
        <f t="shared" si="12"/>
        <v>1443428.7309078092</v>
      </c>
      <c r="AE187" s="163">
        <f t="shared" si="17"/>
        <v>1446590.9976687618</v>
      </c>
      <c r="AF187" s="163">
        <f t="shared" si="13"/>
        <v>3162.2667609526029</v>
      </c>
      <c r="AH187" s="165">
        <f t="shared" si="14"/>
        <v>0</v>
      </c>
      <c r="AI187" s="165">
        <f t="shared" si="15"/>
        <v>1</v>
      </c>
      <c r="AJ187" s="165">
        <f t="shared" si="16"/>
        <v>1</v>
      </c>
    </row>
    <row r="188" spans="1:36" x14ac:dyDescent="0.25">
      <c r="A188" s="47">
        <v>183</v>
      </c>
      <c r="C188" s="100">
        <v>6.3393334852664962E-3</v>
      </c>
      <c r="D188" s="100">
        <v>9.2986601184565313E-3</v>
      </c>
      <c r="E188" s="100">
        <v>1.5056798764179202E-4</v>
      </c>
      <c r="F188" s="100">
        <v>0</v>
      </c>
      <c r="G188" s="100">
        <v>0.04</v>
      </c>
      <c r="H188" s="100">
        <v>3.7417663718882443E-2</v>
      </c>
      <c r="I188" s="100">
        <v>2.5496231708073913E-2</v>
      </c>
      <c r="J188" s="100">
        <v>7.1214038276825598E-3</v>
      </c>
      <c r="K188" s="100">
        <v>5.7682820038231775E-3</v>
      </c>
      <c r="L188" s="148">
        <v>92.438280187714923</v>
      </c>
      <c r="M188" s="148">
        <v>120</v>
      </c>
      <c r="N188" s="148">
        <v>548</v>
      </c>
      <c r="O188" s="148">
        <v>9132</v>
      </c>
      <c r="P188" s="148">
        <v>100</v>
      </c>
      <c r="Q188" s="148">
        <v>25</v>
      </c>
      <c r="R188" s="100">
        <v>0.88329158290231846</v>
      </c>
      <c r="S188" s="100">
        <v>6.6924276324351467E-2</v>
      </c>
      <c r="T188" s="100">
        <v>0.8768187154887046</v>
      </c>
      <c r="U188" s="100">
        <v>5.3683492483344128E-2</v>
      </c>
      <c r="W188" s="148">
        <v>14.58647890799433</v>
      </c>
      <c r="X188" s="149">
        <v>531.63813934138648</v>
      </c>
      <c r="Y188" s="149">
        <v>14.64516087449856</v>
      </c>
      <c r="Z188" s="149">
        <v>594.75986690619038</v>
      </c>
      <c r="AA188" s="149">
        <v>5.8681966504229521E-2</v>
      </c>
      <c r="AB188" s="149">
        <v>63.121727564803905</v>
      </c>
      <c r="AD188" s="163">
        <f t="shared" si="12"/>
        <v>1458116.2526600915</v>
      </c>
      <c r="AE188" s="163">
        <f t="shared" si="17"/>
        <v>1463921.3275829498</v>
      </c>
      <c r="AF188" s="163">
        <f t="shared" si="13"/>
        <v>5805.0749228581481</v>
      </c>
      <c r="AH188" s="165">
        <f t="shared" si="14"/>
        <v>0</v>
      </c>
      <c r="AI188" s="165">
        <f t="shared" si="15"/>
        <v>1</v>
      </c>
      <c r="AJ188" s="165">
        <f t="shared" si="16"/>
        <v>1</v>
      </c>
    </row>
    <row r="189" spans="1:36" x14ac:dyDescent="0.25">
      <c r="A189" s="47">
        <v>184</v>
      </c>
      <c r="C189" s="100">
        <v>5.0662239995634068E-3</v>
      </c>
      <c r="D189" s="100">
        <v>1.0032586003429577E-2</v>
      </c>
      <c r="E189" s="100">
        <v>2.5554497210326971E-5</v>
      </c>
      <c r="F189" s="100">
        <v>0</v>
      </c>
      <c r="G189" s="100">
        <v>0.04</v>
      </c>
      <c r="H189" s="100">
        <v>3.7417663718882443E-2</v>
      </c>
      <c r="I189" s="100">
        <v>2.5496231708073913E-2</v>
      </c>
      <c r="J189" s="100">
        <v>7.1214038276825598E-3</v>
      </c>
      <c r="K189" s="100">
        <v>5.7682820038231775E-3</v>
      </c>
      <c r="L189" s="148">
        <v>92.438280187714923</v>
      </c>
      <c r="M189" s="148">
        <v>120</v>
      </c>
      <c r="N189" s="148">
        <v>548</v>
      </c>
      <c r="O189" s="148">
        <v>9132</v>
      </c>
      <c r="P189" s="148">
        <v>100</v>
      </c>
      <c r="Q189" s="148">
        <v>25</v>
      </c>
      <c r="R189" s="100">
        <v>0.69518129275353147</v>
      </c>
      <c r="S189" s="100">
        <v>8.8725943438490024E-2</v>
      </c>
      <c r="T189" s="100">
        <v>0.86115511687663227</v>
      </c>
      <c r="U189" s="100">
        <v>6.4207268886305E-2</v>
      </c>
      <c r="W189" s="148">
        <v>14.306667241467562</v>
      </c>
      <c r="X189" s="149">
        <v>504.87938631807816</v>
      </c>
      <c r="Y189" s="149">
        <v>14.337382135341603</v>
      </c>
      <c r="Z189" s="149">
        <v>625.15484290987092</v>
      </c>
      <c r="AA189" s="149">
        <v>3.0714893874041138E-2</v>
      </c>
      <c r="AB189" s="149">
        <v>120.27545659179276</v>
      </c>
      <c r="AD189" s="163">
        <f t="shared" si="12"/>
        <v>1430161.844760438</v>
      </c>
      <c r="AE189" s="163">
        <f t="shared" si="17"/>
        <v>1433113.0586912504</v>
      </c>
      <c r="AF189" s="163">
        <f t="shared" si="13"/>
        <v>2951.213930812321</v>
      </c>
      <c r="AH189" s="165">
        <f t="shared" si="14"/>
        <v>0</v>
      </c>
      <c r="AI189" s="165">
        <f t="shared" si="15"/>
        <v>1</v>
      </c>
      <c r="AJ189" s="165">
        <f t="shared" si="16"/>
        <v>1</v>
      </c>
    </row>
    <row r="190" spans="1:36" x14ac:dyDescent="0.25">
      <c r="A190" s="47">
        <v>185</v>
      </c>
      <c r="C190" s="100">
        <v>7.1197467344396026E-3</v>
      </c>
      <c r="D190" s="100">
        <v>1.0300002309198673E-2</v>
      </c>
      <c r="E190" s="100">
        <v>1.0511413178371232E-4</v>
      </c>
      <c r="F190" s="100">
        <v>0</v>
      </c>
      <c r="G190" s="100">
        <v>0.04</v>
      </c>
      <c r="H190" s="100">
        <v>3.7417663718882443E-2</v>
      </c>
      <c r="I190" s="100">
        <v>2.5496231708073913E-2</v>
      </c>
      <c r="J190" s="100">
        <v>7.1214038276825598E-3</v>
      </c>
      <c r="K190" s="100">
        <v>5.7682820038231775E-3</v>
      </c>
      <c r="L190" s="148">
        <v>92.438280187714923</v>
      </c>
      <c r="M190" s="148">
        <v>120</v>
      </c>
      <c r="N190" s="148">
        <v>548</v>
      </c>
      <c r="O190" s="148">
        <v>9132</v>
      </c>
      <c r="P190" s="148">
        <v>100</v>
      </c>
      <c r="Q190" s="148">
        <v>25</v>
      </c>
      <c r="R190" s="100">
        <v>0.58321125386136674</v>
      </c>
      <c r="S190" s="100">
        <v>0.99999849271061092</v>
      </c>
      <c r="T190" s="100">
        <v>0.16768411310136958</v>
      </c>
      <c r="U190" s="100">
        <v>0.61669606287954681</v>
      </c>
      <c r="W190" s="148">
        <v>14.636528434348271</v>
      </c>
      <c r="X190" s="149">
        <v>440.89835969756831</v>
      </c>
      <c r="Y190" s="149">
        <v>14.66616993497845</v>
      </c>
      <c r="Z190" s="149">
        <v>587.54957789670937</v>
      </c>
      <c r="AA190" s="149">
        <v>2.9641500630178896E-2</v>
      </c>
      <c r="AB190" s="149">
        <v>146.65121819914106</v>
      </c>
      <c r="AD190" s="163">
        <f t="shared" si="12"/>
        <v>1463211.9450751296</v>
      </c>
      <c r="AE190" s="163">
        <f t="shared" si="17"/>
        <v>1466029.4439199483</v>
      </c>
      <c r="AF190" s="163">
        <f t="shared" si="13"/>
        <v>2817.4988448187487</v>
      </c>
      <c r="AH190" s="165">
        <f t="shared" si="14"/>
        <v>0</v>
      </c>
      <c r="AI190" s="165">
        <f t="shared" si="15"/>
        <v>1</v>
      </c>
      <c r="AJ190" s="165">
        <f t="shared" si="16"/>
        <v>1</v>
      </c>
    </row>
    <row r="191" spans="1:36" x14ac:dyDescent="0.25">
      <c r="A191" s="47">
        <v>186</v>
      </c>
      <c r="C191" s="100">
        <v>5.7137593011246102E-3</v>
      </c>
      <c r="D191" s="100">
        <v>1.0967289524291551E-2</v>
      </c>
      <c r="E191" s="100">
        <v>5.5729050596753371E-4</v>
      </c>
      <c r="F191" s="100">
        <v>0</v>
      </c>
      <c r="G191" s="100">
        <v>0.04</v>
      </c>
      <c r="H191" s="100">
        <v>3.7417663718882443E-2</v>
      </c>
      <c r="I191" s="100">
        <v>2.5496231708073913E-2</v>
      </c>
      <c r="J191" s="100">
        <v>7.1214038276825598E-3</v>
      </c>
      <c r="K191" s="100">
        <v>5.7682820038231775E-3</v>
      </c>
      <c r="L191" s="148">
        <v>92.438280187714923</v>
      </c>
      <c r="M191" s="148">
        <v>120</v>
      </c>
      <c r="N191" s="148">
        <v>548</v>
      </c>
      <c r="O191" s="148">
        <v>9132</v>
      </c>
      <c r="P191" s="148">
        <v>100</v>
      </c>
      <c r="Q191" s="148">
        <v>25</v>
      </c>
      <c r="R191" s="100">
        <v>0.74183507287075023</v>
      </c>
      <c r="S191" s="100">
        <v>0.80008014178870923</v>
      </c>
      <c r="T191" s="100">
        <v>1.4228420467333485E-2</v>
      </c>
      <c r="U191" s="100">
        <v>4.6214380579769265E-3</v>
      </c>
      <c r="W191" s="148">
        <v>14.370208801817519</v>
      </c>
      <c r="X191" s="149">
        <v>516.28705830497199</v>
      </c>
      <c r="Y191" s="149">
        <v>14.41945148809355</v>
      </c>
      <c r="Z191" s="149">
        <v>608.12496300906025</v>
      </c>
      <c r="AA191" s="149">
        <v>4.9242686276031122E-2</v>
      </c>
      <c r="AB191" s="149">
        <v>91.83790470408826</v>
      </c>
      <c r="AD191" s="163">
        <f t="shared" si="12"/>
        <v>1436504.5931234469</v>
      </c>
      <c r="AE191" s="163">
        <f t="shared" si="17"/>
        <v>1441337.023846346</v>
      </c>
      <c r="AF191" s="163">
        <f t="shared" si="13"/>
        <v>4832.4307228990247</v>
      </c>
      <c r="AH191" s="165">
        <f t="shared" si="14"/>
        <v>0</v>
      </c>
      <c r="AI191" s="165">
        <f t="shared" si="15"/>
        <v>1</v>
      </c>
      <c r="AJ191" s="165">
        <f t="shared" si="16"/>
        <v>1</v>
      </c>
    </row>
    <row r="192" spans="1:36" x14ac:dyDescent="0.25">
      <c r="A192" s="47">
        <v>187</v>
      </c>
      <c r="C192" s="100">
        <v>3.8128222836128693E-3</v>
      </c>
      <c r="D192" s="100">
        <v>9.4713431899904887E-3</v>
      </c>
      <c r="E192" s="100">
        <v>1.8285088519347395E-5</v>
      </c>
      <c r="F192" s="100">
        <v>0</v>
      </c>
      <c r="G192" s="100">
        <v>0.04</v>
      </c>
      <c r="H192" s="100">
        <v>3.7417663718882443E-2</v>
      </c>
      <c r="I192" s="100">
        <v>2.5496231708073913E-2</v>
      </c>
      <c r="J192" s="100">
        <v>7.1214038276825598E-3</v>
      </c>
      <c r="K192" s="100">
        <v>5.7682820038231775E-3</v>
      </c>
      <c r="L192" s="148">
        <v>92.438280187714923</v>
      </c>
      <c r="M192" s="148">
        <v>120</v>
      </c>
      <c r="N192" s="148">
        <v>548</v>
      </c>
      <c r="O192" s="148">
        <v>9132</v>
      </c>
      <c r="P192" s="148">
        <v>100</v>
      </c>
      <c r="Q192" s="148">
        <v>25</v>
      </c>
      <c r="R192" s="100">
        <v>0.71002452990867804</v>
      </c>
      <c r="S192" s="100">
        <v>3.2376702406426828E-5</v>
      </c>
      <c r="T192" s="100">
        <v>0.29978821730138655</v>
      </c>
      <c r="U192" s="100">
        <v>2.3655493827525987E-9</v>
      </c>
      <c r="W192" s="148">
        <v>15.695647221122261</v>
      </c>
      <c r="X192" s="149">
        <v>609.81761043330562</v>
      </c>
      <c r="Y192" s="149">
        <v>15.773525133379566</v>
      </c>
      <c r="Z192" s="149">
        <v>601.90656086974764</v>
      </c>
      <c r="AA192" s="149">
        <v>7.7877912257305226E-2</v>
      </c>
      <c r="AB192" s="149">
        <v>-7.9110495635579809</v>
      </c>
      <c r="AD192" s="163">
        <f t="shared" si="12"/>
        <v>1568954.9045017927</v>
      </c>
      <c r="AE192" s="163">
        <f t="shared" si="17"/>
        <v>1576750.6067770871</v>
      </c>
      <c r="AF192" s="163">
        <f t="shared" si="13"/>
        <v>7795.7022752940802</v>
      </c>
      <c r="AH192" s="165">
        <f t="shared" si="14"/>
        <v>0</v>
      </c>
      <c r="AI192" s="165">
        <f t="shared" si="15"/>
        <v>1</v>
      </c>
      <c r="AJ192" s="165">
        <f t="shared" si="16"/>
        <v>1</v>
      </c>
    </row>
    <row r="193" spans="1:36" x14ac:dyDescent="0.25">
      <c r="A193" s="47">
        <v>188</v>
      </c>
      <c r="C193" s="100">
        <v>3.4182888408093993E-3</v>
      </c>
      <c r="D193" s="100">
        <v>1.1786366997238229E-2</v>
      </c>
      <c r="E193" s="100">
        <v>1.0795051567056224E-5</v>
      </c>
      <c r="F193" s="100">
        <v>0</v>
      </c>
      <c r="G193" s="100">
        <v>0.04</v>
      </c>
      <c r="H193" s="100">
        <v>3.7417663718882443E-2</v>
      </c>
      <c r="I193" s="100">
        <v>2.5496231708073913E-2</v>
      </c>
      <c r="J193" s="100">
        <v>7.1214038276825598E-3</v>
      </c>
      <c r="K193" s="100">
        <v>5.7682820038231775E-3</v>
      </c>
      <c r="L193" s="148">
        <v>92.438280187714923</v>
      </c>
      <c r="M193" s="148">
        <v>120</v>
      </c>
      <c r="N193" s="148">
        <v>548</v>
      </c>
      <c r="O193" s="148">
        <v>9132</v>
      </c>
      <c r="P193" s="148">
        <v>100</v>
      </c>
      <c r="Q193" s="148">
        <v>25</v>
      </c>
      <c r="R193" s="100">
        <v>0.52043649499638478</v>
      </c>
      <c r="S193" s="100">
        <v>0.91741327756496127</v>
      </c>
      <c r="T193" s="100">
        <v>0.30486066069345458</v>
      </c>
      <c r="U193" s="100">
        <v>4.8262748070716432E-3</v>
      </c>
      <c r="W193" s="148">
        <v>14.043638020479278</v>
      </c>
      <c r="X193" s="149">
        <v>514.07616173477834</v>
      </c>
      <c r="Y193" s="149">
        <v>14.094478124846578</v>
      </c>
      <c r="Z193" s="149">
        <v>608.9114754105492</v>
      </c>
      <c r="AA193" s="149">
        <v>5.0840104367299688E-2</v>
      </c>
      <c r="AB193" s="149">
        <v>94.835313675770863</v>
      </c>
      <c r="AD193" s="163">
        <f t="shared" si="12"/>
        <v>1403849.7258861931</v>
      </c>
      <c r="AE193" s="163">
        <f t="shared" si="17"/>
        <v>1408838.9010092474</v>
      </c>
      <c r="AF193" s="163">
        <f t="shared" si="13"/>
        <v>4989.1751230541986</v>
      </c>
      <c r="AH193" s="165">
        <f t="shared" si="14"/>
        <v>0</v>
      </c>
      <c r="AI193" s="165">
        <f t="shared" si="15"/>
        <v>1</v>
      </c>
      <c r="AJ193" s="165">
        <f t="shared" si="16"/>
        <v>1</v>
      </c>
    </row>
    <row r="194" spans="1:36" x14ac:dyDescent="0.25">
      <c r="A194" s="47">
        <v>189</v>
      </c>
      <c r="C194" s="100">
        <v>4.6190628217401622E-3</v>
      </c>
      <c r="D194" s="100">
        <v>1.0865346699234406E-2</v>
      </c>
      <c r="E194" s="100">
        <v>1.8089364621620696E-4</v>
      </c>
      <c r="F194" s="100">
        <v>0</v>
      </c>
      <c r="G194" s="100">
        <v>0.04</v>
      </c>
      <c r="H194" s="100">
        <v>3.7417663718882443E-2</v>
      </c>
      <c r="I194" s="100">
        <v>2.5496231708073913E-2</v>
      </c>
      <c r="J194" s="100">
        <v>7.1214038276825598E-3</v>
      </c>
      <c r="K194" s="100">
        <v>5.7682820038231775E-3</v>
      </c>
      <c r="L194" s="148">
        <v>92.438280187714923</v>
      </c>
      <c r="M194" s="148">
        <v>120</v>
      </c>
      <c r="N194" s="148">
        <v>548</v>
      </c>
      <c r="O194" s="148">
        <v>9132</v>
      </c>
      <c r="P194" s="148">
        <v>100</v>
      </c>
      <c r="Q194" s="148">
        <v>25</v>
      </c>
      <c r="R194" s="100">
        <v>0.40396756221970492</v>
      </c>
      <c r="S194" s="100">
        <v>6.4720468532787151E-2</v>
      </c>
      <c r="T194" s="100">
        <v>0.87279700822342154</v>
      </c>
      <c r="U194" s="100">
        <v>0.30974964462020216</v>
      </c>
      <c r="W194" s="148">
        <v>14.499932350036403</v>
      </c>
      <c r="X194" s="149">
        <v>449.9821366181128</v>
      </c>
      <c r="Y194" s="149">
        <v>14.53141395394149</v>
      </c>
      <c r="Z194" s="149">
        <v>600.76660888911886</v>
      </c>
      <c r="AA194" s="149">
        <v>3.1481603905087141E-2</v>
      </c>
      <c r="AB194" s="149">
        <v>150.78447227100605</v>
      </c>
      <c r="AD194" s="163">
        <f t="shared" si="12"/>
        <v>1449543.2528670221</v>
      </c>
      <c r="AE194" s="163">
        <f t="shared" si="17"/>
        <v>1452540.6287852598</v>
      </c>
      <c r="AF194" s="163">
        <f t="shared" si="13"/>
        <v>2997.375918237708</v>
      </c>
      <c r="AH194" s="165">
        <f t="shared" si="14"/>
        <v>0</v>
      </c>
      <c r="AI194" s="165">
        <f t="shared" si="15"/>
        <v>1</v>
      </c>
      <c r="AJ194" s="165">
        <f t="shared" si="16"/>
        <v>1</v>
      </c>
    </row>
    <row r="195" spans="1:36" x14ac:dyDescent="0.25">
      <c r="A195" s="47">
        <v>190</v>
      </c>
      <c r="C195" s="100">
        <v>5.490470769841993E-3</v>
      </c>
      <c r="D195" s="100">
        <v>1.4230390950697558E-2</v>
      </c>
      <c r="E195" s="100">
        <v>2.489245419733388E-4</v>
      </c>
      <c r="F195" s="100">
        <v>0</v>
      </c>
      <c r="G195" s="100">
        <v>0.04</v>
      </c>
      <c r="H195" s="100">
        <v>3.7417663718882443E-2</v>
      </c>
      <c r="I195" s="100">
        <v>2.5496231708073913E-2</v>
      </c>
      <c r="J195" s="100">
        <v>7.1214038276825598E-3</v>
      </c>
      <c r="K195" s="100">
        <v>5.7682820038231775E-3</v>
      </c>
      <c r="L195" s="148">
        <v>92.438280187714923</v>
      </c>
      <c r="M195" s="148">
        <v>120</v>
      </c>
      <c r="N195" s="148">
        <v>548</v>
      </c>
      <c r="O195" s="148">
        <v>9132</v>
      </c>
      <c r="P195" s="148">
        <v>100</v>
      </c>
      <c r="Q195" s="148">
        <v>25</v>
      </c>
      <c r="R195" s="100">
        <v>0.82302455449251788</v>
      </c>
      <c r="S195" s="100">
        <v>0.52339764710913328</v>
      </c>
      <c r="T195" s="100">
        <v>1.3291806483109125E-4</v>
      </c>
      <c r="U195" s="100">
        <v>8.9199305256137187E-3</v>
      </c>
      <c r="W195" s="148">
        <v>14.709339720595651</v>
      </c>
      <c r="X195" s="149">
        <v>489.66244666863395</v>
      </c>
      <c r="Y195" s="149">
        <v>14.743789810191977</v>
      </c>
      <c r="Z195" s="149">
        <v>609.6360129705381</v>
      </c>
      <c r="AA195" s="149">
        <v>3.445008959632645E-2</v>
      </c>
      <c r="AB195" s="149">
        <v>119.97356630190416</v>
      </c>
      <c r="AD195" s="163">
        <f t="shared" si="12"/>
        <v>1470444.3096128965</v>
      </c>
      <c r="AE195" s="163">
        <f t="shared" si="17"/>
        <v>1473769.3450062273</v>
      </c>
      <c r="AF195" s="163">
        <f t="shared" si="13"/>
        <v>3325.035393330741</v>
      </c>
      <c r="AH195" s="165">
        <f t="shared" si="14"/>
        <v>0</v>
      </c>
      <c r="AI195" s="165">
        <f t="shared" si="15"/>
        <v>1</v>
      </c>
      <c r="AJ195" s="165">
        <f t="shared" si="16"/>
        <v>1</v>
      </c>
    </row>
    <row r="196" spans="1:36" x14ac:dyDescent="0.25">
      <c r="A196" s="47">
        <v>191</v>
      </c>
      <c r="C196" s="100">
        <v>7.7455470783985847E-3</v>
      </c>
      <c r="D196" s="100">
        <v>1.0594392798873678E-2</v>
      </c>
      <c r="E196" s="100">
        <v>3.559079927579912E-5</v>
      </c>
      <c r="F196" s="100">
        <v>0</v>
      </c>
      <c r="G196" s="100">
        <v>0.04</v>
      </c>
      <c r="H196" s="100">
        <v>3.7417663718882443E-2</v>
      </c>
      <c r="I196" s="100">
        <v>2.5496231708073913E-2</v>
      </c>
      <c r="J196" s="100">
        <v>7.1214038276825598E-3</v>
      </c>
      <c r="K196" s="100">
        <v>5.7682820038231775E-3</v>
      </c>
      <c r="L196" s="148">
        <v>92.438280187714923</v>
      </c>
      <c r="M196" s="148">
        <v>120</v>
      </c>
      <c r="N196" s="148">
        <v>548</v>
      </c>
      <c r="O196" s="148">
        <v>9132</v>
      </c>
      <c r="P196" s="148">
        <v>100</v>
      </c>
      <c r="Q196" s="148">
        <v>25</v>
      </c>
      <c r="R196" s="100">
        <v>0.75339829219980037</v>
      </c>
      <c r="S196" s="100">
        <v>0.82860967402135011</v>
      </c>
      <c r="T196" s="100">
        <v>0.33571940345432144</v>
      </c>
      <c r="U196" s="100">
        <v>8.6756607773586403E-4</v>
      </c>
      <c r="W196" s="148">
        <v>14.160841378317578</v>
      </c>
      <c r="X196" s="149">
        <v>569.14729216565775</v>
      </c>
      <c r="Y196" s="149">
        <v>14.20106992015317</v>
      </c>
      <c r="Z196" s="149">
        <v>628.3506230753934</v>
      </c>
      <c r="AA196" s="149">
        <v>4.0228541835592324E-2</v>
      </c>
      <c r="AB196" s="149">
        <v>59.203330909735655</v>
      </c>
      <c r="AD196" s="163">
        <f t="shared" si="12"/>
        <v>1415514.9905395922</v>
      </c>
      <c r="AE196" s="163">
        <f t="shared" si="17"/>
        <v>1419478.6413922417</v>
      </c>
      <c r="AF196" s="163">
        <f t="shared" si="13"/>
        <v>3963.6508526494968</v>
      </c>
      <c r="AH196" s="165">
        <f t="shared" si="14"/>
        <v>0</v>
      </c>
      <c r="AI196" s="165">
        <f t="shared" si="15"/>
        <v>1</v>
      </c>
      <c r="AJ196" s="165">
        <f t="shared" si="16"/>
        <v>1</v>
      </c>
    </row>
    <row r="197" spans="1:36" x14ac:dyDescent="0.25">
      <c r="A197" s="47">
        <v>192</v>
      </c>
      <c r="C197" s="100">
        <v>7.4074680575647589E-3</v>
      </c>
      <c r="D197" s="100">
        <v>1.1686293970050277E-2</v>
      </c>
      <c r="E197" s="100">
        <v>2.9179988156946727E-5</v>
      </c>
      <c r="F197" s="100">
        <v>0</v>
      </c>
      <c r="G197" s="100">
        <v>0.04</v>
      </c>
      <c r="H197" s="100">
        <v>3.7417663718882443E-2</v>
      </c>
      <c r="I197" s="100">
        <v>2.5496231708073913E-2</v>
      </c>
      <c r="J197" s="100">
        <v>7.1214038276825598E-3</v>
      </c>
      <c r="K197" s="100">
        <v>5.7682820038231775E-3</v>
      </c>
      <c r="L197" s="148">
        <v>92.438280187714923</v>
      </c>
      <c r="M197" s="148">
        <v>120</v>
      </c>
      <c r="N197" s="148">
        <v>548</v>
      </c>
      <c r="O197" s="148">
        <v>9132</v>
      </c>
      <c r="P197" s="148">
        <v>100</v>
      </c>
      <c r="Q197" s="148">
        <v>25</v>
      </c>
      <c r="R197" s="100">
        <v>0.52546047997642575</v>
      </c>
      <c r="S197" s="100">
        <v>9.5709402621783263E-2</v>
      </c>
      <c r="T197" s="100">
        <v>0.92252242163882792</v>
      </c>
      <c r="U197" s="100">
        <v>4.3087473106453132E-3</v>
      </c>
      <c r="W197" s="148">
        <v>15.069874380712118</v>
      </c>
      <c r="X197" s="149">
        <v>493.92194502067343</v>
      </c>
      <c r="Y197" s="149">
        <v>15.115759011683538</v>
      </c>
      <c r="Z197" s="149">
        <v>599.86568883188033</v>
      </c>
      <c r="AA197" s="149">
        <v>4.5884630971420037E-2</v>
      </c>
      <c r="AB197" s="149">
        <v>105.9437438112069</v>
      </c>
      <c r="AD197" s="163">
        <f t="shared" si="12"/>
        <v>1506493.516126191</v>
      </c>
      <c r="AE197" s="163">
        <f t="shared" si="17"/>
        <v>1510976.0354795221</v>
      </c>
      <c r="AF197" s="163">
        <f t="shared" si="13"/>
        <v>4482.5193533307965</v>
      </c>
      <c r="AH197" s="165">
        <f t="shared" si="14"/>
        <v>0</v>
      </c>
      <c r="AI197" s="165">
        <f t="shared" si="15"/>
        <v>1</v>
      </c>
      <c r="AJ197" s="165">
        <f t="shared" si="16"/>
        <v>1</v>
      </c>
    </row>
    <row r="198" spans="1:36" x14ac:dyDescent="0.25">
      <c r="A198" s="47">
        <v>193</v>
      </c>
      <c r="C198" s="100">
        <v>5.3173015439746648E-3</v>
      </c>
      <c r="D198" s="100">
        <v>1.6116569537285019E-2</v>
      </c>
      <c r="E198" s="100">
        <v>3.7493664872301213E-4</v>
      </c>
      <c r="F198" s="100">
        <v>0</v>
      </c>
      <c r="G198" s="100">
        <v>0.04</v>
      </c>
      <c r="H198" s="100">
        <v>3.7417663718882443E-2</v>
      </c>
      <c r="I198" s="100">
        <v>2.5496231708073913E-2</v>
      </c>
      <c r="J198" s="100">
        <v>7.1214038276825598E-3</v>
      </c>
      <c r="K198" s="100">
        <v>5.7682820038231775E-3</v>
      </c>
      <c r="L198" s="148">
        <v>92.438280187714923</v>
      </c>
      <c r="M198" s="148">
        <v>120</v>
      </c>
      <c r="N198" s="148">
        <v>548</v>
      </c>
      <c r="O198" s="148">
        <v>9132</v>
      </c>
      <c r="P198" s="148">
        <v>100</v>
      </c>
      <c r="Q198" s="148">
        <v>25</v>
      </c>
      <c r="R198" s="100">
        <v>0.44184978347478882</v>
      </c>
      <c r="S198" s="100">
        <v>8.3900563153060451E-3</v>
      </c>
      <c r="T198" s="100">
        <v>4.9130291479003246E-2</v>
      </c>
      <c r="U198" s="100">
        <v>0.9988169283933479</v>
      </c>
      <c r="W198" s="148">
        <v>14.298055760825344</v>
      </c>
      <c r="X198" s="149">
        <v>450.7599121801224</v>
      </c>
      <c r="Y198" s="149">
        <v>14.353952740512362</v>
      </c>
      <c r="Z198" s="149">
        <v>592.24777111222613</v>
      </c>
      <c r="AA198" s="149">
        <v>5.5896979687018344E-2</v>
      </c>
      <c r="AB198" s="149">
        <v>141.48785893210373</v>
      </c>
      <c r="AD198" s="163">
        <f t="shared" ref="AD198:AD261" si="18">W198*cRatio-X198</f>
        <v>1429354.8161703544</v>
      </c>
      <c r="AE198" s="163">
        <f t="shared" si="17"/>
        <v>1434803.026280124</v>
      </c>
      <c r="AF198" s="163">
        <f t="shared" si="13"/>
        <v>5448.2101097697314</v>
      </c>
      <c r="AH198" s="165">
        <f t="shared" si="14"/>
        <v>0</v>
      </c>
      <c r="AI198" s="165">
        <f t="shared" si="15"/>
        <v>1</v>
      </c>
      <c r="AJ198" s="165">
        <f t="shared" si="16"/>
        <v>1</v>
      </c>
    </row>
    <row r="199" spans="1:36" x14ac:dyDescent="0.25">
      <c r="A199" s="47">
        <v>194</v>
      </c>
      <c r="C199" s="100">
        <v>6.5264139747409633E-3</v>
      </c>
      <c r="D199" s="100">
        <v>1.1685945527605934E-2</v>
      </c>
      <c r="E199" s="100">
        <v>2.2690625801395247E-5</v>
      </c>
      <c r="F199" s="100">
        <v>0</v>
      </c>
      <c r="G199" s="100">
        <v>0.04</v>
      </c>
      <c r="H199" s="100">
        <v>3.7417663718882443E-2</v>
      </c>
      <c r="I199" s="100">
        <v>2.5496231708073913E-2</v>
      </c>
      <c r="J199" s="100">
        <v>7.1214038276825598E-3</v>
      </c>
      <c r="K199" s="100">
        <v>5.7682820038231775E-3</v>
      </c>
      <c r="L199" s="148">
        <v>92.438280187714923</v>
      </c>
      <c r="M199" s="148">
        <v>120</v>
      </c>
      <c r="N199" s="148">
        <v>548</v>
      </c>
      <c r="O199" s="148">
        <v>9132</v>
      </c>
      <c r="P199" s="148">
        <v>100</v>
      </c>
      <c r="Q199" s="148">
        <v>25</v>
      </c>
      <c r="R199" s="100">
        <v>0.57512874905153577</v>
      </c>
      <c r="S199" s="100">
        <v>5.754192702441674E-4</v>
      </c>
      <c r="T199" s="100">
        <v>0.99999071803887074</v>
      </c>
      <c r="U199" s="100">
        <v>0.95081990259036431</v>
      </c>
      <c r="W199" s="148">
        <v>14.453183736629267</v>
      </c>
      <c r="X199" s="149">
        <v>469.69572309150641</v>
      </c>
      <c r="Y199" s="149">
        <v>14.481636150726018</v>
      </c>
      <c r="Z199" s="149">
        <v>601.84457796812569</v>
      </c>
      <c r="AA199" s="149">
        <v>2.8452414096751255E-2</v>
      </c>
      <c r="AB199" s="149">
        <v>132.14885487661928</v>
      </c>
      <c r="AD199" s="163">
        <f t="shared" si="18"/>
        <v>1444848.6779398352</v>
      </c>
      <c r="AE199" s="163">
        <f t="shared" si="17"/>
        <v>1447561.7704946338</v>
      </c>
      <c r="AF199" s="163">
        <f t="shared" ref="AF199:AF262" si="19">AA199*cRatio-AB199</f>
        <v>2713.0925547985062</v>
      </c>
      <c r="AH199" s="165">
        <f t="shared" ref="AH199:AH262" si="20">IF(MAX(AD199:AE199)=AD199,1,0)</f>
        <v>0</v>
      </c>
      <c r="AI199" s="165">
        <f t="shared" ref="AI199:AI262" si="21">IF(MAX(AD199:AE199)=AE199,1,0)</f>
        <v>1</v>
      </c>
      <c r="AJ199" s="165">
        <f t="shared" ref="AJ199:AJ262" si="22">IF(AF199&gt;0,1,0)</f>
        <v>1</v>
      </c>
    </row>
    <row r="200" spans="1:36" x14ac:dyDescent="0.25">
      <c r="A200" s="47">
        <v>195</v>
      </c>
      <c r="C200" s="100">
        <v>5.5684494641983218E-3</v>
      </c>
      <c r="D200" s="100">
        <v>1.1881464626407712E-2</v>
      </c>
      <c r="E200" s="100">
        <v>3.7577688795675801E-4</v>
      </c>
      <c r="F200" s="100">
        <v>0</v>
      </c>
      <c r="G200" s="100">
        <v>0.04</v>
      </c>
      <c r="H200" s="100">
        <v>3.7417663718882443E-2</v>
      </c>
      <c r="I200" s="100">
        <v>2.5496231708073913E-2</v>
      </c>
      <c r="J200" s="100">
        <v>7.1214038276825598E-3</v>
      </c>
      <c r="K200" s="100">
        <v>5.7682820038231775E-3</v>
      </c>
      <c r="L200" s="148">
        <v>92.438280187714923</v>
      </c>
      <c r="M200" s="148">
        <v>120</v>
      </c>
      <c r="N200" s="148">
        <v>548</v>
      </c>
      <c r="O200" s="148">
        <v>9132</v>
      </c>
      <c r="P200" s="148">
        <v>100</v>
      </c>
      <c r="Q200" s="148">
        <v>25</v>
      </c>
      <c r="R200" s="100">
        <v>0.20150914869840691</v>
      </c>
      <c r="S200" s="100">
        <v>0.96559006538484016</v>
      </c>
      <c r="T200" s="100">
        <v>0.69855791087309826</v>
      </c>
      <c r="U200" s="100">
        <v>1.202214378571117E-9</v>
      </c>
      <c r="W200" s="148">
        <v>14.707896649749426</v>
      </c>
      <c r="X200" s="149">
        <v>479.30960985219912</v>
      </c>
      <c r="Y200" s="149">
        <v>14.743343771566105</v>
      </c>
      <c r="Z200" s="149">
        <v>606.84223834131615</v>
      </c>
      <c r="AA200" s="149">
        <v>3.5447121816678973E-2</v>
      </c>
      <c r="AB200" s="149">
        <v>127.53262848911703</v>
      </c>
      <c r="AD200" s="163">
        <f t="shared" si="18"/>
        <v>1470310.3553650903</v>
      </c>
      <c r="AE200" s="163">
        <f t="shared" si="17"/>
        <v>1473727.5349182691</v>
      </c>
      <c r="AF200" s="163">
        <f t="shared" si="19"/>
        <v>3417.1795531787802</v>
      </c>
      <c r="AH200" s="165">
        <f t="shared" si="20"/>
        <v>0</v>
      </c>
      <c r="AI200" s="165">
        <f t="shared" si="21"/>
        <v>1</v>
      </c>
      <c r="AJ200" s="165">
        <f t="shared" si="22"/>
        <v>1</v>
      </c>
    </row>
    <row r="201" spans="1:36" x14ac:dyDescent="0.25">
      <c r="A201" s="47">
        <v>196</v>
      </c>
      <c r="C201" s="100">
        <v>4.3780770731582305E-3</v>
      </c>
      <c r="D201" s="100">
        <v>1.4042617483589148E-2</v>
      </c>
      <c r="E201" s="100">
        <v>1.6512964619763704E-4</v>
      </c>
      <c r="F201" s="100">
        <v>0</v>
      </c>
      <c r="G201" s="100">
        <v>0.04</v>
      </c>
      <c r="H201" s="100">
        <v>3.7417663718882443E-2</v>
      </c>
      <c r="I201" s="100">
        <v>2.5496231708073913E-2</v>
      </c>
      <c r="J201" s="100">
        <v>7.1214038276825598E-3</v>
      </c>
      <c r="K201" s="100">
        <v>5.7682820038231775E-3</v>
      </c>
      <c r="L201" s="148">
        <v>92.438280187714923</v>
      </c>
      <c r="M201" s="148">
        <v>120</v>
      </c>
      <c r="N201" s="148">
        <v>548</v>
      </c>
      <c r="O201" s="148">
        <v>9132</v>
      </c>
      <c r="P201" s="148">
        <v>100</v>
      </c>
      <c r="Q201" s="148">
        <v>25</v>
      </c>
      <c r="R201" s="100">
        <v>0.77443347430372367</v>
      </c>
      <c r="S201" s="100">
        <v>9.2737246945550092E-2</v>
      </c>
      <c r="T201" s="100">
        <v>0.62759698384514229</v>
      </c>
      <c r="U201" s="100">
        <v>0.64577476879087525</v>
      </c>
      <c r="W201" s="148">
        <v>15.322853771336945</v>
      </c>
      <c r="X201" s="149">
        <v>476.69416794586613</v>
      </c>
      <c r="Y201" s="149">
        <v>15.360416223878012</v>
      </c>
      <c r="Z201" s="149">
        <v>601.84367845008376</v>
      </c>
      <c r="AA201" s="149">
        <v>3.7562452541067159E-2</v>
      </c>
      <c r="AB201" s="149">
        <v>125.14951050421763</v>
      </c>
      <c r="AD201" s="163">
        <f t="shared" si="18"/>
        <v>1531808.6829657487</v>
      </c>
      <c r="AE201" s="163">
        <f t="shared" si="17"/>
        <v>1535439.7787093513</v>
      </c>
      <c r="AF201" s="163">
        <f t="shared" si="19"/>
        <v>3631.0957436024983</v>
      </c>
      <c r="AH201" s="165">
        <f t="shared" si="20"/>
        <v>0</v>
      </c>
      <c r="AI201" s="165">
        <f t="shared" si="21"/>
        <v>1</v>
      </c>
      <c r="AJ201" s="165">
        <f t="shared" si="22"/>
        <v>1</v>
      </c>
    </row>
    <row r="202" spans="1:36" x14ac:dyDescent="0.25">
      <c r="A202" s="47">
        <v>197</v>
      </c>
      <c r="C202" s="100">
        <v>6.7704163625320612E-3</v>
      </c>
      <c r="D202" s="100">
        <v>9.7576126041762253E-3</v>
      </c>
      <c r="E202" s="100">
        <v>1.6332407134575716E-5</v>
      </c>
      <c r="F202" s="100">
        <v>0</v>
      </c>
      <c r="G202" s="100">
        <v>0.04</v>
      </c>
      <c r="H202" s="100">
        <v>3.7417663718882443E-2</v>
      </c>
      <c r="I202" s="100">
        <v>2.5496231708073913E-2</v>
      </c>
      <c r="J202" s="100">
        <v>7.1214038276825598E-3</v>
      </c>
      <c r="K202" s="100">
        <v>5.7682820038231775E-3</v>
      </c>
      <c r="L202" s="148">
        <v>92.438280187714923</v>
      </c>
      <c r="M202" s="148">
        <v>120</v>
      </c>
      <c r="N202" s="148">
        <v>548</v>
      </c>
      <c r="O202" s="148">
        <v>9132</v>
      </c>
      <c r="P202" s="148">
        <v>100</v>
      </c>
      <c r="Q202" s="148">
        <v>25</v>
      </c>
      <c r="R202" s="100">
        <v>0.67875220157199112</v>
      </c>
      <c r="S202" s="100">
        <v>0.99847365384812425</v>
      </c>
      <c r="T202" s="100">
        <v>3.2623486369970894E-2</v>
      </c>
      <c r="U202" s="100">
        <v>0.99800274666282829</v>
      </c>
      <c r="W202" s="148">
        <v>15.194957927388012</v>
      </c>
      <c r="X202" s="149">
        <v>478.96477478400567</v>
      </c>
      <c r="Y202" s="149">
        <v>15.244508776764107</v>
      </c>
      <c r="Z202" s="149">
        <v>603.72402525236521</v>
      </c>
      <c r="AA202" s="149">
        <v>4.9550849376094774E-2</v>
      </c>
      <c r="AB202" s="149">
        <v>124.75925046835954</v>
      </c>
      <c r="AD202" s="163">
        <f t="shared" si="18"/>
        <v>1519016.8279640174</v>
      </c>
      <c r="AE202" s="163">
        <f t="shared" ref="AE202:AE265" si="23">Y202*cRatio-Z202</f>
        <v>1523847.1536511583</v>
      </c>
      <c r="AF202" s="163">
        <f t="shared" si="19"/>
        <v>4830.3256871411177</v>
      </c>
      <c r="AH202" s="165">
        <f t="shared" si="20"/>
        <v>0</v>
      </c>
      <c r="AI202" s="165">
        <f t="shared" si="21"/>
        <v>1</v>
      </c>
      <c r="AJ202" s="165">
        <f t="shared" si="22"/>
        <v>1</v>
      </c>
    </row>
    <row r="203" spans="1:36" x14ac:dyDescent="0.25">
      <c r="A203" s="47">
        <v>198</v>
      </c>
      <c r="C203" s="100">
        <v>5.3640118457376103E-3</v>
      </c>
      <c r="D203" s="100">
        <v>1.2135451719680668E-2</v>
      </c>
      <c r="E203" s="100">
        <v>2.0306643997380834E-6</v>
      </c>
      <c r="F203" s="100">
        <v>0</v>
      </c>
      <c r="G203" s="100">
        <v>0.04</v>
      </c>
      <c r="H203" s="100">
        <v>3.7417663718882443E-2</v>
      </c>
      <c r="I203" s="100">
        <v>2.5496231708073913E-2</v>
      </c>
      <c r="J203" s="100">
        <v>7.1214038276825598E-3</v>
      </c>
      <c r="K203" s="100">
        <v>5.7682820038231775E-3</v>
      </c>
      <c r="L203" s="148">
        <v>92.438280187714923</v>
      </c>
      <c r="M203" s="148">
        <v>120</v>
      </c>
      <c r="N203" s="148">
        <v>548</v>
      </c>
      <c r="O203" s="148">
        <v>9132</v>
      </c>
      <c r="P203" s="148">
        <v>100</v>
      </c>
      <c r="Q203" s="148">
        <v>25</v>
      </c>
      <c r="R203" s="100">
        <v>0.74990978038272416</v>
      </c>
      <c r="S203" s="100">
        <v>0.91066840276014216</v>
      </c>
      <c r="T203" s="100">
        <v>3.3612633924243094E-3</v>
      </c>
      <c r="U203" s="100">
        <v>1.4761283170305799E-2</v>
      </c>
      <c r="W203" s="148">
        <v>15.58907699869656</v>
      </c>
      <c r="X203" s="149">
        <v>488.24863510527956</v>
      </c>
      <c r="Y203" s="149">
        <v>15.688761325597321</v>
      </c>
      <c r="Z203" s="149">
        <v>600.7959521158067</v>
      </c>
      <c r="AA203" s="149">
        <v>9.9684326900760567E-2</v>
      </c>
      <c r="AB203" s="149">
        <v>112.54731701052714</v>
      </c>
      <c r="AD203" s="163">
        <f t="shared" si="18"/>
        <v>1558419.4512345507</v>
      </c>
      <c r="AE203" s="163">
        <f t="shared" si="23"/>
        <v>1568275.3366076162</v>
      </c>
      <c r="AF203" s="163">
        <f t="shared" si="19"/>
        <v>9855.8853730655301</v>
      </c>
      <c r="AH203" s="165">
        <f t="shared" si="20"/>
        <v>0</v>
      </c>
      <c r="AI203" s="165">
        <f t="shared" si="21"/>
        <v>1</v>
      </c>
      <c r="AJ203" s="165">
        <f t="shared" si="22"/>
        <v>1</v>
      </c>
    </row>
    <row r="204" spans="1:36" x14ac:dyDescent="0.25">
      <c r="A204" s="47">
        <v>199</v>
      </c>
      <c r="C204" s="100">
        <v>5.6434908082098056E-3</v>
      </c>
      <c r="D204" s="100">
        <v>1.3140017061639142E-2</v>
      </c>
      <c r="E204" s="100">
        <v>1.2302031026933946E-4</v>
      </c>
      <c r="F204" s="100">
        <v>0</v>
      </c>
      <c r="G204" s="100">
        <v>0.04</v>
      </c>
      <c r="H204" s="100">
        <v>3.7417663718882443E-2</v>
      </c>
      <c r="I204" s="100">
        <v>2.5496231708073913E-2</v>
      </c>
      <c r="J204" s="100">
        <v>7.1214038276825598E-3</v>
      </c>
      <c r="K204" s="100">
        <v>5.7682820038231775E-3</v>
      </c>
      <c r="L204" s="148">
        <v>92.438280187714923</v>
      </c>
      <c r="M204" s="148">
        <v>120</v>
      </c>
      <c r="N204" s="148">
        <v>548</v>
      </c>
      <c r="O204" s="148">
        <v>9132</v>
      </c>
      <c r="P204" s="148">
        <v>100</v>
      </c>
      <c r="Q204" s="148">
        <v>25</v>
      </c>
      <c r="R204" s="100">
        <v>0.59225597506843775</v>
      </c>
      <c r="S204" s="100">
        <v>0.63792070746518503</v>
      </c>
      <c r="T204" s="100">
        <v>0.90464678831716183</v>
      </c>
      <c r="U204" s="100">
        <v>0.14214914736989281</v>
      </c>
      <c r="W204" s="148">
        <v>14.937653362413119</v>
      </c>
      <c r="X204" s="149">
        <v>538.7675330227047</v>
      </c>
      <c r="Y204" s="149">
        <v>14.974413486330077</v>
      </c>
      <c r="Z204" s="149">
        <v>639.55934835556843</v>
      </c>
      <c r="AA204" s="149">
        <v>3.676012391695771E-2</v>
      </c>
      <c r="AB204" s="149">
        <v>100.79181533286373</v>
      </c>
      <c r="AD204" s="163">
        <f t="shared" si="18"/>
        <v>1493226.5687082892</v>
      </c>
      <c r="AE204" s="163">
        <f t="shared" si="23"/>
        <v>1496801.7892846521</v>
      </c>
      <c r="AF204" s="163">
        <f t="shared" si="19"/>
        <v>3575.2205763629072</v>
      </c>
      <c r="AH204" s="165">
        <f t="shared" si="20"/>
        <v>0</v>
      </c>
      <c r="AI204" s="165">
        <f t="shared" si="21"/>
        <v>1</v>
      </c>
      <c r="AJ204" s="165">
        <f t="shared" si="22"/>
        <v>1</v>
      </c>
    </row>
    <row r="205" spans="1:36" x14ac:dyDescent="0.25">
      <c r="A205" s="47">
        <v>200</v>
      </c>
      <c r="C205" s="100">
        <v>3.4346853735937322E-3</v>
      </c>
      <c r="D205" s="100">
        <v>1.252373580062327E-2</v>
      </c>
      <c r="E205" s="100">
        <v>3.1881005550349339E-4</v>
      </c>
      <c r="F205" s="100">
        <v>0</v>
      </c>
      <c r="G205" s="100">
        <v>0.04</v>
      </c>
      <c r="H205" s="100">
        <v>3.7417663718882443E-2</v>
      </c>
      <c r="I205" s="100">
        <v>2.5496231708073913E-2</v>
      </c>
      <c r="J205" s="100">
        <v>7.1214038276825598E-3</v>
      </c>
      <c r="K205" s="100">
        <v>5.7682820038231775E-3</v>
      </c>
      <c r="L205" s="148">
        <v>92.438280187714923</v>
      </c>
      <c r="M205" s="148">
        <v>120</v>
      </c>
      <c r="N205" s="148">
        <v>548</v>
      </c>
      <c r="O205" s="148">
        <v>9132</v>
      </c>
      <c r="P205" s="148">
        <v>100</v>
      </c>
      <c r="Q205" s="148">
        <v>25</v>
      </c>
      <c r="R205" s="100">
        <v>0.65259814647983905</v>
      </c>
      <c r="S205" s="100">
        <v>0.88705159550517776</v>
      </c>
      <c r="T205" s="100">
        <v>0.90760775365190249</v>
      </c>
      <c r="U205" s="100">
        <v>0.15730153652678458</v>
      </c>
      <c r="W205" s="148">
        <v>15.020201099944227</v>
      </c>
      <c r="X205" s="149">
        <v>546.00038640518824</v>
      </c>
      <c r="Y205" s="149">
        <v>15.043945757590295</v>
      </c>
      <c r="Z205" s="149">
        <v>657.41683620949141</v>
      </c>
      <c r="AA205" s="149">
        <v>2.3744657646068035E-2</v>
      </c>
      <c r="AB205" s="149">
        <v>111.41644980430317</v>
      </c>
      <c r="AD205" s="163">
        <f t="shared" si="18"/>
        <v>1501474.1096080174</v>
      </c>
      <c r="AE205" s="163">
        <f t="shared" si="23"/>
        <v>1503737.1589228199</v>
      </c>
      <c r="AF205" s="163">
        <f t="shared" si="19"/>
        <v>2263.0493148025002</v>
      </c>
      <c r="AH205" s="165">
        <f t="shared" si="20"/>
        <v>0</v>
      </c>
      <c r="AI205" s="165">
        <f t="shared" si="21"/>
        <v>1</v>
      </c>
      <c r="AJ205" s="165">
        <f t="shared" si="22"/>
        <v>1</v>
      </c>
    </row>
    <row r="206" spans="1:36" x14ac:dyDescent="0.25">
      <c r="A206" s="47">
        <v>201</v>
      </c>
      <c r="C206" s="100">
        <v>6.0998599759400918E-3</v>
      </c>
      <c r="D206" s="100">
        <v>1.4026026857223761E-2</v>
      </c>
      <c r="E206" s="100">
        <v>1.5817634634849517E-7</v>
      </c>
      <c r="F206" s="100">
        <v>0</v>
      </c>
      <c r="G206" s="100">
        <v>0.04</v>
      </c>
      <c r="H206" s="100">
        <v>3.7417663718882443E-2</v>
      </c>
      <c r="I206" s="100">
        <v>2.5496231708073913E-2</v>
      </c>
      <c r="J206" s="100">
        <v>7.1214038276825598E-3</v>
      </c>
      <c r="K206" s="100">
        <v>5.7682820038231775E-3</v>
      </c>
      <c r="L206" s="148">
        <v>92.438280187714923</v>
      </c>
      <c r="M206" s="148">
        <v>120</v>
      </c>
      <c r="N206" s="148">
        <v>548</v>
      </c>
      <c r="O206" s="148">
        <v>9132</v>
      </c>
      <c r="P206" s="148">
        <v>100</v>
      </c>
      <c r="Q206" s="148">
        <v>25</v>
      </c>
      <c r="R206" s="100">
        <v>0.59095395276401652</v>
      </c>
      <c r="S206" s="100">
        <v>0.99987702915323995</v>
      </c>
      <c r="T206" s="100">
        <v>0.91475056136079647</v>
      </c>
      <c r="U206" s="100">
        <v>5.9856669333794239E-5</v>
      </c>
      <c r="W206" s="148">
        <v>15.072823974131996</v>
      </c>
      <c r="X206" s="149">
        <v>577.25246504298377</v>
      </c>
      <c r="Y206" s="149">
        <v>15.125137274381109</v>
      </c>
      <c r="Z206" s="149">
        <v>621.57020696743382</v>
      </c>
      <c r="AA206" s="149">
        <v>5.2313300249112515E-2</v>
      </c>
      <c r="AB206" s="149">
        <v>44.317741924450047</v>
      </c>
      <c r="AD206" s="163">
        <f t="shared" si="18"/>
        <v>1506705.1449481566</v>
      </c>
      <c r="AE206" s="163">
        <f t="shared" si="23"/>
        <v>1511892.1572311434</v>
      </c>
      <c r="AF206" s="163">
        <f t="shared" si="19"/>
        <v>5187.0122829868014</v>
      </c>
      <c r="AH206" s="165">
        <f t="shared" si="20"/>
        <v>0</v>
      </c>
      <c r="AI206" s="165">
        <f t="shared" si="21"/>
        <v>1</v>
      </c>
      <c r="AJ206" s="165">
        <f t="shared" si="22"/>
        <v>1</v>
      </c>
    </row>
    <row r="207" spans="1:36" x14ac:dyDescent="0.25">
      <c r="A207" s="47">
        <v>202</v>
      </c>
      <c r="C207" s="100">
        <v>7.9427806167433612E-3</v>
      </c>
      <c r="D207" s="100">
        <v>1.4161649455829539E-2</v>
      </c>
      <c r="E207" s="100">
        <v>2.0962560714941156E-7</v>
      </c>
      <c r="F207" s="100">
        <v>0</v>
      </c>
      <c r="G207" s="100">
        <v>0.04</v>
      </c>
      <c r="H207" s="100">
        <v>3.7417663718882443E-2</v>
      </c>
      <c r="I207" s="100">
        <v>2.5496231708073913E-2</v>
      </c>
      <c r="J207" s="100">
        <v>7.1214038276825598E-3</v>
      </c>
      <c r="K207" s="100">
        <v>5.7682820038231775E-3</v>
      </c>
      <c r="L207" s="148">
        <v>92.438280187714923</v>
      </c>
      <c r="M207" s="148">
        <v>120</v>
      </c>
      <c r="N207" s="148">
        <v>548</v>
      </c>
      <c r="O207" s="148">
        <v>9132</v>
      </c>
      <c r="P207" s="148">
        <v>100</v>
      </c>
      <c r="Q207" s="148">
        <v>25</v>
      </c>
      <c r="R207" s="100">
        <v>0.65515036821566297</v>
      </c>
      <c r="S207" s="100">
        <v>0.99989455894668866</v>
      </c>
      <c r="T207" s="100">
        <v>1.2272424007146775E-2</v>
      </c>
      <c r="U207" s="100">
        <v>0.39016761884091489</v>
      </c>
      <c r="W207" s="148">
        <v>14.417642224641485</v>
      </c>
      <c r="X207" s="149">
        <v>495.44449427287873</v>
      </c>
      <c r="Y207" s="149">
        <v>14.433507365885747</v>
      </c>
      <c r="Z207" s="149">
        <v>636.25226276052842</v>
      </c>
      <c r="AA207" s="149">
        <v>1.5865141244262304E-2</v>
      </c>
      <c r="AB207" s="149">
        <v>140.8077684876497</v>
      </c>
      <c r="AD207" s="163">
        <f t="shared" si="18"/>
        <v>1441268.7779698756</v>
      </c>
      <c r="AE207" s="163">
        <f t="shared" si="23"/>
        <v>1442714.4843258143</v>
      </c>
      <c r="AF207" s="163">
        <f t="shared" si="19"/>
        <v>1445.7063559385806</v>
      </c>
      <c r="AH207" s="165">
        <f t="shared" si="20"/>
        <v>0</v>
      </c>
      <c r="AI207" s="165">
        <f t="shared" si="21"/>
        <v>1</v>
      </c>
      <c r="AJ207" s="165">
        <f t="shared" si="22"/>
        <v>1</v>
      </c>
    </row>
    <row r="208" spans="1:36" x14ac:dyDescent="0.25">
      <c r="A208" s="47">
        <v>203</v>
      </c>
      <c r="C208" s="100">
        <v>4.5599224679228698E-3</v>
      </c>
      <c r="D208" s="100">
        <v>1.0826837711412145E-2</v>
      </c>
      <c r="E208" s="100">
        <v>1.3788016776905554E-4</v>
      </c>
      <c r="F208" s="100">
        <v>0</v>
      </c>
      <c r="G208" s="100">
        <v>0.04</v>
      </c>
      <c r="H208" s="100">
        <v>3.7417663718882443E-2</v>
      </c>
      <c r="I208" s="100">
        <v>2.5496231708073913E-2</v>
      </c>
      <c r="J208" s="100">
        <v>7.1214038276825598E-3</v>
      </c>
      <c r="K208" s="100">
        <v>5.7682820038231775E-3</v>
      </c>
      <c r="L208" s="148">
        <v>92.438280187714923</v>
      </c>
      <c r="M208" s="148">
        <v>120</v>
      </c>
      <c r="N208" s="148">
        <v>548</v>
      </c>
      <c r="O208" s="148">
        <v>9132</v>
      </c>
      <c r="P208" s="148">
        <v>100</v>
      </c>
      <c r="Q208" s="148">
        <v>25</v>
      </c>
      <c r="R208" s="100">
        <v>0.66877948598378256</v>
      </c>
      <c r="S208" s="100">
        <v>0.8740483377917978</v>
      </c>
      <c r="T208" s="100">
        <v>0.99931571529493457</v>
      </c>
      <c r="U208" s="100">
        <v>5.4511523950577699E-2</v>
      </c>
      <c r="W208" s="148">
        <v>14.711576533608406</v>
      </c>
      <c r="X208" s="149">
        <v>585.76147549879431</v>
      </c>
      <c r="Y208" s="149">
        <v>14.750156339355392</v>
      </c>
      <c r="Z208" s="149">
        <v>662.47454319826204</v>
      </c>
      <c r="AA208" s="149">
        <v>3.857980574698594E-2</v>
      </c>
      <c r="AB208" s="149">
        <v>76.713067699467729</v>
      </c>
      <c r="AD208" s="163">
        <f t="shared" si="18"/>
        <v>1470571.8918853418</v>
      </c>
      <c r="AE208" s="163">
        <f t="shared" si="23"/>
        <v>1474353.159392341</v>
      </c>
      <c r="AF208" s="163">
        <f t="shared" si="19"/>
        <v>3781.2675069991265</v>
      </c>
      <c r="AH208" s="165">
        <f t="shared" si="20"/>
        <v>0</v>
      </c>
      <c r="AI208" s="165">
        <f t="shared" si="21"/>
        <v>1</v>
      </c>
      <c r="AJ208" s="165">
        <f t="shared" si="22"/>
        <v>1</v>
      </c>
    </row>
    <row r="209" spans="1:36" x14ac:dyDescent="0.25">
      <c r="A209" s="47">
        <v>204</v>
      </c>
      <c r="C209" s="100">
        <v>3.6155446566118626E-3</v>
      </c>
      <c r="D209" s="100">
        <v>8.9629614132583236E-3</v>
      </c>
      <c r="E209" s="100">
        <v>3.0595227193941366E-4</v>
      </c>
      <c r="F209" s="100">
        <v>0</v>
      </c>
      <c r="G209" s="100">
        <v>0.04</v>
      </c>
      <c r="H209" s="100">
        <v>3.7417663718882443E-2</v>
      </c>
      <c r="I209" s="100">
        <v>2.5496231708073913E-2</v>
      </c>
      <c r="J209" s="100">
        <v>7.1214038276825598E-3</v>
      </c>
      <c r="K209" s="100">
        <v>5.7682820038231775E-3</v>
      </c>
      <c r="L209" s="148">
        <v>92.438280187714923</v>
      </c>
      <c r="M209" s="148">
        <v>120</v>
      </c>
      <c r="N209" s="148">
        <v>548</v>
      </c>
      <c r="O209" s="148">
        <v>9132</v>
      </c>
      <c r="P209" s="148">
        <v>100</v>
      </c>
      <c r="Q209" s="148">
        <v>25</v>
      </c>
      <c r="R209" s="100">
        <v>0.92213295090280156</v>
      </c>
      <c r="S209" s="100">
        <v>0.68526142878993923</v>
      </c>
      <c r="T209" s="100">
        <v>0.92621564055274508</v>
      </c>
      <c r="U209" s="100">
        <v>0.96621707670811119</v>
      </c>
      <c r="W209" s="148">
        <v>14.806661710370078</v>
      </c>
      <c r="X209" s="149">
        <v>492.53444829538728</v>
      </c>
      <c r="Y209" s="149">
        <v>14.863323199972314</v>
      </c>
      <c r="Z209" s="149">
        <v>596.74017361211065</v>
      </c>
      <c r="AA209" s="149">
        <v>5.6661489602236159E-2</v>
      </c>
      <c r="AB209" s="149">
        <v>104.20572531672337</v>
      </c>
      <c r="AD209" s="163">
        <f t="shared" si="18"/>
        <v>1480173.6365887125</v>
      </c>
      <c r="AE209" s="163">
        <f t="shared" si="23"/>
        <v>1485735.5798236195</v>
      </c>
      <c r="AF209" s="163">
        <f t="shared" si="19"/>
        <v>5561.9432349068929</v>
      </c>
      <c r="AH209" s="165">
        <f t="shared" si="20"/>
        <v>0</v>
      </c>
      <c r="AI209" s="165">
        <f t="shared" si="21"/>
        <v>1</v>
      </c>
      <c r="AJ209" s="165">
        <f t="shared" si="22"/>
        <v>1</v>
      </c>
    </row>
    <row r="210" spans="1:36" x14ac:dyDescent="0.25">
      <c r="A210" s="47">
        <v>205</v>
      </c>
      <c r="C210" s="100">
        <v>5.652608410819826E-3</v>
      </c>
      <c r="D210" s="100">
        <v>1.3966257227657208E-2</v>
      </c>
      <c r="E210" s="100">
        <v>5.7785386831865626E-4</v>
      </c>
      <c r="F210" s="100">
        <v>0</v>
      </c>
      <c r="G210" s="100">
        <v>0.04</v>
      </c>
      <c r="H210" s="100">
        <v>3.7417663718882443E-2</v>
      </c>
      <c r="I210" s="100">
        <v>2.5496231708073913E-2</v>
      </c>
      <c r="J210" s="100">
        <v>7.1214038276825598E-3</v>
      </c>
      <c r="K210" s="100">
        <v>5.7682820038231775E-3</v>
      </c>
      <c r="L210" s="148">
        <v>92.438280187714923</v>
      </c>
      <c r="M210" s="148">
        <v>120</v>
      </c>
      <c r="N210" s="148">
        <v>548</v>
      </c>
      <c r="O210" s="148">
        <v>9132</v>
      </c>
      <c r="P210" s="148">
        <v>100</v>
      </c>
      <c r="Q210" s="148">
        <v>25</v>
      </c>
      <c r="R210" s="100">
        <v>0.60866424097996941</v>
      </c>
      <c r="S210" s="100">
        <v>0.98282795448038929</v>
      </c>
      <c r="T210" s="100">
        <v>2.2484611235299001E-2</v>
      </c>
      <c r="U210" s="100">
        <v>5.9707092144234961E-4</v>
      </c>
      <c r="W210" s="148">
        <v>15.025944020403935</v>
      </c>
      <c r="X210" s="149">
        <v>512.82139348882311</v>
      </c>
      <c r="Y210" s="149">
        <v>15.072543629180041</v>
      </c>
      <c r="Z210" s="149">
        <v>601.06785570884699</v>
      </c>
      <c r="AA210" s="149">
        <v>4.6599608776105583E-2</v>
      </c>
      <c r="AB210" s="149">
        <v>88.246462220023886</v>
      </c>
      <c r="AD210" s="163">
        <f t="shared" si="18"/>
        <v>1502081.5806469047</v>
      </c>
      <c r="AE210" s="163">
        <f t="shared" si="23"/>
        <v>1506653.2950622954</v>
      </c>
      <c r="AF210" s="163">
        <f t="shared" si="19"/>
        <v>4571.7144153905338</v>
      </c>
      <c r="AH210" s="165">
        <f t="shared" si="20"/>
        <v>0</v>
      </c>
      <c r="AI210" s="165">
        <f t="shared" si="21"/>
        <v>1</v>
      </c>
      <c r="AJ210" s="165">
        <f t="shared" si="22"/>
        <v>1</v>
      </c>
    </row>
    <row r="211" spans="1:36" x14ac:dyDescent="0.25">
      <c r="A211" s="47">
        <v>206</v>
      </c>
      <c r="C211" s="100">
        <v>5.8638218169549949E-3</v>
      </c>
      <c r="D211" s="100">
        <v>1.0659405738931883E-2</v>
      </c>
      <c r="E211" s="100">
        <v>9.054861975854589E-5</v>
      </c>
      <c r="F211" s="100">
        <v>0</v>
      </c>
      <c r="G211" s="100">
        <v>0.04</v>
      </c>
      <c r="H211" s="100">
        <v>3.7417663718882443E-2</v>
      </c>
      <c r="I211" s="100">
        <v>2.5496231708073913E-2</v>
      </c>
      <c r="J211" s="100">
        <v>7.1214038276825598E-3</v>
      </c>
      <c r="K211" s="100">
        <v>5.7682820038231775E-3</v>
      </c>
      <c r="L211" s="148">
        <v>92.438280187714923</v>
      </c>
      <c r="M211" s="148">
        <v>120</v>
      </c>
      <c r="N211" s="148">
        <v>548</v>
      </c>
      <c r="O211" s="148">
        <v>9132</v>
      </c>
      <c r="P211" s="148">
        <v>100</v>
      </c>
      <c r="Q211" s="148">
        <v>25</v>
      </c>
      <c r="R211" s="100">
        <v>0.77290521937705436</v>
      </c>
      <c r="S211" s="100">
        <v>0.63242246463331864</v>
      </c>
      <c r="T211" s="100">
        <v>0.16588202582630154</v>
      </c>
      <c r="U211" s="100">
        <v>8.6497850043118062E-4</v>
      </c>
      <c r="W211" s="148">
        <v>14.397281559007579</v>
      </c>
      <c r="X211" s="149">
        <v>464.82629628647891</v>
      </c>
      <c r="Y211" s="149">
        <v>14.427318395739567</v>
      </c>
      <c r="Z211" s="149">
        <v>589.7253622046087</v>
      </c>
      <c r="AA211" s="149">
        <v>3.0036836731987648E-2</v>
      </c>
      <c r="AB211" s="149">
        <v>124.89906591812979</v>
      </c>
      <c r="AD211" s="163">
        <f t="shared" si="18"/>
        <v>1439263.3296044716</v>
      </c>
      <c r="AE211" s="163">
        <f t="shared" si="23"/>
        <v>1442142.1142117521</v>
      </c>
      <c r="AF211" s="163">
        <f t="shared" si="19"/>
        <v>2878.7846072806351</v>
      </c>
      <c r="AH211" s="165">
        <f t="shared" si="20"/>
        <v>0</v>
      </c>
      <c r="AI211" s="165">
        <f t="shared" si="21"/>
        <v>1</v>
      </c>
      <c r="AJ211" s="165">
        <f t="shared" si="22"/>
        <v>1</v>
      </c>
    </row>
    <row r="212" spans="1:36" x14ac:dyDescent="0.25">
      <c r="A212" s="47">
        <v>207</v>
      </c>
      <c r="C212" s="100">
        <v>6.2115458481157848E-3</v>
      </c>
      <c r="D212" s="100">
        <v>1.0960779075432733E-2</v>
      </c>
      <c r="E212" s="100">
        <v>6.0534355839314546E-4</v>
      </c>
      <c r="F212" s="100">
        <v>0</v>
      </c>
      <c r="G212" s="100">
        <v>0.04</v>
      </c>
      <c r="H212" s="100">
        <v>3.7417663718882443E-2</v>
      </c>
      <c r="I212" s="100">
        <v>2.5496231708073913E-2</v>
      </c>
      <c r="J212" s="100">
        <v>7.1214038276825598E-3</v>
      </c>
      <c r="K212" s="100">
        <v>5.7682820038231775E-3</v>
      </c>
      <c r="L212" s="148">
        <v>92.438280187714923</v>
      </c>
      <c r="M212" s="148">
        <v>120</v>
      </c>
      <c r="N212" s="148">
        <v>548</v>
      </c>
      <c r="O212" s="148">
        <v>9132</v>
      </c>
      <c r="P212" s="148">
        <v>100</v>
      </c>
      <c r="Q212" s="148">
        <v>25</v>
      </c>
      <c r="R212" s="100">
        <v>0.68069463188125201</v>
      </c>
      <c r="S212" s="100">
        <v>0.41351987469873747</v>
      </c>
      <c r="T212" s="100">
        <v>3.0293484863901767E-3</v>
      </c>
      <c r="U212" s="100">
        <v>0.72072308837453991</v>
      </c>
      <c r="W212" s="148">
        <v>14.405349065938697</v>
      </c>
      <c r="X212" s="149">
        <v>503.19632514528649</v>
      </c>
      <c r="Y212" s="149">
        <v>14.439254125364956</v>
      </c>
      <c r="Z212" s="149">
        <v>631.26657837464802</v>
      </c>
      <c r="AA212" s="149">
        <v>3.3905059426258433E-2</v>
      </c>
      <c r="AB212" s="149">
        <v>128.07025322936153</v>
      </c>
      <c r="AD212" s="163">
        <f t="shared" si="18"/>
        <v>1440031.7102687245</v>
      </c>
      <c r="AE212" s="163">
        <f t="shared" si="23"/>
        <v>1443294.1459581209</v>
      </c>
      <c r="AF212" s="163">
        <f t="shared" si="19"/>
        <v>3262.4356893964814</v>
      </c>
      <c r="AH212" s="165">
        <f t="shared" si="20"/>
        <v>0</v>
      </c>
      <c r="AI212" s="165">
        <f t="shared" si="21"/>
        <v>1</v>
      </c>
      <c r="AJ212" s="165">
        <f t="shared" si="22"/>
        <v>1</v>
      </c>
    </row>
    <row r="213" spans="1:36" x14ac:dyDescent="0.25">
      <c r="A213" s="47">
        <v>208</v>
      </c>
      <c r="C213" s="100">
        <v>6.0280574737089365E-3</v>
      </c>
      <c r="D213" s="100">
        <v>1.1591295485767983E-2</v>
      </c>
      <c r="E213" s="100">
        <v>1.4289053138948626E-5</v>
      </c>
      <c r="F213" s="100">
        <v>0</v>
      </c>
      <c r="G213" s="100">
        <v>0.04</v>
      </c>
      <c r="H213" s="100">
        <v>3.7417663718882443E-2</v>
      </c>
      <c r="I213" s="100">
        <v>2.5496231708073913E-2</v>
      </c>
      <c r="J213" s="100">
        <v>7.1214038276825598E-3</v>
      </c>
      <c r="K213" s="100">
        <v>5.7682820038231775E-3</v>
      </c>
      <c r="L213" s="148">
        <v>92.438280187714923</v>
      </c>
      <c r="M213" s="148">
        <v>120</v>
      </c>
      <c r="N213" s="148">
        <v>548</v>
      </c>
      <c r="O213" s="148">
        <v>9132</v>
      </c>
      <c r="P213" s="148">
        <v>100</v>
      </c>
      <c r="Q213" s="148">
        <v>25</v>
      </c>
      <c r="R213" s="100">
        <v>0.6171311332555991</v>
      </c>
      <c r="S213" s="100">
        <v>0.9903941865343393</v>
      </c>
      <c r="T213" s="100">
        <v>0.16743686519101483</v>
      </c>
      <c r="U213" s="100">
        <v>0.98689189398832899</v>
      </c>
      <c r="W213" s="148">
        <v>15.745905524761133</v>
      </c>
      <c r="X213" s="149">
        <v>500.87453331775538</v>
      </c>
      <c r="Y213" s="149">
        <v>15.785033378367656</v>
      </c>
      <c r="Z213" s="149">
        <v>613.80638167068162</v>
      </c>
      <c r="AA213" s="149">
        <v>3.9127853606522933E-2</v>
      </c>
      <c r="AB213" s="149">
        <v>112.93184835292624</v>
      </c>
      <c r="AD213" s="163">
        <f t="shared" si="18"/>
        <v>1574089.6779427954</v>
      </c>
      <c r="AE213" s="163">
        <f t="shared" si="23"/>
        <v>1577889.5314550949</v>
      </c>
      <c r="AF213" s="163">
        <f t="shared" si="19"/>
        <v>3799.8535122993667</v>
      </c>
      <c r="AH213" s="165">
        <f t="shared" si="20"/>
        <v>0</v>
      </c>
      <c r="AI213" s="165">
        <f t="shared" si="21"/>
        <v>1</v>
      </c>
      <c r="AJ213" s="165">
        <f t="shared" si="22"/>
        <v>1</v>
      </c>
    </row>
    <row r="214" spans="1:36" x14ac:dyDescent="0.25">
      <c r="A214" s="47">
        <v>209</v>
      </c>
      <c r="C214" s="100">
        <v>3.7711487813781152E-3</v>
      </c>
      <c r="D214" s="100">
        <v>1.3909423696191081E-2</v>
      </c>
      <c r="E214" s="100">
        <v>8.7421936621145946E-5</v>
      </c>
      <c r="F214" s="100">
        <v>0</v>
      </c>
      <c r="G214" s="100">
        <v>0.04</v>
      </c>
      <c r="H214" s="100">
        <v>3.7417663718882443E-2</v>
      </c>
      <c r="I214" s="100">
        <v>2.5496231708073913E-2</v>
      </c>
      <c r="J214" s="100">
        <v>7.1214038276825598E-3</v>
      </c>
      <c r="K214" s="100">
        <v>5.7682820038231775E-3</v>
      </c>
      <c r="L214" s="148">
        <v>92.438280187714923</v>
      </c>
      <c r="M214" s="148">
        <v>120</v>
      </c>
      <c r="N214" s="148">
        <v>548</v>
      </c>
      <c r="O214" s="148">
        <v>9132</v>
      </c>
      <c r="P214" s="148">
        <v>100</v>
      </c>
      <c r="Q214" s="148">
        <v>25</v>
      </c>
      <c r="R214" s="100">
        <v>0.73141692311598461</v>
      </c>
      <c r="S214" s="100">
        <v>0.86375800516279688</v>
      </c>
      <c r="T214" s="100">
        <v>0.90045356608473059</v>
      </c>
      <c r="U214" s="100">
        <v>1.3659208465509828E-4</v>
      </c>
      <c r="W214" s="148">
        <v>14.057695082710426</v>
      </c>
      <c r="X214" s="149">
        <v>516.93764757930626</v>
      </c>
      <c r="Y214" s="149">
        <v>14.094189712107935</v>
      </c>
      <c r="Z214" s="149">
        <v>597.22617900516934</v>
      </c>
      <c r="AA214" s="149">
        <v>3.649462939750947E-2</v>
      </c>
      <c r="AB214" s="149">
        <v>80.288531425863084</v>
      </c>
      <c r="AD214" s="163">
        <f t="shared" si="18"/>
        <v>1405252.5706234633</v>
      </c>
      <c r="AE214" s="163">
        <f t="shared" si="23"/>
        <v>1408821.7450317885</v>
      </c>
      <c r="AF214" s="163">
        <f t="shared" si="19"/>
        <v>3569.1744083250842</v>
      </c>
      <c r="AH214" s="165">
        <f t="shared" si="20"/>
        <v>0</v>
      </c>
      <c r="AI214" s="165">
        <f t="shared" si="21"/>
        <v>1</v>
      </c>
      <c r="AJ214" s="165">
        <f t="shared" si="22"/>
        <v>1</v>
      </c>
    </row>
    <row r="215" spans="1:36" x14ac:dyDescent="0.25">
      <c r="A215" s="47">
        <v>210</v>
      </c>
      <c r="C215" s="100">
        <v>5.5287141302261533E-3</v>
      </c>
      <c r="D215" s="100">
        <v>1.0029755279697209E-2</v>
      </c>
      <c r="E215" s="100">
        <v>7.8379142121942635E-5</v>
      </c>
      <c r="F215" s="100">
        <v>0</v>
      </c>
      <c r="G215" s="100">
        <v>0.04</v>
      </c>
      <c r="H215" s="100">
        <v>3.7417663718882443E-2</v>
      </c>
      <c r="I215" s="100">
        <v>2.5496231708073913E-2</v>
      </c>
      <c r="J215" s="100">
        <v>7.1214038276825598E-3</v>
      </c>
      <c r="K215" s="100">
        <v>5.7682820038231775E-3</v>
      </c>
      <c r="L215" s="148">
        <v>92.438280187714923</v>
      </c>
      <c r="M215" s="148">
        <v>120</v>
      </c>
      <c r="N215" s="148">
        <v>548</v>
      </c>
      <c r="O215" s="148">
        <v>9132</v>
      </c>
      <c r="P215" s="148">
        <v>100</v>
      </c>
      <c r="Q215" s="148">
        <v>25</v>
      </c>
      <c r="R215" s="100">
        <v>0.68778170986460818</v>
      </c>
      <c r="S215" s="100">
        <v>3.2475066149128054E-2</v>
      </c>
      <c r="T215" s="100">
        <v>0.47268166772101683</v>
      </c>
      <c r="U215" s="100">
        <v>0.40491134462337297</v>
      </c>
      <c r="W215" s="148">
        <v>15.009557230644853</v>
      </c>
      <c r="X215" s="149">
        <v>464.18425225559582</v>
      </c>
      <c r="Y215" s="149">
        <v>15.046096093998221</v>
      </c>
      <c r="Z215" s="149">
        <v>591.54470696846283</v>
      </c>
      <c r="AA215" s="149">
        <v>3.6538863353367645E-2</v>
      </c>
      <c r="AB215" s="149">
        <v>127.36045471286701</v>
      </c>
      <c r="AD215" s="163">
        <f t="shared" si="18"/>
        <v>1500491.5388122296</v>
      </c>
      <c r="AE215" s="163">
        <f t="shared" si="23"/>
        <v>1504018.0646928537</v>
      </c>
      <c r="AF215" s="163">
        <f t="shared" si="19"/>
        <v>3526.5258806238976</v>
      </c>
      <c r="AH215" s="165">
        <f t="shared" si="20"/>
        <v>0</v>
      </c>
      <c r="AI215" s="165">
        <f t="shared" si="21"/>
        <v>1</v>
      </c>
      <c r="AJ215" s="165">
        <f t="shared" si="22"/>
        <v>1</v>
      </c>
    </row>
    <row r="216" spans="1:36" x14ac:dyDescent="0.25">
      <c r="A216" s="47">
        <v>211</v>
      </c>
      <c r="C216" s="100">
        <v>4.6396224378369329E-3</v>
      </c>
      <c r="D216" s="100">
        <v>1.0722957544472844E-2</v>
      </c>
      <c r="E216" s="100">
        <v>8.3536924224172967E-6</v>
      </c>
      <c r="F216" s="100">
        <v>0</v>
      </c>
      <c r="G216" s="100">
        <v>0.04</v>
      </c>
      <c r="H216" s="100">
        <v>3.7417663718882443E-2</v>
      </c>
      <c r="I216" s="100">
        <v>2.5496231708073913E-2</v>
      </c>
      <c r="J216" s="100">
        <v>7.1214038276825598E-3</v>
      </c>
      <c r="K216" s="100">
        <v>5.7682820038231775E-3</v>
      </c>
      <c r="L216" s="148">
        <v>92.438280187714923</v>
      </c>
      <c r="M216" s="148">
        <v>120</v>
      </c>
      <c r="N216" s="148">
        <v>548</v>
      </c>
      <c r="O216" s="148">
        <v>9132</v>
      </c>
      <c r="P216" s="148">
        <v>100</v>
      </c>
      <c r="Q216" s="148">
        <v>25</v>
      </c>
      <c r="R216" s="100">
        <v>0.54243049510188834</v>
      </c>
      <c r="S216" s="100">
        <v>3.3951148548231383E-3</v>
      </c>
      <c r="T216" s="100">
        <v>0.24596633873713225</v>
      </c>
      <c r="U216" s="100">
        <v>0.3497381953838562</v>
      </c>
      <c r="W216" s="148">
        <v>15.030563705883534</v>
      </c>
      <c r="X216" s="149">
        <v>525.21010699417604</v>
      </c>
      <c r="Y216" s="149">
        <v>15.05847091712527</v>
      </c>
      <c r="Z216" s="149">
        <v>642.1398508306163</v>
      </c>
      <c r="AA216" s="149">
        <v>2.7907211241736007E-2</v>
      </c>
      <c r="AB216" s="149">
        <v>116.92974383644025</v>
      </c>
      <c r="AD216" s="163">
        <f t="shared" si="18"/>
        <v>1502531.1604813591</v>
      </c>
      <c r="AE216" s="163">
        <f t="shared" si="23"/>
        <v>1505204.9518616963</v>
      </c>
      <c r="AF216" s="163">
        <f t="shared" si="19"/>
        <v>2673.7913803371607</v>
      </c>
      <c r="AH216" s="165">
        <f t="shared" si="20"/>
        <v>0</v>
      </c>
      <c r="AI216" s="165">
        <f t="shared" si="21"/>
        <v>1</v>
      </c>
      <c r="AJ216" s="165">
        <f t="shared" si="22"/>
        <v>1</v>
      </c>
    </row>
    <row r="217" spans="1:36" x14ac:dyDescent="0.25">
      <c r="A217" s="47">
        <v>212</v>
      </c>
      <c r="C217" s="100">
        <v>4.7169710019074572E-3</v>
      </c>
      <c r="D217" s="100">
        <v>1.2023124411327468E-2</v>
      </c>
      <c r="E217" s="100">
        <v>4.0814147793241871E-5</v>
      </c>
      <c r="F217" s="100">
        <v>0</v>
      </c>
      <c r="G217" s="100">
        <v>0.04</v>
      </c>
      <c r="H217" s="100">
        <v>3.7417663718882443E-2</v>
      </c>
      <c r="I217" s="100">
        <v>2.5496231708073913E-2</v>
      </c>
      <c r="J217" s="100">
        <v>7.1214038276825598E-3</v>
      </c>
      <c r="K217" s="100">
        <v>5.7682820038231775E-3</v>
      </c>
      <c r="L217" s="148">
        <v>92.438280187714923</v>
      </c>
      <c r="M217" s="148">
        <v>120</v>
      </c>
      <c r="N217" s="148">
        <v>548</v>
      </c>
      <c r="O217" s="148">
        <v>9132</v>
      </c>
      <c r="P217" s="148">
        <v>100</v>
      </c>
      <c r="Q217" s="148">
        <v>25</v>
      </c>
      <c r="R217" s="100">
        <v>0.46508029071752083</v>
      </c>
      <c r="S217" s="100">
        <v>0.92065736516526309</v>
      </c>
      <c r="T217" s="100">
        <v>0.47720261460522173</v>
      </c>
      <c r="U217" s="100">
        <v>0.99629374401208826</v>
      </c>
      <c r="W217" s="148">
        <v>14.950439603475703</v>
      </c>
      <c r="X217" s="149">
        <v>488.76256437567304</v>
      </c>
      <c r="Y217" s="149">
        <v>15.005809875262473</v>
      </c>
      <c r="Z217" s="149">
        <v>601.16443798818887</v>
      </c>
      <c r="AA217" s="149">
        <v>5.5370271786770786E-2</v>
      </c>
      <c r="AB217" s="149">
        <v>112.40187361251583</v>
      </c>
      <c r="AD217" s="163">
        <f t="shared" si="18"/>
        <v>1494555.1977831945</v>
      </c>
      <c r="AE217" s="163">
        <f t="shared" si="23"/>
        <v>1499979.8230882592</v>
      </c>
      <c r="AF217" s="163">
        <f t="shared" si="19"/>
        <v>5424.6253050645628</v>
      </c>
      <c r="AH217" s="165">
        <f t="shared" si="20"/>
        <v>0</v>
      </c>
      <c r="AI217" s="165">
        <f t="shared" si="21"/>
        <v>1</v>
      </c>
      <c r="AJ217" s="165">
        <f t="shared" si="22"/>
        <v>1</v>
      </c>
    </row>
    <row r="218" spans="1:36" x14ac:dyDescent="0.25">
      <c r="A218" s="47">
        <v>213</v>
      </c>
      <c r="C218" s="100">
        <v>3.8029839477373359E-3</v>
      </c>
      <c r="D218" s="100">
        <v>8.783777122416422E-3</v>
      </c>
      <c r="E218" s="100">
        <v>4.8782700796978773E-4</v>
      </c>
      <c r="F218" s="100">
        <v>0</v>
      </c>
      <c r="G218" s="100">
        <v>0.04</v>
      </c>
      <c r="H218" s="100">
        <v>3.7417663718882443E-2</v>
      </c>
      <c r="I218" s="100">
        <v>2.5496231708073913E-2</v>
      </c>
      <c r="J218" s="100">
        <v>7.1214038276825598E-3</v>
      </c>
      <c r="K218" s="100">
        <v>5.7682820038231775E-3</v>
      </c>
      <c r="L218" s="148">
        <v>92.438280187714923</v>
      </c>
      <c r="M218" s="148">
        <v>120</v>
      </c>
      <c r="N218" s="148">
        <v>548</v>
      </c>
      <c r="O218" s="148">
        <v>9132</v>
      </c>
      <c r="P218" s="148">
        <v>100</v>
      </c>
      <c r="Q218" s="148">
        <v>25</v>
      </c>
      <c r="R218" s="100">
        <v>0.36366535608837058</v>
      </c>
      <c r="S218" s="100">
        <v>0.42656498357826406</v>
      </c>
      <c r="T218" s="100">
        <v>0.16278701761449882</v>
      </c>
      <c r="U218" s="100">
        <v>0.10039959954248856</v>
      </c>
      <c r="W218" s="148">
        <v>14.251265465932502</v>
      </c>
      <c r="X218" s="149">
        <v>436.80302579028893</v>
      </c>
      <c r="Y218" s="149">
        <v>14.284432500496708</v>
      </c>
      <c r="Z218" s="149">
        <v>589.4470524493014</v>
      </c>
      <c r="AA218" s="149">
        <v>3.3167034564206332E-2</v>
      </c>
      <c r="AB218" s="149">
        <v>152.64402665901247</v>
      </c>
      <c r="AD218" s="163">
        <f t="shared" si="18"/>
        <v>1424689.74356746</v>
      </c>
      <c r="AE218" s="163">
        <f t="shared" si="23"/>
        <v>1427853.8029972215</v>
      </c>
      <c r="AF218" s="163">
        <f t="shared" si="19"/>
        <v>3164.0594297616208</v>
      </c>
      <c r="AH218" s="165">
        <f t="shared" si="20"/>
        <v>0</v>
      </c>
      <c r="AI218" s="165">
        <f t="shared" si="21"/>
        <v>1</v>
      </c>
      <c r="AJ218" s="165">
        <f t="shared" si="22"/>
        <v>1</v>
      </c>
    </row>
    <row r="219" spans="1:36" x14ac:dyDescent="0.25">
      <c r="A219" s="47">
        <v>214</v>
      </c>
      <c r="C219" s="100">
        <v>6.7911093922891075E-3</v>
      </c>
      <c r="D219" s="100">
        <v>1.3238547513225285E-2</v>
      </c>
      <c r="E219" s="100">
        <v>3.7117745986019272E-5</v>
      </c>
      <c r="F219" s="100">
        <v>0</v>
      </c>
      <c r="G219" s="100">
        <v>0.04</v>
      </c>
      <c r="H219" s="100">
        <v>3.7417663718882443E-2</v>
      </c>
      <c r="I219" s="100">
        <v>2.5496231708073913E-2</v>
      </c>
      <c r="J219" s="100">
        <v>7.1214038276825598E-3</v>
      </c>
      <c r="K219" s="100">
        <v>5.7682820038231775E-3</v>
      </c>
      <c r="L219" s="148">
        <v>92.438280187714923</v>
      </c>
      <c r="M219" s="148">
        <v>120</v>
      </c>
      <c r="N219" s="148">
        <v>548</v>
      </c>
      <c r="O219" s="148">
        <v>9132</v>
      </c>
      <c r="P219" s="148">
        <v>100</v>
      </c>
      <c r="Q219" s="148">
        <v>25</v>
      </c>
      <c r="R219" s="100">
        <v>0.78880293553032754</v>
      </c>
      <c r="S219" s="100">
        <v>0.99527734647104815</v>
      </c>
      <c r="T219" s="100">
        <v>0.88003573433858751</v>
      </c>
      <c r="U219" s="100">
        <v>6.961595214459898E-2</v>
      </c>
      <c r="W219" s="148">
        <v>14.327347002958456</v>
      </c>
      <c r="X219" s="149">
        <v>496.97543514330107</v>
      </c>
      <c r="Y219" s="149">
        <v>14.37989370251328</v>
      </c>
      <c r="Z219" s="149">
        <v>611.03157883815265</v>
      </c>
      <c r="AA219" s="149">
        <v>5.2546699554824272E-2</v>
      </c>
      <c r="AB219" s="149">
        <v>114.05614369485158</v>
      </c>
      <c r="AD219" s="163">
        <f t="shared" si="18"/>
        <v>1432237.7248607022</v>
      </c>
      <c r="AE219" s="163">
        <f t="shared" si="23"/>
        <v>1437378.3386724899</v>
      </c>
      <c r="AF219" s="163">
        <f t="shared" si="19"/>
        <v>5140.6138117875753</v>
      </c>
      <c r="AH219" s="165">
        <f t="shared" si="20"/>
        <v>0</v>
      </c>
      <c r="AI219" s="165">
        <f t="shared" si="21"/>
        <v>1</v>
      </c>
      <c r="AJ219" s="165">
        <f t="shared" si="22"/>
        <v>1</v>
      </c>
    </row>
    <row r="220" spans="1:36" x14ac:dyDescent="0.25">
      <c r="A220" s="47">
        <v>215</v>
      </c>
      <c r="C220" s="100">
        <v>6.2038683988934196E-3</v>
      </c>
      <c r="D220" s="100">
        <v>1.2093679935816892E-2</v>
      </c>
      <c r="E220" s="100">
        <v>4.4593158303282412E-6</v>
      </c>
      <c r="F220" s="100">
        <v>0</v>
      </c>
      <c r="G220" s="100">
        <v>0.04</v>
      </c>
      <c r="H220" s="100">
        <v>3.7417663718882443E-2</v>
      </c>
      <c r="I220" s="100">
        <v>2.5496231708073913E-2</v>
      </c>
      <c r="J220" s="100">
        <v>7.1214038276825598E-3</v>
      </c>
      <c r="K220" s="100">
        <v>5.7682820038231775E-3</v>
      </c>
      <c r="L220" s="148">
        <v>92.438280187714923</v>
      </c>
      <c r="M220" s="148">
        <v>120</v>
      </c>
      <c r="N220" s="148">
        <v>548</v>
      </c>
      <c r="O220" s="148">
        <v>9132</v>
      </c>
      <c r="P220" s="148">
        <v>100</v>
      </c>
      <c r="Q220" s="148">
        <v>25</v>
      </c>
      <c r="R220" s="100">
        <v>0.41978655580576851</v>
      </c>
      <c r="S220" s="100">
        <v>2.3679943970282977E-2</v>
      </c>
      <c r="T220" s="100">
        <v>0.87410585085993786</v>
      </c>
      <c r="U220" s="100">
        <v>1.2329894377216793E-6</v>
      </c>
      <c r="W220" s="148">
        <v>14.638280518250335</v>
      </c>
      <c r="X220" s="149">
        <v>593.25917585117293</v>
      </c>
      <c r="Y220" s="149">
        <v>14.695259566814736</v>
      </c>
      <c r="Z220" s="149">
        <v>620.29728325226665</v>
      </c>
      <c r="AA220" s="149">
        <v>5.6979048564400614E-2</v>
      </c>
      <c r="AB220" s="149">
        <v>27.038107401093725</v>
      </c>
      <c r="AD220" s="163">
        <f t="shared" si="18"/>
        <v>1463234.7926491823</v>
      </c>
      <c r="AE220" s="163">
        <f t="shared" si="23"/>
        <v>1468905.6593982214</v>
      </c>
      <c r="AF220" s="163">
        <f t="shared" si="19"/>
        <v>5670.866749038968</v>
      </c>
      <c r="AH220" s="165">
        <f t="shared" si="20"/>
        <v>0</v>
      </c>
      <c r="AI220" s="165">
        <f t="shared" si="21"/>
        <v>1</v>
      </c>
      <c r="AJ220" s="165">
        <f t="shared" si="22"/>
        <v>1</v>
      </c>
    </row>
    <row r="221" spans="1:36" x14ac:dyDescent="0.25">
      <c r="A221" s="47">
        <v>216</v>
      </c>
      <c r="C221" s="100">
        <v>6.4415022916124443E-3</v>
      </c>
      <c r="D221" s="100">
        <v>1.2278491147270754E-2</v>
      </c>
      <c r="E221" s="100">
        <v>1.7882929293533412E-4</v>
      </c>
      <c r="F221" s="100">
        <v>0</v>
      </c>
      <c r="G221" s="100">
        <v>0.04</v>
      </c>
      <c r="H221" s="100">
        <v>3.7417663718882443E-2</v>
      </c>
      <c r="I221" s="100">
        <v>2.5496231708073913E-2</v>
      </c>
      <c r="J221" s="100">
        <v>7.1214038276825598E-3</v>
      </c>
      <c r="K221" s="100">
        <v>5.7682820038231775E-3</v>
      </c>
      <c r="L221" s="148">
        <v>92.438280187714923</v>
      </c>
      <c r="M221" s="148">
        <v>120</v>
      </c>
      <c r="N221" s="148">
        <v>548</v>
      </c>
      <c r="O221" s="148">
        <v>9132</v>
      </c>
      <c r="P221" s="148">
        <v>100</v>
      </c>
      <c r="Q221" s="148">
        <v>25</v>
      </c>
      <c r="R221" s="100">
        <v>0.60588758563403822</v>
      </c>
      <c r="S221" s="100">
        <v>3.4141233070565762E-2</v>
      </c>
      <c r="T221" s="100">
        <v>0.31449779837380942</v>
      </c>
      <c r="U221" s="100">
        <v>0.51299386667228464</v>
      </c>
      <c r="W221" s="148">
        <v>14.366972008087354</v>
      </c>
      <c r="X221" s="149">
        <v>488.54945982324813</v>
      </c>
      <c r="Y221" s="149">
        <v>14.406617579801932</v>
      </c>
      <c r="Z221" s="149">
        <v>609.83071289086922</v>
      </c>
      <c r="AA221" s="149">
        <v>3.9645571714578054E-2</v>
      </c>
      <c r="AB221" s="149">
        <v>121.28125306762109</v>
      </c>
      <c r="AD221" s="163">
        <f t="shared" si="18"/>
        <v>1436208.6513489122</v>
      </c>
      <c r="AE221" s="163">
        <f t="shared" si="23"/>
        <v>1440051.9272673023</v>
      </c>
      <c r="AF221" s="163">
        <f t="shared" si="19"/>
        <v>3843.2759183901844</v>
      </c>
      <c r="AH221" s="165">
        <f t="shared" si="20"/>
        <v>0</v>
      </c>
      <c r="AI221" s="165">
        <f t="shared" si="21"/>
        <v>1</v>
      </c>
      <c r="AJ221" s="165">
        <f t="shared" si="22"/>
        <v>1</v>
      </c>
    </row>
    <row r="222" spans="1:36" x14ac:dyDescent="0.25">
      <c r="A222" s="47">
        <v>217</v>
      </c>
      <c r="C222" s="100">
        <v>5.7457077496365638E-3</v>
      </c>
      <c r="D222" s="100">
        <v>1.0876429903201226E-2</v>
      </c>
      <c r="E222" s="100">
        <v>2.4205335926986738E-5</v>
      </c>
      <c r="F222" s="100">
        <v>0</v>
      </c>
      <c r="G222" s="100">
        <v>0.04</v>
      </c>
      <c r="H222" s="100">
        <v>3.7417663718882443E-2</v>
      </c>
      <c r="I222" s="100">
        <v>2.5496231708073913E-2</v>
      </c>
      <c r="J222" s="100">
        <v>7.1214038276825598E-3</v>
      </c>
      <c r="K222" s="100">
        <v>5.7682820038231775E-3</v>
      </c>
      <c r="L222" s="148">
        <v>92.438280187714923</v>
      </c>
      <c r="M222" s="148">
        <v>120</v>
      </c>
      <c r="N222" s="148">
        <v>548</v>
      </c>
      <c r="O222" s="148">
        <v>9132</v>
      </c>
      <c r="P222" s="148">
        <v>100</v>
      </c>
      <c r="Q222" s="148">
        <v>25</v>
      </c>
      <c r="R222" s="100">
        <v>0.57890771227985915</v>
      </c>
      <c r="S222" s="100">
        <v>0.11951213359395395</v>
      </c>
      <c r="T222" s="100">
        <v>0.99978986872569364</v>
      </c>
      <c r="U222" s="100">
        <v>5.1332793738126226E-8</v>
      </c>
      <c r="W222" s="148">
        <v>14.717547637544971</v>
      </c>
      <c r="X222" s="149">
        <v>512.00565382970774</v>
      </c>
      <c r="Y222" s="149">
        <v>14.764118429016683</v>
      </c>
      <c r="Z222" s="149">
        <v>635.53125308981259</v>
      </c>
      <c r="AA222" s="149">
        <v>4.657079147171217E-2</v>
      </c>
      <c r="AB222" s="149">
        <v>123.52559926010485</v>
      </c>
      <c r="AD222" s="163">
        <f t="shared" si="18"/>
        <v>1471242.7581006673</v>
      </c>
      <c r="AE222" s="163">
        <f t="shared" si="23"/>
        <v>1475776.3116485784</v>
      </c>
      <c r="AF222" s="163">
        <f t="shared" si="19"/>
        <v>4533.5535479111122</v>
      </c>
      <c r="AH222" s="165">
        <f t="shared" si="20"/>
        <v>0</v>
      </c>
      <c r="AI222" s="165">
        <f t="shared" si="21"/>
        <v>1</v>
      </c>
      <c r="AJ222" s="165">
        <f t="shared" si="22"/>
        <v>1</v>
      </c>
    </row>
    <row r="223" spans="1:36" x14ac:dyDescent="0.25">
      <c r="A223" s="47">
        <v>218</v>
      </c>
      <c r="C223" s="100">
        <v>4.2771496401606988E-3</v>
      </c>
      <c r="D223" s="100">
        <v>1.3845828491190315E-2</v>
      </c>
      <c r="E223" s="100">
        <v>7.8135728717906531E-7</v>
      </c>
      <c r="F223" s="100">
        <v>0</v>
      </c>
      <c r="G223" s="100">
        <v>0.04</v>
      </c>
      <c r="H223" s="100">
        <v>3.7417663718882443E-2</v>
      </c>
      <c r="I223" s="100">
        <v>2.5496231708073913E-2</v>
      </c>
      <c r="J223" s="100">
        <v>7.1214038276825598E-3</v>
      </c>
      <c r="K223" s="100">
        <v>5.7682820038231775E-3</v>
      </c>
      <c r="L223" s="148">
        <v>92.438280187714923</v>
      </c>
      <c r="M223" s="148">
        <v>120</v>
      </c>
      <c r="N223" s="148">
        <v>548</v>
      </c>
      <c r="O223" s="148">
        <v>9132</v>
      </c>
      <c r="P223" s="148">
        <v>100</v>
      </c>
      <c r="Q223" s="148">
        <v>25</v>
      </c>
      <c r="R223" s="100">
        <v>0.44917254531888895</v>
      </c>
      <c r="S223" s="100">
        <v>0.97003882669647545</v>
      </c>
      <c r="T223" s="100">
        <v>0.26998230567778952</v>
      </c>
      <c r="U223" s="100">
        <v>0.99931145778004349</v>
      </c>
      <c r="W223" s="148">
        <v>14.451243300375872</v>
      </c>
      <c r="X223" s="149">
        <v>459.60689575302018</v>
      </c>
      <c r="Y223" s="149">
        <v>14.469604191642922</v>
      </c>
      <c r="Z223" s="149">
        <v>603.76210576836809</v>
      </c>
      <c r="AA223" s="149">
        <v>1.8360891267050761E-2</v>
      </c>
      <c r="AB223" s="149">
        <v>144.1552100153479</v>
      </c>
      <c r="AD223" s="163">
        <f t="shared" si="18"/>
        <v>1444664.7231418341</v>
      </c>
      <c r="AE223" s="163">
        <f t="shared" si="23"/>
        <v>1446356.657058524</v>
      </c>
      <c r="AF223" s="163">
        <f t="shared" si="19"/>
        <v>1691.9339166897282</v>
      </c>
      <c r="AH223" s="165">
        <f t="shared" si="20"/>
        <v>0</v>
      </c>
      <c r="AI223" s="165">
        <f t="shared" si="21"/>
        <v>1</v>
      </c>
      <c r="AJ223" s="165">
        <f t="shared" si="22"/>
        <v>1</v>
      </c>
    </row>
    <row r="224" spans="1:36" x14ac:dyDescent="0.25">
      <c r="A224" s="47">
        <v>219</v>
      </c>
      <c r="C224" s="100">
        <v>5.0502188109422565E-3</v>
      </c>
      <c r="D224" s="100">
        <v>1.2597130732263317E-2</v>
      </c>
      <c r="E224" s="100">
        <v>8.7377305328802108E-6</v>
      </c>
      <c r="F224" s="100">
        <v>0</v>
      </c>
      <c r="G224" s="100">
        <v>0.04</v>
      </c>
      <c r="H224" s="100">
        <v>3.7417663718882443E-2</v>
      </c>
      <c r="I224" s="100">
        <v>2.5496231708073913E-2</v>
      </c>
      <c r="J224" s="100">
        <v>7.1214038276825598E-3</v>
      </c>
      <c r="K224" s="100">
        <v>5.7682820038231775E-3</v>
      </c>
      <c r="L224" s="148">
        <v>92.438280187714923</v>
      </c>
      <c r="M224" s="148">
        <v>120</v>
      </c>
      <c r="N224" s="148">
        <v>548</v>
      </c>
      <c r="O224" s="148">
        <v>9132</v>
      </c>
      <c r="P224" s="148">
        <v>100</v>
      </c>
      <c r="Q224" s="148">
        <v>25</v>
      </c>
      <c r="R224" s="100">
        <v>0.6566474646593875</v>
      </c>
      <c r="S224" s="100">
        <v>8.0459009335845086E-2</v>
      </c>
      <c r="T224" s="100">
        <v>5.9790296942656244E-2</v>
      </c>
      <c r="U224" s="100">
        <v>1.2343980260808043E-2</v>
      </c>
      <c r="W224" s="148">
        <v>13.380620237135179</v>
      </c>
      <c r="X224" s="149">
        <v>494.53380364447946</v>
      </c>
      <c r="Y224" s="149">
        <v>13.412692532100207</v>
      </c>
      <c r="Z224" s="149">
        <v>604.39213867132162</v>
      </c>
      <c r="AA224" s="149">
        <v>3.2072294965027837E-2</v>
      </c>
      <c r="AB224" s="149">
        <v>109.85833502684216</v>
      </c>
      <c r="AD224" s="163">
        <f t="shared" si="18"/>
        <v>1337567.4899098733</v>
      </c>
      <c r="AE224" s="163">
        <f t="shared" si="23"/>
        <v>1340664.8610713494</v>
      </c>
      <c r="AF224" s="163">
        <f t="shared" si="19"/>
        <v>3097.3711614759413</v>
      </c>
      <c r="AH224" s="165">
        <f t="shared" si="20"/>
        <v>0</v>
      </c>
      <c r="AI224" s="165">
        <f t="shared" si="21"/>
        <v>1</v>
      </c>
      <c r="AJ224" s="165">
        <f t="shared" si="22"/>
        <v>1</v>
      </c>
    </row>
    <row r="225" spans="1:36" x14ac:dyDescent="0.25">
      <c r="A225" s="47">
        <v>220</v>
      </c>
      <c r="C225" s="100">
        <v>4.3190251184589941E-3</v>
      </c>
      <c r="D225" s="100">
        <v>1.0394591161021545E-2</v>
      </c>
      <c r="E225" s="100">
        <v>1.8010438685755317E-6</v>
      </c>
      <c r="F225" s="100">
        <v>0</v>
      </c>
      <c r="G225" s="100">
        <v>0.04</v>
      </c>
      <c r="H225" s="100">
        <v>3.7417663718882443E-2</v>
      </c>
      <c r="I225" s="100">
        <v>2.5496231708073913E-2</v>
      </c>
      <c r="J225" s="100">
        <v>7.1214038276825598E-3</v>
      </c>
      <c r="K225" s="100">
        <v>5.7682820038231775E-3</v>
      </c>
      <c r="L225" s="148">
        <v>92.438280187714923</v>
      </c>
      <c r="M225" s="148">
        <v>120</v>
      </c>
      <c r="N225" s="148">
        <v>548</v>
      </c>
      <c r="O225" s="148">
        <v>9132</v>
      </c>
      <c r="P225" s="148">
        <v>100</v>
      </c>
      <c r="Q225" s="148">
        <v>25</v>
      </c>
      <c r="R225" s="100">
        <v>0.76520771713160085</v>
      </c>
      <c r="S225" s="100">
        <v>6.7562926011509442E-2</v>
      </c>
      <c r="T225" s="100">
        <v>0.36551110725461528</v>
      </c>
      <c r="U225" s="100">
        <v>0.89130633155149241</v>
      </c>
      <c r="W225" s="148">
        <v>14.298265685190918</v>
      </c>
      <c r="X225" s="149">
        <v>551.31892941996171</v>
      </c>
      <c r="Y225" s="149">
        <v>14.33479917300218</v>
      </c>
      <c r="Z225" s="149">
        <v>625.98157890771267</v>
      </c>
      <c r="AA225" s="149">
        <v>3.6533487811261978E-2</v>
      </c>
      <c r="AB225" s="149">
        <v>74.662649487750969</v>
      </c>
      <c r="AD225" s="163">
        <f t="shared" si="18"/>
        <v>1429275.2495896718</v>
      </c>
      <c r="AE225" s="163">
        <f t="shared" si="23"/>
        <v>1432853.9357213103</v>
      </c>
      <c r="AF225" s="163">
        <f t="shared" si="19"/>
        <v>3578.6861316384466</v>
      </c>
      <c r="AH225" s="165">
        <f t="shared" si="20"/>
        <v>0</v>
      </c>
      <c r="AI225" s="165">
        <f t="shared" si="21"/>
        <v>1</v>
      </c>
      <c r="AJ225" s="165">
        <f t="shared" si="22"/>
        <v>1</v>
      </c>
    </row>
    <row r="226" spans="1:36" x14ac:dyDescent="0.25">
      <c r="A226" s="47">
        <v>221</v>
      </c>
      <c r="C226" s="100">
        <v>6.8421345711339177E-3</v>
      </c>
      <c r="D226" s="100">
        <v>1.1254969964875476E-2</v>
      </c>
      <c r="E226" s="100">
        <v>1.3537100910018845E-5</v>
      </c>
      <c r="F226" s="100">
        <v>0</v>
      </c>
      <c r="G226" s="100">
        <v>0.04</v>
      </c>
      <c r="H226" s="100">
        <v>3.7417663718882443E-2</v>
      </c>
      <c r="I226" s="100">
        <v>2.5496231708073913E-2</v>
      </c>
      <c r="J226" s="100">
        <v>7.1214038276825598E-3</v>
      </c>
      <c r="K226" s="100">
        <v>5.7682820038231775E-3</v>
      </c>
      <c r="L226" s="148">
        <v>92.438280187714923</v>
      </c>
      <c r="M226" s="148">
        <v>120</v>
      </c>
      <c r="N226" s="148">
        <v>548</v>
      </c>
      <c r="O226" s="148">
        <v>9132</v>
      </c>
      <c r="P226" s="148">
        <v>100</v>
      </c>
      <c r="Q226" s="148">
        <v>25</v>
      </c>
      <c r="R226" s="100">
        <v>0.53857995284673088</v>
      </c>
      <c r="S226" s="100">
        <v>0.99927773050226909</v>
      </c>
      <c r="T226" s="100">
        <v>0.27569228623182751</v>
      </c>
      <c r="U226" s="100">
        <v>1.9522463399874562E-9</v>
      </c>
      <c r="W226" s="148">
        <v>14.213233338674469</v>
      </c>
      <c r="X226" s="149">
        <v>536.91521907223591</v>
      </c>
      <c r="Y226" s="149">
        <v>14.236842456397804</v>
      </c>
      <c r="Z226" s="149">
        <v>634.26024555204003</v>
      </c>
      <c r="AA226" s="149">
        <v>2.3609117723335515E-2</v>
      </c>
      <c r="AB226" s="149">
        <v>97.345026479804119</v>
      </c>
      <c r="AD226" s="163">
        <f t="shared" si="18"/>
        <v>1420786.4186483747</v>
      </c>
      <c r="AE226" s="163">
        <f t="shared" si="23"/>
        <v>1423049.9853942285</v>
      </c>
      <c r="AF226" s="163">
        <f t="shared" si="19"/>
        <v>2263.5667458537473</v>
      </c>
      <c r="AH226" s="165">
        <f t="shared" si="20"/>
        <v>0</v>
      </c>
      <c r="AI226" s="165">
        <f t="shared" si="21"/>
        <v>1</v>
      </c>
      <c r="AJ226" s="165">
        <f t="shared" si="22"/>
        <v>1</v>
      </c>
    </row>
    <row r="227" spans="1:36" x14ac:dyDescent="0.25">
      <c r="A227" s="47">
        <v>222</v>
      </c>
      <c r="C227" s="100">
        <v>5.4863974422447725E-3</v>
      </c>
      <c r="D227" s="100">
        <v>1.0692193717121467E-2</v>
      </c>
      <c r="E227" s="100">
        <v>2.3390473104981404E-5</v>
      </c>
      <c r="F227" s="100">
        <v>0</v>
      </c>
      <c r="G227" s="100">
        <v>0.04</v>
      </c>
      <c r="H227" s="100">
        <v>3.7417663718882443E-2</v>
      </c>
      <c r="I227" s="100">
        <v>2.5496231708073913E-2</v>
      </c>
      <c r="J227" s="100">
        <v>7.1214038276825598E-3</v>
      </c>
      <c r="K227" s="100">
        <v>5.7682820038231775E-3</v>
      </c>
      <c r="L227" s="148">
        <v>92.438280187714923</v>
      </c>
      <c r="M227" s="148">
        <v>120</v>
      </c>
      <c r="N227" s="148">
        <v>548</v>
      </c>
      <c r="O227" s="148">
        <v>9132</v>
      </c>
      <c r="P227" s="148">
        <v>100</v>
      </c>
      <c r="Q227" s="148">
        <v>25</v>
      </c>
      <c r="R227" s="100">
        <v>0.85021686524964013</v>
      </c>
      <c r="S227" s="100">
        <v>0.42798959404135867</v>
      </c>
      <c r="T227" s="100">
        <v>0.19560044306257596</v>
      </c>
      <c r="U227" s="100">
        <v>0.90440261259946009</v>
      </c>
      <c r="W227" s="148">
        <v>14.234783073911155</v>
      </c>
      <c r="X227" s="149">
        <v>509.88695675678025</v>
      </c>
      <c r="Y227" s="149">
        <v>14.295492886285846</v>
      </c>
      <c r="Z227" s="149">
        <v>614.72509815920819</v>
      </c>
      <c r="AA227" s="149">
        <v>6.0709812374691197E-2</v>
      </c>
      <c r="AB227" s="149">
        <v>104.83814140242794</v>
      </c>
      <c r="AD227" s="163">
        <f t="shared" si="18"/>
        <v>1422968.4204343588</v>
      </c>
      <c r="AE227" s="163">
        <f t="shared" si="23"/>
        <v>1428934.5635304255</v>
      </c>
      <c r="AF227" s="163">
        <f t="shared" si="19"/>
        <v>5966.1430960666921</v>
      </c>
      <c r="AH227" s="165">
        <f t="shared" si="20"/>
        <v>0</v>
      </c>
      <c r="AI227" s="165">
        <f t="shared" si="21"/>
        <v>1</v>
      </c>
      <c r="AJ227" s="165">
        <f t="shared" si="22"/>
        <v>1</v>
      </c>
    </row>
    <row r="228" spans="1:36" x14ac:dyDescent="0.25">
      <c r="A228" s="47">
        <v>223</v>
      </c>
      <c r="C228" s="100">
        <v>4.334018137107854E-3</v>
      </c>
      <c r="D228" s="100">
        <v>9.5434912467169068E-3</v>
      </c>
      <c r="E228" s="100">
        <v>1.2837240455936671E-5</v>
      </c>
      <c r="F228" s="100">
        <v>0</v>
      </c>
      <c r="G228" s="100">
        <v>0.04</v>
      </c>
      <c r="H228" s="100">
        <v>3.7417663718882443E-2</v>
      </c>
      <c r="I228" s="100">
        <v>2.5496231708073913E-2</v>
      </c>
      <c r="J228" s="100">
        <v>7.1214038276825598E-3</v>
      </c>
      <c r="K228" s="100">
        <v>5.7682820038231775E-3</v>
      </c>
      <c r="L228" s="148">
        <v>92.438280187714923</v>
      </c>
      <c r="M228" s="148">
        <v>120</v>
      </c>
      <c r="N228" s="148">
        <v>548</v>
      </c>
      <c r="O228" s="148">
        <v>9132</v>
      </c>
      <c r="P228" s="148">
        <v>100</v>
      </c>
      <c r="Q228" s="148">
        <v>25</v>
      </c>
      <c r="R228" s="100">
        <v>0.75082313537726975</v>
      </c>
      <c r="S228" s="100">
        <v>0.10614872902153186</v>
      </c>
      <c r="T228" s="100">
        <v>0.91605333893595886</v>
      </c>
      <c r="U228" s="100">
        <v>2.6293340599431637E-4</v>
      </c>
      <c r="W228" s="148">
        <v>15.092043073128998</v>
      </c>
      <c r="X228" s="149">
        <v>463.4351825969689</v>
      </c>
      <c r="Y228" s="149">
        <v>15.136473687046772</v>
      </c>
      <c r="Z228" s="149">
        <v>600.49476032167627</v>
      </c>
      <c r="AA228" s="149">
        <v>4.4430613917773698E-2</v>
      </c>
      <c r="AB228" s="149">
        <v>137.05957772470737</v>
      </c>
      <c r="AD228" s="163">
        <f t="shared" si="18"/>
        <v>1508740.8721303027</v>
      </c>
      <c r="AE228" s="163">
        <f t="shared" si="23"/>
        <v>1513046.8739443554</v>
      </c>
      <c r="AF228" s="163">
        <f t="shared" si="19"/>
        <v>4306.0018140526627</v>
      </c>
      <c r="AH228" s="165">
        <f t="shared" si="20"/>
        <v>0</v>
      </c>
      <c r="AI228" s="165">
        <f t="shared" si="21"/>
        <v>1</v>
      </c>
      <c r="AJ228" s="165">
        <f t="shared" si="22"/>
        <v>1</v>
      </c>
    </row>
    <row r="229" spans="1:36" x14ac:dyDescent="0.25">
      <c r="A229" s="47">
        <v>224</v>
      </c>
      <c r="C229" s="100">
        <v>5.8088688998302329E-3</v>
      </c>
      <c r="D229" s="100">
        <v>1.3233974330145282E-2</v>
      </c>
      <c r="E229" s="100">
        <v>4.0868896823775813E-4</v>
      </c>
      <c r="F229" s="100">
        <v>0</v>
      </c>
      <c r="G229" s="100">
        <v>0.04</v>
      </c>
      <c r="H229" s="100">
        <v>3.7417663718882443E-2</v>
      </c>
      <c r="I229" s="100">
        <v>2.5496231708073913E-2</v>
      </c>
      <c r="J229" s="100">
        <v>7.1214038276825598E-3</v>
      </c>
      <c r="K229" s="100">
        <v>5.7682820038231775E-3</v>
      </c>
      <c r="L229" s="148">
        <v>92.438280187714923</v>
      </c>
      <c r="M229" s="148">
        <v>120</v>
      </c>
      <c r="N229" s="148">
        <v>548</v>
      </c>
      <c r="O229" s="148">
        <v>9132</v>
      </c>
      <c r="P229" s="148">
        <v>100</v>
      </c>
      <c r="Q229" s="148">
        <v>25</v>
      </c>
      <c r="R229" s="100">
        <v>0.6572863749535055</v>
      </c>
      <c r="S229" s="100">
        <v>0.10996273228455948</v>
      </c>
      <c r="T229" s="100">
        <v>0.99589994551153982</v>
      </c>
      <c r="U229" s="100">
        <v>0.51589299063292482</v>
      </c>
      <c r="W229" s="148">
        <v>15.270415483361749</v>
      </c>
      <c r="X229" s="149">
        <v>518.78928659374492</v>
      </c>
      <c r="Y229" s="149">
        <v>15.305498259382759</v>
      </c>
      <c r="Z229" s="149">
        <v>636.13275894066055</v>
      </c>
      <c r="AA229" s="149">
        <v>3.5082776021010176E-2</v>
      </c>
      <c r="AB229" s="149">
        <v>117.34347234691563</v>
      </c>
      <c r="AD229" s="163">
        <f t="shared" si="18"/>
        <v>1526522.7590495811</v>
      </c>
      <c r="AE229" s="163">
        <f t="shared" si="23"/>
        <v>1529913.6931793352</v>
      </c>
      <c r="AF229" s="163">
        <f t="shared" si="19"/>
        <v>3390.9341297541023</v>
      </c>
      <c r="AH229" s="165">
        <f t="shared" si="20"/>
        <v>0</v>
      </c>
      <c r="AI229" s="165">
        <f t="shared" si="21"/>
        <v>1</v>
      </c>
      <c r="AJ229" s="165">
        <f t="shared" si="22"/>
        <v>1</v>
      </c>
    </row>
    <row r="230" spans="1:36" x14ac:dyDescent="0.25">
      <c r="A230" s="47">
        <v>225</v>
      </c>
      <c r="C230" s="100">
        <v>7.6765146389534689E-3</v>
      </c>
      <c r="D230" s="100">
        <v>1.1880420254513635E-2</v>
      </c>
      <c r="E230" s="100">
        <v>1.3824664388006891E-4</v>
      </c>
      <c r="F230" s="100">
        <v>0</v>
      </c>
      <c r="G230" s="100">
        <v>0.04</v>
      </c>
      <c r="H230" s="100">
        <v>3.7417663718882443E-2</v>
      </c>
      <c r="I230" s="100">
        <v>2.5496231708073913E-2</v>
      </c>
      <c r="J230" s="100">
        <v>7.1214038276825598E-3</v>
      </c>
      <c r="K230" s="100">
        <v>5.7682820038231775E-3</v>
      </c>
      <c r="L230" s="148">
        <v>92.438280187714923</v>
      </c>
      <c r="M230" s="148">
        <v>120</v>
      </c>
      <c r="N230" s="148">
        <v>548</v>
      </c>
      <c r="O230" s="148">
        <v>9132</v>
      </c>
      <c r="P230" s="148">
        <v>100</v>
      </c>
      <c r="Q230" s="148">
        <v>25</v>
      </c>
      <c r="R230" s="100">
        <v>0.82164478511835726</v>
      </c>
      <c r="S230" s="100">
        <v>0.80470299251496014</v>
      </c>
      <c r="T230" s="100">
        <v>1.4484658065999242E-2</v>
      </c>
      <c r="U230" s="100">
        <v>0.19611319737484512</v>
      </c>
      <c r="W230" s="148">
        <v>14.021519173399856</v>
      </c>
      <c r="X230" s="149">
        <v>451.54590666608186</v>
      </c>
      <c r="Y230" s="149">
        <v>14.059585244473</v>
      </c>
      <c r="Z230" s="149">
        <v>587.78095306980674</v>
      </c>
      <c r="AA230" s="149">
        <v>3.8066071073144414E-2</v>
      </c>
      <c r="AB230" s="149">
        <v>136.23504640372488</v>
      </c>
      <c r="AD230" s="163">
        <f t="shared" si="18"/>
        <v>1401700.3714333195</v>
      </c>
      <c r="AE230" s="163">
        <f t="shared" si="23"/>
        <v>1405370.7434942301</v>
      </c>
      <c r="AF230" s="163">
        <f t="shared" si="19"/>
        <v>3670.3720609107163</v>
      </c>
      <c r="AH230" s="165">
        <f t="shared" si="20"/>
        <v>0</v>
      </c>
      <c r="AI230" s="165">
        <f t="shared" si="21"/>
        <v>1</v>
      </c>
      <c r="AJ230" s="165">
        <f t="shared" si="22"/>
        <v>1</v>
      </c>
    </row>
    <row r="231" spans="1:36" x14ac:dyDescent="0.25">
      <c r="A231" s="47">
        <v>226</v>
      </c>
      <c r="C231" s="100">
        <v>9.1472206362037678E-3</v>
      </c>
      <c r="D231" s="100">
        <v>1.4497814293104483E-2</v>
      </c>
      <c r="E231" s="100">
        <v>1.4478126543034068E-5</v>
      </c>
      <c r="F231" s="100">
        <v>0</v>
      </c>
      <c r="G231" s="100">
        <v>0.04</v>
      </c>
      <c r="H231" s="100">
        <v>3.7417663718882443E-2</v>
      </c>
      <c r="I231" s="100">
        <v>2.5496231708073913E-2</v>
      </c>
      <c r="J231" s="100">
        <v>7.1214038276825598E-3</v>
      </c>
      <c r="K231" s="100">
        <v>5.7682820038231775E-3</v>
      </c>
      <c r="L231" s="148">
        <v>92.438280187714923</v>
      </c>
      <c r="M231" s="148">
        <v>120</v>
      </c>
      <c r="N231" s="148">
        <v>548</v>
      </c>
      <c r="O231" s="148">
        <v>9132</v>
      </c>
      <c r="P231" s="148">
        <v>100</v>
      </c>
      <c r="Q231" s="148">
        <v>25</v>
      </c>
      <c r="R231" s="100">
        <v>0.48675406003172039</v>
      </c>
      <c r="S231" s="100">
        <v>0.60426106359140619</v>
      </c>
      <c r="T231" s="100">
        <v>8.6232518150966382E-9</v>
      </c>
      <c r="U231" s="100">
        <v>0.99999998824239478</v>
      </c>
      <c r="W231" s="148">
        <v>15.047787055352455</v>
      </c>
      <c r="X231" s="149">
        <v>538.85177694351626</v>
      </c>
      <c r="Y231" s="149">
        <v>15.10753823301847</v>
      </c>
      <c r="Z231" s="149">
        <v>618.60668802395924</v>
      </c>
      <c r="AA231" s="149">
        <v>5.9751177666015565E-2</v>
      </c>
      <c r="AB231" s="149">
        <v>79.75491108044298</v>
      </c>
      <c r="AD231" s="163">
        <f t="shared" si="18"/>
        <v>1504239.8537583018</v>
      </c>
      <c r="AE231" s="163">
        <f t="shared" si="23"/>
        <v>1510135.2166138231</v>
      </c>
      <c r="AF231" s="163">
        <f t="shared" si="19"/>
        <v>5895.3628555211135</v>
      </c>
      <c r="AH231" s="165">
        <f t="shared" si="20"/>
        <v>0</v>
      </c>
      <c r="AI231" s="165">
        <f t="shared" si="21"/>
        <v>1</v>
      </c>
      <c r="AJ231" s="165">
        <f t="shared" si="22"/>
        <v>1</v>
      </c>
    </row>
    <row r="232" spans="1:36" x14ac:dyDescent="0.25">
      <c r="A232" s="47">
        <v>227</v>
      </c>
      <c r="C232" s="100">
        <v>6.656927388554279E-3</v>
      </c>
      <c r="D232" s="100">
        <v>1.0127747388930242E-2</v>
      </c>
      <c r="E232" s="100">
        <v>2.5711817182963099E-6</v>
      </c>
      <c r="F232" s="100">
        <v>0</v>
      </c>
      <c r="G232" s="100">
        <v>0.04</v>
      </c>
      <c r="H232" s="100">
        <v>3.7417663718882443E-2</v>
      </c>
      <c r="I232" s="100">
        <v>2.5496231708073913E-2</v>
      </c>
      <c r="J232" s="100">
        <v>7.1214038276825598E-3</v>
      </c>
      <c r="K232" s="100">
        <v>5.7682820038231775E-3</v>
      </c>
      <c r="L232" s="148">
        <v>92.438280187714923</v>
      </c>
      <c r="M232" s="148">
        <v>120</v>
      </c>
      <c r="N232" s="148">
        <v>548</v>
      </c>
      <c r="O232" s="148">
        <v>9132</v>
      </c>
      <c r="P232" s="148">
        <v>100</v>
      </c>
      <c r="Q232" s="148">
        <v>25</v>
      </c>
      <c r="R232" s="100">
        <v>0.74587305443071772</v>
      </c>
      <c r="S232" s="100">
        <v>0.63912745913199975</v>
      </c>
      <c r="T232" s="100">
        <v>0.60097117881065509</v>
      </c>
      <c r="U232" s="100">
        <v>0.98922652300099467</v>
      </c>
      <c r="W232" s="148">
        <v>15.361724413696008</v>
      </c>
      <c r="X232" s="149">
        <v>515.13016907802148</v>
      </c>
      <c r="Y232" s="149">
        <v>15.423239050845117</v>
      </c>
      <c r="Z232" s="149">
        <v>600.05324855052413</v>
      </c>
      <c r="AA232" s="149">
        <v>6.1514637149109319E-2</v>
      </c>
      <c r="AB232" s="149">
        <v>84.92307947250265</v>
      </c>
      <c r="AD232" s="163">
        <f t="shared" si="18"/>
        <v>1535657.3112005228</v>
      </c>
      <c r="AE232" s="163">
        <f t="shared" si="23"/>
        <v>1541723.8518359612</v>
      </c>
      <c r="AF232" s="163">
        <f t="shared" si="19"/>
        <v>6066.5406354384295</v>
      </c>
      <c r="AH232" s="165">
        <f t="shared" si="20"/>
        <v>0</v>
      </c>
      <c r="AI232" s="165">
        <f t="shared" si="21"/>
        <v>1</v>
      </c>
      <c r="AJ232" s="165">
        <f t="shared" si="22"/>
        <v>1</v>
      </c>
    </row>
    <row r="233" spans="1:36" x14ac:dyDescent="0.25">
      <c r="A233" s="47">
        <v>228</v>
      </c>
      <c r="C233" s="100">
        <v>7.8973661414303287E-3</v>
      </c>
      <c r="D233" s="100">
        <v>9.5382424787995631E-3</v>
      </c>
      <c r="E233" s="100">
        <v>8.1020326017977595E-5</v>
      </c>
      <c r="F233" s="100">
        <v>0</v>
      </c>
      <c r="G233" s="100">
        <v>0.04</v>
      </c>
      <c r="H233" s="100">
        <v>3.7417663718882443E-2</v>
      </c>
      <c r="I233" s="100">
        <v>2.5496231708073913E-2</v>
      </c>
      <c r="J233" s="100">
        <v>7.1214038276825598E-3</v>
      </c>
      <c r="K233" s="100">
        <v>5.7682820038231775E-3</v>
      </c>
      <c r="L233" s="148">
        <v>92.438280187714923</v>
      </c>
      <c r="M233" s="148">
        <v>120</v>
      </c>
      <c r="N233" s="148">
        <v>548</v>
      </c>
      <c r="O233" s="148">
        <v>9132</v>
      </c>
      <c r="P233" s="148">
        <v>100</v>
      </c>
      <c r="Q233" s="148">
        <v>25</v>
      </c>
      <c r="R233" s="100">
        <v>0.59377645154421765</v>
      </c>
      <c r="S233" s="100">
        <v>0.41397032163229475</v>
      </c>
      <c r="T233" s="100">
        <v>5.5803688394554019E-2</v>
      </c>
      <c r="U233" s="100">
        <v>0.14356234138098689</v>
      </c>
      <c r="W233" s="148">
        <v>15.118051265524569</v>
      </c>
      <c r="X233" s="149">
        <v>523.22797024608781</v>
      </c>
      <c r="Y233" s="149">
        <v>15.164172742053996</v>
      </c>
      <c r="Z233" s="149">
        <v>634.79525528945169</v>
      </c>
      <c r="AA233" s="149">
        <v>4.6121476529426886E-2</v>
      </c>
      <c r="AB233" s="149">
        <v>111.56728504336388</v>
      </c>
      <c r="AD233" s="163">
        <f t="shared" si="18"/>
        <v>1511281.898582211</v>
      </c>
      <c r="AE233" s="163">
        <f t="shared" si="23"/>
        <v>1515782.4789501103</v>
      </c>
      <c r="AF233" s="163">
        <f t="shared" si="19"/>
        <v>4500.5803678993243</v>
      </c>
      <c r="AH233" s="165">
        <f t="shared" si="20"/>
        <v>0</v>
      </c>
      <c r="AI233" s="165">
        <f t="shared" si="21"/>
        <v>1</v>
      </c>
      <c r="AJ233" s="165">
        <f t="shared" si="22"/>
        <v>1</v>
      </c>
    </row>
    <row r="234" spans="1:36" x14ac:dyDescent="0.25">
      <c r="A234" s="47">
        <v>229</v>
      </c>
      <c r="C234" s="100">
        <v>5.0160832027619914E-3</v>
      </c>
      <c r="D234" s="100">
        <v>1.4948564698061162E-2</v>
      </c>
      <c r="E234" s="100">
        <v>1.650675257971343E-5</v>
      </c>
      <c r="F234" s="100">
        <v>0</v>
      </c>
      <c r="G234" s="100">
        <v>0.04</v>
      </c>
      <c r="H234" s="100">
        <v>3.7417663718882443E-2</v>
      </c>
      <c r="I234" s="100">
        <v>2.5496231708073913E-2</v>
      </c>
      <c r="J234" s="100">
        <v>7.1214038276825598E-3</v>
      </c>
      <c r="K234" s="100">
        <v>5.7682820038231775E-3</v>
      </c>
      <c r="L234" s="148">
        <v>92.438280187714923</v>
      </c>
      <c r="M234" s="148">
        <v>120</v>
      </c>
      <c r="N234" s="148">
        <v>548</v>
      </c>
      <c r="O234" s="148">
        <v>9132</v>
      </c>
      <c r="P234" s="148">
        <v>100</v>
      </c>
      <c r="Q234" s="148">
        <v>25</v>
      </c>
      <c r="R234" s="100">
        <v>0.77439409500629519</v>
      </c>
      <c r="S234" s="100">
        <v>0.78019003005640886</v>
      </c>
      <c r="T234" s="100">
        <v>0.93255044957655997</v>
      </c>
      <c r="U234" s="100">
        <v>0.96343159369475795</v>
      </c>
      <c r="W234" s="148">
        <v>14.633743042330115</v>
      </c>
      <c r="X234" s="149">
        <v>478.77817071107739</v>
      </c>
      <c r="Y234" s="149">
        <v>14.666078838911504</v>
      </c>
      <c r="Z234" s="149">
        <v>604.69223485567557</v>
      </c>
      <c r="AA234" s="149">
        <v>3.2335796581389076E-2</v>
      </c>
      <c r="AB234" s="149">
        <v>125.91406414459817</v>
      </c>
      <c r="AD234" s="163">
        <f t="shared" si="18"/>
        <v>1462895.5260623004</v>
      </c>
      <c r="AE234" s="163">
        <f t="shared" si="23"/>
        <v>1466003.1916562947</v>
      </c>
      <c r="AF234" s="163">
        <f t="shared" si="19"/>
        <v>3107.6655939943093</v>
      </c>
      <c r="AH234" s="165">
        <f t="shared" si="20"/>
        <v>0</v>
      </c>
      <c r="AI234" s="165">
        <f t="shared" si="21"/>
        <v>1</v>
      </c>
      <c r="AJ234" s="165">
        <f t="shared" si="22"/>
        <v>1</v>
      </c>
    </row>
    <row r="235" spans="1:36" x14ac:dyDescent="0.25">
      <c r="A235" s="47">
        <v>230</v>
      </c>
      <c r="C235" s="100">
        <v>5.2015487162009235E-3</v>
      </c>
      <c r="D235" s="100">
        <v>1.2543982037478196E-2</v>
      </c>
      <c r="E235" s="100">
        <v>4.4714982109353226E-5</v>
      </c>
      <c r="F235" s="100">
        <v>0</v>
      </c>
      <c r="G235" s="100">
        <v>0.04</v>
      </c>
      <c r="H235" s="100">
        <v>3.7417663718882443E-2</v>
      </c>
      <c r="I235" s="100">
        <v>2.5496231708073913E-2</v>
      </c>
      <c r="J235" s="100">
        <v>7.1214038276825598E-3</v>
      </c>
      <c r="K235" s="100">
        <v>5.7682820038231775E-3</v>
      </c>
      <c r="L235" s="148">
        <v>92.438280187714923</v>
      </c>
      <c r="M235" s="148">
        <v>120</v>
      </c>
      <c r="N235" s="148">
        <v>548</v>
      </c>
      <c r="O235" s="148">
        <v>9132</v>
      </c>
      <c r="P235" s="148">
        <v>100</v>
      </c>
      <c r="Q235" s="148">
        <v>25</v>
      </c>
      <c r="R235" s="100">
        <v>0.69015249073424456</v>
      </c>
      <c r="S235" s="100">
        <v>1.5067033515542819E-2</v>
      </c>
      <c r="T235" s="100">
        <v>0.96895746306320873</v>
      </c>
      <c r="U235" s="100">
        <v>3.2546608317667126E-2</v>
      </c>
      <c r="W235" s="148">
        <v>14.507299486419422</v>
      </c>
      <c r="X235" s="149">
        <v>457.35990840242368</v>
      </c>
      <c r="Y235" s="149">
        <v>14.532084440294648</v>
      </c>
      <c r="Z235" s="149">
        <v>591.30901610290334</v>
      </c>
      <c r="AA235" s="149">
        <v>2.4784953875226279E-2</v>
      </c>
      <c r="AB235" s="149">
        <v>133.94910770047966</v>
      </c>
      <c r="AD235" s="163">
        <f t="shared" si="18"/>
        <v>1450272.5887335397</v>
      </c>
      <c r="AE235" s="163">
        <f t="shared" si="23"/>
        <v>1452617.1350133619</v>
      </c>
      <c r="AF235" s="163">
        <f t="shared" si="19"/>
        <v>2344.5462798221483</v>
      </c>
      <c r="AH235" s="165">
        <f t="shared" si="20"/>
        <v>0</v>
      </c>
      <c r="AI235" s="165">
        <f t="shared" si="21"/>
        <v>1</v>
      </c>
      <c r="AJ235" s="165">
        <f t="shared" si="22"/>
        <v>1</v>
      </c>
    </row>
    <row r="236" spans="1:36" x14ac:dyDescent="0.25">
      <c r="A236" s="47">
        <v>231</v>
      </c>
      <c r="C236" s="100">
        <v>7.4914629805264976E-3</v>
      </c>
      <c r="D236" s="100">
        <v>1.1309239302794689E-2</v>
      </c>
      <c r="E236" s="100">
        <v>3.4583879622630312E-6</v>
      </c>
      <c r="F236" s="100">
        <v>0</v>
      </c>
      <c r="G236" s="100">
        <v>0.04</v>
      </c>
      <c r="H236" s="100">
        <v>3.7417663718882443E-2</v>
      </c>
      <c r="I236" s="100">
        <v>2.5496231708073913E-2</v>
      </c>
      <c r="J236" s="100">
        <v>7.1214038276825598E-3</v>
      </c>
      <c r="K236" s="100">
        <v>5.7682820038231775E-3</v>
      </c>
      <c r="L236" s="148">
        <v>92.438280187714923</v>
      </c>
      <c r="M236" s="148">
        <v>120</v>
      </c>
      <c r="N236" s="148">
        <v>548</v>
      </c>
      <c r="O236" s="148">
        <v>9132</v>
      </c>
      <c r="P236" s="148">
        <v>100</v>
      </c>
      <c r="Q236" s="148">
        <v>25</v>
      </c>
      <c r="R236" s="100">
        <v>0.79123306895304146</v>
      </c>
      <c r="S236" s="100">
        <v>0.96332200790363176</v>
      </c>
      <c r="T236" s="100">
        <v>0.99998385427797354</v>
      </c>
      <c r="U236" s="100">
        <v>2.3626778807439609E-9</v>
      </c>
      <c r="W236" s="148">
        <v>14.523659233883347</v>
      </c>
      <c r="X236" s="149">
        <v>499.98833167701508</v>
      </c>
      <c r="Y236" s="149">
        <v>14.558020125919212</v>
      </c>
      <c r="Z236" s="149">
        <v>611.19056197930877</v>
      </c>
      <c r="AA236" s="149">
        <v>3.436089203586512E-2</v>
      </c>
      <c r="AB236" s="149">
        <v>111.20223030229369</v>
      </c>
      <c r="AD236" s="163">
        <f t="shared" si="18"/>
        <v>1451865.9350566578</v>
      </c>
      <c r="AE236" s="163">
        <f t="shared" si="23"/>
        <v>1455190.8220299419</v>
      </c>
      <c r="AF236" s="163">
        <f t="shared" si="19"/>
        <v>3324.8869732842186</v>
      </c>
      <c r="AH236" s="165">
        <f t="shared" si="20"/>
        <v>0</v>
      </c>
      <c r="AI236" s="165">
        <f t="shared" si="21"/>
        <v>1</v>
      </c>
      <c r="AJ236" s="165">
        <f t="shared" si="22"/>
        <v>1</v>
      </c>
    </row>
    <row r="237" spans="1:36" x14ac:dyDescent="0.25">
      <c r="A237" s="47">
        <v>232</v>
      </c>
      <c r="C237" s="100">
        <v>3.8498642537524706E-3</v>
      </c>
      <c r="D237" s="100">
        <v>1.0752923157046842E-2</v>
      </c>
      <c r="E237" s="100">
        <v>2.7816644410432072E-5</v>
      </c>
      <c r="F237" s="100">
        <v>0</v>
      </c>
      <c r="G237" s="100">
        <v>0.04</v>
      </c>
      <c r="H237" s="100">
        <v>3.7417663718882443E-2</v>
      </c>
      <c r="I237" s="100">
        <v>2.5496231708073913E-2</v>
      </c>
      <c r="J237" s="100">
        <v>7.1214038276825598E-3</v>
      </c>
      <c r="K237" s="100">
        <v>5.7682820038231775E-3</v>
      </c>
      <c r="L237" s="148">
        <v>92.438280187714923</v>
      </c>
      <c r="M237" s="148">
        <v>120</v>
      </c>
      <c r="N237" s="148">
        <v>548</v>
      </c>
      <c r="O237" s="148">
        <v>9132</v>
      </c>
      <c r="P237" s="148">
        <v>100</v>
      </c>
      <c r="Q237" s="148">
        <v>25</v>
      </c>
      <c r="R237" s="100">
        <v>0.6341090374306374</v>
      </c>
      <c r="S237" s="100">
        <v>0.11071993451506403</v>
      </c>
      <c r="T237" s="100">
        <v>0.41574469616963372</v>
      </c>
      <c r="U237" s="100">
        <v>6.0302325244165678E-2</v>
      </c>
      <c r="W237" s="148">
        <v>14.054025742274463</v>
      </c>
      <c r="X237" s="149">
        <v>507.50237194795847</v>
      </c>
      <c r="Y237" s="149">
        <v>14.113995713784233</v>
      </c>
      <c r="Z237" s="149">
        <v>606.65935534232563</v>
      </c>
      <c r="AA237" s="149">
        <v>5.9969971509769238E-2</v>
      </c>
      <c r="AB237" s="149">
        <v>99.15698339436716</v>
      </c>
      <c r="AD237" s="163">
        <f t="shared" si="18"/>
        <v>1404895.0718554985</v>
      </c>
      <c r="AE237" s="163">
        <f t="shared" si="23"/>
        <v>1410792.912023081</v>
      </c>
      <c r="AF237" s="163">
        <f t="shared" si="19"/>
        <v>5897.8401675825571</v>
      </c>
      <c r="AH237" s="165">
        <f t="shared" si="20"/>
        <v>0</v>
      </c>
      <c r="AI237" s="165">
        <f t="shared" si="21"/>
        <v>1</v>
      </c>
      <c r="AJ237" s="165">
        <f t="shared" si="22"/>
        <v>1</v>
      </c>
    </row>
    <row r="238" spans="1:36" x14ac:dyDescent="0.25">
      <c r="A238" s="47">
        <v>233</v>
      </c>
      <c r="C238" s="100">
        <v>4.9337715857527718E-3</v>
      </c>
      <c r="D238" s="100">
        <v>1.3305465188911847E-2</v>
      </c>
      <c r="E238" s="100">
        <v>9.2515444966356775E-5</v>
      </c>
      <c r="F238" s="100">
        <v>0</v>
      </c>
      <c r="G238" s="100">
        <v>0.04</v>
      </c>
      <c r="H238" s="100">
        <v>3.7417663718882443E-2</v>
      </c>
      <c r="I238" s="100">
        <v>2.5496231708073913E-2</v>
      </c>
      <c r="J238" s="100">
        <v>7.1214038276825598E-3</v>
      </c>
      <c r="K238" s="100">
        <v>5.7682820038231775E-3</v>
      </c>
      <c r="L238" s="148">
        <v>92.438280187714923</v>
      </c>
      <c r="M238" s="148">
        <v>120</v>
      </c>
      <c r="N238" s="148">
        <v>548</v>
      </c>
      <c r="O238" s="148">
        <v>9132</v>
      </c>
      <c r="P238" s="148">
        <v>100</v>
      </c>
      <c r="Q238" s="148">
        <v>25</v>
      </c>
      <c r="R238" s="100">
        <v>0.82677446952072386</v>
      </c>
      <c r="S238" s="100">
        <v>0.19896635716003463</v>
      </c>
      <c r="T238" s="100">
        <v>0.46867037148522539</v>
      </c>
      <c r="U238" s="100">
        <v>1.0961668563199364E-5</v>
      </c>
      <c r="W238" s="148">
        <v>14.151692731057844</v>
      </c>
      <c r="X238" s="149">
        <v>466.66836454442841</v>
      </c>
      <c r="Y238" s="149">
        <v>14.172261752575306</v>
      </c>
      <c r="Z238" s="149">
        <v>589.64233010900023</v>
      </c>
      <c r="AA238" s="149">
        <v>2.056902151746165E-2</v>
      </c>
      <c r="AB238" s="149">
        <v>122.97396556457181</v>
      </c>
      <c r="AD238" s="163">
        <f t="shared" si="18"/>
        <v>1414702.6047412399</v>
      </c>
      <c r="AE238" s="163">
        <f t="shared" si="23"/>
        <v>1416636.5329274216</v>
      </c>
      <c r="AF238" s="163">
        <f t="shared" si="19"/>
        <v>1933.9281861815934</v>
      </c>
      <c r="AH238" s="165">
        <f t="shared" si="20"/>
        <v>0</v>
      </c>
      <c r="AI238" s="165">
        <f t="shared" si="21"/>
        <v>1</v>
      </c>
      <c r="AJ238" s="165">
        <f t="shared" si="22"/>
        <v>1</v>
      </c>
    </row>
    <row r="239" spans="1:36" x14ac:dyDescent="0.25">
      <c r="A239" s="47">
        <v>234</v>
      </c>
      <c r="C239" s="100">
        <v>5.2980045567731435E-3</v>
      </c>
      <c r="D239" s="100">
        <v>1.1378798388429499E-2</v>
      </c>
      <c r="E239" s="100">
        <v>9.5270845739126031E-4</v>
      </c>
      <c r="F239" s="100">
        <v>0</v>
      </c>
      <c r="G239" s="100">
        <v>0.04</v>
      </c>
      <c r="H239" s="100">
        <v>3.7417663718882443E-2</v>
      </c>
      <c r="I239" s="100">
        <v>2.5496231708073913E-2</v>
      </c>
      <c r="J239" s="100">
        <v>7.1214038276825598E-3</v>
      </c>
      <c r="K239" s="100">
        <v>5.7682820038231775E-3</v>
      </c>
      <c r="L239" s="148">
        <v>92.438280187714923</v>
      </c>
      <c r="M239" s="148">
        <v>120</v>
      </c>
      <c r="N239" s="148">
        <v>548</v>
      </c>
      <c r="O239" s="148">
        <v>9132</v>
      </c>
      <c r="P239" s="148">
        <v>100</v>
      </c>
      <c r="Q239" s="148">
        <v>25</v>
      </c>
      <c r="R239" s="100">
        <v>0.27305918689578057</v>
      </c>
      <c r="S239" s="100">
        <v>0.59624582597351605</v>
      </c>
      <c r="T239" s="100">
        <v>2.4888097334909321E-5</v>
      </c>
      <c r="U239" s="100">
        <v>4.6209099134129655E-8</v>
      </c>
      <c r="W239" s="148">
        <v>14.894059334560072</v>
      </c>
      <c r="X239" s="149">
        <v>520.61757096017243</v>
      </c>
      <c r="Y239" s="149">
        <v>14.963795569614678</v>
      </c>
      <c r="Z239" s="149">
        <v>594.41339780356259</v>
      </c>
      <c r="AA239" s="149">
        <v>6.97362350546058E-2</v>
      </c>
      <c r="AB239" s="149">
        <v>73.795826843390159</v>
      </c>
      <c r="AD239" s="163">
        <f t="shared" si="18"/>
        <v>1488885.315885047</v>
      </c>
      <c r="AE239" s="163">
        <f t="shared" si="23"/>
        <v>1495785.1435636641</v>
      </c>
      <c r="AF239" s="163">
        <f t="shared" si="19"/>
        <v>6899.82767861719</v>
      </c>
      <c r="AH239" s="165">
        <f t="shared" si="20"/>
        <v>0</v>
      </c>
      <c r="AI239" s="165">
        <f t="shared" si="21"/>
        <v>1</v>
      </c>
      <c r="AJ239" s="165">
        <f t="shared" si="22"/>
        <v>1</v>
      </c>
    </row>
    <row r="240" spans="1:36" x14ac:dyDescent="0.25">
      <c r="A240" s="47">
        <v>235</v>
      </c>
      <c r="C240" s="100">
        <v>5.1270782682075926E-3</v>
      </c>
      <c r="D240" s="100">
        <v>1.1087182307035011E-2</v>
      </c>
      <c r="E240" s="100">
        <v>5.1562068620636392E-4</v>
      </c>
      <c r="F240" s="100">
        <v>0</v>
      </c>
      <c r="G240" s="100">
        <v>0.04</v>
      </c>
      <c r="H240" s="100">
        <v>3.7417663718882443E-2</v>
      </c>
      <c r="I240" s="100">
        <v>2.5496231708073913E-2</v>
      </c>
      <c r="J240" s="100">
        <v>7.1214038276825598E-3</v>
      </c>
      <c r="K240" s="100">
        <v>5.7682820038231775E-3</v>
      </c>
      <c r="L240" s="148">
        <v>92.438280187714923</v>
      </c>
      <c r="M240" s="148">
        <v>120</v>
      </c>
      <c r="N240" s="148">
        <v>548</v>
      </c>
      <c r="O240" s="148">
        <v>9132</v>
      </c>
      <c r="P240" s="148">
        <v>100</v>
      </c>
      <c r="Q240" s="148">
        <v>25</v>
      </c>
      <c r="R240" s="100">
        <v>0.5252260050082439</v>
      </c>
      <c r="S240" s="100">
        <v>0.99959149884255249</v>
      </c>
      <c r="T240" s="100">
        <v>0.41712385861144152</v>
      </c>
      <c r="U240" s="100">
        <v>0.27460868411641315</v>
      </c>
      <c r="W240" s="148">
        <v>15.452663558443893</v>
      </c>
      <c r="X240" s="149">
        <v>515.90540230991144</v>
      </c>
      <c r="Y240" s="149">
        <v>15.504029915892533</v>
      </c>
      <c r="Z240" s="149">
        <v>609.8808936150707</v>
      </c>
      <c r="AA240" s="149">
        <v>5.1366357448639377E-2</v>
      </c>
      <c r="AB240" s="149">
        <v>93.975491305159267</v>
      </c>
      <c r="AD240" s="163">
        <f t="shared" si="18"/>
        <v>1544750.4504420795</v>
      </c>
      <c r="AE240" s="163">
        <f t="shared" si="23"/>
        <v>1549793.1106956382</v>
      </c>
      <c r="AF240" s="163">
        <f t="shared" si="19"/>
        <v>5042.6602535587781</v>
      </c>
      <c r="AH240" s="165">
        <f t="shared" si="20"/>
        <v>0</v>
      </c>
      <c r="AI240" s="165">
        <f t="shared" si="21"/>
        <v>1</v>
      </c>
      <c r="AJ240" s="165">
        <f t="shared" si="22"/>
        <v>1</v>
      </c>
    </row>
    <row r="241" spans="1:36" x14ac:dyDescent="0.25">
      <c r="A241" s="47">
        <v>236</v>
      </c>
      <c r="C241" s="100">
        <v>4.0510205646770246E-3</v>
      </c>
      <c r="D241" s="100">
        <v>1.243098015857802E-2</v>
      </c>
      <c r="E241" s="100">
        <v>1.5724848567899574E-4</v>
      </c>
      <c r="F241" s="100">
        <v>0</v>
      </c>
      <c r="G241" s="100">
        <v>0.04</v>
      </c>
      <c r="H241" s="100">
        <v>3.7417663718882443E-2</v>
      </c>
      <c r="I241" s="100">
        <v>2.5496231708073913E-2</v>
      </c>
      <c r="J241" s="100">
        <v>7.1214038276825598E-3</v>
      </c>
      <c r="K241" s="100">
        <v>5.7682820038231775E-3</v>
      </c>
      <c r="L241" s="148">
        <v>92.438280187714923</v>
      </c>
      <c r="M241" s="148">
        <v>120</v>
      </c>
      <c r="N241" s="148">
        <v>548</v>
      </c>
      <c r="O241" s="148">
        <v>9132</v>
      </c>
      <c r="P241" s="148">
        <v>100</v>
      </c>
      <c r="Q241" s="148">
        <v>25</v>
      </c>
      <c r="R241" s="100">
        <v>0.70843014047140929</v>
      </c>
      <c r="S241" s="100">
        <v>5.7143380697426171E-4</v>
      </c>
      <c r="T241" s="100">
        <v>6.3510698210192854E-2</v>
      </c>
      <c r="U241" s="100">
        <v>0.38176549777296342</v>
      </c>
      <c r="W241" s="148">
        <v>15.163942109362036</v>
      </c>
      <c r="X241" s="149">
        <v>543.63743675073829</v>
      </c>
      <c r="Y241" s="149">
        <v>15.212048923280831</v>
      </c>
      <c r="Z241" s="149">
        <v>623.51257238385824</v>
      </c>
      <c r="AA241" s="149">
        <v>4.8106813918794344E-2</v>
      </c>
      <c r="AB241" s="149">
        <v>79.875135633119953</v>
      </c>
      <c r="AD241" s="163">
        <f t="shared" si="18"/>
        <v>1515850.5734994528</v>
      </c>
      <c r="AE241" s="163">
        <f t="shared" si="23"/>
        <v>1520581.3797556991</v>
      </c>
      <c r="AF241" s="163">
        <f t="shared" si="19"/>
        <v>4730.8062562463147</v>
      </c>
      <c r="AH241" s="165">
        <f t="shared" si="20"/>
        <v>0</v>
      </c>
      <c r="AI241" s="165">
        <f t="shared" si="21"/>
        <v>1</v>
      </c>
      <c r="AJ241" s="165">
        <f t="shared" si="22"/>
        <v>1</v>
      </c>
    </row>
    <row r="242" spans="1:36" x14ac:dyDescent="0.25">
      <c r="A242" s="47">
        <v>237</v>
      </c>
      <c r="C242" s="100">
        <v>5.9787466256562283E-3</v>
      </c>
      <c r="D242" s="100">
        <v>1.1298040351130125E-2</v>
      </c>
      <c r="E242" s="100">
        <v>3.9418938654611768E-4</v>
      </c>
      <c r="F242" s="100">
        <v>0</v>
      </c>
      <c r="G242" s="100">
        <v>0.04</v>
      </c>
      <c r="H242" s="100">
        <v>3.7417663718882443E-2</v>
      </c>
      <c r="I242" s="100">
        <v>2.5496231708073913E-2</v>
      </c>
      <c r="J242" s="100">
        <v>7.1214038276825598E-3</v>
      </c>
      <c r="K242" s="100">
        <v>5.7682820038231775E-3</v>
      </c>
      <c r="L242" s="148">
        <v>92.438280187714923</v>
      </c>
      <c r="M242" s="148">
        <v>120</v>
      </c>
      <c r="N242" s="148">
        <v>548</v>
      </c>
      <c r="O242" s="148">
        <v>9132</v>
      </c>
      <c r="P242" s="148">
        <v>100</v>
      </c>
      <c r="Q242" s="148">
        <v>25</v>
      </c>
      <c r="R242" s="100">
        <v>0.73740431339700185</v>
      </c>
      <c r="S242" s="100">
        <v>7.3145782097731394E-3</v>
      </c>
      <c r="T242" s="100">
        <v>2.0362408558880808E-2</v>
      </c>
      <c r="U242" s="100">
        <v>0.98091069611765302</v>
      </c>
      <c r="W242" s="148">
        <v>15.350185018834152</v>
      </c>
      <c r="X242" s="149">
        <v>459.25855488215871</v>
      </c>
      <c r="Y242" s="149">
        <v>15.370991936154532</v>
      </c>
      <c r="Z242" s="149">
        <v>590.25083861494568</v>
      </c>
      <c r="AA242" s="149">
        <v>2.0806917320379981E-2</v>
      </c>
      <c r="AB242" s="149">
        <v>130.99228373278697</v>
      </c>
      <c r="AD242" s="163">
        <f t="shared" si="18"/>
        <v>1534559.2433285331</v>
      </c>
      <c r="AE242" s="163">
        <f t="shared" si="23"/>
        <v>1536508.9427768381</v>
      </c>
      <c r="AF242" s="163">
        <f t="shared" si="19"/>
        <v>1949.699448305211</v>
      </c>
      <c r="AH242" s="165">
        <f t="shared" si="20"/>
        <v>0</v>
      </c>
      <c r="AI242" s="165">
        <f t="shared" si="21"/>
        <v>1</v>
      </c>
      <c r="AJ242" s="165">
        <f t="shared" si="22"/>
        <v>1</v>
      </c>
    </row>
    <row r="243" spans="1:36" x14ac:dyDescent="0.25">
      <c r="A243" s="47">
        <v>238</v>
      </c>
      <c r="C243" s="100">
        <v>4.6868755659138402E-3</v>
      </c>
      <c r="D243" s="100">
        <v>9.7257450143363854E-3</v>
      </c>
      <c r="E243" s="100">
        <v>2.4283517390877307E-4</v>
      </c>
      <c r="F243" s="100">
        <v>0</v>
      </c>
      <c r="G243" s="100">
        <v>0.04</v>
      </c>
      <c r="H243" s="100">
        <v>3.7417663718882443E-2</v>
      </c>
      <c r="I243" s="100">
        <v>2.5496231708073913E-2</v>
      </c>
      <c r="J243" s="100">
        <v>7.1214038276825598E-3</v>
      </c>
      <c r="K243" s="100">
        <v>5.7682820038231775E-3</v>
      </c>
      <c r="L243" s="148">
        <v>92.438280187714923</v>
      </c>
      <c r="M243" s="148">
        <v>120</v>
      </c>
      <c r="N243" s="148">
        <v>548</v>
      </c>
      <c r="O243" s="148">
        <v>9132</v>
      </c>
      <c r="P243" s="148">
        <v>100</v>
      </c>
      <c r="Q243" s="148">
        <v>25</v>
      </c>
      <c r="R243" s="100">
        <v>0.52773454726396274</v>
      </c>
      <c r="S243" s="100">
        <v>0.85628558574830593</v>
      </c>
      <c r="T243" s="100">
        <v>6.5079843533970824E-2</v>
      </c>
      <c r="U243" s="100">
        <v>0.14180586057630662</v>
      </c>
      <c r="W243" s="148">
        <v>15.168744792790937</v>
      </c>
      <c r="X243" s="149">
        <v>581.77277286013589</v>
      </c>
      <c r="Y243" s="149">
        <v>15.23396267430696</v>
      </c>
      <c r="Z243" s="149">
        <v>632.72291245168947</v>
      </c>
      <c r="AA243" s="149">
        <v>6.5217881516023368E-2</v>
      </c>
      <c r="AB243" s="149">
        <v>50.95013959155358</v>
      </c>
      <c r="AD243" s="163">
        <f t="shared" si="18"/>
        <v>1516292.7065062334</v>
      </c>
      <c r="AE243" s="163">
        <f t="shared" si="23"/>
        <v>1522763.5445182442</v>
      </c>
      <c r="AF243" s="163">
        <f t="shared" si="19"/>
        <v>6470.8380120107831</v>
      </c>
      <c r="AH243" s="165">
        <f t="shared" si="20"/>
        <v>0</v>
      </c>
      <c r="AI243" s="165">
        <f t="shared" si="21"/>
        <v>1</v>
      </c>
      <c r="AJ243" s="165">
        <f t="shared" si="22"/>
        <v>1</v>
      </c>
    </row>
    <row r="244" spans="1:36" x14ac:dyDescent="0.25">
      <c r="A244" s="47">
        <v>239</v>
      </c>
      <c r="C244" s="100">
        <v>4.6661230839652864E-3</v>
      </c>
      <c r="D244" s="100">
        <v>1.1067349733907224E-2</v>
      </c>
      <c r="E244" s="100">
        <v>1.2386993581425809E-4</v>
      </c>
      <c r="F244" s="100">
        <v>0</v>
      </c>
      <c r="G244" s="100">
        <v>0.04</v>
      </c>
      <c r="H244" s="100">
        <v>3.7417663718882443E-2</v>
      </c>
      <c r="I244" s="100">
        <v>2.5496231708073913E-2</v>
      </c>
      <c r="J244" s="100">
        <v>7.1214038276825598E-3</v>
      </c>
      <c r="K244" s="100">
        <v>5.7682820038231775E-3</v>
      </c>
      <c r="L244" s="148">
        <v>92.438280187714923</v>
      </c>
      <c r="M244" s="148">
        <v>120</v>
      </c>
      <c r="N244" s="148">
        <v>548</v>
      </c>
      <c r="O244" s="148">
        <v>9132</v>
      </c>
      <c r="P244" s="148">
        <v>100</v>
      </c>
      <c r="Q244" s="148">
        <v>25</v>
      </c>
      <c r="R244" s="100">
        <v>0.63448350216984195</v>
      </c>
      <c r="S244" s="100">
        <v>0.21772676596759258</v>
      </c>
      <c r="T244" s="100">
        <v>0.41690427745158032</v>
      </c>
      <c r="U244" s="100">
        <v>4.1101511198732272E-4</v>
      </c>
      <c r="W244" s="148">
        <v>14.762915353124729</v>
      </c>
      <c r="X244" s="149">
        <v>478.63979310016066</v>
      </c>
      <c r="Y244" s="149">
        <v>14.797032374118984</v>
      </c>
      <c r="Z244" s="149">
        <v>620.52615403528648</v>
      </c>
      <c r="AA244" s="149">
        <v>3.4117020994255398E-2</v>
      </c>
      <c r="AB244" s="149">
        <v>141.88636093512582</v>
      </c>
      <c r="AD244" s="163">
        <f t="shared" si="18"/>
        <v>1475812.8955193728</v>
      </c>
      <c r="AE244" s="163">
        <f t="shared" si="23"/>
        <v>1479082.7112578631</v>
      </c>
      <c r="AF244" s="163">
        <f t="shared" si="19"/>
        <v>3269.8157384904143</v>
      </c>
      <c r="AH244" s="165">
        <f t="shared" si="20"/>
        <v>0</v>
      </c>
      <c r="AI244" s="165">
        <f t="shared" si="21"/>
        <v>1</v>
      </c>
      <c r="AJ244" s="165">
        <f t="shared" si="22"/>
        <v>1</v>
      </c>
    </row>
    <row r="245" spans="1:36" x14ac:dyDescent="0.25">
      <c r="A245" s="47">
        <v>240</v>
      </c>
      <c r="C245" s="100">
        <v>3.230134419607295E-3</v>
      </c>
      <c r="D245" s="100">
        <v>1.0718476327504391E-2</v>
      </c>
      <c r="E245" s="100">
        <v>3.6000554007426929E-6</v>
      </c>
      <c r="F245" s="100">
        <v>0</v>
      </c>
      <c r="G245" s="100">
        <v>0.04</v>
      </c>
      <c r="H245" s="100">
        <v>3.7417663718882443E-2</v>
      </c>
      <c r="I245" s="100">
        <v>2.5496231708073913E-2</v>
      </c>
      <c r="J245" s="100">
        <v>7.1214038276825598E-3</v>
      </c>
      <c r="K245" s="100">
        <v>5.7682820038231775E-3</v>
      </c>
      <c r="L245" s="148">
        <v>92.438280187714923</v>
      </c>
      <c r="M245" s="148">
        <v>120</v>
      </c>
      <c r="N245" s="148">
        <v>548</v>
      </c>
      <c r="O245" s="148">
        <v>9132</v>
      </c>
      <c r="P245" s="148">
        <v>100</v>
      </c>
      <c r="Q245" s="148">
        <v>25</v>
      </c>
      <c r="R245" s="100">
        <v>0.32046600229025551</v>
      </c>
      <c r="S245" s="100">
        <v>0.97157426325777885</v>
      </c>
      <c r="T245" s="100">
        <v>0.86850502830519172</v>
      </c>
      <c r="U245" s="100">
        <v>0.9903785924529368</v>
      </c>
      <c r="W245" s="148">
        <v>14.302890097234382</v>
      </c>
      <c r="X245" s="149">
        <v>517.29656914296993</v>
      </c>
      <c r="Y245" s="149">
        <v>14.360937363393576</v>
      </c>
      <c r="Z245" s="149">
        <v>601.43418792324405</v>
      </c>
      <c r="AA245" s="149">
        <v>5.8047266159194422E-2</v>
      </c>
      <c r="AB245" s="149">
        <v>84.137618780274124</v>
      </c>
      <c r="AD245" s="163">
        <f t="shared" si="18"/>
        <v>1429771.7131542952</v>
      </c>
      <c r="AE245" s="163">
        <f t="shared" si="23"/>
        <v>1435492.3021514344</v>
      </c>
      <c r="AF245" s="163">
        <f t="shared" si="19"/>
        <v>5720.588997139168</v>
      </c>
      <c r="AH245" s="165">
        <f t="shared" si="20"/>
        <v>0</v>
      </c>
      <c r="AI245" s="165">
        <f t="shared" si="21"/>
        <v>1</v>
      </c>
      <c r="AJ245" s="165">
        <f t="shared" si="22"/>
        <v>1</v>
      </c>
    </row>
    <row r="246" spans="1:36" x14ac:dyDescent="0.25">
      <c r="A246" s="47">
        <v>241</v>
      </c>
      <c r="C246" s="100">
        <v>6.2106253606860617E-3</v>
      </c>
      <c r="D246" s="100">
        <v>1.096229369332272E-2</v>
      </c>
      <c r="E246" s="100">
        <v>2.3666366403252148E-4</v>
      </c>
      <c r="F246" s="100">
        <v>0</v>
      </c>
      <c r="G246" s="100">
        <v>0.04</v>
      </c>
      <c r="H246" s="100">
        <v>3.7417663718882443E-2</v>
      </c>
      <c r="I246" s="100">
        <v>2.5496231708073913E-2</v>
      </c>
      <c r="J246" s="100">
        <v>7.1214038276825598E-3</v>
      </c>
      <c r="K246" s="100">
        <v>5.7682820038231775E-3</v>
      </c>
      <c r="L246" s="148">
        <v>92.438280187714923</v>
      </c>
      <c r="M246" s="148">
        <v>120</v>
      </c>
      <c r="N246" s="148">
        <v>548</v>
      </c>
      <c r="O246" s="148">
        <v>9132</v>
      </c>
      <c r="P246" s="148">
        <v>100</v>
      </c>
      <c r="Q246" s="148">
        <v>25</v>
      </c>
      <c r="R246" s="100">
        <v>0.70192042481797756</v>
      </c>
      <c r="S246" s="100">
        <v>0.9174619355737732</v>
      </c>
      <c r="T246" s="100">
        <v>0.57493659417117282</v>
      </c>
      <c r="U246" s="100">
        <v>5.7364425022546912E-2</v>
      </c>
      <c r="W246" s="148">
        <v>14.647445941178145</v>
      </c>
      <c r="X246" s="149">
        <v>485.48167318015163</v>
      </c>
      <c r="Y246" s="149">
        <v>14.679464065951093</v>
      </c>
      <c r="Z246" s="149">
        <v>606.56350778777517</v>
      </c>
      <c r="AA246" s="149">
        <v>3.2018124772948298E-2</v>
      </c>
      <c r="AB246" s="149">
        <v>121.08183460762353</v>
      </c>
      <c r="AD246" s="163">
        <f t="shared" si="18"/>
        <v>1464259.1124446343</v>
      </c>
      <c r="AE246" s="163">
        <f t="shared" si="23"/>
        <v>1467339.8430873214</v>
      </c>
      <c r="AF246" s="163">
        <f t="shared" si="19"/>
        <v>3080.7306426872065</v>
      </c>
      <c r="AH246" s="165">
        <f t="shared" si="20"/>
        <v>0</v>
      </c>
      <c r="AI246" s="165">
        <f t="shared" si="21"/>
        <v>1</v>
      </c>
      <c r="AJ246" s="165">
        <f t="shared" si="22"/>
        <v>1</v>
      </c>
    </row>
    <row r="247" spans="1:36" x14ac:dyDescent="0.25">
      <c r="A247" s="47">
        <v>242</v>
      </c>
      <c r="C247" s="100">
        <v>3.9921110723048726E-3</v>
      </c>
      <c r="D247" s="100">
        <v>9.4357276713170606E-3</v>
      </c>
      <c r="E247" s="100">
        <v>1.016896423469138E-4</v>
      </c>
      <c r="F247" s="100">
        <v>0</v>
      </c>
      <c r="G247" s="100">
        <v>0.04</v>
      </c>
      <c r="H247" s="100">
        <v>3.7417663718882443E-2</v>
      </c>
      <c r="I247" s="100">
        <v>2.5496231708073913E-2</v>
      </c>
      <c r="J247" s="100">
        <v>7.1214038276825598E-3</v>
      </c>
      <c r="K247" s="100">
        <v>5.7682820038231775E-3</v>
      </c>
      <c r="L247" s="148">
        <v>92.438280187714923</v>
      </c>
      <c r="M247" s="148">
        <v>120</v>
      </c>
      <c r="N247" s="148">
        <v>548</v>
      </c>
      <c r="O247" s="148">
        <v>9132</v>
      </c>
      <c r="P247" s="148">
        <v>100</v>
      </c>
      <c r="Q247" s="148">
        <v>25</v>
      </c>
      <c r="R247" s="100">
        <v>0.6393737002633475</v>
      </c>
      <c r="S247" s="100">
        <v>0.99818325706089883</v>
      </c>
      <c r="T247" s="100">
        <v>3.2439726440124631E-3</v>
      </c>
      <c r="U247" s="100">
        <v>0.94549744096233512</v>
      </c>
      <c r="W247" s="148">
        <v>15.051903460773707</v>
      </c>
      <c r="X247" s="149">
        <v>521.61824751175266</v>
      </c>
      <c r="Y247" s="149">
        <v>15.102916873849029</v>
      </c>
      <c r="Z247" s="149">
        <v>641.96319211509342</v>
      </c>
      <c r="AA247" s="149">
        <v>5.1013413075322589E-2</v>
      </c>
      <c r="AB247" s="149">
        <v>120.34494460334076</v>
      </c>
      <c r="AD247" s="163">
        <f t="shared" si="18"/>
        <v>1504668.7278298589</v>
      </c>
      <c r="AE247" s="163">
        <f t="shared" si="23"/>
        <v>1509649.7241927879</v>
      </c>
      <c r="AF247" s="163">
        <f t="shared" si="19"/>
        <v>4980.9963629289177</v>
      </c>
      <c r="AH247" s="165">
        <f t="shared" si="20"/>
        <v>0</v>
      </c>
      <c r="AI247" s="165">
        <f t="shared" si="21"/>
        <v>1</v>
      </c>
      <c r="AJ247" s="165">
        <f t="shared" si="22"/>
        <v>1</v>
      </c>
    </row>
    <row r="248" spans="1:36" x14ac:dyDescent="0.25">
      <c r="A248" s="47">
        <v>243</v>
      </c>
      <c r="C248" s="100">
        <v>7.923115002227199E-3</v>
      </c>
      <c r="D248" s="100">
        <v>1.2548710218024617E-2</v>
      </c>
      <c r="E248" s="100">
        <v>1.9344414361948446E-5</v>
      </c>
      <c r="F248" s="100">
        <v>0</v>
      </c>
      <c r="G248" s="100">
        <v>0.04</v>
      </c>
      <c r="H248" s="100">
        <v>3.7417663718882443E-2</v>
      </c>
      <c r="I248" s="100">
        <v>2.5496231708073913E-2</v>
      </c>
      <c r="J248" s="100">
        <v>7.1214038276825598E-3</v>
      </c>
      <c r="K248" s="100">
        <v>5.7682820038231775E-3</v>
      </c>
      <c r="L248" s="148">
        <v>92.438280187714923</v>
      </c>
      <c r="M248" s="148">
        <v>120</v>
      </c>
      <c r="N248" s="148">
        <v>548</v>
      </c>
      <c r="O248" s="148">
        <v>9132</v>
      </c>
      <c r="P248" s="148">
        <v>100</v>
      </c>
      <c r="Q248" s="148">
        <v>25</v>
      </c>
      <c r="R248" s="100">
        <v>0.73004164359292512</v>
      </c>
      <c r="S248" s="100">
        <v>0.91404085416747916</v>
      </c>
      <c r="T248" s="100">
        <v>0.23246053761986477</v>
      </c>
      <c r="U248" s="100">
        <v>0.84227206628615692</v>
      </c>
      <c r="W248" s="148">
        <v>14.710646553360013</v>
      </c>
      <c r="X248" s="149">
        <v>582.70829795119573</v>
      </c>
      <c r="Y248" s="149">
        <v>14.759520991025939</v>
      </c>
      <c r="Z248" s="149">
        <v>645.17782093831988</v>
      </c>
      <c r="AA248" s="149">
        <v>4.8874437665926251E-2</v>
      </c>
      <c r="AB248" s="149">
        <v>62.469522987124151</v>
      </c>
      <c r="AD248" s="163">
        <f t="shared" si="18"/>
        <v>1470481.94703805</v>
      </c>
      <c r="AE248" s="163">
        <f t="shared" si="23"/>
        <v>1475306.9212816556</v>
      </c>
      <c r="AF248" s="163">
        <f t="shared" si="19"/>
        <v>4824.9742436055012</v>
      </c>
      <c r="AH248" s="165">
        <f t="shared" si="20"/>
        <v>0</v>
      </c>
      <c r="AI248" s="165">
        <f t="shared" si="21"/>
        <v>1</v>
      </c>
      <c r="AJ248" s="165">
        <f t="shared" si="22"/>
        <v>1</v>
      </c>
    </row>
    <row r="249" spans="1:36" x14ac:dyDescent="0.25">
      <c r="A249" s="47">
        <v>244</v>
      </c>
      <c r="C249" s="100">
        <v>4.1964753565669755E-3</v>
      </c>
      <c r="D249" s="100">
        <v>1.249874795569117E-2</v>
      </c>
      <c r="E249" s="100">
        <v>9.2694924001995875E-6</v>
      </c>
      <c r="F249" s="100">
        <v>0</v>
      </c>
      <c r="G249" s="100">
        <v>0.04</v>
      </c>
      <c r="H249" s="100">
        <v>3.7417663718882443E-2</v>
      </c>
      <c r="I249" s="100">
        <v>2.5496231708073913E-2</v>
      </c>
      <c r="J249" s="100">
        <v>7.1214038276825598E-3</v>
      </c>
      <c r="K249" s="100">
        <v>5.7682820038231775E-3</v>
      </c>
      <c r="L249" s="148">
        <v>92.438280187714923</v>
      </c>
      <c r="M249" s="148">
        <v>120</v>
      </c>
      <c r="N249" s="148">
        <v>548</v>
      </c>
      <c r="O249" s="148">
        <v>9132</v>
      </c>
      <c r="P249" s="148">
        <v>100</v>
      </c>
      <c r="Q249" s="148">
        <v>25</v>
      </c>
      <c r="R249" s="100">
        <v>0.90200190366707189</v>
      </c>
      <c r="S249" s="100">
        <v>0.20943399546253733</v>
      </c>
      <c r="T249" s="100">
        <v>2.1732971736482316E-2</v>
      </c>
      <c r="U249" s="100">
        <v>3.8807969777328254E-3</v>
      </c>
      <c r="W249" s="148">
        <v>15.343030239664939</v>
      </c>
      <c r="X249" s="149">
        <v>518.95779925738918</v>
      </c>
      <c r="Y249" s="149">
        <v>15.401883243749301</v>
      </c>
      <c r="Z249" s="149">
        <v>621.94412546066314</v>
      </c>
      <c r="AA249" s="149">
        <v>5.8853004084362226E-2</v>
      </c>
      <c r="AB249" s="149">
        <v>102.98632620327396</v>
      </c>
      <c r="AD249" s="163">
        <f t="shared" si="18"/>
        <v>1533784.0661672365</v>
      </c>
      <c r="AE249" s="163">
        <f t="shared" si="23"/>
        <v>1539566.3802494695</v>
      </c>
      <c r="AF249" s="163">
        <f t="shared" si="19"/>
        <v>5782.3140822329487</v>
      </c>
      <c r="AH249" s="165">
        <f t="shared" si="20"/>
        <v>0</v>
      </c>
      <c r="AI249" s="165">
        <f t="shared" si="21"/>
        <v>1</v>
      </c>
      <c r="AJ249" s="165">
        <f t="shared" si="22"/>
        <v>1</v>
      </c>
    </row>
    <row r="250" spans="1:36" x14ac:dyDescent="0.25">
      <c r="A250" s="47">
        <v>245</v>
      </c>
      <c r="C250" s="100">
        <v>4.1633914452199692E-3</v>
      </c>
      <c r="D250" s="100">
        <v>1.2340848392021653E-2</v>
      </c>
      <c r="E250" s="100">
        <v>2.6024849026762276E-4</v>
      </c>
      <c r="F250" s="100">
        <v>0</v>
      </c>
      <c r="G250" s="100">
        <v>0.04</v>
      </c>
      <c r="H250" s="100">
        <v>3.7417663718882443E-2</v>
      </c>
      <c r="I250" s="100">
        <v>2.5496231708073913E-2</v>
      </c>
      <c r="J250" s="100">
        <v>7.1214038276825598E-3</v>
      </c>
      <c r="K250" s="100">
        <v>5.7682820038231775E-3</v>
      </c>
      <c r="L250" s="148">
        <v>92.438280187714923</v>
      </c>
      <c r="M250" s="148">
        <v>120</v>
      </c>
      <c r="N250" s="148">
        <v>548</v>
      </c>
      <c r="O250" s="148">
        <v>9132</v>
      </c>
      <c r="P250" s="148">
        <v>100</v>
      </c>
      <c r="Q250" s="148">
        <v>25</v>
      </c>
      <c r="R250" s="100">
        <v>0.93007110883580957</v>
      </c>
      <c r="S250" s="100">
        <v>0.3636346098916286</v>
      </c>
      <c r="T250" s="100">
        <v>0.29730252969464005</v>
      </c>
      <c r="U250" s="100">
        <v>8.2785725315368062E-4</v>
      </c>
      <c r="W250" s="148">
        <v>13.858182452427911</v>
      </c>
      <c r="X250" s="149">
        <v>500.22956513096256</v>
      </c>
      <c r="Y250" s="149">
        <v>13.878500068856866</v>
      </c>
      <c r="Z250" s="149">
        <v>614.47559125437101</v>
      </c>
      <c r="AA250" s="149">
        <v>2.0317616428954466E-2</v>
      </c>
      <c r="AB250" s="149">
        <v>114.24602612340846</v>
      </c>
      <c r="AD250" s="163">
        <f t="shared" si="18"/>
        <v>1385318.0156776602</v>
      </c>
      <c r="AE250" s="163">
        <f t="shared" si="23"/>
        <v>1387235.5312944322</v>
      </c>
      <c r="AF250" s="163">
        <f t="shared" si="19"/>
        <v>1917.5156167720381</v>
      </c>
      <c r="AH250" s="165">
        <f t="shared" si="20"/>
        <v>0</v>
      </c>
      <c r="AI250" s="165">
        <f t="shared" si="21"/>
        <v>1</v>
      </c>
      <c r="AJ250" s="165">
        <f t="shared" si="22"/>
        <v>1</v>
      </c>
    </row>
    <row r="251" spans="1:36" x14ac:dyDescent="0.25">
      <c r="A251" s="47">
        <v>246</v>
      </c>
      <c r="C251" s="100">
        <v>7.907814173357619E-3</v>
      </c>
      <c r="D251" s="100">
        <v>1.1726165627795937E-2</v>
      </c>
      <c r="E251" s="100">
        <v>6.8059171877223574E-5</v>
      </c>
      <c r="F251" s="100">
        <v>0</v>
      </c>
      <c r="G251" s="100">
        <v>0.04</v>
      </c>
      <c r="H251" s="100">
        <v>3.7417663718882443E-2</v>
      </c>
      <c r="I251" s="100">
        <v>2.5496231708073913E-2</v>
      </c>
      <c r="J251" s="100">
        <v>7.1214038276825598E-3</v>
      </c>
      <c r="K251" s="100">
        <v>5.7682820038231775E-3</v>
      </c>
      <c r="L251" s="148">
        <v>92.438280187714923</v>
      </c>
      <c r="M251" s="148">
        <v>120</v>
      </c>
      <c r="N251" s="148">
        <v>548</v>
      </c>
      <c r="O251" s="148">
        <v>9132</v>
      </c>
      <c r="P251" s="148">
        <v>100</v>
      </c>
      <c r="Q251" s="148">
        <v>25</v>
      </c>
      <c r="R251" s="100">
        <v>0.86238217407640128</v>
      </c>
      <c r="S251" s="100">
        <v>0.89371095863786676</v>
      </c>
      <c r="T251" s="100">
        <v>4.0218581515155782E-2</v>
      </c>
      <c r="U251" s="100">
        <v>0.96300543825103513</v>
      </c>
      <c r="W251" s="148">
        <v>14.590743526017251</v>
      </c>
      <c r="X251" s="149">
        <v>495.5356256095331</v>
      </c>
      <c r="Y251" s="149">
        <v>14.607374047689145</v>
      </c>
      <c r="Z251" s="149">
        <v>642.66468323816559</v>
      </c>
      <c r="AA251" s="149">
        <v>1.6630521671894272E-2</v>
      </c>
      <c r="AB251" s="149">
        <v>147.12905762863249</v>
      </c>
      <c r="AD251" s="163">
        <f t="shared" si="18"/>
        <v>1458578.8169761156</v>
      </c>
      <c r="AE251" s="163">
        <f t="shared" si="23"/>
        <v>1460094.7400856763</v>
      </c>
      <c r="AF251" s="163">
        <f t="shared" si="19"/>
        <v>1515.9231095607947</v>
      </c>
      <c r="AH251" s="165">
        <f t="shared" si="20"/>
        <v>0</v>
      </c>
      <c r="AI251" s="165">
        <f t="shared" si="21"/>
        <v>1</v>
      </c>
      <c r="AJ251" s="165">
        <f t="shared" si="22"/>
        <v>1</v>
      </c>
    </row>
    <row r="252" spans="1:36" x14ac:dyDescent="0.25">
      <c r="A252" s="47">
        <v>247</v>
      </c>
      <c r="C252" s="100">
        <v>4.0117992850026048E-3</v>
      </c>
      <c r="D252" s="100">
        <v>1.0210160504746263E-2</v>
      </c>
      <c r="E252" s="100">
        <v>3.907801920935496E-5</v>
      </c>
      <c r="F252" s="100">
        <v>0</v>
      </c>
      <c r="G252" s="100">
        <v>0.04</v>
      </c>
      <c r="H252" s="100">
        <v>3.7417663718882443E-2</v>
      </c>
      <c r="I252" s="100">
        <v>2.5496231708073913E-2</v>
      </c>
      <c r="J252" s="100">
        <v>7.1214038276825598E-3</v>
      </c>
      <c r="K252" s="100">
        <v>5.7682820038231775E-3</v>
      </c>
      <c r="L252" s="148">
        <v>92.438280187714923</v>
      </c>
      <c r="M252" s="148">
        <v>120</v>
      </c>
      <c r="N252" s="148">
        <v>548</v>
      </c>
      <c r="O252" s="148">
        <v>9132</v>
      </c>
      <c r="P252" s="148">
        <v>100</v>
      </c>
      <c r="Q252" s="148">
        <v>25</v>
      </c>
      <c r="R252" s="100">
        <v>0.58253431879543383</v>
      </c>
      <c r="S252" s="100">
        <v>0.3899850663327365</v>
      </c>
      <c r="T252" s="100">
        <v>0.54878098574925138</v>
      </c>
      <c r="U252" s="100">
        <v>0.18170605543659779</v>
      </c>
      <c r="W252" s="148">
        <v>14.776177448043878</v>
      </c>
      <c r="X252" s="149">
        <v>495.69119624216245</v>
      </c>
      <c r="Y252" s="149">
        <v>14.838742311678109</v>
      </c>
      <c r="Z252" s="149">
        <v>600.06589612688754</v>
      </c>
      <c r="AA252" s="149">
        <v>6.2564863634230861E-2</v>
      </c>
      <c r="AB252" s="149">
        <v>104.37469988472509</v>
      </c>
      <c r="AD252" s="163">
        <f t="shared" si="18"/>
        <v>1477122.0536081458</v>
      </c>
      <c r="AE252" s="163">
        <f t="shared" si="23"/>
        <v>1483274.1652716841</v>
      </c>
      <c r="AF252" s="163">
        <f t="shared" si="19"/>
        <v>6152.1116635383605</v>
      </c>
      <c r="AH252" s="165">
        <f t="shared" si="20"/>
        <v>0</v>
      </c>
      <c r="AI252" s="165">
        <f t="shared" si="21"/>
        <v>1</v>
      </c>
      <c r="AJ252" s="165">
        <f t="shared" si="22"/>
        <v>1</v>
      </c>
    </row>
    <row r="253" spans="1:36" x14ac:dyDescent="0.25">
      <c r="A253" s="47">
        <v>248</v>
      </c>
      <c r="C253" s="100">
        <v>4.3503542455836444E-3</v>
      </c>
      <c r="D253" s="100">
        <v>1.0396470212475681E-2</v>
      </c>
      <c r="E253" s="100">
        <v>7.7573976196588345E-6</v>
      </c>
      <c r="F253" s="100">
        <v>0</v>
      </c>
      <c r="G253" s="100">
        <v>0.04</v>
      </c>
      <c r="H253" s="100">
        <v>3.7417663718882443E-2</v>
      </c>
      <c r="I253" s="100">
        <v>2.5496231708073913E-2</v>
      </c>
      <c r="J253" s="100">
        <v>7.1214038276825598E-3</v>
      </c>
      <c r="K253" s="100">
        <v>5.7682820038231775E-3</v>
      </c>
      <c r="L253" s="148">
        <v>92.438280187714923</v>
      </c>
      <c r="M253" s="148">
        <v>120</v>
      </c>
      <c r="N253" s="148">
        <v>548</v>
      </c>
      <c r="O253" s="148">
        <v>9132</v>
      </c>
      <c r="P253" s="148">
        <v>100</v>
      </c>
      <c r="Q253" s="148">
        <v>25</v>
      </c>
      <c r="R253" s="100">
        <v>0.50563747263890402</v>
      </c>
      <c r="S253" s="100">
        <v>0.7685797459352236</v>
      </c>
      <c r="T253" s="100">
        <v>0.99826407232247505</v>
      </c>
      <c r="U253" s="100">
        <v>0.36645647712815488</v>
      </c>
      <c r="W253" s="148">
        <v>15.255042510045044</v>
      </c>
      <c r="X253" s="149">
        <v>624.79074981151246</v>
      </c>
      <c r="Y253" s="149">
        <v>15.34211172877459</v>
      </c>
      <c r="Z253" s="149">
        <v>610.50304337736748</v>
      </c>
      <c r="AA253" s="149">
        <v>8.7069218729546094E-2</v>
      </c>
      <c r="AB253" s="149">
        <v>-14.28770643414498</v>
      </c>
      <c r="AD253" s="163">
        <f t="shared" si="18"/>
        <v>1524879.4602546929</v>
      </c>
      <c r="AE253" s="163">
        <f t="shared" si="23"/>
        <v>1533600.6698340818</v>
      </c>
      <c r="AF253" s="163">
        <f t="shared" si="19"/>
        <v>8721.2095793887547</v>
      </c>
      <c r="AH253" s="165">
        <f t="shared" si="20"/>
        <v>0</v>
      </c>
      <c r="AI253" s="165">
        <f t="shared" si="21"/>
        <v>1</v>
      </c>
      <c r="AJ253" s="165">
        <f t="shared" si="22"/>
        <v>1</v>
      </c>
    </row>
    <row r="254" spans="1:36" x14ac:dyDescent="0.25">
      <c r="A254" s="47">
        <v>249</v>
      </c>
      <c r="C254" s="100">
        <v>5.4199251551960478E-3</v>
      </c>
      <c r="D254" s="100">
        <v>1.4748670804508701E-2</v>
      </c>
      <c r="E254" s="100">
        <v>1.1020653020954452E-4</v>
      </c>
      <c r="F254" s="100">
        <v>0</v>
      </c>
      <c r="G254" s="100">
        <v>0.04</v>
      </c>
      <c r="H254" s="100">
        <v>3.7417663718882443E-2</v>
      </c>
      <c r="I254" s="100">
        <v>2.5496231708073913E-2</v>
      </c>
      <c r="J254" s="100">
        <v>7.1214038276825598E-3</v>
      </c>
      <c r="K254" s="100">
        <v>5.7682820038231775E-3</v>
      </c>
      <c r="L254" s="148">
        <v>92.438280187714923</v>
      </c>
      <c r="M254" s="148">
        <v>120</v>
      </c>
      <c r="N254" s="148">
        <v>548</v>
      </c>
      <c r="O254" s="148">
        <v>9132</v>
      </c>
      <c r="P254" s="148">
        <v>100</v>
      </c>
      <c r="Q254" s="148">
        <v>25</v>
      </c>
      <c r="R254" s="100">
        <v>0.69788850468783303</v>
      </c>
      <c r="S254" s="100">
        <v>0.40067095231244826</v>
      </c>
      <c r="T254" s="100">
        <v>0.17809211561066043</v>
      </c>
      <c r="U254" s="100">
        <v>7.7938844948242908E-2</v>
      </c>
      <c r="W254" s="148">
        <v>13.493347253738817</v>
      </c>
      <c r="X254" s="149">
        <v>535.86359296138005</v>
      </c>
      <c r="Y254" s="149">
        <v>13.537376724652566</v>
      </c>
      <c r="Z254" s="149">
        <v>631.80708239255216</v>
      </c>
      <c r="AA254" s="149">
        <v>4.402947091374898E-2</v>
      </c>
      <c r="AB254" s="149">
        <v>95.943489431172111</v>
      </c>
      <c r="AD254" s="163">
        <f t="shared" si="18"/>
        <v>1348798.8617809203</v>
      </c>
      <c r="AE254" s="163">
        <f t="shared" si="23"/>
        <v>1353105.8653828641</v>
      </c>
      <c r="AF254" s="163">
        <f t="shared" si="19"/>
        <v>4307.0036019437266</v>
      </c>
      <c r="AH254" s="165">
        <f t="shared" si="20"/>
        <v>0</v>
      </c>
      <c r="AI254" s="165">
        <f t="shared" si="21"/>
        <v>1</v>
      </c>
      <c r="AJ254" s="165">
        <f t="shared" si="22"/>
        <v>1</v>
      </c>
    </row>
    <row r="255" spans="1:36" x14ac:dyDescent="0.25">
      <c r="A255" s="47">
        <v>250</v>
      </c>
      <c r="C255" s="100">
        <v>5.2873192999593815E-3</v>
      </c>
      <c r="D255" s="100">
        <v>1.3667188561809152E-2</v>
      </c>
      <c r="E255" s="100">
        <v>7.1221159319444945E-6</v>
      </c>
      <c r="F255" s="100">
        <v>0</v>
      </c>
      <c r="G255" s="100">
        <v>0.04</v>
      </c>
      <c r="H255" s="100">
        <v>3.7417663718882443E-2</v>
      </c>
      <c r="I255" s="100">
        <v>2.5496231708073913E-2</v>
      </c>
      <c r="J255" s="100">
        <v>7.1214038276825598E-3</v>
      </c>
      <c r="K255" s="100">
        <v>5.7682820038231775E-3</v>
      </c>
      <c r="L255" s="148">
        <v>92.438280187714923</v>
      </c>
      <c r="M255" s="148">
        <v>120</v>
      </c>
      <c r="N255" s="148">
        <v>548</v>
      </c>
      <c r="O255" s="148">
        <v>9132</v>
      </c>
      <c r="P255" s="148">
        <v>100</v>
      </c>
      <c r="Q255" s="148">
        <v>25</v>
      </c>
      <c r="R255" s="100">
        <v>0.25282005030357135</v>
      </c>
      <c r="S255" s="100">
        <v>0.89548387075059876</v>
      </c>
      <c r="T255" s="100">
        <v>2.1335285278937902E-5</v>
      </c>
      <c r="U255" s="100">
        <v>0.99919223284915404</v>
      </c>
      <c r="W255" s="148">
        <v>13.743937008217742</v>
      </c>
      <c r="X255" s="149">
        <v>536.21893713432269</v>
      </c>
      <c r="Y255" s="149">
        <v>13.755503826769575</v>
      </c>
      <c r="Z255" s="149">
        <v>630.46375939697907</v>
      </c>
      <c r="AA255" s="149">
        <v>1.1566818551832725E-2</v>
      </c>
      <c r="AB255" s="149">
        <v>94.244822262656385</v>
      </c>
      <c r="AD255" s="163">
        <f t="shared" si="18"/>
        <v>1373857.4818846397</v>
      </c>
      <c r="AE255" s="163">
        <f t="shared" si="23"/>
        <v>1374919.9189175605</v>
      </c>
      <c r="AF255" s="163">
        <f t="shared" si="19"/>
        <v>1062.4370329206163</v>
      </c>
      <c r="AH255" s="165">
        <f t="shared" si="20"/>
        <v>0</v>
      </c>
      <c r="AI255" s="165">
        <f t="shared" si="21"/>
        <v>1</v>
      </c>
      <c r="AJ255" s="165">
        <f t="shared" si="22"/>
        <v>1</v>
      </c>
    </row>
    <row r="256" spans="1:36" x14ac:dyDescent="0.25">
      <c r="A256" s="47">
        <v>251</v>
      </c>
      <c r="C256" s="100">
        <v>4.5950613849270374E-3</v>
      </c>
      <c r="D256" s="100">
        <v>1.2301388839289218E-2</v>
      </c>
      <c r="E256" s="100">
        <v>4.0258765668596965E-5</v>
      </c>
      <c r="F256" s="100">
        <v>0</v>
      </c>
      <c r="G256" s="100">
        <v>0.04</v>
      </c>
      <c r="H256" s="100">
        <v>3.7417663718882443E-2</v>
      </c>
      <c r="I256" s="100">
        <v>2.5496231708073913E-2</v>
      </c>
      <c r="J256" s="100">
        <v>7.1214038276825598E-3</v>
      </c>
      <c r="K256" s="100">
        <v>5.7682820038231775E-3</v>
      </c>
      <c r="L256" s="148">
        <v>92.438280187714923</v>
      </c>
      <c r="M256" s="148">
        <v>120</v>
      </c>
      <c r="N256" s="148">
        <v>548</v>
      </c>
      <c r="O256" s="148">
        <v>9132</v>
      </c>
      <c r="P256" s="148">
        <v>100</v>
      </c>
      <c r="Q256" s="148">
        <v>25</v>
      </c>
      <c r="R256" s="100">
        <v>0.3366734394551682</v>
      </c>
      <c r="S256" s="100">
        <v>0.86885624482915302</v>
      </c>
      <c r="T256" s="100">
        <v>0.91606008660041405</v>
      </c>
      <c r="U256" s="100">
        <v>5.7698903386655724E-2</v>
      </c>
      <c r="W256" s="148">
        <v>14.298913900113169</v>
      </c>
      <c r="X256" s="149">
        <v>487.99468073650002</v>
      </c>
      <c r="Y256" s="149">
        <v>14.33325779054333</v>
      </c>
      <c r="Z256" s="149">
        <v>604.58067199973186</v>
      </c>
      <c r="AA256" s="149">
        <v>3.4343890430161395E-2</v>
      </c>
      <c r="AB256" s="149">
        <v>116.58599126323185</v>
      </c>
      <c r="AD256" s="163">
        <f t="shared" si="18"/>
        <v>1429403.3953305804</v>
      </c>
      <c r="AE256" s="163">
        <f t="shared" si="23"/>
        <v>1432721.1983823332</v>
      </c>
      <c r="AF256" s="163">
        <f t="shared" si="19"/>
        <v>3317.8030517529078</v>
      </c>
      <c r="AH256" s="165">
        <f t="shared" si="20"/>
        <v>0</v>
      </c>
      <c r="AI256" s="165">
        <f t="shared" si="21"/>
        <v>1</v>
      </c>
      <c r="AJ256" s="165">
        <f t="shared" si="22"/>
        <v>1</v>
      </c>
    </row>
    <row r="257" spans="1:36" x14ac:dyDescent="0.25">
      <c r="A257" s="47">
        <v>252</v>
      </c>
      <c r="C257" s="100">
        <v>5.3746244318839025E-3</v>
      </c>
      <c r="D257" s="100">
        <v>1.2904515397031524E-2</v>
      </c>
      <c r="E257" s="100">
        <v>9.5611696682651459E-4</v>
      </c>
      <c r="F257" s="100">
        <v>0</v>
      </c>
      <c r="G257" s="100">
        <v>0.04</v>
      </c>
      <c r="H257" s="100">
        <v>3.7417663718882443E-2</v>
      </c>
      <c r="I257" s="100">
        <v>2.5496231708073913E-2</v>
      </c>
      <c r="J257" s="100">
        <v>7.1214038276825598E-3</v>
      </c>
      <c r="K257" s="100">
        <v>5.7682820038231775E-3</v>
      </c>
      <c r="L257" s="148">
        <v>92.438280187714923</v>
      </c>
      <c r="M257" s="148">
        <v>120</v>
      </c>
      <c r="N257" s="148">
        <v>548</v>
      </c>
      <c r="O257" s="148">
        <v>9132</v>
      </c>
      <c r="P257" s="148">
        <v>100</v>
      </c>
      <c r="Q257" s="148">
        <v>25</v>
      </c>
      <c r="R257" s="100">
        <v>0.417997820004887</v>
      </c>
      <c r="S257" s="100">
        <v>0.32115795928447</v>
      </c>
      <c r="T257" s="100">
        <v>0.50758396763010549</v>
      </c>
      <c r="U257" s="100">
        <v>5.1213062707778827E-3</v>
      </c>
      <c r="W257" s="148">
        <v>15.226722972697528</v>
      </c>
      <c r="X257" s="149">
        <v>573.62327593949101</v>
      </c>
      <c r="Y257" s="149">
        <v>15.277606995585446</v>
      </c>
      <c r="Z257" s="149">
        <v>613.66349835977485</v>
      </c>
      <c r="AA257" s="149">
        <v>5.0884022887917268E-2</v>
      </c>
      <c r="AB257" s="149">
        <v>40.04022242028384</v>
      </c>
      <c r="AD257" s="163">
        <f t="shared" si="18"/>
        <v>1522098.6739938136</v>
      </c>
      <c r="AE257" s="163">
        <f t="shared" si="23"/>
        <v>1527147.0360601849</v>
      </c>
      <c r="AF257" s="163">
        <f t="shared" si="19"/>
        <v>5048.3620663714437</v>
      </c>
      <c r="AH257" s="165">
        <f t="shared" si="20"/>
        <v>0</v>
      </c>
      <c r="AI257" s="165">
        <f t="shared" si="21"/>
        <v>1</v>
      </c>
      <c r="AJ257" s="165">
        <f t="shared" si="22"/>
        <v>1</v>
      </c>
    </row>
    <row r="258" spans="1:36" x14ac:dyDescent="0.25">
      <c r="A258" s="47">
        <v>253</v>
      </c>
      <c r="C258" s="100">
        <v>6.5088909955975938E-3</v>
      </c>
      <c r="D258" s="100">
        <v>1.3850212609515244E-2</v>
      </c>
      <c r="E258" s="100">
        <v>3.5452627434088495E-6</v>
      </c>
      <c r="F258" s="100">
        <v>0</v>
      </c>
      <c r="G258" s="100">
        <v>0.04</v>
      </c>
      <c r="H258" s="100">
        <v>3.7417663718882443E-2</v>
      </c>
      <c r="I258" s="100">
        <v>2.5496231708073913E-2</v>
      </c>
      <c r="J258" s="100">
        <v>7.1214038276825598E-3</v>
      </c>
      <c r="K258" s="100">
        <v>5.7682820038231775E-3</v>
      </c>
      <c r="L258" s="148">
        <v>92.438280187714923</v>
      </c>
      <c r="M258" s="148">
        <v>120</v>
      </c>
      <c r="N258" s="148">
        <v>548</v>
      </c>
      <c r="O258" s="148">
        <v>9132</v>
      </c>
      <c r="P258" s="148">
        <v>100</v>
      </c>
      <c r="Q258" s="148">
        <v>25</v>
      </c>
      <c r="R258" s="100">
        <v>0.82058755136870176</v>
      </c>
      <c r="S258" s="100">
        <v>1.2518776196468975E-2</v>
      </c>
      <c r="T258" s="100">
        <v>0.99991311140347827</v>
      </c>
      <c r="U258" s="100">
        <v>0.99979638930932191</v>
      </c>
      <c r="W258" s="148">
        <v>14.549679048799982</v>
      </c>
      <c r="X258" s="149">
        <v>484.45647339049816</v>
      </c>
      <c r="Y258" s="149">
        <v>14.58879036792</v>
      </c>
      <c r="Z258" s="149">
        <v>606.89636701305653</v>
      </c>
      <c r="AA258" s="149">
        <v>3.911131912001764E-2</v>
      </c>
      <c r="AB258" s="149">
        <v>122.43989362255837</v>
      </c>
      <c r="AD258" s="163">
        <f t="shared" si="18"/>
        <v>1454483.4484066076</v>
      </c>
      <c r="AE258" s="163">
        <f t="shared" si="23"/>
        <v>1458272.1404249871</v>
      </c>
      <c r="AF258" s="163">
        <f t="shared" si="19"/>
        <v>3788.6920183792058</v>
      </c>
      <c r="AH258" s="165">
        <f t="shared" si="20"/>
        <v>0</v>
      </c>
      <c r="AI258" s="165">
        <f t="shared" si="21"/>
        <v>1</v>
      </c>
      <c r="AJ258" s="165">
        <f t="shared" si="22"/>
        <v>1</v>
      </c>
    </row>
    <row r="259" spans="1:36" x14ac:dyDescent="0.25">
      <c r="A259" s="47">
        <v>254</v>
      </c>
      <c r="C259" s="100">
        <v>6.9795950539458529E-3</v>
      </c>
      <c r="D259" s="100">
        <v>1.1737161733043733E-2</v>
      </c>
      <c r="E259" s="100">
        <v>5.8339473193746993E-4</v>
      </c>
      <c r="F259" s="100">
        <v>0</v>
      </c>
      <c r="G259" s="100">
        <v>0.04</v>
      </c>
      <c r="H259" s="100">
        <v>3.7417663718882443E-2</v>
      </c>
      <c r="I259" s="100">
        <v>2.5496231708073913E-2</v>
      </c>
      <c r="J259" s="100">
        <v>7.1214038276825598E-3</v>
      </c>
      <c r="K259" s="100">
        <v>5.7682820038231775E-3</v>
      </c>
      <c r="L259" s="148">
        <v>92.438280187714923</v>
      </c>
      <c r="M259" s="148">
        <v>120</v>
      </c>
      <c r="N259" s="148">
        <v>548</v>
      </c>
      <c r="O259" s="148">
        <v>9132</v>
      </c>
      <c r="P259" s="148">
        <v>100</v>
      </c>
      <c r="Q259" s="148">
        <v>25</v>
      </c>
      <c r="R259" s="100">
        <v>0.56455982883423728</v>
      </c>
      <c r="S259" s="100">
        <v>0.40481537441654181</v>
      </c>
      <c r="T259" s="100">
        <v>0.35075073497616766</v>
      </c>
      <c r="U259" s="100">
        <v>0.18965547523294979</v>
      </c>
      <c r="W259" s="148">
        <v>13.721969758654408</v>
      </c>
      <c r="X259" s="149">
        <v>500.21534892772013</v>
      </c>
      <c r="Y259" s="149">
        <v>13.747665689797087</v>
      </c>
      <c r="Z259" s="149">
        <v>620.58055061115545</v>
      </c>
      <c r="AA259" s="149">
        <v>2.5695931142678319E-2</v>
      </c>
      <c r="AB259" s="149">
        <v>120.36520168343532</v>
      </c>
      <c r="AD259" s="163">
        <f t="shared" si="18"/>
        <v>1371696.7605165131</v>
      </c>
      <c r="AE259" s="163">
        <f t="shared" si="23"/>
        <v>1374145.9884290975</v>
      </c>
      <c r="AF259" s="163">
        <f t="shared" si="19"/>
        <v>2449.2279125843966</v>
      </c>
      <c r="AH259" s="165">
        <f t="shared" si="20"/>
        <v>0</v>
      </c>
      <c r="AI259" s="165">
        <f t="shared" si="21"/>
        <v>1</v>
      </c>
      <c r="AJ259" s="165">
        <f t="shared" si="22"/>
        <v>1</v>
      </c>
    </row>
    <row r="260" spans="1:36" x14ac:dyDescent="0.25">
      <c r="A260" s="47">
        <v>255</v>
      </c>
      <c r="C260" s="100">
        <v>5.5931085684607362E-3</v>
      </c>
      <c r="D260" s="100">
        <v>1.1246897747823276E-2</v>
      </c>
      <c r="E260" s="100">
        <v>4.0210860467526643E-4</v>
      </c>
      <c r="F260" s="100">
        <v>0</v>
      </c>
      <c r="G260" s="100">
        <v>0.04</v>
      </c>
      <c r="H260" s="100">
        <v>3.7417663718882443E-2</v>
      </c>
      <c r="I260" s="100">
        <v>2.5496231708073913E-2</v>
      </c>
      <c r="J260" s="100">
        <v>7.1214038276825598E-3</v>
      </c>
      <c r="K260" s="100">
        <v>5.7682820038231775E-3</v>
      </c>
      <c r="L260" s="148">
        <v>92.438280187714923</v>
      </c>
      <c r="M260" s="148">
        <v>120</v>
      </c>
      <c r="N260" s="148">
        <v>548</v>
      </c>
      <c r="O260" s="148">
        <v>9132</v>
      </c>
      <c r="P260" s="148">
        <v>100</v>
      </c>
      <c r="Q260" s="148">
        <v>25</v>
      </c>
      <c r="R260" s="100">
        <v>0.73610216188980471</v>
      </c>
      <c r="S260" s="100">
        <v>0.97062427045853905</v>
      </c>
      <c r="T260" s="100">
        <v>0.14390366665772925</v>
      </c>
      <c r="U260" s="100">
        <v>1.1165276030250906E-2</v>
      </c>
      <c r="W260" s="148">
        <v>15.866056056327055</v>
      </c>
      <c r="X260" s="149">
        <v>448.60557425493135</v>
      </c>
      <c r="Y260" s="149">
        <v>15.905114661971252</v>
      </c>
      <c r="Z260" s="149">
        <v>595.87491389586728</v>
      </c>
      <c r="AA260" s="149">
        <v>3.9058605644196831E-2</v>
      </c>
      <c r="AB260" s="149">
        <v>147.26933964093593</v>
      </c>
      <c r="AD260" s="163">
        <f t="shared" si="18"/>
        <v>1586157.0000584507</v>
      </c>
      <c r="AE260" s="163">
        <f t="shared" si="23"/>
        <v>1589915.5912832292</v>
      </c>
      <c r="AF260" s="163">
        <f t="shared" si="19"/>
        <v>3758.5912247787473</v>
      </c>
      <c r="AH260" s="165">
        <f t="shared" si="20"/>
        <v>0</v>
      </c>
      <c r="AI260" s="165">
        <f t="shared" si="21"/>
        <v>1</v>
      </c>
      <c r="AJ260" s="165">
        <f t="shared" si="22"/>
        <v>1</v>
      </c>
    </row>
    <row r="261" spans="1:36" x14ac:dyDescent="0.25">
      <c r="A261" s="47">
        <v>256</v>
      </c>
      <c r="C261" s="100">
        <v>5.224420510435107E-3</v>
      </c>
      <c r="D261" s="100">
        <v>1.0731910894848453E-2</v>
      </c>
      <c r="E261" s="100">
        <v>3.5308533611566606E-4</v>
      </c>
      <c r="F261" s="100">
        <v>0</v>
      </c>
      <c r="G261" s="100">
        <v>0.04</v>
      </c>
      <c r="H261" s="100">
        <v>3.7417663718882443E-2</v>
      </c>
      <c r="I261" s="100">
        <v>2.5496231708073913E-2</v>
      </c>
      <c r="J261" s="100">
        <v>7.1214038276825598E-3</v>
      </c>
      <c r="K261" s="100">
        <v>5.7682820038231775E-3</v>
      </c>
      <c r="L261" s="148">
        <v>92.438280187714923</v>
      </c>
      <c r="M261" s="148">
        <v>120</v>
      </c>
      <c r="N261" s="148">
        <v>548</v>
      </c>
      <c r="O261" s="148">
        <v>9132</v>
      </c>
      <c r="P261" s="148">
        <v>100</v>
      </c>
      <c r="Q261" s="148">
        <v>25</v>
      </c>
      <c r="R261" s="100">
        <v>0.78278422611446696</v>
      </c>
      <c r="S261" s="100">
        <v>0.42366956438920228</v>
      </c>
      <c r="T261" s="100">
        <v>0.93240668366711765</v>
      </c>
      <c r="U261" s="100">
        <v>1.2983843428694941E-4</v>
      </c>
      <c r="W261" s="148">
        <v>14.743746761651813</v>
      </c>
      <c r="X261" s="149">
        <v>493.28709175945744</v>
      </c>
      <c r="Y261" s="149">
        <v>14.80782682240023</v>
      </c>
      <c r="Z261" s="149">
        <v>603.58921913485096</v>
      </c>
      <c r="AA261" s="149">
        <v>6.4080060748416656E-2</v>
      </c>
      <c r="AB261" s="149">
        <v>110.30212737539352</v>
      </c>
      <c r="AD261" s="163">
        <f t="shared" si="18"/>
        <v>1473881.3890734219</v>
      </c>
      <c r="AE261" s="163">
        <f t="shared" si="23"/>
        <v>1480179.0930208883</v>
      </c>
      <c r="AF261" s="163">
        <f t="shared" si="19"/>
        <v>6297.7039474662715</v>
      </c>
      <c r="AH261" s="165">
        <f t="shared" si="20"/>
        <v>0</v>
      </c>
      <c r="AI261" s="165">
        <f t="shared" si="21"/>
        <v>1</v>
      </c>
      <c r="AJ261" s="165">
        <f t="shared" si="22"/>
        <v>1</v>
      </c>
    </row>
    <row r="262" spans="1:36" x14ac:dyDescent="0.25">
      <c r="A262" s="47">
        <v>257</v>
      </c>
      <c r="C262" s="100">
        <v>6.0140161942245918E-3</v>
      </c>
      <c r="D262" s="100">
        <v>1.3358654219779997E-2</v>
      </c>
      <c r="E262" s="100">
        <v>3.730706456778537E-5</v>
      </c>
      <c r="F262" s="100">
        <v>0</v>
      </c>
      <c r="G262" s="100">
        <v>0.04</v>
      </c>
      <c r="H262" s="100">
        <v>3.7417663718882443E-2</v>
      </c>
      <c r="I262" s="100">
        <v>2.5496231708073913E-2</v>
      </c>
      <c r="J262" s="100">
        <v>7.1214038276825598E-3</v>
      </c>
      <c r="K262" s="100">
        <v>5.7682820038231775E-3</v>
      </c>
      <c r="L262" s="148">
        <v>92.438280187714923</v>
      </c>
      <c r="M262" s="148">
        <v>120</v>
      </c>
      <c r="N262" s="148">
        <v>548</v>
      </c>
      <c r="O262" s="148">
        <v>9132</v>
      </c>
      <c r="P262" s="148">
        <v>100</v>
      </c>
      <c r="Q262" s="148">
        <v>25</v>
      </c>
      <c r="R262" s="100">
        <v>0.68781985473859986</v>
      </c>
      <c r="S262" s="100">
        <v>0.53800760934743774</v>
      </c>
      <c r="T262" s="100">
        <v>0.51046738819515602</v>
      </c>
      <c r="U262" s="100">
        <v>4.8291738712506853E-8</v>
      </c>
      <c r="W262" s="148">
        <v>13.611565169284527</v>
      </c>
      <c r="X262" s="149">
        <v>486.95799588556287</v>
      </c>
      <c r="Y262" s="149">
        <v>13.63304030532046</v>
      </c>
      <c r="Z262" s="149">
        <v>606.82747599281004</v>
      </c>
      <c r="AA262" s="149">
        <v>2.1475136035933318E-2</v>
      </c>
      <c r="AB262" s="149">
        <v>119.86948010724717</v>
      </c>
      <c r="AD262" s="163">
        <f t="shared" ref="AD262:AD325" si="24">W262*cRatio-X262</f>
        <v>1360669.5589325672</v>
      </c>
      <c r="AE262" s="163">
        <f t="shared" si="23"/>
        <v>1362697.2030560533</v>
      </c>
      <c r="AF262" s="163">
        <f t="shared" si="19"/>
        <v>2027.6441234860847</v>
      </c>
      <c r="AH262" s="165">
        <f t="shared" si="20"/>
        <v>0</v>
      </c>
      <c r="AI262" s="165">
        <f t="shared" si="21"/>
        <v>1</v>
      </c>
      <c r="AJ262" s="165">
        <f t="shared" si="22"/>
        <v>1</v>
      </c>
    </row>
    <row r="263" spans="1:36" x14ac:dyDescent="0.25">
      <c r="A263" s="47">
        <v>258</v>
      </c>
      <c r="C263" s="100">
        <v>3.8142408018257265E-3</v>
      </c>
      <c r="D263" s="100">
        <v>8.461712641195742E-3</v>
      </c>
      <c r="E263" s="100">
        <v>8.7845957830009853E-6</v>
      </c>
      <c r="F263" s="100">
        <v>0</v>
      </c>
      <c r="G263" s="100">
        <v>0.04</v>
      </c>
      <c r="H263" s="100">
        <v>3.7417663718882443E-2</v>
      </c>
      <c r="I263" s="100">
        <v>2.5496231708073913E-2</v>
      </c>
      <c r="J263" s="100">
        <v>7.1214038276825598E-3</v>
      </c>
      <c r="K263" s="100">
        <v>5.7682820038231775E-3</v>
      </c>
      <c r="L263" s="148">
        <v>92.438280187714923</v>
      </c>
      <c r="M263" s="148">
        <v>120</v>
      </c>
      <c r="N263" s="148">
        <v>548</v>
      </c>
      <c r="O263" s="148">
        <v>9132</v>
      </c>
      <c r="P263" s="148">
        <v>100</v>
      </c>
      <c r="Q263" s="148">
        <v>25</v>
      </c>
      <c r="R263" s="100">
        <v>0.53806180174693619</v>
      </c>
      <c r="S263" s="100">
        <v>3.7666125090207822E-2</v>
      </c>
      <c r="T263" s="100">
        <v>6.5265630825105891E-2</v>
      </c>
      <c r="U263" s="100">
        <v>0.95338406851743018</v>
      </c>
      <c r="W263" s="148">
        <v>15.062683497417611</v>
      </c>
      <c r="X263" s="149">
        <v>489.69837364984249</v>
      </c>
      <c r="Y263" s="149">
        <v>15.106940478050237</v>
      </c>
      <c r="Z263" s="149">
        <v>605.10732929928497</v>
      </c>
      <c r="AA263" s="149">
        <v>4.4256980632626508E-2</v>
      </c>
      <c r="AB263" s="149">
        <v>115.40895564944248</v>
      </c>
      <c r="AD263" s="163">
        <f t="shared" si="24"/>
        <v>1505778.6513681114</v>
      </c>
      <c r="AE263" s="163">
        <f t="shared" si="23"/>
        <v>1510088.9404757246</v>
      </c>
      <c r="AF263" s="163">
        <f t="shared" ref="AF263:AF326" si="25">AA263*cRatio-AB263</f>
        <v>4310.2891076132082</v>
      </c>
      <c r="AH263" s="165">
        <f t="shared" ref="AH263:AH326" si="26">IF(MAX(AD263:AE263)=AD263,1,0)</f>
        <v>0</v>
      </c>
      <c r="AI263" s="165">
        <f t="shared" ref="AI263:AI326" si="27">IF(MAX(AD263:AE263)=AE263,1,0)</f>
        <v>1</v>
      </c>
      <c r="AJ263" s="165">
        <f t="shared" ref="AJ263:AJ326" si="28">IF(AF263&gt;0,1,0)</f>
        <v>1</v>
      </c>
    </row>
    <row r="264" spans="1:36" x14ac:dyDescent="0.25">
      <c r="A264" s="47">
        <v>259</v>
      </c>
      <c r="C264" s="100">
        <v>5.0364834820995907E-3</v>
      </c>
      <c r="D264" s="100">
        <v>1.0529850692164689E-2</v>
      </c>
      <c r="E264" s="100">
        <v>2.9682316549184407E-4</v>
      </c>
      <c r="F264" s="100">
        <v>0</v>
      </c>
      <c r="G264" s="100">
        <v>0.04</v>
      </c>
      <c r="H264" s="100">
        <v>3.7417663718882443E-2</v>
      </c>
      <c r="I264" s="100">
        <v>2.5496231708073913E-2</v>
      </c>
      <c r="J264" s="100">
        <v>7.1214038276825598E-3</v>
      </c>
      <c r="K264" s="100">
        <v>5.7682820038231775E-3</v>
      </c>
      <c r="L264" s="148">
        <v>92.438280187714923</v>
      </c>
      <c r="M264" s="148">
        <v>120</v>
      </c>
      <c r="N264" s="148">
        <v>548</v>
      </c>
      <c r="O264" s="148">
        <v>9132</v>
      </c>
      <c r="P264" s="148">
        <v>100</v>
      </c>
      <c r="Q264" s="148">
        <v>25</v>
      </c>
      <c r="R264" s="100">
        <v>0.79069515289620673</v>
      </c>
      <c r="S264" s="100">
        <v>2.8373595294062508E-3</v>
      </c>
      <c r="T264" s="100">
        <v>0.99997150597493256</v>
      </c>
      <c r="U264" s="100">
        <v>0.21956112170243192</v>
      </c>
      <c r="W264" s="148">
        <v>14.75089306591444</v>
      </c>
      <c r="X264" s="149">
        <v>495.64752937962282</v>
      </c>
      <c r="Y264" s="149">
        <v>14.78046255021952</v>
      </c>
      <c r="Z264" s="149">
        <v>608.47531754319357</v>
      </c>
      <c r="AA264" s="149">
        <v>2.9569484305079996E-2</v>
      </c>
      <c r="AB264" s="149">
        <v>112.82778816357074</v>
      </c>
      <c r="AD264" s="163">
        <f t="shared" si="24"/>
        <v>1474593.6590620643</v>
      </c>
      <c r="AE264" s="163">
        <f t="shared" si="23"/>
        <v>1477437.7797044087</v>
      </c>
      <c r="AF264" s="163">
        <f t="shared" si="25"/>
        <v>2844.1206423444287</v>
      </c>
      <c r="AH264" s="165">
        <f t="shared" si="26"/>
        <v>0</v>
      </c>
      <c r="AI264" s="165">
        <f t="shared" si="27"/>
        <v>1</v>
      </c>
      <c r="AJ264" s="165">
        <f t="shared" si="28"/>
        <v>1</v>
      </c>
    </row>
    <row r="265" spans="1:36" x14ac:dyDescent="0.25">
      <c r="A265" s="47">
        <v>260</v>
      </c>
      <c r="C265" s="100">
        <v>4.4039027849147082E-3</v>
      </c>
      <c r="D265" s="100">
        <v>1.2444822162105074E-2</v>
      </c>
      <c r="E265" s="100">
        <v>1.5534290634807383E-5</v>
      </c>
      <c r="F265" s="100">
        <v>0</v>
      </c>
      <c r="G265" s="100">
        <v>0.04</v>
      </c>
      <c r="H265" s="100">
        <v>3.7417663718882443E-2</v>
      </c>
      <c r="I265" s="100">
        <v>2.5496231708073913E-2</v>
      </c>
      <c r="J265" s="100">
        <v>7.1214038276825598E-3</v>
      </c>
      <c r="K265" s="100">
        <v>5.7682820038231775E-3</v>
      </c>
      <c r="L265" s="148">
        <v>92.438280187714923</v>
      </c>
      <c r="M265" s="148">
        <v>120</v>
      </c>
      <c r="N265" s="148">
        <v>548</v>
      </c>
      <c r="O265" s="148">
        <v>9132</v>
      </c>
      <c r="P265" s="148">
        <v>100</v>
      </c>
      <c r="Q265" s="148">
        <v>25</v>
      </c>
      <c r="R265" s="100">
        <v>0.62542680414234875</v>
      </c>
      <c r="S265" s="100">
        <v>0.81232366723770022</v>
      </c>
      <c r="T265" s="100">
        <v>1.9265502843982792E-7</v>
      </c>
      <c r="U265" s="100">
        <v>9.0343760599415068E-2</v>
      </c>
      <c r="W265" s="148">
        <v>15.63099886108397</v>
      </c>
      <c r="X265" s="149">
        <v>465.61005737423346</v>
      </c>
      <c r="Y265" s="149">
        <v>15.662624685074919</v>
      </c>
      <c r="Z265" s="149">
        <v>602.32266423160502</v>
      </c>
      <c r="AA265" s="149">
        <v>3.1625823990948376E-2</v>
      </c>
      <c r="AB265" s="149">
        <v>136.71260685737155</v>
      </c>
      <c r="AD265" s="163">
        <f t="shared" si="24"/>
        <v>1562634.2760510228</v>
      </c>
      <c r="AE265" s="163">
        <f t="shared" si="23"/>
        <v>1565660.1458432605</v>
      </c>
      <c r="AF265" s="163">
        <f t="shared" si="25"/>
        <v>3025.8697922374658</v>
      </c>
      <c r="AH265" s="165">
        <f t="shared" si="26"/>
        <v>0</v>
      </c>
      <c r="AI265" s="165">
        <f t="shared" si="27"/>
        <v>1</v>
      </c>
      <c r="AJ265" s="165">
        <f t="shared" si="28"/>
        <v>1</v>
      </c>
    </row>
    <row r="266" spans="1:36" x14ac:dyDescent="0.25">
      <c r="A266" s="47">
        <v>261</v>
      </c>
      <c r="C266" s="100">
        <v>6.1852313448306218E-3</v>
      </c>
      <c r="D266" s="100">
        <v>1.2465554766922127E-2</v>
      </c>
      <c r="E266" s="100">
        <v>4.7169355866172755E-7</v>
      </c>
      <c r="F266" s="100">
        <v>0</v>
      </c>
      <c r="G266" s="100">
        <v>0.04</v>
      </c>
      <c r="H266" s="100">
        <v>3.7417663718882443E-2</v>
      </c>
      <c r="I266" s="100">
        <v>2.5496231708073913E-2</v>
      </c>
      <c r="J266" s="100">
        <v>7.1214038276825598E-3</v>
      </c>
      <c r="K266" s="100">
        <v>5.7682820038231775E-3</v>
      </c>
      <c r="L266" s="148">
        <v>92.438280187714923</v>
      </c>
      <c r="M266" s="148">
        <v>120</v>
      </c>
      <c r="N266" s="148">
        <v>548</v>
      </c>
      <c r="O266" s="148">
        <v>9132</v>
      </c>
      <c r="P266" s="148">
        <v>100</v>
      </c>
      <c r="Q266" s="148">
        <v>25</v>
      </c>
      <c r="R266" s="100">
        <v>0.77252734551438507</v>
      </c>
      <c r="S266" s="100">
        <v>0.52678820237552659</v>
      </c>
      <c r="T266" s="100">
        <v>0.13553154562042141</v>
      </c>
      <c r="U266" s="100">
        <v>7.656633846721162E-15</v>
      </c>
      <c r="W266" s="148">
        <v>14.328023396940353</v>
      </c>
      <c r="X266" s="149">
        <v>524.23020237870696</v>
      </c>
      <c r="Y266" s="149">
        <v>14.377744238478083</v>
      </c>
      <c r="Z266" s="149">
        <v>602.70691499153838</v>
      </c>
      <c r="AA266" s="149">
        <v>4.972084153773082E-2</v>
      </c>
      <c r="AB266" s="149">
        <v>78.47671261283142</v>
      </c>
      <c r="AD266" s="163">
        <f t="shared" si="24"/>
        <v>1432278.1094916565</v>
      </c>
      <c r="AE266" s="163">
        <f t="shared" ref="AE266:AE329" si="29">Y266*cRatio-Z266</f>
        <v>1437171.7169328167</v>
      </c>
      <c r="AF266" s="163">
        <f t="shared" si="25"/>
        <v>4893.6074411602503</v>
      </c>
      <c r="AH266" s="165">
        <f t="shared" si="26"/>
        <v>0</v>
      </c>
      <c r="AI266" s="165">
        <f t="shared" si="27"/>
        <v>1</v>
      </c>
      <c r="AJ266" s="165">
        <f t="shared" si="28"/>
        <v>1</v>
      </c>
    </row>
    <row r="267" spans="1:36" x14ac:dyDescent="0.25">
      <c r="A267" s="47">
        <v>262</v>
      </c>
      <c r="C267" s="100">
        <v>4.9799575527797813E-3</v>
      </c>
      <c r="D267" s="100">
        <v>1.2029234244890996E-2</v>
      </c>
      <c r="E267" s="100">
        <v>2.455262003798831E-5</v>
      </c>
      <c r="F267" s="100">
        <v>0</v>
      </c>
      <c r="G267" s="100">
        <v>0.04</v>
      </c>
      <c r="H267" s="100">
        <v>3.7417663718882443E-2</v>
      </c>
      <c r="I267" s="100">
        <v>2.5496231708073913E-2</v>
      </c>
      <c r="J267" s="100">
        <v>7.1214038276825598E-3</v>
      </c>
      <c r="K267" s="100">
        <v>5.7682820038231775E-3</v>
      </c>
      <c r="L267" s="148">
        <v>92.438280187714923</v>
      </c>
      <c r="M267" s="148">
        <v>120</v>
      </c>
      <c r="N267" s="148">
        <v>548</v>
      </c>
      <c r="O267" s="148">
        <v>9132</v>
      </c>
      <c r="P267" s="148">
        <v>100</v>
      </c>
      <c r="Q267" s="148">
        <v>25</v>
      </c>
      <c r="R267" s="100">
        <v>0.27385143915272364</v>
      </c>
      <c r="S267" s="100">
        <v>0.56947741767598503</v>
      </c>
      <c r="T267" s="100">
        <v>2.1891607607365388E-2</v>
      </c>
      <c r="U267" s="100">
        <v>0.86357253002171308</v>
      </c>
      <c r="W267" s="148">
        <v>15.240356355836953</v>
      </c>
      <c r="X267" s="149">
        <v>483.5078413337979</v>
      </c>
      <c r="Y267" s="149">
        <v>15.28861875144444</v>
      </c>
      <c r="Z267" s="149">
        <v>606.34097539546201</v>
      </c>
      <c r="AA267" s="149">
        <v>4.8262395607487463E-2</v>
      </c>
      <c r="AB267" s="149">
        <v>122.83313406166411</v>
      </c>
      <c r="AD267" s="163">
        <f t="shared" si="24"/>
        <v>1523552.1277423615</v>
      </c>
      <c r="AE267" s="163">
        <f t="shared" si="29"/>
        <v>1528255.5341690485</v>
      </c>
      <c r="AF267" s="163">
        <f t="shared" si="25"/>
        <v>4703.4064266870819</v>
      </c>
      <c r="AH267" s="165">
        <f t="shared" si="26"/>
        <v>0</v>
      </c>
      <c r="AI267" s="165">
        <f t="shared" si="27"/>
        <v>1</v>
      </c>
      <c r="AJ267" s="165">
        <f t="shared" si="28"/>
        <v>1</v>
      </c>
    </row>
    <row r="268" spans="1:36" x14ac:dyDescent="0.25">
      <c r="A268" s="47">
        <v>263</v>
      </c>
      <c r="C268" s="100">
        <v>4.1006386655102643E-3</v>
      </c>
      <c r="D268" s="100">
        <v>1.1716807423382991E-2</v>
      </c>
      <c r="E268" s="100">
        <v>4.5519314147261335E-5</v>
      </c>
      <c r="F268" s="100">
        <v>0</v>
      </c>
      <c r="G268" s="100">
        <v>0.04</v>
      </c>
      <c r="H268" s="100">
        <v>3.7417663718882443E-2</v>
      </c>
      <c r="I268" s="100">
        <v>2.5496231708073913E-2</v>
      </c>
      <c r="J268" s="100">
        <v>7.1214038276825598E-3</v>
      </c>
      <c r="K268" s="100">
        <v>5.7682820038231775E-3</v>
      </c>
      <c r="L268" s="148">
        <v>92.438280187714923</v>
      </c>
      <c r="M268" s="148">
        <v>120</v>
      </c>
      <c r="N268" s="148">
        <v>548</v>
      </c>
      <c r="O268" s="148">
        <v>9132</v>
      </c>
      <c r="P268" s="148">
        <v>100</v>
      </c>
      <c r="Q268" s="148">
        <v>25</v>
      </c>
      <c r="R268" s="100">
        <v>0.82384635757714741</v>
      </c>
      <c r="S268" s="100">
        <v>0.65589475072373871</v>
      </c>
      <c r="T268" s="100">
        <v>0.54110769594953811</v>
      </c>
      <c r="U268" s="100">
        <v>0.48042605188894127</v>
      </c>
      <c r="W268" s="148">
        <v>14.575498731992514</v>
      </c>
      <c r="X268" s="149">
        <v>526.46691755554014</v>
      </c>
      <c r="Y268" s="149">
        <v>14.614235533667596</v>
      </c>
      <c r="Z268" s="149">
        <v>613.68804261774039</v>
      </c>
      <c r="AA268" s="149">
        <v>3.8736801675081978E-2</v>
      </c>
      <c r="AB268" s="149">
        <v>87.221125062200258</v>
      </c>
      <c r="AD268" s="163">
        <f t="shared" si="24"/>
        <v>1457023.4062816959</v>
      </c>
      <c r="AE268" s="163">
        <f t="shared" si="29"/>
        <v>1460809.8653241419</v>
      </c>
      <c r="AF268" s="163">
        <f t="shared" si="25"/>
        <v>3786.4590424459975</v>
      </c>
      <c r="AH268" s="165">
        <f t="shared" si="26"/>
        <v>0</v>
      </c>
      <c r="AI268" s="165">
        <f t="shared" si="27"/>
        <v>1</v>
      </c>
      <c r="AJ268" s="165">
        <f t="shared" si="28"/>
        <v>1</v>
      </c>
    </row>
    <row r="269" spans="1:36" x14ac:dyDescent="0.25">
      <c r="A269" s="47">
        <v>264</v>
      </c>
      <c r="C269" s="100">
        <v>3.8731569056150396E-3</v>
      </c>
      <c r="D269" s="100">
        <v>9.5560609182651895E-3</v>
      </c>
      <c r="E269" s="100">
        <v>2.8455020957540711E-4</v>
      </c>
      <c r="F269" s="100">
        <v>0</v>
      </c>
      <c r="G269" s="100">
        <v>0.04</v>
      </c>
      <c r="H269" s="100">
        <v>3.7417663718882443E-2</v>
      </c>
      <c r="I269" s="100">
        <v>2.5496231708073913E-2</v>
      </c>
      <c r="J269" s="100">
        <v>7.1214038276825598E-3</v>
      </c>
      <c r="K269" s="100">
        <v>5.7682820038231775E-3</v>
      </c>
      <c r="L269" s="148">
        <v>92.438280187714923</v>
      </c>
      <c r="M269" s="148">
        <v>120</v>
      </c>
      <c r="N269" s="148">
        <v>548</v>
      </c>
      <c r="O269" s="148">
        <v>9132</v>
      </c>
      <c r="P269" s="148">
        <v>100</v>
      </c>
      <c r="Q269" s="148">
        <v>25</v>
      </c>
      <c r="R269" s="100">
        <v>0.74255577057289779</v>
      </c>
      <c r="S269" s="100">
        <v>0.17942919971492122</v>
      </c>
      <c r="T269" s="100">
        <v>0.97741944971189487</v>
      </c>
      <c r="U269" s="100">
        <v>2.9652998237574115E-3</v>
      </c>
      <c r="W269" s="148">
        <v>14.207093483697209</v>
      </c>
      <c r="X269" s="149">
        <v>483.20465572501189</v>
      </c>
      <c r="Y269" s="149">
        <v>14.241372592236443</v>
      </c>
      <c r="Z269" s="149">
        <v>606.05680639346906</v>
      </c>
      <c r="AA269" s="149">
        <v>3.4279108539234215E-2</v>
      </c>
      <c r="AB269" s="149">
        <v>122.85215066845717</v>
      </c>
      <c r="AD269" s="163">
        <f t="shared" si="24"/>
        <v>1420226.1437139958</v>
      </c>
      <c r="AE269" s="163">
        <f t="shared" si="29"/>
        <v>1423531.202417251</v>
      </c>
      <c r="AF269" s="163">
        <f t="shared" si="25"/>
        <v>3305.0587032549647</v>
      </c>
      <c r="AH269" s="165">
        <f t="shared" si="26"/>
        <v>0</v>
      </c>
      <c r="AI269" s="165">
        <f t="shared" si="27"/>
        <v>1</v>
      </c>
      <c r="AJ269" s="165">
        <f t="shared" si="28"/>
        <v>1</v>
      </c>
    </row>
    <row r="270" spans="1:36" x14ac:dyDescent="0.25">
      <c r="A270" s="47">
        <v>265</v>
      </c>
      <c r="C270" s="100">
        <v>5.917726600775941E-3</v>
      </c>
      <c r="D270" s="100">
        <v>1.3561495013871938E-2</v>
      </c>
      <c r="E270" s="100">
        <v>2.7896590582363475E-5</v>
      </c>
      <c r="F270" s="100">
        <v>0</v>
      </c>
      <c r="G270" s="100">
        <v>0.04</v>
      </c>
      <c r="H270" s="100">
        <v>3.7417663718882443E-2</v>
      </c>
      <c r="I270" s="100">
        <v>2.5496231708073913E-2</v>
      </c>
      <c r="J270" s="100">
        <v>7.1214038276825598E-3</v>
      </c>
      <c r="K270" s="100">
        <v>5.7682820038231775E-3</v>
      </c>
      <c r="L270" s="148">
        <v>92.438280187714923</v>
      </c>
      <c r="M270" s="148">
        <v>120</v>
      </c>
      <c r="N270" s="148">
        <v>548</v>
      </c>
      <c r="O270" s="148">
        <v>9132</v>
      </c>
      <c r="P270" s="148">
        <v>100</v>
      </c>
      <c r="Q270" s="148">
        <v>25</v>
      </c>
      <c r="R270" s="100">
        <v>0.85769130288094442</v>
      </c>
      <c r="S270" s="100">
        <v>0.33343022184707599</v>
      </c>
      <c r="T270" s="100">
        <v>2.0891622249774162E-2</v>
      </c>
      <c r="U270" s="100">
        <v>5.6748181095698531E-3</v>
      </c>
      <c r="W270" s="148">
        <v>15.198000060686626</v>
      </c>
      <c r="X270" s="149">
        <v>468.50981780229284</v>
      </c>
      <c r="Y270" s="149">
        <v>15.22001076988329</v>
      </c>
      <c r="Z270" s="149">
        <v>609.17395638176879</v>
      </c>
      <c r="AA270" s="149">
        <v>2.2010709196663925E-2</v>
      </c>
      <c r="AB270" s="149">
        <v>140.66413857947595</v>
      </c>
      <c r="AD270" s="163">
        <f t="shared" si="24"/>
        <v>1519331.4962508602</v>
      </c>
      <c r="AE270" s="163">
        <f t="shared" si="29"/>
        <v>1521391.9030319471</v>
      </c>
      <c r="AF270" s="163">
        <f t="shared" si="25"/>
        <v>2060.4067810869165</v>
      </c>
      <c r="AH270" s="165">
        <f t="shared" si="26"/>
        <v>0</v>
      </c>
      <c r="AI270" s="165">
        <f t="shared" si="27"/>
        <v>1</v>
      </c>
      <c r="AJ270" s="165">
        <f t="shared" si="28"/>
        <v>1</v>
      </c>
    </row>
    <row r="271" spans="1:36" x14ac:dyDescent="0.25">
      <c r="A271" s="47">
        <v>266</v>
      </c>
      <c r="C271" s="100">
        <v>6.9400514760804555E-3</v>
      </c>
      <c r="D271" s="100">
        <v>1.0990310033580647E-2</v>
      </c>
      <c r="E271" s="100">
        <v>5.1646944903660508E-4</v>
      </c>
      <c r="F271" s="100">
        <v>0</v>
      </c>
      <c r="G271" s="100">
        <v>0.04</v>
      </c>
      <c r="H271" s="100">
        <v>3.7417663718882443E-2</v>
      </c>
      <c r="I271" s="100">
        <v>2.5496231708073913E-2</v>
      </c>
      <c r="J271" s="100">
        <v>7.1214038276825598E-3</v>
      </c>
      <c r="K271" s="100">
        <v>5.7682820038231775E-3</v>
      </c>
      <c r="L271" s="148">
        <v>92.438280187714923</v>
      </c>
      <c r="M271" s="148">
        <v>120</v>
      </c>
      <c r="N271" s="148">
        <v>548</v>
      </c>
      <c r="O271" s="148">
        <v>9132</v>
      </c>
      <c r="P271" s="148">
        <v>100</v>
      </c>
      <c r="Q271" s="148">
        <v>25</v>
      </c>
      <c r="R271" s="100">
        <v>0.7827075852167048</v>
      </c>
      <c r="S271" s="100">
        <v>0.47848326617143699</v>
      </c>
      <c r="T271" s="100">
        <v>0.41570407190716818</v>
      </c>
      <c r="U271" s="100">
        <v>8.0988368113542724E-8</v>
      </c>
      <c r="W271" s="148">
        <v>14.820019678452265</v>
      </c>
      <c r="X271" s="149">
        <v>545.09495462007192</v>
      </c>
      <c r="Y271" s="149">
        <v>14.876330341357775</v>
      </c>
      <c r="Z271" s="149">
        <v>632.13690439674554</v>
      </c>
      <c r="AA271" s="149">
        <v>5.6310662905509901E-2</v>
      </c>
      <c r="AB271" s="149">
        <v>87.041949776673619</v>
      </c>
      <c r="AD271" s="163">
        <f t="shared" si="24"/>
        <v>1481456.8728906065</v>
      </c>
      <c r="AE271" s="163">
        <f t="shared" si="29"/>
        <v>1487000.8972313807</v>
      </c>
      <c r="AF271" s="163">
        <f t="shared" si="25"/>
        <v>5544.0243407743164</v>
      </c>
      <c r="AH271" s="165">
        <f t="shared" si="26"/>
        <v>0</v>
      </c>
      <c r="AI271" s="165">
        <f t="shared" si="27"/>
        <v>1</v>
      </c>
      <c r="AJ271" s="165">
        <f t="shared" si="28"/>
        <v>1</v>
      </c>
    </row>
    <row r="272" spans="1:36" x14ac:dyDescent="0.25">
      <c r="A272" s="47">
        <v>267</v>
      </c>
      <c r="C272" s="100">
        <v>6.5736427820873855E-3</v>
      </c>
      <c r="D272" s="100">
        <v>1.2822834753999812E-2</v>
      </c>
      <c r="E272" s="100">
        <v>2.2773698713668473E-5</v>
      </c>
      <c r="F272" s="100">
        <v>0</v>
      </c>
      <c r="G272" s="100">
        <v>0.04</v>
      </c>
      <c r="H272" s="100">
        <v>3.7417663718882443E-2</v>
      </c>
      <c r="I272" s="100">
        <v>2.5496231708073913E-2</v>
      </c>
      <c r="J272" s="100">
        <v>7.1214038276825598E-3</v>
      </c>
      <c r="K272" s="100">
        <v>5.7682820038231775E-3</v>
      </c>
      <c r="L272" s="148">
        <v>92.438280187714923</v>
      </c>
      <c r="M272" s="148">
        <v>120</v>
      </c>
      <c r="N272" s="148">
        <v>548</v>
      </c>
      <c r="O272" s="148">
        <v>9132</v>
      </c>
      <c r="P272" s="148">
        <v>100</v>
      </c>
      <c r="Q272" s="148">
        <v>25</v>
      </c>
      <c r="R272" s="100">
        <v>0.80293302412279965</v>
      </c>
      <c r="S272" s="100">
        <v>0.42864878370053011</v>
      </c>
      <c r="T272" s="100">
        <v>0.27632478940929928</v>
      </c>
      <c r="U272" s="100">
        <v>2.926885432679301E-2</v>
      </c>
      <c r="W272" s="148">
        <v>14.779306295088769</v>
      </c>
      <c r="X272" s="149">
        <v>526.14300797411033</v>
      </c>
      <c r="Y272" s="149">
        <v>14.810732398458336</v>
      </c>
      <c r="Z272" s="149">
        <v>630.28572768627373</v>
      </c>
      <c r="AA272" s="149">
        <v>3.142610336956686E-2</v>
      </c>
      <c r="AB272" s="149">
        <v>104.1427197121634</v>
      </c>
      <c r="AD272" s="163">
        <f t="shared" si="24"/>
        <v>1477404.4865009028</v>
      </c>
      <c r="AE272" s="163">
        <f t="shared" si="29"/>
        <v>1480442.9541181475</v>
      </c>
      <c r="AF272" s="163">
        <f t="shared" si="25"/>
        <v>3038.4676172445224</v>
      </c>
      <c r="AH272" s="165">
        <f t="shared" si="26"/>
        <v>0</v>
      </c>
      <c r="AI272" s="165">
        <f t="shared" si="27"/>
        <v>1</v>
      </c>
      <c r="AJ272" s="165">
        <f t="shared" si="28"/>
        <v>1</v>
      </c>
    </row>
    <row r="273" spans="1:36" x14ac:dyDescent="0.25">
      <c r="A273" s="47">
        <v>268</v>
      </c>
      <c r="C273" s="100">
        <v>4.030425797400752E-3</v>
      </c>
      <c r="D273" s="100">
        <v>1.1037043960719497E-2</v>
      </c>
      <c r="E273" s="100">
        <v>1.2816165303441984E-4</v>
      </c>
      <c r="F273" s="100">
        <v>0</v>
      </c>
      <c r="G273" s="100">
        <v>0.04</v>
      </c>
      <c r="H273" s="100">
        <v>3.7417663718882443E-2</v>
      </c>
      <c r="I273" s="100">
        <v>2.5496231708073913E-2</v>
      </c>
      <c r="J273" s="100">
        <v>7.1214038276825598E-3</v>
      </c>
      <c r="K273" s="100">
        <v>5.7682820038231775E-3</v>
      </c>
      <c r="L273" s="148">
        <v>92.438280187714923</v>
      </c>
      <c r="M273" s="148">
        <v>120</v>
      </c>
      <c r="N273" s="148">
        <v>548</v>
      </c>
      <c r="O273" s="148">
        <v>9132</v>
      </c>
      <c r="P273" s="148">
        <v>100</v>
      </c>
      <c r="Q273" s="148">
        <v>25</v>
      </c>
      <c r="R273" s="100">
        <v>0.90187284613416074</v>
      </c>
      <c r="S273" s="100">
        <v>0.97252054565252744</v>
      </c>
      <c r="T273" s="100">
        <v>0.12364813044588362</v>
      </c>
      <c r="U273" s="100">
        <v>0.97914343266439963</v>
      </c>
      <c r="W273" s="148">
        <v>14.973165351252128</v>
      </c>
      <c r="X273" s="149">
        <v>511.68928109730081</v>
      </c>
      <c r="Y273" s="149">
        <v>14.998288393636047</v>
      </c>
      <c r="Z273" s="149">
        <v>633.12802644710689</v>
      </c>
      <c r="AA273" s="149">
        <v>2.512304238391927E-2</v>
      </c>
      <c r="AB273" s="149">
        <v>121.43874534980608</v>
      </c>
      <c r="AD273" s="163">
        <f t="shared" si="24"/>
        <v>1496804.8458441154</v>
      </c>
      <c r="AE273" s="163">
        <f t="shared" si="29"/>
        <v>1499195.7113371578</v>
      </c>
      <c r="AF273" s="163">
        <f t="shared" si="25"/>
        <v>2390.8654930421208</v>
      </c>
      <c r="AH273" s="165">
        <f t="shared" si="26"/>
        <v>0</v>
      </c>
      <c r="AI273" s="165">
        <f t="shared" si="27"/>
        <v>1</v>
      </c>
      <c r="AJ273" s="165">
        <f t="shared" si="28"/>
        <v>1</v>
      </c>
    </row>
    <row r="274" spans="1:36" x14ac:dyDescent="0.25">
      <c r="A274" s="47">
        <v>269</v>
      </c>
      <c r="C274" s="100">
        <v>4.7894363506334851E-3</v>
      </c>
      <c r="D274" s="100">
        <v>1.0011815642667203E-2</v>
      </c>
      <c r="E274" s="100">
        <v>5.154611040624835E-5</v>
      </c>
      <c r="F274" s="100">
        <v>0</v>
      </c>
      <c r="G274" s="100">
        <v>0.04</v>
      </c>
      <c r="H274" s="100">
        <v>3.7417663718882443E-2</v>
      </c>
      <c r="I274" s="100">
        <v>2.5496231708073913E-2</v>
      </c>
      <c r="J274" s="100">
        <v>7.1214038276825598E-3</v>
      </c>
      <c r="K274" s="100">
        <v>5.7682820038231775E-3</v>
      </c>
      <c r="L274" s="148">
        <v>92.438280187714923</v>
      </c>
      <c r="M274" s="148">
        <v>120</v>
      </c>
      <c r="N274" s="148">
        <v>548</v>
      </c>
      <c r="O274" s="148">
        <v>9132</v>
      </c>
      <c r="P274" s="148">
        <v>100</v>
      </c>
      <c r="Q274" s="148">
        <v>25</v>
      </c>
      <c r="R274" s="100">
        <v>0.92252656271541067</v>
      </c>
      <c r="S274" s="100">
        <v>4.0115790395317229E-2</v>
      </c>
      <c r="T274" s="100">
        <v>0.92629504624969738</v>
      </c>
      <c r="U274" s="100">
        <v>1.6167253507977235E-6</v>
      </c>
      <c r="W274" s="148">
        <v>13.501762741523354</v>
      </c>
      <c r="X274" s="149">
        <v>567.54377488698412</v>
      </c>
      <c r="Y274" s="149">
        <v>13.543003773005715</v>
      </c>
      <c r="Z274" s="149">
        <v>605.77325731023677</v>
      </c>
      <c r="AA274" s="149">
        <v>4.1241031482361024E-2</v>
      </c>
      <c r="AB274" s="149">
        <v>38.229482423252648</v>
      </c>
      <c r="AD274" s="163">
        <f t="shared" si="24"/>
        <v>1349608.7303774485</v>
      </c>
      <c r="AE274" s="163">
        <f t="shared" si="29"/>
        <v>1353694.6040432611</v>
      </c>
      <c r="AF274" s="163">
        <f t="shared" si="25"/>
        <v>4085.8736658128496</v>
      </c>
      <c r="AH274" s="165">
        <f t="shared" si="26"/>
        <v>0</v>
      </c>
      <c r="AI274" s="165">
        <f t="shared" si="27"/>
        <v>1</v>
      </c>
      <c r="AJ274" s="165">
        <f t="shared" si="28"/>
        <v>1</v>
      </c>
    </row>
    <row r="275" spans="1:36" x14ac:dyDescent="0.25">
      <c r="A275" s="47">
        <v>270</v>
      </c>
      <c r="C275" s="100">
        <v>4.53206783346517E-3</v>
      </c>
      <c r="D275" s="100">
        <v>1.1785185195529735E-2</v>
      </c>
      <c r="E275" s="100">
        <v>9.1491405446619822E-5</v>
      </c>
      <c r="F275" s="100">
        <v>0</v>
      </c>
      <c r="G275" s="100">
        <v>0.04</v>
      </c>
      <c r="H275" s="100">
        <v>3.7417663718882443E-2</v>
      </c>
      <c r="I275" s="100">
        <v>2.5496231708073913E-2</v>
      </c>
      <c r="J275" s="100">
        <v>7.1214038276825598E-3</v>
      </c>
      <c r="K275" s="100">
        <v>5.7682820038231775E-3</v>
      </c>
      <c r="L275" s="148">
        <v>92.438280187714923</v>
      </c>
      <c r="M275" s="148">
        <v>120</v>
      </c>
      <c r="N275" s="148">
        <v>548</v>
      </c>
      <c r="O275" s="148">
        <v>9132</v>
      </c>
      <c r="P275" s="148">
        <v>100</v>
      </c>
      <c r="Q275" s="148">
        <v>25</v>
      </c>
      <c r="R275" s="100">
        <v>0.65159659115889834</v>
      </c>
      <c r="S275" s="100">
        <v>0.12391725368023716</v>
      </c>
      <c r="T275" s="100">
        <v>0.35350788516573006</v>
      </c>
      <c r="U275" s="100">
        <v>1.2374064181505862E-4</v>
      </c>
      <c r="W275" s="148">
        <v>13.858121018530104</v>
      </c>
      <c r="X275" s="149">
        <v>706.83335704391459</v>
      </c>
      <c r="Y275" s="149">
        <v>13.907983831841676</v>
      </c>
      <c r="Z275" s="149">
        <v>667.59380716617568</v>
      </c>
      <c r="AA275" s="149">
        <v>4.9862813311571941E-2</v>
      </c>
      <c r="AB275" s="149">
        <v>-39.239549877738909</v>
      </c>
      <c r="AD275" s="163">
        <f t="shared" si="24"/>
        <v>1385105.2684959664</v>
      </c>
      <c r="AE275" s="163">
        <f t="shared" si="29"/>
        <v>1390130.7893770013</v>
      </c>
      <c r="AF275" s="163">
        <f t="shared" si="25"/>
        <v>5025.5208810349332</v>
      </c>
      <c r="AH275" s="165">
        <f t="shared" si="26"/>
        <v>0</v>
      </c>
      <c r="AI275" s="165">
        <f t="shared" si="27"/>
        <v>1</v>
      </c>
      <c r="AJ275" s="165">
        <f t="shared" si="28"/>
        <v>1</v>
      </c>
    </row>
    <row r="276" spans="1:36" x14ac:dyDescent="0.25">
      <c r="A276" s="47">
        <v>271</v>
      </c>
      <c r="C276" s="100">
        <v>4.8562100460115311E-3</v>
      </c>
      <c r="D276" s="100">
        <v>1.0986703827837344E-2</v>
      </c>
      <c r="E276" s="100">
        <v>1.8283199907620507E-4</v>
      </c>
      <c r="F276" s="100">
        <v>0</v>
      </c>
      <c r="G276" s="100">
        <v>0.04</v>
      </c>
      <c r="H276" s="100">
        <v>3.7417663718882443E-2</v>
      </c>
      <c r="I276" s="100">
        <v>2.5496231708073913E-2</v>
      </c>
      <c r="J276" s="100">
        <v>7.1214038276825598E-3</v>
      </c>
      <c r="K276" s="100">
        <v>5.7682820038231775E-3</v>
      </c>
      <c r="L276" s="148">
        <v>92.438280187714923</v>
      </c>
      <c r="M276" s="148">
        <v>120</v>
      </c>
      <c r="N276" s="148">
        <v>548</v>
      </c>
      <c r="O276" s="148">
        <v>9132</v>
      </c>
      <c r="P276" s="148">
        <v>100</v>
      </c>
      <c r="Q276" s="148">
        <v>25</v>
      </c>
      <c r="R276" s="100">
        <v>0.65855548134014275</v>
      </c>
      <c r="S276" s="100">
        <v>8.0088279180272025E-3</v>
      </c>
      <c r="T276" s="100">
        <v>6.2429068510423978E-2</v>
      </c>
      <c r="U276" s="100">
        <v>2.8717147489025862E-3</v>
      </c>
      <c r="W276" s="148">
        <v>13.24819513355162</v>
      </c>
      <c r="X276" s="149">
        <v>527.64241530033291</v>
      </c>
      <c r="Y276" s="149">
        <v>13.283027650393807</v>
      </c>
      <c r="Z276" s="149">
        <v>602.91775791915245</v>
      </c>
      <c r="AA276" s="149">
        <v>3.4832516842186578E-2</v>
      </c>
      <c r="AB276" s="149">
        <v>75.275342618819536</v>
      </c>
      <c r="AD276" s="163">
        <f t="shared" si="24"/>
        <v>1324291.8709398618</v>
      </c>
      <c r="AE276" s="163">
        <f t="shared" si="29"/>
        <v>1327699.8472814616</v>
      </c>
      <c r="AF276" s="163">
        <f t="shared" si="25"/>
        <v>3407.9763415998382</v>
      </c>
      <c r="AH276" s="165">
        <f t="shared" si="26"/>
        <v>0</v>
      </c>
      <c r="AI276" s="165">
        <f t="shared" si="27"/>
        <v>1</v>
      </c>
      <c r="AJ276" s="165">
        <f t="shared" si="28"/>
        <v>1</v>
      </c>
    </row>
    <row r="277" spans="1:36" x14ac:dyDescent="0.25">
      <c r="A277" s="47">
        <v>272</v>
      </c>
      <c r="C277" s="100">
        <v>6.18174402545002E-3</v>
      </c>
      <c r="D277" s="100">
        <v>8.9147416741138016E-3</v>
      </c>
      <c r="E277" s="100">
        <v>1.1498039568669238E-4</v>
      </c>
      <c r="F277" s="100">
        <v>0</v>
      </c>
      <c r="G277" s="100">
        <v>0.04</v>
      </c>
      <c r="H277" s="100">
        <v>3.7417663718882443E-2</v>
      </c>
      <c r="I277" s="100">
        <v>2.5496231708073913E-2</v>
      </c>
      <c r="J277" s="100">
        <v>7.1214038276825598E-3</v>
      </c>
      <c r="K277" s="100">
        <v>5.7682820038231775E-3</v>
      </c>
      <c r="L277" s="148">
        <v>92.438280187714923</v>
      </c>
      <c r="M277" s="148">
        <v>120</v>
      </c>
      <c r="N277" s="148">
        <v>548</v>
      </c>
      <c r="O277" s="148">
        <v>9132</v>
      </c>
      <c r="P277" s="148">
        <v>100</v>
      </c>
      <c r="Q277" s="148">
        <v>25</v>
      </c>
      <c r="R277" s="100">
        <v>0.31124901239100211</v>
      </c>
      <c r="S277" s="100">
        <v>0.33726921979713104</v>
      </c>
      <c r="T277" s="100">
        <v>0.75463519953365221</v>
      </c>
      <c r="U277" s="100">
        <v>1.6948236732946685E-4</v>
      </c>
      <c r="W277" s="148">
        <v>13.857603690998895</v>
      </c>
      <c r="X277" s="149">
        <v>549.11757410064956</v>
      </c>
      <c r="Y277" s="149">
        <v>13.894332319248358</v>
      </c>
      <c r="Z277" s="149">
        <v>635.10862825837228</v>
      </c>
      <c r="AA277" s="149">
        <v>3.6728628249463213E-2</v>
      </c>
      <c r="AB277" s="149">
        <v>85.991054157722715</v>
      </c>
      <c r="AD277" s="163">
        <f t="shared" si="24"/>
        <v>1385211.2515257888</v>
      </c>
      <c r="AE277" s="163">
        <f t="shared" si="29"/>
        <v>1388798.1232965775</v>
      </c>
      <c r="AF277" s="163">
        <f t="shared" si="25"/>
        <v>3586.8717707885985</v>
      </c>
      <c r="AH277" s="165">
        <f t="shared" si="26"/>
        <v>0</v>
      </c>
      <c r="AI277" s="165">
        <f t="shared" si="27"/>
        <v>1</v>
      </c>
      <c r="AJ277" s="165">
        <f t="shared" si="28"/>
        <v>1</v>
      </c>
    </row>
    <row r="278" spans="1:36" x14ac:dyDescent="0.25">
      <c r="A278" s="47">
        <v>273</v>
      </c>
      <c r="C278" s="100">
        <v>8.0619961762182779E-3</v>
      </c>
      <c r="D278" s="100">
        <v>1.073738917534035E-2</v>
      </c>
      <c r="E278" s="100">
        <v>7.0480572231324773E-5</v>
      </c>
      <c r="F278" s="100">
        <v>0</v>
      </c>
      <c r="G278" s="100">
        <v>0.04</v>
      </c>
      <c r="H278" s="100">
        <v>3.7417663718882443E-2</v>
      </c>
      <c r="I278" s="100">
        <v>2.5496231708073913E-2</v>
      </c>
      <c r="J278" s="100">
        <v>7.1214038276825598E-3</v>
      </c>
      <c r="K278" s="100">
        <v>5.7682820038231775E-3</v>
      </c>
      <c r="L278" s="148">
        <v>92.438280187714923</v>
      </c>
      <c r="M278" s="148">
        <v>120</v>
      </c>
      <c r="N278" s="148">
        <v>548</v>
      </c>
      <c r="O278" s="148">
        <v>9132</v>
      </c>
      <c r="P278" s="148">
        <v>100</v>
      </c>
      <c r="Q278" s="148">
        <v>25</v>
      </c>
      <c r="R278" s="100">
        <v>0.73455251290793178</v>
      </c>
      <c r="S278" s="100">
        <v>0.82275749108157759</v>
      </c>
      <c r="T278" s="100">
        <v>0.96954611082370268</v>
      </c>
      <c r="U278" s="100">
        <v>2.0631863982489619E-3</v>
      </c>
      <c r="W278" s="148">
        <v>15.162415003618031</v>
      </c>
      <c r="X278" s="149">
        <v>519.05328757851339</v>
      </c>
      <c r="Y278" s="149">
        <v>15.20597966266414</v>
      </c>
      <c r="Z278" s="149">
        <v>624.45546681547467</v>
      </c>
      <c r="AA278" s="149">
        <v>4.3564659046108289E-2</v>
      </c>
      <c r="AB278" s="149">
        <v>105.40217923696127</v>
      </c>
      <c r="AD278" s="163">
        <f t="shared" si="24"/>
        <v>1515722.4470742247</v>
      </c>
      <c r="AE278" s="163">
        <f t="shared" si="29"/>
        <v>1519973.5107995984</v>
      </c>
      <c r="AF278" s="163">
        <f t="shared" si="25"/>
        <v>4251.0637253738678</v>
      </c>
      <c r="AH278" s="165">
        <f t="shared" si="26"/>
        <v>0</v>
      </c>
      <c r="AI278" s="165">
        <f t="shared" si="27"/>
        <v>1</v>
      </c>
      <c r="AJ278" s="165">
        <f t="shared" si="28"/>
        <v>1</v>
      </c>
    </row>
    <row r="279" spans="1:36" x14ac:dyDescent="0.25">
      <c r="A279" s="47">
        <v>274</v>
      </c>
      <c r="C279" s="100">
        <v>6.0387276705695658E-3</v>
      </c>
      <c r="D279" s="100">
        <v>1.1661560971211959E-2</v>
      </c>
      <c r="E279" s="100">
        <v>2.5150321231270922E-4</v>
      </c>
      <c r="F279" s="100">
        <v>0</v>
      </c>
      <c r="G279" s="100">
        <v>0.04</v>
      </c>
      <c r="H279" s="100">
        <v>3.7417663718882443E-2</v>
      </c>
      <c r="I279" s="100">
        <v>2.5496231708073913E-2</v>
      </c>
      <c r="J279" s="100">
        <v>7.1214038276825598E-3</v>
      </c>
      <c r="K279" s="100">
        <v>5.7682820038231775E-3</v>
      </c>
      <c r="L279" s="148">
        <v>92.438280187714923</v>
      </c>
      <c r="M279" s="148">
        <v>120</v>
      </c>
      <c r="N279" s="148">
        <v>548</v>
      </c>
      <c r="O279" s="148">
        <v>9132</v>
      </c>
      <c r="P279" s="148">
        <v>100</v>
      </c>
      <c r="Q279" s="148">
        <v>25</v>
      </c>
      <c r="R279" s="100">
        <v>0.72726279610854005</v>
      </c>
      <c r="S279" s="100">
        <v>4.3438846321768976E-2</v>
      </c>
      <c r="T279" s="100">
        <v>0.72784569161732748</v>
      </c>
      <c r="U279" s="100">
        <v>0.39633206508312047</v>
      </c>
      <c r="W279" s="148">
        <v>14.497443786948676</v>
      </c>
      <c r="X279" s="149">
        <v>551.7464926608626</v>
      </c>
      <c r="Y279" s="149">
        <v>14.539469461717587</v>
      </c>
      <c r="Z279" s="149">
        <v>613.72439505522334</v>
      </c>
      <c r="AA279" s="149">
        <v>4.2025674768911614E-2</v>
      </c>
      <c r="AB279" s="149">
        <v>61.97790239436074</v>
      </c>
      <c r="AD279" s="163">
        <f t="shared" si="24"/>
        <v>1449192.6322022066</v>
      </c>
      <c r="AE279" s="163">
        <f t="shared" si="29"/>
        <v>1453333.2217767034</v>
      </c>
      <c r="AF279" s="163">
        <f t="shared" si="25"/>
        <v>4140.5895744968002</v>
      </c>
      <c r="AH279" s="165">
        <f t="shared" si="26"/>
        <v>0</v>
      </c>
      <c r="AI279" s="165">
        <f t="shared" si="27"/>
        <v>1</v>
      </c>
      <c r="AJ279" s="165">
        <f t="shared" si="28"/>
        <v>1</v>
      </c>
    </row>
    <row r="280" spans="1:36" x14ac:dyDescent="0.25">
      <c r="A280" s="47">
        <v>275</v>
      </c>
      <c r="C280" s="100">
        <v>6.3264998926776395E-3</v>
      </c>
      <c r="D280" s="100">
        <v>1.470676170067009E-2</v>
      </c>
      <c r="E280" s="100">
        <v>1.5621264973456708E-5</v>
      </c>
      <c r="F280" s="100">
        <v>0</v>
      </c>
      <c r="G280" s="100">
        <v>0.04</v>
      </c>
      <c r="H280" s="100">
        <v>3.7417663718882443E-2</v>
      </c>
      <c r="I280" s="100">
        <v>2.5496231708073913E-2</v>
      </c>
      <c r="J280" s="100">
        <v>7.1214038276825598E-3</v>
      </c>
      <c r="K280" s="100">
        <v>5.7682820038231775E-3</v>
      </c>
      <c r="L280" s="148">
        <v>92.438280187714923</v>
      </c>
      <c r="M280" s="148">
        <v>120</v>
      </c>
      <c r="N280" s="148">
        <v>548</v>
      </c>
      <c r="O280" s="148">
        <v>9132</v>
      </c>
      <c r="P280" s="148">
        <v>100</v>
      </c>
      <c r="Q280" s="148">
        <v>25</v>
      </c>
      <c r="R280" s="100">
        <v>0.82065595520312851</v>
      </c>
      <c r="S280" s="100">
        <v>0.99989570750876888</v>
      </c>
      <c r="T280" s="100">
        <v>0.96379080084089197</v>
      </c>
      <c r="U280" s="100">
        <v>1.8197472051614046E-6</v>
      </c>
      <c r="W280" s="148">
        <v>14.546051834335184</v>
      </c>
      <c r="X280" s="149">
        <v>521.71840436184698</v>
      </c>
      <c r="Y280" s="149">
        <v>14.593598506127242</v>
      </c>
      <c r="Z280" s="149">
        <v>615.16177441744514</v>
      </c>
      <c r="AA280" s="149">
        <v>4.7546671792057182E-2</v>
      </c>
      <c r="AB280" s="149">
        <v>93.443370055598166</v>
      </c>
      <c r="AD280" s="163">
        <f t="shared" si="24"/>
        <v>1454083.4650291568</v>
      </c>
      <c r="AE280" s="163">
        <f t="shared" si="29"/>
        <v>1458744.6888383068</v>
      </c>
      <c r="AF280" s="163">
        <f t="shared" si="25"/>
        <v>4661.2238091501204</v>
      </c>
      <c r="AH280" s="165">
        <f t="shared" si="26"/>
        <v>0</v>
      </c>
      <c r="AI280" s="165">
        <f t="shared" si="27"/>
        <v>1</v>
      </c>
      <c r="AJ280" s="165">
        <f t="shared" si="28"/>
        <v>1</v>
      </c>
    </row>
    <row r="281" spans="1:36" x14ac:dyDescent="0.25">
      <c r="A281" s="47">
        <v>276</v>
      </c>
      <c r="C281" s="100">
        <v>6.530342583861648E-3</v>
      </c>
      <c r="D281" s="100">
        <v>1.0371592840117263E-2</v>
      </c>
      <c r="E281" s="100">
        <v>2.5507830302684553E-4</v>
      </c>
      <c r="F281" s="100">
        <v>0</v>
      </c>
      <c r="G281" s="100">
        <v>0.04</v>
      </c>
      <c r="H281" s="100">
        <v>3.7417663718882443E-2</v>
      </c>
      <c r="I281" s="100">
        <v>2.5496231708073913E-2</v>
      </c>
      <c r="J281" s="100">
        <v>7.1214038276825598E-3</v>
      </c>
      <c r="K281" s="100">
        <v>5.7682820038231775E-3</v>
      </c>
      <c r="L281" s="148">
        <v>92.438280187714923</v>
      </c>
      <c r="M281" s="148">
        <v>120</v>
      </c>
      <c r="N281" s="148">
        <v>548</v>
      </c>
      <c r="O281" s="148">
        <v>9132</v>
      </c>
      <c r="P281" s="148">
        <v>100</v>
      </c>
      <c r="Q281" s="148">
        <v>25</v>
      </c>
      <c r="R281" s="100">
        <v>0.83613133981626453</v>
      </c>
      <c r="S281" s="100">
        <v>0.84148356252641632</v>
      </c>
      <c r="T281" s="100">
        <v>0.25957238234403124</v>
      </c>
      <c r="U281" s="100">
        <v>0.56496591703681553</v>
      </c>
      <c r="W281" s="148">
        <v>14.339099407846419</v>
      </c>
      <c r="X281" s="149">
        <v>480.43941896955005</v>
      </c>
      <c r="Y281" s="149">
        <v>14.365349471568775</v>
      </c>
      <c r="Z281" s="149">
        <v>599.17848410981048</v>
      </c>
      <c r="AA281" s="149">
        <v>2.6250063722356387E-2</v>
      </c>
      <c r="AB281" s="149">
        <v>118.73906514026044</v>
      </c>
      <c r="AD281" s="163">
        <f t="shared" si="24"/>
        <v>1433429.5013656723</v>
      </c>
      <c r="AE281" s="163">
        <f t="shared" si="29"/>
        <v>1435935.7686727678</v>
      </c>
      <c r="AF281" s="163">
        <f t="shared" si="25"/>
        <v>2506.2673070953779</v>
      </c>
      <c r="AH281" s="165">
        <f t="shared" si="26"/>
        <v>0</v>
      </c>
      <c r="AI281" s="165">
        <f t="shared" si="27"/>
        <v>1</v>
      </c>
      <c r="AJ281" s="165">
        <f t="shared" si="28"/>
        <v>1</v>
      </c>
    </row>
    <row r="282" spans="1:36" x14ac:dyDescent="0.25">
      <c r="A282" s="47">
        <v>277</v>
      </c>
      <c r="C282" s="100">
        <v>5.5027151478516112E-3</v>
      </c>
      <c r="D282" s="100">
        <v>9.9084246954780388E-3</v>
      </c>
      <c r="E282" s="100">
        <v>7.6106468849844303E-5</v>
      </c>
      <c r="F282" s="100">
        <v>0</v>
      </c>
      <c r="G282" s="100">
        <v>0.04</v>
      </c>
      <c r="H282" s="100">
        <v>3.7417663718882443E-2</v>
      </c>
      <c r="I282" s="100">
        <v>2.5496231708073913E-2</v>
      </c>
      <c r="J282" s="100">
        <v>7.1214038276825598E-3</v>
      </c>
      <c r="K282" s="100">
        <v>5.7682820038231775E-3</v>
      </c>
      <c r="L282" s="148">
        <v>92.438280187714923</v>
      </c>
      <c r="M282" s="148">
        <v>120</v>
      </c>
      <c r="N282" s="148">
        <v>548</v>
      </c>
      <c r="O282" s="148">
        <v>9132</v>
      </c>
      <c r="P282" s="148">
        <v>100</v>
      </c>
      <c r="Q282" s="148">
        <v>25</v>
      </c>
      <c r="R282" s="100">
        <v>0.62299275240424545</v>
      </c>
      <c r="S282" s="100">
        <v>0.41487916649046319</v>
      </c>
      <c r="T282" s="100">
        <v>6.0211436867418082E-2</v>
      </c>
      <c r="U282" s="100">
        <v>0.73084570229384105</v>
      </c>
      <c r="W282" s="148">
        <v>14.971078250414017</v>
      </c>
      <c r="X282" s="149">
        <v>581.44804876900571</v>
      </c>
      <c r="Y282" s="149">
        <v>15.041440240025935</v>
      </c>
      <c r="Z282" s="149">
        <v>632.42999024017251</v>
      </c>
      <c r="AA282" s="149">
        <v>7.0361989611917863E-2</v>
      </c>
      <c r="AB282" s="149">
        <v>50.981941471166806</v>
      </c>
      <c r="AD282" s="163">
        <f t="shared" si="24"/>
        <v>1496526.3769926326</v>
      </c>
      <c r="AE282" s="163">
        <f t="shared" si="29"/>
        <v>1503511.5940123533</v>
      </c>
      <c r="AF282" s="163">
        <f t="shared" si="25"/>
        <v>6985.2170197206196</v>
      </c>
      <c r="AH282" s="165">
        <f t="shared" si="26"/>
        <v>0</v>
      </c>
      <c r="AI282" s="165">
        <f t="shared" si="27"/>
        <v>1</v>
      </c>
      <c r="AJ282" s="165">
        <f t="shared" si="28"/>
        <v>1</v>
      </c>
    </row>
    <row r="283" spans="1:36" x14ac:dyDescent="0.25">
      <c r="A283" s="47">
        <v>278</v>
      </c>
      <c r="C283" s="100">
        <v>4.7480306586603896E-3</v>
      </c>
      <c r="D283" s="100">
        <v>1.129155863076973E-2</v>
      </c>
      <c r="E283" s="100">
        <v>1.3002419463448156E-4</v>
      </c>
      <c r="F283" s="100">
        <v>0</v>
      </c>
      <c r="G283" s="100">
        <v>0.04</v>
      </c>
      <c r="H283" s="100">
        <v>3.7417663718882443E-2</v>
      </c>
      <c r="I283" s="100">
        <v>2.5496231708073913E-2</v>
      </c>
      <c r="J283" s="100">
        <v>7.1214038276825598E-3</v>
      </c>
      <c r="K283" s="100">
        <v>5.7682820038231775E-3</v>
      </c>
      <c r="L283" s="148">
        <v>92.438280187714923</v>
      </c>
      <c r="M283" s="148">
        <v>120</v>
      </c>
      <c r="N283" s="148">
        <v>548</v>
      </c>
      <c r="O283" s="148">
        <v>9132</v>
      </c>
      <c r="P283" s="148">
        <v>100</v>
      </c>
      <c r="Q283" s="148">
        <v>25</v>
      </c>
      <c r="R283" s="100">
        <v>0.75446471015617278</v>
      </c>
      <c r="S283" s="100">
        <v>0.87307497695339209</v>
      </c>
      <c r="T283" s="100">
        <v>6.4429288555786666E-3</v>
      </c>
      <c r="U283" s="100">
        <v>6.275987780114417E-2</v>
      </c>
      <c r="W283" s="148">
        <v>14.419244296375602</v>
      </c>
      <c r="X283" s="149">
        <v>553.67341878071272</v>
      </c>
      <c r="Y283" s="149">
        <v>14.473509929842333</v>
      </c>
      <c r="Z283" s="149">
        <v>605.33830876832224</v>
      </c>
      <c r="AA283" s="149">
        <v>5.4265633466730634E-2</v>
      </c>
      <c r="AB283" s="149">
        <v>51.664889987609513</v>
      </c>
      <c r="AD283" s="163">
        <f t="shared" si="24"/>
        <v>1441370.7562187794</v>
      </c>
      <c r="AE283" s="163">
        <f t="shared" si="29"/>
        <v>1446745.6546754648</v>
      </c>
      <c r="AF283" s="163">
        <f t="shared" si="25"/>
        <v>5374.8984566854542</v>
      </c>
      <c r="AH283" s="165">
        <f t="shared" si="26"/>
        <v>0</v>
      </c>
      <c r="AI283" s="165">
        <f t="shared" si="27"/>
        <v>1</v>
      </c>
      <c r="AJ283" s="165">
        <f t="shared" si="28"/>
        <v>1</v>
      </c>
    </row>
    <row r="284" spans="1:36" x14ac:dyDescent="0.25">
      <c r="A284" s="47">
        <v>279</v>
      </c>
      <c r="C284" s="100">
        <v>6.4584988943086064E-3</v>
      </c>
      <c r="D284" s="100">
        <v>1.1807732310922692E-2</v>
      </c>
      <c r="E284" s="100">
        <v>1.6996847648504686E-5</v>
      </c>
      <c r="F284" s="100">
        <v>0</v>
      </c>
      <c r="G284" s="100">
        <v>0.04</v>
      </c>
      <c r="H284" s="100">
        <v>3.7417663718882443E-2</v>
      </c>
      <c r="I284" s="100">
        <v>2.5496231708073913E-2</v>
      </c>
      <c r="J284" s="100">
        <v>7.1214038276825598E-3</v>
      </c>
      <c r="K284" s="100">
        <v>5.7682820038231775E-3</v>
      </c>
      <c r="L284" s="148">
        <v>92.438280187714923</v>
      </c>
      <c r="M284" s="148">
        <v>120</v>
      </c>
      <c r="N284" s="148">
        <v>548</v>
      </c>
      <c r="O284" s="148">
        <v>9132</v>
      </c>
      <c r="P284" s="148">
        <v>100</v>
      </c>
      <c r="Q284" s="148">
        <v>25</v>
      </c>
      <c r="R284" s="100">
        <v>0.63157464241673533</v>
      </c>
      <c r="S284" s="100">
        <v>7.1159119713195537E-2</v>
      </c>
      <c r="T284" s="100">
        <v>3.9202846878179369E-2</v>
      </c>
      <c r="U284" s="100">
        <v>0.9978169032446027</v>
      </c>
      <c r="W284" s="148">
        <v>13.81530173382389</v>
      </c>
      <c r="X284" s="149">
        <v>519.70297525070032</v>
      </c>
      <c r="Y284" s="149">
        <v>13.85967734410373</v>
      </c>
      <c r="Z284" s="149">
        <v>598.36542350100774</v>
      </c>
      <c r="AA284" s="149">
        <v>4.4375610279839606E-2</v>
      </c>
      <c r="AB284" s="149">
        <v>78.66244825030742</v>
      </c>
      <c r="AD284" s="163">
        <f t="shared" si="24"/>
        <v>1381010.4704071383</v>
      </c>
      <c r="AE284" s="163">
        <f t="shared" si="29"/>
        <v>1385369.368986872</v>
      </c>
      <c r="AF284" s="163">
        <f t="shared" si="25"/>
        <v>4358.8985797336527</v>
      </c>
      <c r="AH284" s="165">
        <f t="shared" si="26"/>
        <v>0</v>
      </c>
      <c r="AI284" s="165">
        <f t="shared" si="27"/>
        <v>1</v>
      </c>
      <c r="AJ284" s="165">
        <f t="shared" si="28"/>
        <v>1</v>
      </c>
    </row>
    <row r="285" spans="1:36" x14ac:dyDescent="0.25">
      <c r="A285" s="47">
        <v>280</v>
      </c>
      <c r="C285" s="100">
        <v>7.2886954992675834E-3</v>
      </c>
      <c r="D285" s="100">
        <v>1.5340312034922254E-2</v>
      </c>
      <c r="E285" s="100">
        <v>4.7598781992675679E-5</v>
      </c>
      <c r="F285" s="100">
        <v>0</v>
      </c>
      <c r="G285" s="100">
        <v>0.04</v>
      </c>
      <c r="H285" s="100">
        <v>3.7417663718882443E-2</v>
      </c>
      <c r="I285" s="100">
        <v>2.5496231708073913E-2</v>
      </c>
      <c r="J285" s="100">
        <v>7.1214038276825598E-3</v>
      </c>
      <c r="K285" s="100">
        <v>5.7682820038231775E-3</v>
      </c>
      <c r="L285" s="148">
        <v>92.438280187714923</v>
      </c>
      <c r="M285" s="148">
        <v>120</v>
      </c>
      <c r="N285" s="148">
        <v>548</v>
      </c>
      <c r="O285" s="148">
        <v>9132</v>
      </c>
      <c r="P285" s="148">
        <v>100</v>
      </c>
      <c r="Q285" s="148">
        <v>25</v>
      </c>
      <c r="R285" s="100">
        <v>0.56507596986785513</v>
      </c>
      <c r="S285" s="100">
        <v>0.69540153016915818</v>
      </c>
      <c r="T285" s="100">
        <v>0.59267325542773586</v>
      </c>
      <c r="U285" s="100">
        <v>5.034748989344815E-4</v>
      </c>
      <c r="W285" s="148">
        <v>14.50003371162169</v>
      </c>
      <c r="X285" s="149">
        <v>600.85874493694041</v>
      </c>
      <c r="Y285" s="149">
        <v>14.536605954933165</v>
      </c>
      <c r="Z285" s="149">
        <v>653.17700007893745</v>
      </c>
      <c r="AA285" s="149">
        <v>3.6572243311475461E-2</v>
      </c>
      <c r="AB285" s="149">
        <v>52.318255141997042</v>
      </c>
      <c r="AD285" s="163">
        <f t="shared" si="24"/>
        <v>1449402.5124172319</v>
      </c>
      <c r="AE285" s="163">
        <f t="shared" si="29"/>
        <v>1453007.4184932376</v>
      </c>
      <c r="AF285" s="163">
        <f t="shared" si="25"/>
        <v>3604.906076005549</v>
      </c>
      <c r="AH285" s="165">
        <f t="shared" si="26"/>
        <v>0</v>
      </c>
      <c r="AI285" s="165">
        <f t="shared" si="27"/>
        <v>1</v>
      </c>
      <c r="AJ285" s="165">
        <f t="shared" si="28"/>
        <v>1</v>
      </c>
    </row>
    <row r="286" spans="1:36" x14ac:dyDescent="0.25">
      <c r="A286" s="47">
        <v>281</v>
      </c>
      <c r="C286" s="100">
        <v>3.1776358848565477E-3</v>
      </c>
      <c r="D286" s="100">
        <v>1.1305735609781405E-2</v>
      </c>
      <c r="E286" s="100">
        <v>5.6244987488351939E-4</v>
      </c>
      <c r="F286" s="100">
        <v>0</v>
      </c>
      <c r="G286" s="100">
        <v>0.04</v>
      </c>
      <c r="H286" s="100">
        <v>3.7417663718882443E-2</v>
      </c>
      <c r="I286" s="100">
        <v>2.5496231708073913E-2</v>
      </c>
      <c r="J286" s="100">
        <v>7.1214038276825598E-3</v>
      </c>
      <c r="K286" s="100">
        <v>5.7682820038231775E-3</v>
      </c>
      <c r="L286" s="148">
        <v>92.438280187714923</v>
      </c>
      <c r="M286" s="148">
        <v>120</v>
      </c>
      <c r="N286" s="148">
        <v>548</v>
      </c>
      <c r="O286" s="148">
        <v>9132</v>
      </c>
      <c r="P286" s="148">
        <v>100</v>
      </c>
      <c r="Q286" s="148">
        <v>25</v>
      </c>
      <c r="R286" s="100">
        <v>0.75105559174015735</v>
      </c>
      <c r="S286" s="100">
        <v>0.92380300985740649</v>
      </c>
      <c r="T286" s="100">
        <v>5.2609266491132727E-2</v>
      </c>
      <c r="U286" s="100">
        <v>0.98856021791980353</v>
      </c>
      <c r="W286" s="148">
        <v>14.618886477934346</v>
      </c>
      <c r="X286" s="149">
        <v>535.59006749494063</v>
      </c>
      <c r="Y286" s="149">
        <v>14.71920011653547</v>
      </c>
      <c r="Z286" s="149">
        <v>617.74778832788627</v>
      </c>
      <c r="AA286" s="149">
        <v>0.10031363860112386</v>
      </c>
      <c r="AB286" s="149">
        <v>82.157720832945643</v>
      </c>
      <c r="AD286" s="163">
        <f t="shared" si="24"/>
        <v>1461353.0577259397</v>
      </c>
      <c r="AE286" s="163">
        <f t="shared" si="29"/>
        <v>1471302.263865219</v>
      </c>
      <c r="AF286" s="163">
        <f t="shared" si="25"/>
        <v>9949.2061392794403</v>
      </c>
      <c r="AH286" s="165">
        <f t="shared" si="26"/>
        <v>0</v>
      </c>
      <c r="AI286" s="165">
        <f t="shared" si="27"/>
        <v>1</v>
      </c>
      <c r="AJ286" s="165">
        <f t="shared" si="28"/>
        <v>1</v>
      </c>
    </row>
    <row r="287" spans="1:36" x14ac:dyDescent="0.25">
      <c r="A287" s="47">
        <v>282</v>
      </c>
      <c r="C287" s="100">
        <v>7.1196150641409384E-3</v>
      </c>
      <c r="D287" s="100">
        <v>1.1297272970547933E-2</v>
      </c>
      <c r="E287" s="100">
        <v>1.7144930024504124E-4</v>
      </c>
      <c r="F287" s="100">
        <v>0</v>
      </c>
      <c r="G287" s="100">
        <v>0.04</v>
      </c>
      <c r="H287" s="100">
        <v>3.7417663718882443E-2</v>
      </c>
      <c r="I287" s="100">
        <v>2.5496231708073913E-2</v>
      </c>
      <c r="J287" s="100">
        <v>7.1214038276825598E-3</v>
      </c>
      <c r="K287" s="100">
        <v>5.7682820038231775E-3</v>
      </c>
      <c r="L287" s="148">
        <v>92.438280187714923</v>
      </c>
      <c r="M287" s="148">
        <v>120</v>
      </c>
      <c r="N287" s="148">
        <v>548</v>
      </c>
      <c r="O287" s="148">
        <v>9132</v>
      </c>
      <c r="P287" s="148">
        <v>100</v>
      </c>
      <c r="Q287" s="148">
        <v>25</v>
      </c>
      <c r="R287" s="100">
        <v>0.61787507816354714</v>
      </c>
      <c r="S287" s="100">
        <v>5.2014893320318067E-3</v>
      </c>
      <c r="T287" s="100">
        <v>0.99817308151727269</v>
      </c>
      <c r="U287" s="100">
        <v>6.5960411384253945E-2</v>
      </c>
      <c r="W287" s="148">
        <v>14.737143301788869</v>
      </c>
      <c r="X287" s="149">
        <v>477.34780956191457</v>
      </c>
      <c r="Y287" s="149">
        <v>14.811754498284243</v>
      </c>
      <c r="Z287" s="149">
        <v>598.67209637495012</v>
      </c>
      <c r="AA287" s="149">
        <v>7.4611196495373733E-2</v>
      </c>
      <c r="AB287" s="149">
        <v>121.32428681303554</v>
      </c>
      <c r="AD287" s="163">
        <f t="shared" si="24"/>
        <v>1473236.9823693249</v>
      </c>
      <c r="AE287" s="163">
        <f t="shared" si="29"/>
        <v>1480576.7777320493</v>
      </c>
      <c r="AF287" s="163">
        <f t="shared" si="25"/>
        <v>7339.7953627243378</v>
      </c>
      <c r="AH287" s="165">
        <f t="shared" si="26"/>
        <v>0</v>
      </c>
      <c r="AI287" s="165">
        <f t="shared" si="27"/>
        <v>1</v>
      </c>
      <c r="AJ287" s="165">
        <f t="shared" si="28"/>
        <v>1</v>
      </c>
    </row>
    <row r="288" spans="1:36" x14ac:dyDescent="0.25">
      <c r="A288" s="47">
        <v>283</v>
      </c>
      <c r="C288" s="100">
        <v>5.2867527824913118E-3</v>
      </c>
      <c r="D288" s="100">
        <v>9.7826961668474044E-3</v>
      </c>
      <c r="E288" s="100">
        <v>5.9687780948923779E-6</v>
      </c>
      <c r="F288" s="100">
        <v>0</v>
      </c>
      <c r="G288" s="100">
        <v>0.04</v>
      </c>
      <c r="H288" s="100">
        <v>3.7417663718882443E-2</v>
      </c>
      <c r="I288" s="100">
        <v>2.5496231708073913E-2</v>
      </c>
      <c r="J288" s="100">
        <v>7.1214038276825598E-3</v>
      </c>
      <c r="K288" s="100">
        <v>5.7682820038231775E-3</v>
      </c>
      <c r="L288" s="148">
        <v>92.438280187714923</v>
      </c>
      <c r="M288" s="148">
        <v>120</v>
      </c>
      <c r="N288" s="148">
        <v>548</v>
      </c>
      <c r="O288" s="148">
        <v>9132</v>
      </c>
      <c r="P288" s="148">
        <v>100</v>
      </c>
      <c r="Q288" s="148">
        <v>25</v>
      </c>
      <c r="R288" s="100">
        <v>0.51173938189872537</v>
      </c>
      <c r="S288" s="100">
        <v>0.8268287386294505</v>
      </c>
      <c r="T288" s="100">
        <v>0.57599704791565887</v>
      </c>
      <c r="U288" s="100">
        <v>2.4878826821916097E-2</v>
      </c>
      <c r="W288" s="148">
        <v>15.545105456390932</v>
      </c>
      <c r="X288" s="149">
        <v>445.73152115981696</v>
      </c>
      <c r="Y288" s="149">
        <v>15.60705906056382</v>
      </c>
      <c r="Z288" s="149">
        <v>588.41898214719185</v>
      </c>
      <c r="AA288" s="149">
        <v>6.1953604172888532E-2</v>
      </c>
      <c r="AB288" s="149">
        <v>142.68746098737489</v>
      </c>
      <c r="AD288" s="163">
        <f t="shared" si="24"/>
        <v>1554064.8141179334</v>
      </c>
      <c r="AE288" s="163">
        <f t="shared" si="29"/>
        <v>1560117.4870742348</v>
      </c>
      <c r="AF288" s="163">
        <f t="shared" si="25"/>
        <v>6052.6729563014787</v>
      </c>
      <c r="AH288" s="165">
        <f t="shared" si="26"/>
        <v>0</v>
      </c>
      <c r="AI288" s="165">
        <f t="shared" si="27"/>
        <v>1</v>
      </c>
      <c r="AJ288" s="165">
        <f t="shared" si="28"/>
        <v>1</v>
      </c>
    </row>
    <row r="289" spans="1:36" x14ac:dyDescent="0.25">
      <c r="A289" s="47">
        <v>284</v>
      </c>
      <c r="C289" s="100">
        <v>7.106767794185509E-3</v>
      </c>
      <c r="D289" s="100">
        <v>1.0039413060005333E-2</v>
      </c>
      <c r="E289" s="100">
        <v>2.6778342678368539E-4</v>
      </c>
      <c r="F289" s="100">
        <v>0</v>
      </c>
      <c r="G289" s="100">
        <v>0.04</v>
      </c>
      <c r="H289" s="100">
        <v>3.7417663718882443E-2</v>
      </c>
      <c r="I289" s="100">
        <v>2.5496231708073913E-2</v>
      </c>
      <c r="J289" s="100">
        <v>7.1214038276825598E-3</v>
      </c>
      <c r="K289" s="100">
        <v>5.7682820038231775E-3</v>
      </c>
      <c r="L289" s="148">
        <v>92.438280187714923</v>
      </c>
      <c r="M289" s="148">
        <v>120</v>
      </c>
      <c r="N289" s="148">
        <v>548</v>
      </c>
      <c r="O289" s="148">
        <v>9132</v>
      </c>
      <c r="P289" s="148">
        <v>100</v>
      </c>
      <c r="Q289" s="148">
        <v>25</v>
      </c>
      <c r="R289" s="100">
        <v>0.81816705797893396</v>
      </c>
      <c r="S289" s="100">
        <v>0.74896171391128852</v>
      </c>
      <c r="T289" s="100">
        <v>0.13756296485553354</v>
      </c>
      <c r="U289" s="100">
        <v>8.82319587298231E-4</v>
      </c>
      <c r="W289" s="148">
        <v>14.846691308758722</v>
      </c>
      <c r="X289" s="149">
        <v>468.6228230638572</v>
      </c>
      <c r="Y289" s="149">
        <v>14.883745645278523</v>
      </c>
      <c r="Z289" s="149">
        <v>592.30332996614788</v>
      </c>
      <c r="AA289" s="149">
        <v>3.7054336519801723E-2</v>
      </c>
      <c r="AB289" s="149">
        <v>123.68050690229069</v>
      </c>
      <c r="AD289" s="163">
        <f t="shared" si="24"/>
        <v>1484200.5080528085</v>
      </c>
      <c r="AE289" s="163">
        <f t="shared" si="29"/>
        <v>1487782.261197886</v>
      </c>
      <c r="AF289" s="163">
        <f t="shared" si="25"/>
        <v>3581.7531450778815</v>
      </c>
      <c r="AH289" s="165">
        <f t="shared" si="26"/>
        <v>0</v>
      </c>
      <c r="AI289" s="165">
        <f t="shared" si="27"/>
        <v>1</v>
      </c>
      <c r="AJ289" s="165">
        <f t="shared" si="28"/>
        <v>1</v>
      </c>
    </row>
    <row r="290" spans="1:36" x14ac:dyDescent="0.25">
      <c r="A290" s="47">
        <v>285</v>
      </c>
      <c r="C290" s="100">
        <v>5.679381622645141E-3</v>
      </c>
      <c r="D290" s="100">
        <v>1.1524015017311907E-2</v>
      </c>
      <c r="E290" s="100">
        <v>6.7828160236297564E-7</v>
      </c>
      <c r="F290" s="100">
        <v>0</v>
      </c>
      <c r="G290" s="100">
        <v>0.04</v>
      </c>
      <c r="H290" s="100">
        <v>3.7417663718882443E-2</v>
      </c>
      <c r="I290" s="100">
        <v>2.5496231708073913E-2</v>
      </c>
      <c r="J290" s="100">
        <v>7.1214038276825598E-3</v>
      </c>
      <c r="K290" s="100">
        <v>5.7682820038231775E-3</v>
      </c>
      <c r="L290" s="148">
        <v>92.438280187714923</v>
      </c>
      <c r="M290" s="148">
        <v>120</v>
      </c>
      <c r="N290" s="148">
        <v>548</v>
      </c>
      <c r="O290" s="148">
        <v>9132</v>
      </c>
      <c r="P290" s="148">
        <v>100</v>
      </c>
      <c r="Q290" s="148">
        <v>25</v>
      </c>
      <c r="R290" s="100">
        <v>0.68253233407770419</v>
      </c>
      <c r="S290" s="100">
        <v>0.91421407795039511</v>
      </c>
      <c r="T290" s="100">
        <v>0.19804981491807672</v>
      </c>
      <c r="U290" s="100">
        <v>0.52465474806522994</v>
      </c>
      <c r="W290" s="148">
        <v>14.210115568148735</v>
      </c>
      <c r="X290" s="149">
        <v>523.90489113955141</v>
      </c>
      <c r="Y290" s="149">
        <v>14.257476135069259</v>
      </c>
      <c r="Z290" s="149">
        <v>600.84064759566525</v>
      </c>
      <c r="AA290" s="149">
        <v>4.736056692052415E-2</v>
      </c>
      <c r="AB290" s="149">
        <v>76.935756456113836</v>
      </c>
      <c r="AD290" s="163">
        <f t="shared" si="24"/>
        <v>1420487.651923734</v>
      </c>
      <c r="AE290" s="163">
        <f t="shared" si="29"/>
        <v>1425146.7728593303</v>
      </c>
      <c r="AF290" s="163">
        <f t="shared" si="25"/>
        <v>4659.120935596301</v>
      </c>
      <c r="AH290" s="165">
        <f t="shared" si="26"/>
        <v>0</v>
      </c>
      <c r="AI290" s="165">
        <f t="shared" si="27"/>
        <v>1</v>
      </c>
      <c r="AJ290" s="165">
        <f t="shared" si="28"/>
        <v>1</v>
      </c>
    </row>
    <row r="291" spans="1:36" x14ac:dyDescent="0.25">
      <c r="A291" s="47">
        <v>286</v>
      </c>
      <c r="C291" s="100">
        <v>3.4156772466509941E-3</v>
      </c>
      <c r="D291" s="100">
        <v>1.6983400665850246E-2</v>
      </c>
      <c r="E291" s="100">
        <v>5.8616003563749552E-5</v>
      </c>
      <c r="F291" s="100">
        <v>0</v>
      </c>
      <c r="G291" s="100">
        <v>0.04</v>
      </c>
      <c r="H291" s="100">
        <v>3.7417663718882443E-2</v>
      </c>
      <c r="I291" s="100">
        <v>2.5496231708073913E-2</v>
      </c>
      <c r="J291" s="100">
        <v>7.1214038276825598E-3</v>
      </c>
      <c r="K291" s="100">
        <v>5.7682820038231775E-3</v>
      </c>
      <c r="L291" s="148">
        <v>92.438280187714923</v>
      </c>
      <c r="M291" s="148">
        <v>120</v>
      </c>
      <c r="N291" s="148">
        <v>548</v>
      </c>
      <c r="O291" s="148">
        <v>9132</v>
      </c>
      <c r="P291" s="148">
        <v>100</v>
      </c>
      <c r="Q291" s="148">
        <v>25</v>
      </c>
      <c r="R291" s="100">
        <v>0.53897237870157455</v>
      </c>
      <c r="S291" s="100">
        <v>0.38844053150930047</v>
      </c>
      <c r="T291" s="100">
        <v>0.72157212199131049</v>
      </c>
      <c r="U291" s="100">
        <v>2.2671862565377906E-3</v>
      </c>
      <c r="W291" s="148">
        <v>14.243515858440697</v>
      </c>
      <c r="X291" s="149">
        <v>482.52556736160534</v>
      </c>
      <c r="Y291" s="149">
        <v>14.276093579341856</v>
      </c>
      <c r="Z291" s="149">
        <v>608.22052608911804</v>
      </c>
      <c r="AA291" s="149">
        <v>3.2577720901159068E-2</v>
      </c>
      <c r="AB291" s="149">
        <v>125.6949587275127</v>
      </c>
      <c r="AD291" s="163">
        <f t="shared" si="24"/>
        <v>1423869.0602767081</v>
      </c>
      <c r="AE291" s="163">
        <f t="shared" si="29"/>
        <v>1427001.1374080963</v>
      </c>
      <c r="AF291" s="163">
        <f t="shared" si="25"/>
        <v>3132.0771313883943</v>
      </c>
      <c r="AH291" s="165">
        <f t="shared" si="26"/>
        <v>0</v>
      </c>
      <c r="AI291" s="165">
        <f t="shared" si="27"/>
        <v>1</v>
      </c>
      <c r="AJ291" s="165">
        <f t="shared" si="28"/>
        <v>1</v>
      </c>
    </row>
    <row r="292" spans="1:36" x14ac:dyDescent="0.25">
      <c r="A292" s="47">
        <v>287</v>
      </c>
      <c r="C292" s="100">
        <v>5.7309178771353109E-3</v>
      </c>
      <c r="D292" s="100">
        <v>1.1115049376050854E-2</v>
      </c>
      <c r="E292" s="100">
        <v>7.3518555574927138E-5</v>
      </c>
      <c r="F292" s="100">
        <v>0</v>
      </c>
      <c r="G292" s="100">
        <v>0.04</v>
      </c>
      <c r="H292" s="100">
        <v>3.7417663718882443E-2</v>
      </c>
      <c r="I292" s="100">
        <v>2.5496231708073913E-2</v>
      </c>
      <c r="J292" s="100">
        <v>7.1214038276825598E-3</v>
      </c>
      <c r="K292" s="100">
        <v>5.7682820038231775E-3</v>
      </c>
      <c r="L292" s="148">
        <v>92.438280187714923</v>
      </c>
      <c r="M292" s="148">
        <v>120</v>
      </c>
      <c r="N292" s="148">
        <v>548</v>
      </c>
      <c r="O292" s="148">
        <v>9132</v>
      </c>
      <c r="P292" s="148">
        <v>100</v>
      </c>
      <c r="Q292" s="148">
        <v>25</v>
      </c>
      <c r="R292" s="100">
        <v>0.61608552921975379</v>
      </c>
      <c r="S292" s="100">
        <v>0.4072088131147189</v>
      </c>
      <c r="T292" s="100">
        <v>0.25410314747620349</v>
      </c>
      <c r="U292" s="100">
        <v>0.928003571613079</v>
      </c>
      <c r="W292" s="148">
        <v>14.011879571622673</v>
      </c>
      <c r="X292" s="149">
        <v>454.77008467355256</v>
      </c>
      <c r="Y292" s="149">
        <v>14.04464044370209</v>
      </c>
      <c r="Z292" s="149">
        <v>596.4020735048905</v>
      </c>
      <c r="AA292" s="149">
        <v>3.2760872079416359E-2</v>
      </c>
      <c r="AB292" s="149">
        <v>141.63198883133794</v>
      </c>
      <c r="AD292" s="163">
        <f t="shared" si="24"/>
        <v>1400733.1870775938</v>
      </c>
      <c r="AE292" s="163">
        <f t="shared" si="29"/>
        <v>1403867.642296704</v>
      </c>
      <c r="AF292" s="163">
        <f t="shared" si="25"/>
        <v>3134.455219110298</v>
      </c>
      <c r="AH292" s="165">
        <f t="shared" si="26"/>
        <v>0</v>
      </c>
      <c r="AI292" s="165">
        <f t="shared" si="27"/>
        <v>1</v>
      </c>
      <c r="AJ292" s="165">
        <f t="shared" si="28"/>
        <v>1</v>
      </c>
    </row>
    <row r="293" spans="1:36" x14ac:dyDescent="0.25">
      <c r="A293" s="47">
        <v>288</v>
      </c>
      <c r="C293" s="100">
        <v>6.2948602591565983E-3</v>
      </c>
      <c r="D293" s="100">
        <v>9.5836062300722318E-3</v>
      </c>
      <c r="E293" s="100">
        <v>9.7704477458601462E-6</v>
      </c>
      <c r="F293" s="100">
        <v>0</v>
      </c>
      <c r="G293" s="100">
        <v>0.04</v>
      </c>
      <c r="H293" s="100">
        <v>3.7417663718882443E-2</v>
      </c>
      <c r="I293" s="100">
        <v>2.5496231708073913E-2</v>
      </c>
      <c r="J293" s="100">
        <v>7.1214038276825598E-3</v>
      </c>
      <c r="K293" s="100">
        <v>5.7682820038231775E-3</v>
      </c>
      <c r="L293" s="148">
        <v>92.438280187714923</v>
      </c>
      <c r="M293" s="148">
        <v>120</v>
      </c>
      <c r="N293" s="148">
        <v>548</v>
      </c>
      <c r="O293" s="148">
        <v>9132</v>
      </c>
      <c r="P293" s="148">
        <v>100</v>
      </c>
      <c r="Q293" s="148">
        <v>25</v>
      </c>
      <c r="R293" s="100">
        <v>0.80976312518126636</v>
      </c>
      <c r="S293" s="100">
        <v>0.99999730567802958</v>
      </c>
      <c r="T293" s="100">
        <v>1.681449229809039E-2</v>
      </c>
      <c r="U293" s="100">
        <v>1.4953473105134422E-2</v>
      </c>
      <c r="W293" s="148">
        <v>15.206161294359836</v>
      </c>
      <c r="X293" s="149">
        <v>454.24177081462807</v>
      </c>
      <c r="Y293" s="149">
        <v>15.222203474365035</v>
      </c>
      <c r="Z293" s="149">
        <v>624.11346877914821</v>
      </c>
      <c r="AA293" s="149">
        <v>1.6042180005198858E-2</v>
      </c>
      <c r="AB293" s="149">
        <v>169.87169796452014</v>
      </c>
      <c r="AD293" s="163">
        <f t="shared" si="24"/>
        <v>1520161.8876651688</v>
      </c>
      <c r="AE293" s="163">
        <f t="shared" si="29"/>
        <v>1521596.2339677243</v>
      </c>
      <c r="AF293" s="163">
        <f t="shared" si="25"/>
        <v>1434.3463025553658</v>
      </c>
      <c r="AH293" s="165">
        <f t="shared" si="26"/>
        <v>0</v>
      </c>
      <c r="AI293" s="165">
        <f t="shared" si="27"/>
        <v>1</v>
      </c>
      <c r="AJ293" s="165">
        <f t="shared" si="28"/>
        <v>1</v>
      </c>
    </row>
    <row r="294" spans="1:36" x14ac:dyDescent="0.25">
      <c r="A294" s="47">
        <v>289</v>
      </c>
      <c r="C294" s="100">
        <v>5.8789320231723563E-3</v>
      </c>
      <c r="D294" s="100">
        <v>1.3251867272193629E-2</v>
      </c>
      <c r="E294" s="100">
        <v>5.713116847208772E-7</v>
      </c>
      <c r="F294" s="100">
        <v>0</v>
      </c>
      <c r="G294" s="100">
        <v>0.04</v>
      </c>
      <c r="H294" s="100">
        <v>3.7417663718882443E-2</v>
      </c>
      <c r="I294" s="100">
        <v>2.5496231708073913E-2</v>
      </c>
      <c r="J294" s="100">
        <v>7.1214038276825598E-3</v>
      </c>
      <c r="K294" s="100">
        <v>5.7682820038231775E-3</v>
      </c>
      <c r="L294" s="148">
        <v>92.438280187714923</v>
      </c>
      <c r="M294" s="148">
        <v>120</v>
      </c>
      <c r="N294" s="148">
        <v>548</v>
      </c>
      <c r="O294" s="148">
        <v>9132</v>
      </c>
      <c r="P294" s="148">
        <v>100</v>
      </c>
      <c r="Q294" s="148">
        <v>25</v>
      </c>
      <c r="R294" s="100">
        <v>0.63095688018384255</v>
      </c>
      <c r="S294" s="100">
        <v>0.82399546047182892</v>
      </c>
      <c r="T294" s="100">
        <v>0.43253940924737155</v>
      </c>
      <c r="U294" s="100">
        <v>0.93726412406732196</v>
      </c>
      <c r="W294" s="148">
        <v>13.790039931608515</v>
      </c>
      <c r="X294" s="149">
        <v>489.40672202848356</v>
      </c>
      <c r="Y294" s="149">
        <v>13.801760348078934</v>
      </c>
      <c r="Z294" s="149">
        <v>603.95810463666862</v>
      </c>
      <c r="AA294" s="149">
        <v>1.1720416470419437E-2</v>
      </c>
      <c r="AB294" s="149">
        <v>114.55138260818507</v>
      </c>
      <c r="AD294" s="163">
        <f t="shared" si="24"/>
        <v>1378514.586438823</v>
      </c>
      <c r="AE294" s="163">
        <f t="shared" si="29"/>
        <v>1379572.0767032567</v>
      </c>
      <c r="AF294" s="163">
        <f t="shared" si="25"/>
        <v>1057.4902644337585</v>
      </c>
      <c r="AH294" s="165">
        <f t="shared" si="26"/>
        <v>0</v>
      </c>
      <c r="AI294" s="165">
        <f t="shared" si="27"/>
        <v>1</v>
      </c>
      <c r="AJ294" s="165">
        <f t="shared" si="28"/>
        <v>1</v>
      </c>
    </row>
    <row r="295" spans="1:36" x14ac:dyDescent="0.25">
      <c r="A295" s="47">
        <v>290</v>
      </c>
      <c r="C295" s="100">
        <v>5.874510512523301E-3</v>
      </c>
      <c r="D295" s="100">
        <v>1.1594504063177968E-2</v>
      </c>
      <c r="E295" s="100">
        <v>2.6736975687258191E-4</v>
      </c>
      <c r="F295" s="100">
        <v>0</v>
      </c>
      <c r="G295" s="100">
        <v>0.04</v>
      </c>
      <c r="H295" s="100">
        <v>3.7417663718882443E-2</v>
      </c>
      <c r="I295" s="100">
        <v>2.5496231708073913E-2</v>
      </c>
      <c r="J295" s="100">
        <v>7.1214038276825598E-3</v>
      </c>
      <c r="K295" s="100">
        <v>5.7682820038231775E-3</v>
      </c>
      <c r="L295" s="148">
        <v>92.438280187714923</v>
      </c>
      <c r="M295" s="148">
        <v>120</v>
      </c>
      <c r="N295" s="148">
        <v>548</v>
      </c>
      <c r="O295" s="148">
        <v>9132</v>
      </c>
      <c r="P295" s="148">
        <v>100</v>
      </c>
      <c r="Q295" s="148">
        <v>25</v>
      </c>
      <c r="R295" s="100">
        <v>0.52578527430964095</v>
      </c>
      <c r="S295" s="100">
        <v>7.926565753196281E-2</v>
      </c>
      <c r="T295" s="100">
        <v>0.70044260307859807</v>
      </c>
      <c r="U295" s="100">
        <v>9.4832300793958632E-4</v>
      </c>
      <c r="W295" s="148">
        <v>14.277698996145974</v>
      </c>
      <c r="X295" s="149">
        <v>469.4722723272663</v>
      </c>
      <c r="Y295" s="149">
        <v>14.310406930067598</v>
      </c>
      <c r="Z295" s="149">
        <v>595.20935084078928</v>
      </c>
      <c r="AA295" s="149">
        <v>3.2707933921624743E-2</v>
      </c>
      <c r="AB295" s="149">
        <v>125.73707851352299</v>
      </c>
      <c r="AD295" s="163">
        <f t="shared" si="24"/>
        <v>1427300.4273422703</v>
      </c>
      <c r="AE295" s="163">
        <f t="shared" si="29"/>
        <v>1430445.4836559189</v>
      </c>
      <c r="AF295" s="163">
        <f t="shared" si="25"/>
        <v>3145.0563136489513</v>
      </c>
      <c r="AH295" s="165">
        <f t="shared" si="26"/>
        <v>0</v>
      </c>
      <c r="AI295" s="165">
        <f t="shared" si="27"/>
        <v>1</v>
      </c>
      <c r="AJ295" s="165">
        <f t="shared" si="28"/>
        <v>1</v>
      </c>
    </row>
    <row r="296" spans="1:36" x14ac:dyDescent="0.25">
      <c r="A296" s="47">
        <v>291</v>
      </c>
      <c r="C296" s="100">
        <v>4.4924997281650426E-3</v>
      </c>
      <c r="D296" s="100">
        <v>1.3052542641574849E-2</v>
      </c>
      <c r="E296" s="100">
        <v>1.5980686055028226E-4</v>
      </c>
      <c r="F296" s="100">
        <v>0</v>
      </c>
      <c r="G296" s="100">
        <v>0.04</v>
      </c>
      <c r="H296" s="100">
        <v>3.7417663718882443E-2</v>
      </c>
      <c r="I296" s="100">
        <v>2.5496231708073913E-2</v>
      </c>
      <c r="J296" s="100">
        <v>7.1214038276825598E-3</v>
      </c>
      <c r="K296" s="100">
        <v>5.7682820038231775E-3</v>
      </c>
      <c r="L296" s="148">
        <v>92.438280187714923</v>
      </c>
      <c r="M296" s="148">
        <v>120</v>
      </c>
      <c r="N296" s="148">
        <v>548</v>
      </c>
      <c r="O296" s="148">
        <v>9132</v>
      </c>
      <c r="P296" s="148">
        <v>100</v>
      </c>
      <c r="Q296" s="148">
        <v>25</v>
      </c>
      <c r="R296" s="100">
        <v>0.74806047545387022</v>
      </c>
      <c r="S296" s="100">
        <v>0.76357485945201775</v>
      </c>
      <c r="T296" s="100">
        <v>2.9080418562069103E-2</v>
      </c>
      <c r="U296" s="100">
        <v>1.7537715048518165E-7</v>
      </c>
      <c r="W296" s="148">
        <v>14.735965944599117</v>
      </c>
      <c r="X296" s="149">
        <v>547.27870291478484</v>
      </c>
      <c r="Y296" s="149">
        <v>14.79908271283364</v>
      </c>
      <c r="Z296" s="149">
        <v>601.74491366967527</v>
      </c>
      <c r="AA296" s="149">
        <v>6.3116768234522169E-2</v>
      </c>
      <c r="AB296" s="149">
        <v>54.466210754890426</v>
      </c>
      <c r="AD296" s="163">
        <f t="shared" si="24"/>
        <v>1473049.3157569971</v>
      </c>
      <c r="AE296" s="163">
        <f t="shared" si="29"/>
        <v>1479306.5263696942</v>
      </c>
      <c r="AF296" s="163">
        <f t="shared" si="25"/>
        <v>6257.2106126973267</v>
      </c>
      <c r="AH296" s="165">
        <f t="shared" si="26"/>
        <v>0</v>
      </c>
      <c r="AI296" s="165">
        <f t="shared" si="27"/>
        <v>1</v>
      </c>
      <c r="AJ296" s="165">
        <f t="shared" si="28"/>
        <v>1</v>
      </c>
    </row>
    <row r="297" spans="1:36" x14ac:dyDescent="0.25">
      <c r="A297" s="47">
        <v>292</v>
      </c>
      <c r="C297" s="100">
        <v>5.7157573871111644E-3</v>
      </c>
      <c r="D297" s="100">
        <v>1.5411117292250309E-2</v>
      </c>
      <c r="E297" s="100">
        <v>6.2430614797141687E-5</v>
      </c>
      <c r="F297" s="100">
        <v>0</v>
      </c>
      <c r="G297" s="100">
        <v>0.04</v>
      </c>
      <c r="H297" s="100">
        <v>3.7417663718882443E-2</v>
      </c>
      <c r="I297" s="100">
        <v>2.5496231708073913E-2</v>
      </c>
      <c r="J297" s="100">
        <v>7.1214038276825598E-3</v>
      </c>
      <c r="K297" s="100">
        <v>5.7682820038231775E-3</v>
      </c>
      <c r="L297" s="148">
        <v>92.438280187714923</v>
      </c>
      <c r="M297" s="148">
        <v>120</v>
      </c>
      <c r="N297" s="148">
        <v>548</v>
      </c>
      <c r="O297" s="148">
        <v>9132</v>
      </c>
      <c r="P297" s="148">
        <v>100</v>
      </c>
      <c r="Q297" s="148">
        <v>25</v>
      </c>
      <c r="R297" s="100">
        <v>0.72946579963048364</v>
      </c>
      <c r="S297" s="100">
        <v>0.99999957002223339</v>
      </c>
      <c r="T297" s="100">
        <v>0.42334231755919172</v>
      </c>
      <c r="U297" s="100">
        <v>3.95304668016642E-5</v>
      </c>
      <c r="W297" s="148">
        <v>15.281843932376185</v>
      </c>
      <c r="X297" s="149">
        <v>497.1861481177059</v>
      </c>
      <c r="Y297" s="149">
        <v>15.34897792801668</v>
      </c>
      <c r="Z297" s="149">
        <v>606.98994043740311</v>
      </c>
      <c r="AA297" s="149">
        <v>6.7133995640494604E-2</v>
      </c>
      <c r="AB297" s="149">
        <v>109.80379231969721</v>
      </c>
      <c r="AD297" s="163">
        <f t="shared" si="24"/>
        <v>1527687.2070895007</v>
      </c>
      <c r="AE297" s="163">
        <f t="shared" si="29"/>
        <v>1534290.8028612304</v>
      </c>
      <c r="AF297" s="163">
        <f t="shared" si="25"/>
        <v>6603.5957717297633</v>
      </c>
      <c r="AH297" s="165">
        <f t="shared" si="26"/>
        <v>0</v>
      </c>
      <c r="AI297" s="165">
        <f t="shared" si="27"/>
        <v>1</v>
      </c>
      <c r="AJ297" s="165">
        <f t="shared" si="28"/>
        <v>1</v>
      </c>
    </row>
    <row r="298" spans="1:36" x14ac:dyDescent="0.25">
      <c r="A298" s="47">
        <v>293</v>
      </c>
      <c r="C298" s="100">
        <v>4.7739685120222961E-3</v>
      </c>
      <c r="D298" s="100">
        <v>1.1946999132771641E-2</v>
      </c>
      <c r="E298" s="100">
        <v>3.5199050955559602E-10</v>
      </c>
      <c r="F298" s="100">
        <v>0</v>
      </c>
      <c r="G298" s="100">
        <v>0.04</v>
      </c>
      <c r="H298" s="100">
        <v>3.7417663718882443E-2</v>
      </c>
      <c r="I298" s="100">
        <v>2.5496231708073913E-2</v>
      </c>
      <c r="J298" s="100">
        <v>7.1214038276825598E-3</v>
      </c>
      <c r="K298" s="100">
        <v>5.7682820038231775E-3</v>
      </c>
      <c r="L298" s="148">
        <v>92.438280187714923</v>
      </c>
      <c r="M298" s="148">
        <v>120</v>
      </c>
      <c r="N298" s="148">
        <v>548</v>
      </c>
      <c r="O298" s="148">
        <v>9132</v>
      </c>
      <c r="P298" s="148">
        <v>100</v>
      </c>
      <c r="Q298" s="148">
        <v>25</v>
      </c>
      <c r="R298" s="100">
        <v>0.65030547816499384</v>
      </c>
      <c r="S298" s="100">
        <v>0.9989675594614027</v>
      </c>
      <c r="T298" s="100">
        <v>0.26442334645087501</v>
      </c>
      <c r="U298" s="100">
        <v>6.6037194527087196E-3</v>
      </c>
      <c r="W298" s="148">
        <v>14.961515690518004</v>
      </c>
      <c r="X298" s="149">
        <v>522.11042538614629</v>
      </c>
      <c r="Y298" s="149">
        <v>15.011901766282527</v>
      </c>
      <c r="Z298" s="149">
        <v>598.50928806337981</v>
      </c>
      <c r="AA298" s="149">
        <v>5.0386075764523142E-2</v>
      </c>
      <c r="AB298" s="149">
        <v>76.398862677233524</v>
      </c>
      <c r="AD298" s="163">
        <f t="shared" si="24"/>
        <v>1495629.4586264142</v>
      </c>
      <c r="AE298" s="163">
        <f t="shared" si="29"/>
        <v>1500591.6673401895</v>
      </c>
      <c r="AF298" s="163">
        <f t="shared" si="25"/>
        <v>4962.2087137750805</v>
      </c>
      <c r="AH298" s="165">
        <f t="shared" si="26"/>
        <v>0</v>
      </c>
      <c r="AI298" s="165">
        <f t="shared" si="27"/>
        <v>1</v>
      </c>
      <c r="AJ298" s="165">
        <f t="shared" si="28"/>
        <v>1</v>
      </c>
    </row>
    <row r="299" spans="1:36" x14ac:dyDescent="0.25">
      <c r="A299" s="47">
        <v>294</v>
      </c>
      <c r="C299" s="100">
        <v>4.516257286612306E-3</v>
      </c>
      <c r="D299" s="100">
        <v>1.0525688093042201E-2</v>
      </c>
      <c r="E299" s="100">
        <v>2.4534778001128466E-4</v>
      </c>
      <c r="F299" s="100">
        <v>0</v>
      </c>
      <c r="G299" s="100">
        <v>0.04</v>
      </c>
      <c r="H299" s="100">
        <v>3.7417663718882443E-2</v>
      </c>
      <c r="I299" s="100">
        <v>2.5496231708073913E-2</v>
      </c>
      <c r="J299" s="100">
        <v>7.1214038276825598E-3</v>
      </c>
      <c r="K299" s="100">
        <v>5.7682820038231775E-3</v>
      </c>
      <c r="L299" s="148">
        <v>92.438280187714923</v>
      </c>
      <c r="M299" s="148">
        <v>120</v>
      </c>
      <c r="N299" s="148">
        <v>548</v>
      </c>
      <c r="O299" s="148">
        <v>9132</v>
      </c>
      <c r="P299" s="148">
        <v>100</v>
      </c>
      <c r="Q299" s="148">
        <v>25</v>
      </c>
      <c r="R299" s="100">
        <v>0.71765188802386404</v>
      </c>
      <c r="S299" s="100">
        <v>0.55427172257192636</v>
      </c>
      <c r="T299" s="100">
        <v>0.42869845008177077</v>
      </c>
      <c r="U299" s="100">
        <v>2.9854064900186265E-2</v>
      </c>
      <c r="W299" s="148">
        <v>14.481134973359472</v>
      </c>
      <c r="X299" s="149">
        <v>517.92216270427446</v>
      </c>
      <c r="Y299" s="149">
        <v>14.524501880230225</v>
      </c>
      <c r="Z299" s="149">
        <v>597.66178608088205</v>
      </c>
      <c r="AA299" s="149">
        <v>4.3366906870753397E-2</v>
      </c>
      <c r="AB299" s="149">
        <v>79.739623376607597</v>
      </c>
      <c r="AD299" s="163">
        <f t="shared" si="24"/>
        <v>1447595.5751732429</v>
      </c>
      <c r="AE299" s="163">
        <f t="shared" si="29"/>
        <v>1451852.5262369418</v>
      </c>
      <c r="AF299" s="163">
        <f t="shared" si="25"/>
        <v>4256.9510636987325</v>
      </c>
      <c r="AH299" s="165">
        <f t="shared" si="26"/>
        <v>0</v>
      </c>
      <c r="AI299" s="165">
        <f t="shared" si="27"/>
        <v>1</v>
      </c>
      <c r="AJ299" s="165">
        <f t="shared" si="28"/>
        <v>1</v>
      </c>
    </row>
    <row r="300" spans="1:36" x14ac:dyDescent="0.25">
      <c r="A300" s="47">
        <v>295</v>
      </c>
      <c r="C300" s="100">
        <v>4.7266879732668363E-3</v>
      </c>
      <c r="D300" s="100">
        <v>1.3526967006196711E-2</v>
      </c>
      <c r="E300" s="100">
        <v>7.0741584102015215E-5</v>
      </c>
      <c r="F300" s="100">
        <v>0</v>
      </c>
      <c r="G300" s="100">
        <v>0.04</v>
      </c>
      <c r="H300" s="100">
        <v>3.7417663718882443E-2</v>
      </c>
      <c r="I300" s="100">
        <v>2.5496231708073913E-2</v>
      </c>
      <c r="J300" s="100">
        <v>7.1214038276825598E-3</v>
      </c>
      <c r="K300" s="100">
        <v>5.7682820038231775E-3</v>
      </c>
      <c r="L300" s="148">
        <v>92.438280187714923</v>
      </c>
      <c r="M300" s="148">
        <v>120</v>
      </c>
      <c r="N300" s="148">
        <v>548</v>
      </c>
      <c r="O300" s="148">
        <v>9132</v>
      </c>
      <c r="P300" s="148">
        <v>100</v>
      </c>
      <c r="Q300" s="148">
        <v>25</v>
      </c>
      <c r="R300" s="100">
        <v>0.83294518922961702</v>
      </c>
      <c r="S300" s="100">
        <v>0.20521515655676567</v>
      </c>
      <c r="T300" s="100">
        <v>0.58141523783816274</v>
      </c>
      <c r="U300" s="100">
        <v>3.5482290533428093E-4</v>
      </c>
      <c r="W300" s="148">
        <v>13.679166285181742</v>
      </c>
      <c r="X300" s="149">
        <v>597.00432621075549</v>
      </c>
      <c r="Y300" s="149">
        <v>13.717093007338086</v>
      </c>
      <c r="Z300" s="149">
        <v>632.18374904610698</v>
      </c>
      <c r="AA300" s="149">
        <v>3.7926722156344184E-2</v>
      </c>
      <c r="AB300" s="149">
        <v>35.179422835351488</v>
      </c>
      <c r="AD300" s="163">
        <f t="shared" si="24"/>
        <v>1367319.6241919633</v>
      </c>
      <c r="AE300" s="163">
        <f t="shared" si="29"/>
        <v>1371077.1169847625</v>
      </c>
      <c r="AF300" s="163">
        <f t="shared" si="25"/>
        <v>3757.492792799067</v>
      </c>
      <c r="AH300" s="165">
        <f t="shared" si="26"/>
        <v>0</v>
      </c>
      <c r="AI300" s="165">
        <f t="shared" si="27"/>
        <v>1</v>
      </c>
      <c r="AJ300" s="165">
        <f t="shared" si="28"/>
        <v>1</v>
      </c>
    </row>
    <row r="301" spans="1:36" x14ac:dyDescent="0.25">
      <c r="A301" s="47">
        <v>296</v>
      </c>
      <c r="C301" s="100">
        <v>4.3087563783252006E-3</v>
      </c>
      <c r="D301" s="100">
        <v>1.130238479096375E-2</v>
      </c>
      <c r="E301" s="100">
        <v>1.1733602864394399E-4</v>
      </c>
      <c r="F301" s="100">
        <v>0</v>
      </c>
      <c r="G301" s="100">
        <v>0.04</v>
      </c>
      <c r="H301" s="100">
        <v>3.7417663718882443E-2</v>
      </c>
      <c r="I301" s="100">
        <v>2.5496231708073913E-2</v>
      </c>
      <c r="J301" s="100">
        <v>7.1214038276825598E-3</v>
      </c>
      <c r="K301" s="100">
        <v>5.7682820038231775E-3</v>
      </c>
      <c r="L301" s="148">
        <v>92.438280187714923</v>
      </c>
      <c r="M301" s="148">
        <v>120</v>
      </c>
      <c r="N301" s="148">
        <v>548</v>
      </c>
      <c r="O301" s="148">
        <v>9132</v>
      </c>
      <c r="P301" s="148">
        <v>100</v>
      </c>
      <c r="Q301" s="148">
        <v>25</v>
      </c>
      <c r="R301" s="100">
        <v>0.52241601921488856</v>
      </c>
      <c r="S301" s="100">
        <v>0.14724263099587565</v>
      </c>
      <c r="T301" s="100">
        <v>8.8852640728479884E-3</v>
      </c>
      <c r="U301" s="100">
        <v>2.4492446788936946E-7</v>
      </c>
      <c r="W301" s="148">
        <v>14.099792212190508</v>
      </c>
      <c r="X301" s="149">
        <v>478.2300339078518</v>
      </c>
      <c r="Y301" s="149">
        <v>14.120903592483053</v>
      </c>
      <c r="Z301" s="149">
        <v>600.50356352036954</v>
      </c>
      <c r="AA301" s="149">
        <v>2.1111380292545334E-2</v>
      </c>
      <c r="AB301" s="149">
        <v>122.27352961251773</v>
      </c>
      <c r="AD301" s="163">
        <f t="shared" si="24"/>
        <v>1409500.9911851429</v>
      </c>
      <c r="AE301" s="163">
        <f t="shared" si="29"/>
        <v>1411489.8556847849</v>
      </c>
      <c r="AF301" s="163">
        <f t="shared" si="25"/>
        <v>1988.864499642016</v>
      </c>
      <c r="AH301" s="165">
        <f t="shared" si="26"/>
        <v>0</v>
      </c>
      <c r="AI301" s="165">
        <f t="shared" si="27"/>
        <v>1</v>
      </c>
      <c r="AJ301" s="165">
        <f t="shared" si="28"/>
        <v>1</v>
      </c>
    </row>
    <row r="302" spans="1:36" x14ac:dyDescent="0.25">
      <c r="A302" s="47">
        <v>297</v>
      </c>
      <c r="C302" s="100">
        <v>5.4133628982701411E-3</v>
      </c>
      <c r="D302" s="100">
        <v>1.0564558525733833E-2</v>
      </c>
      <c r="E302" s="100">
        <v>6.8682476605024372E-5</v>
      </c>
      <c r="F302" s="100">
        <v>0</v>
      </c>
      <c r="G302" s="100">
        <v>0.04</v>
      </c>
      <c r="H302" s="100">
        <v>3.7417663718882443E-2</v>
      </c>
      <c r="I302" s="100">
        <v>2.5496231708073913E-2</v>
      </c>
      <c r="J302" s="100">
        <v>7.1214038276825598E-3</v>
      </c>
      <c r="K302" s="100">
        <v>5.7682820038231775E-3</v>
      </c>
      <c r="L302" s="148">
        <v>92.438280187714923</v>
      </c>
      <c r="M302" s="148">
        <v>120</v>
      </c>
      <c r="N302" s="148">
        <v>548</v>
      </c>
      <c r="O302" s="148">
        <v>9132</v>
      </c>
      <c r="P302" s="148">
        <v>100</v>
      </c>
      <c r="Q302" s="148">
        <v>25</v>
      </c>
      <c r="R302" s="100">
        <v>0.57815404090071676</v>
      </c>
      <c r="S302" s="100">
        <v>0.59695405812257607</v>
      </c>
      <c r="T302" s="100">
        <v>0.62818719478310903</v>
      </c>
      <c r="U302" s="100">
        <v>0.87448184407252405</v>
      </c>
      <c r="W302" s="148">
        <v>15.125802198448307</v>
      </c>
      <c r="X302" s="149">
        <v>540.96008204659427</v>
      </c>
      <c r="Y302" s="149">
        <v>15.16813727319912</v>
      </c>
      <c r="Z302" s="149">
        <v>625.01736566966383</v>
      </c>
      <c r="AA302" s="149">
        <v>4.2335074750813106E-2</v>
      </c>
      <c r="AB302" s="149">
        <v>84.057283623069566</v>
      </c>
      <c r="AD302" s="163">
        <f t="shared" si="24"/>
        <v>1512039.259762784</v>
      </c>
      <c r="AE302" s="163">
        <f t="shared" si="29"/>
        <v>1516188.7099542425</v>
      </c>
      <c r="AF302" s="163">
        <f t="shared" si="25"/>
        <v>4149.4501914582415</v>
      </c>
      <c r="AH302" s="165">
        <f t="shared" si="26"/>
        <v>0</v>
      </c>
      <c r="AI302" s="165">
        <f t="shared" si="27"/>
        <v>1</v>
      </c>
      <c r="AJ302" s="165">
        <f t="shared" si="28"/>
        <v>1</v>
      </c>
    </row>
    <row r="303" spans="1:36" x14ac:dyDescent="0.25">
      <c r="A303" s="47">
        <v>298</v>
      </c>
      <c r="C303" s="100">
        <v>6.073317376978804E-3</v>
      </c>
      <c r="D303" s="100">
        <v>1.3347201596770719E-2</v>
      </c>
      <c r="E303" s="100">
        <v>3.5538292338438217E-6</v>
      </c>
      <c r="F303" s="100">
        <v>0</v>
      </c>
      <c r="G303" s="100">
        <v>0.04</v>
      </c>
      <c r="H303" s="100">
        <v>3.7417663718882443E-2</v>
      </c>
      <c r="I303" s="100">
        <v>2.5496231708073913E-2</v>
      </c>
      <c r="J303" s="100">
        <v>7.1214038276825598E-3</v>
      </c>
      <c r="K303" s="100">
        <v>5.7682820038231775E-3</v>
      </c>
      <c r="L303" s="148">
        <v>92.438280187714923</v>
      </c>
      <c r="M303" s="148">
        <v>120</v>
      </c>
      <c r="N303" s="148">
        <v>548</v>
      </c>
      <c r="O303" s="148">
        <v>9132</v>
      </c>
      <c r="P303" s="148">
        <v>100</v>
      </c>
      <c r="Q303" s="148">
        <v>25</v>
      </c>
      <c r="R303" s="100">
        <v>0.67907194847702557</v>
      </c>
      <c r="S303" s="100">
        <v>2.7083714776050984E-4</v>
      </c>
      <c r="T303" s="100">
        <v>0.92663497873057299</v>
      </c>
      <c r="U303" s="100">
        <v>0.98895764616960968</v>
      </c>
      <c r="W303" s="148">
        <v>14.993891490936274</v>
      </c>
      <c r="X303" s="149">
        <v>512.54858776890921</v>
      </c>
      <c r="Y303" s="149">
        <v>15.059836667491577</v>
      </c>
      <c r="Z303" s="149">
        <v>618.05387159115548</v>
      </c>
      <c r="AA303" s="149">
        <v>6.5945176555302965E-2</v>
      </c>
      <c r="AB303" s="149">
        <v>105.50528382224627</v>
      </c>
      <c r="AD303" s="163">
        <f t="shared" si="24"/>
        <v>1498876.6005058587</v>
      </c>
      <c r="AE303" s="163">
        <f t="shared" si="29"/>
        <v>1505365.6128775666</v>
      </c>
      <c r="AF303" s="163">
        <f t="shared" si="25"/>
        <v>6489.0123717080505</v>
      </c>
      <c r="AH303" s="165">
        <f t="shared" si="26"/>
        <v>0</v>
      </c>
      <c r="AI303" s="165">
        <f t="shared" si="27"/>
        <v>1</v>
      </c>
      <c r="AJ303" s="165">
        <f t="shared" si="28"/>
        <v>1</v>
      </c>
    </row>
    <row r="304" spans="1:36" x14ac:dyDescent="0.25">
      <c r="A304" s="47">
        <v>299</v>
      </c>
      <c r="C304" s="100">
        <v>4.6303762749365894E-3</v>
      </c>
      <c r="D304" s="100">
        <v>1.3246676127211532E-2</v>
      </c>
      <c r="E304" s="100">
        <v>1.7494975663612244E-4</v>
      </c>
      <c r="F304" s="100">
        <v>0</v>
      </c>
      <c r="G304" s="100">
        <v>0.04</v>
      </c>
      <c r="H304" s="100">
        <v>3.7417663718882443E-2</v>
      </c>
      <c r="I304" s="100">
        <v>2.5496231708073913E-2</v>
      </c>
      <c r="J304" s="100">
        <v>7.1214038276825598E-3</v>
      </c>
      <c r="K304" s="100">
        <v>5.7682820038231775E-3</v>
      </c>
      <c r="L304" s="148">
        <v>92.438280187714923</v>
      </c>
      <c r="M304" s="148">
        <v>120</v>
      </c>
      <c r="N304" s="148">
        <v>548</v>
      </c>
      <c r="O304" s="148">
        <v>9132</v>
      </c>
      <c r="P304" s="148">
        <v>100</v>
      </c>
      <c r="Q304" s="148">
        <v>25</v>
      </c>
      <c r="R304" s="100">
        <v>0.72618425823331723</v>
      </c>
      <c r="S304" s="100">
        <v>0.80460798434965664</v>
      </c>
      <c r="T304" s="100">
        <v>0.930632315694364</v>
      </c>
      <c r="U304" s="100">
        <v>0.31186622067363767</v>
      </c>
      <c r="W304" s="148">
        <v>14.092861849790481</v>
      </c>
      <c r="X304" s="149">
        <v>481.41959028312641</v>
      </c>
      <c r="Y304" s="149">
        <v>14.14223958676148</v>
      </c>
      <c r="Z304" s="149">
        <v>588.59413443978281</v>
      </c>
      <c r="AA304" s="149">
        <v>4.9377736970999564E-2</v>
      </c>
      <c r="AB304" s="149">
        <v>107.1745441566564</v>
      </c>
      <c r="AD304" s="163">
        <f t="shared" si="24"/>
        <v>1408804.7653887649</v>
      </c>
      <c r="AE304" s="163">
        <f t="shared" si="29"/>
        <v>1413635.3645417083</v>
      </c>
      <c r="AF304" s="163">
        <f t="shared" si="25"/>
        <v>4830.5991529433004</v>
      </c>
      <c r="AH304" s="165">
        <f t="shared" si="26"/>
        <v>0</v>
      </c>
      <c r="AI304" s="165">
        <f t="shared" si="27"/>
        <v>1</v>
      </c>
      <c r="AJ304" s="165">
        <f t="shared" si="28"/>
        <v>1</v>
      </c>
    </row>
    <row r="305" spans="1:36" x14ac:dyDescent="0.25">
      <c r="A305" s="47">
        <v>300</v>
      </c>
      <c r="C305" s="100">
        <v>7.9495567617621221E-3</v>
      </c>
      <c r="D305" s="100">
        <v>1.1563398191837826E-2</v>
      </c>
      <c r="E305" s="100">
        <v>4.0869343087338437E-5</v>
      </c>
      <c r="F305" s="100">
        <v>0</v>
      </c>
      <c r="G305" s="100">
        <v>0.04</v>
      </c>
      <c r="H305" s="100">
        <v>3.7417663718882443E-2</v>
      </c>
      <c r="I305" s="100">
        <v>2.5496231708073913E-2</v>
      </c>
      <c r="J305" s="100">
        <v>7.1214038276825598E-3</v>
      </c>
      <c r="K305" s="100">
        <v>5.7682820038231775E-3</v>
      </c>
      <c r="L305" s="148">
        <v>92.438280187714923</v>
      </c>
      <c r="M305" s="148">
        <v>120</v>
      </c>
      <c r="N305" s="148">
        <v>548</v>
      </c>
      <c r="O305" s="148">
        <v>9132</v>
      </c>
      <c r="P305" s="148">
        <v>100</v>
      </c>
      <c r="Q305" s="148">
        <v>25</v>
      </c>
      <c r="R305" s="100">
        <v>0.49732761229342226</v>
      </c>
      <c r="S305" s="100">
        <v>0.99966035819561117</v>
      </c>
      <c r="T305" s="100">
        <v>0.53269848790412189</v>
      </c>
      <c r="U305" s="100">
        <v>2.3869042196402256E-2</v>
      </c>
      <c r="W305" s="148">
        <v>14.984691943161074</v>
      </c>
      <c r="X305" s="149">
        <v>547.76250066886996</v>
      </c>
      <c r="Y305" s="149">
        <v>15.039484685359319</v>
      </c>
      <c r="Z305" s="149">
        <v>617.06832872502707</v>
      </c>
      <c r="AA305" s="149">
        <v>5.4792742198245037E-2</v>
      </c>
      <c r="AB305" s="149">
        <v>69.305828056157111</v>
      </c>
      <c r="AD305" s="163">
        <f t="shared" si="24"/>
        <v>1497921.4318154387</v>
      </c>
      <c r="AE305" s="163">
        <f t="shared" si="29"/>
        <v>1503331.4002072071</v>
      </c>
      <c r="AF305" s="163">
        <f t="shared" si="25"/>
        <v>5409.968391768346</v>
      </c>
      <c r="AH305" s="165">
        <f t="shared" si="26"/>
        <v>0</v>
      </c>
      <c r="AI305" s="165">
        <f t="shared" si="27"/>
        <v>1</v>
      </c>
      <c r="AJ305" s="165">
        <f t="shared" si="28"/>
        <v>1</v>
      </c>
    </row>
    <row r="306" spans="1:36" x14ac:dyDescent="0.25">
      <c r="A306" s="47">
        <v>301</v>
      </c>
      <c r="C306" s="100">
        <v>4.1355102492631381E-3</v>
      </c>
      <c r="D306" s="100">
        <v>9.6418649006822475E-3</v>
      </c>
      <c r="E306" s="100">
        <v>1.3032656068145421E-6</v>
      </c>
      <c r="F306" s="100">
        <v>0</v>
      </c>
      <c r="G306" s="100">
        <v>0.04</v>
      </c>
      <c r="H306" s="100">
        <v>3.7417663718882443E-2</v>
      </c>
      <c r="I306" s="100">
        <v>2.5496231708073913E-2</v>
      </c>
      <c r="J306" s="100">
        <v>7.1214038276825598E-3</v>
      </c>
      <c r="K306" s="100">
        <v>5.7682820038231775E-3</v>
      </c>
      <c r="L306" s="148">
        <v>92.438280187714923</v>
      </c>
      <c r="M306" s="148">
        <v>120</v>
      </c>
      <c r="N306" s="148">
        <v>548</v>
      </c>
      <c r="O306" s="148">
        <v>9132</v>
      </c>
      <c r="P306" s="148">
        <v>100</v>
      </c>
      <c r="Q306" s="148">
        <v>25</v>
      </c>
      <c r="R306" s="100">
        <v>0.88853078332901347</v>
      </c>
      <c r="S306" s="100">
        <v>0.92804661587019943</v>
      </c>
      <c r="T306" s="100">
        <v>0.83170785345250398</v>
      </c>
      <c r="U306" s="100">
        <v>0.11218059342030418</v>
      </c>
      <c r="W306" s="148">
        <v>15.30422289611616</v>
      </c>
      <c r="X306" s="149">
        <v>550.82543109040216</v>
      </c>
      <c r="Y306" s="149">
        <v>15.357564442866355</v>
      </c>
      <c r="Z306" s="149">
        <v>622.1754020422519</v>
      </c>
      <c r="AA306" s="149">
        <v>5.3341546750194979E-2</v>
      </c>
      <c r="AB306" s="149">
        <v>71.349970951849741</v>
      </c>
      <c r="AD306" s="163">
        <f t="shared" si="24"/>
        <v>1529871.4641805256</v>
      </c>
      <c r="AE306" s="163">
        <f t="shared" si="29"/>
        <v>1535134.2688845934</v>
      </c>
      <c r="AF306" s="163">
        <f t="shared" si="25"/>
        <v>5262.8047040676474</v>
      </c>
      <c r="AH306" s="165">
        <f t="shared" si="26"/>
        <v>0</v>
      </c>
      <c r="AI306" s="165">
        <f t="shared" si="27"/>
        <v>1</v>
      </c>
      <c r="AJ306" s="165">
        <f t="shared" si="28"/>
        <v>1</v>
      </c>
    </row>
    <row r="307" spans="1:36" x14ac:dyDescent="0.25">
      <c r="A307" s="47">
        <v>302</v>
      </c>
      <c r="C307" s="100">
        <v>7.8570981185439592E-3</v>
      </c>
      <c r="D307" s="100">
        <v>1.2115394672867597E-2</v>
      </c>
      <c r="E307" s="100">
        <v>2.2382844658957717E-5</v>
      </c>
      <c r="F307" s="100">
        <v>0</v>
      </c>
      <c r="G307" s="100">
        <v>0.04</v>
      </c>
      <c r="H307" s="100">
        <v>3.7417663718882443E-2</v>
      </c>
      <c r="I307" s="100">
        <v>2.5496231708073913E-2</v>
      </c>
      <c r="J307" s="100">
        <v>7.1214038276825598E-3</v>
      </c>
      <c r="K307" s="100">
        <v>5.7682820038231775E-3</v>
      </c>
      <c r="L307" s="148">
        <v>92.438280187714923</v>
      </c>
      <c r="M307" s="148">
        <v>120</v>
      </c>
      <c r="N307" s="148">
        <v>548</v>
      </c>
      <c r="O307" s="148">
        <v>9132</v>
      </c>
      <c r="P307" s="148">
        <v>100</v>
      </c>
      <c r="Q307" s="148">
        <v>25</v>
      </c>
      <c r="R307" s="100">
        <v>0.56687253257753889</v>
      </c>
      <c r="S307" s="100">
        <v>0.96451039505427505</v>
      </c>
      <c r="T307" s="100">
        <v>0.62346987503484674</v>
      </c>
      <c r="U307" s="100">
        <v>2.5332154791027096E-6</v>
      </c>
      <c r="W307" s="148">
        <v>14.614399301179819</v>
      </c>
      <c r="X307" s="149">
        <v>495.77621923728429</v>
      </c>
      <c r="Y307" s="149">
        <v>14.668206721090167</v>
      </c>
      <c r="Z307" s="149">
        <v>607.29028189825294</v>
      </c>
      <c r="AA307" s="149">
        <v>5.3807419910347321E-2</v>
      </c>
      <c r="AB307" s="149">
        <v>111.51406266096865</v>
      </c>
      <c r="AD307" s="163">
        <f t="shared" si="24"/>
        <v>1460944.1538987446</v>
      </c>
      <c r="AE307" s="163">
        <f t="shared" si="29"/>
        <v>1466213.3818271183</v>
      </c>
      <c r="AF307" s="163">
        <f t="shared" si="25"/>
        <v>5269.2279283737626</v>
      </c>
      <c r="AH307" s="165">
        <f t="shared" si="26"/>
        <v>0</v>
      </c>
      <c r="AI307" s="165">
        <f t="shared" si="27"/>
        <v>1</v>
      </c>
      <c r="AJ307" s="165">
        <f t="shared" si="28"/>
        <v>1</v>
      </c>
    </row>
    <row r="308" spans="1:36" x14ac:dyDescent="0.25">
      <c r="A308" s="47">
        <v>303</v>
      </c>
      <c r="C308" s="100">
        <v>4.5693875601421803E-3</v>
      </c>
      <c r="D308" s="100">
        <v>9.7187285743211178E-3</v>
      </c>
      <c r="E308" s="100">
        <v>1.6004133635005857E-4</v>
      </c>
      <c r="F308" s="100">
        <v>0</v>
      </c>
      <c r="G308" s="100">
        <v>0.04</v>
      </c>
      <c r="H308" s="100">
        <v>3.7417663718882443E-2</v>
      </c>
      <c r="I308" s="100">
        <v>2.5496231708073913E-2</v>
      </c>
      <c r="J308" s="100">
        <v>7.1214038276825598E-3</v>
      </c>
      <c r="K308" s="100">
        <v>5.7682820038231775E-3</v>
      </c>
      <c r="L308" s="148">
        <v>92.438280187714923</v>
      </c>
      <c r="M308" s="148">
        <v>120</v>
      </c>
      <c r="N308" s="148">
        <v>548</v>
      </c>
      <c r="O308" s="148">
        <v>9132</v>
      </c>
      <c r="P308" s="148">
        <v>100</v>
      </c>
      <c r="Q308" s="148">
        <v>25</v>
      </c>
      <c r="R308" s="100">
        <v>0.81455742564377465</v>
      </c>
      <c r="S308" s="100">
        <v>0.80572815922773122</v>
      </c>
      <c r="T308" s="100">
        <v>0.2081612704353466</v>
      </c>
      <c r="U308" s="100">
        <v>0.66498094126519214</v>
      </c>
      <c r="W308" s="148">
        <v>14.06433268373949</v>
      </c>
      <c r="X308" s="149">
        <v>544.91857048853296</v>
      </c>
      <c r="Y308" s="149">
        <v>14.102617111344008</v>
      </c>
      <c r="Z308" s="149">
        <v>612.32624522995775</v>
      </c>
      <c r="AA308" s="149">
        <v>3.8284427604518001E-2</v>
      </c>
      <c r="AB308" s="149">
        <v>67.407674741424785</v>
      </c>
      <c r="AD308" s="163">
        <f t="shared" si="24"/>
        <v>1405888.3498034605</v>
      </c>
      <c r="AE308" s="163">
        <f t="shared" si="29"/>
        <v>1409649.384889171</v>
      </c>
      <c r="AF308" s="163">
        <f t="shared" si="25"/>
        <v>3761.0350857103754</v>
      </c>
      <c r="AH308" s="165">
        <f t="shared" si="26"/>
        <v>0</v>
      </c>
      <c r="AI308" s="165">
        <f t="shared" si="27"/>
        <v>1</v>
      </c>
      <c r="AJ308" s="165">
        <f t="shared" si="28"/>
        <v>1</v>
      </c>
    </row>
    <row r="309" spans="1:36" x14ac:dyDescent="0.25">
      <c r="A309" s="47">
        <v>304</v>
      </c>
      <c r="C309" s="100">
        <v>6.8586867789597328E-3</v>
      </c>
      <c r="D309" s="100">
        <v>1.0993172915666771E-2</v>
      </c>
      <c r="E309" s="100">
        <v>1.1275931390334337E-3</v>
      </c>
      <c r="F309" s="100">
        <v>0</v>
      </c>
      <c r="G309" s="100">
        <v>0.04</v>
      </c>
      <c r="H309" s="100">
        <v>3.7417663718882443E-2</v>
      </c>
      <c r="I309" s="100">
        <v>2.5496231708073913E-2</v>
      </c>
      <c r="J309" s="100">
        <v>7.1214038276825598E-3</v>
      </c>
      <c r="K309" s="100">
        <v>5.7682820038231775E-3</v>
      </c>
      <c r="L309" s="148">
        <v>92.438280187714923</v>
      </c>
      <c r="M309" s="148">
        <v>120</v>
      </c>
      <c r="N309" s="148">
        <v>548</v>
      </c>
      <c r="O309" s="148">
        <v>9132</v>
      </c>
      <c r="P309" s="148">
        <v>100</v>
      </c>
      <c r="Q309" s="148">
        <v>25</v>
      </c>
      <c r="R309" s="100">
        <v>0.63035257007930945</v>
      </c>
      <c r="S309" s="100">
        <v>0.51049469955912985</v>
      </c>
      <c r="T309" s="100">
        <v>0.30107410502028115</v>
      </c>
      <c r="U309" s="100">
        <v>0.9997683295487374</v>
      </c>
      <c r="W309" s="148">
        <v>14.5904115615152</v>
      </c>
      <c r="X309" s="149">
        <v>562.82948656261544</v>
      </c>
      <c r="Y309" s="149">
        <v>14.627852638703766</v>
      </c>
      <c r="Z309" s="149">
        <v>642.15072914851453</v>
      </c>
      <c r="AA309" s="149">
        <v>3.7441077188566041E-2</v>
      </c>
      <c r="AB309" s="149">
        <v>79.321242585899085</v>
      </c>
      <c r="AD309" s="163">
        <f t="shared" si="24"/>
        <v>1458478.3266649575</v>
      </c>
      <c r="AE309" s="163">
        <f t="shared" si="29"/>
        <v>1462143.1131412282</v>
      </c>
      <c r="AF309" s="163">
        <f t="shared" si="25"/>
        <v>3664.786476270705</v>
      </c>
      <c r="AH309" s="165">
        <f t="shared" si="26"/>
        <v>0</v>
      </c>
      <c r="AI309" s="165">
        <f t="shared" si="27"/>
        <v>1</v>
      </c>
      <c r="AJ309" s="165">
        <f t="shared" si="28"/>
        <v>1</v>
      </c>
    </row>
    <row r="310" spans="1:36" x14ac:dyDescent="0.25">
      <c r="A310" s="47">
        <v>305</v>
      </c>
      <c r="C310" s="100">
        <v>3.400358982523177E-3</v>
      </c>
      <c r="D310" s="100">
        <v>1.3039002406763811E-2</v>
      </c>
      <c r="E310" s="100">
        <v>1.1876658812093321E-4</v>
      </c>
      <c r="F310" s="100">
        <v>0</v>
      </c>
      <c r="G310" s="100">
        <v>0.04</v>
      </c>
      <c r="H310" s="100">
        <v>3.7417663718882443E-2</v>
      </c>
      <c r="I310" s="100">
        <v>2.5496231708073913E-2</v>
      </c>
      <c r="J310" s="100">
        <v>7.1214038276825598E-3</v>
      </c>
      <c r="K310" s="100">
        <v>5.7682820038231775E-3</v>
      </c>
      <c r="L310" s="148">
        <v>92.438280187714923</v>
      </c>
      <c r="M310" s="148">
        <v>120</v>
      </c>
      <c r="N310" s="148">
        <v>548</v>
      </c>
      <c r="O310" s="148">
        <v>9132</v>
      </c>
      <c r="P310" s="148">
        <v>100</v>
      </c>
      <c r="Q310" s="148">
        <v>25</v>
      </c>
      <c r="R310" s="100">
        <v>0.77235665543454357</v>
      </c>
      <c r="S310" s="100">
        <v>7.2865658617298684E-2</v>
      </c>
      <c r="T310" s="100">
        <v>0.12314545926463338</v>
      </c>
      <c r="U310" s="100">
        <v>0.99276828034018405</v>
      </c>
      <c r="W310" s="148">
        <v>14.779917293052792</v>
      </c>
      <c r="X310" s="149">
        <v>482.32780375988801</v>
      </c>
      <c r="Y310" s="149">
        <v>14.817016657472429</v>
      </c>
      <c r="Z310" s="149">
        <v>607.56218636100527</v>
      </c>
      <c r="AA310" s="149">
        <v>3.7099364419637126E-2</v>
      </c>
      <c r="AB310" s="149">
        <v>125.23438260111726</v>
      </c>
      <c r="AD310" s="163">
        <f t="shared" si="24"/>
        <v>1477509.4015015194</v>
      </c>
      <c r="AE310" s="163">
        <f t="shared" si="29"/>
        <v>1481094.1035608819</v>
      </c>
      <c r="AF310" s="163">
        <f t="shared" si="25"/>
        <v>3584.7020593625953</v>
      </c>
      <c r="AH310" s="165">
        <f t="shared" si="26"/>
        <v>0</v>
      </c>
      <c r="AI310" s="165">
        <f t="shared" si="27"/>
        <v>1</v>
      </c>
      <c r="AJ310" s="165">
        <f t="shared" si="28"/>
        <v>1</v>
      </c>
    </row>
    <row r="311" spans="1:36" x14ac:dyDescent="0.25">
      <c r="A311" s="47">
        <v>306</v>
      </c>
      <c r="C311" s="100">
        <v>7.8411875606664294E-3</v>
      </c>
      <c r="D311" s="100">
        <v>9.0267907537387709E-3</v>
      </c>
      <c r="E311" s="100">
        <v>8.1227900021399429E-6</v>
      </c>
      <c r="F311" s="100">
        <v>0</v>
      </c>
      <c r="G311" s="100">
        <v>0.04</v>
      </c>
      <c r="H311" s="100">
        <v>3.7417663718882443E-2</v>
      </c>
      <c r="I311" s="100">
        <v>2.5496231708073913E-2</v>
      </c>
      <c r="J311" s="100">
        <v>7.1214038276825598E-3</v>
      </c>
      <c r="K311" s="100">
        <v>5.7682820038231775E-3</v>
      </c>
      <c r="L311" s="148">
        <v>92.438280187714923</v>
      </c>
      <c r="M311" s="148">
        <v>120</v>
      </c>
      <c r="N311" s="148">
        <v>548</v>
      </c>
      <c r="O311" s="148">
        <v>9132</v>
      </c>
      <c r="P311" s="148">
        <v>100</v>
      </c>
      <c r="Q311" s="148">
        <v>25</v>
      </c>
      <c r="R311" s="100">
        <v>0.45875651845001791</v>
      </c>
      <c r="S311" s="100">
        <v>0.84274061072763939</v>
      </c>
      <c r="T311" s="100">
        <v>3.6616458524408285E-2</v>
      </c>
      <c r="U311" s="100">
        <v>0.14244717814600727</v>
      </c>
      <c r="W311" s="148">
        <v>15.449750113437823</v>
      </c>
      <c r="X311" s="149">
        <v>621.59337416304652</v>
      </c>
      <c r="Y311" s="149">
        <v>15.533136369213485</v>
      </c>
      <c r="Z311" s="149">
        <v>648.7299586761269</v>
      </c>
      <c r="AA311" s="149">
        <v>8.3386255775662832E-2</v>
      </c>
      <c r="AB311" s="149">
        <v>27.136584513080379</v>
      </c>
      <c r="AD311" s="163">
        <f t="shared" si="24"/>
        <v>1544353.4179696192</v>
      </c>
      <c r="AE311" s="163">
        <f t="shared" si="29"/>
        <v>1552664.9069626725</v>
      </c>
      <c r="AF311" s="163">
        <f t="shared" si="25"/>
        <v>8311.4889930532026</v>
      </c>
      <c r="AH311" s="165">
        <f t="shared" si="26"/>
        <v>0</v>
      </c>
      <c r="AI311" s="165">
        <f t="shared" si="27"/>
        <v>1</v>
      </c>
      <c r="AJ311" s="165">
        <f t="shared" si="28"/>
        <v>1</v>
      </c>
    </row>
    <row r="312" spans="1:36" x14ac:dyDescent="0.25">
      <c r="A312" s="47">
        <v>307</v>
      </c>
      <c r="C312" s="100">
        <v>4.7625328962023093E-3</v>
      </c>
      <c r="D312" s="100">
        <v>1.3823787528802867E-2</v>
      </c>
      <c r="E312" s="100">
        <v>2.0521017990415835E-4</v>
      </c>
      <c r="F312" s="100">
        <v>0</v>
      </c>
      <c r="G312" s="100">
        <v>0.04</v>
      </c>
      <c r="H312" s="100">
        <v>3.7417663718882443E-2</v>
      </c>
      <c r="I312" s="100">
        <v>2.5496231708073913E-2</v>
      </c>
      <c r="J312" s="100">
        <v>7.1214038276825598E-3</v>
      </c>
      <c r="K312" s="100">
        <v>5.7682820038231775E-3</v>
      </c>
      <c r="L312" s="148">
        <v>92.438280187714923</v>
      </c>
      <c r="M312" s="148">
        <v>120</v>
      </c>
      <c r="N312" s="148">
        <v>548</v>
      </c>
      <c r="O312" s="148">
        <v>9132</v>
      </c>
      <c r="P312" s="148">
        <v>100</v>
      </c>
      <c r="Q312" s="148">
        <v>25</v>
      </c>
      <c r="R312" s="100">
        <v>0.59202412395036452</v>
      </c>
      <c r="S312" s="100">
        <v>0.98294654353273336</v>
      </c>
      <c r="T312" s="100">
        <v>2.8319365493369286E-2</v>
      </c>
      <c r="U312" s="100">
        <v>7.1790398977566672E-2</v>
      </c>
      <c r="W312" s="148">
        <v>14.609651757859929</v>
      </c>
      <c r="X312" s="149">
        <v>495.41797202221579</v>
      </c>
      <c r="Y312" s="149">
        <v>14.639426317792479</v>
      </c>
      <c r="Z312" s="149">
        <v>600.47389221290882</v>
      </c>
      <c r="AA312" s="149">
        <v>2.9774559932549849E-2</v>
      </c>
      <c r="AB312" s="149">
        <v>105.05592019069303</v>
      </c>
      <c r="AD312" s="163">
        <f t="shared" si="24"/>
        <v>1460469.7578139708</v>
      </c>
      <c r="AE312" s="163">
        <f t="shared" si="29"/>
        <v>1463342.157887035</v>
      </c>
      <c r="AF312" s="163">
        <f t="shared" si="25"/>
        <v>2872.400073064292</v>
      </c>
      <c r="AH312" s="165">
        <f t="shared" si="26"/>
        <v>0</v>
      </c>
      <c r="AI312" s="165">
        <f t="shared" si="27"/>
        <v>1</v>
      </c>
      <c r="AJ312" s="165">
        <f t="shared" si="28"/>
        <v>1</v>
      </c>
    </row>
    <row r="313" spans="1:36" x14ac:dyDescent="0.25">
      <c r="A313" s="47">
        <v>308</v>
      </c>
      <c r="C313" s="100">
        <v>4.9472905536161521E-3</v>
      </c>
      <c r="D313" s="100">
        <v>1.088203180622249E-2</v>
      </c>
      <c r="E313" s="100">
        <v>8.9855741142619294E-5</v>
      </c>
      <c r="F313" s="100">
        <v>0</v>
      </c>
      <c r="G313" s="100">
        <v>0.04</v>
      </c>
      <c r="H313" s="100">
        <v>3.7417663718882443E-2</v>
      </c>
      <c r="I313" s="100">
        <v>2.5496231708073913E-2</v>
      </c>
      <c r="J313" s="100">
        <v>7.1214038276825598E-3</v>
      </c>
      <c r="K313" s="100">
        <v>5.7682820038231775E-3</v>
      </c>
      <c r="L313" s="148">
        <v>92.438280187714923</v>
      </c>
      <c r="M313" s="148">
        <v>120</v>
      </c>
      <c r="N313" s="148">
        <v>548</v>
      </c>
      <c r="O313" s="148">
        <v>9132</v>
      </c>
      <c r="P313" s="148">
        <v>100</v>
      </c>
      <c r="Q313" s="148">
        <v>25</v>
      </c>
      <c r="R313" s="100">
        <v>0.76691472056329824</v>
      </c>
      <c r="S313" s="100">
        <v>0.94643057125207375</v>
      </c>
      <c r="T313" s="100">
        <v>0.23731340365554501</v>
      </c>
      <c r="U313" s="100">
        <v>0.13406027462482895</v>
      </c>
      <c r="W313" s="148">
        <v>15.317936225009429</v>
      </c>
      <c r="X313" s="149">
        <v>555.29915790511279</v>
      </c>
      <c r="Y313" s="149">
        <v>15.381688120595015</v>
      </c>
      <c r="Z313" s="149">
        <v>604.58333636794953</v>
      </c>
      <c r="AA313" s="149">
        <v>6.3751895585586027E-2</v>
      </c>
      <c r="AB313" s="149">
        <v>49.284178462836735</v>
      </c>
      <c r="AD313" s="163">
        <f t="shared" si="24"/>
        <v>1531238.3233430379</v>
      </c>
      <c r="AE313" s="163">
        <f t="shared" si="29"/>
        <v>1537564.2287231334</v>
      </c>
      <c r="AF313" s="163">
        <f t="shared" si="25"/>
        <v>6325.9053800957663</v>
      </c>
      <c r="AH313" s="165">
        <f t="shared" si="26"/>
        <v>0</v>
      </c>
      <c r="AI313" s="165">
        <f t="shared" si="27"/>
        <v>1</v>
      </c>
      <c r="AJ313" s="165">
        <f t="shared" si="28"/>
        <v>1</v>
      </c>
    </row>
    <row r="314" spans="1:36" x14ac:dyDescent="0.25">
      <c r="A314" s="47">
        <v>309</v>
      </c>
      <c r="C314" s="100">
        <v>5.8648109021233186E-3</v>
      </c>
      <c r="D314" s="100">
        <v>1.264599875137995E-2</v>
      </c>
      <c r="E314" s="100">
        <v>8.3888637417373069E-5</v>
      </c>
      <c r="F314" s="100">
        <v>0</v>
      </c>
      <c r="G314" s="100">
        <v>0.04</v>
      </c>
      <c r="H314" s="100">
        <v>3.7417663718882443E-2</v>
      </c>
      <c r="I314" s="100">
        <v>2.5496231708073913E-2</v>
      </c>
      <c r="J314" s="100">
        <v>7.1214038276825598E-3</v>
      </c>
      <c r="K314" s="100">
        <v>5.7682820038231775E-3</v>
      </c>
      <c r="L314" s="148">
        <v>92.438280187714923</v>
      </c>
      <c r="M314" s="148">
        <v>120</v>
      </c>
      <c r="N314" s="148">
        <v>548</v>
      </c>
      <c r="O314" s="148">
        <v>9132</v>
      </c>
      <c r="P314" s="148">
        <v>100</v>
      </c>
      <c r="Q314" s="148">
        <v>25</v>
      </c>
      <c r="R314" s="100">
        <v>0.68667671730971169</v>
      </c>
      <c r="S314" s="100">
        <v>0.37151112666766156</v>
      </c>
      <c r="T314" s="100">
        <v>0.44231529622794263</v>
      </c>
      <c r="U314" s="100">
        <v>0.88636144263366989</v>
      </c>
      <c r="W314" s="148">
        <v>14.401724182358883</v>
      </c>
      <c r="X314" s="149">
        <v>514.14911661854308</v>
      </c>
      <c r="Y314" s="149">
        <v>14.446856373346055</v>
      </c>
      <c r="Z314" s="149">
        <v>607.74288412580859</v>
      </c>
      <c r="AA314" s="149">
        <v>4.5132190987171583E-2</v>
      </c>
      <c r="AB314" s="149">
        <v>93.593767507265511</v>
      </c>
      <c r="AD314" s="163">
        <f t="shared" si="24"/>
        <v>1439658.2691192697</v>
      </c>
      <c r="AE314" s="163">
        <f t="shared" si="29"/>
        <v>1444077.8944504797</v>
      </c>
      <c r="AF314" s="163">
        <f t="shared" si="25"/>
        <v>4419.6253312098925</v>
      </c>
      <c r="AH314" s="165">
        <f t="shared" si="26"/>
        <v>0</v>
      </c>
      <c r="AI314" s="165">
        <f t="shared" si="27"/>
        <v>1</v>
      </c>
      <c r="AJ314" s="165">
        <f t="shared" si="28"/>
        <v>1</v>
      </c>
    </row>
    <row r="315" spans="1:36" x14ac:dyDescent="0.25">
      <c r="A315" s="47">
        <v>310</v>
      </c>
      <c r="C315" s="100">
        <v>7.8974950933728971E-3</v>
      </c>
      <c r="D315" s="100">
        <v>1.4703746617539815E-2</v>
      </c>
      <c r="E315" s="100">
        <v>2.4375711705870717E-4</v>
      </c>
      <c r="F315" s="100">
        <v>0</v>
      </c>
      <c r="G315" s="100">
        <v>0.04</v>
      </c>
      <c r="H315" s="100">
        <v>3.7417663718882443E-2</v>
      </c>
      <c r="I315" s="100">
        <v>2.5496231708073913E-2</v>
      </c>
      <c r="J315" s="100">
        <v>7.1214038276825598E-3</v>
      </c>
      <c r="K315" s="100">
        <v>5.7682820038231775E-3</v>
      </c>
      <c r="L315" s="148">
        <v>92.438280187714923</v>
      </c>
      <c r="M315" s="148">
        <v>120</v>
      </c>
      <c r="N315" s="148">
        <v>548</v>
      </c>
      <c r="O315" s="148">
        <v>9132</v>
      </c>
      <c r="P315" s="148">
        <v>100</v>
      </c>
      <c r="Q315" s="148">
        <v>25</v>
      </c>
      <c r="R315" s="100">
        <v>0.62347571170127269</v>
      </c>
      <c r="S315" s="100">
        <v>0.31468177203921127</v>
      </c>
      <c r="T315" s="100">
        <v>0.19507070360288944</v>
      </c>
      <c r="U315" s="100">
        <v>6.7424126144698367E-3</v>
      </c>
      <c r="W315" s="148">
        <v>15.439936773652573</v>
      </c>
      <c r="X315" s="149">
        <v>444.49657311124821</v>
      </c>
      <c r="Y315" s="149">
        <v>15.511035530989879</v>
      </c>
      <c r="Z315" s="149">
        <v>592.71007650242586</v>
      </c>
      <c r="AA315" s="149">
        <v>7.1098757337306751E-2</v>
      </c>
      <c r="AB315" s="149">
        <v>148.21350339117765</v>
      </c>
      <c r="AD315" s="163">
        <f t="shared" si="24"/>
        <v>1543549.1807921459</v>
      </c>
      <c r="AE315" s="163">
        <f t="shared" si="29"/>
        <v>1550510.8430224855</v>
      </c>
      <c r="AF315" s="163">
        <f t="shared" si="25"/>
        <v>6961.6622303394979</v>
      </c>
      <c r="AH315" s="165">
        <f t="shared" si="26"/>
        <v>0</v>
      </c>
      <c r="AI315" s="165">
        <f t="shared" si="27"/>
        <v>1</v>
      </c>
      <c r="AJ315" s="165">
        <f t="shared" si="28"/>
        <v>1</v>
      </c>
    </row>
    <row r="316" spans="1:36" x14ac:dyDescent="0.25">
      <c r="A316" s="47">
        <v>311</v>
      </c>
      <c r="C316" s="100">
        <v>5.7509973651697077E-3</v>
      </c>
      <c r="D316" s="100">
        <v>1.137654091399245E-2</v>
      </c>
      <c r="E316" s="100">
        <v>7.2905223756033891E-5</v>
      </c>
      <c r="F316" s="100">
        <v>0</v>
      </c>
      <c r="G316" s="100">
        <v>0.04</v>
      </c>
      <c r="H316" s="100">
        <v>3.7417663718882443E-2</v>
      </c>
      <c r="I316" s="100">
        <v>2.5496231708073913E-2</v>
      </c>
      <c r="J316" s="100">
        <v>7.1214038276825598E-3</v>
      </c>
      <c r="K316" s="100">
        <v>5.7682820038231775E-3</v>
      </c>
      <c r="L316" s="148">
        <v>92.438280187714923</v>
      </c>
      <c r="M316" s="148">
        <v>120</v>
      </c>
      <c r="N316" s="148">
        <v>548</v>
      </c>
      <c r="O316" s="148">
        <v>9132</v>
      </c>
      <c r="P316" s="148">
        <v>100</v>
      </c>
      <c r="Q316" s="148">
        <v>25</v>
      </c>
      <c r="R316" s="100">
        <v>0.42101880780662082</v>
      </c>
      <c r="S316" s="100">
        <v>0.99953860299103026</v>
      </c>
      <c r="T316" s="100">
        <v>0.98477240028210311</v>
      </c>
      <c r="U316" s="100">
        <v>0.46542305574149012</v>
      </c>
      <c r="W316" s="148">
        <v>15.089083591491042</v>
      </c>
      <c r="X316" s="149">
        <v>545.20072730114373</v>
      </c>
      <c r="Y316" s="149">
        <v>15.138827038374355</v>
      </c>
      <c r="Z316" s="149">
        <v>608.53935570707074</v>
      </c>
      <c r="AA316" s="149">
        <v>4.974344688331378E-2</v>
      </c>
      <c r="AB316" s="149">
        <v>63.338628405927011</v>
      </c>
      <c r="AD316" s="163">
        <f t="shared" si="24"/>
        <v>1508363.158421803</v>
      </c>
      <c r="AE316" s="163">
        <f t="shared" si="29"/>
        <v>1513274.1644817283</v>
      </c>
      <c r="AF316" s="163">
        <f t="shared" si="25"/>
        <v>4911.0060599254512</v>
      </c>
      <c r="AH316" s="165">
        <f t="shared" si="26"/>
        <v>0</v>
      </c>
      <c r="AI316" s="165">
        <f t="shared" si="27"/>
        <v>1</v>
      </c>
      <c r="AJ316" s="165">
        <f t="shared" si="28"/>
        <v>1</v>
      </c>
    </row>
    <row r="317" spans="1:36" x14ac:dyDescent="0.25">
      <c r="A317" s="47">
        <v>312</v>
      </c>
      <c r="C317" s="100">
        <v>3.9420444594520836E-3</v>
      </c>
      <c r="D317" s="100">
        <v>1.3344817788485064E-2</v>
      </c>
      <c r="E317" s="100">
        <v>1.4179073198039571E-4</v>
      </c>
      <c r="F317" s="100">
        <v>0</v>
      </c>
      <c r="G317" s="100">
        <v>0.04</v>
      </c>
      <c r="H317" s="100">
        <v>3.7417663718882443E-2</v>
      </c>
      <c r="I317" s="100">
        <v>2.5496231708073913E-2</v>
      </c>
      <c r="J317" s="100">
        <v>7.1214038276825598E-3</v>
      </c>
      <c r="K317" s="100">
        <v>5.7682820038231775E-3</v>
      </c>
      <c r="L317" s="148">
        <v>92.438280187714923</v>
      </c>
      <c r="M317" s="148">
        <v>120</v>
      </c>
      <c r="N317" s="148">
        <v>548</v>
      </c>
      <c r="O317" s="148">
        <v>9132</v>
      </c>
      <c r="P317" s="148">
        <v>100</v>
      </c>
      <c r="Q317" s="148">
        <v>25</v>
      </c>
      <c r="R317" s="100">
        <v>0.33220549338871741</v>
      </c>
      <c r="S317" s="100">
        <v>0.51817913816637728</v>
      </c>
      <c r="T317" s="100">
        <v>0.64007138253803797</v>
      </c>
      <c r="U317" s="100">
        <v>1.350736782151659E-4</v>
      </c>
      <c r="W317" s="148">
        <v>15.326005875422947</v>
      </c>
      <c r="X317" s="149">
        <v>535.63633706994017</v>
      </c>
      <c r="Y317" s="149">
        <v>15.370698830561849</v>
      </c>
      <c r="Z317" s="149">
        <v>613.51020624237208</v>
      </c>
      <c r="AA317" s="149">
        <v>4.469295513890259E-2</v>
      </c>
      <c r="AB317" s="149">
        <v>77.87386917243191</v>
      </c>
      <c r="AD317" s="163">
        <f t="shared" si="24"/>
        <v>1532064.9512052247</v>
      </c>
      <c r="AE317" s="163">
        <f t="shared" si="29"/>
        <v>1536456.3728499427</v>
      </c>
      <c r="AF317" s="163">
        <f t="shared" si="25"/>
        <v>4391.4216447178269</v>
      </c>
      <c r="AH317" s="165">
        <f t="shared" si="26"/>
        <v>0</v>
      </c>
      <c r="AI317" s="165">
        <f t="shared" si="27"/>
        <v>1</v>
      </c>
      <c r="AJ317" s="165">
        <f t="shared" si="28"/>
        <v>1</v>
      </c>
    </row>
    <row r="318" spans="1:36" x14ac:dyDescent="0.25">
      <c r="A318" s="47">
        <v>313</v>
      </c>
      <c r="C318" s="100">
        <v>5.7702609849095143E-3</v>
      </c>
      <c r="D318" s="100">
        <v>1.2314208308545349E-2</v>
      </c>
      <c r="E318" s="100">
        <v>2.7423137775413289E-6</v>
      </c>
      <c r="F318" s="100">
        <v>0</v>
      </c>
      <c r="G318" s="100">
        <v>0.04</v>
      </c>
      <c r="H318" s="100">
        <v>3.7417663718882443E-2</v>
      </c>
      <c r="I318" s="100">
        <v>2.5496231708073913E-2</v>
      </c>
      <c r="J318" s="100">
        <v>7.1214038276825598E-3</v>
      </c>
      <c r="K318" s="100">
        <v>5.7682820038231775E-3</v>
      </c>
      <c r="L318" s="148">
        <v>92.438280187714923</v>
      </c>
      <c r="M318" s="148">
        <v>120</v>
      </c>
      <c r="N318" s="148">
        <v>548</v>
      </c>
      <c r="O318" s="148">
        <v>9132</v>
      </c>
      <c r="P318" s="148">
        <v>100</v>
      </c>
      <c r="Q318" s="148">
        <v>25</v>
      </c>
      <c r="R318" s="100">
        <v>0.70865356321681472</v>
      </c>
      <c r="S318" s="100">
        <v>0.16786368267327206</v>
      </c>
      <c r="T318" s="100">
        <v>0.14868394448341885</v>
      </c>
      <c r="U318" s="100">
        <v>0.94514933521518585</v>
      </c>
      <c r="W318" s="148">
        <v>15.735176900646229</v>
      </c>
      <c r="X318" s="149">
        <v>504.90384256880145</v>
      </c>
      <c r="Y318" s="149">
        <v>15.792466978586676</v>
      </c>
      <c r="Z318" s="149">
        <v>602.98728224150898</v>
      </c>
      <c r="AA318" s="149">
        <v>5.7290077940447048E-2</v>
      </c>
      <c r="AB318" s="149">
        <v>98.083439672707527</v>
      </c>
      <c r="AD318" s="163">
        <f t="shared" si="24"/>
        <v>1573012.7862220539</v>
      </c>
      <c r="AE318" s="163">
        <f t="shared" si="29"/>
        <v>1578643.710576426</v>
      </c>
      <c r="AF318" s="163">
        <f t="shared" si="25"/>
        <v>5630.9243543719967</v>
      </c>
      <c r="AH318" s="165">
        <f t="shared" si="26"/>
        <v>0</v>
      </c>
      <c r="AI318" s="165">
        <f t="shared" si="27"/>
        <v>1</v>
      </c>
      <c r="AJ318" s="165">
        <f t="shared" si="28"/>
        <v>1</v>
      </c>
    </row>
    <row r="319" spans="1:36" x14ac:dyDescent="0.25">
      <c r="A319" s="47">
        <v>314</v>
      </c>
      <c r="C319" s="100">
        <v>5.376394285555244E-3</v>
      </c>
      <c r="D319" s="100">
        <v>9.1583826139201817E-3</v>
      </c>
      <c r="E319" s="100">
        <v>1.7288564601138371E-6</v>
      </c>
      <c r="F319" s="100">
        <v>0</v>
      </c>
      <c r="G319" s="100">
        <v>0.04</v>
      </c>
      <c r="H319" s="100">
        <v>3.7417663718882443E-2</v>
      </c>
      <c r="I319" s="100">
        <v>2.5496231708073913E-2</v>
      </c>
      <c r="J319" s="100">
        <v>7.1214038276825598E-3</v>
      </c>
      <c r="K319" s="100">
        <v>5.7682820038231775E-3</v>
      </c>
      <c r="L319" s="148">
        <v>92.438280187714923</v>
      </c>
      <c r="M319" s="148">
        <v>120</v>
      </c>
      <c r="N319" s="148">
        <v>548</v>
      </c>
      <c r="O319" s="148">
        <v>9132</v>
      </c>
      <c r="P319" s="148">
        <v>100</v>
      </c>
      <c r="Q319" s="148">
        <v>25</v>
      </c>
      <c r="R319" s="100">
        <v>0.68732585167869997</v>
      </c>
      <c r="S319" s="100">
        <v>0.98230367434770383</v>
      </c>
      <c r="T319" s="100">
        <v>0.99978959947824486</v>
      </c>
      <c r="U319" s="100">
        <v>0.96908225005264592</v>
      </c>
      <c r="W319" s="148">
        <v>15.099137237455691</v>
      </c>
      <c r="X319" s="149">
        <v>515.50121256379009</v>
      </c>
      <c r="Y319" s="149">
        <v>15.148305403333945</v>
      </c>
      <c r="Z319" s="149">
        <v>606.89389847770474</v>
      </c>
      <c r="AA319" s="149">
        <v>4.9168165878253234E-2</v>
      </c>
      <c r="AB319" s="149">
        <v>91.392685913914647</v>
      </c>
      <c r="AD319" s="163">
        <f t="shared" si="24"/>
        <v>1509398.2225330053</v>
      </c>
      <c r="AE319" s="163">
        <f t="shared" si="29"/>
        <v>1514223.6464349166</v>
      </c>
      <c r="AF319" s="163">
        <f t="shared" si="25"/>
        <v>4825.4239019114084</v>
      </c>
      <c r="AH319" s="165">
        <f t="shared" si="26"/>
        <v>0</v>
      </c>
      <c r="AI319" s="165">
        <f t="shared" si="27"/>
        <v>1</v>
      </c>
      <c r="AJ319" s="165">
        <f t="shared" si="28"/>
        <v>1</v>
      </c>
    </row>
    <row r="320" spans="1:36" x14ac:dyDescent="0.25">
      <c r="A320" s="47">
        <v>315</v>
      </c>
      <c r="C320" s="100">
        <v>5.4685969510183119E-3</v>
      </c>
      <c r="D320" s="100">
        <v>1.1070067826553238E-2</v>
      </c>
      <c r="E320" s="100">
        <v>7.2171117242487485E-5</v>
      </c>
      <c r="F320" s="100">
        <v>0</v>
      </c>
      <c r="G320" s="100">
        <v>0.04</v>
      </c>
      <c r="H320" s="100">
        <v>3.7417663718882443E-2</v>
      </c>
      <c r="I320" s="100">
        <v>2.5496231708073913E-2</v>
      </c>
      <c r="J320" s="100">
        <v>7.1214038276825598E-3</v>
      </c>
      <c r="K320" s="100">
        <v>5.7682820038231775E-3</v>
      </c>
      <c r="L320" s="148">
        <v>92.438280187714923</v>
      </c>
      <c r="M320" s="148">
        <v>120</v>
      </c>
      <c r="N320" s="148">
        <v>548</v>
      </c>
      <c r="O320" s="148">
        <v>9132</v>
      </c>
      <c r="P320" s="148">
        <v>100</v>
      </c>
      <c r="Q320" s="148">
        <v>25</v>
      </c>
      <c r="R320" s="100">
        <v>0.88367708867424311</v>
      </c>
      <c r="S320" s="100">
        <v>0.92273231503908471</v>
      </c>
      <c r="T320" s="100">
        <v>7.386123146480944E-5</v>
      </c>
      <c r="U320" s="100">
        <v>0.13349895446192339</v>
      </c>
      <c r="W320" s="148">
        <v>15.072476977497692</v>
      </c>
      <c r="X320" s="149">
        <v>498.44478166999795</v>
      </c>
      <c r="Y320" s="149">
        <v>15.106966580489097</v>
      </c>
      <c r="Z320" s="149">
        <v>622.92000453557614</v>
      </c>
      <c r="AA320" s="149">
        <v>3.4489602991405022E-2</v>
      </c>
      <c r="AB320" s="149">
        <v>124.47522286557819</v>
      </c>
      <c r="AD320" s="163">
        <f t="shared" si="24"/>
        <v>1506749.252968099</v>
      </c>
      <c r="AE320" s="163">
        <f t="shared" si="29"/>
        <v>1510073.7380443742</v>
      </c>
      <c r="AF320" s="163">
        <f t="shared" si="25"/>
        <v>3324.4850762749238</v>
      </c>
      <c r="AH320" s="165">
        <f t="shared" si="26"/>
        <v>0</v>
      </c>
      <c r="AI320" s="165">
        <f t="shared" si="27"/>
        <v>1</v>
      </c>
      <c r="AJ320" s="165">
        <f t="shared" si="28"/>
        <v>1</v>
      </c>
    </row>
    <row r="321" spans="1:36" x14ac:dyDescent="0.25">
      <c r="A321" s="47">
        <v>316</v>
      </c>
      <c r="C321" s="100">
        <v>6.754934339712082E-3</v>
      </c>
      <c r="D321" s="100">
        <v>9.7189668919335781E-3</v>
      </c>
      <c r="E321" s="100">
        <v>1.7125076312485277E-4</v>
      </c>
      <c r="F321" s="100">
        <v>0</v>
      </c>
      <c r="G321" s="100">
        <v>0.04</v>
      </c>
      <c r="H321" s="100">
        <v>3.7417663718882443E-2</v>
      </c>
      <c r="I321" s="100">
        <v>2.5496231708073913E-2</v>
      </c>
      <c r="J321" s="100">
        <v>7.1214038276825598E-3</v>
      </c>
      <c r="K321" s="100">
        <v>5.7682820038231775E-3</v>
      </c>
      <c r="L321" s="148">
        <v>92.438280187714923</v>
      </c>
      <c r="M321" s="148">
        <v>120</v>
      </c>
      <c r="N321" s="148">
        <v>548</v>
      </c>
      <c r="O321" s="148">
        <v>9132</v>
      </c>
      <c r="P321" s="148">
        <v>100</v>
      </c>
      <c r="Q321" s="148">
        <v>25</v>
      </c>
      <c r="R321" s="100">
        <v>0.72273971155172945</v>
      </c>
      <c r="S321" s="100">
        <v>0.14488284896015624</v>
      </c>
      <c r="T321" s="100">
        <v>8.8567456533508954E-4</v>
      </c>
      <c r="U321" s="100">
        <v>2.8140321824764471E-2</v>
      </c>
      <c r="W321" s="148">
        <v>14.788879154507701</v>
      </c>
      <c r="X321" s="149">
        <v>575.42786919183152</v>
      </c>
      <c r="Y321" s="149">
        <v>14.839072096171005</v>
      </c>
      <c r="Z321" s="149">
        <v>623.49389707909302</v>
      </c>
      <c r="AA321" s="149">
        <v>5.019294166330468E-2</v>
      </c>
      <c r="AB321" s="149">
        <v>48.066027887261498</v>
      </c>
      <c r="AD321" s="163">
        <f t="shared" si="24"/>
        <v>1478312.4875815781</v>
      </c>
      <c r="AE321" s="163">
        <f t="shared" si="29"/>
        <v>1483283.7157200214</v>
      </c>
      <c r="AF321" s="163">
        <f t="shared" si="25"/>
        <v>4971.2281384432063</v>
      </c>
      <c r="AH321" s="165">
        <f t="shared" si="26"/>
        <v>0</v>
      </c>
      <c r="AI321" s="165">
        <f t="shared" si="27"/>
        <v>1</v>
      </c>
      <c r="AJ321" s="165">
        <f t="shared" si="28"/>
        <v>1</v>
      </c>
    </row>
    <row r="322" spans="1:36" x14ac:dyDescent="0.25">
      <c r="A322" s="47">
        <v>317</v>
      </c>
      <c r="C322" s="100">
        <v>5.1049381084899096E-3</v>
      </c>
      <c r="D322" s="100">
        <v>1.0268122241831936E-2</v>
      </c>
      <c r="E322" s="100">
        <v>2.4099628375493068E-6</v>
      </c>
      <c r="F322" s="100">
        <v>0</v>
      </c>
      <c r="G322" s="100">
        <v>0.04</v>
      </c>
      <c r="H322" s="100">
        <v>3.7417663718882443E-2</v>
      </c>
      <c r="I322" s="100">
        <v>2.5496231708073913E-2</v>
      </c>
      <c r="J322" s="100">
        <v>7.1214038276825598E-3</v>
      </c>
      <c r="K322" s="100">
        <v>5.7682820038231775E-3</v>
      </c>
      <c r="L322" s="148">
        <v>92.438280187714923</v>
      </c>
      <c r="M322" s="148">
        <v>120</v>
      </c>
      <c r="N322" s="148">
        <v>548</v>
      </c>
      <c r="O322" s="148">
        <v>9132</v>
      </c>
      <c r="P322" s="148">
        <v>100</v>
      </c>
      <c r="Q322" s="148">
        <v>25</v>
      </c>
      <c r="R322" s="100">
        <v>0.83195282490066369</v>
      </c>
      <c r="S322" s="100">
        <v>0.34658079423741173</v>
      </c>
      <c r="T322" s="100">
        <v>0.78981444265543899</v>
      </c>
      <c r="U322" s="100">
        <v>0.92610615457470813</v>
      </c>
      <c r="W322" s="148">
        <v>15.680048832361972</v>
      </c>
      <c r="X322" s="149">
        <v>469.7529932686906</v>
      </c>
      <c r="Y322" s="149">
        <v>15.730275905693015</v>
      </c>
      <c r="Z322" s="149">
        <v>601.23616458051026</v>
      </c>
      <c r="AA322" s="149">
        <v>5.0227073331042149E-2</v>
      </c>
      <c r="AB322" s="149">
        <v>131.48317131181966</v>
      </c>
      <c r="AD322" s="163">
        <f t="shared" si="24"/>
        <v>1567535.1302429286</v>
      </c>
      <c r="AE322" s="163">
        <f t="shared" si="29"/>
        <v>1572426.3544047209</v>
      </c>
      <c r="AF322" s="163">
        <f t="shared" si="25"/>
        <v>4891.2241617923955</v>
      </c>
      <c r="AH322" s="165">
        <f t="shared" si="26"/>
        <v>0</v>
      </c>
      <c r="AI322" s="165">
        <f t="shared" si="27"/>
        <v>1</v>
      </c>
      <c r="AJ322" s="165">
        <f t="shared" si="28"/>
        <v>1</v>
      </c>
    </row>
    <row r="323" spans="1:36" x14ac:dyDescent="0.25">
      <c r="A323" s="47">
        <v>318</v>
      </c>
      <c r="C323" s="100">
        <v>7.2518917401013239E-3</v>
      </c>
      <c r="D323" s="100">
        <v>7.7569002868511823E-3</v>
      </c>
      <c r="E323" s="100">
        <v>2.4526146756731482E-4</v>
      </c>
      <c r="F323" s="100">
        <v>0</v>
      </c>
      <c r="G323" s="100">
        <v>0.04</v>
      </c>
      <c r="H323" s="100">
        <v>3.7417663718882443E-2</v>
      </c>
      <c r="I323" s="100">
        <v>2.5496231708073913E-2</v>
      </c>
      <c r="J323" s="100">
        <v>7.1214038276825598E-3</v>
      </c>
      <c r="K323" s="100">
        <v>5.7682820038231775E-3</v>
      </c>
      <c r="L323" s="148">
        <v>92.438280187714923</v>
      </c>
      <c r="M323" s="148">
        <v>120</v>
      </c>
      <c r="N323" s="148">
        <v>548</v>
      </c>
      <c r="O323" s="148">
        <v>9132</v>
      </c>
      <c r="P323" s="148">
        <v>100</v>
      </c>
      <c r="Q323" s="148">
        <v>25</v>
      </c>
      <c r="R323" s="100">
        <v>0.63858481133624245</v>
      </c>
      <c r="S323" s="100">
        <v>0.29020476023001446</v>
      </c>
      <c r="T323" s="100">
        <v>3.7488014869360861E-2</v>
      </c>
      <c r="U323" s="100">
        <v>1.2564348116866436E-5</v>
      </c>
      <c r="W323" s="148">
        <v>13.77349153725093</v>
      </c>
      <c r="X323" s="149">
        <v>544.13557315405296</v>
      </c>
      <c r="Y323" s="149">
        <v>13.809059388556317</v>
      </c>
      <c r="Z323" s="149">
        <v>602.19436074803241</v>
      </c>
      <c r="AA323" s="149">
        <v>3.5567851305387421E-2</v>
      </c>
      <c r="AB323" s="149">
        <v>58.058787593979446</v>
      </c>
      <c r="AD323" s="163">
        <f t="shared" si="24"/>
        <v>1376805.0181519389</v>
      </c>
      <c r="AE323" s="163">
        <f t="shared" si="29"/>
        <v>1380303.7444948838</v>
      </c>
      <c r="AF323" s="163">
        <f t="shared" si="25"/>
        <v>3498.7263429447626</v>
      </c>
      <c r="AH323" s="165">
        <f t="shared" si="26"/>
        <v>0</v>
      </c>
      <c r="AI323" s="165">
        <f t="shared" si="27"/>
        <v>1</v>
      </c>
      <c r="AJ323" s="165">
        <f t="shared" si="28"/>
        <v>1</v>
      </c>
    </row>
    <row r="324" spans="1:36" x14ac:dyDescent="0.25">
      <c r="A324" s="47">
        <v>319</v>
      </c>
      <c r="C324" s="100">
        <v>5.5359073047065444E-3</v>
      </c>
      <c r="D324" s="100">
        <v>1.2123826075959743E-2</v>
      </c>
      <c r="E324" s="100">
        <v>3.8016995024880984E-4</v>
      </c>
      <c r="F324" s="100">
        <v>0</v>
      </c>
      <c r="G324" s="100">
        <v>0.04</v>
      </c>
      <c r="H324" s="100">
        <v>3.7417663718882443E-2</v>
      </c>
      <c r="I324" s="100">
        <v>2.5496231708073913E-2</v>
      </c>
      <c r="J324" s="100">
        <v>7.1214038276825598E-3</v>
      </c>
      <c r="K324" s="100">
        <v>5.7682820038231775E-3</v>
      </c>
      <c r="L324" s="148">
        <v>92.438280187714923</v>
      </c>
      <c r="M324" s="148">
        <v>120</v>
      </c>
      <c r="N324" s="148">
        <v>548</v>
      </c>
      <c r="O324" s="148">
        <v>9132</v>
      </c>
      <c r="P324" s="148">
        <v>100</v>
      </c>
      <c r="Q324" s="148">
        <v>25</v>
      </c>
      <c r="R324" s="100">
        <v>0.42397378499791788</v>
      </c>
      <c r="S324" s="100">
        <v>0.99953158017784782</v>
      </c>
      <c r="T324" s="100">
        <v>0.59750188055228515</v>
      </c>
      <c r="U324" s="100">
        <v>1.4234900769469338E-10</v>
      </c>
      <c r="W324" s="148">
        <v>15.443298072456967</v>
      </c>
      <c r="X324" s="149">
        <v>469.9673867420164</v>
      </c>
      <c r="Y324" s="149">
        <v>15.49307728378033</v>
      </c>
      <c r="Z324" s="149">
        <v>591.64025810320356</v>
      </c>
      <c r="AA324" s="149">
        <v>4.977921132336327E-2</v>
      </c>
      <c r="AB324" s="149">
        <v>121.67287136118716</v>
      </c>
      <c r="AD324" s="163">
        <f t="shared" si="24"/>
        <v>1543859.8398589545</v>
      </c>
      <c r="AE324" s="163">
        <f t="shared" si="29"/>
        <v>1548716.0881199299</v>
      </c>
      <c r="AF324" s="163">
        <f t="shared" si="25"/>
        <v>4856.2482609751396</v>
      </c>
      <c r="AH324" s="165">
        <f t="shared" si="26"/>
        <v>0</v>
      </c>
      <c r="AI324" s="165">
        <f t="shared" si="27"/>
        <v>1</v>
      </c>
      <c r="AJ324" s="165">
        <f t="shared" si="28"/>
        <v>1</v>
      </c>
    </row>
    <row r="325" spans="1:36" x14ac:dyDescent="0.25">
      <c r="A325" s="47">
        <v>320</v>
      </c>
      <c r="C325" s="100">
        <v>4.2668277652160554E-3</v>
      </c>
      <c r="D325" s="100">
        <v>1.2627834407257899E-2</v>
      </c>
      <c r="E325" s="100">
        <v>2.7640552433372267E-4</v>
      </c>
      <c r="F325" s="100">
        <v>0</v>
      </c>
      <c r="G325" s="100">
        <v>0.04</v>
      </c>
      <c r="H325" s="100">
        <v>3.7417663718882443E-2</v>
      </c>
      <c r="I325" s="100">
        <v>2.5496231708073913E-2</v>
      </c>
      <c r="J325" s="100">
        <v>7.1214038276825598E-3</v>
      </c>
      <c r="K325" s="100">
        <v>5.7682820038231775E-3</v>
      </c>
      <c r="L325" s="148">
        <v>92.438280187714923</v>
      </c>
      <c r="M325" s="148">
        <v>120</v>
      </c>
      <c r="N325" s="148">
        <v>548</v>
      </c>
      <c r="O325" s="148">
        <v>9132</v>
      </c>
      <c r="P325" s="148">
        <v>100</v>
      </c>
      <c r="Q325" s="148">
        <v>25</v>
      </c>
      <c r="R325" s="100">
        <v>0.62414904126318282</v>
      </c>
      <c r="S325" s="100">
        <v>0.9684019941191826</v>
      </c>
      <c r="T325" s="100">
        <v>1.7861213473402211E-2</v>
      </c>
      <c r="U325" s="100">
        <v>0.99750659683361587</v>
      </c>
      <c r="W325" s="148">
        <v>13.566630329601544</v>
      </c>
      <c r="X325" s="149">
        <v>524.87329022847746</v>
      </c>
      <c r="Y325" s="149">
        <v>13.604025871840044</v>
      </c>
      <c r="Z325" s="149">
        <v>619.11035172395918</v>
      </c>
      <c r="AA325" s="149">
        <v>3.7395542238499502E-2</v>
      </c>
      <c r="AB325" s="149">
        <v>94.237061495481726</v>
      </c>
      <c r="AD325" s="163">
        <f t="shared" si="24"/>
        <v>1356138.1596699259</v>
      </c>
      <c r="AE325" s="163">
        <f t="shared" si="29"/>
        <v>1359783.4768322806</v>
      </c>
      <c r="AF325" s="163">
        <f t="shared" si="25"/>
        <v>3645.3171623544686</v>
      </c>
      <c r="AH325" s="165">
        <f t="shared" si="26"/>
        <v>0</v>
      </c>
      <c r="AI325" s="165">
        <f t="shared" si="27"/>
        <v>1</v>
      </c>
      <c r="AJ325" s="165">
        <f t="shared" si="28"/>
        <v>1</v>
      </c>
    </row>
    <row r="326" spans="1:36" x14ac:dyDescent="0.25">
      <c r="A326" s="47">
        <v>321</v>
      </c>
      <c r="C326" s="100">
        <v>6.4542505049207666E-3</v>
      </c>
      <c r="D326" s="100">
        <v>7.7724932616111634E-3</v>
      </c>
      <c r="E326" s="100">
        <v>5.677870683858174E-9</v>
      </c>
      <c r="F326" s="100">
        <v>0</v>
      </c>
      <c r="G326" s="100">
        <v>0.04</v>
      </c>
      <c r="H326" s="100">
        <v>3.7417663718882443E-2</v>
      </c>
      <c r="I326" s="100">
        <v>2.5496231708073913E-2</v>
      </c>
      <c r="J326" s="100">
        <v>7.1214038276825598E-3</v>
      </c>
      <c r="K326" s="100">
        <v>5.7682820038231775E-3</v>
      </c>
      <c r="L326" s="148">
        <v>92.438280187714923</v>
      </c>
      <c r="M326" s="148">
        <v>120</v>
      </c>
      <c r="N326" s="148">
        <v>548</v>
      </c>
      <c r="O326" s="148">
        <v>9132</v>
      </c>
      <c r="P326" s="148">
        <v>100</v>
      </c>
      <c r="Q326" s="148">
        <v>25</v>
      </c>
      <c r="R326" s="100">
        <v>0.59362323562976327</v>
      </c>
      <c r="S326" s="100">
        <v>1.3315000346388019E-2</v>
      </c>
      <c r="T326" s="100">
        <v>0.71435737750185258</v>
      </c>
      <c r="U326" s="100">
        <v>0.12995773963011814</v>
      </c>
      <c r="W326" s="148">
        <v>14.386596127801319</v>
      </c>
      <c r="X326" s="149">
        <v>492.55822119445043</v>
      </c>
      <c r="Y326" s="149">
        <v>14.42061066920029</v>
      </c>
      <c r="Z326" s="149">
        <v>599.31060038593887</v>
      </c>
      <c r="AA326" s="149">
        <v>3.4014541398970977E-2</v>
      </c>
      <c r="AB326" s="149">
        <v>106.75237919148844</v>
      </c>
      <c r="AD326" s="163">
        <f t="shared" ref="AD326:AD389" si="30">W326*cRatio-X326</f>
        <v>1438167.0545589374</v>
      </c>
      <c r="AE326" s="163">
        <f t="shared" si="29"/>
        <v>1441461.756319643</v>
      </c>
      <c r="AF326" s="163">
        <f t="shared" si="25"/>
        <v>3294.7017607056096</v>
      </c>
      <c r="AH326" s="165">
        <f t="shared" si="26"/>
        <v>0</v>
      </c>
      <c r="AI326" s="165">
        <f t="shared" si="27"/>
        <v>1</v>
      </c>
      <c r="AJ326" s="165">
        <f t="shared" si="28"/>
        <v>1</v>
      </c>
    </row>
    <row r="327" spans="1:36" x14ac:dyDescent="0.25">
      <c r="A327" s="47">
        <v>322</v>
      </c>
      <c r="C327" s="100">
        <v>4.5768182528551681E-3</v>
      </c>
      <c r="D327" s="100">
        <v>1.3950037715852237E-2</v>
      </c>
      <c r="E327" s="100">
        <v>5.7752870310776421E-5</v>
      </c>
      <c r="F327" s="100">
        <v>0</v>
      </c>
      <c r="G327" s="100">
        <v>0.04</v>
      </c>
      <c r="H327" s="100">
        <v>3.7417663718882443E-2</v>
      </c>
      <c r="I327" s="100">
        <v>2.5496231708073913E-2</v>
      </c>
      <c r="J327" s="100">
        <v>7.1214038276825598E-3</v>
      </c>
      <c r="K327" s="100">
        <v>5.7682820038231775E-3</v>
      </c>
      <c r="L327" s="148">
        <v>92.438280187714923</v>
      </c>
      <c r="M327" s="148">
        <v>120</v>
      </c>
      <c r="N327" s="148">
        <v>548</v>
      </c>
      <c r="O327" s="148">
        <v>9132</v>
      </c>
      <c r="P327" s="148">
        <v>100</v>
      </c>
      <c r="Q327" s="148">
        <v>25</v>
      </c>
      <c r="R327" s="100">
        <v>0.61751645864502969</v>
      </c>
      <c r="S327" s="100">
        <v>0.36451422493044744</v>
      </c>
      <c r="T327" s="100">
        <v>0.99816140973359635</v>
      </c>
      <c r="U327" s="100">
        <v>1.5558815986668124E-3</v>
      </c>
      <c r="W327" s="148">
        <v>14.778226162794168</v>
      </c>
      <c r="X327" s="149">
        <v>533.26078997101479</v>
      </c>
      <c r="Y327" s="149">
        <v>14.821275644364393</v>
      </c>
      <c r="Z327" s="149">
        <v>643.66675961428905</v>
      </c>
      <c r="AA327" s="149">
        <v>4.3049481570225367E-2</v>
      </c>
      <c r="AB327" s="149">
        <v>110.40596964327426</v>
      </c>
      <c r="AD327" s="163">
        <f t="shared" si="30"/>
        <v>1477289.3554894456</v>
      </c>
      <c r="AE327" s="163">
        <f t="shared" si="29"/>
        <v>1481483.8976768248</v>
      </c>
      <c r="AF327" s="163">
        <f t="shared" ref="AF327:AF390" si="31">AA327*cRatio-AB327</f>
        <v>4194.5421873792629</v>
      </c>
      <c r="AH327" s="165">
        <f t="shared" ref="AH327:AH390" si="32">IF(MAX(AD327:AE327)=AD327,1,0)</f>
        <v>0</v>
      </c>
      <c r="AI327" s="165">
        <f t="shared" ref="AI327:AI390" si="33">IF(MAX(AD327:AE327)=AE327,1,0)</f>
        <v>1</v>
      </c>
      <c r="AJ327" s="165">
        <f t="shared" ref="AJ327:AJ390" si="34">IF(AF327&gt;0,1,0)</f>
        <v>1</v>
      </c>
    </row>
    <row r="328" spans="1:36" x14ac:dyDescent="0.25">
      <c r="A328" s="47">
        <v>323</v>
      </c>
      <c r="C328" s="100">
        <v>5.0106105113533438E-3</v>
      </c>
      <c r="D328" s="100">
        <v>1.294342239791757E-2</v>
      </c>
      <c r="E328" s="100">
        <v>1.2625340120253959E-5</v>
      </c>
      <c r="F328" s="100">
        <v>0</v>
      </c>
      <c r="G328" s="100">
        <v>0.04</v>
      </c>
      <c r="H328" s="100">
        <v>3.7417663718882443E-2</v>
      </c>
      <c r="I328" s="100">
        <v>2.5496231708073913E-2</v>
      </c>
      <c r="J328" s="100">
        <v>7.1214038276825598E-3</v>
      </c>
      <c r="K328" s="100">
        <v>5.7682820038231775E-3</v>
      </c>
      <c r="L328" s="148">
        <v>92.438280187714923</v>
      </c>
      <c r="M328" s="148">
        <v>120</v>
      </c>
      <c r="N328" s="148">
        <v>548</v>
      </c>
      <c r="O328" s="148">
        <v>9132</v>
      </c>
      <c r="P328" s="148">
        <v>100</v>
      </c>
      <c r="Q328" s="148">
        <v>25</v>
      </c>
      <c r="R328" s="100">
        <v>0.52043743259567121</v>
      </c>
      <c r="S328" s="100">
        <v>0.79499052269276393</v>
      </c>
      <c r="T328" s="100">
        <v>3.059694862356642E-2</v>
      </c>
      <c r="U328" s="100">
        <v>6.4926954253656814E-5</v>
      </c>
      <c r="W328" s="148">
        <v>15.37323536855879</v>
      </c>
      <c r="X328" s="149">
        <v>477.37605941516011</v>
      </c>
      <c r="Y328" s="149">
        <v>15.410810361748627</v>
      </c>
      <c r="Z328" s="149">
        <v>615.38799490840904</v>
      </c>
      <c r="AA328" s="149">
        <v>3.7574993189837258E-2</v>
      </c>
      <c r="AB328" s="149">
        <v>138.01193549324893</v>
      </c>
      <c r="AD328" s="163">
        <f t="shared" si="30"/>
        <v>1536846.160796464</v>
      </c>
      <c r="AE328" s="163">
        <f t="shared" si="29"/>
        <v>1540465.6481799542</v>
      </c>
      <c r="AF328" s="163">
        <f t="shared" si="31"/>
        <v>3619.487383490477</v>
      </c>
      <c r="AH328" s="165">
        <f t="shared" si="32"/>
        <v>0</v>
      </c>
      <c r="AI328" s="165">
        <f t="shared" si="33"/>
        <v>1</v>
      </c>
      <c r="AJ328" s="165">
        <f t="shared" si="34"/>
        <v>1</v>
      </c>
    </row>
    <row r="329" spans="1:36" x14ac:dyDescent="0.25">
      <c r="A329" s="47">
        <v>324</v>
      </c>
      <c r="C329" s="100">
        <v>4.7110545545327818E-3</v>
      </c>
      <c r="D329" s="100">
        <v>1.0568671885798181E-2</v>
      </c>
      <c r="E329" s="100">
        <v>1.9516229445937228E-4</v>
      </c>
      <c r="F329" s="100">
        <v>0</v>
      </c>
      <c r="G329" s="100">
        <v>0.04</v>
      </c>
      <c r="H329" s="100">
        <v>3.7417663718882443E-2</v>
      </c>
      <c r="I329" s="100">
        <v>2.5496231708073913E-2</v>
      </c>
      <c r="J329" s="100">
        <v>7.1214038276825598E-3</v>
      </c>
      <c r="K329" s="100">
        <v>5.7682820038231775E-3</v>
      </c>
      <c r="L329" s="148">
        <v>92.438280187714923</v>
      </c>
      <c r="M329" s="148">
        <v>120</v>
      </c>
      <c r="N329" s="148">
        <v>548</v>
      </c>
      <c r="O329" s="148">
        <v>9132</v>
      </c>
      <c r="P329" s="148">
        <v>100</v>
      </c>
      <c r="Q329" s="148">
        <v>25</v>
      </c>
      <c r="R329" s="100">
        <v>0.82433742145172195</v>
      </c>
      <c r="S329" s="100">
        <v>5.2100669379156597E-2</v>
      </c>
      <c r="T329" s="100">
        <v>0.98861293680480822</v>
      </c>
      <c r="U329" s="100">
        <v>2.900498788880283E-16</v>
      </c>
      <c r="W329" s="148">
        <v>14.888874120030907</v>
      </c>
      <c r="X329" s="149">
        <v>477.42225581189774</v>
      </c>
      <c r="Y329" s="149">
        <v>14.930317610959388</v>
      </c>
      <c r="Z329" s="149">
        <v>605.35279990600463</v>
      </c>
      <c r="AA329" s="149">
        <v>4.1443490928481097E-2</v>
      </c>
      <c r="AB329" s="149">
        <v>127.93054409410689</v>
      </c>
      <c r="AD329" s="163">
        <f t="shared" si="30"/>
        <v>1488409.9897472789</v>
      </c>
      <c r="AE329" s="163">
        <f t="shared" si="29"/>
        <v>1492426.4082960328</v>
      </c>
      <c r="AF329" s="163">
        <f t="shared" si="31"/>
        <v>4016.4185487540026</v>
      </c>
      <c r="AH329" s="165">
        <f t="shared" si="32"/>
        <v>0</v>
      </c>
      <c r="AI329" s="165">
        <f t="shared" si="33"/>
        <v>1</v>
      </c>
      <c r="AJ329" s="165">
        <f t="shared" si="34"/>
        <v>1</v>
      </c>
    </row>
    <row r="330" spans="1:36" x14ac:dyDescent="0.25">
      <c r="A330" s="47">
        <v>325</v>
      </c>
      <c r="C330" s="100">
        <v>7.2377744238715236E-3</v>
      </c>
      <c r="D330" s="100">
        <v>1.0926444985934919E-2</v>
      </c>
      <c r="E330" s="100">
        <v>5.5320132840341197E-5</v>
      </c>
      <c r="F330" s="100">
        <v>0</v>
      </c>
      <c r="G330" s="100">
        <v>0.04</v>
      </c>
      <c r="H330" s="100">
        <v>3.7417663718882443E-2</v>
      </c>
      <c r="I330" s="100">
        <v>2.5496231708073913E-2</v>
      </c>
      <c r="J330" s="100">
        <v>7.1214038276825598E-3</v>
      </c>
      <c r="K330" s="100">
        <v>5.7682820038231775E-3</v>
      </c>
      <c r="L330" s="148">
        <v>92.438280187714923</v>
      </c>
      <c r="M330" s="148">
        <v>120</v>
      </c>
      <c r="N330" s="148">
        <v>548</v>
      </c>
      <c r="O330" s="148">
        <v>9132</v>
      </c>
      <c r="P330" s="148">
        <v>100</v>
      </c>
      <c r="Q330" s="148">
        <v>25</v>
      </c>
      <c r="R330" s="100">
        <v>0.5328581902640962</v>
      </c>
      <c r="S330" s="100">
        <v>0.89253452731399663</v>
      </c>
      <c r="T330" s="100">
        <v>0.27787536584016492</v>
      </c>
      <c r="U330" s="100">
        <v>0.85258486923014709</v>
      </c>
      <c r="W330" s="148">
        <v>14.234545878009413</v>
      </c>
      <c r="X330" s="149">
        <v>532.15465137505964</v>
      </c>
      <c r="Y330" s="149">
        <v>14.268798335099705</v>
      </c>
      <c r="Z330" s="149">
        <v>627.65998961095283</v>
      </c>
      <c r="AA330" s="149">
        <v>3.4252457090291344E-2</v>
      </c>
      <c r="AB330" s="149">
        <v>95.505338235893191</v>
      </c>
      <c r="AD330" s="163">
        <f t="shared" si="30"/>
        <v>1422922.4331495664</v>
      </c>
      <c r="AE330" s="163">
        <f t="shared" ref="AE330:AE393" si="35">Y330*cRatio-Z330</f>
        <v>1426252.1735203594</v>
      </c>
      <c r="AF330" s="163">
        <f t="shared" si="31"/>
        <v>3329.7403707932413</v>
      </c>
      <c r="AH330" s="165">
        <f t="shared" si="32"/>
        <v>0</v>
      </c>
      <c r="AI330" s="165">
        <f t="shared" si="33"/>
        <v>1</v>
      </c>
      <c r="AJ330" s="165">
        <f t="shared" si="34"/>
        <v>1</v>
      </c>
    </row>
    <row r="331" spans="1:36" x14ac:dyDescent="0.25">
      <c r="A331" s="47">
        <v>326</v>
      </c>
      <c r="C331" s="100">
        <v>5.3666121988502156E-3</v>
      </c>
      <c r="D331" s="100">
        <v>1.0599199525966352E-2</v>
      </c>
      <c r="E331" s="100">
        <v>3.2758736110613073E-6</v>
      </c>
      <c r="F331" s="100">
        <v>0</v>
      </c>
      <c r="G331" s="100">
        <v>0.04</v>
      </c>
      <c r="H331" s="100">
        <v>3.7417663718882443E-2</v>
      </c>
      <c r="I331" s="100">
        <v>2.5496231708073913E-2</v>
      </c>
      <c r="J331" s="100">
        <v>7.1214038276825598E-3</v>
      </c>
      <c r="K331" s="100">
        <v>5.7682820038231775E-3</v>
      </c>
      <c r="L331" s="148">
        <v>92.438280187714923</v>
      </c>
      <c r="M331" s="148">
        <v>120</v>
      </c>
      <c r="N331" s="148">
        <v>548</v>
      </c>
      <c r="O331" s="148">
        <v>9132</v>
      </c>
      <c r="P331" s="148">
        <v>100</v>
      </c>
      <c r="Q331" s="148">
        <v>25</v>
      </c>
      <c r="R331" s="100">
        <v>0.60285387351344588</v>
      </c>
      <c r="S331" s="100">
        <v>0.8917563540082114</v>
      </c>
      <c r="T331" s="100">
        <v>0.9192903581728451</v>
      </c>
      <c r="U331" s="100">
        <v>0.87608469966170954</v>
      </c>
      <c r="W331" s="148">
        <v>14.317169712957595</v>
      </c>
      <c r="X331" s="149">
        <v>505.33337803410075</v>
      </c>
      <c r="Y331" s="149">
        <v>14.324550570589935</v>
      </c>
      <c r="Z331" s="149">
        <v>600.75056213262746</v>
      </c>
      <c r="AA331" s="149">
        <v>7.3808576323397546E-3</v>
      </c>
      <c r="AB331" s="149">
        <v>95.417184098526718</v>
      </c>
      <c r="AD331" s="163">
        <f t="shared" si="30"/>
        <v>1431211.6379177254</v>
      </c>
      <c r="AE331" s="163">
        <f t="shared" si="35"/>
        <v>1431854.3064968609</v>
      </c>
      <c r="AF331" s="163">
        <f t="shared" si="31"/>
        <v>642.66857913544879</v>
      </c>
      <c r="AH331" s="165">
        <f t="shared" si="32"/>
        <v>0</v>
      </c>
      <c r="AI331" s="165">
        <f t="shared" si="33"/>
        <v>1</v>
      </c>
      <c r="AJ331" s="165">
        <f t="shared" si="34"/>
        <v>1</v>
      </c>
    </row>
    <row r="332" spans="1:36" x14ac:dyDescent="0.25">
      <c r="A332" s="47">
        <v>327</v>
      </c>
      <c r="C332" s="100">
        <v>4.7118586566915381E-3</v>
      </c>
      <c r="D332" s="100">
        <v>1.6350816844621918E-2</v>
      </c>
      <c r="E332" s="100">
        <v>5.1242846737559593E-5</v>
      </c>
      <c r="F332" s="100">
        <v>0</v>
      </c>
      <c r="G332" s="100">
        <v>0.04</v>
      </c>
      <c r="H332" s="100">
        <v>3.7417663718882443E-2</v>
      </c>
      <c r="I332" s="100">
        <v>2.5496231708073913E-2</v>
      </c>
      <c r="J332" s="100">
        <v>7.1214038276825598E-3</v>
      </c>
      <c r="K332" s="100">
        <v>5.7682820038231775E-3</v>
      </c>
      <c r="L332" s="148">
        <v>92.438280187714923</v>
      </c>
      <c r="M332" s="148">
        <v>120</v>
      </c>
      <c r="N332" s="148">
        <v>548</v>
      </c>
      <c r="O332" s="148">
        <v>9132</v>
      </c>
      <c r="P332" s="148">
        <v>100</v>
      </c>
      <c r="Q332" s="148">
        <v>25</v>
      </c>
      <c r="R332" s="100">
        <v>0.55563807990687608</v>
      </c>
      <c r="S332" s="100">
        <v>0.12976025554515344</v>
      </c>
      <c r="T332" s="100">
        <v>0.62139892398368635</v>
      </c>
      <c r="U332" s="100">
        <v>0.50737493563871117</v>
      </c>
      <c r="W332" s="148">
        <v>14.381603108298954</v>
      </c>
      <c r="X332" s="149">
        <v>510.92532566662118</v>
      </c>
      <c r="Y332" s="149">
        <v>14.418278186263739</v>
      </c>
      <c r="Z332" s="149">
        <v>613.20192032641671</v>
      </c>
      <c r="AA332" s="149">
        <v>3.667507796478553E-2</v>
      </c>
      <c r="AB332" s="149">
        <v>102.27659465979553</v>
      </c>
      <c r="AD332" s="163">
        <f t="shared" si="30"/>
        <v>1437649.3855042288</v>
      </c>
      <c r="AE332" s="163">
        <f t="shared" si="35"/>
        <v>1441214.6167060477</v>
      </c>
      <c r="AF332" s="163">
        <f t="shared" si="31"/>
        <v>3565.2312018187572</v>
      </c>
      <c r="AH332" s="165">
        <f t="shared" si="32"/>
        <v>0</v>
      </c>
      <c r="AI332" s="165">
        <f t="shared" si="33"/>
        <v>1</v>
      </c>
      <c r="AJ332" s="165">
        <f t="shared" si="34"/>
        <v>1</v>
      </c>
    </row>
    <row r="333" spans="1:36" x14ac:dyDescent="0.25">
      <c r="A333" s="47">
        <v>328</v>
      </c>
      <c r="C333" s="100">
        <v>7.7245271489421174E-3</v>
      </c>
      <c r="D333" s="100">
        <v>1.747228953534663E-2</v>
      </c>
      <c r="E333" s="100">
        <v>3.2343167270558223E-5</v>
      </c>
      <c r="F333" s="100">
        <v>0</v>
      </c>
      <c r="G333" s="100">
        <v>0.04</v>
      </c>
      <c r="H333" s="100">
        <v>3.7417663718882443E-2</v>
      </c>
      <c r="I333" s="100">
        <v>2.5496231708073913E-2</v>
      </c>
      <c r="J333" s="100">
        <v>7.1214038276825598E-3</v>
      </c>
      <c r="K333" s="100">
        <v>5.7682820038231775E-3</v>
      </c>
      <c r="L333" s="148">
        <v>92.438280187714923</v>
      </c>
      <c r="M333" s="148">
        <v>120</v>
      </c>
      <c r="N333" s="148">
        <v>548</v>
      </c>
      <c r="O333" s="148">
        <v>9132</v>
      </c>
      <c r="P333" s="148">
        <v>100</v>
      </c>
      <c r="Q333" s="148">
        <v>25</v>
      </c>
      <c r="R333" s="100">
        <v>0.47611543199599915</v>
      </c>
      <c r="S333" s="100">
        <v>0.61446694921268219</v>
      </c>
      <c r="T333" s="100">
        <v>0.56793973641366602</v>
      </c>
      <c r="U333" s="100">
        <v>0.351736191391814</v>
      </c>
      <c r="W333" s="148">
        <v>15.782144722979927</v>
      </c>
      <c r="X333" s="149">
        <v>478.66057934988777</v>
      </c>
      <c r="Y333" s="149">
        <v>15.834239331699743</v>
      </c>
      <c r="Z333" s="149">
        <v>596.46404785976517</v>
      </c>
      <c r="AA333" s="149">
        <v>5.2094608719816193E-2</v>
      </c>
      <c r="AB333" s="149">
        <v>117.8034685098774</v>
      </c>
      <c r="AD333" s="163">
        <f t="shared" si="30"/>
        <v>1577735.8117186429</v>
      </c>
      <c r="AE333" s="163">
        <f t="shared" si="35"/>
        <v>1582827.4691221146</v>
      </c>
      <c r="AF333" s="163">
        <f t="shared" si="31"/>
        <v>5091.6574034717423</v>
      </c>
      <c r="AH333" s="165">
        <f t="shared" si="32"/>
        <v>0</v>
      </c>
      <c r="AI333" s="165">
        <f t="shared" si="33"/>
        <v>1</v>
      </c>
      <c r="AJ333" s="165">
        <f t="shared" si="34"/>
        <v>1</v>
      </c>
    </row>
    <row r="334" spans="1:36" x14ac:dyDescent="0.25">
      <c r="A334" s="47">
        <v>329</v>
      </c>
      <c r="C334" s="100">
        <v>5.391947654837994E-3</v>
      </c>
      <c r="D334" s="100">
        <v>1.3259614000100339E-2</v>
      </c>
      <c r="E334" s="100">
        <v>2.1634913051415951E-5</v>
      </c>
      <c r="F334" s="100">
        <v>0</v>
      </c>
      <c r="G334" s="100">
        <v>0.04</v>
      </c>
      <c r="H334" s="100">
        <v>3.7417663718882443E-2</v>
      </c>
      <c r="I334" s="100">
        <v>2.5496231708073913E-2</v>
      </c>
      <c r="J334" s="100">
        <v>7.1214038276825598E-3</v>
      </c>
      <c r="K334" s="100">
        <v>5.7682820038231775E-3</v>
      </c>
      <c r="L334" s="148">
        <v>92.438280187714923</v>
      </c>
      <c r="M334" s="148">
        <v>120</v>
      </c>
      <c r="N334" s="148">
        <v>548</v>
      </c>
      <c r="O334" s="148">
        <v>9132</v>
      </c>
      <c r="P334" s="148">
        <v>100</v>
      </c>
      <c r="Q334" s="148">
        <v>25</v>
      </c>
      <c r="R334" s="100">
        <v>0.68749505834168512</v>
      </c>
      <c r="S334" s="100">
        <v>0.76458776863150735</v>
      </c>
      <c r="T334" s="100">
        <v>0.11453110768401471</v>
      </c>
      <c r="U334" s="100">
        <v>0.28942979842033656</v>
      </c>
      <c r="W334" s="148">
        <v>14.883719096161487</v>
      </c>
      <c r="X334" s="149">
        <v>498.05312730754241</v>
      </c>
      <c r="Y334" s="149">
        <v>14.920773113398567</v>
      </c>
      <c r="Z334" s="149">
        <v>606.14453255686612</v>
      </c>
      <c r="AA334" s="149">
        <v>3.7054017237080572E-2</v>
      </c>
      <c r="AB334" s="149">
        <v>108.09140524932371</v>
      </c>
      <c r="AD334" s="163">
        <f t="shared" si="30"/>
        <v>1487873.8564888414</v>
      </c>
      <c r="AE334" s="163">
        <f t="shared" si="35"/>
        <v>1491471.1668072999</v>
      </c>
      <c r="AF334" s="163">
        <f t="shared" si="31"/>
        <v>3597.3103184587335</v>
      </c>
      <c r="AH334" s="165">
        <f t="shared" si="32"/>
        <v>0</v>
      </c>
      <c r="AI334" s="165">
        <f t="shared" si="33"/>
        <v>1</v>
      </c>
      <c r="AJ334" s="165">
        <f t="shared" si="34"/>
        <v>1</v>
      </c>
    </row>
    <row r="335" spans="1:36" x14ac:dyDescent="0.25">
      <c r="A335" s="47">
        <v>330</v>
      </c>
      <c r="C335" s="100">
        <v>5.5250369807300359E-3</v>
      </c>
      <c r="D335" s="100">
        <v>9.8264367615189668E-3</v>
      </c>
      <c r="E335" s="100">
        <v>3.377631647955015E-4</v>
      </c>
      <c r="F335" s="100">
        <v>0</v>
      </c>
      <c r="G335" s="100">
        <v>0.04</v>
      </c>
      <c r="H335" s="100">
        <v>3.7417663718882443E-2</v>
      </c>
      <c r="I335" s="100">
        <v>2.5496231708073913E-2</v>
      </c>
      <c r="J335" s="100">
        <v>7.1214038276825598E-3</v>
      </c>
      <c r="K335" s="100">
        <v>5.7682820038231775E-3</v>
      </c>
      <c r="L335" s="148">
        <v>92.438280187714923</v>
      </c>
      <c r="M335" s="148">
        <v>120</v>
      </c>
      <c r="N335" s="148">
        <v>548</v>
      </c>
      <c r="O335" s="148">
        <v>9132</v>
      </c>
      <c r="P335" s="148">
        <v>100</v>
      </c>
      <c r="Q335" s="148">
        <v>25</v>
      </c>
      <c r="R335" s="100">
        <v>0.67766512817372848</v>
      </c>
      <c r="S335" s="100">
        <v>0.95321598949575581</v>
      </c>
      <c r="T335" s="100">
        <v>5.4182706755172699E-3</v>
      </c>
      <c r="U335" s="100">
        <v>0.99999886337515154</v>
      </c>
      <c r="W335" s="148">
        <v>14.437025538948017</v>
      </c>
      <c r="X335" s="149">
        <v>478.35235543198098</v>
      </c>
      <c r="Y335" s="149">
        <v>14.456970100095027</v>
      </c>
      <c r="Z335" s="149">
        <v>592.20391006589341</v>
      </c>
      <c r="AA335" s="149">
        <v>1.9944561147010376E-2</v>
      </c>
      <c r="AB335" s="149">
        <v>113.85155463391243</v>
      </c>
      <c r="AD335" s="163">
        <f t="shared" si="30"/>
        <v>1443224.2015393698</v>
      </c>
      <c r="AE335" s="163">
        <f t="shared" si="35"/>
        <v>1445104.8060994369</v>
      </c>
      <c r="AF335" s="163">
        <f t="shared" si="31"/>
        <v>1880.6045600671252</v>
      </c>
      <c r="AH335" s="165">
        <f t="shared" si="32"/>
        <v>0</v>
      </c>
      <c r="AI335" s="165">
        <f t="shared" si="33"/>
        <v>1</v>
      </c>
      <c r="AJ335" s="165">
        <f t="shared" si="34"/>
        <v>1</v>
      </c>
    </row>
    <row r="336" spans="1:36" x14ac:dyDescent="0.25">
      <c r="A336" s="47">
        <v>331</v>
      </c>
      <c r="C336" s="100">
        <v>6.5412369406357973E-3</v>
      </c>
      <c r="D336" s="100">
        <v>1.1937712950608859E-2</v>
      </c>
      <c r="E336" s="100">
        <v>9.5794111266034321E-5</v>
      </c>
      <c r="F336" s="100">
        <v>0</v>
      </c>
      <c r="G336" s="100">
        <v>0.04</v>
      </c>
      <c r="H336" s="100">
        <v>3.7417663718882443E-2</v>
      </c>
      <c r="I336" s="100">
        <v>2.5496231708073913E-2</v>
      </c>
      <c r="J336" s="100">
        <v>7.1214038276825598E-3</v>
      </c>
      <c r="K336" s="100">
        <v>5.7682820038231775E-3</v>
      </c>
      <c r="L336" s="148">
        <v>92.438280187714923</v>
      </c>
      <c r="M336" s="148">
        <v>120</v>
      </c>
      <c r="N336" s="148">
        <v>548</v>
      </c>
      <c r="O336" s="148">
        <v>9132</v>
      </c>
      <c r="P336" s="148">
        <v>100</v>
      </c>
      <c r="Q336" s="148">
        <v>25</v>
      </c>
      <c r="R336" s="100">
        <v>0.54968029630760795</v>
      </c>
      <c r="S336" s="100">
        <v>0.12571248767996138</v>
      </c>
      <c r="T336" s="100">
        <v>0.23605696207425897</v>
      </c>
      <c r="U336" s="100">
        <v>0.95775525736250788</v>
      </c>
      <c r="W336" s="148">
        <v>15.048954743951652</v>
      </c>
      <c r="X336" s="149">
        <v>503.51997339803518</v>
      </c>
      <c r="Y336" s="149">
        <v>15.098087167608808</v>
      </c>
      <c r="Z336" s="149">
        <v>612.69574877679156</v>
      </c>
      <c r="AA336" s="149">
        <v>4.9132423657155755E-2</v>
      </c>
      <c r="AB336" s="149">
        <v>109.17577537875638</v>
      </c>
      <c r="AD336" s="163">
        <f t="shared" si="30"/>
        <v>1504391.9544217673</v>
      </c>
      <c r="AE336" s="163">
        <f t="shared" si="35"/>
        <v>1509196.0210121039</v>
      </c>
      <c r="AF336" s="163">
        <f t="shared" si="31"/>
        <v>4804.0665903368199</v>
      </c>
      <c r="AH336" s="165">
        <f t="shared" si="32"/>
        <v>0</v>
      </c>
      <c r="AI336" s="165">
        <f t="shared" si="33"/>
        <v>1</v>
      </c>
      <c r="AJ336" s="165">
        <f t="shared" si="34"/>
        <v>1</v>
      </c>
    </row>
    <row r="337" spans="1:36" x14ac:dyDescent="0.25">
      <c r="A337" s="47">
        <v>332</v>
      </c>
      <c r="C337" s="100">
        <v>6.8964241407170057E-3</v>
      </c>
      <c r="D337" s="100">
        <v>1.3293497521900566E-2</v>
      </c>
      <c r="E337" s="100">
        <v>2.4224781400834534E-5</v>
      </c>
      <c r="F337" s="100">
        <v>0</v>
      </c>
      <c r="G337" s="100">
        <v>0.04</v>
      </c>
      <c r="H337" s="100">
        <v>3.7417663718882443E-2</v>
      </c>
      <c r="I337" s="100">
        <v>2.5496231708073913E-2</v>
      </c>
      <c r="J337" s="100">
        <v>7.1214038276825598E-3</v>
      </c>
      <c r="K337" s="100">
        <v>5.7682820038231775E-3</v>
      </c>
      <c r="L337" s="148">
        <v>92.438280187714923</v>
      </c>
      <c r="M337" s="148">
        <v>120</v>
      </c>
      <c r="N337" s="148">
        <v>548</v>
      </c>
      <c r="O337" s="148">
        <v>9132</v>
      </c>
      <c r="P337" s="148">
        <v>100</v>
      </c>
      <c r="Q337" s="148">
        <v>25</v>
      </c>
      <c r="R337" s="100">
        <v>0.721340402029647</v>
      </c>
      <c r="S337" s="100">
        <v>5.6433635997078783E-2</v>
      </c>
      <c r="T337" s="100">
        <v>0.96136638778504113</v>
      </c>
      <c r="U337" s="100">
        <v>0.27468130312457761</v>
      </c>
      <c r="W337" s="148">
        <v>14.093506061735759</v>
      </c>
      <c r="X337" s="149">
        <v>586.68681631118443</v>
      </c>
      <c r="Y337" s="149">
        <v>14.136112918396535</v>
      </c>
      <c r="Z337" s="149">
        <v>628.70396636707369</v>
      </c>
      <c r="AA337" s="149">
        <v>4.260685666077535E-2</v>
      </c>
      <c r="AB337" s="149">
        <v>42.01715005588926</v>
      </c>
      <c r="AD337" s="163">
        <f t="shared" si="30"/>
        <v>1408763.9193572646</v>
      </c>
      <c r="AE337" s="163">
        <f t="shared" si="35"/>
        <v>1412982.5878732863</v>
      </c>
      <c r="AF337" s="163">
        <f t="shared" si="31"/>
        <v>4218.6685160216457</v>
      </c>
      <c r="AH337" s="165">
        <f t="shared" si="32"/>
        <v>0</v>
      </c>
      <c r="AI337" s="165">
        <f t="shared" si="33"/>
        <v>1</v>
      </c>
      <c r="AJ337" s="165">
        <f t="shared" si="34"/>
        <v>1</v>
      </c>
    </row>
    <row r="338" spans="1:36" x14ac:dyDescent="0.25">
      <c r="A338" s="47">
        <v>333</v>
      </c>
      <c r="C338" s="100">
        <v>3.4822556969604872E-3</v>
      </c>
      <c r="D338" s="100">
        <v>1.2196942515001585E-2</v>
      </c>
      <c r="E338" s="100">
        <v>1.5245194075374441E-5</v>
      </c>
      <c r="F338" s="100">
        <v>0</v>
      </c>
      <c r="G338" s="100">
        <v>0.04</v>
      </c>
      <c r="H338" s="100">
        <v>3.7417663718882443E-2</v>
      </c>
      <c r="I338" s="100">
        <v>2.5496231708073913E-2</v>
      </c>
      <c r="J338" s="100">
        <v>7.1214038276825598E-3</v>
      </c>
      <c r="K338" s="100">
        <v>5.7682820038231775E-3</v>
      </c>
      <c r="L338" s="148">
        <v>92.438280187714923</v>
      </c>
      <c r="M338" s="148">
        <v>120</v>
      </c>
      <c r="N338" s="148">
        <v>548</v>
      </c>
      <c r="O338" s="148">
        <v>9132</v>
      </c>
      <c r="P338" s="148">
        <v>100</v>
      </c>
      <c r="Q338" s="148">
        <v>25</v>
      </c>
      <c r="R338" s="100">
        <v>0.716516418241258</v>
      </c>
      <c r="S338" s="100">
        <v>0.86252498398997179</v>
      </c>
      <c r="T338" s="100">
        <v>5.6577564465202006E-2</v>
      </c>
      <c r="U338" s="100">
        <v>7.479430255984118E-2</v>
      </c>
      <c r="W338" s="148">
        <v>14.710755373977623</v>
      </c>
      <c r="X338" s="149">
        <v>456.85500280701939</v>
      </c>
      <c r="Y338" s="149">
        <v>14.749815390619849</v>
      </c>
      <c r="Z338" s="149">
        <v>589.86945100614867</v>
      </c>
      <c r="AA338" s="149">
        <v>3.9060016642226358E-2</v>
      </c>
      <c r="AB338" s="149">
        <v>133.01444819912928</v>
      </c>
      <c r="AD338" s="163">
        <f t="shared" si="30"/>
        <v>1470618.6823949553</v>
      </c>
      <c r="AE338" s="163">
        <f t="shared" si="35"/>
        <v>1474391.6696109788</v>
      </c>
      <c r="AF338" s="163">
        <f t="shared" si="31"/>
        <v>3772.9872160235068</v>
      </c>
      <c r="AH338" s="165">
        <f t="shared" si="32"/>
        <v>0</v>
      </c>
      <c r="AI338" s="165">
        <f t="shared" si="33"/>
        <v>1</v>
      </c>
      <c r="AJ338" s="165">
        <f t="shared" si="34"/>
        <v>1</v>
      </c>
    </row>
    <row r="339" spans="1:36" x14ac:dyDescent="0.25">
      <c r="A339" s="47">
        <v>334</v>
      </c>
      <c r="C339" s="100">
        <v>5.2612970576435313E-3</v>
      </c>
      <c r="D339" s="100">
        <v>8.142964083458994E-3</v>
      </c>
      <c r="E339" s="100">
        <v>1.4365714768841735E-5</v>
      </c>
      <c r="F339" s="100">
        <v>0</v>
      </c>
      <c r="G339" s="100">
        <v>0.04</v>
      </c>
      <c r="H339" s="100">
        <v>3.7417663718882443E-2</v>
      </c>
      <c r="I339" s="100">
        <v>2.5496231708073913E-2</v>
      </c>
      <c r="J339" s="100">
        <v>7.1214038276825598E-3</v>
      </c>
      <c r="K339" s="100">
        <v>5.7682820038231775E-3</v>
      </c>
      <c r="L339" s="148">
        <v>92.438280187714923</v>
      </c>
      <c r="M339" s="148">
        <v>120</v>
      </c>
      <c r="N339" s="148">
        <v>548</v>
      </c>
      <c r="O339" s="148">
        <v>9132</v>
      </c>
      <c r="P339" s="148">
        <v>100</v>
      </c>
      <c r="Q339" s="148">
        <v>25</v>
      </c>
      <c r="R339" s="100">
        <v>0.76102107975751154</v>
      </c>
      <c r="S339" s="100">
        <v>0.61593509133705826</v>
      </c>
      <c r="T339" s="100">
        <v>2.909619380163693E-2</v>
      </c>
      <c r="U339" s="100">
        <v>0.89945078597428074</v>
      </c>
      <c r="W339" s="148">
        <v>14.874432291569356</v>
      </c>
      <c r="X339" s="149">
        <v>499.57064377147384</v>
      </c>
      <c r="Y339" s="149">
        <v>14.940123514658465</v>
      </c>
      <c r="Z339" s="149">
        <v>602.30875869104023</v>
      </c>
      <c r="AA339" s="149">
        <v>6.569122308910913E-2</v>
      </c>
      <c r="AB339" s="149">
        <v>102.73811491956639</v>
      </c>
      <c r="AD339" s="163">
        <f t="shared" si="30"/>
        <v>1486943.6585131641</v>
      </c>
      <c r="AE339" s="163">
        <f t="shared" si="35"/>
        <v>1493410.0427071555</v>
      </c>
      <c r="AF339" s="163">
        <f t="shared" si="31"/>
        <v>6466.3841939913464</v>
      </c>
      <c r="AH339" s="165">
        <f t="shared" si="32"/>
        <v>0</v>
      </c>
      <c r="AI339" s="165">
        <f t="shared" si="33"/>
        <v>1</v>
      </c>
      <c r="AJ339" s="165">
        <f t="shared" si="34"/>
        <v>1</v>
      </c>
    </row>
    <row r="340" spans="1:36" x14ac:dyDescent="0.25">
      <c r="A340" s="47">
        <v>335</v>
      </c>
      <c r="C340" s="100">
        <v>5.3974214980354344E-3</v>
      </c>
      <c r="D340" s="100">
        <v>1.6433925093669588E-2</v>
      </c>
      <c r="E340" s="100">
        <v>1.9111335458521506E-4</v>
      </c>
      <c r="F340" s="100">
        <v>0</v>
      </c>
      <c r="G340" s="100">
        <v>0.04</v>
      </c>
      <c r="H340" s="100">
        <v>3.7417663718882443E-2</v>
      </c>
      <c r="I340" s="100">
        <v>2.5496231708073913E-2</v>
      </c>
      <c r="J340" s="100">
        <v>7.1214038276825598E-3</v>
      </c>
      <c r="K340" s="100">
        <v>5.7682820038231775E-3</v>
      </c>
      <c r="L340" s="148">
        <v>92.438280187714923</v>
      </c>
      <c r="M340" s="148">
        <v>120</v>
      </c>
      <c r="N340" s="148">
        <v>548</v>
      </c>
      <c r="O340" s="148">
        <v>9132</v>
      </c>
      <c r="P340" s="148">
        <v>100</v>
      </c>
      <c r="Q340" s="148">
        <v>25</v>
      </c>
      <c r="R340" s="100">
        <v>0.71763662691591668</v>
      </c>
      <c r="S340" s="100">
        <v>0.88100853257282796</v>
      </c>
      <c r="T340" s="100">
        <v>0.2178364584734718</v>
      </c>
      <c r="U340" s="100">
        <v>7.673475055731338E-2</v>
      </c>
      <c r="W340" s="148">
        <v>14.317268885287389</v>
      </c>
      <c r="X340" s="149">
        <v>535.42405313194911</v>
      </c>
      <c r="Y340" s="149">
        <v>14.345466466700195</v>
      </c>
      <c r="Z340" s="149">
        <v>640.74455127152805</v>
      </c>
      <c r="AA340" s="149">
        <v>2.8197581412806372E-2</v>
      </c>
      <c r="AB340" s="149">
        <v>105.32049813957894</v>
      </c>
      <c r="AD340" s="163">
        <f t="shared" si="30"/>
        <v>1431191.464475607</v>
      </c>
      <c r="AE340" s="163">
        <f t="shared" si="35"/>
        <v>1433905.9021187481</v>
      </c>
      <c r="AF340" s="163">
        <f t="shared" si="31"/>
        <v>2714.4376431410583</v>
      </c>
      <c r="AH340" s="165">
        <f t="shared" si="32"/>
        <v>0</v>
      </c>
      <c r="AI340" s="165">
        <f t="shared" si="33"/>
        <v>1</v>
      </c>
      <c r="AJ340" s="165">
        <f t="shared" si="34"/>
        <v>1</v>
      </c>
    </row>
    <row r="341" spans="1:36" x14ac:dyDescent="0.25">
      <c r="A341" s="47">
        <v>336</v>
      </c>
      <c r="C341" s="100">
        <v>4.6093258132181283E-3</v>
      </c>
      <c r="D341" s="100">
        <v>1.0845107885965835E-2</v>
      </c>
      <c r="E341" s="100">
        <v>1.3247670716775829E-5</v>
      </c>
      <c r="F341" s="100">
        <v>0</v>
      </c>
      <c r="G341" s="100">
        <v>0.04</v>
      </c>
      <c r="H341" s="100">
        <v>3.7417663718882443E-2</v>
      </c>
      <c r="I341" s="100">
        <v>2.5496231708073913E-2</v>
      </c>
      <c r="J341" s="100">
        <v>7.1214038276825598E-3</v>
      </c>
      <c r="K341" s="100">
        <v>5.7682820038231775E-3</v>
      </c>
      <c r="L341" s="148">
        <v>92.438280187714923</v>
      </c>
      <c r="M341" s="148">
        <v>120</v>
      </c>
      <c r="N341" s="148">
        <v>548</v>
      </c>
      <c r="O341" s="148">
        <v>9132</v>
      </c>
      <c r="P341" s="148">
        <v>100</v>
      </c>
      <c r="Q341" s="148">
        <v>25</v>
      </c>
      <c r="R341" s="100">
        <v>0.69558474401545478</v>
      </c>
      <c r="S341" s="100">
        <v>0.99992981379187884</v>
      </c>
      <c r="T341" s="100">
        <v>0.21522696983048473</v>
      </c>
      <c r="U341" s="100">
        <v>1.5645327871698638E-3</v>
      </c>
      <c r="W341" s="148">
        <v>14.171972194909907</v>
      </c>
      <c r="X341" s="149">
        <v>540.74430515508186</v>
      </c>
      <c r="Y341" s="149">
        <v>14.206500903326027</v>
      </c>
      <c r="Z341" s="149">
        <v>612.66604626978869</v>
      </c>
      <c r="AA341" s="149">
        <v>3.4528708416120324E-2</v>
      </c>
      <c r="AB341" s="149">
        <v>71.921741114706833</v>
      </c>
      <c r="AD341" s="163">
        <f t="shared" si="30"/>
        <v>1416656.4751858357</v>
      </c>
      <c r="AE341" s="163">
        <f t="shared" si="35"/>
        <v>1420037.4242863331</v>
      </c>
      <c r="AF341" s="163">
        <f t="shared" si="31"/>
        <v>3380.9491004973256</v>
      </c>
      <c r="AH341" s="165">
        <f t="shared" si="32"/>
        <v>0</v>
      </c>
      <c r="AI341" s="165">
        <f t="shared" si="33"/>
        <v>1</v>
      </c>
      <c r="AJ341" s="165">
        <f t="shared" si="34"/>
        <v>1</v>
      </c>
    </row>
    <row r="342" spans="1:36" x14ac:dyDescent="0.25">
      <c r="A342" s="47">
        <v>337</v>
      </c>
      <c r="C342" s="100">
        <v>5.998264287362054E-3</v>
      </c>
      <c r="D342" s="100">
        <v>1.2303523020561702E-2</v>
      </c>
      <c r="E342" s="100">
        <v>3.3911578120725596E-5</v>
      </c>
      <c r="F342" s="100">
        <v>0</v>
      </c>
      <c r="G342" s="100">
        <v>0.04</v>
      </c>
      <c r="H342" s="100">
        <v>3.7417663718882443E-2</v>
      </c>
      <c r="I342" s="100">
        <v>2.5496231708073913E-2</v>
      </c>
      <c r="J342" s="100">
        <v>7.1214038276825598E-3</v>
      </c>
      <c r="K342" s="100">
        <v>5.7682820038231775E-3</v>
      </c>
      <c r="L342" s="148">
        <v>92.438280187714923</v>
      </c>
      <c r="M342" s="148">
        <v>120</v>
      </c>
      <c r="N342" s="148">
        <v>548</v>
      </c>
      <c r="O342" s="148">
        <v>9132</v>
      </c>
      <c r="P342" s="148">
        <v>100</v>
      </c>
      <c r="Q342" s="148">
        <v>25</v>
      </c>
      <c r="R342" s="100">
        <v>0.45694324660604868</v>
      </c>
      <c r="S342" s="100">
        <v>0.99602092850298574</v>
      </c>
      <c r="T342" s="100">
        <v>0.22706648104412311</v>
      </c>
      <c r="U342" s="100">
        <v>0.99512211503795434</v>
      </c>
      <c r="W342" s="148">
        <v>15.903918807789623</v>
      </c>
      <c r="X342" s="149">
        <v>455.4223875184079</v>
      </c>
      <c r="Y342" s="149">
        <v>15.941077212559504</v>
      </c>
      <c r="Z342" s="149">
        <v>598.63577001315036</v>
      </c>
      <c r="AA342" s="149">
        <v>3.7158404769881415E-2</v>
      </c>
      <c r="AB342" s="149">
        <v>143.21338249474246</v>
      </c>
      <c r="AD342" s="163">
        <f t="shared" si="30"/>
        <v>1589936.4583914438</v>
      </c>
      <c r="AE342" s="163">
        <f t="shared" si="35"/>
        <v>1593509.0854859373</v>
      </c>
      <c r="AF342" s="163">
        <f t="shared" si="31"/>
        <v>3572.627094493399</v>
      </c>
      <c r="AH342" s="165">
        <f t="shared" si="32"/>
        <v>0</v>
      </c>
      <c r="AI342" s="165">
        <f t="shared" si="33"/>
        <v>1</v>
      </c>
      <c r="AJ342" s="165">
        <f t="shared" si="34"/>
        <v>1</v>
      </c>
    </row>
    <row r="343" spans="1:36" x14ac:dyDescent="0.25">
      <c r="A343" s="47">
        <v>338</v>
      </c>
      <c r="C343" s="100">
        <v>6.2696613146994151E-3</v>
      </c>
      <c r="D343" s="100">
        <v>1.4405028184993451E-2</v>
      </c>
      <c r="E343" s="100">
        <v>3.1903332169478422E-5</v>
      </c>
      <c r="F343" s="100">
        <v>0</v>
      </c>
      <c r="G343" s="100">
        <v>0.04</v>
      </c>
      <c r="H343" s="100">
        <v>3.7417663718882443E-2</v>
      </c>
      <c r="I343" s="100">
        <v>2.5496231708073913E-2</v>
      </c>
      <c r="J343" s="100">
        <v>7.1214038276825598E-3</v>
      </c>
      <c r="K343" s="100">
        <v>5.7682820038231775E-3</v>
      </c>
      <c r="L343" s="148">
        <v>92.438280187714923</v>
      </c>
      <c r="M343" s="148">
        <v>120</v>
      </c>
      <c r="N343" s="148">
        <v>548</v>
      </c>
      <c r="O343" s="148">
        <v>9132</v>
      </c>
      <c r="P343" s="148">
        <v>100</v>
      </c>
      <c r="Q343" s="148">
        <v>25</v>
      </c>
      <c r="R343" s="100">
        <v>0.67957207541240294</v>
      </c>
      <c r="S343" s="100">
        <v>0.17106660447700883</v>
      </c>
      <c r="T343" s="100">
        <v>5.1700762769798147E-4</v>
      </c>
      <c r="U343" s="100">
        <v>7.6851814827466414E-3</v>
      </c>
      <c r="W343" s="148">
        <v>14.258621945961574</v>
      </c>
      <c r="X343" s="149">
        <v>514.64296799732631</v>
      </c>
      <c r="Y343" s="149">
        <v>14.300841059038776</v>
      </c>
      <c r="Z343" s="149">
        <v>595.96929858796125</v>
      </c>
      <c r="AA343" s="149">
        <v>4.2219113077202053E-2</v>
      </c>
      <c r="AB343" s="149">
        <v>81.326330590634939</v>
      </c>
      <c r="AD343" s="163">
        <f t="shared" si="30"/>
        <v>1425347.5516281601</v>
      </c>
      <c r="AE343" s="163">
        <f t="shared" si="35"/>
        <v>1429488.1366052898</v>
      </c>
      <c r="AF343" s="163">
        <f t="shared" si="31"/>
        <v>4140.5849771295707</v>
      </c>
      <c r="AH343" s="165">
        <f t="shared" si="32"/>
        <v>0</v>
      </c>
      <c r="AI343" s="165">
        <f t="shared" si="33"/>
        <v>1</v>
      </c>
      <c r="AJ343" s="165">
        <f t="shared" si="34"/>
        <v>1</v>
      </c>
    </row>
    <row r="344" spans="1:36" x14ac:dyDescent="0.25">
      <c r="A344" s="47">
        <v>339</v>
      </c>
      <c r="C344" s="100">
        <v>6.0557984330039671E-3</v>
      </c>
      <c r="D344" s="100">
        <v>1.0756068678912874E-2</v>
      </c>
      <c r="E344" s="100">
        <v>1.4628824080413637E-5</v>
      </c>
      <c r="F344" s="100">
        <v>0</v>
      </c>
      <c r="G344" s="100">
        <v>0.04</v>
      </c>
      <c r="H344" s="100">
        <v>3.7417663718882443E-2</v>
      </c>
      <c r="I344" s="100">
        <v>2.5496231708073913E-2</v>
      </c>
      <c r="J344" s="100">
        <v>7.1214038276825598E-3</v>
      </c>
      <c r="K344" s="100">
        <v>5.7682820038231775E-3</v>
      </c>
      <c r="L344" s="148">
        <v>92.438280187714923</v>
      </c>
      <c r="M344" s="148">
        <v>120</v>
      </c>
      <c r="N344" s="148">
        <v>548</v>
      </c>
      <c r="O344" s="148">
        <v>9132</v>
      </c>
      <c r="P344" s="148">
        <v>100</v>
      </c>
      <c r="Q344" s="148">
        <v>25</v>
      </c>
      <c r="R344" s="100">
        <v>0.63891987860105937</v>
      </c>
      <c r="S344" s="100">
        <v>0.99988018901821141</v>
      </c>
      <c r="T344" s="100">
        <v>0.31661554339466952</v>
      </c>
      <c r="U344" s="100">
        <v>0.14815864955391589</v>
      </c>
      <c r="W344" s="148">
        <v>13.388496441560825</v>
      </c>
      <c r="X344" s="149">
        <v>551.20424908566179</v>
      </c>
      <c r="Y344" s="149">
        <v>13.429118212981171</v>
      </c>
      <c r="Z344" s="149">
        <v>611.78458734101491</v>
      </c>
      <c r="AA344" s="149">
        <v>4.0621771420346064E-2</v>
      </c>
      <c r="AB344" s="149">
        <v>60.580338255353126</v>
      </c>
      <c r="AD344" s="163">
        <f t="shared" si="30"/>
        <v>1338298.4399069969</v>
      </c>
      <c r="AE344" s="163">
        <f t="shared" si="35"/>
        <v>1342300.0367107759</v>
      </c>
      <c r="AF344" s="163">
        <f t="shared" si="31"/>
        <v>4001.5968037792532</v>
      </c>
      <c r="AH344" s="165">
        <f t="shared" si="32"/>
        <v>0</v>
      </c>
      <c r="AI344" s="165">
        <f t="shared" si="33"/>
        <v>1</v>
      </c>
      <c r="AJ344" s="165">
        <f t="shared" si="34"/>
        <v>1</v>
      </c>
    </row>
    <row r="345" spans="1:36" x14ac:dyDescent="0.25">
      <c r="A345" s="47">
        <v>340</v>
      </c>
      <c r="C345" s="100">
        <v>5.5043703353084839E-3</v>
      </c>
      <c r="D345" s="100">
        <v>1.346680515126375E-2</v>
      </c>
      <c r="E345" s="100">
        <v>1.1098270549168024E-5</v>
      </c>
      <c r="F345" s="100">
        <v>0</v>
      </c>
      <c r="G345" s="100">
        <v>0.04</v>
      </c>
      <c r="H345" s="100">
        <v>3.7417663718882443E-2</v>
      </c>
      <c r="I345" s="100">
        <v>2.5496231708073913E-2</v>
      </c>
      <c r="J345" s="100">
        <v>7.1214038276825598E-3</v>
      </c>
      <c r="K345" s="100">
        <v>5.7682820038231775E-3</v>
      </c>
      <c r="L345" s="148">
        <v>92.438280187714923</v>
      </c>
      <c r="M345" s="148">
        <v>120</v>
      </c>
      <c r="N345" s="148">
        <v>548</v>
      </c>
      <c r="O345" s="148">
        <v>9132</v>
      </c>
      <c r="P345" s="148">
        <v>100</v>
      </c>
      <c r="Q345" s="148">
        <v>25</v>
      </c>
      <c r="R345" s="100">
        <v>0.67102562240138852</v>
      </c>
      <c r="S345" s="100">
        <v>0.15618684863129842</v>
      </c>
      <c r="T345" s="100">
        <v>0.80004540831699766</v>
      </c>
      <c r="U345" s="100">
        <v>0.8376937256405077</v>
      </c>
      <c r="W345" s="148">
        <v>15.370562832276002</v>
      </c>
      <c r="X345" s="149">
        <v>465.18484819712194</v>
      </c>
      <c r="Y345" s="149">
        <v>15.441202596446924</v>
      </c>
      <c r="Z345" s="149">
        <v>587.54756802750273</v>
      </c>
      <c r="AA345" s="149">
        <v>7.0639764170921993E-2</v>
      </c>
      <c r="AB345" s="149">
        <v>122.3627198303808</v>
      </c>
      <c r="AD345" s="163">
        <f t="shared" si="30"/>
        <v>1536591.0983794031</v>
      </c>
      <c r="AE345" s="163">
        <f t="shared" si="35"/>
        <v>1543532.7120766651</v>
      </c>
      <c r="AF345" s="163">
        <f t="shared" si="31"/>
        <v>6941.6136972618178</v>
      </c>
      <c r="AH345" s="165">
        <f t="shared" si="32"/>
        <v>0</v>
      </c>
      <c r="AI345" s="165">
        <f t="shared" si="33"/>
        <v>1</v>
      </c>
      <c r="AJ345" s="165">
        <f t="shared" si="34"/>
        <v>1</v>
      </c>
    </row>
    <row r="346" spans="1:36" x14ac:dyDescent="0.25">
      <c r="A346" s="47">
        <v>341</v>
      </c>
      <c r="C346" s="100">
        <v>6.0957887218754392E-3</v>
      </c>
      <c r="D346" s="100">
        <v>1.2226588168633645E-2</v>
      </c>
      <c r="E346" s="100">
        <v>2.1484532673132772E-4</v>
      </c>
      <c r="F346" s="100">
        <v>0</v>
      </c>
      <c r="G346" s="100">
        <v>0.04</v>
      </c>
      <c r="H346" s="100">
        <v>3.7417663718882443E-2</v>
      </c>
      <c r="I346" s="100">
        <v>2.5496231708073913E-2</v>
      </c>
      <c r="J346" s="100">
        <v>7.1214038276825598E-3</v>
      </c>
      <c r="K346" s="100">
        <v>5.7682820038231775E-3</v>
      </c>
      <c r="L346" s="148">
        <v>92.438280187714923</v>
      </c>
      <c r="M346" s="148">
        <v>120</v>
      </c>
      <c r="N346" s="148">
        <v>548</v>
      </c>
      <c r="O346" s="148">
        <v>9132</v>
      </c>
      <c r="P346" s="148">
        <v>100</v>
      </c>
      <c r="Q346" s="148">
        <v>25</v>
      </c>
      <c r="R346" s="100">
        <v>0.43120767864521581</v>
      </c>
      <c r="S346" s="100">
        <v>2.3241791668393626E-2</v>
      </c>
      <c r="T346" s="100">
        <v>7.3756186678376768E-6</v>
      </c>
      <c r="U346" s="100">
        <v>3.4161812392860536E-2</v>
      </c>
      <c r="W346" s="148">
        <v>14.228471615327955</v>
      </c>
      <c r="X346" s="149">
        <v>525.59967463272301</v>
      </c>
      <c r="Y346" s="149">
        <v>14.254837016434134</v>
      </c>
      <c r="Z346" s="149">
        <v>629.88451788263058</v>
      </c>
      <c r="AA346" s="149">
        <v>2.6365401106179576E-2</v>
      </c>
      <c r="AB346" s="149">
        <v>104.28484324990757</v>
      </c>
      <c r="AD346" s="163">
        <f t="shared" si="30"/>
        <v>1422321.5618581627</v>
      </c>
      <c r="AE346" s="163">
        <f t="shared" si="35"/>
        <v>1424853.8171255307</v>
      </c>
      <c r="AF346" s="163">
        <f t="shared" si="31"/>
        <v>2532.2552673680498</v>
      </c>
      <c r="AH346" s="165">
        <f t="shared" si="32"/>
        <v>0</v>
      </c>
      <c r="AI346" s="165">
        <f t="shared" si="33"/>
        <v>1</v>
      </c>
      <c r="AJ346" s="165">
        <f t="shared" si="34"/>
        <v>1</v>
      </c>
    </row>
    <row r="347" spans="1:36" x14ac:dyDescent="0.25">
      <c r="A347" s="47">
        <v>342</v>
      </c>
      <c r="C347" s="100">
        <v>6.7440081161328491E-3</v>
      </c>
      <c r="D347" s="100">
        <v>1.2438271849094296E-2</v>
      </c>
      <c r="E347" s="100">
        <v>2.6948171172274292E-5</v>
      </c>
      <c r="F347" s="100">
        <v>0</v>
      </c>
      <c r="G347" s="100">
        <v>0.04</v>
      </c>
      <c r="H347" s="100">
        <v>3.7417663718882443E-2</v>
      </c>
      <c r="I347" s="100">
        <v>2.5496231708073913E-2</v>
      </c>
      <c r="J347" s="100">
        <v>7.1214038276825598E-3</v>
      </c>
      <c r="K347" s="100">
        <v>5.7682820038231775E-3</v>
      </c>
      <c r="L347" s="148">
        <v>92.438280187714923</v>
      </c>
      <c r="M347" s="148">
        <v>120</v>
      </c>
      <c r="N347" s="148">
        <v>548</v>
      </c>
      <c r="O347" s="148">
        <v>9132</v>
      </c>
      <c r="P347" s="148">
        <v>100</v>
      </c>
      <c r="Q347" s="148">
        <v>25</v>
      </c>
      <c r="R347" s="100">
        <v>0.61647534650389524</v>
      </c>
      <c r="S347" s="100">
        <v>0.99999856707047985</v>
      </c>
      <c r="T347" s="100">
        <v>1.5278365257496602E-6</v>
      </c>
      <c r="U347" s="100">
        <v>0.95023919906500121</v>
      </c>
      <c r="W347" s="148">
        <v>14.204487123238346</v>
      </c>
      <c r="X347" s="149">
        <v>487.01811584852641</v>
      </c>
      <c r="Y347" s="149">
        <v>14.23673473424847</v>
      </c>
      <c r="Z347" s="149">
        <v>598.21883525381577</v>
      </c>
      <c r="AA347" s="149">
        <v>3.2247611010124189E-2</v>
      </c>
      <c r="AB347" s="149">
        <v>111.20071940528936</v>
      </c>
      <c r="AD347" s="163">
        <f t="shared" si="30"/>
        <v>1419961.6942079861</v>
      </c>
      <c r="AE347" s="163">
        <f t="shared" si="35"/>
        <v>1423075.2545895933</v>
      </c>
      <c r="AF347" s="163">
        <f t="shared" si="31"/>
        <v>3113.5603816071293</v>
      </c>
      <c r="AH347" s="165">
        <f t="shared" si="32"/>
        <v>0</v>
      </c>
      <c r="AI347" s="165">
        <f t="shared" si="33"/>
        <v>1</v>
      </c>
      <c r="AJ347" s="165">
        <f t="shared" si="34"/>
        <v>1</v>
      </c>
    </row>
    <row r="348" spans="1:36" x14ac:dyDescent="0.25">
      <c r="A348" s="47">
        <v>343</v>
      </c>
      <c r="C348" s="100">
        <v>3.186877952187364E-3</v>
      </c>
      <c r="D348" s="100">
        <v>1.0367156408602071E-2</v>
      </c>
      <c r="E348" s="100">
        <v>9.288357790360191E-5</v>
      </c>
      <c r="F348" s="100">
        <v>0</v>
      </c>
      <c r="G348" s="100">
        <v>0.04</v>
      </c>
      <c r="H348" s="100">
        <v>3.7417663718882443E-2</v>
      </c>
      <c r="I348" s="100">
        <v>2.5496231708073913E-2</v>
      </c>
      <c r="J348" s="100">
        <v>7.1214038276825598E-3</v>
      </c>
      <c r="K348" s="100">
        <v>5.7682820038231775E-3</v>
      </c>
      <c r="L348" s="148">
        <v>92.438280187714923</v>
      </c>
      <c r="M348" s="148">
        <v>120</v>
      </c>
      <c r="N348" s="148">
        <v>548</v>
      </c>
      <c r="O348" s="148">
        <v>9132</v>
      </c>
      <c r="P348" s="148">
        <v>100</v>
      </c>
      <c r="Q348" s="148">
        <v>25</v>
      </c>
      <c r="R348" s="100">
        <v>0.72876141540978145</v>
      </c>
      <c r="S348" s="100">
        <v>0.70736503592126998</v>
      </c>
      <c r="T348" s="100">
        <v>0.48640694319411837</v>
      </c>
      <c r="U348" s="100">
        <v>6.8773786706608039E-2</v>
      </c>
      <c r="W348" s="148">
        <v>14.324106173509229</v>
      </c>
      <c r="X348" s="149">
        <v>456.47924780366486</v>
      </c>
      <c r="Y348" s="149">
        <v>14.363701870840879</v>
      </c>
      <c r="Z348" s="149">
        <v>591.72678817416886</v>
      </c>
      <c r="AA348" s="149">
        <v>3.959569733165047E-2</v>
      </c>
      <c r="AB348" s="149">
        <v>135.247540370504</v>
      </c>
      <c r="AD348" s="163">
        <f t="shared" si="30"/>
        <v>1431954.1381031193</v>
      </c>
      <c r="AE348" s="163">
        <f t="shared" si="35"/>
        <v>1435778.4602959137</v>
      </c>
      <c r="AF348" s="163">
        <f t="shared" si="31"/>
        <v>3824.3221927945433</v>
      </c>
      <c r="AH348" s="165">
        <f t="shared" si="32"/>
        <v>0</v>
      </c>
      <c r="AI348" s="165">
        <f t="shared" si="33"/>
        <v>1</v>
      </c>
      <c r="AJ348" s="165">
        <f t="shared" si="34"/>
        <v>1</v>
      </c>
    </row>
    <row r="349" spans="1:36" x14ac:dyDescent="0.25">
      <c r="A349" s="47">
        <v>344</v>
      </c>
      <c r="C349" s="100">
        <v>4.8051873418546893E-3</v>
      </c>
      <c r="D349" s="100">
        <v>1.1997507509648231E-2</v>
      </c>
      <c r="E349" s="100">
        <v>6.8493687395576597E-4</v>
      </c>
      <c r="F349" s="100">
        <v>0</v>
      </c>
      <c r="G349" s="100">
        <v>0.04</v>
      </c>
      <c r="H349" s="100">
        <v>3.7417663718882443E-2</v>
      </c>
      <c r="I349" s="100">
        <v>2.5496231708073913E-2</v>
      </c>
      <c r="J349" s="100">
        <v>7.1214038276825598E-3</v>
      </c>
      <c r="K349" s="100">
        <v>5.7682820038231775E-3</v>
      </c>
      <c r="L349" s="148">
        <v>92.438280187714923</v>
      </c>
      <c r="M349" s="148">
        <v>120</v>
      </c>
      <c r="N349" s="148">
        <v>548</v>
      </c>
      <c r="O349" s="148">
        <v>9132</v>
      </c>
      <c r="P349" s="148">
        <v>100</v>
      </c>
      <c r="Q349" s="148">
        <v>25</v>
      </c>
      <c r="R349" s="100">
        <v>0.57498052563640945</v>
      </c>
      <c r="S349" s="100">
        <v>6.9890123759028325E-3</v>
      </c>
      <c r="T349" s="100">
        <v>0.27129304619475825</v>
      </c>
      <c r="U349" s="100">
        <v>1.8073353761576851E-5</v>
      </c>
      <c r="W349" s="148">
        <v>14.941779979064693</v>
      </c>
      <c r="X349" s="149">
        <v>539.3468091927009</v>
      </c>
      <c r="Y349" s="149">
        <v>14.967470164806901</v>
      </c>
      <c r="Z349" s="149">
        <v>639.98317827786536</v>
      </c>
      <c r="AA349" s="149">
        <v>2.5690185742208271E-2</v>
      </c>
      <c r="AB349" s="149">
        <v>100.63636908516446</v>
      </c>
      <c r="AD349" s="163">
        <f t="shared" si="30"/>
        <v>1493638.6510972765</v>
      </c>
      <c r="AE349" s="163">
        <f t="shared" si="35"/>
        <v>1496107.0333024121</v>
      </c>
      <c r="AF349" s="163">
        <f t="shared" si="31"/>
        <v>2468.3822051356628</v>
      </c>
      <c r="AH349" s="165">
        <f t="shared" si="32"/>
        <v>0</v>
      </c>
      <c r="AI349" s="165">
        <f t="shared" si="33"/>
        <v>1</v>
      </c>
      <c r="AJ349" s="165">
        <f t="shared" si="34"/>
        <v>1</v>
      </c>
    </row>
    <row r="350" spans="1:36" x14ac:dyDescent="0.25">
      <c r="A350" s="47">
        <v>345</v>
      </c>
      <c r="C350" s="100">
        <v>4.3299402592548511E-3</v>
      </c>
      <c r="D350" s="100">
        <v>9.259308801821596E-3</v>
      </c>
      <c r="E350" s="100">
        <v>3.289920794066873E-5</v>
      </c>
      <c r="F350" s="100">
        <v>0</v>
      </c>
      <c r="G350" s="100">
        <v>0.04</v>
      </c>
      <c r="H350" s="100">
        <v>3.7417663718882443E-2</v>
      </c>
      <c r="I350" s="100">
        <v>2.5496231708073913E-2</v>
      </c>
      <c r="J350" s="100">
        <v>7.1214038276825598E-3</v>
      </c>
      <c r="K350" s="100">
        <v>5.7682820038231775E-3</v>
      </c>
      <c r="L350" s="148">
        <v>92.438280187714923</v>
      </c>
      <c r="M350" s="148">
        <v>120</v>
      </c>
      <c r="N350" s="148">
        <v>548</v>
      </c>
      <c r="O350" s="148">
        <v>9132</v>
      </c>
      <c r="P350" s="148">
        <v>100</v>
      </c>
      <c r="Q350" s="148">
        <v>25</v>
      </c>
      <c r="R350" s="100">
        <v>0.75194872984235883</v>
      </c>
      <c r="S350" s="100">
        <v>0.36586461807506421</v>
      </c>
      <c r="T350" s="100">
        <v>0.60160656071626584</v>
      </c>
      <c r="U350" s="100">
        <v>4.6691531903166406E-3</v>
      </c>
      <c r="W350" s="148">
        <v>14.987651278096251</v>
      </c>
      <c r="X350" s="149">
        <v>524.0079437504985</v>
      </c>
      <c r="Y350" s="149">
        <v>15.038938879817195</v>
      </c>
      <c r="Z350" s="149">
        <v>596.95918929712582</v>
      </c>
      <c r="AA350" s="149">
        <v>5.1287601720943599E-2</v>
      </c>
      <c r="AB350" s="149">
        <v>72.95124554662732</v>
      </c>
      <c r="AD350" s="163">
        <f t="shared" si="30"/>
        <v>1498241.1198658745</v>
      </c>
      <c r="AE350" s="163">
        <f t="shared" si="35"/>
        <v>1503296.9287924224</v>
      </c>
      <c r="AF350" s="163">
        <f t="shared" si="31"/>
        <v>5055.8089265477329</v>
      </c>
      <c r="AH350" s="165">
        <f t="shared" si="32"/>
        <v>0</v>
      </c>
      <c r="AI350" s="165">
        <f t="shared" si="33"/>
        <v>1</v>
      </c>
      <c r="AJ350" s="165">
        <f t="shared" si="34"/>
        <v>1</v>
      </c>
    </row>
    <row r="351" spans="1:36" x14ac:dyDescent="0.25">
      <c r="A351" s="47">
        <v>346</v>
      </c>
      <c r="C351" s="100">
        <v>4.817410671211793E-3</v>
      </c>
      <c r="D351" s="100">
        <v>1.1340257692105357E-2</v>
      </c>
      <c r="E351" s="100">
        <v>2.6066401253421745E-4</v>
      </c>
      <c r="F351" s="100">
        <v>0</v>
      </c>
      <c r="G351" s="100">
        <v>0.04</v>
      </c>
      <c r="H351" s="100">
        <v>3.7417663718882443E-2</v>
      </c>
      <c r="I351" s="100">
        <v>2.5496231708073913E-2</v>
      </c>
      <c r="J351" s="100">
        <v>7.1214038276825598E-3</v>
      </c>
      <c r="K351" s="100">
        <v>5.7682820038231775E-3</v>
      </c>
      <c r="L351" s="148">
        <v>92.438280187714923</v>
      </c>
      <c r="M351" s="148">
        <v>120</v>
      </c>
      <c r="N351" s="148">
        <v>548</v>
      </c>
      <c r="O351" s="148">
        <v>9132</v>
      </c>
      <c r="P351" s="148">
        <v>100</v>
      </c>
      <c r="Q351" s="148">
        <v>25</v>
      </c>
      <c r="R351" s="100">
        <v>0.56942662935037447</v>
      </c>
      <c r="S351" s="100">
        <v>0.95791471765084468</v>
      </c>
      <c r="T351" s="100">
        <v>0.96931448382297281</v>
      </c>
      <c r="U351" s="100">
        <v>0.74176145755838263</v>
      </c>
      <c r="W351" s="148">
        <v>15.395981246509116</v>
      </c>
      <c r="X351" s="149">
        <v>499.92391533233769</v>
      </c>
      <c r="Y351" s="149">
        <v>15.447711273142614</v>
      </c>
      <c r="Z351" s="149">
        <v>602.73652901385526</v>
      </c>
      <c r="AA351" s="149">
        <v>5.1730026633498127E-2</v>
      </c>
      <c r="AB351" s="149">
        <v>102.81261368151758</v>
      </c>
      <c r="AD351" s="163">
        <f t="shared" si="30"/>
        <v>1539098.2007355792</v>
      </c>
      <c r="AE351" s="163">
        <f t="shared" si="35"/>
        <v>1544168.3907852476</v>
      </c>
      <c r="AF351" s="163">
        <f t="shared" si="31"/>
        <v>5070.1900496682956</v>
      </c>
      <c r="AH351" s="165">
        <f t="shared" si="32"/>
        <v>0</v>
      </c>
      <c r="AI351" s="165">
        <f t="shared" si="33"/>
        <v>1</v>
      </c>
      <c r="AJ351" s="165">
        <f t="shared" si="34"/>
        <v>1</v>
      </c>
    </row>
    <row r="352" spans="1:36" x14ac:dyDescent="0.25">
      <c r="A352" s="47">
        <v>347</v>
      </c>
      <c r="C352" s="100">
        <v>7.8634909208713522E-3</v>
      </c>
      <c r="D352" s="100">
        <v>9.999035485488441E-3</v>
      </c>
      <c r="E352" s="100">
        <v>2.6863733663129441E-4</v>
      </c>
      <c r="F352" s="100">
        <v>0</v>
      </c>
      <c r="G352" s="100">
        <v>0.04</v>
      </c>
      <c r="H352" s="100">
        <v>3.7417663718882443E-2</v>
      </c>
      <c r="I352" s="100">
        <v>2.5496231708073913E-2</v>
      </c>
      <c r="J352" s="100">
        <v>7.1214038276825598E-3</v>
      </c>
      <c r="K352" s="100">
        <v>5.7682820038231775E-3</v>
      </c>
      <c r="L352" s="148">
        <v>92.438280187714923</v>
      </c>
      <c r="M352" s="148">
        <v>120</v>
      </c>
      <c r="N352" s="148">
        <v>548</v>
      </c>
      <c r="O352" s="148">
        <v>9132</v>
      </c>
      <c r="P352" s="148">
        <v>100</v>
      </c>
      <c r="Q352" s="148">
        <v>25</v>
      </c>
      <c r="R352" s="100">
        <v>0.92238282158979168</v>
      </c>
      <c r="S352" s="100">
        <v>0.23394917171673418</v>
      </c>
      <c r="T352" s="100">
        <v>0.75950310209170024</v>
      </c>
      <c r="U352" s="100">
        <v>9.477956622618855E-2</v>
      </c>
      <c r="W352" s="148">
        <v>14.211992305067117</v>
      </c>
      <c r="X352" s="149">
        <v>528.64356311379504</v>
      </c>
      <c r="Y352" s="149">
        <v>14.241207792866748</v>
      </c>
      <c r="Z352" s="149">
        <v>621.98116996479132</v>
      </c>
      <c r="AA352" s="149">
        <v>2.9215487799630679E-2</v>
      </c>
      <c r="AB352" s="149">
        <v>93.337606850996281</v>
      </c>
      <c r="AD352" s="163">
        <f t="shared" si="30"/>
        <v>1420670.5869435978</v>
      </c>
      <c r="AE352" s="163">
        <f t="shared" si="35"/>
        <v>1423498.7981167098</v>
      </c>
      <c r="AF352" s="163">
        <f t="shared" si="31"/>
        <v>2828.2111731120713</v>
      </c>
      <c r="AH352" s="165">
        <f t="shared" si="32"/>
        <v>0</v>
      </c>
      <c r="AI352" s="165">
        <f t="shared" si="33"/>
        <v>1</v>
      </c>
      <c r="AJ352" s="165">
        <f t="shared" si="34"/>
        <v>1</v>
      </c>
    </row>
    <row r="353" spans="1:36" x14ac:dyDescent="0.25">
      <c r="A353" s="47">
        <v>348</v>
      </c>
      <c r="C353" s="100">
        <v>6.3193741354293786E-3</v>
      </c>
      <c r="D353" s="100">
        <v>1.1091060232973661E-2</v>
      </c>
      <c r="E353" s="100">
        <v>3.2540686523847228E-5</v>
      </c>
      <c r="F353" s="100">
        <v>0</v>
      </c>
      <c r="G353" s="100">
        <v>0.04</v>
      </c>
      <c r="H353" s="100">
        <v>3.7417663718882443E-2</v>
      </c>
      <c r="I353" s="100">
        <v>2.5496231708073913E-2</v>
      </c>
      <c r="J353" s="100">
        <v>7.1214038276825598E-3</v>
      </c>
      <c r="K353" s="100">
        <v>5.7682820038231775E-3</v>
      </c>
      <c r="L353" s="148">
        <v>92.438280187714923</v>
      </c>
      <c r="M353" s="148">
        <v>120</v>
      </c>
      <c r="N353" s="148">
        <v>548</v>
      </c>
      <c r="O353" s="148">
        <v>9132</v>
      </c>
      <c r="P353" s="148">
        <v>100</v>
      </c>
      <c r="Q353" s="148">
        <v>25</v>
      </c>
      <c r="R353" s="100">
        <v>0.44576392372224055</v>
      </c>
      <c r="S353" s="100">
        <v>2.3423901388897477E-2</v>
      </c>
      <c r="T353" s="100">
        <v>6.9548606268426757E-5</v>
      </c>
      <c r="U353" s="100">
        <v>1.545655349172464E-2</v>
      </c>
      <c r="W353" s="148">
        <v>15.061873130459452</v>
      </c>
      <c r="X353" s="149">
        <v>508.51184198072593</v>
      </c>
      <c r="Y353" s="149">
        <v>15.109104533249742</v>
      </c>
      <c r="Z353" s="149">
        <v>617.9505535896277</v>
      </c>
      <c r="AA353" s="149">
        <v>4.7231402790290034E-2</v>
      </c>
      <c r="AB353" s="149">
        <v>109.43871160890177</v>
      </c>
      <c r="AD353" s="163">
        <f t="shared" si="30"/>
        <v>1505678.8012039645</v>
      </c>
      <c r="AE353" s="163">
        <f t="shared" si="35"/>
        <v>1510292.5027713843</v>
      </c>
      <c r="AF353" s="163">
        <f t="shared" si="31"/>
        <v>4613.7015674201011</v>
      </c>
      <c r="AH353" s="165">
        <f t="shared" si="32"/>
        <v>0</v>
      </c>
      <c r="AI353" s="165">
        <f t="shared" si="33"/>
        <v>1</v>
      </c>
      <c r="AJ353" s="165">
        <f t="shared" si="34"/>
        <v>1</v>
      </c>
    </row>
    <row r="354" spans="1:36" x14ac:dyDescent="0.25">
      <c r="A354" s="47">
        <v>349</v>
      </c>
      <c r="C354" s="100">
        <v>5.6077695060634536E-3</v>
      </c>
      <c r="D354" s="100">
        <v>1.3940056784502275E-2</v>
      </c>
      <c r="E354" s="100">
        <v>3.2800679634659158E-4</v>
      </c>
      <c r="F354" s="100">
        <v>0</v>
      </c>
      <c r="G354" s="100">
        <v>0.04</v>
      </c>
      <c r="H354" s="100">
        <v>3.7417663718882443E-2</v>
      </c>
      <c r="I354" s="100">
        <v>2.5496231708073913E-2</v>
      </c>
      <c r="J354" s="100">
        <v>7.1214038276825598E-3</v>
      </c>
      <c r="K354" s="100">
        <v>5.7682820038231775E-3</v>
      </c>
      <c r="L354" s="148">
        <v>92.438280187714923</v>
      </c>
      <c r="M354" s="148">
        <v>120</v>
      </c>
      <c r="N354" s="148">
        <v>548</v>
      </c>
      <c r="O354" s="148">
        <v>9132</v>
      </c>
      <c r="P354" s="148">
        <v>100</v>
      </c>
      <c r="Q354" s="148">
        <v>25</v>
      </c>
      <c r="R354" s="100">
        <v>0.65768114318778714</v>
      </c>
      <c r="S354" s="100">
        <v>0.90608555535841606</v>
      </c>
      <c r="T354" s="100">
        <v>0.56389163884193427</v>
      </c>
      <c r="U354" s="100">
        <v>2.8014836610436182E-2</v>
      </c>
      <c r="W354" s="148">
        <v>14.050637932463285</v>
      </c>
      <c r="X354" s="149">
        <v>497.10506449622972</v>
      </c>
      <c r="Y354" s="149">
        <v>14.10149348655159</v>
      </c>
      <c r="Z354" s="149">
        <v>599.0304212806933</v>
      </c>
      <c r="AA354" s="149">
        <v>5.0855554088304444E-2</v>
      </c>
      <c r="AB354" s="149">
        <v>101.92535678446359</v>
      </c>
      <c r="AD354" s="163">
        <f t="shared" si="30"/>
        <v>1404566.6881818324</v>
      </c>
      <c r="AE354" s="163">
        <f t="shared" si="35"/>
        <v>1409550.3182338781</v>
      </c>
      <c r="AF354" s="163">
        <f t="shared" si="31"/>
        <v>4983.6300520459808</v>
      </c>
      <c r="AH354" s="165">
        <f t="shared" si="32"/>
        <v>0</v>
      </c>
      <c r="AI354" s="165">
        <f t="shared" si="33"/>
        <v>1</v>
      </c>
      <c r="AJ354" s="165">
        <f t="shared" si="34"/>
        <v>1</v>
      </c>
    </row>
    <row r="355" spans="1:36" x14ac:dyDescent="0.25">
      <c r="A355" s="47">
        <v>350</v>
      </c>
      <c r="C355" s="100">
        <v>4.4981112209685386E-3</v>
      </c>
      <c r="D355" s="100">
        <v>1.2622834219944812E-2</v>
      </c>
      <c r="E355" s="100">
        <v>3.971597286714748E-5</v>
      </c>
      <c r="F355" s="100">
        <v>0</v>
      </c>
      <c r="G355" s="100">
        <v>0.04</v>
      </c>
      <c r="H355" s="100">
        <v>3.7417663718882443E-2</v>
      </c>
      <c r="I355" s="100">
        <v>2.5496231708073913E-2</v>
      </c>
      <c r="J355" s="100">
        <v>7.1214038276825598E-3</v>
      </c>
      <c r="K355" s="100">
        <v>5.7682820038231775E-3</v>
      </c>
      <c r="L355" s="148">
        <v>92.438280187714923</v>
      </c>
      <c r="M355" s="148">
        <v>120</v>
      </c>
      <c r="N355" s="148">
        <v>548</v>
      </c>
      <c r="O355" s="148">
        <v>9132</v>
      </c>
      <c r="P355" s="148">
        <v>100</v>
      </c>
      <c r="Q355" s="148">
        <v>25</v>
      </c>
      <c r="R355" s="100">
        <v>0.51713498057616147</v>
      </c>
      <c r="S355" s="100">
        <v>0.82496096018004506</v>
      </c>
      <c r="T355" s="100">
        <v>2.4560714490339517E-3</v>
      </c>
      <c r="U355" s="100">
        <v>0.23787254947801517</v>
      </c>
      <c r="W355" s="148">
        <v>14.586420607507579</v>
      </c>
      <c r="X355" s="149">
        <v>506.80295569114912</v>
      </c>
      <c r="Y355" s="149">
        <v>14.629303872387014</v>
      </c>
      <c r="Z355" s="149">
        <v>592.63566071145317</v>
      </c>
      <c r="AA355" s="149">
        <v>4.2883264879435501E-2</v>
      </c>
      <c r="AB355" s="149">
        <v>85.832705020304047</v>
      </c>
      <c r="AD355" s="163">
        <f t="shared" si="30"/>
        <v>1458135.2577950666</v>
      </c>
      <c r="AE355" s="163">
        <f t="shared" si="35"/>
        <v>1462337.7515779899</v>
      </c>
      <c r="AF355" s="163">
        <f t="shared" si="31"/>
        <v>4202.4937829232458</v>
      </c>
      <c r="AH355" s="165">
        <f t="shared" si="32"/>
        <v>0</v>
      </c>
      <c r="AI355" s="165">
        <f t="shared" si="33"/>
        <v>1</v>
      </c>
      <c r="AJ355" s="165">
        <f t="shared" si="34"/>
        <v>1</v>
      </c>
    </row>
    <row r="356" spans="1:36" x14ac:dyDescent="0.25">
      <c r="A356" s="47">
        <v>351</v>
      </c>
      <c r="C356" s="100">
        <v>4.2018672474379423E-3</v>
      </c>
      <c r="D356" s="100">
        <v>1.0470878215516509E-2</v>
      </c>
      <c r="E356" s="100">
        <v>2.3832259930071775E-5</v>
      </c>
      <c r="F356" s="100">
        <v>0</v>
      </c>
      <c r="G356" s="100">
        <v>0.04</v>
      </c>
      <c r="H356" s="100">
        <v>3.7417663718882443E-2</v>
      </c>
      <c r="I356" s="100">
        <v>2.5496231708073913E-2</v>
      </c>
      <c r="J356" s="100">
        <v>7.1214038276825598E-3</v>
      </c>
      <c r="K356" s="100">
        <v>5.7682820038231775E-3</v>
      </c>
      <c r="L356" s="148">
        <v>92.438280187714923</v>
      </c>
      <c r="M356" s="148">
        <v>120</v>
      </c>
      <c r="N356" s="148">
        <v>548</v>
      </c>
      <c r="O356" s="148">
        <v>9132</v>
      </c>
      <c r="P356" s="148">
        <v>100</v>
      </c>
      <c r="Q356" s="148">
        <v>25</v>
      </c>
      <c r="R356" s="100">
        <v>0.82876741964534306</v>
      </c>
      <c r="S356" s="100">
        <v>0.79385343142038789</v>
      </c>
      <c r="T356" s="100">
        <v>4.6904975612153288E-2</v>
      </c>
      <c r="U356" s="100">
        <v>0.75858810977477287</v>
      </c>
      <c r="W356" s="148">
        <v>13.951509379285454</v>
      </c>
      <c r="X356" s="149">
        <v>486.52662362898667</v>
      </c>
      <c r="Y356" s="149">
        <v>13.965241973474775</v>
      </c>
      <c r="Z356" s="149">
        <v>617.32877453459218</v>
      </c>
      <c r="AA356" s="149">
        <v>1.3732594189320935E-2</v>
      </c>
      <c r="AB356" s="149">
        <v>130.80215090560552</v>
      </c>
      <c r="AD356" s="163">
        <f t="shared" si="30"/>
        <v>1394664.4113049165</v>
      </c>
      <c r="AE356" s="163">
        <f t="shared" si="35"/>
        <v>1395906.8685729429</v>
      </c>
      <c r="AF356" s="163">
        <f t="shared" si="31"/>
        <v>1242.457268026488</v>
      </c>
      <c r="AH356" s="165">
        <f t="shared" si="32"/>
        <v>0</v>
      </c>
      <c r="AI356" s="165">
        <f t="shared" si="33"/>
        <v>1</v>
      </c>
      <c r="AJ356" s="165">
        <f t="shared" si="34"/>
        <v>1</v>
      </c>
    </row>
    <row r="357" spans="1:36" x14ac:dyDescent="0.25">
      <c r="A357" s="47">
        <v>352</v>
      </c>
      <c r="C357" s="100">
        <v>5.8705401024181647E-3</v>
      </c>
      <c r="D357" s="100">
        <v>1.4182474649819699E-2</v>
      </c>
      <c r="E357" s="100">
        <v>2.1734311453835975E-4</v>
      </c>
      <c r="F357" s="100">
        <v>0</v>
      </c>
      <c r="G357" s="100">
        <v>0.04</v>
      </c>
      <c r="H357" s="100">
        <v>3.7417663718882443E-2</v>
      </c>
      <c r="I357" s="100">
        <v>2.5496231708073913E-2</v>
      </c>
      <c r="J357" s="100">
        <v>7.1214038276825598E-3</v>
      </c>
      <c r="K357" s="100">
        <v>5.7682820038231775E-3</v>
      </c>
      <c r="L357" s="148">
        <v>92.438280187714923</v>
      </c>
      <c r="M357" s="148">
        <v>120</v>
      </c>
      <c r="N357" s="148">
        <v>548</v>
      </c>
      <c r="O357" s="148">
        <v>9132</v>
      </c>
      <c r="P357" s="148">
        <v>100</v>
      </c>
      <c r="Q357" s="148">
        <v>25</v>
      </c>
      <c r="R357" s="100">
        <v>0.64648296762880753</v>
      </c>
      <c r="S357" s="100">
        <v>0.60678562475527353</v>
      </c>
      <c r="T357" s="100">
        <v>0.7815683356512434</v>
      </c>
      <c r="U357" s="100">
        <v>6.5257527693131187E-2</v>
      </c>
      <c r="W357" s="148">
        <v>14.270266419903789</v>
      </c>
      <c r="X357" s="149">
        <v>526.29657960433224</v>
      </c>
      <c r="Y357" s="149">
        <v>14.285391055056371</v>
      </c>
      <c r="Z357" s="149">
        <v>664.21192042852272</v>
      </c>
      <c r="AA357" s="149">
        <v>1.5124635152581334E-2</v>
      </c>
      <c r="AB357" s="149">
        <v>137.91534082419048</v>
      </c>
      <c r="AD357" s="163">
        <f t="shared" si="30"/>
        <v>1426500.3454107747</v>
      </c>
      <c r="AE357" s="163">
        <f t="shared" si="35"/>
        <v>1427874.8935852086</v>
      </c>
      <c r="AF357" s="163">
        <f t="shared" si="31"/>
        <v>1374.5481744339429</v>
      </c>
      <c r="AH357" s="165">
        <f t="shared" si="32"/>
        <v>0</v>
      </c>
      <c r="AI357" s="165">
        <f t="shared" si="33"/>
        <v>1</v>
      </c>
      <c r="AJ357" s="165">
        <f t="shared" si="34"/>
        <v>1</v>
      </c>
    </row>
    <row r="358" spans="1:36" x14ac:dyDescent="0.25">
      <c r="A358" s="47">
        <v>353</v>
      </c>
      <c r="C358" s="100">
        <v>7.6145224801966727E-3</v>
      </c>
      <c r="D358" s="100">
        <v>1.1408794656629181E-2</v>
      </c>
      <c r="E358" s="100">
        <v>2.8819867318706092E-5</v>
      </c>
      <c r="F358" s="100">
        <v>0</v>
      </c>
      <c r="G358" s="100">
        <v>0.04</v>
      </c>
      <c r="H358" s="100">
        <v>3.7417663718882443E-2</v>
      </c>
      <c r="I358" s="100">
        <v>2.5496231708073913E-2</v>
      </c>
      <c r="J358" s="100">
        <v>7.1214038276825598E-3</v>
      </c>
      <c r="K358" s="100">
        <v>5.7682820038231775E-3</v>
      </c>
      <c r="L358" s="148">
        <v>92.438280187714923</v>
      </c>
      <c r="M358" s="148">
        <v>120</v>
      </c>
      <c r="N358" s="148">
        <v>548</v>
      </c>
      <c r="O358" s="148">
        <v>9132</v>
      </c>
      <c r="P358" s="148">
        <v>100</v>
      </c>
      <c r="Q358" s="148">
        <v>25</v>
      </c>
      <c r="R358" s="100">
        <v>0.83237209107472332</v>
      </c>
      <c r="S358" s="100">
        <v>0.92639571353349792</v>
      </c>
      <c r="T358" s="100">
        <v>0.91265544677272481</v>
      </c>
      <c r="U358" s="100">
        <v>0.96199471406764003</v>
      </c>
      <c r="W358" s="148">
        <v>14.564146145540137</v>
      </c>
      <c r="X358" s="149">
        <v>502.80556222646095</v>
      </c>
      <c r="Y358" s="149">
        <v>14.608163085785829</v>
      </c>
      <c r="Z358" s="149">
        <v>592.01142686482831</v>
      </c>
      <c r="AA358" s="149">
        <v>4.4016940245692027E-2</v>
      </c>
      <c r="AB358" s="149">
        <v>89.205864638367359</v>
      </c>
      <c r="AD358" s="163">
        <f t="shared" si="30"/>
        <v>1455911.8089917873</v>
      </c>
      <c r="AE358" s="163">
        <f t="shared" si="35"/>
        <v>1460224.2971517181</v>
      </c>
      <c r="AF358" s="163">
        <f t="shared" si="31"/>
        <v>4312.4881599308355</v>
      </c>
      <c r="AH358" s="165">
        <f t="shared" si="32"/>
        <v>0</v>
      </c>
      <c r="AI358" s="165">
        <f t="shared" si="33"/>
        <v>1</v>
      </c>
      <c r="AJ358" s="165">
        <f t="shared" si="34"/>
        <v>1</v>
      </c>
    </row>
    <row r="359" spans="1:36" x14ac:dyDescent="0.25">
      <c r="A359" s="47">
        <v>354</v>
      </c>
      <c r="C359" s="100">
        <v>4.8685519733117867E-3</v>
      </c>
      <c r="D359" s="100">
        <v>1.1162403815829452E-2</v>
      </c>
      <c r="E359" s="100">
        <v>5.4842118452003079E-7</v>
      </c>
      <c r="F359" s="100">
        <v>0</v>
      </c>
      <c r="G359" s="100">
        <v>0.04</v>
      </c>
      <c r="H359" s="100">
        <v>3.7417663718882443E-2</v>
      </c>
      <c r="I359" s="100">
        <v>2.5496231708073913E-2</v>
      </c>
      <c r="J359" s="100">
        <v>7.1214038276825598E-3</v>
      </c>
      <c r="K359" s="100">
        <v>5.7682820038231775E-3</v>
      </c>
      <c r="L359" s="148">
        <v>92.438280187714923</v>
      </c>
      <c r="M359" s="148">
        <v>120</v>
      </c>
      <c r="N359" s="148">
        <v>548</v>
      </c>
      <c r="O359" s="148">
        <v>9132</v>
      </c>
      <c r="P359" s="148">
        <v>100</v>
      </c>
      <c r="Q359" s="148">
        <v>25</v>
      </c>
      <c r="R359" s="100">
        <v>0.72337554651551217</v>
      </c>
      <c r="S359" s="100">
        <v>0.21217584293594999</v>
      </c>
      <c r="T359" s="100">
        <v>0.87123773653863024</v>
      </c>
      <c r="U359" s="100">
        <v>2.6375941826110925E-3</v>
      </c>
      <c r="W359" s="148">
        <v>15.07256805985106</v>
      </c>
      <c r="X359" s="149">
        <v>538.38788275064041</v>
      </c>
      <c r="Y359" s="149">
        <v>15.115447275067321</v>
      </c>
      <c r="Z359" s="149">
        <v>622.4631971629766</v>
      </c>
      <c r="AA359" s="149">
        <v>4.2879215216261812E-2</v>
      </c>
      <c r="AB359" s="149">
        <v>84.075314412336184</v>
      </c>
      <c r="AD359" s="163">
        <f t="shared" si="30"/>
        <v>1506718.4181023552</v>
      </c>
      <c r="AE359" s="163">
        <f t="shared" si="35"/>
        <v>1510922.264309569</v>
      </c>
      <c r="AF359" s="163">
        <f t="shared" si="31"/>
        <v>4203.8462072138445</v>
      </c>
      <c r="AH359" s="165">
        <f t="shared" si="32"/>
        <v>0</v>
      </c>
      <c r="AI359" s="165">
        <f t="shared" si="33"/>
        <v>1</v>
      </c>
      <c r="AJ359" s="165">
        <f t="shared" si="34"/>
        <v>1</v>
      </c>
    </row>
    <row r="360" spans="1:36" x14ac:dyDescent="0.25">
      <c r="A360" s="47">
        <v>355</v>
      </c>
      <c r="C360" s="100">
        <v>5.3561139238881231E-3</v>
      </c>
      <c r="D360" s="100">
        <v>8.7224417208676738E-3</v>
      </c>
      <c r="E360" s="100">
        <v>1.7333626943246694E-3</v>
      </c>
      <c r="F360" s="100">
        <v>0</v>
      </c>
      <c r="G360" s="100">
        <v>0.04</v>
      </c>
      <c r="H360" s="100">
        <v>3.7417663718882443E-2</v>
      </c>
      <c r="I360" s="100">
        <v>2.5496231708073913E-2</v>
      </c>
      <c r="J360" s="100">
        <v>7.1214038276825598E-3</v>
      </c>
      <c r="K360" s="100">
        <v>5.7682820038231775E-3</v>
      </c>
      <c r="L360" s="148">
        <v>92.438280187714923</v>
      </c>
      <c r="M360" s="148">
        <v>120</v>
      </c>
      <c r="N360" s="148">
        <v>548</v>
      </c>
      <c r="O360" s="148">
        <v>9132</v>
      </c>
      <c r="P360" s="148">
        <v>100</v>
      </c>
      <c r="Q360" s="148">
        <v>25</v>
      </c>
      <c r="R360" s="100">
        <v>0.78592342090197309</v>
      </c>
      <c r="S360" s="100">
        <v>0.99796626791026899</v>
      </c>
      <c r="T360" s="100">
        <v>1.5634081909595643E-2</v>
      </c>
      <c r="U360" s="100">
        <v>4.464650996428695E-2</v>
      </c>
      <c r="W360" s="148">
        <v>14.77340843182656</v>
      </c>
      <c r="X360" s="149">
        <v>537.47767921725995</v>
      </c>
      <c r="Y360" s="149">
        <v>14.804372978510877</v>
      </c>
      <c r="Z360" s="149">
        <v>612.73994919655615</v>
      </c>
      <c r="AA360" s="149">
        <v>3.0964546684316474E-2</v>
      </c>
      <c r="AB360" s="149">
        <v>75.262269979296207</v>
      </c>
      <c r="AD360" s="163">
        <f t="shared" si="30"/>
        <v>1476803.3655034387</v>
      </c>
      <c r="AE360" s="163">
        <f t="shared" si="35"/>
        <v>1479824.5579018912</v>
      </c>
      <c r="AF360" s="163">
        <f t="shared" si="31"/>
        <v>3021.192398452351</v>
      </c>
      <c r="AH360" s="165">
        <f t="shared" si="32"/>
        <v>0</v>
      </c>
      <c r="AI360" s="165">
        <f t="shared" si="33"/>
        <v>1</v>
      </c>
      <c r="AJ360" s="165">
        <f t="shared" si="34"/>
        <v>1</v>
      </c>
    </row>
    <row r="361" spans="1:36" x14ac:dyDescent="0.25">
      <c r="A361" s="47">
        <v>356</v>
      </c>
      <c r="C361" s="100">
        <v>4.6383702827058415E-3</v>
      </c>
      <c r="D361" s="100">
        <v>1.1301509934121519E-2</v>
      </c>
      <c r="E361" s="100">
        <v>2.2081393886272976E-6</v>
      </c>
      <c r="F361" s="100">
        <v>0</v>
      </c>
      <c r="G361" s="100">
        <v>0.04</v>
      </c>
      <c r="H361" s="100">
        <v>3.7417663718882443E-2</v>
      </c>
      <c r="I361" s="100">
        <v>2.5496231708073913E-2</v>
      </c>
      <c r="J361" s="100">
        <v>7.1214038276825598E-3</v>
      </c>
      <c r="K361" s="100">
        <v>5.7682820038231775E-3</v>
      </c>
      <c r="L361" s="148">
        <v>92.438280187714923</v>
      </c>
      <c r="M361" s="148">
        <v>120</v>
      </c>
      <c r="N361" s="148">
        <v>548</v>
      </c>
      <c r="O361" s="148">
        <v>9132</v>
      </c>
      <c r="P361" s="148">
        <v>100</v>
      </c>
      <c r="Q361" s="148">
        <v>25</v>
      </c>
      <c r="R361" s="100">
        <v>0.61173340575389146</v>
      </c>
      <c r="S361" s="100">
        <v>0.27119688485412541</v>
      </c>
      <c r="T361" s="100">
        <v>0.83784560023604737</v>
      </c>
      <c r="U361" s="100">
        <v>0.9999996347097504</v>
      </c>
      <c r="W361" s="148">
        <v>13.893200358146013</v>
      </c>
      <c r="X361" s="149">
        <v>504.97054048950434</v>
      </c>
      <c r="Y361" s="149">
        <v>13.931268064704474</v>
      </c>
      <c r="Z361" s="149">
        <v>609.58367296074266</v>
      </c>
      <c r="AA361" s="149">
        <v>3.8067706558461367E-2</v>
      </c>
      <c r="AB361" s="149">
        <v>104.61313247123832</v>
      </c>
      <c r="AD361" s="163">
        <f t="shared" si="30"/>
        <v>1388815.0652741117</v>
      </c>
      <c r="AE361" s="163">
        <f t="shared" si="35"/>
        <v>1392517.2227974867</v>
      </c>
      <c r="AF361" s="163">
        <f t="shared" si="31"/>
        <v>3702.1575233748986</v>
      </c>
      <c r="AH361" s="165">
        <f t="shared" si="32"/>
        <v>0</v>
      </c>
      <c r="AI361" s="165">
        <f t="shared" si="33"/>
        <v>1</v>
      </c>
      <c r="AJ361" s="165">
        <f t="shared" si="34"/>
        <v>1</v>
      </c>
    </row>
    <row r="362" spans="1:36" x14ac:dyDescent="0.25">
      <c r="A362" s="47">
        <v>357</v>
      </c>
      <c r="C362" s="100">
        <v>5.3247559768917286E-3</v>
      </c>
      <c r="D362" s="100">
        <v>9.478454274059217E-3</v>
      </c>
      <c r="E362" s="100">
        <v>4.0160406498851651E-5</v>
      </c>
      <c r="F362" s="100">
        <v>0</v>
      </c>
      <c r="G362" s="100">
        <v>0.04</v>
      </c>
      <c r="H362" s="100">
        <v>3.7417663718882443E-2</v>
      </c>
      <c r="I362" s="100">
        <v>2.5496231708073913E-2</v>
      </c>
      <c r="J362" s="100">
        <v>7.1214038276825598E-3</v>
      </c>
      <c r="K362" s="100">
        <v>5.7682820038231775E-3</v>
      </c>
      <c r="L362" s="148">
        <v>92.438280187714923</v>
      </c>
      <c r="M362" s="148">
        <v>120</v>
      </c>
      <c r="N362" s="148">
        <v>548</v>
      </c>
      <c r="O362" s="148">
        <v>9132</v>
      </c>
      <c r="P362" s="148">
        <v>100</v>
      </c>
      <c r="Q362" s="148">
        <v>25</v>
      </c>
      <c r="R362" s="100">
        <v>0.32742714239831389</v>
      </c>
      <c r="S362" s="100">
        <v>0.39682413217174883</v>
      </c>
      <c r="T362" s="100">
        <v>0.39745688606034757</v>
      </c>
      <c r="U362" s="100">
        <v>0.76272335456051099</v>
      </c>
      <c r="W362" s="148">
        <v>15.35065185467513</v>
      </c>
      <c r="X362" s="149">
        <v>547.98775857593773</v>
      </c>
      <c r="Y362" s="149">
        <v>15.396845230170307</v>
      </c>
      <c r="Z362" s="149">
        <v>593.07764099540248</v>
      </c>
      <c r="AA362" s="149">
        <v>4.619337549517688E-2</v>
      </c>
      <c r="AB362" s="149">
        <v>45.089882419464743</v>
      </c>
      <c r="AD362" s="163">
        <f t="shared" si="30"/>
        <v>1534517.1977089371</v>
      </c>
      <c r="AE362" s="163">
        <f t="shared" si="35"/>
        <v>1539091.4453760353</v>
      </c>
      <c r="AF362" s="163">
        <f t="shared" si="31"/>
        <v>4574.2476670982232</v>
      </c>
      <c r="AH362" s="165">
        <f t="shared" si="32"/>
        <v>0</v>
      </c>
      <c r="AI362" s="165">
        <f t="shared" si="33"/>
        <v>1</v>
      </c>
      <c r="AJ362" s="165">
        <f t="shared" si="34"/>
        <v>1</v>
      </c>
    </row>
    <row r="363" spans="1:36" x14ac:dyDescent="0.25">
      <c r="A363" s="47">
        <v>358</v>
      </c>
      <c r="C363" s="100">
        <v>6.9893675514649534E-3</v>
      </c>
      <c r="D363" s="100">
        <v>8.9842034613288341E-3</v>
      </c>
      <c r="E363" s="100">
        <v>1.5874378896585384E-4</v>
      </c>
      <c r="F363" s="100">
        <v>0</v>
      </c>
      <c r="G363" s="100">
        <v>0.04</v>
      </c>
      <c r="H363" s="100">
        <v>3.7417663718882443E-2</v>
      </c>
      <c r="I363" s="100">
        <v>2.5496231708073913E-2</v>
      </c>
      <c r="J363" s="100">
        <v>7.1214038276825598E-3</v>
      </c>
      <c r="K363" s="100">
        <v>5.7682820038231775E-3</v>
      </c>
      <c r="L363" s="148">
        <v>92.438280187714923</v>
      </c>
      <c r="M363" s="148">
        <v>120</v>
      </c>
      <c r="N363" s="148">
        <v>548</v>
      </c>
      <c r="O363" s="148">
        <v>9132</v>
      </c>
      <c r="P363" s="148">
        <v>100</v>
      </c>
      <c r="Q363" s="148">
        <v>25</v>
      </c>
      <c r="R363" s="100">
        <v>0.68671345947684359</v>
      </c>
      <c r="S363" s="100">
        <v>0.97128049116611836</v>
      </c>
      <c r="T363" s="100">
        <v>0.87402086756007158</v>
      </c>
      <c r="U363" s="100">
        <v>7.1779514092900274E-6</v>
      </c>
      <c r="W363" s="148">
        <v>15.439201908596038</v>
      </c>
      <c r="X363" s="149">
        <v>534.52208006494004</v>
      </c>
      <c r="Y363" s="149">
        <v>15.534388141309458</v>
      </c>
      <c r="Z363" s="149">
        <v>599.47433509258099</v>
      </c>
      <c r="AA363" s="149">
        <v>9.5186232713420083E-2</v>
      </c>
      <c r="AB363" s="149">
        <v>64.952255027640945</v>
      </c>
      <c r="AD363" s="163">
        <f t="shared" si="30"/>
        <v>1543385.6687795389</v>
      </c>
      <c r="AE363" s="163">
        <f t="shared" si="35"/>
        <v>1552839.3397958532</v>
      </c>
      <c r="AF363" s="163">
        <f t="shared" si="31"/>
        <v>9453.6710163143671</v>
      </c>
      <c r="AH363" s="165">
        <f t="shared" si="32"/>
        <v>0</v>
      </c>
      <c r="AI363" s="165">
        <f t="shared" si="33"/>
        <v>1</v>
      </c>
      <c r="AJ363" s="165">
        <f t="shared" si="34"/>
        <v>1</v>
      </c>
    </row>
    <row r="364" spans="1:36" x14ac:dyDescent="0.25">
      <c r="A364" s="47">
        <v>359</v>
      </c>
      <c r="C364" s="100">
        <v>6.6387260418611094E-3</v>
      </c>
      <c r="D364" s="100">
        <v>1.1289562373671144E-2</v>
      </c>
      <c r="E364" s="100">
        <v>4.0815398586632471E-5</v>
      </c>
      <c r="F364" s="100">
        <v>0</v>
      </c>
      <c r="G364" s="100">
        <v>0.04</v>
      </c>
      <c r="H364" s="100">
        <v>3.7417663718882443E-2</v>
      </c>
      <c r="I364" s="100">
        <v>2.5496231708073913E-2</v>
      </c>
      <c r="J364" s="100">
        <v>7.1214038276825598E-3</v>
      </c>
      <c r="K364" s="100">
        <v>5.7682820038231775E-3</v>
      </c>
      <c r="L364" s="148">
        <v>92.438280187714923</v>
      </c>
      <c r="M364" s="148">
        <v>120</v>
      </c>
      <c r="N364" s="148">
        <v>548</v>
      </c>
      <c r="O364" s="148">
        <v>9132</v>
      </c>
      <c r="P364" s="148">
        <v>100</v>
      </c>
      <c r="Q364" s="148">
        <v>25</v>
      </c>
      <c r="R364" s="100">
        <v>0.73624509688224937</v>
      </c>
      <c r="S364" s="100">
        <v>0.9802812955362501</v>
      </c>
      <c r="T364" s="100">
        <v>0.90031636032688178</v>
      </c>
      <c r="U364" s="100">
        <v>0.99164953048647697</v>
      </c>
      <c r="W364" s="148">
        <v>14.931172913661593</v>
      </c>
      <c r="X364" s="149">
        <v>493.58153252257006</v>
      </c>
      <c r="Y364" s="149">
        <v>14.982776001118797</v>
      </c>
      <c r="Z364" s="149">
        <v>606.35170953188708</v>
      </c>
      <c r="AA364" s="149">
        <v>5.1603087457204211E-2</v>
      </c>
      <c r="AB364" s="149">
        <v>112.77017700931702</v>
      </c>
      <c r="AD364" s="163">
        <f t="shared" si="30"/>
        <v>1492623.7098336366</v>
      </c>
      <c r="AE364" s="163">
        <f t="shared" si="35"/>
        <v>1497671.2484023478</v>
      </c>
      <c r="AF364" s="163">
        <f t="shared" si="31"/>
        <v>5047.5385687111038</v>
      </c>
      <c r="AH364" s="165">
        <f t="shared" si="32"/>
        <v>0</v>
      </c>
      <c r="AI364" s="165">
        <f t="shared" si="33"/>
        <v>1</v>
      </c>
      <c r="AJ364" s="165">
        <f t="shared" si="34"/>
        <v>1</v>
      </c>
    </row>
    <row r="365" spans="1:36" x14ac:dyDescent="0.25">
      <c r="A365" s="47">
        <v>360</v>
      </c>
      <c r="C365" s="100">
        <v>6.3202669418872537E-3</v>
      </c>
      <c r="D365" s="100">
        <v>7.5892581032546728E-3</v>
      </c>
      <c r="E365" s="100">
        <v>6.8666564274703229E-6</v>
      </c>
      <c r="F365" s="100">
        <v>0</v>
      </c>
      <c r="G365" s="100">
        <v>0.04</v>
      </c>
      <c r="H365" s="100">
        <v>3.7417663718882443E-2</v>
      </c>
      <c r="I365" s="100">
        <v>2.5496231708073913E-2</v>
      </c>
      <c r="J365" s="100">
        <v>7.1214038276825598E-3</v>
      </c>
      <c r="K365" s="100">
        <v>5.7682820038231775E-3</v>
      </c>
      <c r="L365" s="148">
        <v>92.438280187714923</v>
      </c>
      <c r="M365" s="148">
        <v>120</v>
      </c>
      <c r="N365" s="148">
        <v>548</v>
      </c>
      <c r="O365" s="148">
        <v>9132</v>
      </c>
      <c r="P365" s="148">
        <v>100</v>
      </c>
      <c r="Q365" s="148">
        <v>25</v>
      </c>
      <c r="R365" s="100">
        <v>0.58351174430516939</v>
      </c>
      <c r="S365" s="100">
        <v>0.9664068612691068</v>
      </c>
      <c r="T365" s="100">
        <v>1.2777979080459327E-2</v>
      </c>
      <c r="U365" s="100">
        <v>0.98932852811758831</v>
      </c>
      <c r="W365" s="148">
        <v>14.247753265081668</v>
      </c>
      <c r="X365" s="149">
        <v>584.00242539838848</v>
      </c>
      <c r="Y365" s="149">
        <v>14.303809337338919</v>
      </c>
      <c r="Z365" s="149">
        <v>640.21213185761792</v>
      </c>
      <c r="AA365" s="149">
        <v>5.6056072257250733E-2</v>
      </c>
      <c r="AB365" s="149">
        <v>56.209706459229437</v>
      </c>
      <c r="AD365" s="163">
        <f t="shared" si="30"/>
        <v>1424191.3240827683</v>
      </c>
      <c r="AE365" s="163">
        <f t="shared" si="35"/>
        <v>1429740.7216020343</v>
      </c>
      <c r="AF365" s="163">
        <f t="shared" si="31"/>
        <v>5549.3975192658436</v>
      </c>
      <c r="AH365" s="165">
        <f t="shared" si="32"/>
        <v>0</v>
      </c>
      <c r="AI365" s="165">
        <f t="shared" si="33"/>
        <v>1</v>
      </c>
      <c r="AJ365" s="165">
        <f t="shared" si="34"/>
        <v>1</v>
      </c>
    </row>
    <row r="366" spans="1:36" x14ac:dyDescent="0.25">
      <c r="A366" s="47">
        <v>361</v>
      </c>
      <c r="C366" s="100">
        <v>2.8443307435019969E-3</v>
      </c>
      <c r="D366" s="100">
        <v>9.2243577208640723E-3</v>
      </c>
      <c r="E366" s="100">
        <v>1.0267987483442725E-6</v>
      </c>
      <c r="F366" s="100">
        <v>0</v>
      </c>
      <c r="G366" s="100">
        <v>0.04</v>
      </c>
      <c r="H366" s="100">
        <v>3.7417663718882443E-2</v>
      </c>
      <c r="I366" s="100">
        <v>2.5496231708073913E-2</v>
      </c>
      <c r="J366" s="100">
        <v>7.1214038276825598E-3</v>
      </c>
      <c r="K366" s="100">
        <v>5.7682820038231775E-3</v>
      </c>
      <c r="L366" s="148">
        <v>92.438280187714923</v>
      </c>
      <c r="M366" s="148">
        <v>120</v>
      </c>
      <c r="N366" s="148">
        <v>548</v>
      </c>
      <c r="O366" s="148">
        <v>9132</v>
      </c>
      <c r="P366" s="148">
        <v>100</v>
      </c>
      <c r="Q366" s="148">
        <v>25</v>
      </c>
      <c r="R366" s="100">
        <v>0.84413209177093285</v>
      </c>
      <c r="S366" s="100">
        <v>0.7750319695260327</v>
      </c>
      <c r="T366" s="100">
        <v>4.0830760859986757E-5</v>
      </c>
      <c r="U366" s="100">
        <v>1.0043701368083824E-2</v>
      </c>
      <c r="W366" s="148">
        <v>14.526457768107685</v>
      </c>
      <c r="X366" s="149">
        <v>488.94408077248158</v>
      </c>
      <c r="Y366" s="149">
        <v>14.579131337003561</v>
      </c>
      <c r="Z366" s="149">
        <v>601.32726210940484</v>
      </c>
      <c r="AA366" s="149">
        <v>5.2673568895876599E-2</v>
      </c>
      <c r="AB366" s="149">
        <v>112.38318133692326</v>
      </c>
      <c r="AD366" s="163">
        <f t="shared" si="30"/>
        <v>1452156.8327299959</v>
      </c>
      <c r="AE366" s="163">
        <f t="shared" si="35"/>
        <v>1457311.8064382467</v>
      </c>
      <c r="AF366" s="163">
        <f t="shared" si="31"/>
        <v>5154.9737082507363</v>
      </c>
      <c r="AH366" s="165">
        <f t="shared" si="32"/>
        <v>0</v>
      </c>
      <c r="AI366" s="165">
        <f t="shared" si="33"/>
        <v>1</v>
      </c>
      <c r="AJ366" s="165">
        <f t="shared" si="34"/>
        <v>1</v>
      </c>
    </row>
    <row r="367" spans="1:36" x14ac:dyDescent="0.25">
      <c r="A367" s="47">
        <v>362</v>
      </c>
      <c r="C367" s="100">
        <v>4.5262232872676682E-3</v>
      </c>
      <c r="D367" s="100">
        <v>9.9406616297457173E-3</v>
      </c>
      <c r="E367" s="100">
        <v>7.9832555924475024E-5</v>
      </c>
      <c r="F367" s="100">
        <v>0</v>
      </c>
      <c r="G367" s="100">
        <v>0.04</v>
      </c>
      <c r="H367" s="100">
        <v>3.7417663718882443E-2</v>
      </c>
      <c r="I367" s="100">
        <v>2.5496231708073913E-2</v>
      </c>
      <c r="J367" s="100">
        <v>7.1214038276825598E-3</v>
      </c>
      <c r="K367" s="100">
        <v>5.7682820038231775E-3</v>
      </c>
      <c r="L367" s="148">
        <v>92.438280187714923</v>
      </c>
      <c r="M367" s="148">
        <v>120</v>
      </c>
      <c r="N367" s="148">
        <v>548</v>
      </c>
      <c r="O367" s="148">
        <v>9132</v>
      </c>
      <c r="P367" s="148">
        <v>100</v>
      </c>
      <c r="Q367" s="148">
        <v>25</v>
      </c>
      <c r="R367" s="100">
        <v>0.57271502611466119</v>
      </c>
      <c r="S367" s="100">
        <v>0.93728480807573034</v>
      </c>
      <c r="T367" s="100">
        <v>0.37108462465856046</v>
      </c>
      <c r="U367" s="100">
        <v>0.41506297127307656</v>
      </c>
      <c r="W367" s="148">
        <v>14.04678436813222</v>
      </c>
      <c r="X367" s="149">
        <v>550.69068241779871</v>
      </c>
      <c r="Y367" s="149">
        <v>14.090138734950141</v>
      </c>
      <c r="Z367" s="149">
        <v>613.04036581138041</v>
      </c>
      <c r="AA367" s="149">
        <v>4.335436681792082E-2</v>
      </c>
      <c r="AB367" s="149">
        <v>62.349683393581699</v>
      </c>
      <c r="AD367" s="163">
        <f t="shared" si="30"/>
        <v>1404127.7461308043</v>
      </c>
      <c r="AE367" s="163">
        <f t="shared" si="35"/>
        <v>1408400.8331292027</v>
      </c>
      <c r="AF367" s="163">
        <f t="shared" si="31"/>
        <v>4273.0869983985003</v>
      </c>
      <c r="AH367" s="165">
        <f t="shared" si="32"/>
        <v>0</v>
      </c>
      <c r="AI367" s="165">
        <f t="shared" si="33"/>
        <v>1</v>
      </c>
      <c r="AJ367" s="165">
        <f t="shared" si="34"/>
        <v>1</v>
      </c>
    </row>
    <row r="368" spans="1:36" x14ac:dyDescent="0.25">
      <c r="A368" s="47">
        <v>363</v>
      </c>
      <c r="C368" s="100">
        <v>4.5381759353445858E-3</v>
      </c>
      <c r="D368" s="100">
        <v>1.2488670220963116E-2</v>
      </c>
      <c r="E368" s="100">
        <v>1.5219985753178733E-4</v>
      </c>
      <c r="F368" s="100">
        <v>0</v>
      </c>
      <c r="G368" s="100">
        <v>0.04</v>
      </c>
      <c r="H368" s="100">
        <v>3.7417663718882443E-2</v>
      </c>
      <c r="I368" s="100">
        <v>2.5496231708073913E-2</v>
      </c>
      <c r="J368" s="100">
        <v>7.1214038276825598E-3</v>
      </c>
      <c r="K368" s="100">
        <v>5.7682820038231775E-3</v>
      </c>
      <c r="L368" s="148">
        <v>92.438280187714923</v>
      </c>
      <c r="M368" s="148">
        <v>120</v>
      </c>
      <c r="N368" s="148">
        <v>548</v>
      </c>
      <c r="O368" s="148">
        <v>9132</v>
      </c>
      <c r="P368" s="148">
        <v>100</v>
      </c>
      <c r="Q368" s="148">
        <v>25</v>
      </c>
      <c r="R368" s="100">
        <v>0.33333618258101089</v>
      </c>
      <c r="S368" s="100">
        <v>0.94578784672829652</v>
      </c>
      <c r="T368" s="100">
        <v>0.29305324853258635</v>
      </c>
      <c r="U368" s="100">
        <v>9.1680228988146664E-3</v>
      </c>
      <c r="W368" s="148">
        <v>14.57156103735274</v>
      </c>
      <c r="X368" s="149">
        <v>478.30584281901213</v>
      </c>
      <c r="Y368" s="149">
        <v>14.60261383346163</v>
      </c>
      <c r="Z368" s="149">
        <v>591.6441203255406</v>
      </c>
      <c r="AA368" s="149">
        <v>3.105279610888978E-2</v>
      </c>
      <c r="AB368" s="149">
        <v>113.33827750652847</v>
      </c>
      <c r="AD368" s="163">
        <f t="shared" si="30"/>
        <v>1456677.797892455</v>
      </c>
      <c r="AE368" s="163">
        <f t="shared" si="35"/>
        <v>1459669.7392258374</v>
      </c>
      <c r="AF368" s="163">
        <f t="shared" si="31"/>
        <v>2991.9413333824496</v>
      </c>
      <c r="AH368" s="165">
        <f t="shared" si="32"/>
        <v>0</v>
      </c>
      <c r="AI368" s="165">
        <f t="shared" si="33"/>
        <v>1</v>
      </c>
      <c r="AJ368" s="165">
        <f t="shared" si="34"/>
        <v>1</v>
      </c>
    </row>
    <row r="369" spans="1:36" x14ac:dyDescent="0.25">
      <c r="A369" s="47">
        <v>364</v>
      </c>
      <c r="C369" s="100">
        <v>5.1260337512442182E-3</v>
      </c>
      <c r="D369" s="100">
        <v>1.1822069394428647E-2</v>
      </c>
      <c r="E369" s="100">
        <v>2.0480127938746075E-6</v>
      </c>
      <c r="F369" s="100">
        <v>0</v>
      </c>
      <c r="G369" s="100">
        <v>0.04</v>
      </c>
      <c r="H369" s="100">
        <v>3.7417663718882443E-2</v>
      </c>
      <c r="I369" s="100">
        <v>2.5496231708073913E-2</v>
      </c>
      <c r="J369" s="100">
        <v>7.1214038276825598E-3</v>
      </c>
      <c r="K369" s="100">
        <v>5.7682820038231775E-3</v>
      </c>
      <c r="L369" s="148">
        <v>92.438280187714923</v>
      </c>
      <c r="M369" s="148">
        <v>120</v>
      </c>
      <c r="N369" s="148">
        <v>548</v>
      </c>
      <c r="O369" s="148">
        <v>9132</v>
      </c>
      <c r="P369" s="148">
        <v>100</v>
      </c>
      <c r="Q369" s="148">
        <v>25</v>
      </c>
      <c r="R369" s="100">
        <v>0.77298264149566365</v>
      </c>
      <c r="S369" s="100">
        <v>0.45222847531978777</v>
      </c>
      <c r="T369" s="100">
        <v>7.0970346956207757E-3</v>
      </c>
      <c r="U369" s="100">
        <v>3.3231866559365339E-4</v>
      </c>
      <c r="W369" s="148">
        <v>14.545963017542373</v>
      </c>
      <c r="X369" s="149">
        <v>491.65905107789558</v>
      </c>
      <c r="Y369" s="149">
        <v>14.564248880782326</v>
      </c>
      <c r="Z369" s="149">
        <v>597.52445201360104</v>
      </c>
      <c r="AA369" s="149">
        <v>1.828586323995296E-2</v>
      </c>
      <c r="AB369" s="149">
        <v>105.86540093570545</v>
      </c>
      <c r="AD369" s="163">
        <f t="shared" si="30"/>
        <v>1454104.6427031595</v>
      </c>
      <c r="AE369" s="163">
        <f t="shared" si="35"/>
        <v>1455827.3636262189</v>
      </c>
      <c r="AF369" s="163">
        <f t="shared" si="31"/>
        <v>1722.7209230595904</v>
      </c>
      <c r="AH369" s="165">
        <f t="shared" si="32"/>
        <v>0</v>
      </c>
      <c r="AI369" s="165">
        <f t="shared" si="33"/>
        <v>1</v>
      </c>
      <c r="AJ369" s="165">
        <f t="shared" si="34"/>
        <v>1</v>
      </c>
    </row>
    <row r="370" spans="1:36" x14ac:dyDescent="0.25">
      <c r="A370" s="47">
        <v>365</v>
      </c>
      <c r="C370" s="100">
        <v>4.1708835562082854E-3</v>
      </c>
      <c r="D370" s="100">
        <v>1.3107191204804858E-2</v>
      </c>
      <c r="E370" s="100">
        <v>1.055076585901993E-5</v>
      </c>
      <c r="F370" s="100">
        <v>0</v>
      </c>
      <c r="G370" s="100">
        <v>0.04</v>
      </c>
      <c r="H370" s="100">
        <v>3.7417663718882443E-2</v>
      </c>
      <c r="I370" s="100">
        <v>2.5496231708073913E-2</v>
      </c>
      <c r="J370" s="100">
        <v>7.1214038276825598E-3</v>
      </c>
      <c r="K370" s="100">
        <v>5.7682820038231775E-3</v>
      </c>
      <c r="L370" s="148">
        <v>92.438280187714923</v>
      </c>
      <c r="M370" s="148">
        <v>120</v>
      </c>
      <c r="N370" s="148">
        <v>548</v>
      </c>
      <c r="O370" s="148">
        <v>9132</v>
      </c>
      <c r="P370" s="148">
        <v>100</v>
      </c>
      <c r="Q370" s="148">
        <v>25</v>
      </c>
      <c r="R370" s="100">
        <v>0.69756658684498885</v>
      </c>
      <c r="S370" s="100">
        <v>0.7291488696495998</v>
      </c>
      <c r="T370" s="100">
        <v>6.9877036809576657E-3</v>
      </c>
      <c r="U370" s="100">
        <v>0.85481519169937781</v>
      </c>
      <c r="W370" s="148">
        <v>15.391923920004032</v>
      </c>
      <c r="X370" s="149">
        <v>487.57808353110437</v>
      </c>
      <c r="Y370" s="149">
        <v>15.447554471536359</v>
      </c>
      <c r="Z370" s="149">
        <v>620.18556881342204</v>
      </c>
      <c r="AA370" s="149">
        <v>5.5630551532326322E-2</v>
      </c>
      <c r="AB370" s="149">
        <v>132.60748528231767</v>
      </c>
      <c r="AD370" s="163">
        <f t="shared" si="30"/>
        <v>1538704.8139168723</v>
      </c>
      <c r="AE370" s="163">
        <f t="shared" si="35"/>
        <v>1544135.2615848223</v>
      </c>
      <c r="AF370" s="163">
        <f t="shared" si="31"/>
        <v>5430.447667950315</v>
      </c>
      <c r="AH370" s="165">
        <f t="shared" si="32"/>
        <v>0</v>
      </c>
      <c r="AI370" s="165">
        <f t="shared" si="33"/>
        <v>1</v>
      </c>
      <c r="AJ370" s="165">
        <f t="shared" si="34"/>
        <v>1</v>
      </c>
    </row>
    <row r="371" spans="1:36" x14ac:dyDescent="0.25">
      <c r="A371" s="47">
        <v>366</v>
      </c>
      <c r="C371" s="100">
        <v>4.6875186124201535E-3</v>
      </c>
      <c r="D371" s="100">
        <v>1.1608864972588506E-2</v>
      </c>
      <c r="E371" s="100">
        <v>3.0889821984725341E-4</v>
      </c>
      <c r="F371" s="100">
        <v>0</v>
      </c>
      <c r="G371" s="100">
        <v>0.04</v>
      </c>
      <c r="H371" s="100">
        <v>3.7417663718882443E-2</v>
      </c>
      <c r="I371" s="100">
        <v>2.5496231708073913E-2</v>
      </c>
      <c r="J371" s="100">
        <v>7.1214038276825598E-3</v>
      </c>
      <c r="K371" s="100">
        <v>5.7682820038231775E-3</v>
      </c>
      <c r="L371" s="148">
        <v>92.438280187714923</v>
      </c>
      <c r="M371" s="148">
        <v>120</v>
      </c>
      <c r="N371" s="148">
        <v>548</v>
      </c>
      <c r="O371" s="148">
        <v>9132</v>
      </c>
      <c r="P371" s="148">
        <v>100</v>
      </c>
      <c r="Q371" s="148">
        <v>25</v>
      </c>
      <c r="R371" s="100">
        <v>0.60801300496967614</v>
      </c>
      <c r="S371" s="100">
        <v>0.49884533237287465</v>
      </c>
      <c r="T371" s="100">
        <v>2.3080401886690971E-2</v>
      </c>
      <c r="U371" s="100">
        <v>0.1737939547197328</v>
      </c>
      <c r="W371" s="148">
        <v>14.727606249220331</v>
      </c>
      <c r="X371" s="149">
        <v>502.94844617166609</v>
      </c>
      <c r="Y371" s="149">
        <v>14.779283607762775</v>
      </c>
      <c r="Z371" s="149">
        <v>608.31461601957506</v>
      </c>
      <c r="AA371" s="149">
        <v>5.1677358542443486E-2</v>
      </c>
      <c r="AB371" s="149">
        <v>105.36616984790896</v>
      </c>
      <c r="AD371" s="163">
        <f t="shared" si="30"/>
        <v>1472257.6764758616</v>
      </c>
      <c r="AE371" s="163">
        <f t="shared" si="35"/>
        <v>1477320.0461602579</v>
      </c>
      <c r="AF371" s="163">
        <f t="shared" si="31"/>
        <v>5062.3696843964399</v>
      </c>
      <c r="AH371" s="165">
        <f t="shared" si="32"/>
        <v>0</v>
      </c>
      <c r="AI371" s="165">
        <f t="shared" si="33"/>
        <v>1</v>
      </c>
      <c r="AJ371" s="165">
        <f t="shared" si="34"/>
        <v>1</v>
      </c>
    </row>
    <row r="372" spans="1:36" x14ac:dyDescent="0.25">
      <c r="A372" s="47">
        <v>367</v>
      </c>
      <c r="C372" s="100">
        <v>7.0397141648428363E-3</v>
      </c>
      <c r="D372" s="100">
        <v>1.0274000387229086E-2</v>
      </c>
      <c r="E372" s="100">
        <v>4.7470698338796483E-5</v>
      </c>
      <c r="F372" s="100">
        <v>0</v>
      </c>
      <c r="G372" s="100">
        <v>0.04</v>
      </c>
      <c r="H372" s="100">
        <v>3.7417663718882443E-2</v>
      </c>
      <c r="I372" s="100">
        <v>2.5496231708073913E-2</v>
      </c>
      <c r="J372" s="100">
        <v>7.1214038276825598E-3</v>
      </c>
      <c r="K372" s="100">
        <v>5.7682820038231775E-3</v>
      </c>
      <c r="L372" s="148">
        <v>92.438280187714923</v>
      </c>
      <c r="M372" s="148">
        <v>120</v>
      </c>
      <c r="N372" s="148">
        <v>548</v>
      </c>
      <c r="O372" s="148">
        <v>9132</v>
      </c>
      <c r="P372" s="148">
        <v>100</v>
      </c>
      <c r="Q372" s="148">
        <v>25</v>
      </c>
      <c r="R372" s="100">
        <v>0.78503045145402928</v>
      </c>
      <c r="S372" s="100">
        <v>0.95316935081794896</v>
      </c>
      <c r="T372" s="100">
        <v>0.99220152669931361</v>
      </c>
      <c r="U372" s="100">
        <v>2.3194894740887952E-2</v>
      </c>
      <c r="W372" s="148">
        <v>13.707526933248333</v>
      </c>
      <c r="X372" s="149">
        <v>454.35264390681385</v>
      </c>
      <c r="Y372" s="149">
        <v>13.731726682742838</v>
      </c>
      <c r="Z372" s="149">
        <v>598.41302644898667</v>
      </c>
      <c r="AA372" s="149">
        <v>2.4199749494504985E-2</v>
      </c>
      <c r="AB372" s="149">
        <v>144.06038254217282</v>
      </c>
      <c r="AD372" s="163">
        <f t="shared" si="30"/>
        <v>1370298.3406809266</v>
      </c>
      <c r="AE372" s="163">
        <f t="shared" si="35"/>
        <v>1372574.2552478348</v>
      </c>
      <c r="AF372" s="163">
        <f t="shared" si="31"/>
        <v>2275.9145669083259</v>
      </c>
      <c r="AH372" s="165">
        <f t="shared" si="32"/>
        <v>0</v>
      </c>
      <c r="AI372" s="165">
        <f t="shared" si="33"/>
        <v>1</v>
      </c>
      <c r="AJ372" s="165">
        <f t="shared" si="34"/>
        <v>1</v>
      </c>
    </row>
    <row r="373" spans="1:36" x14ac:dyDescent="0.25">
      <c r="A373" s="47">
        <v>368</v>
      </c>
      <c r="C373" s="100">
        <v>2.9889666465910776E-3</v>
      </c>
      <c r="D373" s="100">
        <v>1.5528786929879024E-2</v>
      </c>
      <c r="E373" s="100">
        <v>4.5705649797227829E-5</v>
      </c>
      <c r="F373" s="100">
        <v>0</v>
      </c>
      <c r="G373" s="100">
        <v>0.04</v>
      </c>
      <c r="H373" s="100">
        <v>3.7417663718882443E-2</v>
      </c>
      <c r="I373" s="100">
        <v>2.5496231708073913E-2</v>
      </c>
      <c r="J373" s="100">
        <v>7.1214038276825598E-3</v>
      </c>
      <c r="K373" s="100">
        <v>5.7682820038231775E-3</v>
      </c>
      <c r="L373" s="148">
        <v>92.438280187714923</v>
      </c>
      <c r="M373" s="148">
        <v>120</v>
      </c>
      <c r="N373" s="148">
        <v>548</v>
      </c>
      <c r="O373" s="148">
        <v>9132</v>
      </c>
      <c r="P373" s="148">
        <v>100</v>
      </c>
      <c r="Q373" s="148">
        <v>25</v>
      </c>
      <c r="R373" s="100">
        <v>0.32735451640481938</v>
      </c>
      <c r="S373" s="100">
        <v>0.55414764276328776</v>
      </c>
      <c r="T373" s="100">
        <v>0.81810662945641666</v>
      </c>
      <c r="U373" s="100">
        <v>0.99738877973380546</v>
      </c>
      <c r="W373" s="148">
        <v>14.692206543386341</v>
      </c>
      <c r="X373" s="149">
        <v>510.80131295655468</v>
      </c>
      <c r="Y373" s="149">
        <v>14.773029846875874</v>
      </c>
      <c r="Z373" s="149">
        <v>603.26257472295185</v>
      </c>
      <c r="AA373" s="149">
        <v>8.0823303489532705E-2</v>
      </c>
      <c r="AB373" s="149">
        <v>92.461261766397172</v>
      </c>
      <c r="AD373" s="163">
        <f t="shared" si="30"/>
        <v>1468709.8530256776</v>
      </c>
      <c r="AE373" s="163">
        <f t="shared" si="35"/>
        <v>1476699.7221128643</v>
      </c>
      <c r="AF373" s="163">
        <f t="shared" si="31"/>
        <v>7989.8690871868739</v>
      </c>
      <c r="AH373" s="165">
        <f t="shared" si="32"/>
        <v>0</v>
      </c>
      <c r="AI373" s="165">
        <f t="shared" si="33"/>
        <v>1</v>
      </c>
      <c r="AJ373" s="165">
        <f t="shared" si="34"/>
        <v>1</v>
      </c>
    </row>
    <row r="374" spans="1:36" x14ac:dyDescent="0.25">
      <c r="A374" s="47">
        <v>369</v>
      </c>
      <c r="C374" s="100">
        <v>5.1008041006451359E-3</v>
      </c>
      <c r="D374" s="100">
        <v>8.435616298010493E-3</v>
      </c>
      <c r="E374" s="100">
        <v>8.8195542718616515E-4</v>
      </c>
      <c r="F374" s="100">
        <v>0</v>
      </c>
      <c r="G374" s="100">
        <v>0.04</v>
      </c>
      <c r="H374" s="100">
        <v>3.7417663718882443E-2</v>
      </c>
      <c r="I374" s="100">
        <v>2.5496231708073913E-2</v>
      </c>
      <c r="J374" s="100">
        <v>7.1214038276825598E-3</v>
      </c>
      <c r="K374" s="100">
        <v>5.7682820038231775E-3</v>
      </c>
      <c r="L374" s="148">
        <v>92.438280187714923</v>
      </c>
      <c r="M374" s="148">
        <v>120</v>
      </c>
      <c r="N374" s="148">
        <v>548</v>
      </c>
      <c r="O374" s="148">
        <v>9132</v>
      </c>
      <c r="P374" s="148">
        <v>100</v>
      </c>
      <c r="Q374" s="148">
        <v>25</v>
      </c>
      <c r="R374" s="100">
        <v>0.73834767106098509</v>
      </c>
      <c r="S374" s="100">
        <v>0.88483200699181608</v>
      </c>
      <c r="T374" s="100">
        <v>0.7644554564975703</v>
      </c>
      <c r="U374" s="100">
        <v>0.21848991782593796</v>
      </c>
      <c r="W374" s="148">
        <v>14.966228621608199</v>
      </c>
      <c r="X374" s="149">
        <v>478.41225043138621</v>
      </c>
      <c r="Y374" s="149">
        <v>14.988062287789509</v>
      </c>
      <c r="Z374" s="149">
        <v>616.30711902261578</v>
      </c>
      <c r="AA374" s="149">
        <v>2.1833666181310107E-2</v>
      </c>
      <c r="AB374" s="149">
        <v>137.89486859122957</v>
      </c>
      <c r="AD374" s="163">
        <f t="shared" si="30"/>
        <v>1496144.4499103883</v>
      </c>
      <c r="AE374" s="163">
        <f t="shared" si="35"/>
        <v>1498189.9216599283</v>
      </c>
      <c r="AF374" s="163">
        <f t="shared" si="31"/>
        <v>2045.4717495397813</v>
      </c>
      <c r="AH374" s="165">
        <f t="shared" si="32"/>
        <v>0</v>
      </c>
      <c r="AI374" s="165">
        <f t="shared" si="33"/>
        <v>1</v>
      </c>
      <c r="AJ374" s="165">
        <f t="shared" si="34"/>
        <v>1</v>
      </c>
    </row>
    <row r="375" spans="1:36" x14ac:dyDescent="0.25">
      <c r="A375" s="47">
        <v>370</v>
      </c>
      <c r="C375" s="100">
        <v>5.9498986049527636E-3</v>
      </c>
      <c r="D375" s="100">
        <v>1.3033378578946153E-2</v>
      </c>
      <c r="E375" s="100">
        <v>4.671168966806887E-5</v>
      </c>
      <c r="F375" s="100">
        <v>0</v>
      </c>
      <c r="G375" s="100">
        <v>0.04</v>
      </c>
      <c r="H375" s="100">
        <v>3.7417663718882443E-2</v>
      </c>
      <c r="I375" s="100">
        <v>2.5496231708073913E-2</v>
      </c>
      <c r="J375" s="100">
        <v>7.1214038276825598E-3</v>
      </c>
      <c r="K375" s="100">
        <v>5.7682820038231775E-3</v>
      </c>
      <c r="L375" s="148">
        <v>92.438280187714923</v>
      </c>
      <c r="M375" s="148">
        <v>120</v>
      </c>
      <c r="N375" s="148">
        <v>548</v>
      </c>
      <c r="O375" s="148">
        <v>9132</v>
      </c>
      <c r="P375" s="148">
        <v>100</v>
      </c>
      <c r="Q375" s="148">
        <v>25</v>
      </c>
      <c r="R375" s="100">
        <v>0.7105864454837123</v>
      </c>
      <c r="S375" s="100">
        <v>2.3980871006272511E-2</v>
      </c>
      <c r="T375" s="100">
        <v>4.2830936548898507E-3</v>
      </c>
      <c r="U375" s="100">
        <v>1.8565925488807928E-3</v>
      </c>
      <c r="W375" s="148">
        <v>14.547782437378586</v>
      </c>
      <c r="X375" s="149">
        <v>464.47443058681415</v>
      </c>
      <c r="Y375" s="149">
        <v>14.616894056637758</v>
      </c>
      <c r="Z375" s="149">
        <v>598.17452766012036</v>
      </c>
      <c r="AA375" s="149">
        <v>6.911161925917142E-2</v>
      </c>
      <c r="AB375" s="149">
        <v>133.70009707330621</v>
      </c>
      <c r="AD375" s="163">
        <f t="shared" si="30"/>
        <v>1454313.7693072718</v>
      </c>
      <c r="AE375" s="163">
        <f t="shared" si="35"/>
        <v>1461091.2311361157</v>
      </c>
      <c r="AF375" s="163">
        <f t="shared" si="31"/>
        <v>6777.461828843836</v>
      </c>
      <c r="AH375" s="165">
        <f t="shared" si="32"/>
        <v>0</v>
      </c>
      <c r="AI375" s="165">
        <f t="shared" si="33"/>
        <v>1</v>
      </c>
      <c r="AJ375" s="165">
        <f t="shared" si="34"/>
        <v>1</v>
      </c>
    </row>
    <row r="376" spans="1:36" x14ac:dyDescent="0.25">
      <c r="A376" s="47">
        <v>371</v>
      </c>
      <c r="C376" s="100">
        <v>5.4435605336207171E-3</v>
      </c>
      <c r="D376" s="100">
        <v>1.0229802371695384E-2</v>
      </c>
      <c r="E376" s="100">
        <v>4.3953723595554695E-6</v>
      </c>
      <c r="F376" s="100">
        <v>0</v>
      </c>
      <c r="G376" s="100">
        <v>0.04</v>
      </c>
      <c r="H376" s="100">
        <v>3.7417663718882443E-2</v>
      </c>
      <c r="I376" s="100">
        <v>2.5496231708073913E-2</v>
      </c>
      <c r="J376" s="100">
        <v>7.1214038276825598E-3</v>
      </c>
      <c r="K376" s="100">
        <v>5.7682820038231775E-3</v>
      </c>
      <c r="L376" s="148">
        <v>92.438280187714923</v>
      </c>
      <c r="M376" s="148">
        <v>120</v>
      </c>
      <c r="N376" s="148">
        <v>548</v>
      </c>
      <c r="O376" s="148">
        <v>9132</v>
      </c>
      <c r="P376" s="148">
        <v>100</v>
      </c>
      <c r="Q376" s="148">
        <v>25</v>
      </c>
      <c r="R376" s="100">
        <v>0.74989655400654465</v>
      </c>
      <c r="S376" s="100">
        <v>0.99421885212980288</v>
      </c>
      <c r="T376" s="100">
        <v>0.36280604970116431</v>
      </c>
      <c r="U376" s="100">
        <v>2.4911900021896196E-5</v>
      </c>
      <c r="W376" s="148">
        <v>13.707083309154489</v>
      </c>
      <c r="X376" s="149">
        <v>459.15228682989181</v>
      </c>
      <c r="Y376" s="149">
        <v>13.738287006001697</v>
      </c>
      <c r="Z376" s="149">
        <v>595.91542046128779</v>
      </c>
      <c r="AA376" s="149">
        <v>3.1203696847207141E-2</v>
      </c>
      <c r="AB376" s="149">
        <v>136.76313363139599</v>
      </c>
      <c r="AD376" s="163">
        <f t="shared" si="30"/>
        <v>1370249.1786286191</v>
      </c>
      <c r="AE376" s="163">
        <f t="shared" si="35"/>
        <v>1373232.7851797084</v>
      </c>
      <c r="AF376" s="163">
        <f t="shared" si="31"/>
        <v>2983.6065510893177</v>
      </c>
      <c r="AH376" s="165">
        <f t="shared" si="32"/>
        <v>0</v>
      </c>
      <c r="AI376" s="165">
        <f t="shared" si="33"/>
        <v>1</v>
      </c>
      <c r="AJ376" s="165">
        <f t="shared" si="34"/>
        <v>1</v>
      </c>
    </row>
    <row r="377" spans="1:36" x14ac:dyDescent="0.25">
      <c r="A377" s="47">
        <v>372</v>
      </c>
      <c r="C377" s="100">
        <v>7.8305408404489851E-3</v>
      </c>
      <c r="D377" s="100">
        <v>1.1743720915422307E-2</v>
      </c>
      <c r="E377" s="100">
        <v>1.1586312219347139E-4</v>
      </c>
      <c r="F377" s="100">
        <v>0</v>
      </c>
      <c r="G377" s="100">
        <v>0.04</v>
      </c>
      <c r="H377" s="100">
        <v>3.7417663718882443E-2</v>
      </c>
      <c r="I377" s="100">
        <v>2.5496231708073913E-2</v>
      </c>
      <c r="J377" s="100">
        <v>7.1214038276825598E-3</v>
      </c>
      <c r="K377" s="100">
        <v>5.7682820038231775E-3</v>
      </c>
      <c r="L377" s="148">
        <v>92.438280187714923</v>
      </c>
      <c r="M377" s="148">
        <v>120</v>
      </c>
      <c r="N377" s="148">
        <v>548</v>
      </c>
      <c r="O377" s="148">
        <v>9132</v>
      </c>
      <c r="P377" s="148">
        <v>100</v>
      </c>
      <c r="Q377" s="148">
        <v>25</v>
      </c>
      <c r="R377" s="100">
        <v>0.6423768326827195</v>
      </c>
      <c r="S377" s="100">
        <v>0.67699445860927265</v>
      </c>
      <c r="T377" s="100">
        <v>0.61096943433139528</v>
      </c>
      <c r="U377" s="100">
        <v>9.3897333108735627E-4</v>
      </c>
      <c r="W377" s="148">
        <v>14.312367165653495</v>
      </c>
      <c r="X377" s="149">
        <v>537.53309915064779</v>
      </c>
      <c r="Y377" s="149">
        <v>14.39055274924695</v>
      </c>
      <c r="Z377" s="149">
        <v>608.69303448799212</v>
      </c>
      <c r="AA377" s="149">
        <v>7.8185583593455732E-2</v>
      </c>
      <c r="AB377" s="149">
        <v>71.159935337344336</v>
      </c>
      <c r="AD377" s="163">
        <f t="shared" si="30"/>
        <v>1430699.1834661986</v>
      </c>
      <c r="AE377" s="163">
        <f t="shared" si="35"/>
        <v>1438446.581890207</v>
      </c>
      <c r="AF377" s="163">
        <f t="shared" si="31"/>
        <v>7747.3984240082291</v>
      </c>
      <c r="AH377" s="165">
        <f t="shared" si="32"/>
        <v>0</v>
      </c>
      <c r="AI377" s="165">
        <f t="shared" si="33"/>
        <v>1</v>
      </c>
      <c r="AJ377" s="165">
        <f t="shared" si="34"/>
        <v>1</v>
      </c>
    </row>
    <row r="378" spans="1:36" x14ac:dyDescent="0.25">
      <c r="A378" s="47">
        <v>373</v>
      </c>
      <c r="C378" s="100">
        <v>9.4525104556442141E-3</v>
      </c>
      <c r="D378" s="100">
        <v>1.117407599431653E-2</v>
      </c>
      <c r="E378" s="100">
        <v>6.3583239394350449E-6</v>
      </c>
      <c r="F378" s="100">
        <v>0</v>
      </c>
      <c r="G378" s="100">
        <v>0.04</v>
      </c>
      <c r="H378" s="100">
        <v>3.7417663718882443E-2</v>
      </c>
      <c r="I378" s="100">
        <v>2.5496231708073913E-2</v>
      </c>
      <c r="J378" s="100">
        <v>7.1214038276825598E-3</v>
      </c>
      <c r="K378" s="100">
        <v>5.7682820038231775E-3</v>
      </c>
      <c r="L378" s="148">
        <v>92.438280187714923</v>
      </c>
      <c r="M378" s="148">
        <v>120</v>
      </c>
      <c r="N378" s="148">
        <v>548</v>
      </c>
      <c r="O378" s="148">
        <v>9132</v>
      </c>
      <c r="P378" s="148">
        <v>100</v>
      </c>
      <c r="Q378" s="148">
        <v>25</v>
      </c>
      <c r="R378" s="100">
        <v>0.43794156918007976</v>
      </c>
      <c r="S378" s="100">
        <v>0.3920310513763377</v>
      </c>
      <c r="T378" s="100">
        <v>4.0167759112429778E-2</v>
      </c>
      <c r="U378" s="100">
        <v>9.8463128364598917E-2</v>
      </c>
      <c r="W378" s="148">
        <v>15.136959891009685</v>
      </c>
      <c r="X378" s="149">
        <v>515.50258426434198</v>
      </c>
      <c r="Y378" s="149">
        <v>15.200685684228231</v>
      </c>
      <c r="Z378" s="149">
        <v>601.18025289863635</v>
      </c>
      <c r="AA378" s="149">
        <v>6.3725793218546656E-2</v>
      </c>
      <c r="AB378" s="149">
        <v>85.677668634294378</v>
      </c>
      <c r="AD378" s="163">
        <f t="shared" si="30"/>
        <v>1513180.4865167041</v>
      </c>
      <c r="AE378" s="163">
        <f t="shared" si="35"/>
        <v>1519467.3881699245</v>
      </c>
      <c r="AF378" s="163">
        <f t="shared" si="31"/>
        <v>6286.9016532203714</v>
      </c>
      <c r="AH378" s="165">
        <f t="shared" si="32"/>
        <v>0</v>
      </c>
      <c r="AI378" s="165">
        <f t="shared" si="33"/>
        <v>1</v>
      </c>
      <c r="AJ378" s="165">
        <f t="shared" si="34"/>
        <v>1</v>
      </c>
    </row>
    <row r="379" spans="1:36" x14ac:dyDescent="0.25">
      <c r="A379" s="47">
        <v>374</v>
      </c>
      <c r="C379" s="100">
        <v>6.3379435464647749E-3</v>
      </c>
      <c r="D379" s="100">
        <v>1.2662311168164186E-2</v>
      </c>
      <c r="E379" s="100">
        <v>2.5938516364532038E-4</v>
      </c>
      <c r="F379" s="100">
        <v>0</v>
      </c>
      <c r="G379" s="100">
        <v>0.04</v>
      </c>
      <c r="H379" s="100">
        <v>3.7417663718882443E-2</v>
      </c>
      <c r="I379" s="100">
        <v>2.5496231708073913E-2</v>
      </c>
      <c r="J379" s="100">
        <v>7.1214038276825598E-3</v>
      </c>
      <c r="K379" s="100">
        <v>5.7682820038231775E-3</v>
      </c>
      <c r="L379" s="148">
        <v>92.438280187714923</v>
      </c>
      <c r="M379" s="148">
        <v>120</v>
      </c>
      <c r="N379" s="148">
        <v>548</v>
      </c>
      <c r="O379" s="148">
        <v>9132</v>
      </c>
      <c r="P379" s="148">
        <v>100</v>
      </c>
      <c r="Q379" s="148">
        <v>25</v>
      </c>
      <c r="R379" s="100">
        <v>0.77962185005620643</v>
      </c>
      <c r="S379" s="100">
        <v>0.82177383954055561</v>
      </c>
      <c r="T379" s="100">
        <v>0.39959249247971029</v>
      </c>
      <c r="U379" s="100">
        <v>9.7556005495179096E-8</v>
      </c>
      <c r="W379" s="148">
        <v>14.641435508946277</v>
      </c>
      <c r="X379" s="149">
        <v>483.08253570303066</v>
      </c>
      <c r="Y379" s="149">
        <v>14.684912753424825</v>
      </c>
      <c r="Z379" s="149">
        <v>603.80538501531623</v>
      </c>
      <c r="AA379" s="149">
        <v>4.3477244478548727E-2</v>
      </c>
      <c r="AB379" s="149">
        <v>120.72284931228558</v>
      </c>
      <c r="AD379" s="163">
        <f t="shared" si="30"/>
        <v>1463660.4683589246</v>
      </c>
      <c r="AE379" s="163">
        <f t="shared" si="35"/>
        <v>1467887.4699574674</v>
      </c>
      <c r="AF379" s="163">
        <f t="shared" si="31"/>
        <v>4227.0015985425871</v>
      </c>
      <c r="AH379" s="165">
        <f t="shared" si="32"/>
        <v>0</v>
      </c>
      <c r="AI379" s="165">
        <f t="shared" si="33"/>
        <v>1</v>
      </c>
      <c r="AJ379" s="165">
        <f t="shared" si="34"/>
        <v>1</v>
      </c>
    </row>
    <row r="380" spans="1:36" x14ac:dyDescent="0.25">
      <c r="A380" s="47">
        <v>375</v>
      </c>
      <c r="C380" s="100">
        <v>4.0341253718047297E-3</v>
      </c>
      <c r="D380" s="100">
        <v>1.052957580489319E-2</v>
      </c>
      <c r="E380" s="100">
        <v>6.3770714257349592E-4</v>
      </c>
      <c r="F380" s="100">
        <v>0</v>
      </c>
      <c r="G380" s="100">
        <v>0.04</v>
      </c>
      <c r="H380" s="100">
        <v>3.7417663718882443E-2</v>
      </c>
      <c r="I380" s="100">
        <v>2.5496231708073913E-2</v>
      </c>
      <c r="J380" s="100">
        <v>7.1214038276825598E-3</v>
      </c>
      <c r="K380" s="100">
        <v>5.7682820038231775E-3</v>
      </c>
      <c r="L380" s="148">
        <v>92.438280187714923</v>
      </c>
      <c r="M380" s="148">
        <v>120</v>
      </c>
      <c r="N380" s="148">
        <v>548</v>
      </c>
      <c r="O380" s="148">
        <v>9132</v>
      </c>
      <c r="P380" s="148">
        <v>100</v>
      </c>
      <c r="Q380" s="148">
        <v>25</v>
      </c>
      <c r="R380" s="100">
        <v>0.50197531789462502</v>
      </c>
      <c r="S380" s="100">
        <v>0.12370562050049881</v>
      </c>
      <c r="T380" s="100">
        <v>0.31983805200878107</v>
      </c>
      <c r="U380" s="100">
        <v>0.89430434592755237</v>
      </c>
      <c r="W380" s="148">
        <v>14.625029147983298</v>
      </c>
      <c r="X380" s="149">
        <v>452.53368084842737</v>
      </c>
      <c r="Y380" s="149">
        <v>14.660049798002783</v>
      </c>
      <c r="Z380" s="149">
        <v>596.550666092244</v>
      </c>
      <c r="AA380" s="149">
        <v>3.5020650019484734E-2</v>
      </c>
      <c r="AB380" s="149">
        <v>144.01698524381663</v>
      </c>
      <c r="AD380" s="163">
        <f t="shared" si="30"/>
        <v>1462050.3811174815</v>
      </c>
      <c r="AE380" s="163">
        <f t="shared" si="35"/>
        <v>1465408.4291341861</v>
      </c>
      <c r="AF380" s="163">
        <f t="shared" si="31"/>
        <v>3358.0480167046567</v>
      </c>
      <c r="AH380" s="165">
        <f t="shared" si="32"/>
        <v>0</v>
      </c>
      <c r="AI380" s="165">
        <f t="shared" si="33"/>
        <v>1</v>
      </c>
      <c r="AJ380" s="165">
        <f t="shared" si="34"/>
        <v>1</v>
      </c>
    </row>
    <row r="381" spans="1:36" x14ac:dyDescent="0.25">
      <c r="A381" s="47">
        <v>376</v>
      </c>
      <c r="C381" s="100">
        <v>4.8268872694835797E-3</v>
      </c>
      <c r="D381" s="100">
        <v>1.2066750782112279E-2</v>
      </c>
      <c r="E381" s="100">
        <v>2.17496714881249E-4</v>
      </c>
      <c r="F381" s="100">
        <v>0</v>
      </c>
      <c r="G381" s="100">
        <v>0.04</v>
      </c>
      <c r="H381" s="100">
        <v>3.7417663718882443E-2</v>
      </c>
      <c r="I381" s="100">
        <v>2.5496231708073913E-2</v>
      </c>
      <c r="J381" s="100">
        <v>7.1214038276825598E-3</v>
      </c>
      <c r="K381" s="100">
        <v>5.7682820038231775E-3</v>
      </c>
      <c r="L381" s="148">
        <v>92.438280187714923</v>
      </c>
      <c r="M381" s="148">
        <v>120</v>
      </c>
      <c r="N381" s="148">
        <v>548</v>
      </c>
      <c r="O381" s="148">
        <v>9132</v>
      </c>
      <c r="P381" s="148">
        <v>100</v>
      </c>
      <c r="Q381" s="148">
        <v>25</v>
      </c>
      <c r="R381" s="100">
        <v>0.17918153321681421</v>
      </c>
      <c r="S381" s="100">
        <v>0.41024069256886553</v>
      </c>
      <c r="T381" s="100">
        <v>0.49061360538406606</v>
      </c>
      <c r="U381" s="100">
        <v>2.560763317949152E-2</v>
      </c>
      <c r="W381" s="148">
        <v>14.383887949504228</v>
      </c>
      <c r="X381" s="149">
        <v>483.78446577997329</v>
      </c>
      <c r="Y381" s="149">
        <v>14.430384942024492</v>
      </c>
      <c r="Z381" s="149">
        <v>608.5084658950019</v>
      </c>
      <c r="AA381" s="149">
        <v>4.6496992520264513E-2</v>
      </c>
      <c r="AB381" s="149">
        <v>124.72400011502862</v>
      </c>
      <c r="AD381" s="163">
        <f t="shared" si="30"/>
        <v>1437905.0104846428</v>
      </c>
      <c r="AE381" s="163">
        <f t="shared" si="35"/>
        <v>1442429.9857365543</v>
      </c>
      <c r="AF381" s="163">
        <f t="shared" si="31"/>
        <v>4524.9752519114227</v>
      </c>
      <c r="AH381" s="165">
        <f t="shared" si="32"/>
        <v>0</v>
      </c>
      <c r="AI381" s="165">
        <f t="shared" si="33"/>
        <v>1</v>
      </c>
      <c r="AJ381" s="165">
        <f t="shared" si="34"/>
        <v>1</v>
      </c>
    </row>
    <row r="382" spans="1:36" x14ac:dyDescent="0.25">
      <c r="A382" s="47">
        <v>377</v>
      </c>
      <c r="C382" s="100">
        <v>5.9480437823360433E-3</v>
      </c>
      <c r="D382" s="100">
        <v>1.3807451000679816E-2</v>
      </c>
      <c r="E382" s="100">
        <v>7.6754743091766997E-5</v>
      </c>
      <c r="F382" s="100">
        <v>0</v>
      </c>
      <c r="G382" s="100">
        <v>0.04</v>
      </c>
      <c r="H382" s="100">
        <v>3.7417663718882443E-2</v>
      </c>
      <c r="I382" s="100">
        <v>2.5496231708073913E-2</v>
      </c>
      <c r="J382" s="100">
        <v>7.1214038276825598E-3</v>
      </c>
      <c r="K382" s="100">
        <v>5.7682820038231775E-3</v>
      </c>
      <c r="L382" s="148">
        <v>92.438280187714923</v>
      </c>
      <c r="M382" s="148">
        <v>120</v>
      </c>
      <c r="N382" s="148">
        <v>548</v>
      </c>
      <c r="O382" s="148">
        <v>9132</v>
      </c>
      <c r="P382" s="148">
        <v>100</v>
      </c>
      <c r="Q382" s="148">
        <v>25</v>
      </c>
      <c r="R382" s="100">
        <v>0.79540793104182828</v>
      </c>
      <c r="S382" s="100">
        <v>0.3546841034732513</v>
      </c>
      <c r="T382" s="100">
        <v>3.2935785206603466E-2</v>
      </c>
      <c r="U382" s="100">
        <v>0.88266052429561936</v>
      </c>
      <c r="W382" s="148">
        <v>14.056582612185734</v>
      </c>
      <c r="X382" s="149">
        <v>464.6260841109422</v>
      </c>
      <c r="Y382" s="149">
        <v>14.086470672881429</v>
      </c>
      <c r="Z382" s="149">
        <v>598.94425845218495</v>
      </c>
      <c r="AA382" s="149">
        <v>2.9888060695695273E-2</v>
      </c>
      <c r="AB382" s="149">
        <v>134.31817434124275</v>
      </c>
      <c r="AD382" s="163">
        <f t="shared" si="30"/>
        <v>1405193.6351344625</v>
      </c>
      <c r="AE382" s="163">
        <f t="shared" si="35"/>
        <v>1408048.1230296907</v>
      </c>
      <c r="AF382" s="163">
        <f t="shared" si="31"/>
        <v>2854.4878952282843</v>
      </c>
      <c r="AH382" s="165">
        <f t="shared" si="32"/>
        <v>0</v>
      </c>
      <c r="AI382" s="165">
        <f t="shared" si="33"/>
        <v>1</v>
      </c>
      <c r="AJ382" s="165">
        <f t="shared" si="34"/>
        <v>1</v>
      </c>
    </row>
    <row r="383" spans="1:36" x14ac:dyDescent="0.25">
      <c r="A383" s="47">
        <v>378</v>
      </c>
      <c r="C383" s="100">
        <v>4.2867472979464501E-3</v>
      </c>
      <c r="D383" s="100">
        <v>9.7636108676080954E-3</v>
      </c>
      <c r="E383" s="100">
        <v>7.1986835559467033E-5</v>
      </c>
      <c r="F383" s="100">
        <v>0</v>
      </c>
      <c r="G383" s="100">
        <v>0.04</v>
      </c>
      <c r="H383" s="100">
        <v>3.7417663718882443E-2</v>
      </c>
      <c r="I383" s="100">
        <v>2.5496231708073913E-2</v>
      </c>
      <c r="J383" s="100">
        <v>7.1214038276825598E-3</v>
      </c>
      <c r="K383" s="100">
        <v>5.7682820038231775E-3</v>
      </c>
      <c r="L383" s="148">
        <v>92.438280187714923</v>
      </c>
      <c r="M383" s="148">
        <v>120</v>
      </c>
      <c r="N383" s="148">
        <v>548</v>
      </c>
      <c r="O383" s="148">
        <v>9132</v>
      </c>
      <c r="P383" s="148">
        <v>100</v>
      </c>
      <c r="Q383" s="148">
        <v>25</v>
      </c>
      <c r="R383" s="100">
        <v>0.42726017121665161</v>
      </c>
      <c r="S383" s="100">
        <v>0.16470214625592755</v>
      </c>
      <c r="T383" s="100">
        <v>0.10386157772544921</v>
      </c>
      <c r="U383" s="100">
        <v>0.94312921407701444</v>
      </c>
      <c r="W383" s="148">
        <v>15.178017020874641</v>
      </c>
      <c r="X383" s="149">
        <v>525.10985024519107</v>
      </c>
      <c r="Y383" s="149">
        <v>15.242101596196973</v>
      </c>
      <c r="Z383" s="149">
        <v>607.36745931330324</v>
      </c>
      <c r="AA383" s="149">
        <v>6.4084575322331361E-2</v>
      </c>
      <c r="AB383" s="149">
        <v>82.257609068112174</v>
      </c>
      <c r="AD383" s="163">
        <f t="shared" si="30"/>
        <v>1517276.5922372187</v>
      </c>
      <c r="AE383" s="163">
        <f t="shared" si="35"/>
        <v>1523602.7921603841</v>
      </c>
      <c r="AF383" s="163">
        <f t="shared" si="31"/>
        <v>6326.1999231650234</v>
      </c>
      <c r="AH383" s="165">
        <f t="shared" si="32"/>
        <v>0</v>
      </c>
      <c r="AI383" s="165">
        <f t="shared" si="33"/>
        <v>1</v>
      </c>
      <c r="AJ383" s="165">
        <f t="shared" si="34"/>
        <v>1</v>
      </c>
    </row>
    <row r="384" spans="1:36" x14ac:dyDescent="0.25">
      <c r="A384" s="47">
        <v>379</v>
      </c>
      <c r="C384" s="100">
        <v>5.2751128298143156E-3</v>
      </c>
      <c r="D384" s="100">
        <v>1.4033531388420339E-2</v>
      </c>
      <c r="E384" s="100">
        <v>1.9922319249088272E-4</v>
      </c>
      <c r="F384" s="100">
        <v>0</v>
      </c>
      <c r="G384" s="100">
        <v>0.04</v>
      </c>
      <c r="H384" s="100">
        <v>3.7417663718882443E-2</v>
      </c>
      <c r="I384" s="100">
        <v>2.5496231708073913E-2</v>
      </c>
      <c r="J384" s="100">
        <v>7.1214038276825598E-3</v>
      </c>
      <c r="K384" s="100">
        <v>5.7682820038231775E-3</v>
      </c>
      <c r="L384" s="148">
        <v>92.438280187714923</v>
      </c>
      <c r="M384" s="148">
        <v>120</v>
      </c>
      <c r="N384" s="148">
        <v>548</v>
      </c>
      <c r="O384" s="148">
        <v>9132</v>
      </c>
      <c r="P384" s="148">
        <v>100</v>
      </c>
      <c r="Q384" s="148">
        <v>25</v>
      </c>
      <c r="R384" s="100">
        <v>0.82619343827139535</v>
      </c>
      <c r="S384" s="100">
        <v>0.10839777537293323</v>
      </c>
      <c r="T384" s="100">
        <v>0.39428086898526926</v>
      </c>
      <c r="U384" s="100">
        <v>0.28135166160825609</v>
      </c>
      <c r="W384" s="148">
        <v>14.306989077206113</v>
      </c>
      <c r="X384" s="149">
        <v>486.77205670603792</v>
      </c>
      <c r="Y384" s="149">
        <v>14.344594063320852</v>
      </c>
      <c r="Z384" s="149">
        <v>599.39255832651804</v>
      </c>
      <c r="AA384" s="149">
        <v>3.7604986114738281E-2</v>
      </c>
      <c r="AB384" s="149">
        <v>112.62050162048013</v>
      </c>
      <c r="AD384" s="163">
        <f t="shared" si="30"/>
        <v>1430212.1356639054</v>
      </c>
      <c r="AE384" s="163">
        <f t="shared" si="35"/>
        <v>1433860.0137737587</v>
      </c>
      <c r="AF384" s="163">
        <f t="shared" si="31"/>
        <v>3647.8781098533482</v>
      </c>
      <c r="AH384" s="165">
        <f t="shared" si="32"/>
        <v>0</v>
      </c>
      <c r="AI384" s="165">
        <f t="shared" si="33"/>
        <v>1</v>
      </c>
      <c r="AJ384" s="165">
        <f t="shared" si="34"/>
        <v>1</v>
      </c>
    </row>
    <row r="385" spans="1:36" x14ac:dyDescent="0.25">
      <c r="A385" s="47">
        <v>380</v>
      </c>
      <c r="C385" s="100">
        <v>7.5593195772878374E-3</v>
      </c>
      <c r="D385" s="100">
        <v>1.1474727262287326E-2</v>
      </c>
      <c r="E385" s="100">
        <v>1.8098548689648997E-4</v>
      </c>
      <c r="F385" s="100">
        <v>0</v>
      </c>
      <c r="G385" s="100">
        <v>0.04</v>
      </c>
      <c r="H385" s="100">
        <v>3.7417663718882443E-2</v>
      </c>
      <c r="I385" s="100">
        <v>2.5496231708073913E-2</v>
      </c>
      <c r="J385" s="100">
        <v>7.1214038276825598E-3</v>
      </c>
      <c r="K385" s="100">
        <v>5.7682820038231775E-3</v>
      </c>
      <c r="L385" s="148">
        <v>92.438280187714923</v>
      </c>
      <c r="M385" s="148">
        <v>120</v>
      </c>
      <c r="N385" s="148">
        <v>548</v>
      </c>
      <c r="O385" s="148">
        <v>9132</v>
      </c>
      <c r="P385" s="148">
        <v>100</v>
      </c>
      <c r="Q385" s="148">
        <v>25</v>
      </c>
      <c r="R385" s="100">
        <v>0.79296144811406444</v>
      </c>
      <c r="S385" s="100">
        <v>0.43197062389042296</v>
      </c>
      <c r="T385" s="100">
        <v>0.36666346616600937</v>
      </c>
      <c r="U385" s="100">
        <v>1.0667665231940697E-4</v>
      </c>
      <c r="W385" s="148">
        <v>15.136125470679024</v>
      </c>
      <c r="X385" s="149">
        <v>521.76306834570198</v>
      </c>
      <c r="Y385" s="149">
        <v>15.169462920198225</v>
      </c>
      <c r="Z385" s="149">
        <v>607.63264539819568</v>
      </c>
      <c r="AA385" s="149">
        <v>3.3337449519200035E-2</v>
      </c>
      <c r="AB385" s="149">
        <v>85.869577052493696</v>
      </c>
      <c r="AD385" s="163">
        <f t="shared" si="30"/>
        <v>1513090.7839995569</v>
      </c>
      <c r="AE385" s="163">
        <f t="shared" si="35"/>
        <v>1516338.6593744243</v>
      </c>
      <c r="AF385" s="163">
        <f t="shared" si="31"/>
        <v>3247.8753748675099</v>
      </c>
      <c r="AH385" s="165">
        <f t="shared" si="32"/>
        <v>0</v>
      </c>
      <c r="AI385" s="165">
        <f t="shared" si="33"/>
        <v>1</v>
      </c>
      <c r="AJ385" s="165">
        <f t="shared" si="34"/>
        <v>1</v>
      </c>
    </row>
    <row r="386" spans="1:36" x14ac:dyDescent="0.25">
      <c r="A386" s="47">
        <v>381</v>
      </c>
      <c r="C386" s="100">
        <v>6.2743225580175199E-3</v>
      </c>
      <c r="D386" s="100">
        <v>1.3798430766057357E-2</v>
      </c>
      <c r="E386" s="100">
        <v>6.8476139806266539E-5</v>
      </c>
      <c r="F386" s="100">
        <v>0</v>
      </c>
      <c r="G386" s="100">
        <v>0.04</v>
      </c>
      <c r="H386" s="100">
        <v>3.7417663718882443E-2</v>
      </c>
      <c r="I386" s="100">
        <v>2.5496231708073913E-2</v>
      </c>
      <c r="J386" s="100">
        <v>7.1214038276825598E-3</v>
      </c>
      <c r="K386" s="100">
        <v>5.7682820038231775E-3</v>
      </c>
      <c r="L386" s="148">
        <v>92.438280187714923</v>
      </c>
      <c r="M386" s="148">
        <v>120</v>
      </c>
      <c r="N386" s="148">
        <v>548</v>
      </c>
      <c r="O386" s="148">
        <v>9132</v>
      </c>
      <c r="P386" s="148">
        <v>100</v>
      </c>
      <c r="Q386" s="148">
        <v>25</v>
      </c>
      <c r="R386" s="100">
        <v>0.50628008129021729</v>
      </c>
      <c r="S386" s="100">
        <v>0.99820622375545609</v>
      </c>
      <c r="T386" s="100">
        <v>0.96762690325123235</v>
      </c>
      <c r="U386" s="100">
        <v>1.2682995260229112E-2</v>
      </c>
      <c r="W386" s="148">
        <v>15.593083912645909</v>
      </c>
      <c r="X386" s="149">
        <v>501.55639477533538</v>
      </c>
      <c r="Y386" s="149">
        <v>15.646672814206624</v>
      </c>
      <c r="Z386" s="149">
        <v>608.1107175636472</v>
      </c>
      <c r="AA386" s="149">
        <v>5.3588901560715385E-2</v>
      </c>
      <c r="AB386" s="149">
        <v>106.55432278831182</v>
      </c>
      <c r="AD386" s="163">
        <f t="shared" si="30"/>
        <v>1558806.8348698155</v>
      </c>
      <c r="AE386" s="163">
        <f t="shared" si="35"/>
        <v>1564059.1707030989</v>
      </c>
      <c r="AF386" s="163">
        <f t="shared" si="31"/>
        <v>5252.3358332832267</v>
      </c>
      <c r="AH386" s="165">
        <f t="shared" si="32"/>
        <v>0</v>
      </c>
      <c r="AI386" s="165">
        <f t="shared" si="33"/>
        <v>1</v>
      </c>
      <c r="AJ386" s="165">
        <f t="shared" si="34"/>
        <v>1</v>
      </c>
    </row>
    <row r="387" spans="1:36" x14ac:dyDescent="0.25">
      <c r="A387" s="47">
        <v>382</v>
      </c>
      <c r="C387" s="100">
        <v>6.4292703165538256E-3</v>
      </c>
      <c r="D387" s="100">
        <v>8.9915232422240182E-3</v>
      </c>
      <c r="E387" s="100">
        <v>1.6809202942102987E-5</v>
      </c>
      <c r="F387" s="100">
        <v>0</v>
      </c>
      <c r="G387" s="100">
        <v>0.04</v>
      </c>
      <c r="H387" s="100">
        <v>3.7417663718882443E-2</v>
      </c>
      <c r="I387" s="100">
        <v>2.5496231708073913E-2</v>
      </c>
      <c r="J387" s="100">
        <v>7.1214038276825598E-3</v>
      </c>
      <c r="K387" s="100">
        <v>5.7682820038231775E-3</v>
      </c>
      <c r="L387" s="148">
        <v>92.438280187714923</v>
      </c>
      <c r="M387" s="148">
        <v>120</v>
      </c>
      <c r="N387" s="148">
        <v>548</v>
      </c>
      <c r="O387" s="148">
        <v>9132</v>
      </c>
      <c r="P387" s="148">
        <v>100</v>
      </c>
      <c r="Q387" s="148">
        <v>25</v>
      </c>
      <c r="R387" s="100">
        <v>0.6533240059023937</v>
      </c>
      <c r="S387" s="100">
        <v>0.51852810037608943</v>
      </c>
      <c r="T387" s="100">
        <v>8.9204216927194505E-2</v>
      </c>
      <c r="U387" s="100">
        <v>2.0302689530656195E-3</v>
      </c>
      <c r="W387" s="148">
        <v>14.834422914429707</v>
      </c>
      <c r="X387" s="149">
        <v>445.54403192418073</v>
      </c>
      <c r="Y387" s="149">
        <v>14.87765031963864</v>
      </c>
      <c r="Z387" s="149">
        <v>591.21984630268753</v>
      </c>
      <c r="AA387" s="149">
        <v>4.3227405208932979E-2</v>
      </c>
      <c r="AB387" s="149">
        <v>145.6758143785068</v>
      </c>
      <c r="AD387" s="163">
        <f t="shared" si="30"/>
        <v>1482996.7474110466</v>
      </c>
      <c r="AE387" s="163">
        <f t="shared" si="35"/>
        <v>1487173.8121175615</v>
      </c>
      <c r="AF387" s="163">
        <f t="shared" si="31"/>
        <v>4177.0647065147914</v>
      </c>
      <c r="AH387" s="165">
        <f t="shared" si="32"/>
        <v>0</v>
      </c>
      <c r="AI387" s="165">
        <f t="shared" si="33"/>
        <v>1</v>
      </c>
      <c r="AJ387" s="165">
        <f t="shared" si="34"/>
        <v>1</v>
      </c>
    </row>
    <row r="388" spans="1:36" x14ac:dyDescent="0.25">
      <c r="A388" s="47">
        <v>383</v>
      </c>
      <c r="C388" s="100">
        <v>5.738798349848695E-3</v>
      </c>
      <c r="D388" s="100">
        <v>1.0446262950143965E-2</v>
      </c>
      <c r="E388" s="100">
        <v>4.8193384484530508E-5</v>
      </c>
      <c r="F388" s="100">
        <v>0</v>
      </c>
      <c r="G388" s="100">
        <v>0.04</v>
      </c>
      <c r="H388" s="100">
        <v>3.7417663718882443E-2</v>
      </c>
      <c r="I388" s="100">
        <v>2.5496231708073913E-2</v>
      </c>
      <c r="J388" s="100">
        <v>7.1214038276825598E-3</v>
      </c>
      <c r="K388" s="100">
        <v>5.7682820038231775E-3</v>
      </c>
      <c r="L388" s="148">
        <v>92.438280187714923</v>
      </c>
      <c r="M388" s="148">
        <v>120</v>
      </c>
      <c r="N388" s="148">
        <v>548</v>
      </c>
      <c r="O388" s="148">
        <v>9132</v>
      </c>
      <c r="P388" s="148">
        <v>100</v>
      </c>
      <c r="Q388" s="148">
        <v>25</v>
      </c>
      <c r="R388" s="100">
        <v>0.41288710440503018</v>
      </c>
      <c r="S388" s="100">
        <v>0.58547338198404764</v>
      </c>
      <c r="T388" s="100">
        <v>0.8514525478602577</v>
      </c>
      <c r="U388" s="100">
        <v>0.52050276146614349</v>
      </c>
      <c r="W388" s="148">
        <v>15.418223889119881</v>
      </c>
      <c r="X388" s="149">
        <v>620.1265733182438</v>
      </c>
      <c r="Y388" s="149">
        <v>15.519738702771365</v>
      </c>
      <c r="Z388" s="149">
        <v>617.03256371226416</v>
      </c>
      <c r="AA388" s="149">
        <v>0.10151481365148385</v>
      </c>
      <c r="AB388" s="149">
        <v>-3.094009605979636</v>
      </c>
      <c r="AD388" s="163">
        <f t="shared" si="30"/>
        <v>1541202.26233867</v>
      </c>
      <c r="AE388" s="163">
        <f t="shared" si="35"/>
        <v>1551356.8377134243</v>
      </c>
      <c r="AF388" s="163">
        <f t="shared" si="31"/>
        <v>10154.575374754366</v>
      </c>
      <c r="AH388" s="165">
        <f t="shared" si="32"/>
        <v>0</v>
      </c>
      <c r="AI388" s="165">
        <f t="shared" si="33"/>
        <v>1</v>
      </c>
      <c r="AJ388" s="165">
        <f t="shared" si="34"/>
        <v>1</v>
      </c>
    </row>
    <row r="389" spans="1:36" x14ac:dyDescent="0.25">
      <c r="A389" s="47">
        <v>384</v>
      </c>
      <c r="C389" s="100">
        <v>5.750721397407732E-3</v>
      </c>
      <c r="D389" s="100">
        <v>1.0313445850320452E-2</v>
      </c>
      <c r="E389" s="100">
        <v>7.6992618683047187E-4</v>
      </c>
      <c r="F389" s="100">
        <v>0</v>
      </c>
      <c r="G389" s="100">
        <v>0.04</v>
      </c>
      <c r="H389" s="100">
        <v>3.7417663718882443E-2</v>
      </c>
      <c r="I389" s="100">
        <v>2.5496231708073913E-2</v>
      </c>
      <c r="J389" s="100">
        <v>7.1214038276825598E-3</v>
      </c>
      <c r="K389" s="100">
        <v>5.7682820038231775E-3</v>
      </c>
      <c r="L389" s="148">
        <v>92.438280187714923</v>
      </c>
      <c r="M389" s="148">
        <v>120</v>
      </c>
      <c r="N389" s="148">
        <v>548</v>
      </c>
      <c r="O389" s="148">
        <v>9132</v>
      </c>
      <c r="P389" s="148">
        <v>100</v>
      </c>
      <c r="Q389" s="148">
        <v>25</v>
      </c>
      <c r="R389" s="100">
        <v>0.85552398015100639</v>
      </c>
      <c r="S389" s="100">
        <v>0.93987188361198948</v>
      </c>
      <c r="T389" s="100">
        <v>0.13925404656726917</v>
      </c>
      <c r="U389" s="100">
        <v>0.82144964636379636</v>
      </c>
      <c r="W389" s="148">
        <v>14.700986339788475</v>
      </c>
      <c r="X389" s="149">
        <v>470.31419501012334</v>
      </c>
      <c r="Y389" s="149">
        <v>14.759472361151012</v>
      </c>
      <c r="Z389" s="149">
        <v>605.94017228381335</v>
      </c>
      <c r="AA389" s="149">
        <v>5.8486021362536889E-2</v>
      </c>
      <c r="AB389" s="149">
        <v>135.62597727369001</v>
      </c>
      <c r="AD389" s="163">
        <f t="shared" si="30"/>
        <v>1469628.3197838373</v>
      </c>
      <c r="AE389" s="163">
        <f t="shared" si="35"/>
        <v>1475341.2959428173</v>
      </c>
      <c r="AF389" s="163">
        <f t="shared" si="31"/>
        <v>5712.9761589799982</v>
      </c>
      <c r="AH389" s="165">
        <f t="shared" si="32"/>
        <v>0</v>
      </c>
      <c r="AI389" s="165">
        <f t="shared" si="33"/>
        <v>1</v>
      </c>
      <c r="AJ389" s="165">
        <f t="shared" si="34"/>
        <v>1</v>
      </c>
    </row>
    <row r="390" spans="1:36" x14ac:dyDescent="0.25">
      <c r="A390" s="47">
        <v>385</v>
      </c>
      <c r="C390" s="100">
        <v>3.7080011451615033E-3</v>
      </c>
      <c r="D390" s="100">
        <v>1.1713288724232385E-2</v>
      </c>
      <c r="E390" s="100">
        <v>5.8822587063469215E-5</v>
      </c>
      <c r="F390" s="100">
        <v>0</v>
      </c>
      <c r="G390" s="100">
        <v>0.04</v>
      </c>
      <c r="H390" s="100">
        <v>3.7417663718882443E-2</v>
      </c>
      <c r="I390" s="100">
        <v>2.5496231708073913E-2</v>
      </c>
      <c r="J390" s="100">
        <v>7.1214038276825598E-3</v>
      </c>
      <c r="K390" s="100">
        <v>5.7682820038231775E-3</v>
      </c>
      <c r="L390" s="148">
        <v>92.438280187714923</v>
      </c>
      <c r="M390" s="148">
        <v>120</v>
      </c>
      <c r="N390" s="148">
        <v>548</v>
      </c>
      <c r="O390" s="148">
        <v>9132</v>
      </c>
      <c r="P390" s="148">
        <v>100</v>
      </c>
      <c r="Q390" s="148">
        <v>25</v>
      </c>
      <c r="R390" s="100">
        <v>0.59394673899196082</v>
      </c>
      <c r="S390" s="100">
        <v>0.68607236718586029</v>
      </c>
      <c r="T390" s="100">
        <v>0.15857927838906372</v>
      </c>
      <c r="U390" s="100">
        <v>2.6979731083917953E-3</v>
      </c>
      <c r="W390" s="148">
        <v>14.096472415935327</v>
      </c>
      <c r="X390" s="149">
        <v>510.63695596221743</v>
      </c>
      <c r="Y390" s="149">
        <v>14.13080776692286</v>
      </c>
      <c r="Z390" s="149">
        <v>610.46757352299778</v>
      </c>
      <c r="AA390" s="149">
        <v>3.433535098753282E-2</v>
      </c>
      <c r="AB390" s="149">
        <v>99.830617560780354</v>
      </c>
      <c r="AD390" s="163">
        <f t="shared" ref="AD390:AD453" si="36">W390*cRatio-X390</f>
        <v>1409136.6046375704</v>
      </c>
      <c r="AE390" s="163">
        <f t="shared" si="35"/>
        <v>1412470.3091187631</v>
      </c>
      <c r="AF390" s="163">
        <f t="shared" si="31"/>
        <v>3333.7044811925016</v>
      </c>
      <c r="AH390" s="165">
        <f t="shared" si="32"/>
        <v>0</v>
      </c>
      <c r="AI390" s="165">
        <f t="shared" si="33"/>
        <v>1</v>
      </c>
      <c r="AJ390" s="165">
        <f t="shared" si="34"/>
        <v>1</v>
      </c>
    </row>
    <row r="391" spans="1:36" x14ac:dyDescent="0.25">
      <c r="A391" s="47">
        <v>386</v>
      </c>
      <c r="C391" s="100">
        <v>5.0632916107148321E-3</v>
      </c>
      <c r="D391" s="100">
        <v>1.4793046884954975E-2</v>
      </c>
      <c r="E391" s="100">
        <v>6.5054742343354828E-6</v>
      </c>
      <c r="F391" s="100">
        <v>0</v>
      </c>
      <c r="G391" s="100">
        <v>0.04</v>
      </c>
      <c r="H391" s="100">
        <v>3.7417663718882443E-2</v>
      </c>
      <c r="I391" s="100">
        <v>2.5496231708073913E-2</v>
      </c>
      <c r="J391" s="100">
        <v>7.1214038276825598E-3</v>
      </c>
      <c r="K391" s="100">
        <v>5.7682820038231775E-3</v>
      </c>
      <c r="L391" s="148">
        <v>92.438280187714923</v>
      </c>
      <c r="M391" s="148">
        <v>120</v>
      </c>
      <c r="N391" s="148">
        <v>548</v>
      </c>
      <c r="O391" s="148">
        <v>9132</v>
      </c>
      <c r="P391" s="148">
        <v>100</v>
      </c>
      <c r="Q391" s="148">
        <v>25</v>
      </c>
      <c r="R391" s="100">
        <v>0.89747371242000895</v>
      </c>
      <c r="S391" s="100">
        <v>0.21090993808832856</v>
      </c>
      <c r="T391" s="100">
        <v>0.89535795452564793</v>
      </c>
      <c r="U391" s="100">
        <v>0.94426764204066282</v>
      </c>
      <c r="W391" s="148">
        <v>15.461818224521535</v>
      </c>
      <c r="X391" s="149">
        <v>529.33932996373483</v>
      </c>
      <c r="Y391" s="149">
        <v>15.500595720995568</v>
      </c>
      <c r="Z391" s="149">
        <v>617.34926501112477</v>
      </c>
      <c r="AA391" s="149">
        <v>3.8777496474033057E-2</v>
      </c>
      <c r="AB391" s="149">
        <v>88.009935047389945</v>
      </c>
      <c r="AD391" s="163">
        <f t="shared" si="36"/>
        <v>1545652.4831221898</v>
      </c>
      <c r="AE391" s="163">
        <f t="shared" si="35"/>
        <v>1549442.2228345457</v>
      </c>
      <c r="AF391" s="163">
        <f t="shared" ref="AF391:AF454" si="37">AA391*cRatio-AB391</f>
        <v>3789.7397123559158</v>
      </c>
      <c r="AH391" s="165">
        <f t="shared" ref="AH391:AH454" si="38">IF(MAX(AD391:AE391)=AD391,1,0)</f>
        <v>0</v>
      </c>
      <c r="AI391" s="165">
        <f t="shared" ref="AI391:AI454" si="39">IF(MAX(AD391:AE391)=AE391,1,0)</f>
        <v>1</v>
      </c>
      <c r="AJ391" s="165">
        <f t="shared" ref="AJ391:AJ454" si="40">IF(AF391&gt;0,1,0)</f>
        <v>1</v>
      </c>
    </row>
    <row r="392" spans="1:36" x14ac:dyDescent="0.25">
      <c r="A392" s="47">
        <v>387</v>
      </c>
      <c r="C392" s="100">
        <v>6.1053559654431488E-3</v>
      </c>
      <c r="D392" s="100">
        <v>1.282564495690397E-2</v>
      </c>
      <c r="E392" s="100">
        <v>4.8680776412339085E-5</v>
      </c>
      <c r="F392" s="100">
        <v>0</v>
      </c>
      <c r="G392" s="100">
        <v>0.04</v>
      </c>
      <c r="H392" s="100">
        <v>3.7417663718882443E-2</v>
      </c>
      <c r="I392" s="100">
        <v>2.5496231708073913E-2</v>
      </c>
      <c r="J392" s="100">
        <v>7.1214038276825598E-3</v>
      </c>
      <c r="K392" s="100">
        <v>5.7682820038231775E-3</v>
      </c>
      <c r="L392" s="148">
        <v>92.438280187714923</v>
      </c>
      <c r="M392" s="148">
        <v>120</v>
      </c>
      <c r="N392" s="148">
        <v>548</v>
      </c>
      <c r="O392" s="148">
        <v>9132</v>
      </c>
      <c r="P392" s="148">
        <v>100</v>
      </c>
      <c r="Q392" s="148">
        <v>25</v>
      </c>
      <c r="R392" s="100">
        <v>0.84604077037518954</v>
      </c>
      <c r="S392" s="100">
        <v>0.99292876276362518</v>
      </c>
      <c r="T392" s="100">
        <v>0.9991373922127903</v>
      </c>
      <c r="U392" s="100">
        <v>0.47260369673177682</v>
      </c>
      <c r="W392" s="148">
        <v>14.236339797618221</v>
      </c>
      <c r="X392" s="149">
        <v>489.50711806563163</v>
      </c>
      <c r="Y392" s="149">
        <v>14.250323788546373</v>
      </c>
      <c r="Z392" s="149">
        <v>623.06657331714905</v>
      </c>
      <c r="AA392" s="149">
        <v>1.3983990928151613E-2</v>
      </c>
      <c r="AB392" s="149">
        <v>133.55945525151742</v>
      </c>
      <c r="AD392" s="163">
        <f t="shared" si="36"/>
        <v>1423144.4726437565</v>
      </c>
      <c r="AE392" s="163">
        <f t="shared" si="35"/>
        <v>1424409.3122813201</v>
      </c>
      <c r="AF392" s="163">
        <f t="shared" si="37"/>
        <v>1264.8396375636439</v>
      </c>
      <c r="AH392" s="165">
        <f t="shared" si="38"/>
        <v>0</v>
      </c>
      <c r="AI392" s="165">
        <f t="shared" si="39"/>
        <v>1</v>
      </c>
      <c r="AJ392" s="165">
        <f t="shared" si="40"/>
        <v>1</v>
      </c>
    </row>
    <row r="393" spans="1:36" x14ac:dyDescent="0.25">
      <c r="A393" s="47">
        <v>388</v>
      </c>
      <c r="C393" s="100">
        <v>6.8405192342685384E-3</v>
      </c>
      <c r="D393" s="100">
        <v>1.294089256601072E-2</v>
      </c>
      <c r="E393" s="100">
        <v>1.8985031144869158E-4</v>
      </c>
      <c r="F393" s="100">
        <v>0</v>
      </c>
      <c r="G393" s="100">
        <v>0.04</v>
      </c>
      <c r="H393" s="100">
        <v>3.7417663718882443E-2</v>
      </c>
      <c r="I393" s="100">
        <v>2.5496231708073913E-2</v>
      </c>
      <c r="J393" s="100">
        <v>7.1214038276825598E-3</v>
      </c>
      <c r="K393" s="100">
        <v>5.7682820038231775E-3</v>
      </c>
      <c r="L393" s="148">
        <v>92.438280187714923</v>
      </c>
      <c r="M393" s="148">
        <v>120</v>
      </c>
      <c r="N393" s="148">
        <v>548</v>
      </c>
      <c r="O393" s="148">
        <v>9132</v>
      </c>
      <c r="P393" s="148">
        <v>100</v>
      </c>
      <c r="Q393" s="148">
        <v>25</v>
      </c>
      <c r="R393" s="100">
        <v>0.70080504396934185</v>
      </c>
      <c r="S393" s="100">
        <v>0.25677178740607742</v>
      </c>
      <c r="T393" s="100">
        <v>0.9027697063536062</v>
      </c>
      <c r="U393" s="100">
        <v>0.10979075176069819</v>
      </c>
      <c r="W393" s="148">
        <v>14.951382815248513</v>
      </c>
      <c r="X393" s="149">
        <v>516.4737978873809</v>
      </c>
      <c r="Y393" s="149">
        <v>14.98503602600781</v>
      </c>
      <c r="Z393" s="149">
        <v>636.71677741991221</v>
      </c>
      <c r="AA393" s="149">
        <v>3.3653210759297281E-2</v>
      </c>
      <c r="AB393" s="149">
        <v>120.24297953253131</v>
      </c>
      <c r="AD393" s="163">
        <f t="shared" si="36"/>
        <v>1494621.8077269639</v>
      </c>
      <c r="AE393" s="163">
        <f t="shared" si="35"/>
        <v>1497866.8858233611</v>
      </c>
      <c r="AF393" s="163">
        <f t="shared" si="37"/>
        <v>3245.0780963971965</v>
      </c>
      <c r="AH393" s="165">
        <f t="shared" si="38"/>
        <v>0</v>
      </c>
      <c r="AI393" s="165">
        <f t="shared" si="39"/>
        <v>1</v>
      </c>
      <c r="AJ393" s="165">
        <f t="shared" si="40"/>
        <v>1</v>
      </c>
    </row>
    <row r="394" spans="1:36" x14ac:dyDescent="0.25">
      <c r="A394" s="47">
        <v>389</v>
      </c>
      <c r="C394" s="100">
        <v>4.8578715029148284E-3</v>
      </c>
      <c r="D394" s="100">
        <v>1.0360941501269426E-2</v>
      </c>
      <c r="E394" s="100">
        <v>9.517903529188132E-5</v>
      </c>
      <c r="F394" s="100">
        <v>0</v>
      </c>
      <c r="G394" s="100">
        <v>0.04</v>
      </c>
      <c r="H394" s="100">
        <v>3.7417663718882443E-2</v>
      </c>
      <c r="I394" s="100">
        <v>2.5496231708073913E-2</v>
      </c>
      <c r="J394" s="100">
        <v>7.1214038276825598E-3</v>
      </c>
      <c r="K394" s="100">
        <v>5.7682820038231775E-3</v>
      </c>
      <c r="L394" s="148">
        <v>92.438280187714923</v>
      </c>
      <c r="M394" s="148">
        <v>120</v>
      </c>
      <c r="N394" s="148">
        <v>548</v>
      </c>
      <c r="O394" s="148">
        <v>9132</v>
      </c>
      <c r="P394" s="148">
        <v>100</v>
      </c>
      <c r="Q394" s="148">
        <v>25</v>
      </c>
      <c r="R394" s="100">
        <v>0.94131457834526544</v>
      </c>
      <c r="S394" s="100">
        <v>5.5444796363360756E-2</v>
      </c>
      <c r="T394" s="100">
        <v>0.91458147574218684</v>
      </c>
      <c r="U394" s="100">
        <v>0.99976898561879191</v>
      </c>
      <c r="W394" s="148">
        <v>15.560720640411452</v>
      </c>
      <c r="X394" s="149">
        <v>499.07118852868672</v>
      </c>
      <c r="Y394" s="149">
        <v>15.594015005431688</v>
      </c>
      <c r="Z394" s="149">
        <v>609.20872421057368</v>
      </c>
      <c r="AA394" s="149">
        <v>3.3294365020235972E-2</v>
      </c>
      <c r="AB394" s="149">
        <v>110.13753568188696</v>
      </c>
      <c r="AD394" s="163">
        <f t="shared" si="36"/>
        <v>1555572.9928526164</v>
      </c>
      <c r="AE394" s="163">
        <f t="shared" ref="AE394:AE457" si="41">Y394*cRatio-Z394</f>
        <v>1558792.2918189582</v>
      </c>
      <c r="AF394" s="163">
        <f t="shared" si="37"/>
        <v>3219.2989663417102</v>
      </c>
      <c r="AH394" s="165">
        <f t="shared" si="38"/>
        <v>0</v>
      </c>
      <c r="AI394" s="165">
        <f t="shared" si="39"/>
        <v>1</v>
      </c>
      <c r="AJ394" s="165">
        <f t="shared" si="40"/>
        <v>1</v>
      </c>
    </row>
    <row r="395" spans="1:36" x14ac:dyDescent="0.25">
      <c r="A395" s="47">
        <v>390</v>
      </c>
      <c r="C395" s="100">
        <v>4.8036254771387024E-3</v>
      </c>
      <c r="D395" s="100">
        <v>1.1495679463996383E-2</v>
      </c>
      <c r="E395" s="100">
        <v>2.8623294137419819E-4</v>
      </c>
      <c r="F395" s="100">
        <v>0</v>
      </c>
      <c r="G395" s="100">
        <v>0.04</v>
      </c>
      <c r="H395" s="100">
        <v>3.7417663718882443E-2</v>
      </c>
      <c r="I395" s="100">
        <v>2.5496231708073913E-2</v>
      </c>
      <c r="J395" s="100">
        <v>7.1214038276825598E-3</v>
      </c>
      <c r="K395" s="100">
        <v>5.7682820038231775E-3</v>
      </c>
      <c r="L395" s="148">
        <v>92.438280187714923</v>
      </c>
      <c r="M395" s="148">
        <v>120</v>
      </c>
      <c r="N395" s="148">
        <v>548</v>
      </c>
      <c r="O395" s="148">
        <v>9132</v>
      </c>
      <c r="P395" s="148">
        <v>100</v>
      </c>
      <c r="Q395" s="148">
        <v>25</v>
      </c>
      <c r="R395" s="100">
        <v>0.61028250144360519</v>
      </c>
      <c r="S395" s="100">
        <v>0.29573117619108336</v>
      </c>
      <c r="T395" s="100">
        <v>6.0397322419801405E-2</v>
      </c>
      <c r="U395" s="100">
        <v>5.2602310737109382E-4</v>
      </c>
      <c r="W395" s="148">
        <v>14.68147312008491</v>
      </c>
      <c r="X395" s="149">
        <v>494.00522756223006</v>
      </c>
      <c r="Y395" s="149">
        <v>14.732083091369022</v>
      </c>
      <c r="Z395" s="149">
        <v>598.14841518329342</v>
      </c>
      <c r="AA395" s="149">
        <v>5.0609971284112376E-2</v>
      </c>
      <c r="AB395" s="149">
        <v>104.14318762106336</v>
      </c>
      <c r="AD395" s="163">
        <f t="shared" si="36"/>
        <v>1467653.3067809287</v>
      </c>
      <c r="AE395" s="163">
        <f t="shared" si="41"/>
        <v>1472610.160721719</v>
      </c>
      <c r="AF395" s="163">
        <f t="shared" si="37"/>
        <v>4956.8539407901744</v>
      </c>
      <c r="AH395" s="165">
        <f t="shared" si="38"/>
        <v>0</v>
      </c>
      <c r="AI395" s="165">
        <f t="shared" si="39"/>
        <v>1</v>
      </c>
      <c r="AJ395" s="165">
        <f t="shared" si="40"/>
        <v>1</v>
      </c>
    </row>
    <row r="396" spans="1:36" x14ac:dyDescent="0.25">
      <c r="A396" s="47">
        <v>391</v>
      </c>
      <c r="C396" s="100">
        <v>6.0542737037703187E-3</v>
      </c>
      <c r="D396" s="100">
        <v>1.3612458156217588E-2</v>
      </c>
      <c r="E396" s="100">
        <v>6.855772783763716E-6</v>
      </c>
      <c r="F396" s="100">
        <v>0</v>
      </c>
      <c r="G396" s="100">
        <v>0.04</v>
      </c>
      <c r="H396" s="100">
        <v>3.7417663718882443E-2</v>
      </c>
      <c r="I396" s="100">
        <v>2.5496231708073913E-2</v>
      </c>
      <c r="J396" s="100">
        <v>7.1214038276825598E-3</v>
      </c>
      <c r="K396" s="100">
        <v>5.7682820038231775E-3</v>
      </c>
      <c r="L396" s="148">
        <v>92.438280187714923</v>
      </c>
      <c r="M396" s="148">
        <v>120</v>
      </c>
      <c r="N396" s="148">
        <v>548</v>
      </c>
      <c r="O396" s="148">
        <v>9132</v>
      </c>
      <c r="P396" s="148">
        <v>100</v>
      </c>
      <c r="Q396" s="148">
        <v>25</v>
      </c>
      <c r="R396" s="100">
        <v>0.59962097412835991</v>
      </c>
      <c r="S396" s="100">
        <v>0.36755072865836619</v>
      </c>
      <c r="T396" s="100">
        <v>0.10409365968707111</v>
      </c>
      <c r="U396" s="100">
        <v>0.68346906487211323</v>
      </c>
      <c r="W396" s="148">
        <v>14.705273450498085</v>
      </c>
      <c r="X396" s="149">
        <v>497.34780829735115</v>
      </c>
      <c r="Y396" s="149">
        <v>14.772418235715977</v>
      </c>
      <c r="Z396" s="149">
        <v>592.0138851055973</v>
      </c>
      <c r="AA396" s="149">
        <v>6.7144785217891467E-2</v>
      </c>
      <c r="AB396" s="149">
        <v>94.666076808246146</v>
      </c>
      <c r="AD396" s="163">
        <f t="shared" si="36"/>
        <v>1470029.9972415112</v>
      </c>
      <c r="AE396" s="163">
        <f t="shared" si="41"/>
        <v>1476649.8096864922</v>
      </c>
      <c r="AF396" s="163">
        <f t="shared" si="37"/>
        <v>6619.8124449809002</v>
      </c>
      <c r="AH396" s="165">
        <f t="shared" si="38"/>
        <v>0</v>
      </c>
      <c r="AI396" s="165">
        <f t="shared" si="39"/>
        <v>1</v>
      </c>
      <c r="AJ396" s="165">
        <f t="shared" si="40"/>
        <v>1</v>
      </c>
    </row>
    <row r="397" spans="1:36" x14ac:dyDescent="0.25">
      <c r="A397" s="47">
        <v>392</v>
      </c>
      <c r="C397" s="100">
        <v>5.3671304047481659E-3</v>
      </c>
      <c r="D397" s="100">
        <v>1.0169070332002242E-2</v>
      </c>
      <c r="E397" s="100">
        <v>2.3253345410276962E-5</v>
      </c>
      <c r="F397" s="100">
        <v>0</v>
      </c>
      <c r="G397" s="100">
        <v>0.04</v>
      </c>
      <c r="H397" s="100">
        <v>3.7417663718882443E-2</v>
      </c>
      <c r="I397" s="100">
        <v>2.5496231708073913E-2</v>
      </c>
      <c r="J397" s="100">
        <v>7.1214038276825598E-3</v>
      </c>
      <c r="K397" s="100">
        <v>5.7682820038231775E-3</v>
      </c>
      <c r="L397" s="148">
        <v>92.438280187714923</v>
      </c>
      <c r="M397" s="148">
        <v>120</v>
      </c>
      <c r="N397" s="148">
        <v>548</v>
      </c>
      <c r="O397" s="148">
        <v>9132</v>
      </c>
      <c r="P397" s="148">
        <v>100</v>
      </c>
      <c r="Q397" s="148">
        <v>25</v>
      </c>
      <c r="R397" s="100">
        <v>0.51092480695903641</v>
      </c>
      <c r="S397" s="100">
        <v>0.86272478398818209</v>
      </c>
      <c r="T397" s="100">
        <v>0.36551335315265582</v>
      </c>
      <c r="U397" s="100">
        <v>3.6061934624607581E-9</v>
      </c>
      <c r="W397" s="148">
        <v>14.959068275906981</v>
      </c>
      <c r="X397" s="149">
        <v>534.89916560978088</v>
      </c>
      <c r="Y397" s="149">
        <v>14.996856932832591</v>
      </c>
      <c r="Z397" s="149">
        <v>626.25397283011637</v>
      </c>
      <c r="AA397" s="149">
        <v>3.7788656925609843E-2</v>
      </c>
      <c r="AB397" s="149">
        <v>91.354807220335488</v>
      </c>
      <c r="AD397" s="163">
        <f t="shared" si="36"/>
        <v>1495371.9284250883</v>
      </c>
      <c r="AE397" s="163">
        <f t="shared" si="41"/>
        <v>1499059.4393104292</v>
      </c>
      <c r="AF397" s="163">
        <f t="shared" si="37"/>
        <v>3687.5108853406491</v>
      </c>
      <c r="AH397" s="165">
        <f t="shared" si="38"/>
        <v>0</v>
      </c>
      <c r="AI397" s="165">
        <f t="shared" si="39"/>
        <v>1</v>
      </c>
      <c r="AJ397" s="165">
        <f t="shared" si="40"/>
        <v>1</v>
      </c>
    </row>
    <row r="398" spans="1:36" x14ac:dyDescent="0.25">
      <c r="A398" s="47">
        <v>393</v>
      </c>
      <c r="C398" s="100">
        <v>5.7988035439294761E-3</v>
      </c>
      <c r="D398" s="100">
        <v>1.1778229113609817E-2</v>
      </c>
      <c r="E398" s="100">
        <v>6.1493011711326857E-5</v>
      </c>
      <c r="F398" s="100">
        <v>0</v>
      </c>
      <c r="G398" s="100">
        <v>0.04</v>
      </c>
      <c r="H398" s="100">
        <v>3.7417663718882443E-2</v>
      </c>
      <c r="I398" s="100">
        <v>2.5496231708073913E-2</v>
      </c>
      <c r="J398" s="100">
        <v>7.1214038276825598E-3</v>
      </c>
      <c r="K398" s="100">
        <v>5.7682820038231775E-3</v>
      </c>
      <c r="L398" s="148">
        <v>92.438280187714923</v>
      </c>
      <c r="M398" s="148">
        <v>120</v>
      </c>
      <c r="N398" s="148">
        <v>548</v>
      </c>
      <c r="O398" s="148">
        <v>9132</v>
      </c>
      <c r="P398" s="148">
        <v>100</v>
      </c>
      <c r="Q398" s="148">
        <v>25</v>
      </c>
      <c r="R398" s="100">
        <v>0.9088894362650235</v>
      </c>
      <c r="S398" s="100">
        <v>0.99983853746826168</v>
      </c>
      <c r="T398" s="100">
        <v>6.507883191866648E-2</v>
      </c>
      <c r="U398" s="100">
        <v>9.1300395327842176E-2</v>
      </c>
      <c r="W398" s="148">
        <v>15.175435036982647</v>
      </c>
      <c r="X398" s="149">
        <v>471.59481395913758</v>
      </c>
      <c r="Y398" s="149">
        <v>15.207949391363803</v>
      </c>
      <c r="Z398" s="149">
        <v>604.2853853515843</v>
      </c>
      <c r="AA398" s="149">
        <v>3.2514354381156352E-2</v>
      </c>
      <c r="AB398" s="149">
        <v>132.69057139244671</v>
      </c>
      <c r="AD398" s="163">
        <f t="shared" si="36"/>
        <v>1517071.9088843055</v>
      </c>
      <c r="AE398" s="163">
        <f t="shared" si="41"/>
        <v>1520190.6537510287</v>
      </c>
      <c r="AF398" s="163">
        <f t="shared" si="37"/>
        <v>3118.7448667231888</v>
      </c>
      <c r="AH398" s="165">
        <f t="shared" si="38"/>
        <v>0</v>
      </c>
      <c r="AI398" s="165">
        <f t="shared" si="39"/>
        <v>1</v>
      </c>
      <c r="AJ398" s="165">
        <f t="shared" si="40"/>
        <v>1</v>
      </c>
    </row>
    <row r="399" spans="1:36" x14ac:dyDescent="0.25">
      <c r="A399" s="47">
        <v>394</v>
      </c>
      <c r="C399" s="100">
        <v>5.5483350035496759E-3</v>
      </c>
      <c r="D399" s="100">
        <v>8.2190642155671942E-3</v>
      </c>
      <c r="E399" s="100">
        <v>1.3599412961198191E-5</v>
      </c>
      <c r="F399" s="100">
        <v>0</v>
      </c>
      <c r="G399" s="100">
        <v>0.04</v>
      </c>
      <c r="H399" s="100">
        <v>3.7417663718882443E-2</v>
      </c>
      <c r="I399" s="100">
        <v>2.5496231708073913E-2</v>
      </c>
      <c r="J399" s="100">
        <v>7.1214038276825598E-3</v>
      </c>
      <c r="K399" s="100">
        <v>5.7682820038231775E-3</v>
      </c>
      <c r="L399" s="148">
        <v>92.438280187714923</v>
      </c>
      <c r="M399" s="148">
        <v>120</v>
      </c>
      <c r="N399" s="148">
        <v>548</v>
      </c>
      <c r="O399" s="148">
        <v>9132</v>
      </c>
      <c r="P399" s="148">
        <v>100</v>
      </c>
      <c r="Q399" s="148">
        <v>25</v>
      </c>
      <c r="R399" s="100">
        <v>0.74563632169268634</v>
      </c>
      <c r="S399" s="100">
        <v>0.74956486725395766</v>
      </c>
      <c r="T399" s="100">
        <v>0.73102908634269048</v>
      </c>
      <c r="U399" s="100">
        <v>0.99286969350656995</v>
      </c>
      <c r="W399" s="148">
        <v>14.092865665086727</v>
      </c>
      <c r="X399" s="149">
        <v>472.8038197157515</v>
      </c>
      <c r="Y399" s="149">
        <v>14.110666798811172</v>
      </c>
      <c r="Z399" s="149">
        <v>611.44206781417688</v>
      </c>
      <c r="AA399" s="149">
        <v>1.7801133724445251E-2</v>
      </c>
      <c r="AB399" s="149">
        <v>138.63824809842538</v>
      </c>
      <c r="AD399" s="163">
        <f t="shared" si="36"/>
        <v>1408813.7626889569</v>
      </c>
      <c r="AE399" s="163">
        <f t="shared" si="41"/>
        <v>1410455.237813303</v>
      </c>
      <c r="AF399" s="163">
        <f t="shared" si="37"/>
        <v>1641.4751243460996</v>
      </c>
      <c r="AH399" s="165">
        <f t="shared" si="38"/>
        <v>0</v>
      </c>
      <c r="AI399" s="165">
        <f t="shared" si="39"/>
        <v>1</v>
      </c>
      <c r="AJ399" s="165">
        <f t="shared" si="40"/>
        <v>1</v>
      </c>
    </row>
    <row r="400" spans="1:36" x14ac:dyDescent="0.25">
      <c r="A400" s="47">
        <v>395</v>
      </c>
      <c r="C400" s="100">
        <v>4.6768012668833344E-3</v>
      </c>
      <c r="D400" s="100">
        <v>1.239351786008458E-2</v>
      </c>
      <c r="E400" s="100">
        <v>1.6161396172709175E-4</v>
      </c>
      <c r="F400" s="100">
        <v>0</v>
      </c>
      <c r="G400" s="100">
        <v>0.04</v>
      </c>
      <c r="H400" s="100">
        <v>3.7417663718882443E-2</v>
      </c>
      <c r="I400" s="100">
        <v>2.5496231708073913E-2</v>
      </c>
      <c r="J400" s="100">
        <v>7.1214038276825598E-3</v>
      </c>
      <c r="K400" s="100">
        <v>5.7682820038231775E-3</v>
      </c>
      <c r="L400" s="148">
        <v>92.438280187714923</v>
      </c>
      <c r="M400" s="148">
        <v>120</v>
      </c>
      <c r="N400" s="148">
        <v>548</v>
      </c>
      <c r="O400" s="148">
        <v>9132</v>
      </c>
      <c r="P400" s="148">
        <v>100</v>
      </c>
      <c r="Q400" s="148">
        <v>25</v>
      </c>
      <c r="R400" s="100">
        <v>0.24157394670142429</v>
      </c>
      <c r="S400" s="100">
        <v>0.99107409153002779</v>
      </c>
      <c r="T400" s="100">
        <v>0.43482206198823969</v>
      </c>
      <c r="U400" s="100">
        <v>0.92229152023438721</v>
      </c>
      <c r="W400" s="148">
        <v>13.861949109224399</v>
      </c>
      <c r="X400" s="149">
        <v>513.67567516766405</v>
      </c>
      <c r="Y400" s="149">
        <v>13.900005272416793</v>
      </c>
      <c r="Z400" s="149">
        <v>602.5474416890163</v>
      </c>
      <c r="AA400" s="149">
        <v>3.805616319239391E-2</v>
      </c>
      <c r="AB400" s="149">
        <v>88.871766521352242</v>
      </c>
      <c r="AD400" s="163">
        <f t="shared" si="36"/>
        <v>1385681.2352472723</v>
      </c>
      <c r="AE400" s="163">
        <f t="shared" si="41"/>
        <v>1389397.9797999903</v>
      </c>
      <c r="AF400" s="163">
        <f t="shared" si="37"/>
        <v>3716.7445527180389</v>
      </c>
      <c r="AH400" s="165">
        <f t="shared" si="38"/>
        <v>0</v>
      </c>
      <c r="AI400" s="165">
        <f t="shared" si="39"/>
        <v>1</v>
      </c>
      <c r="AJ400" s="165">
        <f t="shared" si="40"/>
        <v>1</v>
      </c>
    </row>
    <row r="401" spans="1:36" x14ac:dyDescent="0.25">
      <c r="A401" s="47">
        <v>396</v>
      </c>
      <c r="C401" s="100">
        <v>5.7673608072356108E-3</v>
      </c>
      <c r="D401" s="100">
        <v>1.1850757336760664E-2</v>
      </c>
      <c r="E401" s="100">
        <v>1.4498894537995355E-4</v>
      </c>
      <c r="F401" s="100">
        <v>0</v>
      </c>
      <c r="G401" s="100">
        <v>0.04</v>
      </c>
      <c r="H401" s="100">
        <v>3.7417663718882443E-2</v>
      </c>
      <c r="I401" s="100">
        <v>2.5496231708073913E-2</v>
      </c>
      <c r="J401" s="100">
        <v>7.1214038276825598E-3</v>
      </c>
      <c r="K401" s="100">
        <v>5.7682820038231775E-3</v>
      </c>
      <c r="L401" s="148">
        <v>92.438280187714923</v>
      </c>
      <c r="M401" s="148">
        <v>120</v>
      </c>
      <c r="N401" s="148">
        <v>548</v>
      </c>
      <c r="O401" s="148">
        <v>9132</v>
      </c>
      <c r="P401" s="148">
        <v>100</v>
      </c>
      <c r="Q401" s="148">
        <v>25</v>
      </c>
      <c r="R401" s="100">
        <v>0.53695398422970286</v>
      </c>
      <c r="S401" s="100">
        <v>2.9339269448989881E-2</v>
      </c>
      <c r="T401" s="100">
        <v>0.97012928905015161</v>
      </c>
      <c r="U401" s="100">
        <v>2.8393208115548968E-14</v>
      </c>
      <c r="W401" s="148">
        <v>14.644361705977763</v>
      </c>
      <c r="X401" s="149">
        <v>501.02657623359664</v>
      </c>
      <c r="Y401" s="149">
        <v>14.65863485846625</v>
      </c>
      <c r="Z401" s="149">
        <v>640.06049562871544</v>
      </c>
      <c r="AA401" s="149">
        <v>1.4273152488486929E-2</v>
      </c>
      <c r="AB401" s="149">
        <v>139.0339193951188</v>
      </c>
      <c r="AD401" s="163">
        <f t="shared" si="36"/>
        <v>1463935.1440215427</v>
      </c>
      <c r="AE401" s="163">
        <f t="shared" si="41"/>
        <v>1465223.4253509962</v>
      </c>
      <c r="AF401" s="163">
        <f t="shared" si="37"/>
        <v>1288.281329453574</v>
      </c>
      <c r="AH401" s="165">
        <f t="shared" si="38"/>
        <v>0</v>
      </c>
      <c r="AI401" s="165">
        <f t="shared" si="39"/>
        <v>1</v>
      </c>
      <c r="AJ401" s="165">
        <f t="shared" si="40"/>
        <v>1</v>
      </c>
    </row>
    <row r="402" spans="1:36" x14ac:dyDescent="0.25">
      <c r="A402" s="47">
        <v>397</v>
      </c>
      <c r="C402" s="100">
        <v>3.9805112781403041E-3</v>
      </c>
      <c r="D402" s="100">
        <v>1.1292659716769647E-2</v>
      </c>
      <c r="E402" s="100">
        <v>8.5563297374302572E-5</v>
      </c>
      <c r="F402" s="100">
        <v>0</v>
      </c>
      <c r="G402" s="100">
        <v>0.04</v>
      </c>
      <c r="H402" s="100">
        <v>3.7417663718882443E-2</v>
      </c>
      <c r="I402" s="100">
        <v>2.5496231708073913E-2</v>
      </c>
      <c r="J402" s="100">
        <v>7.1214038276825598E-3</v>
      </c>
      <c r="K402" s="100">
        <v>5.7682820038231775E-3</v>
      </c>
      <c r="L402" s="148">
        <v>92.438280187714923</v>
      </c>
      <c r="M402" s="148">
        <v>120</v>
      </c>
      <c r="N402" s="148">
        <v>548</v>
      </c>
      <c r="O402" s="148">
        <v>9132</v>
      </c>
      <c r="P402" s="148">
        <v>100</v>
      </c>
      <c r="Q402" s="148">
        <v>25</v>
      </c>
      <c r="R402" s="100">
        <v>0.47550395775543702</v>
      </c>
      <c r="S402" s="100">
        <v>0.15040371911401851</v>
      </c>
      <c r="T402" s="100">
        <v>0.27356340519810518</v>
      </c>
      <c r="U402" s="100">
        <v>0.99969391495283255</v>
      </c>
      <c r="W402" s="148">
        <v>15.080284832714565</v>
      </c>
      <c r="X402" s="149">
        <v>593.67035868346443</v>
      </c>
      <c r="Y402" s="149">
        <v>15.153041706667031</v>
      </c>
      <c r="Z402" s="149">
        <v>621.13610939175226</v>
      </c>
      <c r="AA402" s="149">
        <v>7.2756873952465995E-2</v>
      </c>
      <c r="AB402" s="149">
        <v>27.465750708287828</v>
      </c>
      <c r="AD402" s="163">
        <f t="shared" si="36"/>
        <v>1507434.8129127731</v>
      </c>
      <c r="AE402" s="163">
        <f t="shared" si="41"/>
        <v>1514683.0345573113</v>
      </c>
      <c r="AF402" s="163">
        <f t="shared" si="37"/>
        <v>7248.2216445383119</v>
      </c>
      <c r="AH402" s="165">
        <f t="shared" si="38"/>
        <v>0</v>
      </c>
      <c r="AI402" s="165">
        <f t="shared" si="39"/>
        <v>1</v>
      </c>
      <c r="AJ402" s="165">
        <f t="shared" si="40"/>
        <v>1</v>
      </c>
    </row>
    <row r="403" spans="1:36" x14ac:dyDescent="0.25">
      <c r="A403" s="47">
        <v>398</v>
      </c>
      <c r="C403" s="100">
        <v>4.2021448119783852E-3</v>
      </c>
      <c r="D403" s="100">
        <v>1.0367478689445453E-2</v>
      </c>
      <c r="E403" s="100">
        <v>5.3277262978390638E-4</v>
      </c>
      <c r="F403" s="100">
        <v>0</v>
      </c>
      <c r="G403" s="100">
        <v>0.04</v>
      </c>
      <c r="H403" s="100">
        <v>3.7417663718882443E-2</v>
      </c>
      <c r="I403" s="100">
        <v>2.5496231708073913E-2</v>
      </c>
      <c r="J403" s="100">
        <v>7.1214038276825598E-3</v>
      </c>
      <c r="K403" s="100">
        <v>5.7682820038231775E-3</v>
      </c>
      <c r="L403" s="148">
        <v>92.438280187714923</v>
      </c>
      <c r="M403" s="148">
        <v>120</v>
      </c>
      <c r="N403" s="148">
        <v>548</v>
      </c>
      <c r="O403" s="148">
        <v>9132</v>
      </c>
      <c r="P403" s="148">
        <v>100</v>
      </c>
      <c r="Q403" s="148">
        <v>25</v>
      </c>
      <c r="R403" s="100">
        <v>0.76358539337927978</v>
      </c>
      <c r="S403" s="100">
        <v>0.11991956198811533</v>
      </c>
      <c r="T403" s="100">
        <v>0.20896607801923492</v>
      </c>
      <c r="U403" s="100">
        <v>2.8029701237493136E-4</v>
      </c>
      <c r="W403" s="148">
        <v>15.458452652082919</v>
      </c>
      <c r="X403" s="149">
        <v>487.34185460468785</v>
      </c>
      <c r="Y403" s="149">
        <v>15.515350048541439</v>
      </c>
      <c r="Z403" s="149">
        <v>612.48536941030272</v>
      </c>
      <c r="AA403" s="149">
        <v>5.6897396458520433E-2</v>
      </c>
      <c r="AB403" s="149">
        <v>125.14351480561487</v>
      </c>
      <c r="AD403" s="163">
        <f t="shared" si="36"/>
        <v>1545357.9233536872</v>
      </c>
      <c r="AE403" s="163">
        <f t="shared" si="41"/>
        <v>1550922.5194847335</v>
      </c>
      <c r="AF403" s="163">
        <f t="shared" si="37"/>
        <v>5564.5961310464281</v>
      </c>
      <c r="AH403" s="165">
        <f t="shared" si="38"/>
        <v>0</v>
      </c>
      <c r="AI403" s="165">
        <f t="shared" si="39"/>
        <v>1</v>
      </c>
      <c r="AJ403" s="165">
        <f t="shared" si="40"/>
        <v>1</v>
      </c>
    </row>
    <row r="404" spans="1:36" x14ac:dyDescent="0.25">
      <c r="A404" s="47">
        <v>399</v>
      </c>
      <c r="C404" s="100">
        <v>7.7165529496941998E-3</v>
      </c>
      <c r="D404" s="100">
        <v>1.092495458990018E-2</v>
      </c>
      <c r="E404" s="100">
        <v>2.1183625046569936E-5</v>
      </c>
      <c r="F404" s="100">
        <v>0</v>
      </c>
      <c r="G404" s="100">
        <v>0.04</v>
      </c>
      <c r="H404" s="100">
        <v>3.7417663718882443E-2</v>
      </c>
      <c r="I404" s="100">
        <v>2.5496231708073913E-2</v>
      </c>
      <c r="J404" s="100">
        <v>7.1214038276825598E-3</v>
      </c>
      <c r="K404" s="100">
        <v>5.7682820038231775E-3</v>
      </c>
      <c r="L404" s="148">
        <v>92.438280187714923</v>
      </c>
      <c r="M404" s="148">
        <v>120</v>
      </c>
      <c r="N404" s="148">
        <v>548</v>
      </c>
      <c r="O404" s="148">
        <v>9132</v>
      </c>
      <c r="P404" s="148">
        <v>100</v>
      </c>
      <c r="Q404" s="148">
        <v>25</v>
      </c>
      <c r="R404" s="100">
        <v>0.61318405379634411</v>
      </c>
      <c r="S404" s="100">
        <v>0.12918826392377247</v>
      </c>
      <c r="T404" s="100">
        <v>7.4616412556124639E-2</v>
      </c>
      <c r="U404" s="100">
        <v>4.5713827681113185E-4</v>
      </c>
      <c r="W404" s="148">
        <v>14.382041773385119</v>
      </c>
      <c r="X404" s="149">
        <v>479.41644655820619</v>
      </c>
      <c r="Y404" s="149">
        <v>14.41623138007883</v>
      </c>
      <c r="Z404" s="149">
        <v>596.49624648904103</v>
      </c>
      <c r="AA404" s="149">
        <v>3.4189606693711738E-2</v>
      </c>
      <c r="AB404" s="149">
        <v>117.07979993083484</v>
      </c>
      <c r="AD404" s="163">
        <f t="shared" si="36"/>
        <v>1437724.7608919537</v>
      </c>
      <c r="AE404" s="163">
        <f t="shared" si="41"/>
        <v>1441026.641761394</v>
      </c>
      <c r="AF404" s="163">
        <f t="shared" si="37"/>
        <v>3301.8808694403392</v>
      </c>
      <c r="AH404" s="165">
        <f t="shared" si="38"/>
        <v>0</v>
      </c>
      <c r="AI404" s="165">
        <f t="shared" si="39"/>
        <v>1</v>
      </c>
      <c r="AJ404" s="165">
        <f t="shared" si="40"/>
        <v>1</v>
      </c>
    </row>
    <row r="405" spans="1:36" x14ac:dyDescent="0.25">
      <c r="A405" s="47">
        <v>400</v>
      </c>
      <c r="C405" s="100">
        <v>6.3207951446258015E-3</v>
      </c>
      <c r="D405" s="100">
        <v>1.0308284569898242E-2</v>
      </c>
      <c r="E405" s="100">
        <v>5.6138885048150553E-6</v>
      </c>
      <c r="F405" s="100">
        <v>0</v>
      </c>
      <c r="G405" s="100">
        <v>0.04</v>
      </c>
      <c r="H405" s="100">
        <v>3.7417663718882443E-2</v>
      </c>
      <c r="I405" s="100">
        <v>2.5496231708073913E-2</v>
      </c>
      <c r="J405" s="100">
        <v>7.1214038276825598E-3</v>
      </c>
      <c r="K405" s="100">
        <v>5.7682820038231775E-3</v>
      </c>
      <c r="L405" s="148">
        <v>92.438280187714923</v>
      </c>
      <c r="M405" s="148">
        <v>120</v>
      </c>
      <c r="N405" s="148">
        <v>548</v>
      </c>
      <c r="O405" s="148">
        <v>9132</v>
      </c>
      <c r="P405" s="148">
        <v>100</v>
      </c>
      <c r="Q405" s="148">
        <v>25</v>
      </c>
      <c r="R405" s="100">
        <v>0.60808912334419929</v>
      </c>
      <c r="S405" s="100">
        <v>0.51938287137005168</v>
      </c>
      <c r="T405" s="100">
        <v>9.2499711989222896E-2</v>
      </c>
      <c r="U405" s="100">
        <v>5.8890557188282355E-3</v>
      </c>
      <c r="W405" s="148">
        <v>14.803044277366913</v>
      </c>
      <c r="X405" s="149">
        <v>625.16304439021837</v>
      </c>
      <c r="Y405" s="149">
        <v>14.840216114025436</v>
      </c>
      <c r="Z405" s="149">
        <v>620.64975728110107</v>
      </c>
      <c r="AA405" s="149">
        <v>3.717183665852275E-2</v>
      </c>
      <c r="AB405" s="149">
        <v>-4.5132871091173001</v>
      </c>
      <c r="AD405" s="163">
        <f t="shared" si="36"/>
        <v>1479679.2646923012</v>
      </c>
      <c r="AE405" s="163">
        <f t="shared" si="41"/>
        <v>1483400.9616452623</v>
      </c>
      <c r="AF405" s="163">
        <f t="shared" si="37"/>
        <v>3721.6969529613925</v>
      </c>
      <c r="AH405" s="165">
        <f t="shared" si="38"/>
        <v>0</v>
      </c>
      <c r="AI405" s="165">
        <f t="shared" si="39"/>
        <v>1</v>
      </c>
      <c r="AJ405" s="165">
        <f t="shared" si="40"/>
        <v>1</v>
      </c>
    </row>
    <row r="406" spans="1:36" x14ac:dyDescent="0.25">
      <c r="A406" s="47">
        <v>401</v>
      </c>
      <c r="C406" s="100">
        <v>5.7921622412444584E-3</v>
      </c>
      <c r="D406" s="100">
        <v>1.1423782225698984E-2</v>
      </c>
      <c r="E406" s="100">
        <v>3.1114469984261373E-4</v>
      </c>
      <c r="F406" s="100">
        <v>0</v>
      </c>
      <c r="G406" s="100">
        <v>0.04</v>
      </c>
      <c r="H406" s="100">
        <v>3.7417663718882443E-2</v>
      </c>
      <c r="I406" s="100">
        <v>2.5496231708073913E-2</v>
      </c>
      <c r="J406" s="100">
        <v>7.1214038276825598E-3</v>
      </c>
      <c r="K406" s="100">
        <v>5.7682820038231775E-3</v>
      </c>
      <c r="L406" s="148">
        <v>92.438280187714923</v>
      </c>
      <c r="M406" s="148">
        <v>120</v>
      </c>
      <c r="N406" s="148">
        <v>548</v>
      </c>
      <c r="O406" s="148">
        <v>9132</v>
      </c>
      <c r="P406" s="148">
        <v>100</v>
      </c>
      <c r="Q406" s="148">
        <v>25</v>
      </c>
      <c r="R406" s="100">
        <v>0.3009321906775147</v>
      </c>
      <c r="S406" s="100">
        <v>0.99999185290956094</v>
      </c>
      <c r="T406" s="100">
        <v>0.89417186288493156</v>
      </c>
      <c r="U406" s="100">
        <v>0.80425268428759411</v>
      </c>
      <c r="W406" s="148">
        <v>13.951353079462358</v>
      </c>
      <c r="X406" s="149">
        <v>498.99906751447134</v>
      </c>
      <c r="Y406" s="149">
        <v>14.003656627685539</v>
      </c>
      <c r="Z406" s="149">
        <v>602.84343261200593</v>
      </c>
      <c r="AA406" s="149">
        <v>5.230354822318084E-2</v>
      </c>
      <c r="AB406" s="149">
        <v>103.84436509753459</v>
      </c>
      <c r="AD406" s="163">
        <f t="shared" si="36"/>
        <v>1394636.3088787214</v>
      </c>
      <c r="AE406" s="163">
        <f t="shared" si="41"/>
        <v>1399762.8193359419</v>
      </c>
      <c r="AF406" s="163">
        <f t="shared" si="37"/>
        <v>5126.5104572205491</v>
      </c>
      <c r="AH406" s="165">
        <f t="shared" si="38"/>
        <v>0</v>
      </c>
      <c r="AI406" s="165">
        <f t="shared" si="39"/>
        <v>1</v>
      </c>
      <c r="AJ406" s="165">
        <f t="shared" si="40"/>
        <v>1</v>
      </c>
    </row>
    <row r="407" spans="1:36" x14ac:dyDescent="0.25">
      <c r="A407" s="47">
        <v>402</v>
      </c>
      <c r="C407" s="100">
        <v>6.1745571299053337E-3</v>
      </c>
      <c r="D407" s="100">
        <v>1.2159343848018422E-2</v>
      </c>
      <c r="E407" s="100">
        <v>1.0813783424068468E-4</v>
      </c>
      <c r="F407" s="100">
        <v>0</v>
      </c>
      <c r="G407" s="100">
        <v>0.04</v>
      </c>
      <c r="H407" s="100">
        <v>3.7417663718882443E-2</v>
      </c>
      <c r="I407" s="100">
        <v>2.5496231708073913E-2</v>
      </c>
      <c r="J407" s="100">
        <v>7.1214038276825598E-3</v>
      </c>
      <c r="K407" s="100">
        <v>5.7682820038231775E-3</v>
      </c>
      <c r="L407" s="148">
        <v>92.438280187714923</v>
      </c>
      <c r="M407" s="148">
        <v>120</v>
      </c>
      <c r="N407" s="148">
        <v>548</v>
      </c>
      <c r="O407" s="148">
        <v>9132</v>
      </c>
      <c r="P407" s="148">
        <v>100</v>
      </c>
      <c r="Q407" s="148">
        <v>25</v>
      </c>
      <c r="R407" s="100">
        <v>0.70646887644402412</v>
      </c>
      <c r="S407" s="100">
        <v>4.7952136722604601E-2</v>
      </c>
      <c r="T407" s="100">
        <v>0.85467558898099227</v>
      </c>
      <c r="U407" s="100">
        <v>4.7716446829713386E-3</v>
      </c>
      <c r="W407" s="148">
        <v>14.707714757001346</v>
      </c>
      <c r="X407" s="149">
        <v>524.0788655457327</v>
      </c>
      <c r="Y407" s="149">
        <v>14.738666016731823</v>
      </c>
      <c r="Z407" s="149">
        <v>606.99226947671775</v>
      </c>
      <c r="AA407" s="149">
        <v>3.0951259730477076E-2</v>
      </c>
      <c r="AB407" s="149">
        <v>82.913403930985055</v>
      </c>
      <c r="AD407" s="163">
        <f t="shared" si="36"/>
        <v>1470247.3968345888</v>
      </c>
      <c r="AE407" s="163">
        <f t="shared" si="41"/>
        <v>1473259.6094037057</v>
      </c>
      <c r="AF407" s="163">
        <f t="shared" si="37"/>
        <v>3012.2125691167225</v>
      </c>
      <c r="AH407" s="165">
        <f t="shared" si="38"/>
        <v>0</v>
      </c>
      <c r="AI407" s="165">
        <f t="shared" si="39"/>
        <v>1</v>
      </c>
      <c r="AJ407" s="165">
        <f t="shared" si="40"/>
        <v>1</v>
      </c>
    </row>
    <row r="408" spans="1:36" x14ac:dyDescent="0.25">
      <c r="A408" s="47">
        <v>403</v>
      </c>
      <c r="C408" s="100">
        <v>4.417837662555592E-3</v>
      </c>
      <c r="D408" s="100">
        <v>1.3368849284770445E-2</v>
      </c>
      <c r="E408" s="100">
        <v>6.5809185664433834E-4</v>
      </c>
      <c r="F408" s="100">
        <v>0</v>
      </c>
      <c r="G408" s="100">
        <v>0.04</v>
      </c>
      <c r="H408" s="100">
        <v>3.7417663718882443E-2</v>
      </c>
      <c r="I408" s="100">
        <v>2.5496231708073913E-2</v>
      </c>
      <c r="J408" s="100">
        <v>7.1214038276825598E-3</v>
      </c>
      <c r="K408" s="100">
        <v>5.7682820038231775E-3</v>
      </c>
      <c r="L408" s="148">
        <v>92.438280187714923</v>
      </c>
      <c r="M408" s="148">
        <v>120</v>
      </c>
      <c r="N408" s="148">
        <v>548</v>
      </c>
      <c r="O408" s="148">
        <v>9132</v>
      </c>
      <c r="P408" s="148">
        <v>100</v>
      </c>
      <c r="Q408" s="148">
        <v>25</v>
      </c>
      <c r="R408" s="100">
        <v>0.61265675368666372</v>
      </c>
      <c r="S408" s="100">
        <v>0.45518329488392811</v>
      </c>
      <c r="T408" s="100">
        <v>0.14519418945386686</v>
      </c>
      <c r="U408" s="100">
        <v>0.65664953574652585</v>
      </c>
      <c r="W408" s="148">
        <v>15.189694309514291</v>
      </c>
      <c r="X408" s="149">
        <v>499.21863150420239</v>
      </c>
      <c r="Y408" s="149">
        <v>15.260660266328161</v>
      </c>
      <c r="Z408" s="149">
        <v>585.93918626448101</v>
      </c>
      <c r="AA408" s="149">
        <v>7.0965956813870079E-2</v>
      </c>
      <c r="AB408" s="149">
        <v>86.720554760278617</v>
      </c>
      <c r="AD408" s="163">
        <f t="shared" si="36"/>
        <v>1518470.212319925</v>
      </c>
      <c r="AE408" s="163">
        <f t="shared" si="41"/>
        <v>1525480.0874465515</v>
      </c>
      <c r="AF408" s="163">
        <f t="shared" si="37"/>
        <v>7009.8751266267291</v>
      </c>
      <c r="AH408" s="165">
        <f t="shared" si="38"/>
        <v>0</v>
      </c>
      <c r="AI408" s="165">
        <f t="shared" si="39"/>
        <v>1</v>
      </c>
      <c r="AJ408" s="165">
        <f t="shared" si="40"/>
        <v>1</v>
      </c>
    </row>
    <row r="409" spans="1:36" x14ac:dyDescent="0.25">
      <c r="A409" s="47">
        <v>404</v>
      </c>
      <c r="C409" s="100">
        <v>8.262389854094998E-3</v>
      </c>
      <c r="D409" s="100">
        <v>1.1053915745435693E-2</v>
      </c>
      <c r="E409" s="100">
        <v>3.9041748250577332E-6</v>
      </c>
      <c r="F409" s="100">
        <v>0</v>
      </c>
      <c r="G409" s="100">
        <v>0.04</v>
      </c>
      <c r="H409" s="100">
        <v>3.7417663718882443E-2</v>
      </c>
      <c r="I409" s="100">
        <v>2.5496231708073913E-2</v>
      </c>
      <c r="J409" s="100">
        <v>7.1214038276825598E-3</v>
      </c>
      <c r="K409" s="100">
        <v>5.7682820038231775E-3</v>
      </c>
      <c r="L409" s="148">
        <v>92.438280187714923</v>
      </c>
      <c r="M409" s="148">
        <v>120</v>
      </c>
      <c r="N409" s="148">
        <v>548</v>
      </c>
      <c r="O409" s="148">
        <v>9132</v>
      </c>
      <c r="P409" s="148">
        <v>100</v>
      </c>
      <c r="Q409" s="148">
        <v>25</v>
      </c>
      <c r="R409" s="100">
        <v>0.29202195872990899</v>
      </c>
      <c r="S409" s="100">
        <v>0.71906453492607392</v>
      </c>
      <c r="T409" s="100">
        <v>0.68739708214378847</v>
      </c>
      <c r="U409" s="100">
        <v>3.3445715985991244E-4</v>
      </c>
      <c r="W409" s="148">
        <v>14.733453496590215</v>
      </c>
      <c r="X409" s="149">
        <v>459.49190358116442</v>
      </c>
      <c r="Y409" s="149">
        <v>14.752288445017106</v>
      </c>
      <c r="Z409" s="149">
        <v>608.71746961867439</v>
      </c>
      <c r="AA409" s="149">
        <v>1.8834948426890818E-2</v>
      </c>
      <c r="AB409" s="149">
        <v>149.22556603750996</v>
      </c>
      <c r="AD409" s="163">
        <f t="shared" si="36"/>
        <v>1472885.8577554403</v>
      </c>
      <c r="AE409" s="163">
        <f t="shared" si="41"/>
        <v>1474620.1270320918</v>
      </c>
      <c r="AF409" s="163">
        <f t="shared" si="37"/>
        <v>1734.269276651572</v>
      </c>
      <c r="AH409" s="165">
        <f t="shared" si="38"/>
        <v>0</v>
      </c>
      <c r="AI409" s="165">
        <f t="shared" si="39"/>
        <v>1</v>
      </c>
      <c r="AJ409" s="165">
        <f t="shared" si="40"/>
        <v>1</v>
      </c>
    </row>
    <row r="410" spans="1:36" x14ac:dyDescent="0.25">
      <c r="A410" s="47">
        <v>405</v>
      </c>
      <c r="C410" s="100">
        <v>5.2804269184293755E-3</v>
      </c>
      <c r="D410" s="100">
        <v>1.0571117800956976E-2</v>
      </c>
      <c r="E410" s="100">
        <v>7.7233354527694864E-5</v>
      </c>
      <c r="F410" s="100">
        <v>0</v>
      </c>
      <c r="G410" s="100">
        <v>0.04</v>
      </c>
      <c r="H410" s="100">
        <v>3.7417663718882443E-2</v>
      </c>
      <c r="I410" s="100">
        <v>2.5496231708073913E-2</v>
      </c>
      <c r="J410" s="100">
        <v>7.1214038276825598E-3</v>
      </c>
      <c r="K410" s="100">
        <v>5.7682820038231775E-3</v>
      </c>
      <c r="L410" s="148">
        <v>92.438280187714923</v>
      </c>
      <c r="M410" s="148">
        <v>120</v>
      </c>
      <c r="N410" s="148">
        <v>548</v>
      </c>
      <c r="O410" s="148">
        <v>9132</v>
      </c>
      <c r="P410" s="148">
        <v>100</v>
      </c>
      <c r="Q410" s="148">
        <v>25</v>
      </c>
      <c r="R410" s="100">
        <v>0.4372898574417366</v>
      </c>
      <c r="S410" s="100">
        <v>0.57933747436232785</v>
      </c>
      <c r="T410" s="100">
        <v>0.80102069676609011</v>
      </c>
      <c r="U410" s="100">
        <v>0.41926047922267662</v>
      </c>
      <c r="W410" s="148">
        <v>14.789711530458893</v>
      </c>
      <c r="X410" s="149">
        <v>505.15839961515371</v>
      </c>
      <c r="Y410" s="149">
        <v>14.833275527141797</v>
      </c>
      <c r="Z410" s="149">
        <v>607.13296854671819</v>
      </c>
      <c r="AA410" s="149">
        <v>4.3563996682904005E-2</v>
      </c>
      <c r="AB410" s="149">
        <v>101.97456893156448</v>
      </c>
      <c r="AD410" s="163">
        <f t="shared" si="36"/>
        <v>1478465.994646274</v>
      </c>
      <c r="AE410" s="163">
        <f t="shared" si="41"/>
        <v>1482720.4197456329</v>
      </c>
      <c r="AF410" s="163">
        <f t="shared" si="37"/>
        <v>4254.4250993588366</v>
      </c>
      <c r="AH410" s="165">
        <f t="shared" si="38"/>
        <v>0</v>
      </c>
      <c r="AI410" s="165">
        <f t="shared" si="39"/>
        <v>1</v>
      </c>
      <c r="AJ410" s="165">
        <f t="shared" si="40"/>
        <v>1</v>
      </c>
    </row>
    <row r="411" spans="1:36" x14ac:dyDescent="0.25">
      <c r="A411" s="47">
        <v>406</v>
      </c>
      <c r="C411" s="100">
        <v>6.2105217218979547E-3</v>
      </c>
      <c r="D411" s="100">
        <v>1.1822206495264886E-2</v>
      </c>
      <c r="E411" s="100">
        <v>4.3567952637824092E-4</v>
      </c>
      <c r="F411" s="100">
        <v>0</v>
      </c>
      <c r="G411" s="100">
        <v>0.04</v>
      </c>
      <c r="H411" s="100">
        <v>3.7417663718882443E-2</v>
      </c>
      <c r="I411" s="100">
        <v>2.5496231708073913E-2</v>
      </c>
      <c r="J411" s="100">
        <v>7.1214038276825598E-3</v>
      </c>
      <c r="K411" s="100">
        <v>5.7682820038231775E-3</v>
      </c>
      <c r="L411" s="148">
        <v>92.438280187714923</v>
      </c>
      <c r="M411" s="148">
        <v>120</v>
      </c>
      <c r="N411" s="148">
        <v>548</v>
      </c>
      <c r="O411" s="148">
        <v>9132</v>
      </c>
      <c r="P411" s="148">
        <v>100</v>
      </c>
      <c r="Q411" s="148">
        <v>25</v>
      </c>
      <c r="R411" s="100">
        <v>0.4220351234928702</v>
      </c>
      <c r="S411" s="100">
        <v>0.91817572345507237</v>
      </c>
      <c r="T411" s="100">
        <v>0.99874339252430921</v>
      </c>
      <c r="U411" s="100">
        <v>1.0731652702094131E-9</v>
      </c>
      <c r="W411" s="148">
        <v>13.953620324454638</v>
      </c>
      <c r="X411" s="149">
        <v>537.85381085791164</v>
      </c>
      <c r="Y411" s="149">
        <v>14.006475536228606</v>
      </c>
      <c r="Z411" s="149">
        <v>612.42732758592547</v>
      </c>
      <c r="AA411" s="149">
        <v>5.2855211773968236E-2</v>
      </c>
      <c r="AB411" s="149">
        <v>74.573516728013828</v>
      </c>
      <c r="AD411" s="163">
        <f t="shared" si="36"/>
        <v>1394824.1786346058</v>
      </c>
      <c r="AE411" s="163">
        <f t="shared" si="41"/>
        <v>1400035.1262952748</v>
      </c>
      <c r="AF411" s="163">
        <f t="shared" si="37"/>
        <v>5210.9476606688104</v>
      </c>
      <c r="AH411" s="165">
        <f t="shared" si="38"/>
        <v>0</v>
      </c>
      <c r="AI411" s="165">
        <f t="shared" si="39"/>
        <v>1</v>
      </c>
      <c r="AJ411" s="165">
        <f t="shared" si="40"/>
        <v>1</v>
      </c>
    </row>
    <row r="412" spans="1:36" x14ac:dyDescent="0.25">
      <c r="A412" s="47">
        <v>407</v>
      </c>
      <c r="C412" s="100">
        <v>8.0129699603566085E-3</v>
      </c>
      <c r="D412" s="100">
        <v>1.0562866678818514E-2</v>
      </c>
      <c r="E412" s="100">
        <v>3.5851687171573055E-4</v>
      </c>
      <c r="F412" s="100">
        <v>0</v>
      </c>
      <c r="G412" s="100">
        <v>0.04</v>
      </c>
      <c r="H412" s="100">
        <v>3.7417663718882443E-2</v>
      </c>
      <c r="I412" s="100">
        <v>2.5496231708073913E-2</v>
      </c>
      <c r="J412" s="100">
        <v>7.1214038276825598E-3</v>
      </c>
      <c r="K412" s="100">
        <v>5.7682820038231775E-3</v>
      </c>
      <c r="L412" s="148">
        <v>92.438280187714923</v>
      </c>
      <c r="M412" s="148">
        <v>120</v>
      </c>
      <c r="N412" s="148">
        <v>548</v>
      </c>
      <c r="O412" s="148">
        <v>9132</v>
      </c>
      <c r="P412" s="148">
        <v>100</v>
      </c>
      <c r="Q412" s="148">
        <v>25</v>
      </c>
      <c r="R412" s="100">
        <v>0.68404916178621356</v>
      </c>
      <c r="S412" s="100">
        <v>0.98384168516051007</v>
      </c>
      <c r="T412" s="100">
        <v>0.98920760734972402</v>
      </c>
      <c r="U412" s="100">
        <v>5.3935172914073724E-4</v>
      </c>
      <c r="W412" s="148">
        <v>15.349524745968605</v>
      </c>
      <c r="X412" s="149">
        <v>474.54235979920895</v>
      </c>
      <c r="Y412" s="149">
        <v>15.407210460720286</v>
      </c>
      <c r="Z412" s="149">
        <v>600.38105552661284</v>
      </c>
      <c r="AA412" s="149">
        <v>5.7685714751681161E-2</v>
      </c>
      <c r="AB412" s="149">
        <v>125.83869572740389</v>
      </c>
      <c r="AD412" s="163">
        <f t="shared" si="36"/>
        <v>1534477.9322370614</v>
      </c>
      <c r="AE412" s="163">
        <f t="shared" si="41"/>
        <v>1540120.6650165019</v>
      </c>
      <c r="AF412" s="163">
        <f t="shared" si="37"/>
        <v>5642.732779440712</v>
      </c>
      <c r="AH412" s="165">
        <f t="shared" si="38"/>
        <v>0</v>
      </c>
      <c r="AI412" s="165">
        <f t="shared" si="39"/>
        <v>1</v>
      </c>
      <c r="AJ412" s="165">
        <f t="shared" si="40"/>
        <v>1</v>
      </c>
    </row>
    <row r="413" spans="1:36" x14ac:dyDescent="0.25">
      <c r="A413" s="47">
        <v>408</v>
      </c>
      <c r="C413" s="100">
        <v>6.9278020248667582E-3</v>
      </c>
      <c r="D413" s="100">
        <v>1.2567765620805305E-2</v>
      </c>
      <c r="E413" s="100">
        <v>2.4141722065373905E-4</v>
      </c>
      <c r="F413" s="100">
        <v>0</v>
      </c>
      <c r="G413" s="100">
        <v>0.04</v>
      </c>
      <c r="H413" s="100">
        <v>3.7417663718882443E-2</v>
      </c>
      <c r="I413" s="100">
        <v>2.5496231708073913E-2</v>
      </c>
      <c r="J413" s="100">
        <v>7.1214038276825598E-3</v>
      </c>
      <c r="K413" s="100">
        <v>5.7682820038231775E-3</v>
      </c>
      <c r="L413" s="148">
        <v>92.438280187714923</v>
      </c>
      <c r="M413" s="148">
        <v>120</v>
      </c>
      <c r="N413" s="148">
        <v>548</v>
      </c>
      <c r="O413" s="148">
        <v>9132</v>
      </c>
      <c r="P413" s="148">
        <v>100</v>
      </c>
      <c r="Q413" s="148">
        <v>25</v>
      </c>
      <c r="R413" s="100">
        <v>0.72274971917492414</v>
      </c>
      <c r="S413" s="100">
        <v>0.7097518635832083</v>
      </c>
      <c r="T413" s="100">
        <v>0.48146580360932045</v>
      </c>
      <c r="U413" s="100">
        <v>2.6170019620384166E-4</v>
      </c>
      <c r="W413" s="148">
        <v>15.683358812228217</v>
      </c>
      <c r="X413" s="149">
        <v>449.87217225808297</v>
      </c>
      <c r="Y413" s="149">
        <v>15.732844504026286</v>
      </c>
      <c r="Z413" s="149">
        <v>590.23378032196013</v>
      </c>
      <c r="AA413" s="149">
        <v>4.9485691798068387E-2</v>
      </c>
      <c r="AB413" s="149">
        <v>140.36160806387716</v>
      </c>
      <c r="AD413" s="163">
        <f t="shared" si="36"/>
        <v>1567886.0090505637</v>
      </c>
      <c r="AE413" s="163">
        <f t="shared" si="41"/>
        <v>1572694.2166223067</v>
      </c>
      <c r="AF413" s="163">
        <f t="shared" si="37"/>
        <v>4808.2075717429616</v>
      </c>
      <c r="AH413" s="165">
        <f t="shared" si="38"/>
        <v>0</v>
      </c>
      <c r="AI413" s="165">
        <f t="shared" si="39"/>
        <v>1</v>
      </c>
      <c r="AJ413" s="165">
        <f t="shared" si="40"/>
        <v>1</v>
      </c>
    </row>
    <row r="414" spans="1:36" x14ac:dyDescent="0.25">
      <c r="A414" s="47">
        <v>409</v>
      </c>
      <c r="C414" s="100">
        <v>5.630434816327301E-3</v>
      </c>
      <c r="D414" s="100">
        <v>1.2411757109329624E-2</v>
      </c>
      <c r="E414" s="100">
        <v>3.5261845180500577E-6</v>
      </c>
      <c r="F414" s="100">
        <v>0</v>
      </c>
      <c r="G414" s="100">
        <v>0.04</v>
      </c>
      <c r="H414" s="100">
        <v>3.7417663718882443E-2</v>
      </c>
      <c r="I414" s="100">
        <v>2.5496231708073913E-2</v>
      </c>
      <c r="J414" s="100">
        <v>7.1214038276825598E-3</v>
      </c>
      <c r="K414" s="100">
        <v>5.7682820038231775E-3</v>
      </c>
      <c r="L414" s="148">
        <v>92.438280187714923</v>
      </c>
      <c r="M414" s="148">
        <v>120</v>
      </c>
      <c r="N414" s="148">
        <v>548</v>
      </c>
      <c r="O414" s="148">
        <v>9132</v>
      </c>
      <c r="P414" s="148">
        <v>100</v>
      </c>
      <c r="Q414" s="148">
        <v>25</v>
      </c>
      <c r="R414" s="100">
        <v>0.74130716754537329</v>
      </c>
      <c r="S414" s="100">
        <v>8.7128821549836977E-3</v>
      </c>
      <c r="T414" s="100">
        <v>4.0686763948257827E-2</v>
      </c>
      <c r="U414" s="100">
        <v>0.93632282509795062</v>
      </c>
      <c r="W414" s="148">
        <v>15.275848794503643</v>
      </c>
      <c r="X414" s="149">
        <v>518.02289075448812</v>
      </c>
      <c r="Y414" s="149">
        <v>15.317798022770731</v>
      </c>
      <c r="Z414" s="149">
        <v>606.24921359545158</v>
      </c>
      <c r="AA414" s="149">
        <v>4.194922826708769E-2</v>
      </c>
      <c r="AB414" s="149">
        <v>88.226322840963462</v>
      </c>
      <c r="AD414" s="163">
        <f t="shared" si="36"/>
        <v>1527066.8565596098</v>
      </c>
      <c r="AE414" s="163">
        <f t="shared" si="41"/>
        <v>1531173.5530634776</v>
      </c>
      <c r="AF414" s="163">
        <f t="shared" si="37"/>
        <v>4106.6965038678054</v>
      </c>
      <c r="AH414" s="165">
        <f t="shared" si="38"/>
        <v>0</v>
      </c>
      <c r="AI414" s="165">
        <f t="shared" si="39"/>
        <v>1</v>
      </c>
      <c r="AJ414" s="165">
        <f t="shared" si="40"/>
        <v>1</v>
      </c>
    </row>
    <row r="415" spans="1:36" x14ac:dyDescent="0.25">
      <c r="A415" s="47">
        <v>410</v>
      </c>
      <c r="C415" s="100">
        <v>6.2968964604993571E-3</v>
      </c>
      <c r="D415" s="100">
        <v>1.077646519379599E-2</v>
      </c>
      <c r="E415" s="100">
        <v>3.0415919571539774E-5</v>
      </c>
      <c r="F415" s="100">
        <v>0</v>
      </c>
      <c r="G415" s="100">
        <v>0.04</v>
      </c>
      <c r="H415" s="100">
        <v>3.7417663718882443E-2</v>
      </c>
      <c r="I415" s="100">
        <v>2.5496231708073913E-2</v>
      </c>
      <c r="J415" s="100">
        <v>7.1214038276825598E-3</v>
      </c>
      <c r="K415" s="100">
        <v>5.7682820038231775E-3</v>
      </c>
      <c r="L415" s="148">
        <v>92.438280187714923</v>
      </c>
      <c r="M415" s="148">
        <v>120</v>
      </c>
      <c r="N415" s="148">
        <v>548</v>
      </c>
      <c r="O415" s="148">
        <v>9132</v>
      </c>
      <c r="P415" s="148">
        <v>100</v>
      </c>
      <c r="Q415" s="148">
        <v>25</v>
      </c>
      <c r="R415" s="100">
        <v>0.67850303120443123</v>
      </c>
      <c r="S415" s="100">
        <v>0.98506954113342404</v>
      </c>
      <c r="T415" s="100">
        <v>0.98393688442407945</v>
      </c>
      <c r="U415" s="100">
        <v>8.9194756153818491E-4</v>
      </c>
      <c r="W415" s="148">
        <v>14.378068753999354</v>
      </c>
      <c r="X415" s="149">
        <v>527.68011368702435</v>
      </c>
      <c r="Y415" s="149">
        <v>14.420816095459617</v>
      </c>
      <c r="Z415" s="149">
        <v>631.2145977881147</v>
      </c>
      <c r="AA415" s="149">
        <v>4.2747341460263044E-2</v>
      </c>
      <c r="AB415" s="149">
        <v>103.53448410109036</v>
      </c>
      <c r="AD415" s="163">
        <f t="shared" si="36"/>
        <v>1437279.1952862486</v>
      </c>
      <c r="AE415" s="163">
        <f t="shared" si="41"/>
        <v>1441450.3949481735</v>
      </c>
      <c r="AF415" s="163">
        <f t="shared" si="37"/>
        <v>4171.1996619252141</v>
      </c>
      <c r="AH415" s="165">
        <f t="shared" si="38"/>
        <v>0</v>
      </c>
      <c r="AI415" s="165">
        <f t="shared" si="39"/>
        <v>1</v>
      </c>
      <c r="AJ415" s="165">
        <f t="shared" si="40"/>
        <v>1</v>
      </c>
    </row>
    <row r="416" spans="1:36" x14ac:dyDescent="0.25">
      <c r="A416" s="47">
        <v>411</v>
      </c>
      <c r="C416" s="100">
        <v>4.1353635300995732E-3</v>
      </c>
      <c r="D416" s="100">
        <v>1.3651843998704449E-2</v>
      </c>
      <c r="E416" s="100">
        <v>3.3050699590639123E-6</v>
      </c>
      <c r="F416" s="100">
        <v>0</v>
      </c>
      <c r="G416" s="100">
        <v>0.04</v>
      </c>
      <c r="H416" s="100">
        <v>3.7417663718882443E-2</v>
      </c>
      <c r="I416" s="100">
        <v>2.5496231708073913E-2</v>
      </c>
      <c r="J416" s="100">
        <v>7.1214038276825598E-3</v>
      </c>
      <c r="K416" s="100">
        <v>5.7682820038231775E-3</v>
      </c>
      <c r="L416" s="148">
        <v>92.438280187714923</v>
      </c>
      <c r="M416" s="148">
        <v>120</v>
      </c>
      <c r="N416" s="148">
        <v>548</v>
      </c>
      <c r="O416" s="148">
        <v>9132</v>
      </c>
      <c r="P416" s="148">
        <v>100</v>
      </c>
      <c r="Q416" s="148">
        <v>25</v>
      </c>
      <c r="R416" s="100">
        <v>0.43581119871369228</v>
      </c>
      <c r="S416" s="100">
        <v>0.20855510892477366</v>
      </c>
      <c r="T416" s="100">
        <v>9.8835510941748137E-4</v>
      </c>
      <c r="U416" s="100">
        <v>5.1010214798224056E-3</v>
      </c>
      <c r="W416" s="148">
        <v>14.546482944991935</v>
      </c>
      <c r="X416" s="149">
        <v>512.06871287431932</v>
      </c>
      <c r="Y416" s="149">
        <v>14.580059841157714</v>
      </c>
      <c r="Z416" s="149">
        <v>604.07735188664481</v>
      </c>
      <c r="AA416" s="149">
        <v>3.3576896165779857E-2</v>
      </c>
      <c r="AB416" s="149">
        <v>92.008639012325489</v>
      </c>
      <c r="AD416" s="163">
        <f t="shared" si="36"/>
        <v>1454136.2257863192</v>
      </c>
      <c r="AE416" s="163">
        <f t="shared" si="41"/>
        <v>1457401.9067638849</v>
      </c>
      <c r="AF416" s="163">
        <f t="shared" si="37"/>
        <v>3265.6809775656602</v>
      </c>
      <c r="AH416" s="165">
        <f t="shared" si="38"/>
        <v>0</v>
      </c>
      <c r="AI416" s="165">
        <f t="shared" si="39"/>
        <v>1</v>
      </c>
      <c r="AJ416" s="165">
        <f t="shared" si="40"/>
        <v>1</v>
      </c>
    </row>
    <row r="417" spans="1:36" x14ac:dyDescent="0.25">
      <c r="A417" s="47">
        <v>412</v>
      </c>
      <c r="C417" s="100">
        <v>3.6876454219233563E-3</v>
      </c>
      <c r="D417" s="100">
        <v>7.9736844946437929E-3</v>
      </c>
      <c r="E417" s="100">
        <v>1.9675223643400575E-4</v>
      </c>
      <c r="F417" s="100">
        <v>0</v>
      </c>
      <c r="G417" s="100">
        <v>0.04</v>
      </c>
      <c r="H417" s="100">
        <v>3.7417663718882443E-2</v>
      </c>
      <c r="I417" s="100">
        <v>2.5496231708073913E-2</v>
      </c>
      <c r="J417" s="100">
        <v>7.1214038276825598E-3</v>
      </c>
      <c r="K417" s="100">
        <v>5.7682820038231775E-3</v>
      </c>
      <c r="L417" s="148">
        <v>92.438280187714923</v>
      </c>
      <c r="M417" s="148">
        <v>120</v>
      </c>
      <c r="N417" s="148">
        <v>548</v>
      </c>
      <c r="O417" s="148">
        <v>9132</v>
      </c>
      <c r="P417" s="148">
        <v>100</v>
      </c>
      <c r="Q417" s="148">
        <v>25</v>
      </c>
      <c r="R417" s="100">
        <v>0.56471202047098257</v>
      </c>
      <c r="S417" s="100">
        <v>0.51170890338774089</v>
      </c>
      <c r="T417" s="100">
        <v>7.2698247280101984E-3</v>
      </c>
      <c r="U417" s="100">
        <v>0.30568430473489649</v>
      </c>
      <c r="W417" s="148">
        <v>13.384290478021775</v>
      </c>
      <c r="X417" s="149">
        <v>500.0987855534093</v>
      </c>
      <c r="Y417" s="149">
        <v>13.414179558222862</v>
      </c>
      <c r="Z417" s="149">
        <v>607.52368192761094</v>
      </c>
      <c r="AA417" s="149">
        <v>2.9889080201087381E-2</v>
      </c>
      <c r="AB417" s="149">
        <v>107.42489637420164</v>
      </c>
      <c r="AD417" s="163">
        <f t="shared" si="36"/>
        <v>1337928.9490166241</v>
      </c>
      <c r="AE417" s="163">
        <f t="shared" si="41"/>
        <v>1340810.4321403585</v>
      </c>
      <c r="AF417" s="163">
        <f t="shared" si="37"/>
        <v>2881.4831237345365</v>
      </c>
      <c r="AH417" s="165">
        <f t="shared" si="38"/>
        <v>0</v>
      </c>
      <c r="AI417" s="165">
        <f t="shared" si="39"/>
        <v>1</v>
      </c>
      <c r="AJ417" s="165">
        <f t="shared" si="40"/>
        <v>1</v>
      </c>
    </row>
    <row r="418" spans="1:36" x14ac:dyDescent="0.25">
      <c r="A418" s="47">
        <v>413</v>
      </c>
      <c r="C418" s="100">
        <v>6.9505168104049275E-3</v>
      </c>
      <c r="D418" s="100">
        <v>1.3409484093655055E-2</v>
      </c>
      <c r="E418" s="100">
        <v>7.223947202168183E-5</v>
      </c>
      <c r="F418" s="100">
        <v>0</v>
      </c>
      <c r="G418" s="100">
        <v>0.04</v>
      </c>
      <c r="H418" s="100">
        <v>3.7417663718882443E-2</v>
      </c>
      <c r="I418" s="100">
        <v>2.5496231708073913E-2</v>
      </c>
      <c r="J418" s="100">
        <v>7.1214038276825598E-3</v>
      </c>
      <c r="K418" s="100">
        <v>5.7682820038231775E-3</v>
      </c>
      <c r="L418" s="148">
        <v>92.438280187714923</v>
      </c>
      <c r="M418" s="148">
        <v>120</v>
      </c>
      <c r="N418" s="148">
        <v>548</v>
      </c>
      <c r="O418" s="148">
        <v>9132</v>
      </c>
      <c r="P418" s="148">
        <v>100</v>
      </c>
      <c r="Q418" s="148">
        <v>25</v>
      </c>
      <c r="R418" s="100">
        <v>0.65521021143479641</v>
      </c>
      <c r="S418" s="100">
        <v>0.80717203463656328</v>
      </c>
      <c r="T418" s="100">
        <v>2.8907744471635702E-2</v>
      </c>
      <c r="U418" s="100">
        <v>0.18306028747858705</v>
      </c>
      <c r="W418" s="148">
        <v>14.539950690890395</v>
      </c>
      <c r="X418" s="149">
        <v>511.92728115664789</v>
      </c>
      <c r="Y418" s="149">
        <v>14.571842368046289</v>
      </c>
      <c r="Z418" s="149">
        <v>612.83153003738323</v>
      </c>
      <c r="AA418" s="149">
        <v>3.1891677155893916E-2</v>
      </c>
      <c r="AB418" s="149">
        <v>100.90424888073534</v>
      </c>
      <c r="AD418" s="163">
        <f t="shared" si="36"/>
        <v>1453483.1418078828</v>
      </c>
      <c r="AE418" s="163">
        <f t="shared" si="41"/>
        <v>1456571.4052745916</v>
      </c>
      <c r="AF418" s="163">
        <f t="shared" si="37"/>
        <v>3088.2634667086563</v>
      </c>
      <c r="AH418" s="165">
        <f t="shared" si="38"/>
        <v>0</v>
      </c>
      <c r="AI418" s="165">
        <f t="shared" si="39"/>
        <v>1</v>
      </c>
      <c r="AJ418" s="165">
        <f t="shared" si="40"/>
        <v>1</v>
      </c>
    </row>
    <row r="419" spans="1:36" x14ac:dyDescent="0.25">
      <c r="A419" s="47">
        <v>414</v>
      </c>
      <c r="C419" s="100">
        <v>3.8459282139915495E-3</v>
      </c>
      <c r="D419" s="100">
        <v>9.6220323798088519E-3</v>
      </c>
      <c r="E419" s="100">
        <v>1.5138729452757183E-4</v>
      </c>
      <c r="F419" s="100">
        <v>0</v>
      </c>
      <c r="G419" s="100">
        <v>0.04</v>
      </c>
      <c r="H419" s="100">
        <v>3.7417663718882443E-2</v>
      </c>
      <c r="I419" s="100">
        <v>2.5496231708073913E-2</v>
      </c>
      <c r="J419" s="100">
        <v>7.1214038276825598E-3</v>
      </c>
      <c r="K419" s="100">
        <v>5.7682820038231775E-3</v>
      </c>
      <c r="L419" s="148">
        <v>92.438280187714923</v>
      </c>
      <c r="M419" s="148">
        <v>120</v>
      </c>
      <c r="N419" s="148">
        <v>548</v>
      </c>
      <c r="O419" s="148">
        <v>9132</v>
      </c>
      <c r="P419" s="148">
        <v>100</v>
      </c>
      <c r="Q419" s="148">
        <v>25</v>
      </c>
      <c r="R419" s="100">
        <v>0.52559443298449349</v>
      </c>
      <c r="S419" s="100">
        <v>0.79064361639110803</v>
      </c>
      <c r="T419" s="100">
        <v>0.68083340674074133</v>
      </c>
      <c r="U419" s="100">
        <v>0.99992426498134424</v>
      </c>
      <c r="W419" s="148">
        <v>15.137646339668537</v>
      </c>
      <c r="X419" s="149">
        <v>487.52045657841245</v>
      </c>
      <c r="Y419" s="149">
        <v>15.183448755035538</v>
      </c>
      <c r="Z419" s="149">
        <v>603.30118009450496</v>
      </c>
      <c r="AA419" s="149">
        <v>4.5802415367001359E-2</v>
      </c>
      <c r="AB419" s="149">
        <v>115.78072351609251</v>
      </c>
      <c r="AD419" s="163">
        <f t="shared" si="36"/>
        <v>1513277.1135102753</v>
      </c>
      <c r="AE419" s="163">
        <f t="shared" si="41"/>
        <v>1517741.5743234593</v>
      </c>
      <c r="AF419" s="163">
        <f t="shared" si="37"/>
        <v>4464.4608131840432</v>
      </c>
      <c r="AH419" s="165">
        <f t="shared" si="38"/>
        <v>0</v>
      </c>
      <c r="AI419" s="165">
        <f t="shared" si="39"/>
        <v>1</v>
      </c>
      <c r="AJ419" s="165">
        <f t="shared" si="40"/>
        <v>1</v>
      </c>
    </row>
    <row r="420" spans="1:36" x14ac:dyDescent="0.25">
      <c r="A420" s="47">
        <v>415</v>
      </c>
      <c r="C420" s="100">
        <v>6.1261755279770069E-3</v>
      </c>
      <c r="D420" s="100">
        <v>1.3257580401993541E-2</v>
      </c>
      <c r="E420" s="100">
        <v>1.6763778131734242E-4</v>
      </c>
      <c r="F420" s="100">
        <v>0</v>
      </c>
      <c r="G420" s="100">
        <v>0.04</v>
      </c>
      <c r="H420" s="100">
        <v>3.7417663718882443E-2</v>
      </c>
      <c r="I420" s="100">
        <v>2.5496231708073913E-2</v>
      </c>
      <c r="J420" s="100">
        <v>7.1214038276825598E-3</v>
      </c>
      <c r="K420" s="100">
        <v>5.7682820038231775E-3</v>
      </c>
      <c r="L420" s="148">
        <v>92.438280187714923</v>
      </c>
      <c r="M420" s="148">
        <v>120</v>
      </c>
      <c r="N420" s="148">
        <v>548</v>
      </c>
      <c r="O420" s="148">
        <v>9132</v>
      </c>
      <c r="P420" s="148">
        <v>100</v>
      </c>
      <c r="Q420" s="148">
        <v>25</v>
      </c>
      <c r="R420" s="100">
        <v>0.29851481143342434</v>
      </c>
      <c r="S420" s="100">
        <v>0.92810972532159408</v>
      </c>
      <c r="T420" s="100">
        <v>0.78909214575633102</v>
      </c>
      <c r="U420" s="100">
        <v>1.6825168594031568E-4</v>
      </c>
      <c r="W420" s="148">
        <v>15.014895239185128</v>
      </c>
      <c r="X420" s="149">
        <v>523.2826259998667</v>
      </c>
      <c r="Y420" s="149">
        <v>15.072470626170929</v>
      </c>
      <c r="Z420" s="149">
        <v>609.15841202052593</v>
      </c>
      <c r="AA420" s="149">
        <v>5.7575386985801558E-2</v>
      </c>
      <c r="AB420" s="149">
        <v>85.875786020659234</v>
      </c>
      <c r="AD420" s="163">
        <f t="shared" si="36"/>
        <v>1500966.241292513</v>
      </c>
      <c r="AE420" s="163">
        <f t="shared" si="41"/>
        <v>1506637.9042050724</v>
      </c>
      <c r="AF420" s="163">
        <f t="shared" si="37"/>
        <v>5671.6629125594973</v>
      </c>
      <c r="AH420" s="165">
        <f t="shared" si="38"/>
        <v>0</v>
      </c>
      <c r="AI420" s="165">
        <f t="shared" si="39"/>
        <v>1</v>
      </c>
      <c r="AJ420" s="165">
        <f t="shared" si="40"/>
        <v>1</v>
      </c>
    </row>
    <row r="421" spans="1:36" x14ac:dyDescent="0.25">
      <c r="A421" s="47">
        <v>416</v>
      </c>
      <c r="C421" s="100">
        <v>5.3241347490234937E-3</v>
      </c>
      <c r="D421" s="100">
        <v>1.0294365731461235E-2</v>
      </c>
      <c r="E421" s="100">
        <v>3.5245671555073077E-4</v>
      </c>
      <c r="F421" s="100">
        <v>0</v>
      </c>
      <c r="G421" s="100">
        <v>0.04</v>
      </c>
      <c r="H421" s="100">
        <v>3.7417663718882443E-2</v>
      </c>
      <c r="I421" s="100">
        <v>2.5496231708073913E-2</v>
      </c>
      <c r="J421" s="100">
        <v>7.1214038276825598E-3</v>
      </c>
      <c r="K421" s="100">
        <v>5.7682820038231775E-3</v>
      </c>
      <c r="L421" s="148">
        <v>92.438280187714923</v>
      </c>
      <c r="M421" s="148">
        <v>120</v>
      </c>
      <c r="N421" s="148">
        <v>548</v>
      </c>
      <c r="O421" s="148">
        <v>9132</v>
      </c>
      <c r="P421" s="148">
        <v>100</v>
      </c>
      <c r="Q421" s="148">
        <v>25</v>
      </c>
      <c r="R421" s="100">
        <v>0.75120488724959678</v>
      </c>
      <c r="S421" s="100">
        <v>0.84017624085359532</v>
      </c>
      <c r="T421" s="100">
        <v>5.7486747605358498E-5</v>
      </c>
      <c r="U421" s="100">
        <v>0.17793210579407936</v>
      </c>
      <c r="W421" s="148">
        <v>13.932243014224122</v>
      </c>
      <c r="X421" s="149">
        <v>487.93960126820161</v>
      </c>
      <c r="Y421" s="149">
        <v>13.950528576994445</v>
      </c>
      <c r="Z421" s="149">
        <v>601.46422863687928</v>
      </c>
      <c r="AA421" s="149">
        <v>1.8285562770323338E-2</v>
      </c>
      <c r="AB421" s="149">
        <v>113.52462736867767</v>
      </c>
      <c r="AD421" s="163">
        <f t="shared" si="36"/>
        <v>1392736.3618211441</v>
      </c>
      <c r="AE421" s="163">
        <f t="shared" si="41"/>
        <v>1394451.3934708077</v>
      </c>
      <c r="AF421" s="163">
        <f t="shared" si="37"/>
        <v>1715.031649663656</v>
      </c>
      <c r="AH421" s="165">
        <f t="shared" si="38"/>
        <v>0</v>
      </c>
      <c r="AI421" s="165">
        <f t="shared" si="39"/>
        <v>1</v>
      </c>
      <c r="AJ421" s="165">
        <f t="shared" si="40"/>
        <v>1</v>
      </c>
    </row>
    <row r="422" spans="1:36" x14ac:dyDescent="0.25">
      <c r="A422" s="47">
        <v>417</v>
      </c>
      <c r="C422" s="100">
        <v>5.6399740666122078E-3</v>
      </c>
      <c r="D422" s="100">
        <v>1.1576225421289776E-2</v>
      </c>
      <c r="E422" s="100">
        <v>2.3729313288733955E-4</v>
      </c>
      <c r="F422" s="100">
        <v>0</v>
      </c>
      <c r="G422" s="100">
        <v>0.04</v>
      </c>
      <c r="H422" s="100">
        <v>3.7417663718882443E-2</v>
      </c>
      <c r="I422" s="100">
        <v>2.5496231708073913E-2</v>
      </c>
      <c r="J422" s="100">
        <v>7.1214038276825598E-3</v>
      </c>
      <c r="K422" s="100">
        <v>5.7682820038231775E-3</v>
      </c>
      <c r="L422" s="148">
        <v>92.438280187714923</v>
      </c>
      <c r="M422" s="148">
        <v>120</v>
      </c>
      <c r="N422" s="148">
        <v>548</v>
      </c>
      <c r="O422" s="148">
        <v>9132</v>
      </c>
      <c r="P422" s="148">
        <v>100</v>
      </c>
      <c r="Q422" s="148">
        <v>25</v>
      </c>
      <c r="R422" s="100">
        <v>0.74248445978163091</v>
      </c>
      <c r="S422" s="100">
        <v>2.6342979002041491E-2</v>
      </c>
      <c r="T422" s="100">
        <v>0.63227921625043959</v>
      </c>
      <c r="U422" s="100">
        <v>0.96301963165837912</v>
      </c>
      <c r="W422" s="148">
        <v>14.440379996574432</v>
      </c>
      <c r="X422" s="149">
        <v>491.64667060805368</v>
      </c>
      <c r="Y422" s="149">
        <v>14.489415633026043</v>
      </c>
      <c r="Z422" s="149">
        <v>603.53123491286306</v>
      </c>
      <c r="AA422" s="149">
        <v>4.9035636451611353E-2</v>
      </c>
      <c r="AB422" s="149">
        <v>111.88456430480937</v>
      </c>
      <c r="AD422" s="163">
        <f t="shared" si="36"/>
        <v>1443546.3529868352</v>
      </c>
      <c r="AE422" s="163">
        <f t="shared" si="41"/>
        <v>1448338.0320676914</v>
      </c>
      <c r="AF422" s="163">
        <f t="shared" si="37"/>
        <v>4791.6790808563255</v>
      </c>
      <c r="AH422" s="165">
        <f t="shared" si="38"/>
        <v>0</v>
      </c>
      <c r="AI422" s="165">
        <f t="shared" si="39"/>
        <v>1</v>
      </c>
      <c r="AJ422" s="165">
        <f t="shared" si="40"/>
        <v>1</v>
      </c>
    </row>
    <row r="423" spans="1:36" x14ac:dyDescent="0.25">
      <c r="A423" s="47">
        <v>418</v>
      </c>
      <c r="C423" s="100">
        <v>6.8273853919487149E-3</v>
      </c>
      <c r="D423" s="100">
        <v>1.1294866886412602E-2</v>
      </c>
      <c r="E423" s="100">
        <v>8.6493226253347099E-7</v>
      </c>
      <c r="F423" s="100">
        <v>0</v>
      </c>
      <c r="G423" s="100">
        <v>0.04</v>
      </c>
      <c r="H423" s="100">
        <v>3.7417663718882443E-2</v>
      </c>
      <c r="I423" s="100">
        <v>2.5496231708073913E-2</v>
      </c>
      <c r="J423" s="100">
        <v>7.1214038276825598E-3</v>
      </c>
      <c r="K423" s="100">
        <v>5.7682820038231775E-3</v>
      </c>
      <c r="L423" s="148">
        <v>92.438280187714923</v>
      </c>
      <c r="M423" s="148">
        <v>120</v>
      </c>
      <c r="N423" s="148">
        <v>548</v>
      </c>
      <c r="O423" s="148">
        <v>9132</v>
      </c>
      <c r="P423" s="148">
        <v>100</v>
      </c>
      <c r="Q423" s="148">
        <v>25</v>
      </c>
      <c r="R423" s="100">
        <v>0.24691146292938976</v>
      </c>
      <c r="S423" s="100">
        <v>0.81739342901227585</v>
      </c>
      <c r="T423" s="100">
        <v>0.98151256288763233</v>
      </c>
      <c r="U423" s="100">
        <v>0.69333243106457054</v>
      </c>
      <c r="W423" s="148">
        <v>13.963356887021236</v>
      </c>
      <c r="X423" s="149">
        <v>473.38865954119996</v>
      </c>
      <c r="Y423" s="149">
        <v>13.994292825847735</v>
      </c>
      <c r="Z423" s="149">
        <v>592.67687719612263</v>
      </c>
      <c r="AA423" s="149">
        <v>3.0935938826498699E-2</v>
      </c>
      <c r="AB423" s="149">
        <v>119.28821765492268</v>
      </c>
      <c r="AD423" s="163">
        <f t="shared" si="36"/>
        <v>1395862.3000425824</v>
      </c>
      <c r="AE423" s="163">
        <f t="shared" si="41"/>
        <v>1398836.6057075772</v>
      </c>
      <c r="AF423" s="163">
        <f t="shared" si="37"/>
        <v>2974.3056649949472</v>
      </c>
      <c r="AH423" s="165">
        <f t="shared" si="38"/>
        <v>0</v>
      </c>
      <c r="AI423" s="165">
        <f t="shared" si="39"/>
        <v>1</v>
      </c>
      <c r="AJ423" s="165">
        <f t="shared" si="40"/>
        <v>1</v>
      </c>
    </row>
    <row r="424" spans="1:36" x14ac:dyDescent="0.25">
      <c r="A424" s="47">
        <v>419</v>
      </c>
      <c r="C424" s="100">
        <v>3.738173290319162E-3</v>
      </c>
      <c r="D424" s="100">
        <v>1.3272519386589354E-2</v>
      </c>
      <c r="E424" s="100">
        <v>2.5687408056940253E-4</v>
      </c>
      <c r="F424" s="100">
        <v>0</v>
      </c>
      <c r="G424" s="100">
        <v>0.04</v>
      </c>
      <c r="H424" s="100">
        <v>3.7417663718882443E-2</v>
      </c>
      <c r="I424" s="100">
        <v>2.5496231708073913E-2</v>
      </c>
      <c r="J424" s="100">
        <v>7.1214038276825598E-3</v>
      </c>
      <c r="K424" s="100">
        <v>5.7682820038231775E-3</v>
      </c>
      <c r="L424" s="148">
        <v>92.438280187714923</v>
      </c>
      <c r="M424" s="148">
        <v>120</v>
      </c>
      <c r="N424" s="148">
        <v>548</v>
      </c>
      <c r="O424" s="148">
        <v>9132</v>
      </c>
      <c r="P424" s="148">
        <v>100</v>
      </c>
      <c r="Q424" s="148">
        <v>25</v>
      </c>
      <c r="R424" s="100">
        <v>0.64663968944067318</v>
      </c>
      <c r="S424" s="100">
        <v>0.14144915052317747</v>
      </c>
      <c r="T424" s="100">
        <v>0.98508590998801859</v>
      </c>
      <c r="U424" s="100">
        <v>0.86634223607761807</v>
      </c>
      <c r="W424" s="148">
        <v>14.932011118145361</v>
      </c>
      <c r="X424" s="149">
        <v>506.65777650573517</v>
      </c>
      <c r="Y424" s="149">
        <v>14.959465165672691</v>
      </c>
      <c r="Z424" s="149">
        <v>613.30604960617291</v>
      </c>
      <c r="AA424" s="149">
        <v>2.7454047527330161E-2</v>
      </c>
      <c r="AB424" s="149">
        <v>106.64827310043773</v>
      </c>
      <c r="AD424" s="163">
        <f t="shared" si="36"/>
        <v>1492694.4540380305</v>
      </c>
      <c r="AE424" s="163">
        <f t="shared" si="41"/>
        <v>1495333.210517663</v>
      </c>
      <c r="AF424" s="163">
        <f t="shared" si="37"/>
        <v>2638.7564796325787</v>
      </c>
      <c r="AH424" s="165">
        <f t="shared" si="38"/>
        <v>0</v>
      </c>
      <c r="AI424" s="165">
        <f t="shared" si="39"/>
        <v>1</v>
      </c>
      <c r="AJ424" s="165">
        <f t="shared" si="40"/>
        <v>1</v>
      </c>
    </row>
    <row r="425" spans="1:36" x14ac:dyDescent="0.25">
      <c r="A425" s="47">
        <v>420</v>
      </c>
      <c r="C425" s="100">
        <v>5.7566728937424871E-3</v>
      </c>
      <c r="D425" s="100">
        <v>1.1139935303757252E-2</v>
      </c>
      <c r="E425" s="100">
        <v>1.2647998210657541E-4</v>
      </c>
      <c r="F425" s="100">
        <v>0</v>
      </c>
      <c r="G425" s="100">
        <v>0.04</v>
      </c>
      <c r="H425" s="100">
        <v>3.7417663718882443E-2</v>
      </c>
      <c r="I425" s="100">
        <v>2.5496231708073913E-2</v>
      </c>
      <c r="J425" s="100">
        <v>7.1214038276825598E-3</v>
      </c>
      <c r="K425" s="100">
        <v>5.7682820038231775E-3</v>
      </c>
      <c r="L425" s="148">
        <v>92.438280187714923</v>
      </c>
      <c r="M425" s="148">
        <v>120</v>
      </c>
      <c r="N425" s="148">
        <v>548</v>
      </c>
      <c r="O425" s="148">
        <v>9132</v>
      </c>
      <c r="P425" s="148">
        <v>100</v>
      </c>
      <c r="Q425" s="148">
        <v>25</v>
      </c>
      <c r="R425" s="100">
        <v>0.83293324829112869</v>
      </c>
      <c r="S425" s="100">
        <v>0.46365058252630592</v>
      </c>
      <c r="T425" s="100">
        <v>0.99200441688194951</v>
      </c>
      <c r="U425" s="100">
        <v>2.6548571104591332E-12</v>
      </c>
      <c r="W425" s="148">
        <v>14.181333088600834</v>
      </c>
      <c r="X425" s="149">
        <v>480.34907030144996</v>
      </c>
      <c r="Y425" s="149">
        <v>14.213689268568114</v>
      </c>
      <c r="Z425" s="149">
        <v>594.45661454160154</v>
      </c>
      <c r="AA425" s="149">
        <v>3.2356179967280241E-2</v>
      </c>
      <c r="AB425" s="149">
        <v>114.10754424015158</v>
      </c>
      <c r="AD425" s="163">
        <f t="shared" si="36"/>
        <v>1417652.9597897818</v>
      </c>
      <c r="AE425" s="163">
        <f t="shared" si="41"/>
        <v>1420774.4702422698</v>
      </c>
      <c r="AF425" s="163">
        <f t="shared" si="37"/>
        <v>3121.5104524878725</v>
      </c>
      <c r="AH425" s="165">
        <f t="shared" si="38"/>
        <v>0</v>
      </c>
      <c r="AI425" s="165">
        <f t="shared" si="39"/>
        <v>1</v>
      </c>
      <c r="AJ425" s="165">
        <f t="shared" si="40"/>
        <v>1</v>
      </c>
    </row>
    <row r="426" spans="1:36" x14ac:dyDescent="0.25">
      <c r="A426" s="47">
        <v>421</v>
      </c>
      <c r="C426" s="100">
        <v>5.0289347726060977E-3</v>
      </c>
      <c r="D426" s="100">
        <v>1.1089588713218069E-2</v>
      </c>
      <c r="E426" s="100">
        <v>1.2487411340282114E-5</v>
      </c>
      <c r="F426" s="100">
        <v>0</v>
      </c>
      <c r="G426" s="100">
        <v>0.04</v>
      </c>
      <c r="H426" s="100">
        <v>3.7417663718882443E-2</v>
      </c>
      <c r="I426" s="100">
        <v>2.5496231708073913E-2</v>
      </c>
      <c r="J426" s="100">
        <v>7.1214038276825598E-3</v>
      </c>
      <c r="K426" s="100">
        <v>5.7682820038231775E-3</v>
      </c>
      <c r="L426" s="148">
        <v>92.438280187714923</v>
      </c>
      <c r="M426" s="148">
        <v>120</v>
      </c>
      <c r="N426" s="148">
        <v>548</v>
      </c>
      <c r="O426" s="148">
        <v>9132</v>
      </c>
      <c r="P426" s="148">
        <v>100</v>
      </c>
      <c r="Q426" s="148">
        <v>25</v>
      </c>
      <c r="R426" s="100">
        <v>0.6427538064941889</v>
      </c>
      <c r="S426" s="100">
        <v>0.72801677490095562</v>
      </c>
      <c r="T426" s="100">
        <v>0.7173769976382347</v>
      </c>
      <c r="U426" s="100">
        <v>9.5679128144459597E-8</v>
      </c>
      <c r="W426" s="148">
        <v>15.05640048070604</v>
      </c>
      <c r="X426" s="149">
        <v>556.29392152611138</v>
      </c>
      <c r="Y426" s="149">
        <v>15.109263642174929</v>
      </c>
      <c r="Z426" s="149">
        <v>634.51941896608639</v>
      </c>
      <c r="AA426" s="149">
        <v>5.2863161468888364E-2</v>
      </c>
      <c r="AB426" s="149">
        <v>78.225497439975015</v>
      </c>
      <c r="AD426" s="163">
        <f t="shared" si="36"/>
        <v>1505083.7541490779</v>
      </c>
      <c r="AE426" s="163">
        <f t="shared" si="41"/>
        <v>1510291.8447985267</v>
      </c>
      <c r="AF426" s="163">
        <f t="shared" si="37"/>
        <v>5208.0906494488618</v>
      </c>
      <c r="AH426" s="165">
        <f t="shared" si="38"/>
        <v>0</v>
      </c>
      <c r="AI426" s="165">
        <f t="shared" si="39"/>
        <v>1</v>
      </c>
      <c r="AJ426" s="165">
        <f t="shared" si="40"/>
        <v>1</v>
      </c>
    </row>
    <row r="427" spans="1:36" x14ac:dyDescent="0.25">
      <c r="A427" s="47">
        <v>422</v>
      </c>
      <c r="C427" s="100">
        <v>7.5679532933340399E-3</v>
      </c>
      <c r="D427" s="100">
        <v>1.3304518743949223E-2</v>
      </c>
      <c r="E427" s="100">
        <v>1.4756809247917779E-4</v>
      </c>
      <c r="F427" s="100">
        <v>0</v>
      </c>
      <c r="G427" s="100">
        <v>0.04</v>
      </c>
      <c r="H427" s="100">
        <v>3.7417663718882443E-2</v>
      </c>
      <c r="I427" s="100">
        <v>2.5496231708073913E-2</v>
      </c>
      <c r="J427" s="100">
        <v>7.1214038276825598E-3</v>
      </c>
      <c r="K427" s="100">
        <v>5.7682820038231775E-3</v>
      </c>
      <c r="L427" s="148">
        <v>92.438280187714923</v>
      </c>
      <c r="M427" s="148">
        <v>120</v>
      </c>
      <c r="N427" s="148">
        <v>548</v>
      </c>
      <c r="O427" s="148">
        <v>9132</v>
      </c>
      <c r="P427" s="148">
        <v>100</v>
      </c>
      <c r="Q427" s="148">
        <v>25</v>
      </c>
      <c r="R427" s="100">
        <v>0.64144409260148727</v>
      </c>
      <c r="S427" s="100">
        <v>0.30320617819133228</v>
      </c>
      <c r="T427" s="100">
        <v>0.93603275636813932</v>
      </c>
      <c r="U427" s="100">
        <v>4.6010713533309839E-12</v>
      </c>
      <c r="W427" s="148">
        <v>14.246024864432208</v>
      </c>
      <c r="X427" s="149">
        <v>518.71791902421478</v>
      </c>
      <c r="Y427" s="149">
        <v>14.28494493623646</v>
      </c>
      <c r="Z427" s="149">
        <v>623.26329019487821</v>
      </c>
      <c r="AA427" s="149">
        <v>3.8920071804252387E-2</v>
      </c>
      <c r="AB427" s="149">
        <v>104.54537117066343</v>
      </c>
      <c r="AD427" s="163">
        <f t="shared" si="36"/>
        <v>1424083.7685241967</v>
      </c>
      <c r="AE427" s="163">
        <f t="shared" si="41"/>
        <v>1427871.2303334512</v>
      </c>
      <c r="AF427" s="163">
        <f t="shared" si="37"/>
        <v>3787.4618092545752</v>
      </c>
      <c r="AH427" s="165">
        <f t="shared" si="38"/>
        <v>0</v>
      </c>
      <c r="AI427" s="165">
        <f t="shared" si="39"/>
        <v>1</v>
      </c>
      <c r="AJ427" s="165">
        <f t="shared" si="40"/>
        <v>1</v>
      </c>
    </row>
    <row r="428" spans="1:36" x14ac:dyDescent="0.25">
      <c r="A428" s="47">
        <v>423</v>
      </c>
      <c r="C428" s="100">
        <v>3.1891620565991019E-3</v>
      </c>
      <c r="D428" s="100">
        <v>1.1545194784719307E-2</v>
      </c>
      <c r="E428" s="100">
        <v>7.8759577900017814E-6</v>
      </c>
      <c r="F428" s="100">
        <v>0</v>
      </c>
      <c r="G428" s="100">
        <v>0.04</v>
      </c>
      <c r="H428" s="100">
        <v>3.7417663718882443E-2</v>
      </c>
      <c r="I428" s="100">
        <v>2.5496231708073913E-2</v>
      </c>
      <c r="J428" s="100">
        <v>7.1214038276825598E-3</v>
      </c>
      <c r="K428" s="100">
        <v>5.7682820038231775E-3</v>
      </c>
      <c r="L428" s="148">
        <v>92.438280187714923</v>
      </c>
      <c r="M428" s="148">
        <v>120</v>
      </c>
      <c r="N428" s="148">
        <v>548</v>
      </c>
      <c r="O428" s="148">
        <v>9132</v>
      </c>
      <c r="P428" s="148">
        <v>100</v>
      </c>
      <c r="Q428" s="148">
        <v>25</v>
      </c>
      <c r="R428" s="100">
        <v>0.76007730973001886</v>
      </c>
      <c r="S428" s="100">
        <v>0.9888162351559393</v>
      </c>
      <c r="T428" s="100">
        <v>9.3474331816504455E-2</v>
      </c>
      <c r="U428" s="100">
        <v>2.6985735531358693E-2</v>
      </c>
      <c r="W428" s="148">
        <v>15.071267441727827</v>
      </c>
      <c r="X428" s="149">
        <v>518.12156561940662</v>
      </c>
      <c r="Y428" s="149">
        <v>15.108845642964832</v>
      </c>
      <c r="Z428" s="149">
        <v>623.62526590073139</v>
      </c>
      <c r="AA428" s="149">
        <v>3.7578201237005615E-2</v>
      </c>
      <c r="AB428" s="149">
        <v>105.50370028132477</v>
      </c>
      <c r="AD428" s="163">
        <f t="shared" si="36"/>
        <v>1506608.6226071632</v>
      </c>
      <c r="AE428" s="163">
        <f t="shared" si="41"/>
        <v>1510260.9390305826</v>
      </c>
      <c r="AF428" s="163">
        <f t="shared" si="37"/>
        <v>3652.3164234192368</v>
      </c>
      <c r="AH428" s="165">
        <f t="shared" si="38"/>
        <v>0</v>
      </c>
      <c r="AI428" s="165">
        <f t="shared" si="39"/>
        <v>1</v>
      </c>
      <c r="AJ428" s="165">
        <f t="shared" si="40"/>
        <v>1</v>
      </c>
    </row>
    <row r="429" spans="1:36" x14ac:dyDescent="0.25">
      <c r="A429" s="47">
        <v>424</v>
      </c>
      <c r="C429" s="100">
        <v>5.3357007404973081E-3</v>
      </c>
      <c r="D429" s="100">
        <v>1.0293048544918828E-2</v>
      </c>
      <c r="E429" s="100">
        <v>3.0618698555167498E-5</v>
      </c>
      <c r="F429" s="100">
        <v>0</v>
      </c>
      <c r="G429" s="100">
        <v>0.04</v>
      </c>
      <c r="H429" s="100">
        <v>3.7417663718882443E-2</v>
      </c>
      <c r="I429" s="100">
        <v>2.5496231708073913E-2</v>
      </c>
      <c r="J429" s="100">
        <v>7.1214038276825598E-3</v>
      </c>
      <c r="K429" s="100">
        <v>5.7682820038231775E-3</v>
      </c>
      <c r="L429" s="148">
        <v>92.438280187714923</v>
      </c>
      <c r="M429" s="148">
        <v>120</v>
      </c>
      <c r="N429" s="148">
        <v>548</v>
      </c>
      <c r="O429" s="148">
        <v>9132</v>
      </c>
      <c r="P429" s="148">
        <v>100</v>
      </c>
      <c r="Q429" s="148">
        <v>25</v>
      </c>
      <c r="R429" s="100">
        <v>0.61217434920930858</v>
      </c>
      <c r="S429" s="100">
        <v>0.76481562240014911</v>
      </c>
      <c r="T429" s="100">
        <v>0.47840189947391609</v>
      </c>
      <c r="U429" s="100">
        <v>0.20533322858130465</v>
      </c>
      <c r="W429" s="148">
        <v>15.289354423263031</v>
      </c>
      <c r="X429" s="149">
        <v>437.94513942695789</v>
      </c>
      <c r="Y429" s="149">
        <v>15.334896444554756</v>
      </c>
      <c r="Z429" s="149">
        <v>587.53639083475377</v>
      </c>
      <c r="AA429" s="149">
        <v>4.5542021291725021E-2</v>
      </c>
      <c r="AB429" s="149">
        <v>149.59125140779588</v>
      </c>
      <c r="AD429" s="163">
        <f t="shared" si="36"/>
        <v>1528497.4971868761</v>
      </c>
      <c r="AE429" s="163">
        <f t="shared" si="41"/>
        <v>1532902.108064641</v>
      </c>
      <c r="AF429" s="163">
        <f t="shared" si="37"/>
        <v>4404.6108777647059</v>
      </c>
      <c r="AH429" s="165">
        <f t="shared" si="38"/>
        <v>0</v>
      </c>
      <c r="AI429" s="165">
        <f t="shared" si="39"/>
        <v>1</v>
      </c>
      <c r="AJ429" s="165">
        <f t="shared" si="40"/>
        <v>1</v>
      </c>
    </row>
    <row r="430" spans="1:36" x14ac:dyDescent="0.25">
      <c r="A430" s="47">
        <v>425</v>
      </c>
      <c r="C430" s="100">
        <v>3.7238451123979485E-3</v>
      </c>
      <c r="D430" s="100">
        <v>8.8767298437130888E-3</v>
      </c>
      <c r="E430" s="100">
        <v>6.0906512590433847E-5</v>
      </c>
      <c r="F430" s="100">
        <v>0</v>
      </c>
      <c r="G430" s="100">
        <v>0.04</v>
      </c>
      <c r="H430" s="100">
        <v>3.7417663718882443E-2</v>
      </c>
      <c r="I430" s="100">
        <v>2.5496231708073913E-2</v>
      </c>
      <c r="J430" s="100">
        <v>7.1214038276825598E-3</v>
      </c>
      <c r="K430" s="100">
        <v>5.7682820038231775E-3</v>
      </c>
      <c r="L430" s="148">
        <v>92.438280187714923</v>
      </c>
      <c r="M430" s="148">
        <v>120</v>
      </c>
      <c r="N430" s="148">
        <v>548</v>
      </c>
      <c r="O430" s="148">
        <v>9132</v>
      </c>
      <c r="P430" s="148">
        <v>100</v>
      </c>
      <c r="Q430" s="148">
        <v>25</v>
      </c>
      <c r="R430" s="100">
        <v>0.54095301491628056</v>
      </c>
      <c r="S430" s="100">
        <v>0.11764679830131898</v>
      </c>
      <c r="T430" s="100">
        <v>3.0411082026520864E-2</v>
      </c>
      <c r="U430" s="100">
        <v>3.9152434351065414E-4</v>
      </c>
      <c r="W430" s="148">
        <v>14.33882511706701</v>
      </c>
      <c r="X430" s="149">
        <v>559.62886426632588</v>
      </c>
      <c r="Y430" s="149">
        <v>14.401892671361736</v>
      </c>
      <c r="Z430" s="149">
        <v>620.5025894086491</v>
      </c>
      <c r="AA430" s="149">
        <v>6.306755429472588E-2</v>
      </c>
      <c r="AB430" s="149">
        <v>60.873725142323224</v>
      </c>
      <c r="AD430" s="163">
        <f t="shared" si="36"/>
        <v>1433322.8828424348</v>
      </c>
      <c r="AE430" s="163">
        <f t="shared" si="41"/>
        <v>1439568.764546765</v>
      </c>
      <c r="AF430" s="163">
        <f t="shared" si="37"/>
        <v>6245.8817043302643</v>
      </c>
      <c r="AH430" s="165">
        <f t="shared" si="38"/>
        <v>0</v>
      </c>
      <c r="AI430" s="165">
        <f t="shared" si="39"/>
        <v>1</v>
      </c>
      <c r="AJ430" s="165">
        <f t="shared" si="40"/>
        <v>1</v>
      </c>
    </row>
    <row r="431" spans="1:36" x14ac:dyDescent="0.25">
      <c r="A431" s="47">
        <v>426</v>
      </c>
      <c r="C431" s="100">
        <v>3.795122665424915E-3</v>
      </c>
      <c r="D431" s="100">
        <v>1.4377370327487649E-2</v>
      </c>
      <c r="E431" s="100">
        <v>6.4879400400858153E-5</v>
      </c>
      <c r="F431" s="100">
        <v>0</v>
      </c>
      <c r="G431" s="100">
        <v>0.04</v>
      </c>
      <c r="H431" s="100">
        <v>3.7417663718882443E-2</v>
      </c>
      <c r="I431" s="100">
        <v>2.5496231708073913E-2</v>
      </c>
      <c r="J431" s="100">
        <v>7.1214038276825598E-3</v>
      </c>
      <c r="K431" s="100">
        <v>5.7682820038231775E-3</v>
      </c>
      <c r="L431" s="148">
        <v>92.438280187714923</v>
      </c>
      <c r="M431" s="148">
        <v>120</v>
      </c>
      <c r="N431" s="148">
        <v>548</v>
      </c>
      <c r="O431" s="148">
        <v>9132</v>
      </c>
      <c r="P431" s="148">
        <v>100</v>
      </c>
      <c r="Q431" s="148">
        <v>25</v>
      </c>
      <c r="R431" s="100">
        <v>0.60367721375145633</v>
      </c>
      <c r="S431" s="100">
        <v>0.99482616544239355</v>
      </c>
      <c r="T431" s="100">
        <v>0.71230369118804027</v>
      </c>
      <c r="U431" s="100">
        <v>1.3501868480895589E-2</v>
      </c>
      <c r="W431" s="148">
        <v>14.474055539604294</v>
      </c>
      <c r="X431" s="149">
        <v>503.78172055404104</v>
      </c>
      <c r="Y431" s="149">
        <v>14.498533115622275</v>
      </c>
      <c r="Z431" s="149">
        <v>619.26822410035129</v>
      </c>
      <c r="AA431" s="149">
        <v>2.4477576017980951E-2</v>
      </c>
      <c r="AB431" s="149">
        <v>115.48650354631025</v>
      </c>
      <c r="AD431" s="163">
        <f t="shared" si="36"/>
        <v>1446901.7722398753</v>
      </c>
      <c r="AE431" s="163">
        <f t="shared" si="41"/>
        <v>1449234.0433381272</v>
      </c>
      <c r="AF431" s="163">
        <f t="shared" si="37"/>
        <v>2332.2710982517847</v>
      </c>
      <c r="AH431" s="165">
        <f t="shared" si="38"/>
        <v>0</v>
      </c>
      <c r="AI431" s="165">
        <f t="shared" si="39"/>
        <v>1</v>
      </c>
      <c r="AJ431" s="165">
        <f t="shared" si="40"/>
        <v>1</v>
      </c>
    </row>
    <row r="432" spans="1:36" x14ac:dyDescent="0.25">
      <c r="A432" s="47">
        <v>427</v>
      </c>
      <c r="C432" s="100">
        <v>3.5839078800904119E-3</v>
      </c>
      <c r="D432" s="100">
        <v>1.2429658305498914E-2</v>
      </c>
      <c r="E432" s="100">
        <v>6.1156224253452784E-6</v>
      </c>
      <c r="F432" s="100">
        <v>0</v>
      </c>
      <c r="G432" s="100">
        <v>0.04</v>
      </c>
      <c r="H432" s="100">
        <v>3.7417663718882443E-2</v>
      </c>
      <c r="I432" s="100">
        <v>2.5496231708073913E-2</v>
      </c>
      <c r="J432" s="100">
        <v>7.1214038276825598E-3</v>
      </c>
      <c r="K432" s="100">
        <v>5.7682820038231775E-3</v>
      </c>
      <c r="L432" s="148">
        <v>92.438280187714923</v>
      </c>
      <c r="M432" s="148">
        <v>120</v>
      </c>
      <c r="N432" s="148">
        <v>548</v>
      </c>
      <c r="O432" s="148">
        <v>9132</v>
      </c>
      <c r="P432" s="148">
        <v>100</v>
      </c>
      <c r="Q432" s="148">
        <v>25</v>
      </c>
      <c r="R432" s="100">
        <v>0.74907055536402956</v>
      </c>
      <c r="S432" s="100">
        <v>0.91134804987914753</v>
      </c>
      <c r="T432" s="100">
        <v>0.55394598348563762</v>
      </c>
      <c r="U432" s="100">
        <v>7.3935377973563669E-7</v>
      </c>
      <c r="W432" s="148">
        <v>14.068727690154928</v>
      </c>
      <c r="X432" s="149">
        <v>579.542995629556</v>
      </c>
      <c r="Y432" s="149">
        <v>14.112355186776771</v>
      </c>
      <c r="Z432" s="149">
        <v>635.77844591892836</v>
      </c>
      <c r="AA432" s="149">
        <v>4.3627496621843065E-2</v>
      </c>
      <c r="AB432" s="149">
        <v>56.235450289372352</v>
      </c>
      <c r="AD432" s="163">
        <f t="shared" si="36"/>
        <v>1406293.2260198633</v>
      </c>
      <c r="AE432" s="163">
        <f t="shared" si="41"/>
        <v>1410599.740231758</v>
      </c>
      <c r="AF432" s="163">
        <f t="shared" si="37"/>
        <v>4306.5142118949343</v>
      </c>
      <c r="AH432" s="165">
        <f t="shared" si="38"/>
        <v>0</v>
      </c>
      <c r="AI432" s="165">
        <f t="shared" si="39"/>
        <v>1</v>
      </c>
      <c r="AJ432" s="165">
        <f t="shared" si="40"/>
        <v>1</v>
      </c>
    </row>
    <row r="433" spans="1:36" x14ac:dyDescent="0.25">
      <c r="A433" s="47">
        <v>428</v>
      </c>
      <c r="C433" s="100">
        <v>4.1710738926572814E-3</v>
      </c>
      <c r="D433" s="100">
        <v>1.1271041839717685E-2</v>
      </c>
      <c r="E433" s="100">
        <v>4.4060450433027176E-5</v>
      </c>
      <c r="F433" s="100">
        <v>0</v>
      </c>
      <c r="G433" s="100">
        <v>0.04</v>
      </c>
      <c r="H433" s="100">
        <v>3.7417663718882443E-2</v>
      </c>
      <c r="I433" s="100">
        <v>2.5496231708073913E-2</v>
      </c>
      <c r="J433" s="100">
        <v>7.1214038276825598E-3</v>
      </c>
      <c r="K433" s="100">
        <v>5.7682820038231775E-3</v>
      </c>
      <c r="L433" s="148">
        <v>92.438280187714923</v>
      </c>
      <c r="M433" s="148">
        <v>120</v>
      </c>
      <c r="N433" s="148">
        <v>548</v>
      </c>
      <c r="O433" s="148">
        <v>9132</v>
      </c>
      <c r="P433" s="148">
        <v>100</v>
      </c>
      <c r="Q433" s="148">
        <v>25</v>
      </c>
      <c r="R433" s="100">
        <v>0.74098396077865747</v>
      </c>
      <c r="S433" s="100">
        <v>0.46724392722730707</v>
      </c>
      <c r="T433" s="100">
        <v>0.55111842536430777</v>
      </c>
      <c r="U433" s="100">
        <v>0.19627003587178971</v>
      </c>
      <c r="W433" s="148">
        <v>14.001455834886354</v>
      </c>
      <c r="X433" s="149">
        <v>514.99130147114795</v>
      </c>
      <c r="Y433" s="149">
        <v>14.032672506390295</v>
      </c>
      <c r="Z433" s="149">
        <v>610.39287482162479</v>
      </c>
      <c r="AA433" s="149">
        <v>3.1216671503941029E-2</v>
      </c>
      <c r="AB433" s="149">
        <v>95.401573350476838</v>
      </c>
      <c r="AD433" s="163">
        <f t="shared" si="36"/>
        <v>1399630.5921871644</v>
      </c>
      <c r="AE433" s="163">
        <f t="shared" si="41"/>
        <v>1402656.857764208</v>
      </c>
      <c r="AF433" s="163">
        <f t="shared" si="37"/>
        <v>3026.2655770436259</v>
      </c>
      <c r="AH433" s="165">
        <f t="shared" si="38"/>
        <v>0</v>
      </c>
      <c r="AI433" s="165">
        <f t="shared" si="39"/>
        <v>1</v>
      </c>
      <c r="AJ433" s="165">
        <f t="shared" si="40"/>
        <v>1</v>
      </c>
    </row>
    <row r="434" spans="1:36" x14ac:dyDescent="0.25">
      <c r="A434" s="47">
        <v>429</v>
      </c>
      <c r="C434" s="100">
        <v>5.2008963496706717E-3</v>
      </c>
      <c r="D434" s="100">
        <v>1.1188377884942376E-2</v>
      </c>
      <c r="E434" s="100">
        <v>3.8169014054639104E-6</v>
      </c>
      <c r="F434" s="100">
        <v>0</v>
      </c>
      <c r="G434" s="100">
        <v>0.04</v>
      </c>
      <c r="H434" s="100">
        <v>3.7417663718882443E-2</v>
      </c>
      <c r="I434" s="100">
        <v>2.5496231708073913E-2</v>
      </c>
      <c r="J434" s="100">
        <v>7.1214038276825598E-3</v>
      </c>
      <c r="K434" s="100">
        <v>5.7682820038231775E-3</v>
      </c>
      <c r="L434" s="148">
        <v>92.438280187714923</v>
      </c>
      <c r="M434" s="148">
        <v>120</v>
      </c>
      <c r="N434" s="148">
        <v>548</v>
      </c>
      <c r="O434" s="148">
        <v>9132</v>
      </c>
      <c r="P434" s="148">
        <v>100</v>
      </c>
      <c r="Q434" s="148">
        <v>25</v>
      </c>
      <c r="R434" s="100">
        <v>0.44972602479242324</v>
      </c>
      <c r="S434" s="100">
        <v>0.63153392824944921</v>
      </c>
      <c r="T434" s="100">
        <v>8.8860891790121285E-2</v>
      </c>
      <c r="U434" s="100">
        <v>0.71328852075696836</v>
      </c>
      <c r="W434" s="148">
        <v>14.205216211797964</v>
      </c>
      <c r="X434" s="149">
        <v>450.634283357502</v>
      </c>
      <c r="Y434" s="149">
        <v>14.23360345119246</v>
      </c>
      <c r="Z434" s="149">
        <v>590.76713172106054</v>
      </c>
      <c r="AA434" s="149">
        <v>2.8387239394495722E-2</v>
      </c>
      <c r="AB434" s="149">
        <v>140.13284836355854</v>
      </c>
      <c r="AD434" s="163">
        <f t="shared" si="36"/>
        <v>1420070.986896439</v>
      </c>
      <c r="AE434" s="163">
        <f t="shared" si="41"/>
        <v>1422769.5779875249</v>
      </c>
      <c r="AF434" s="163">
        <f t="shared" si="37"/>
        <v>2698.5910910860139</v>
      </c>
      <c r="AH434" s="165">
        <f t="shared" si="38"/>
        <v>0</v>
      </c>
      <c r="AI434" s="165">
        <f t="shared" si="39"/>
        <v>1</v>
      </c>
      <c r="AJ434" s="165">
        <f t="shared" si="40"/>
        <v>1</v>
      </c>
    </row>
    <row r="435" spans="1:36" x14ac:dyDescent="0.25">
      <c r="A435" s="47">
        <v>430</v>
      </c>
      <c r="C435" s="100">
        <v>6.6797273980802041E-3</v>
      </c>
      <c r="D435" s="100">
        <v>1.4235300659819261E-2</v>
      </c>
      <c r="E435" s="100">
        <v>5.6488925987384068E-6</v>
      </c>
      <c r="F435" s="100">
        <v>0</v>
      </c>
      <c r="G435" s="100">
        <v>0.04</v>
      </c>
      <c r="H435" s="100">
        <v>3.7417663718882443E-2</v>
      </c>
      <c r="I435" s="100">
        <v>2.5496231708073913E-2</v>
      </c>
      <c r="J435" s="100">
        <v>7.1214038276825598E-3</v>
      </c>
      <c r="K435" s="100">
        <v>5.7682820038231775E-3</v>
      </c>
      <c r="L435" s="148">
        <v>92.438280187714923</v>
      </c>
      <c r="M435" s="148">
        <v>120</v>
      </c>
      <c r="N435" s="148">
        <v>548</v>
      </c>
      <c r="O435" s="148">
        <v>9132</v>
      </c>
      <c r="P435" s="148">
        <v>100</v>
      </c>
      <c r="Q435" s="148">
        <v>25</v>
      </c>
      <c r="R435" s="100">
        <v>0.76515541987647939</v>
      </c>
      <c r="S435" s="100">
        <v>0.56041632609335557</v>
      </c>
      <c r="T435" s="100">
        <v>0.70060050691515985</v>
      </c>
      <c r="U435" s="100">
        <v>2.0794006290811911E-6</v>
      </c>
      <c r="W435" s="148">
        <v>14.595231556137076</v>
      </c>
      <c r="X435" s="149">
        <v>473.57703136016886</v>
      </c>
      <c r="Y435" s="149">
        <v>14.631442600187569</v>
      </c>
      <c r="Z435" s="149">
        <v>605.11569034401612</v>
      </c>
      <c r="AA435" s="149">
        <v>3.6211044050492802E-2</v>
      </c>
      <c r="AB435" s="149">
        <v>131.53865898384726</v>
      </c>
      <c r="AD435" s="163">
        <f t="shared" si="36"/>
        <v>1459049.5785823474</v>
      </c>
      <c r="AE435" s="163">
        <f t="shared" si="41"/>
        <v>1462539.1443284128</v>
      </c>
      <c r="AF435" s="163">
        <f t="shared" si="37"/>
        <v>3489.5657460654329</v>
      </c>
      <c r="AH435" s="165">
        <f t="shared" si="38"/>
        <v>0</v>
      </c>
      <c r="AI435" s="165">
        <f t="shared" si="39"/>
        <v>1</v>
      </c>
      <c r="AJ435" s="165">
        <f t="shared" si="40"/>
        <v>1</v>
      </c>
    </row>
    <row r="436" spans="1:36" x14ac:dyDescent="0.25">
      <c r="A436" s="47">
        <v>431</v>
      </c>
      <c r="C436" s="100">
        <v>5.6924778505837992E-3</v>
      </c>
      <c r="D436" s="100">
        <v>9.6829122605079296E-3</v>
      </c>
      <c r="E436" s="100">
        <v>9.3862995289906159E-5</v>
      </c>
      <c r="F436" s="100">
        <v>0</v>
      </c>
      <c r="G436" s="100">
        <v>0.04</v>
      </c>
      <c r="H436" s="100">
        <v>3.7417663718882443E-2</v>
      </c>
      <c r="I436" s="100">
        <v>2.5496231708073913E-2</v>
      </c>
      <c r="J436" s="100">
        <v>7.1214038276825598E-3</v>
      </c>
      <c r="K436" s="100">
        <v>5.7682820038231775E-3</v>
      </c>
      <c r="L436" s="148">
        <v>92.438280187714923</v>
      </c>
      <c r="M436" s="148">
        <v>120</v>
      </c>
      <c r="N436" s="148">
        <v>548</v>
      </c>
      <c r="O436" s="148">
        <v>9132</v>
      </c>
      <c r="P436" s="148">
        <v>100</v>
      </c>
      <c r="Q436" s="148">
        <v>25</v>
      </c>
      <c r="R436" s="100">
        <v>0.85834506015395939</v>
      </c>
      <c r="S436" s="100">
        <v>0.98283325525548793</v>
      </c>
      <c r="T436" s="100">
        <v>0.73629103619551417</v>
      </c>
      <c r="U436" s="100">
        <v>3.732694092891773E-2</v>
      </c>
      <c r="W436" s="148">
        <v>14.381778521041776</v>
      </c>
      <c r="X436" s="149">
        <v>582.80196189585331</v>
      </c>
      <c r="Y436" s="149">
        <v>14.426399826341992</v>
      </c>
      <c r="Z436" s="149">
        <v>646.65149285168297</v>
      </c>
      <c r="AA436" s="149">
        <v>4.4621305300216463E-2</v>
      </c>
      <c r="AB436" s="149">
        <v>63.849530955829664</v>
      </c>
      <c r="AD436" s="163">
        <f t="shared" si="36"/>
        <v>1437595.0501422817</v>
      </c>
      <c r="AE436" s="163">
        <f t="shared" si="41"/>
        <v>1441993.3311413475</v>
      </c>
      <c r="AF436" s="163">
        <f t="shared" si="37"/>
        <v>4398.280999065817</v>
      </c>
      <c r="AH436" s="165">
        <f t="shared" si="38"/>
        <v>0</v>
      </c>
      <c r="AI436" s="165">
        <f t="shared" si="39"/>
        <v>1</v>
      </c>
      <c r="AJ436" s="165">
        <f t="shared" si="40"/>
        <v>1</v>
      </c>
    </row>
    <row r="437" spans="1:36" x14ac:dyDescent="0.25">
      <c r="A437" s="47">
        <v>432</v>
      </c>
      <c r="C437" s="100">
        <v>6.7065955839646918E-3</v>
      </c>
      <c r="D437" s="100">
        <v>1.4476635817958661E-2</v>
      </c>
      <c r="E437" s="100">
        <v>1.7563614698945518E-4</v>
      </c>
      <c r="F437" s="100">
        <v>0</v>
      </c>
      <c r="G437" s="100">
        <v>0.04</v>
      </c>
      <c r="H437" s="100">
        <v>3.7417663718882443E-2</v>
      </c>
      <c r="I437" s="100">
        <v>2.5496231708073913E-2</v>
      </c>
      <c r="J437" s="100">
        <v>7.1214038276825598E-3</v>
      </c>
      <c r="K437" s="100">
        <v>5.7682820038231775E-3</v>
      </c>
      <c r="L437" s="148">
        <v>92.438280187714923</v>
      </c>
      <c r="M437" s="148">
        <v>120</v>
      </c>
      <c r="N437" s="148">
        <v>548</v>
      </c>
      <c r="O437" s="148">
        <v>9132</v>
      </c>
      <c r="P437" s="148">
        <v>100</v>
      </c>
      <c r="Q437" s="148">
        <v>25</v>
      </c>
      <c r="R437" s="100">
        <v>0.56918663129324099</v>
      </c>
      <c r="S437" s="100">
        <v>0.95914945418599384</v>
      </c>
      <c r="T437" s="100">
        <v>0.73712933095440636</v>
      </c>
      <c r="U437" s="100">
        <v>5.5489950360914264E-4</v>
      </c>
      <c r="W437" s="148">
        <v>14.892984588359674</v>
      </c>
      <c r="X437" s="149">
        <v>474.22971885169596</v>
      </c>
      <c r="Y437" s="149">
        <v>14.939410587342</v>
      </c>
      <c r="Z437" s="149">
        <v>596.87323663371956</v>
      </c>
      <c r="AA437" s="149">
        <v>4.6425998982325467E-2</v>
      </c>
      <c r="AB437" s="149">
        <v>122.64351778202359</v>
      </c>
      <c r="AD437" s="163">
        <f t="shared" si="36"/>
        <v>1488824.2291171157</v>
      </c>
      <c r="AE437" s="163">
        <f t="shared" si="41"/>
        <v>1493344.1854975664</v>
      </c>
      <c r="AF437" s="163">
        <f t="shared" si="37"/>
        <v>4519.9563804505224</v>
      </c>
      <c r="AH437" s="165">
        <f t="shared" si="38"/>
        <v>0</v>
      </c>
      <c r="AI437" s="165">
        <f t="shared" si="39"/>
        <v>1</v>
      </c>
      <c r="AJ437" s="165">
        <f t="shared" si="40"/>
        <v>1</v>
      </c>
    </row>
    <row r="438" spans="1:36" x14ac:dyDescent="0.25">
      <c r="A438" s="47">
        <v>433</v>
      </c>
      <c r="C438" s="100">
        <v>5.6224817456825837E-3</v>
      </c>
      <c r="D438" s="100">
        <v>1.2616558570738401E-2</v>
      </c>
      <c r="E438" s="100">
        <v>1.6768932110200474E-4</v>
      </c>
      <c r="F438" s="100">
        <v>0</v>
      </c>
      <c r="G438" s="100">
        <v>0.04</v>
      </c>
      <c r="H438" s="100">
        <v>3.7417663718882443E-2</v>
      </c>
      <c r="I438" s="100">
        <v>2.5496231708073913E-2</v>
      </c>
      <c r="J438" s="100">
        <v>7.1214038276825598E-3</v>
      </c>
      <c r="K438" s="100">
        <v>5.7682820038231775E-3</v>
      </c>
      <c r="L438" s="148">
        <v>92.438280187714923</v>
      </c>
      <c r="M438" s="148">
        <v>120</v>
      </c>
      <c r="N438" s="148">
        <v>548</v>
      </c>
      <c r="O438" s="148">
        <v>9132</v>
      </c>
      <c r="P438" s="148">
        <v>100</v>
      </c>
      <c r="Q438" s="148">
        <v>25</v>
      </c>
      <c r="R438" s="100">
        <v>0.55989138159992069</v>
      </c>
      <c r="S438" s="100">
        <v>0.98724179922375543</v>
      </c>
      <c r="T438" s="100">
        <v>3.428657687660025E-2</v>
      </c>
      <c r="U438" s="100">
        <v>0.77063741505770067</v>
      </c>
      <c r="W438" s="148">
        <v>13.975004044651071</v>
      </c>
      <c r="X438" s="149">
        <v>515.60138057695099</v>
      </c>
      <c r="Y438" s="149">
        <v>14.016479740113201</v>
      </c>
      <c r="Z438" s="149">
        <v>609.65137480956071</v>
      </c>
      <c r="AA438" s="149">
        <v>4.1475695462130702E-2</v>
      </c>
      <c r="AB438" s="149">
        <v>94.04999423260972</v>
      </c>
      <c r="AD438" s="163">
        <f t="shared" si="36"/>
        <v>1396984.8030845302</v>
      </c>
      <c r="AE438" s="163">
        <f t="shared" si="41"/>
        <v>1401038.3226365105</v>
      </c>
      <c r="AF438" s="163">
        <f t="shared" si="37"/>
        <v>4053.5195519804602</v>
      </c>
      <c r="AH438" s="165">
        <f t="shared" si="38"/>
        <v>0</v>
      </c>
      <c r="AI438" s="165">
        <f t="shared" si="39"/>
        <v>1</v>
      </c>
      <c r="AJ438" s="165">
        <f t="shared" si="40"/>
        <v>1</v>
      </c>
    </row>
    <row r="439" spans="1:36" x14ac:dyDescent="0.25">
      <c r="A439" s="47">
        <v>434</v>
      </c>
      <c r="C439" s="100">
        <v>5.5026296284090837E-3</v>
      </c>
      <c r="D439" s="100">
        <v>1.2410818612423324E-2</v>
      </c>
      <c r="E439" s="100">
        <v>7.2193552295862773E-4</v>
      </c>
      <c r="F439" s="100">
        <v>0</v>
      </c>
      <c r="G439" s="100">
        <v>0.04</v>
      </c>
      <c r="H439" s="100">
        <v>3.7417663718882443E-2</v>
      </c>
      <c r="I439" s="100">
        <v>2.5496231708073913E-2</v>
      </c>
      <c r="J439" s="100">
        <v>7.1214038276825598E-3</v>
      </c>
      <c r="K439" s="100">
        <v>5.7682820038231775E-3</v>
      </c>
      <c r="L439" s="148">
        <v>92.438280187714923</v>
      </c>
      <c r="M439" s="148">
        <v>120</v>
      </c>
      <c r="N439" s="148">
        <v>548</v>
      </c>
      <c r="O439" s="148">
        <v>9132</v>
      </c>
      <c r="P439" s="148">
        <v>100</v>
      </c>
      <c r="Q439" s="148">
        <v>25</v>
      </c>
      <c r="R439" s="100">
        <v>0.79865340893605508</v>
      </c>
      <c r="S439" s="100">
        <v>0.63882505008085588</v>
      </c>
      <c r="T439" s="100">
        <v>5.8814336964449758E-2</v>
      </c>
      <c r="U439" s="100">
        <v>0.63542194584589384</v>
      </c>
      <c r="W439" s="148">
        <v>14.746316118097797</v>
      </c>
      <c r="X439" s="149">
        <v>461.72416155566299</v>
      </c>
      <c r="Y439" s="149">
        <v>14.785515249860861</v>
      </c>
      <c r="Z439" s="149">
        <v>593.01362398027709</v>
      </c>
      <c r="AA439" s="149">
        <v>3.9199131763064443E-2</v>
      </c>
      <c r="AB439" s="149">
        <v>131.2894624246141</v>
      </c>
      <c r="AD439" s="163">
        <f t="shared" si="36"/>
        <v>1474169.8876482239</v>
      </c>
      <c r="AE439" s="163">
        <f t="shared" si="41"/>
        <v>1477958.5113621058</v>
      </c>
      <c r="AF439" s="163">
        <f t="shared" si="37"/>
        <v>3788.6237138818301</v>
      </c>
      <c r="AH439" s="165">
        <f t="shared" si="38"/>
        <v>0</v>
      </c>
      <c r="AI439" s="165">
        <f t="shared" si="39"/>
        <v>1</v>
      </c>
      <c r="AJ439" s="165">
        <f t="shared" si="40"/>
        <v>1</v>
      </c>
    </row>
    <row r="440" spans="1:36" x14ac:dyDescent="0.25">
      <c r="A440" s="47">
        <v>435</v>
      </c>
      <c r="C440" s="100">
        <v>5.4968011707630104E-3</v>
      </c>
      <c r="D440" s="100">
        <v>1.2005611586888731E-2</v>
      </c>
      <c r="E440" s="100">
        <v>5.2745505439011998E-5</v>
      </c>
      <c r="F440" s="100">
        <v>0</v>
      </c>
      <c r="G440" s="100">
        <v>0.04</v>
      </c>
      <c r="H440" s="100">
        <v>3.7417663718882443E-2</v>
      </c>
      <c r="I440" s="100">
        <v>2.5496231708073913E-2</v>
      </c>
      <c r="J440" s="100">
        <v>7.1214038276825598E-3</v>
      </c>
      <c r="K440" s="100">
        <v>5.7682820038231775E-3</v>
      </c>
      <c r="L440" s="148">
        <v>92.438280187714923</v>
      </c>
      <c r="M440" s="148">
        <v>120</v>
      </c>
      <c r="N440" s="148">
        <v>548</v>
      </c>
      <c r="O440" s="148">
        <v>9132</v>
      </c>
      <c r="P440" s="148">
        <v>100</v>
      </c>
      <c r="Q440" s="148">
        <v>25</v>
      </c>
      <c r="R440" s="100">
        <v>0.7833618317034865</v>
      </c>
      <c r="S440" s="100">
        <v>0.36759475909488515</v>
      </c>
      <c r="T440" s="100">
        <v>0.91684932034785449</v>
      </c>
      <c r="U440" s="100">
        <v>0.71156408292556872</v>
      </c>
      <c r="W440" s="148">
        <v>14.918332082259981</v>
      </c>
      <c r="X440" s="149">
        <v>491.16206961174373</v>
      </c>
      <c r="Y440" s="149">
        <v>14.953347920015132</v>
      </c>
      <c r="Z440" s="149">
        <v>600.45436163143393</v>
      </c>
      <c r="AA440" s="149">
        <v>3.5015837755150159E-2</v>
      </c>
      <c r="AB440" s="149">
        <v>109.29229201969019</v>
      </c>
      <c r="AD440" s="163">
        <f t="shared" si="36"/>
        <v>1491342.0461563864</v>
      </c>
      <c r="AE440" s="163">
        <f t="shared" si="41"/>
        <v>1494734.3376398815</v>
      </c>
      <c r="AF440" s="163">
        <f t="shared" si="37"/>
        <v>3392.2914834953258</v>
      </c>
      <c r="AH440" s="165">
        <f t="shared" si="38"/>
        <v>0</v>
      </c>
      <c r="AI440" s="165">
        <f t="shared" si="39"/>
        <v>1</v>
      </c>
      <c r="AJ440" s="165">
        <f t="shared" si="40"/>
        <v>1</v>
      </c>
    </row>
    <row r="441" spans="1:36" x14ac:dyDescent="0.25">
      <c r="A441" s="47">
        <v>436</v>
      </c>
      <c r="C441" s="100">
        <v>7.0514980502458524E-3</v>
      </c>
      <c r="D441" s="100">
        <v>1.0891634196607741E-2</v>
      </c>
      <c r="E441" s="100">
        <v>2.0844913925180474E-5</v>
      </c>
      <c r="F441" s="100">
        <v>0</v>
      </c>
      <c r="G441" s="100">
        <v>0.04</v>
      </c>
      <c r="H441" s="100">
        <v>3.7417663718882443E-2</v>
      </c>
      <c r="I441" s="100">
        <v>2.5496231708073913E-2</v>
      </c>
      <c r="J441" s="100">
        <v>7.1214038276825598E-3</v>
      </c>
      <c r="K441" s="100">
        <v>5.7682820038231775E-3</v>
      </c>
      <c r="L441" s="148">
        <v>92.438280187714923</v>
      </c>
      <c r="M441" s="148">
        <v>120</v>
      </c>
      <c r="N441" s="148">
        <v>548</v>
      </c>
      <c r="O441" s="148">
        <v>9132</v>
      </c>
      <c r="P441" s="148">
        <v>100</v>
      </c>
      <c r="Q441" s="148">
        <v>25</v>
      </c>
      <c r="R441" s="100">
        <v>0.47173904509831588</v>
      </c>
      <c r="S441" s="100">
        <v>0.95234665422799725</v>
      </c>
      <c r="T441" s="100">
        <v>0.46622609029171691</v>
      </c>
      <c r="U441" s="100">
        <v>8.2689541320157164E-5</v>
      </c>
      <c r="W441" s="148">
        <v>15.149485840492861</v>
      </c>
      <c r="X441" s="149">
        <v>553.9366831557337</v>
      </c>
      <c r="Y441" s="149">
        <v>15.196360964785159</v>
      </c>
      <c r="Z441" s="149">
        <v>651.68784083317223</v>
      </c>
      <c r="AA441" s="149">
        <v>4.6875124292297343E-2</v>
      </c>
      <c r="AB441" s="149">
        <v>97.751157677438528</v>
      </c>
      <c r="AD441" s="163">
        <f t="shared" si="36"/>
        <v>1514394.6473661303</v>
      </c>
      <c r="AE441" s="163">
        <f t="shared" si="41"/>
        <v>1518984.4086376827</v>
      </c>
      <c r="AF441" s="163">
        <f t="shared" si="37"/>
        <v>4589.7612715522955</v>
      </c>
      <c r="AH441" s="165">
        <f t="shared" si="38"/>
        <v>0</v>
      </c>
      <c r="AI441" s="165">
        <f t="shared" si="39"/>
        <v>1</v>
      </c>
      <c r="AJ441" s="165">
        <f t="shared" si="40"/>
        <v>1</v>
      </c>
    </row>
    <row r="442" spans="1:36" x14ac:dyDescent="0.25">
      <c r="A442" s="47">
        <v>437</v>
      </c>
      <c r="C442" s="100">
        <v>6.0100630644276398E-3</v>
      </c>
      <c r="D442" s="100">
        <v>1.1348828670611228E-2</v>
      </c>
      <c r="E442" s="100">
        <v>8.4028838339800238E-5</v>
      </c>
      <c r="F442" s="100">
        <v>0</v>
      </c>
      <c r="G442" s="100">
        <v>0.04</v>
      </c>
      <c r="H442" s="100">
        <v>3.7417663718882443E-2</v>
      </c>
      <c r="I442" s="100">
        <v>2.5496231708073913E-2</v>
      </c>
      <c r="J442" s="100">
        <v>7.1214038276825598E-3</v>
      </c>
      <c r="K442" s="100">
        <v>5.7682820038231775E-3</v>
      </c>
      <c r="L442" s="148">
        <v>92.438280187714923</v>
      </c>
      <c r="M442" s="148">
        <v>120</v>
      </c>
      <c r="N442" s="148">
        <v>548</v>
      </c>
      <c r="O442" s="148">
        <v>9132</v>
      </c>
      <c r="P442" s="148">
        <v>100</v>
      </c>
      <c r="Q442" s="148">
        <v>25</v>
      </c>
      <c r="R442" s="100">
        <v>0.8758557443753251</v>
      </c>
      <c r="S442" s="100">
        <v>0.98508433892910896</v>
      </c>
      <c r="T442" s="100">
        <v>1.914498976511649E-5</v>
      </c>
      <c r="U442" s="100">
        <v>0.28377682955984918</v>
      </c>
      <c r="W442" s="148">
        <v>14.423391700892079</v>
      </c>
      <c r="X442" s="149">
        <v>480.1810472525807</v>
      </c>
      <c r="Y442" s="149">
        <v>14.475988396895708</v>
      </c>
      <c r="Z442" s="149">
        <v>591.92172326912964</v>
      </c>
      <c r="AA442" s="149">
        <v>5.2596696003629262E-2</v>
      </c>
      <c r="AB442" s="149">
        <v>111.74067601654895</v>
      </c>
      <c r="AD442" s="163">
        <f t="shared" si="36"/>
        <v>1441858.9890419552</v>
      </c>
      <c r="AE442" s="163">
        <f t="shared" si="41"/>
        <v>1447006.9179663018</v>
      </c>
      <c r="AF442" s="163">
        <f t="shared" si="37"/>
        <v>5147.9289243463772</v>
      </c>
      <c r="AH442" s="165">
        <f t="shared" si="38"/>
        <v>0</v>
      </c>
      <c r="AI442" s="165">
        <f t="shared" si="39"/>
        <v>1</v>
      </c>
      <c r="AJ442" s="165">
        <f t="shared" si="40"/>
        <v>1</v>
      </c>
    </row>
    <row r="443" spans="1:36" x14ac:dyDescent="0.25">
      <c r="A443" s="47">
        <v>438</v>
      </c>
      <c r="C443" s="100">
        <v>3.5488797288036897E-3</v>
      </c>
      <c r="D443" s="100">
        <v>1.1210469773857236E-2</v>
      </c>
      <c r="E443" s="100">
        <v>3.4333201774405797E-4</v>
      </c>
      <c r="F443" s="100">
        <v>0</v>
      </c>
      <c r="G443" s="100">
        <v>0.04</v>
      </c>
      <c r="H443" s="100">
        <v>3.7417663718882443E-2</v>
      </c>
      <c r="I443" s="100">
        <v>2.5496231708073913E-2</v>
      </c>
      <c r="J443" s="100">
        <v>7.1214038276825598E-3</v>
      </c>
      <c r="K443" s="100">
        <v>5.7682820038231775E-3</v>
      </c>
      <c r="L443" s="148">
        <v>92.438280187714923</v>
      </c>
      <c r="M443" s="148">
        <v>120</v>
      </c>
      <c r="N443" s="148">
        <v>548</v>
      </c>
      <c r="O443" s="148">
        <v>9132</v>
      </c>
      <c r="P443" s="148">
        <v>100</v>
      </c>
      <c r="Q443" s="148">
        <v>25</v>
      </c>
      <c r="R443" s="100">
        <v>0.70570997811792391</v>
      </c>
      <c r="S443" s="100">
        <v>0.26780503914603804</v>
      </c>
      <c r="T443" s="100">
        <v>0.61703831844283252</v>
      </c>
      <c r="U443" s="100">
        <v>0.80783954215244091</v>
      </c>
      <c r="W443" s="148">
        <v>15.005094066403769</v>
      </c>
      <c r="X443" s="149">
        <v>452.78386381397542</v>
      </c>
      <c r="Y443" s="149">
        <v>15.046344558941961</v>
      </c>
      <c r="Z443" s="149">
        <v>595.53957843889475</v>
      </c>
      <c r="AA443" s="149">
        <v>4.1250492538191352E-2</v>
      </c>
      <c r="AB443" s="149">
        <v>142.75571462491934</v>
      </c>
      <c r="AD443" s="163">
        <f t="shared" si="36"/>
        <v>1500056.6227765628</v>
      </c>
      <c r="AE443" s="163">
        <f t="shared" si="41"/>
        <v>1504038.9163157572</v>
      </c>
      <c r="AF443" s="163">
        <f t="shared" si="37"/>
        <v>3982.2935391942165</v>
      </c>
      <c r="AH443" s="165">
        <f t="shared" si="38"/>
        <v>0</v>
      </c>
      <c r="AI443" s="165">
        <f t="shared" si="39"/>
        <v>1</v>
      </c>
      <c r="AJ443" s="165">
        <f t="shared" si="40"/>
        <v>1</v>
      </c>
    </row>
    <row r="444" spans="1:36" x14ac:dyDescent="0.25">
      <c r="A444" s="47">
        <v>439</v>
      </c>
      <c r="C444" s="100">
        <v>5.3397826970210584E-3</v>
      </c>
      <c r="D444" s="100">
        <v>1.393854693483354E-2</v>
      </c>
      <c r="E444" s="100">
        <v>4.2537460041051073E-5</v>
      </c>
      <c r="F444" s="100">
        <v>0</v>
      </c>
      <c r="G444" s="100">
        <v>0.04</v>
      </c>
      <c r="H444" s="100">
        <v>3.7417663718882443E-2</v>
      </c>
      <c r="I444" s="100">
        <v>2.5496231708073913E-2</v>
      </c>
      <c r="J444" s="100">
        <v>7.1214038276825598E-3</v>
      </c>
      <c r="K444" s="100">
        <v>5.7682820038231775E-3</v>
      </c>
      <c r="L444" s="148">
        <v>92.438280187714923</v>
      </c>
      <c r="M444" s="148">
        <v>120</v>
      </c>
      <c r="N444" s="148">
        <v>548</v>
      </c>
      <c r="O444" s="148">
        <v>9132</v>
      </c>
      <c r="P444" s="148">
        <v>100</v>
      </c>
      <c r="Q444" s="148">
        <v>25</v>
      </c>
      <c r="R444" s="100">
        <v>0.77204518980226688</v>
      </c>
      <c r="S444" s="100">
        <v>0.99992093513378344</v>
      </c>
      <c r="T444" s="100">
        <v>0.28996493785494581</v>
      </c>
      <c r="U444" s="100">
        <v>0.12535772970025616</v>
      </c>
      <c r="W444" s="148">
        <v>14.624106552794579</v>
      </c>
      <c r="X444" s="149">
        <v>514.65673392769077</v>
      </c>
      <c r="Y444" s="149">
        <v>14.652442166724319</v>
      </c>
      <c r="Z444" s="149">
        <v>631.04592111472994</v>
      </c>
      <c r="AA444" s="149">
        <v>2.8335613929739267E-2</v>
      </c>
      <c r="AB444" s="149">
        <v>116.38918718703917</v>
      </c>
      <c r="AD444" s="163">
        <f t="shared" si="36"/>
        <v>1461895.9985455303</v>
      </c>
      <c r="AE444" s="163">
        <f t="shared" si="41"/>
        <v>1464613.1707513172</v>
      </c>
      <c r="AF444" s="163">
        <f t="shared" si="37"/>
        <v>2717.1722057868874</v>
      </c>
      <c r="AH444" s="165">
        <f t="shared" si="38"/>
        <v>0</v>
      </c>
      <c r="AI444" s="165">
        <f t="shared" si="39"/>
        <v>1</v>
      </c>
      <c r="AJ444" s="165">
        <f t="shared" si="40"/>
        <v>1</v>
      </c>
    </row>
    <row r="445" spans="1:36" x14ac:dyDescent="0.25">
      <c r="A445" s="47">
        <v>440</v>
      </c>
      <c r="C445" s="100">
        <v>5.0447970169603118E-3</v>
      </c>
      <c r="D445" s="100">
        <v>1.1555049794975887E-2</v>
      </c>
      <c r="E445" s="100">
        <v>5.244909530684622E-6</v>
      </c>
      <c r="F445" s="100">
        <v>0</v>
      </c>
      <c r="G445" s="100">
        <v>0.04</v>
      </c>
      <c r="H445" s="100">
        <v>3.7417663718882443E-2</v>
      </c>
      <c r="I445" s="100">
        <v>2.5496231708073913E-2</v>
      </c>
      <c r="J445" s="100">
        <v>7.1214038276825598E-3</v>
      </c>
      <c r="K445" s="100">
        <v>5.7682820038231775E-3</v>
      </c>
      <c r="L445" s="148">
        <v>92.438280187714923</v>
      </c>
      <c r="M445" s="148">
        <v>120</v>
      </c>
      <c r="N445" s="148">
        <v>548</v>
      </c>
      <c r="O445" s="148">
        <v>9132</v>
      </c>
      <c r="P445" s="148">
        <v>100</v>
      </c>
      <c r="Q445" s="148">
        <v>25</v>
      </c>
      <c r="R445" s="100">
        <v>0.53404896666342594</v>
      </c>
      <c r="S445" s="100">
        <v>9.904146789712516E-2</v>
      </c>
      <c r="T445" s="100">
        <v>0.99764082893455563</v>
      </c>
      <c r="U445" s="100">
        <v>0.24809570012657589</v>
      </c>
      <c r="W445" s="148">
        <v>14.20067616284604</v>
      </c>
      <c r="X445" s="149">
        <v>481.71205555644673</v>
      </c>
      <c r="Y445" s="149">
        <v>14.244396988150049</v>
      </c>
      <c r="Z445" s="149">
        <v>599.99986453028123</v>
      </c>
      <c r="AA445" s="149">
        <v>4.372082530400867E-2</v>
      </c>
      <c r="AB445" s="149">
        <v>118.2878089738345</v>
      </c>
      <c r="AD445" s="163">
        <f t="shared" si="36"/>
        <v>1419585.9042290475</v>
      </c>
      <c r="AE445" s="163">
        <f t="shared" si="41"/>
        <v>1423839.6989504746</v>
      </c>
      <c r="AF445" s="163">
        <f t="shared" si="37"/>
        <v>4253.7947214270325</v>
      </c>
      <c r="AH445" s="165">
        <f t="shared" si="38"/>
        <v>0</v>
      </c>
      <c r="AI445" s="165">
        <f t="shared" si="39"/>
        <v>1</v>
      </c>
      <c r="AJ445" s="165">
        <f t="shared" si="40"/>
        <v>1</v>
      </c>
    </row>
    <row r="446" spans="1:36" x14ac:dyDescent="0.25">
      <c r="A446" s="47">
        <v>441</v>
      </c>
      <c r="C446" s="100">
        <v>5.3798832389202909E-3</v>
      </c>
      <c r="D446" s="100">
        <v>1.1441929650994997E-2</v>
      </c>
      <c r="E446" s="100">
        <v>3.9812828423483361E-5</v>
      </c>
      <c r="F446" s="100">
        <v>0</v>
      </c>
      <c r="G446" s="100">
        <v>0.04</v>
      </c>
      <c r="H446" s="100">
        <v>3.7417663718882443E-2</v>
      </c>
      <c r="I446" s="100">
        <v>2.5496231708073913E-2</v>
      </c>
      <c r="J446" s="100">
        <v>7.1214038276825598E-3</v>
      </c>
      <c r="K446" s="100">
        <v>5.7682820038231775E-3</v>
      </c>
      <c r="L446" s="148">
        <v>92.438280187714923</v>
      </c>
      <c r="M446" s="148">
        <v>120</v>
      </c>
      <c r="N446" s="148">
        <v>548</v>
      </c>
      <c r="O446" s="148">
        <v>9132</v>
      </c>
      <c r="P446" s="148">
        <v>100</v>
      </c>
      <c r="Q446" s="148">
        <v>25</v>
      </c>
      <c r="R446" s="100">
        <v>0.64114386458854422</v>
      </c>
      <c r="S446" s="100">
        <v>0.42418245795849274</v>
      </c>
      <c r="T446" s="100">
        <v>9.805510804022162E-2</v>
      </c>
      <c r="U446" s="100">
        <v>0.96973378733981197</v>
      </c>
      <c r="W446" s="148">
        <v>14.725203074848867</v>
      </c>
      <c r="X446" s="149">
        <v>510.69626218223482</v>
      </c>
      <c r="Y446" s="149">
        <v>14.76223053685727</v>
      </c>
      <c r="Z446" s="149">
        <v>613.42622870607829</v>
      </c>
      <c r="AA446" s="149">
        <v>3.7027462008403234E-2</v>
      </c>
      <c r="AB446" s="149">
        <v>102.72996652384347</v>
      </c>
      <c r="AD446" s="163">
        <f t="shared" si="36"/>
        <v>1472009.6112227044</v>
      </c>
      <c r="AE446" s="163">
        <f t="shared" si="41"/>
        <v>1475609.627457021</v>
      </c>
      <c r="AF446" s="163">
        <f t="shared" si="37"/>
        <v>3600.0162343164802</v>
      </c>
      <c r="AH446" s="165">
        <f t="shared" si="38"/>
        <v>0</v>
      </c>
      <c r="AI446" s="165">
        <f t="shared" si="39"/>
        <v>1</v>
      </c>
      <c r="AJ446" s="165">
        <f t="shared" si="40"/>
        <v>1</v>
      </c>
    </row>
    <row r="447" spans="1:36" x14ac:dyDescent="0.25">
      <c r="A447" s="47">
        <v>442</v>
      </c>
      <c r="C447" s="100">
        <v>4.8783733824462831E-3</v>
      </c>
      <c r="D447" s="100">
        <v>1.0711090545363629E-2</v>
      </c>
      <c r="E447" s="100">
        <v>1.5455167538980241E-4</v>
      </c>
      <c r="F447" s="100">
        <v>0</v>
      </c>
      <c r="G447" s="100">
        <v>0.04</v>
      </c>
      <c r="H447" s="100">
        <v>3.7417663718882443E-2</v>
      </c>
      <c r="I447" s="100">
        <v>2.5496231708073913E-2</v>
      </c>
      <c r="J447" s="100">
        <v>7.1214038276825598E-3</v>
      </c>
      <c r="K447" s="100">
        <v>5.7682820038231775E-3</v>
      </c>
      <c r="L447" s="148">
        <v>92.438280187714923</v>
      </c>
      <c r="M447" s="148">
        <v>120</v>
      </c>
      <c r="N447" s="148">
        <v>548</v>
      </c>
      <c r="O447" s="148">
        <v>9132</v>
      </c>
      <c r="P447" s="148">
        <v>100</v>
      </c>
      <c r="Q447" s="148">
        <v>25</v>
      </c>
      <c r="R447" s="100">
        <v>0.61370161714366345</v>
      </c>
      <c r="S447" s="100">
        <v>0.47353868646963437</v>
      </c>
      <c r="T447" s="100">
        <v>0.74117470435701405</v>
      </c>
      <c r="U447" s="100">
        <v>4.941180666831845E-6</v>
      </c>
      <c r="W447" s="148">
        <v>14.877494092999775</v>
      </c>
      <c r="X447" s="149">
        <v>568.01905125135352</v>
      </c>
      <c r="Y447" s="149">
        <v>14.940081561750715</v>
      </c>
      <c r="Z447" s="149">
        <v>607.56941200510471</v>
      </c>
      <c r="AA447" s="149">
        <v>6.2587468750939124E-2</v>
      </c>
      <c r="AB447" s="149">
        <v>39.550360753751193</v>
      </c>
      <c r="AD447" s="163">
        <f t="shared" si="36"/>
        <v>1487181.3902487261</v>
      </c>
      <c r="AE447" s="163">
        <f t="shared" si="41"/>
        <v>1493400.5867630662</v>
      </c>
      <c r="AF447" s="163">
        <f t="shared" si="37"/>
        <v>6219.1965143401612</v>
      </c>
      <c r="AH447" s="165">
        <f t="shared" si="38"/>
        <v>0</v>
      </c>
      <c r="AI447" s="165">
        <f t="shared" si="39"/>
        <v>1</v>
      </c>
      <c r="AJ447" s="165">
        <f t="shared" si="40"/>
        <v>1</v>
      </c>
    </row>
    <row r="448" spans="1:36" x14ac:dyDescent="0.25">
      <c r="A448" s="47">
        <v>443</v>
      </c>
      <c r="C448" s="100">
        <v>5.2630907367885822E-3</v>
      </c>
      <c r="D448" s="100">
        <v>8.7676406624742492E-3</v>
      </c>
      <c r="E448" s="100">
        <v>5.4041941880156027E-6</v>
      </c>
      <c r="F448" s="100">
        <v>0</v>
      </c>
      <c r="G448" s="100">
        <v>0.04</v>
      </c>
      <c r="H448" s="100">
        <v>3.7417663718882443E-2</v>
      </c>
      <c r="I448" s="100">
        <v>2.5496231708073913E-2</v>
      </c>
      <c r="J448" s="100">
        <v>7.1214038276825598E-3</v>
      </c>
      <c r="K448" s="100">
        <v>5.7682820038231775E-3</v>
      </c>
      <c r="L448" s="148">
        <v>92.438280187714923</v>
      </c>
      <c r="M448" s="148">
        <v>120</v>
      </c>
      <c r="N448" s="148">
        <v>548</v>
      </c>
      <c r="O448" s="148">
        <v>9132</v>
      </c>
      <c r="P448" s="148">
        <v>100</v>
      </c>
      <c r="Q448" s="148">
        <v>25</v>
      </c>
      <c r="R448" s="100">
        <v>0.42065166042023949</v>
      </c>
      <c r="S448" s="100">
        <v>0.51548128051899156</v>
      </c>
      <c r="T448" s="100">
        <v>0.19464191887376003</v>
      </c>
      <c r="U448" s="100">
        <v>0.2952168317068733</v>
      </c>
      <c r="W448" s="148">
        <v>14.430737696367439</v>
      </c>
      <c r="X448" s="149">
        <v>527.95627659531601</v>
      </c>
      <c r="Y448" s="149">
        <v>14.475698140111975</v>
      </c>
      <c r="Z448" s="149">
        <v>606.64790033521615</v>
      </c>
      <c r="AA448" s="149">
        <v>4.4960443744535894E-2</v>
      </c>
      <c r="AB448" s="149">
        <v>78.691623739900137</v>
      </c>
      <c r="AD448" s="163">
        <f t="shared" si="36"/>
        <v>1442545.8133601486</v>
      </c>
      <c r="AE448" s="163">
        <f t="shared" si="41"/>
        <v>1446963.1661108623</v>
      </c>
      <c r="AF448" s="163">
        <f t="shared" si="37"/>
        <v>4417.3527507136896</v>
      </c>
      <c r="AH448" s="165">
        <f t="shared" si="38"/>
        <v>0</v>
      </c>
      <c r="AI448" s="165">
        <f t="shared" si="39"/>
        <v>1</v>
      </c>
      <c r="AJ448" s="165">
        <f t="shared" si="40"/>
        <v>1</v>
      </c>
    </row>
    <row r="449" spans="1:36" x14ac:dyDescent="0.25">
      <c r="A449" s="47">
        <v>444</v>
      </c>
      <c r="C449" s="100">
        <v>7.3736996042050862E-3</v>
      </c>
      <c r="D449" s="100">
        <v>1.2874135750221449E-2</v>
      </c>
      <c r="E449" s="100">
        <v>1.5676354513091934E-5</v>
      </c>
      <c r="F449" s="100">
        <v>0</v>
      </c>
      <c r="G449" s="100">
        <v>0.04</v>
      </c>
      <c r="H449" s="100">
        <v>3.7417663718882443E-2</v>
      </c>
      <c r="I449" s="100">
        <v>2.5496231708073913E-2</v>
      </c>
      <c r="J449" s="100">
        <v>7.1214038276825598E-3</v>
      </c>
      <c r="K449" s="100">
        <v>5.7682820038231775E-3</v>
      </c>
      <c r="L449" s="148">
        <v>92.438280187714923</v>
      </c>
      <c r="M449" s="148">
        <v>120</v>
      </c>
      <c r="N449" s="148">
        <v>548</v>
      </c>
      <c r="O449" s="148">
        <v>9132</v>
      </c>
      <c r="P449" s="148">
        <v>100</v>
      </c>
      <c r="Q449" s="148">
        <v>25</v>
      </c>
      <c r="R449" s="100">
        <v>0.5063321767766209</v>
      </c>
      <c r="S449" s="100">
        <v>0.99364900638451026</v>
      </c>
      <c r="T449" s="100">
        <v>0.99820040763426143</v>
      </c>
      <c r="U449" s="100">
        <v>4.9599863983513209E-2</v>
      </c>
      <c r="W449" s="148">
        <v>14.216509008784167</v>
      </c>
      <c r="X449" s="149">
        <v>575.34600092775634</v>
      </c>
      <c r="Y449" s="149">
        <v>14.248260769936016</v>
      </c>
      <c r="Z449" s="149">
        <v>661.04295531181617</v>
      </c>
      <c r="AA449" s="149">
        <v>3.1751761151848967E-2</v>
      </c>
      <c r="AB449" s="149">
        <v>85.696954384059836</v>
      </c>
      <c r="AD449" s="163">
        <f t="shared" si="36"/>
        <v>1421075.5548774889</v>
      </c>
      <c r="AE449" s="163">
        <f t="shared" si="41"/>
        <v>1424165.0340382899</v>
      </c>
      <c r="AF449" s="163">
        <f t="shared" si="37"/>
        <v>3089.4791608008372</v>
      </c>
      <c r="AH449" s="165">
        <f t="shared" si="38"/>
        <v>0</v>
      </c>
      <c r="AI449" s="165">
        <f t="shared" si="39"/>
        <v>1</v>
      </c>
      <c r="AJ449" s="165">
        <f t="shared" si="40"/>
        <v>1</v>
      </c>
    </row>
    <row r="450" spans="1:36" x14ac:dyDescent="0.25">
      <c r="A450" s="47">
        <v>445</v>
      </c>
      <c r="C450" s="100">
        <v>7.9507436270492837E-3</v>
      </c>
      <c r="D450" s="100">
        <v>1.3917856362401726E-2</v>
      </c>
      <c r="E450" s="100">
        <v>2.6295365309755941E-5</v>
      </c>
      <c r="F450" s="100">
        <v>0</v>
      </c>
      <c r="G450" s="100">
        <v>0.04</v>
      </c>
      <c r="H450" s="100">
        <v>3.7417663718882443E-2</v>
      </c>
      <c r="I450" s="100">
        <v>2.5496231708073913E-2</v>
      </c>
      <c r="J450" s="100">
        <v>7.1214038276825598E-3</v>
      </c>
      <c r="K450" s="100">
        <v>5.7682820038231775E-3</v>
      </c>
      <c r="L450" s="148">
        <v>92.438280187714923</v>
      </c>
      <c r="M450" s="148">
        <v>120</v>
      </c>
      <c r="N450" s="148">
        <v>548</v>
      </c>
      <c r="O450" s="148">
        <v>9132</v>
      </c>
      <c r="P450" s="148">
        <v>100</v>
      </c>
      <c r="Q450" s="148">
        <v>25</v>
      </c>
      <c r="R450" s="100">
        <v>0.62663810511099027</v>
      </c>
      <c r="S450" s="100">
        <v>1.9247747997097045E-3</v>
      </c>
      <c r="T450" s="100">
        <v>2.0207573103623623E-2</v>
      </c>
      <c r="U450" s="100">
        <v>0.73413540473093886</v>
      </c>
      <c r="W450" s="148">
        <v>14.947449417203329</v>
      </c>
      <c r="X450" s="149">
        <v>473.77451521333967</v>
      </c>
      <c r="Y450" s="149">
        <v>14.975680951122216</v>
      </c>
      <c r="Z450" s="149">
        <v>603.27678216072013</v>
      </c>
      <c r="AA450" s="149">
        <v>2.8231533918887664E-2</v>
      </c>
      <c r="AB450" s="149">
        <v>129.50226694738046</v>
      </c>
      <c r="AD450" s="163">
        <f t="shared" si="36"/>
        <v>1494271.1672051195</v>
      </c>
      <c r="AE450" s="163">
        <f t="shared" si="41"/>
        <v>1496964.8183300609</v>
      </c>
      <c r="AF450" s="163">
        <f t="shared" si="37"/>
        <v>2693.6511249413857</v>
      </c>
      <c r="AH450" s="165">
        <f t="shared" si="38"/>
        <v>0</v>
      </c>
      <c r="AI450" s="165">
        <f t="shared" si="39"/>
        <v>1</v>
      </c>
      <c r="AJ450" s="165">
        <f t="shared" si="40"/>
        <v>1</v>
      </c>
    </row>
    <row r="451" spans="1:36" x14ac:dyDescent="0.25">
      <c r="A451" s="47">
        <v>446</v>
      </c>
      <c r="C451" s="100">
        <v>3.7360943724609567E-3</v>
      </c>
      <c r="D451" s="100">
        <v>1.4723433496618421E-2</v>
      </c>
      <c r="E451" s="100">
        <v>1.1637763440830451E-4</v>
      </c>
      <c r="F451" s="100">
        <v>0</v>
      </c>
      <c r="G451" s="100">
        <v>0.04</v>
      </c>
      <c r="H451" s="100">
        <v>3.7417663718882443E-2</v>
      </c>
      <c r="I451" s="100">
        <v>2.5496231708073913E-2</v>
      </c>
      <c r="J451" s="100">
        <v>7.1214038276825598E-3</v>
      </c>
      <c r="K451" s="100">
        <v>5.7682820038231775E-3</v>
      </c>
      <c r="L451" s="148">
        <v>92.438280187714923</v>
      </c>
      <c r="M451" s="148">
        <v>120</v>
      </c>
      <c r="N451" s="148">
        <v>548</v>
      </c>
      <c r="O451" s="148">
        <v>9132</v>
      </c>
      <c r="P451" s="148">
        <v>100</v>
      </c>
      <c r="Q451" s="148">
        <v>25</v>
      </c>
      <c r="R451" s="100">
        <v>0.84145763628441272</v>
      </c>
      <c r="S451" s="100">
        <v>0.12829177061993954</v>
      </c>
      <c r="T451" s="100">
        <v>0.94497677591603868</v>
      </c>
      <c r="U451" s="100">
        <v>5.615492588255877E-2</v>
      </c>
      <c r="W451" s="148">
        <v>15.166556046603857</v>
      </c>
      <c r="X451" s="149">
        <v>521.85009935837843</v>
      </c>
      <c r="Y451" s="149">
        <v>15.237676523620694</v>
      </c>
      <c r="Z451" s="149">
        <v>609.33563253034492</v>
      </c>
      <c r="AA451" s="149">
        <v>7.1120477016837214E-2</v>
      </c>
      <c r="AB451" s="149">
        <v>87.485533171966495</v>
      </c>
      <c r="AD451" s="163">
        <f t="shared" si="36"/>
        <v>1516133.7545610273</v>
      </c>
      <c r="AE451" s="163">
        <f t="shared" si="41"/>
        <v>1523158.3167295391</v>
      </c>
      <c r="AF451" s="163">
        <f t="shared" si="37"/>
        <v>7024.5621685117549</v>
      </c>
      <c r="AH451" s="165">
        <f t="shared" si="38"/>
        <v>0</v>
      </c>
      <c r="AI451" s="165">
        <f t="shared" si="39"/>
        <v>1</v>
      </c>
      <c r="AJ451" s="165">
        <f t="shared" si="40"/>
        <v>1</v>
      </c>
    </row>
    <row r="452" spans="1:36" x14ac:dyDescent="0.25">
      <c r="A452" s="47">
        <v>447</v>
      </c>
      <c r="C452" s="100">
        <v>5.2305957156793415E-3</v>
      </c>
      <c r="D452" s="100">
        <v>9.4274303954186411E-3</v>
      </c>
      <c r="E452" s="100">
        <v>2.8914049090403547E-5</v>
      </c>
      <c r="F452" s="100">
        <v>0</v>
      </c>
      <c r="G452" s="100">
        <v>0.04</v>
      </c>
      <c r="H452" s="100">
        <v>3.7417663718882443E-2</v>
      </c>
      <c r="I452" s="100">
        <v>2.5496231708073913E-2</v>
      </c>
      <c r="J452" s="100">
        <v>7.1214038276825598E-3</v>
      </c>
      <c r="K452" s="100">
        <v>5.7682820038231775E-3</v>
      </c>
      <c r="L452" s="148">
        <v>92.438280187714923</v>
      </c>
      <c r="M452" s="148">
        <v>120</v>
      </c>
      <c r="N452" s="148">
        <v>548</v>
      </c>
      <c r="O452" s="148">
        <v>9132</v>
      </c>
      <c r="P452" s="148">
        <v>100</v>
      </c>
      <c r="Q452" s="148">
        <v>25</v>
      </c>
      <c r="R452" s="100">
        <v>0.73418198513683808</v>
      </c>
      <c r="S452" s="100">
        <v>0.87423997606123294</v>
      </c>
      <c r="T452" s="100">
        <v>0.97509669777602725</v>
      </c>
      <c r="U452" s="100">
        <v>7.5102665016085922E-3</v>
      </c>
      <c r="W452" s="148">
        <v>15.159790360561352</v>
      </c>
      <c r="X452" s="149">
        <v>536.27304022509077</v>
      </c>
      <c r="Y452" s="149">
        <v>15.212447069235749</v>
      </c>
      <c r="Z452" s="149">
        <v>611.23299215802842</v>
      </c>
      <c r="AA452" s="149">
        <v>5.2656708674396313E-2</v>
      </c>
      <c r="AB452" s="149">
        <v>74.959951932937656</v>
      </c>
      <c r="AD452" s="163">
        <f t="shared" si="36"/>
        <v>1515442.7630159103</v>
      </c>
      <c r="AE452" s="163">
        <f t="shared" si="41"/>
        <v>1520633.4739314169</v>
      </c>
      <c r="AF452" s="163">
        <f t="shared" si="37"/>
        <v>5190.7109155066937</v>
      </c>
      <c r="AH452" s="165">
        <f t="shared" si="38"/>
        <v>0</v>
      </c>
      <c r="AI452" s="165">
        <f t="shared" si="39"/>
        <v>1</v>
      </c>
      <c r="AJ452" s="165">
        <f t="shared" si="40"/>
        <v>1</v>
      </c>
    </row>
    <row r="453" spans="1:36" x14ac:dyDescent="0.25">
      <c r="A453" s="47">
        <v>448</v>
      </c>
      <c r="C453" s="100">
        <v>4.8550358496201127E-3</v>
      </c>
      <c r="D453" s="100">
        <v>1.0536094279307942E-2</v>
      </c>
      <c r="E453" s="100">
        <v>1.5394346749164622E-4</v>
      </c>
      <c r="F453" s="100">
        <v>0</v>
      </c>
      <c r="G453" s="100">
        <v>0.04</v>
      </c>
      <c r="H453" s="100">
        <v>3.7417663718882443E-2</v>
      </c>
      <c r="I453" s="100">
        <v>2.5496231708073913E-2</v>
      </c>
      <c r="J453" s="100">
        <v>7.1214038276825598E-3</v>
      </c>
      <c r="K453" s="100">
        <v>5.7682820038231775E-3</v>
      </c>
      <c r="L453" s="148">
        <v>92.438280187714923</v>
      </c>
      <c r="M453" s="148">
        <v>120</v>
      </c>
      <c r="N453" s="148">
        <v>548</v>
      </c>
      <c r="O453" s="148">
        <v>9132</v>
      </c>
      <c r="P453" s="148">
        <v>100</v>
      </c>
      <c r="Q453" s="148">
        <v>25</v>
      </c>
      <c r="R453" s="100">
        <v>0.61438980513566865</v>
      </c>
      <c r="S453" s="100">
        <v>0.84683109401222878</v>
      </c>
      <c r="T453" s="100">
        <v>1.6043800265454875E-3</v>
      </c>
      <c r="U453" s="100">
        <v>4.3304875874370444E-2</v>
      </c>
      <c r="W453" s="148">
        <v>15.597897769895912</v>
      </c>
      <c r="X453" s="149">
        <v>451.06987450867871</v>
      </c>
      <c r="Y453" s="149">
        <v>15.629464216818436</v>
      </c>
      <c r="Z453" s="149">
        <v>593.46146852491324</v>
      </c>
      <c r="AA453" s="149">
        <v>3.1566446922523639E-2</v>
      </c>
      <c r="AB453" s="149">
        <v>142.39159401623454</v>
      </c>
      <c r="AD453" s="163">
        <f t="shared" si="36"/>
        <v>1559338.7071150825</v>
      </c>
      <c r="AE453" s="163">
        <f t="shared" si="41"/>
        <v>1562352.9602133185</v>
      </c>
      <c r="AF453" s="163">
        <f t="shared" si="37"/>
        <v>3014.2530982361291</v>
      </c>
      <c r="AH453" s="165">
        <f t="shared" si="38"/>
        <v>0</v>
      </c>
      <c r="AI453" s="165">
        <f t="shared" si="39"/>
        <v>1</v>
      </c>
      <c r="AJ453" s="165">
        <f t="shared" si="40"/>
        <v>1</v>
      </c>
    </row>
    <row r="454" spans="1:36" x14ac:dyDescent="0.25">
      <c r="A454" s="47">
        <v>449</v>
      </c>
      <c r="C454" s="100">
        <v>4.4650700891072743E-3</v>
      </c>
      <c r="D454" s="100">
        <v>1.0982484288101446E-2</v>
      </c>
      <c r="E454" s="100">
        <v>2.5393088398784069E-4</v>
      </c>
      <c r="F454" s="100">
        <v>0</v>
      </c>
      <c r="G454" s="100">
        <v>0.04</v>
      </c>
      <c r="H454" s="100">
        <v>3.7417663718882443E-2</v>
      </c>
      <c r="I454" s="100">
        <v>2.5496231708073913E-2</v>
      </c>
      <c r="J454" s="100">
        <v>7.1214038276825598E-3</v>
      </c>
      <c r="K454" s="100">
        <v>5.7682820038231775E-3</v>
      </c>
      <c r="L454" s="148">
        <v>92.438280187714923</v>
      </c>
      <c r="M454" s="148">
        <v>120</v>
      </c>
      <c r="N454" s="148">
        <v>548</v>
      </c>
      <c r="O454" s="148">
        <v>9132</v>
      </c>
      <c r="P454" s="148">
        <v>100</v>
      </c>
      <c r="Q454" s="148">
        <v>25</v>
      </c>
      <c r="R454" s="100">
        <v>0.69616376142114778</v>
      </c>
      <c r="S454" s="100">
        <v>0.99992491095289782</v>
      </c>
      <c r="T454" s="100">
        <v>0.60003667278119988</v>
      </c>
      <c r="U454" s="100">
        <v>0.55649257557914755</v>
      </c>
      <c r="W454" s="148">
        <v>14.321851429209783</v>
      </c>
      <c r="X454" s="149">
        <v>629.78414566869583</v>
      </c>
      <c r="Y454" s="149">
        <v>14.396932156660329</v>
      </c>
      <c r="Z454" s="149">
        <v>649.82584567596155</v>
      </c>
      <c r="AA454" s="149">
        <v>7.5080727450545837E-2</v>
      </c>
      <c r="AB454" s="149">
        <v>20.041700007265717</v>
      </c>
      <c r="AD454" s="163">
        <f t="shared" ref="AD454:AD517" si="42">W454*cRatio-X454</f>
        <v>1431555.3587753098</v>
      </c>
      <c r="AE454" s="163">
        <f t="shared" si="41"/>
        <v>1439043.3898203569</v>
      </c>
      <c r="AF454" s="163">
        <f t="shared" si="37"/>
        <v>7488.031045047318</v>
      </c>
      <c r="AH454" s="165">
        <f t="shared" si="38"/>
        <v>0</v>
      </c>
      <c r="AI454" s="165">
        <f t="shared" si="39"/>
        <v>1</v>
      </c>
      <c r="AJ454" s="165">
        <f t="shared" si="40"/>
        <v>1</v>
      </c>
    </row>
    <row r="455" spans="1:36" x14ac:dyDescent="0.25">
      <c r="A455" s="47">
        <v>450</v>
      </c>
      <c r="C455" s="100">
        <v>6.2081624271735913E-3</v>
      </c>
      <c r="D455" s="100">
        <v>9.6255999478355708E-3</v>
      </c>
      <c r="E455" s="100">
        <v>3.2396056164840648E-4</v>
      </c>
      <c r="F455" s="100">
        <v>0</v>
      </c>
      <c r="G455" s="100">
        <v>0.04</v>
      </c>
      <c r="H455" s="100">
        <v>3.7417663718882443E-2</v>
      </c>
      <c r="I455" s="100">
        <v>2.5496231708073913E-2</v>
      </c>
      <c r="J455" s="100">
        <v>7.1214038276825598E-3</v>
      </c>
      <c r="K455" s="100">
        <v>5.7682820038231775E-3</v>
      </c>
      <c r="L455" s="148">
        <v>92.438280187714923</v>
      </c>
      <c r="M455" s="148">
        <v>120</v>
      </c>
      <c r="N455" s="148">
        <v>548</v>
      </c>
      <c r="O455" s="148">
        <v>9132</v>
      </c>
      <c r="P455" s="148">
        <v>100</v>
      </c>
      <c r="Q455" s="148">
        <v>25</v>
      </c>
      <c r="R455" s="100">
        <v>0.5686196860779742</v>
      </c>
      <c r="S455" s="100">
        <v>0.27279521292240311</v>
      </c>
      <c r="T455" s="100">
        <v>0.58416131713632191</v>
      </c>
      <c r="U455" s="100">
        <v>0.73122437791761308</v>
      </c>
      <c r="W455" s="148">
        <v>14.377660795795935</v>
      </c>
      <c r="X455" s="149">
        <v>466.15054430825001</v>
      </c>
      <c r="Y455" s="149">
        <v>14.427383264724947</v>
      </c>
      <c r="Z455" s="149">
        <v>597.07231239759255</v>
      </c>
      <c r="AA455" s="149">
        <v>4.9722468929012109E-2</v>
      </c>
      <c r="AB455" s="149">
        <v>130.92176808934255</v>
      </c>
      <c r="AD455" s="163">
        <f t="shared" si="42"/>
        <v>1437299.929035285</v>
      </c>
      <c r="AE455" s="163">
        <f t="shared" si="41"/>
        <v>1442141.2541600971</v>
      </c>
      <c r="AF455" s="163">
        <f t="shared" ref="AF455:AF518" si="43">AA455*cRatio-AB455</f>
        <v>4841.3251248118686</v>
      </c>
      <c r="AH455" s="165">
        <f t="shared" ref="AH455:AH518" si="44">IF(MAX(AD455:AE455)=AD455,1,0)</f>
        <v>0</v>
      </c>
      <c r="AI455" s="165">
        <f t="shared" ref="AI455:AI518" si="45">IF(MAX(AD455:AE455)=AE455,1,0)</f>
        <v>1</v>
      </c>
      <c r="AJ455" s="165">
        <f t="shared" ref="AJ455:AJ518" si="46">IF(AF455&gt;0,1,0)</f>
        <v>1</v>
      </c>
    </row>
    <row r="456" spans="1:36" x14ac:dyDescent="0.25">
      <c r="A456" s="47">
        <v>451</v>
      </c>
      <c r="C456" s="100">
        <v>6.2174141191621013E-3</v>
      </c>
      <c r="D456" s="100">
        <v>1.3460964646552664E-2</v>
      </c>
      <c r="E456" s="100">
        <v>2.6936627101936672E-4</v>
      </c>
      <c r="F456" s="100">
        <v>0</v>
      </c>
      <c r="G456" s="100">
        <v>0.04</v>
      </c>
      <c r="H456" s="100">
        <v>3.7417663718882443E-2</v>
      </c>
      <c r="I456" s="100">
        <v>2.5496231708073913E-2</v>
      </c>
      <c r="J456" s="100">
        <v>7.1214038276825598E-3</v>
      </c>
      <c r="K456" s="100">
        <v>5.7682820038231775E-3</v>
      </c>
      <c r="L456" s="148">
        <v>92.438280187714923</v>
      </c>
      <c r="M456" s="148">
        <v>120</v>
      </c>
      <c r="N456" s="148">
        <v>548</v>
      </c>
      <c r="O456" s="148">
        <v>9132</v>
      </c>
      <c r="P456" s="148">
        <v>100</v>
      </c>
      <c r="Q456" s="148">
        <v>25</v>
      </c>
      <c r="R456" s="100">
        <v>0.73164154211827337</v>
      </c>
      <c r="S456" s="100">
        <v>0.42691470820306437</v>
      </c>
      <c r="T456" s="100">
        <v>0.99951454126367123</v>
      </c>
      <c r="U456" s="100">
        <v>0.32084257384860271</v>
      </c>
      <c r="W456" s="148">
        <v>14.639728163946364</v>
      </c>
      <c r="X456" s="149">
        <v>592.65442532137854</v>
      </c>
      <c r="Y456" s="149">
        <v>14.672437796188714</v>
      </c>
      <c r="Z456" s="149">
        <v>717.68104660404936</v>
      </c>
      <c r="AA456" s="149">
        <v>3.2709632242349684E-2</v>
      </c>
      <c r="AB456" s="149">
        <v>125.02662128267082</v>
      </c>
      <c r="AD456" s="163">
        <f t="shared" si="42"/>
        <v>1463380.161969315</v>
      </c>
      <c r="AE456" s="163">
        <f t="shared" si="41"/>
        <v>1466526.0985722675</v>
      </c>
      <c r="AF456" s="163">
        <f t="shared" si="43"/>
        <v>3145.9366029522976</v>
      </c>
      <c r="AH456" s="165">
        <f t="shared" si="44"/>
        <v>0</v>
      </c>
      <c r="AI456" s="165">
        <f t="shared" si="45"/>
        <v>1</v>
      </c>
      <c r="AJ456" s="165">
        <f t="shared" si="46"/>
        <v>1</v>
      </c>
    </row>
    <row r="457" spans="1:36" x14ac:dyDescent="0.25">
      <c r="A457" s="47">
        <v>452</v>
      </c>
      <c r="C457" s="100">
        <v>5.9496542944025288E-3</v>
      </c>
      <c r="D457" s="100">
        <v>9.5908487233924318E-3</v>
      </c>
      <c r="E457" s="100">
        <v>3.6839438387787447E-6</v>
      </c>
      <c r="F457" s="100">
        <v>0</v>
      </c>
      <c r="G457" s="100">
        <v>0.04</v>
      </c>
      <c r="H457" s="100">
        <v>3.7417663718882443E-2</v>
      </c>
      <c r="I457" s="100">
        <v>2.5496231708073913E-2</v>
      </c>
      <c r="J457" s="100">
        <v>7.1214038276825598E-3</v>
      </c>
      <c r="K457" s="100">
        <v>5.7682820038231775E-3</v>
      </c>
      <c r="L457" s="148">
        <v>92.438280187714923</v>
      </c>
      <c r="M457" s="148">
        <v>120</v>
      </c>
      <c r="N457" s="148">
        <v>548</v>
      </c>
      <c r="O457" s="148">
        <v>9132</v>
      </c>
      <c r="P457" s="148">
        <v>100</v>
      </c>
      <c r="Q457" s="148">
        <v>25</v>
      </c>
      <c r="R457" s="100">
        <v>0.71115837245701141</v>
      </c>
      <c r="S457" s="100">
        <v>0.23228509865534097</v>
      </c>
      <c r="T457" s="100">
        <v>0.53852683662635681</v>
      </c>
      <c r="U457" s="100">
        <v>0.19188204139170939</v>
      </c>
      <c r="W457" s="148">
        <v>14.914476319903224</v>
      </c>
      <c r="X457" s="149">
        <v>543.39549936154356</v>
      </c>
      <c r="Y457" s="149">
        <v>14.944037564725491</v>
      </c>
      <c r="Z457" s="149">
        <v>666.01857576665168</v>
      </c>
      <c r="AA457" s="149">
        <v>2.956124482226663E-2</v>
      </c>
      <c r="AB457" s="149">
        <v>122.62307640510812</v>
      </c>
      <c r="AD457" s="163">
        <f t="shared" si="42"/>
        <v>1490904.2364909609</v>
      </c>
      <c r="AE457" s="163">
        <f t="shared" si="41"/>
        <v>1493737.7378967826</v>
      </c>
      <c r="AF457" s="163">
        <f t="shared" si="43"/>
        <v>2833.5014058215547</v>
      </c>
      <c r="AH457" s="165">
        <f t="shared" si="44"/>
        <v>0</v>
      </c>
      <c r="AI457" s="165">
        <f t="shared" si="45"/>
        <v>1</v>
      </c>
      <c r="AJ457" s="165">
        <f t="shared" si="46"/>
        <v>1</v>
      </c>
    </row>
    <row r="458" spans="1:36" x14ac:dyDescent="0.25">
      <c r="A458" s="47">
        <v>453</v>
      </c>
      <c r="C458" s="100">
        <v>5.0952852648727849E-3</v>
      </c>
      <c r="D458" s="100">
        <v>1.2679285069047919E-2</v>
      </c>
      <c r="E458" s="100">
        <v>1.2103009774422357E-4</v>
      </c>
      <c r="F458" s="100">
        <v>0</v>
      </c>
      <c r="G458" s="100">
        <v>0.04</v>
      </c>
      <c r="H458" s="100">
        <v>3.7417663718882443E-2</v>
      </c>
      <c r="I458" s="100">
        <v>2.5496231708073913E-2</v>
      </c>
      <c r="J458" s="100">
        <v>7.1214038276825598E-3</v>
      </c>
      <c r="K458" s="100">
        <v>5.7682820038231775E-3</v>
      </c>
      <c r="L458" s="148">
        <v>92.438280187714923</v>
      </c>
      <c r="M458" s="148">
        <v>120</v>
      </c>
      <c r="N458" s="148">
        <v>548</v>
      </c>
      <c r="O458" s="148">
        <v>9132</v>
      </c>
      <c r="P458" s="148">
        <v>100</v>
      </c>
      <c r="Q458" s="148">
        <v>25</v>
      </c>
      <c r="R458" s="100">
        <v>0.62401247145088057</v>
      </c>
      <c r="S458" s="100">
        <v>0.59675393391174425</v>
      </c>
      <c r="T458" s="100">
        <v>4.1857254209734587E-2</v>
      </c>
      <c r="U458" s="100">
        <v>0.99148203997128681</v>
      </c>
      <c r="W458" s="148">
        <v>15.10503217521291</v>
      </c>
      <c r="X458" s="149">
        <v>476.06547191656182</v>
      </c>
      <c r="Y458" s="149">
        <v>15.132336335863981</v>
      </c>
      <c r="Z458" s="149">
        <v>601.8239504281803</v>
      </c>
      <c r="AA458" s="149">
        <v>2.730416065107022E-2</v>
      </c>
      <c r="AB458" s="149">
        <v>125.75847851161848</v>
      </c>
      <c r="AD458" s="163">
        <f t="shared" si="42"/>
        <v>1510027.1520493745</v>
      </c>
      <c r="AE458" s="163">
        <f t="shared" ref="AE458:AE521" si="47">Y458*cRatio-Z458</f>
        <v>1512631.8096359698</v>
      </c>
      <c r="AF458" s="163">
        <f t="shared" si="43"/>
        <v>2604.6575865954037</v>
      </c>
      <c r="AH458" s="165">
        <f t="shared" si="44"/>
        <v>0</v>
      </c>
      <c r="AI458" s="165">
        <f t="shared" si="45"/>
        <v>1</v>
      </c>
      <c r="AJ458" s="165">
        <f t="shared" si="46"/>
        <v>1</v>
      </c>
    </row>
    <row r="459" spans="1:36" x14ac:dyDescent="0.25">
      <c r="A459" s="47">
        <v>454</v>
      </c>
      <c r="C459" s="100">
        <v>3.7979021240679544E-3</v>
      </c>
      <c r="D459" s="100">
        <v>1.1269937044531981E-2</v>
      </c>
      <c r="E459" s="100">
        <v>2.0389545087384775E-4</v>
      </c>
      <c r="F459" s="100">
        <v>0</v>
      </c>
      <c r="G459" s="100">
        <v>0.04</v>
      </c>
      <c r="H459" s="100">
        <v>3.7417663718882443E-2</v>
      </c>
      <c r="I459" s="100">
        <v>2.5496231708073913E-2</v>
      </c>
      <c r="J459" s="100">
        <v>7.1214038276825598E-3</v>
      </c>
      <c r="K459" s="100">
        <v>5.7682820038231775E-3</v>
      </c>
      <c r="L459" s="148">
        <v>92.438280187714923</v>
      </c>
      <c r="M459" s="148">
        <v>120</v>
      </c>
      <c r="N459" s="148">
        <v>548</v>
      </c>
      <c r="O459" s="148">
        <v>9132</v>
      </c>
      <c r="P459" s="148">
        <v>100</v>
      </c>
      <c r="Q459" s="148">
        <v>25</v>
      </c>
      <c r="R459" s="100">
        <v>0.77249969889318482</v>
      </c>
      <c r="S459" s="100">
        <v>3.7113532107245627E-2</v>
      </c>
      <c r="T459" s="100">
        <v>0.99560651625822971</v>
      </c>
      <c r="U459" s="100">
        <v>0.90414868903149936</v>
      </c>
      <c r="W459" s="148">
        <v>13.980557302710368</v>
      </c>
      <c r="X459" s="149">
        <v>490.36415079270421</v>
      </c>
      <c r="Y459" s="149">
        <v>14.015946660768597</v>
      </c>
      <c r="Z459" s="149">
        <v>620.31703147737983</v>
      </c>
      <c r="AA459" s="149">
        <v>3.5389358058228737E-2</v>
      </c>
      <c r="AB459" s="149">
        <v>129.95288068467562</v>
      </c>
      <c r="AD459" s="163">
        <f t="shared" si="42"/>
        <v>1397565.3661202441</v>
      </c>
      <c r="AE459" s="163">
        <f t="shared" si="47"/>
        <v>1400974.3490453823</v>
      </c>
      <c r="AF459" s="163">
        <f t="shared" si="43"/>
        <v>3408.982925138198</v>
      </c>
      <c r="AH459" s="165">
        <f t="shared" si="44"/>
        <v>0</v>
      </c>
      <c r="AI459" s="165">
        <f t="shared" si="45"/>
        <v>1</v>
      </c>
      <c r="AJ459" s="165">
        <f t="shared" si="46"/>
        <v>1</v>
      </c>
    </row>
    <row r="460" spans="1:36" x14ac:dyDescent="0.25">
      <c r="A460" s="47">
        <v>455</v>
      </c>
      <c r="C460" s="100">
        <v>4.9716727837043123E-3</v>
      </c>
      <c r="D460" s="100">
        <v>8.2205283674903311E-3</v>
      </c>
      <c r="E460" s="100">
        <v>1.3057849497703415E-5</v>
      </c>
      <c r="F460" s="100">
        <v>0</v>
      </c>
      <c r="G460" s="100">
        <v>0.04</v>
      </c>
      <c r="H460" s="100">
        <v>3.7417663718882443E-2</v>
      </c>
      <c r="I460" s="100">
        <v>2.5496231708073913E-2</v>
      </c>
      <c r="J460" s="100">
        <v>7.1214038276825598E-3</v>
      </c>
      <c r="K460" s="100">
        <v>5.7682820038231775E-3</v>
      </c>
      <c r="L460" s="148">
        <v>92.438280187714923</v>
      </c>
      <c r="M460" s="148">
        <v>120</v>
      </c>
      <c r="N460" s="148">
        <v>548</v>
      </c>
      <c r="O460" s="148">
        <v>9132</v>
      </c>
      <c r="P460" s="148">
        <v>100</v>
      </c>
      <c r="Q460" s="148">
        <v>25</v>
      </c>
      <c r="R460" s="100">
        <v>0.72959235460886673</v>
      </c>
      <c r="S460" s="100">
        <v>0.99983902122868473</v>
      </c>
      <c r="T460" s="100">
        <v>0.43230320954807611</v>
      </c>
      <c r="U460" s="100">
        <v>3.692368074870464E-2</v>
      </c>
      <c r="W460" s="148">
        <v>14.609292426452861</v>
      </c>
      <c r="X460" s="149">
        <v>434.60895707238518</v>
      </c>
      <c r="Y460" s="149">
        <v>14.63779238759038</v>
      </c>
      <c r="Z460" s="149">
        <v>594.97206005542716</v>
      </c>
      <c r="AA460" s="149">
        <v>2.8499961137519847E-2</v>
      </c>
      <c r="AB460" s="149">
        <v>160.36310298304198</v>
      </c>
      <c r="AD460" s="163">
        <f t="shared" si="42"/>
        <v>1460494.6336882135</v>
      </c>
      <c r="AE460" s="163">
        <f t="shared" si="47"/>
        <v>1463184.2666989826</v>
      </c>
      <c r="AF460" s="163">
        <f t="shared" si="43"/>
        <v>2689.6330107689428</v>
      </c>
      <c r="AH460" s="165">
        <f t="shared" si="44"/>
        <v>0</v>
      </c>
      <c r="AI460" s="165">
        <f t="shared" si="45"/>
        <v>1</v>
      </c>
      <c r="AJ460" s="165">
        <f t="shared" si="46"/>
        <v>1</v>
      </c>
    </row>
    <row r="461" spans="1:36" x14ac:dyDescent="0.25">
      <c r="A461" s="47">
        <v>456</v>
      </c>
      <c r="C461" s="100">
        <v>4.2415163210157139E-3</v>
      </c>
      <c r="D461" s="100">
        <v>1.1765913293849906E-2</v>
      </c>
      <c r="E461" s="100">
        <v>1.0650730236194672E-4</v>
      </c>
      <c r="F461" s="100">
        <v>0</v>
      </c>
      <c r="G461" s="100">
        <v>0.04</v>
      </c>
      <c r="H461" s="100">
        <v>3.7417663718882443E-2</v>
      </c>
      <c r="I461" s="100">
        <v>2.5496231708073913E-2</v>
      </c>
      <c r="J461" s="100">
        <v>7.1214038276825598E-3</v>
      </c>
      <c r="K461" s="100">
        <v>5.7682820038231775E-3</v>
      </c>
      <c r="L461" s="148">
        <v>92.438280187714923</v>
      </c>
      <c r="M461" s="148">
        <v>120</v>
      </c>
      <c r="N461" s="148">
        <v>548</v>
      </c>
      <c r="O461" s="148">
        <v>9132</v>
      </c>
      <c r="P461" s="148">
        <v>100</v>
      </c>
      <c r="Q461" s="148">
        <v>25</v>
      </c>
      <c r="R461" s="100">
        <v>0.79563149091954843</v>
      </c>
      <c r="S461" s="100">
        <v>0.98455893297164887</v>
      </c>
      <c r="T461" s="100">
        <v>0.34138876755895131</v>
      </c>
      <c r="U461" s="100">
        <v>1.834718432830772E-3</v>
      </c>
      <c r="W461" s="148">
        <v>14.306183118548564</v>
      </c>
      <c r="X461" s="149">
        <v>578.82867793786613</v>
      </c>
      <c r="Y461" s="149">
        <v>14.366717377657633</v>
      </c>
      <c r="Z461" s="149">
        <v>618.90563466324045</v>
      </c>
      <c r="AA461" s="149">
        <v>6.0534259109068955E-2</v>
      </c>
      <c r="AB461" s="149">
        <v>40.076956725374316</v>
      </c>
      <c r="AD461" s="163">
        <f t="shared" si="42"/>
        <v>1430039.4831769185</v>
      </c>
      <c r="AE461" s="163">
        <f t="shared" si="47"/>
        <v>1436052.8321310999</v>
      </c>
      <c r="AF461" s="163">
        <f t="shared" si="43"/>
        <v>6013.3489541815206</v>
      </c>
      <c r="AH461" s="165">
        <f t="shared" si="44"/>
        <v>0</v>
      </c>
      <c r="AI461" s="165">
        <f t="shared" si="45"/>
        <v>1</v>
      </c>
      <c r="AJ461" s="165">
        <f t="shared" si="46"/>
        <v>1</v>
      </c>
    </row>
    <row r="462" spans="1:36" x14ac:dyDescent="0.25">
      <c r="A462" s="47">
        <v>457</v>
      </c>
      <c r="C462" s="100">
        <v>3.7089627487806435E-3</v>
      </c>
      <c r="D462" s="100">
        <v>1.4099867780723807E-2</v>
      </c>
      <c r="E462" s="100">
        <v>1.1051042632204133E-4</v>
      </c>
      <c r="F462" s="100">
        <v>0</v>
      </c>
      <c r="G462" s="100">
        <v>0.04</v>
      </c>
      <c r="H462" s="100">
        <v>3.7417663718882443E-2</v>
      </c>
      <c r="I462" s="100">
        <v>2.5496231708073913E-2</v>
      </c>
      <c r="J462" s="100">
        <v>7.1214038276825598E-3</v>
      </c>
      <c r="K462" s="100">
        <v>5.7682820038231775E-3</v>
      </c>
      <c r="L462" s="148">
        <v>92.438280187714923</v>
      </c>
      <c r="M462" s="148">
        <v>120</v>
      </c>
      <c r="N462" s="148">
        <v>548</v>
      </c>
      <c r="O462" s="148">
        <v>9132</v>
      </c>
      <c r="P462" s="148">
        <v>100</v>
      </c>
      <c r="Q462" s="148">
        <v>25</v>
      </c>
      <c r="R462" s="100">
        <v>0.48026885132208474</v>
      </c>
      <c r="S462" s="100">
        <v>0.2244097883462671</v>
      </c>
      <c r="T462" s="100">
        <v>0.40764997449942131</v>
      </c>
      <c r="U462" s="100">
        <v>0.45117438450980318</v>
      </c>
      <c r="W462" s="148">
        <v>14.925007961753414</v>
      </c>
      <c r="X462" s="149">
        <v>497.64652035994294</v>
      </c>
      <c r="Y462" s="149">
        <v>14.972358894953002</v>
      </c>
      <c r="Z462" s="149">
        <v>614.23481277047176</v>
      </c>
      <c r="AA462" s="149">
        <v>4.7350933199588496E-2</v>
      </c>
      <c r="AB462" s="149">
        <v>116.58829241052882</v>
      </c>
      <c r="AD462" s="163">
        <f t="shared" si="42"/>
        <v>1492003.1496549814</v>
      </c>
      <c r="AE462" s="163">
        <f t="shared" si="47"/>
        <v>1496621.6546825296</v>
      </c>
      <c r="AF462" s="163">
        <f t="shared" si="43"/>
        <v>4618.5050275483209</v>
      </c>
      <c r="AH462" s="165">
        <f t="shared" si="44"/>
        <v>0</v>
      </c>
      <c r="AI462" s="165">
        <f t="shared" si="45"/>
        <v>1</v>
      </c>
      <c r="AJ462" s="165">
        <f t="shared" si="46"/>
        <v>1</v>
      </c>
    </row>
    <row r="463" spans="1:36" x14ac:dyDescent="0.25">
      <c r="A463" s="47">
        <v>458</v>
      </c>
      <c r="C463" s="100">
        <v>4.7367962980304238E-3</v>
      </c>
      <c r="D463" s="100">
        <v>9.3323831585080865E-3</v>
      </c>
      <c r="E463" s="100">
        <v>7.0335995910299585E-6</v>
      </c>
      <c r="F463" s="100">
        <v>0</v>
      </c>
      <c r="G463" s="100">
        <v>0.04</v>
      </c>
      <c r="H463" s="100">
        <v>3.7417663718882443E-2</v>
      </c>
      <c r="I463" s="100">
        <v>2.5496231708073913E-2</v>
      </c>
      <c r="J463" s="100">
        <v>7.1214038276825598E-3</v>
      </c>
      <c r="K463" s="100">
        <v>5.7682820038231775E-3</v>
      </c>
      <c r="L463" s="148">
        <v>92.438280187714923</v>
      </c>
      <c r="M463" s="148">
        <v>120</v>
      </c>
      <c r="N463" s="148">
        <v>548</v>
      </c>
      <c r="O463" s="148">
        <v>9132</v>
      </c>
      <c r="P463" s="148">
        <v>100</v>
      </c>
      <c r="Q463" s="148">
        <v>25</v>
      </c>
      <c r="R463" s="100">
        <v>0.8789742945667316</v>
      </c>
      <c r="S463" s="100">
        <v>0.99864026044655019</v>
      </c>
      <c r="T463" s="100">
        <v>1.2673315349368921E-3</v>
      </c>
      <c r="U463" s="100">
        <v>0.12359409311510428</v>
      </c>
      <c r="W463" s="148">
        <v>14.908382010046463</v>
      </c>
      <c r="X463" s="149">
        <v>537.20534402063379</v>
      </c>
      <c r="Y463" s="149">
        <v>14.968093778109212</v>
      </c>
      <c r="Z463" s="149">
        <v>625.13239925099617</v>
      </c>
      <c r="AA463" s="149">
        <v>5.9711768062749471E-2</v>
      </c>
      <c r="AB463" s="149">
        <v>87.927055230362384</v>
      </c>
      <c r="AD463" s="163">
        <f t="shared" si="42"/>
        <v>1490300.9956606256</v>
      </c>
      <c r="AE463" s="163">
        <f t="shared" si="47"/>
        <v>1496184.2454116703</v>
      </c>
      <c r="AF463" s="163">
        <f t="shared" si="43"/>
        <v>5883.2497510445846</v>
      </c>
      <c r="AH463" s="165">
        <f t="shared" si="44"/>
        <v>0</v>
      </c>
      <c r="AI463" s="165">
        <f t="shared" si="45"/>
        <v>1</v>
      </c>
      <c r="AJ463" s="165">
        <f t="shared" si="46"/>
        <v>1</v>
      </c>
    </row>
    <row r="464" spans="1:36" x14ac:dyDescent="0.25">
      <c r="A464" s="47">
        <v>459</v>
      </c>
      <c r="C464" s="100">
        <v>3.0090823618233471E-3</v>
      </c>
      <c r="D464" s="100">
        <v>1.134086562542135E-2</v>
      </c>
      <c r="E464" s="100">
        <v>4.0490045514018913E-4</v>
      </c>
      <c r="F464" s="100">
        <v>0</v>
      </c>
      <c r="G464" s="100">
        <v>0.04</v>
      </c>
      <c r="H464" s="100">
        <v>3.7417663718882443E-2</v>
      </c>
      <c r="I464" s="100">
        <v>2.5496231708073913E-2</v>
      </c>
      <c r="J464" s="100">
        <v>7.1214038276825598E-3</v>
      </c>
      <c r="K464" s="100">
        <v>5.7682820038231775E-3</v>
      </c>
      <c r="L464" s="148">
        <v>92.438280187714923</v>
      </c>
      <c r="M464" s="148">
        <v>120</v>
      </c>
      <c r="N464" s="148">
        <v>548</v>
      </c>
      <c r="O464" s="148">
        <v>9132</v>
      </c>
      <c r="P464" s="148">
        <v>100</v>
      </c>
      <c r="Q464" s="148">
        <v>25</v>
      </c>
      <c r="R464" s="100">
        <v>0.86080403097834379</v>
      </c>
      <c r="S464" s="100">
        <v>0.11935035248777284</v>
      </c>
      <c r="T464" s="100">
        <v>0.61082068745496942</v>
      </c>
      <c r="U464" s="100">
        <v>0.22335215190572599</v>
      </c>
      <c r="W464" s="148">
        <v>14.618761687189513</v>
      </c>
      <c r="X464" s="149">
        <v>580.12301118452274</v>
      </c>
      <c r="Y464" s="149">
        <v>14.662601962713728</v>
      </c>
      <c r="Z464" s="149">
        <v>607.31652055805341</v>
      </c>
      <c r="AA464" s="149">
        <v>4.3840275524214434E-2</v>
      </c>
      <c r="AB464" s="149">
        <v>27.193509373530674</v>
      </c>
      <c r="AD464" s="163">
        <f t="shared" si="42"/>
        <v>1461296.0457077667</v>
      </c>
      <c r="AE464" s="163">
        <f t="shared" si="47"/>
        <v>1465652.8797508148</v>
      </c>
      <c r="AF464" s="163">
        <f t="shared" si="43"/>
        <v>4356.834043047912</v>
      </c>
      <c r="AH464" s="165">
        <f t="shared" si="44"/>
        <v>0</v>
      </c>
      <c r="AI464" s="165">
        <f t="shared" si="45"/>
        <v>1</v>
      </c>
      <c r="AJ464" s="165">
        <f t="shared" si="46"/>
        <v>1</v>
      </c>
    </row>
    <row r="465" spans="1:36" x14ac:dyDescent="0.25">
      <c r="A465" s="47">
        <v>460</v>
      </c>
      <c r="C465" s="100">
        <v>5.4588495366918455E-3</v>
      </c>
      <c r="D465" s="100">
        <v>1.1460065242627424E-2</v>
      </c>
      <c r="E465" s="100">
        <v>6.3187883596979835E-5</v>
      </c>
      <c r="F465" s="100">
        <v>0</v>
      </c>
      <c r="G465" s="100">
        <v>0.04</v>
      </c>
      <c r="H465" s="100">
        <v>3.7417663718882443E-2</v>
      </c>
      <c r="I465" s="100">
        <v>2.5496231708073913E-2</v>
      </c>
      <c r="J465" s="100">
        <v>7.1214038276825598E-3</v>
      </c>
      <c r="K465" s="100">
        <v>5.7682820038231775E-3</v>
      </c>
      <c r="L465" s="148">
        <v>92.438280187714923</v>
      </c>
      <c r="M465" s="148">
        <v>120</v>
      </c>
      <c r="N465" s="148">
        <v>548</v>
      </c>
      <c r="O465" s="148">
        <v>9132</v>
      </c>
      <c r="P465" s="148">
        <v>100</v>
      </c>
      <c r="Q465" s="148">
        <v>25</v>
      </c>
      <c r="R465" s="100">
        <v>0.64244867533649108</v>
      </c>
      <c r="S465" s="100">
        <v>8.561374039875716E-2</v>
      </c>
      <c r="T465" s="100">
        <v>0.81692259080787655</v>
      </c>
      <c r="U465" s="100">
        <v>5.0308039272862299E-4</v>
      </c>
      <c r="W465" s="148">
        <v>14.101158593808144</v>
      </c>
      <c r="X465" s="149">
        <v>618.23756655166312</v>
      </c>
      <c r="Y465" s="149">
        <v>14.135221432355801</v>
      </c>
      <c r="Z465" s="149">
        <v>644.08112521795886</v>
      </c>
      <c r="AA465" s="149">
        <v>3.4062838547656682E-2</v>
      </c>
      <c r="AB465" s="149">
        <v>25.843558666295735</v>
      </c>
      <c r="AD465" s="163">
        <f t="shared" si="42"/>
        <v>1409497.6218142628</v>
      </c>
      <c r="AE465" s="163">
        <f t="shared" si="47"/>
        <v>1412878.0621103621</v>
      </c>
      <c r="AF465" s="163">
        <f t="shared" si="43"/>
        <v>3380.4402960993725</v>
      </c>
      <c r="AH465" s="165">
        <f t="shared" si="44"/>
        <v>0</v>
      </c>
      <c r="AI465" s="165">
        <f t="shared" si="45"/>
        <v>1</v>
      </c>
      <c r="AJ465" s="165">
        <f t="shared" si="46"/>
        <v>1</v>
      </c>
    </row>
    <row r="466" spans="1:36" x14ac:dyDescent="0.25">
      <c r="A466" s="47">
        <v>461</v>
      </c>
      <c r="C466" s="100">
        <v>4.7357814479274795E-3</v>
      </c>
      <c r="D466" s="100">
        <v>9.8144587552924933E-3</v>
      </c>
      <c r="E466" s="100">
        <v>2.3304469656252168E-5</v>
      </c>
      <c r="F466" s="100">
        <v>0</v>
      </c>
      <c r="G466" s="100">
        <v>0.04</v>
      </c>
      <c r="H466" s="100">
        <v>3.7417663718882443E-2</v>
      </c>
      <c r="I466" s="100">
        <v>2.5496231708073913E-2</v>
      </c>
      <c r="J466" s="100">
        <v>7.1214038276825598E-3</v>
      </c>
      <c r="K466" s="100">
        <v>5.7682820038231775E-3</v>
      </c>
      <c r="L466" s="148">
        <v>92.438280187714923</v>
      </c>
      <c r="M466" s="148">
        <v>120</v>
      </c>
      <c r="N466" s="148">
        <v>548</v>
      </c>
      <c r="O466" s="148">
        <v>9132</v>
      </c>
      <c r="P466" s="148">
        <v>100</v>
      </c>
      <c r="Q466" s="148">
        <v>25</v>
      </c>
      <c r="R466" s="100">
        <v>0.42536371938061801</v>
      </c>
      <c r="S466" s="100">
        <v>3.9800879213414762E-2</v>
      </c>
      <c r="T466" s="100">
        <v>0.78912551875848647</v>
      </c>
      <c r="U466" s="100">
        <v>0.50190316653438016</v>
      </c>
      <c r="W466" s="148">
        <v>14.482108338316044</v>
      </c>
      <c r="X466" s="149">
        <v>451.29055801898824</v>
      </c>
      <c r="Y466" s="149">
        <v>14.511401895954483</v>
      </c>
      <c r="Z466" s="149">
        <v>595.17243786474796</v>
      </c>
      <c r="AA466" s="149">
        <v>2.9293557638439438E-2</v>
      </c>
      <c r="AB466" s="149">
        <v>143.88187984575973</v>
      </c>
      <c r="AD466" s="163">
        <f t="shared" si="42"/>
        <v>1447759.5432735854</v>
      </c>
      <c r="AE466" s="163">
        <f t="shared" si="47"/>
        <v>1450545.0171575835</v>
      </c>
      <c r="AF466" s="163">
        <f t="shared" si="43"/>
        <v>2785.4738839981842</v>
      </c>
      <c r="AH466" s="165">
        <f t="shared" si="44"/>
        <v>0</v>
      </c>
      <c r="AI466" s="165">
        <f t="shared" si="45"/>
        <v>1</v>
      </c>
      <c r="AJ466" s="165">
        <f t="shared" si="46"/>
        <v>1</v>
      </c>
    </row>
    <row r="467" spans="1:36" x14ac:dyDescent="0.25">
      <c r="A467" s="47">
        <v>462</v>
      </c>
      <c r="C467" s="100">
        <v>6.1363622207184498E-3</v>
      </c>
      <c r="D467" s="100">
        <v>1.4081641463712713E-2</v>
      </c>
      <c r="E467" s="100">
        <v>1.613729481085065E-5</v>
      </c>
      <c r="F467" s="100">
        <v>0</v>
      </c>
      <c r="G467" s="100">
        <v>0.04</v>
      </c>
      <c r="H467" s="100">
        <v>3.7417663718882443E-2</v>
      </c>
      <c r="I467" s="100">
        <v>2.5496231708073913E-2</v>
      </c>
      <c r="J467" s="100">
        <v>7.1214038276825598E-3</v>
      </c>
      <c r="K467" s="100">
        <v>5.7682820038231775E-3</v>
      </c>
      <c r="L467" s="148">
        <v>92.438280187714923</v>
      </c>
      <c r="M467" s="148">
        <v>120</v>
      </c>
      <c r="N467" s="148">
        <v>548</v>
      </c>
      <c r="O467" s="148">
        <v>9132</v>
      </c>
      <c r="P467" s="148">
        <v>100</v>
      </c>
      <c r="Q467" s="148">
        <v>25</v>
      </c>
      <c r="R467" s="100">
        <v>0.51024145236249618</v>
      </c>
      <c r="S467" s="100">
        <v>0.94379179202290031</v>
      </c>
      <c r="T467" s="100">
        <v>2.32498742165317E-3</v>
      </c>
      <c r="U467" s="100">
        <v>0.99999959575598418</v>
      </c>
      <c r="W467" s="148">
        <v>14.503290169840684</v>
      </c>
      <c r="X467" s="149">
        <v>551.89682684944717</v>
      </c>
      <c r="Y467" s="149">
        <v>14.547485773285032</v>
      </c>
      <c r="Z467" s="149">
        <v>636.3596655892685</v>
      </c>
      <c r="AA467" s="149">
        <v>4.4195603444348919E-2</v>
      </c>
      <c r="AB467" s="149">
        <v>84.462838739821336</v>
      </c>
      <c r="AD467" s="163">
        <f t="shared" si="42"/>
        <v>1449777.1201572188</v>
      </c>
      <c r="AE467" s="163">
        <f t="shared" si="47"/>
        <v>1454112.217662914</v>
      </c>
      <c r="AF467" s="163">
        <f t="shared" si="43"/>
        <v>4335.0975056950701</v>
      </c>
      <c r="AH467" s="165">
        <f t="shared" si="44"/>
        <v>0</v>
      </c>
      <c r="AI467" s="165">
        <f t="shared" si="45"/>
        <v>1</v>
      </c>
      <c r="AJ467" s="165">
        <f t="shared" si="46"/>
        <v>1</v>
      </c>
    </row>
    <row r="468" spans="1:36" x14ac:dyDescent="0.25">
      <c r="A468" s="47">
        <v>463</v>
      </c>
      <c r="C468" s="100">
        <v>6.3506514710380824E-3</v>
      </c>
      <c r="D468" s="100">
        <v>1.3275997347924728E-2</v>
      </c>
      <c r="E468" s="100">
        <v>2.8281942290480584E-5</v>
      </c>
      <c r="F468" s="100">
        <v>0</v>
      </c>
      <c r="G468" s="100">
        <v>0.04</v>
      </c>
      <c r="H468" s="100">
        <v>3.7417663718882443E-2</v>
      </c>
      <c r="I468" s="100">
        <v>2.5496231708073913E-2</v>
      </c>
      <c r="J468" s="100">
        <v>7.1214038276825598E-3</v>
      </c>
      <c r="K468" s="100">
        <v>5.7682820038231775E-3</v>
      </c>
      <c r="L468" s="148">
        <v>92.438280187714923</v>
      </c>
      <c r="M468" s="148">
        <v>120</v>
      </c>
      <c r="N468" s="148">
        <v>548</v>
      </c>
      <c r="O468" s="148">
        <v>9132</v>
      </c>
      <c r="P468" s="148">
        <v>100</v>
      </c>
      <c r="Q468" s="148">
        <v>25</v>
      </c>
      <c r="R468" s="100">
        <v>0.62801425769936481</v>
      </c>
      <c r="S468" s="100">
        <v>0.99394035720468155</v>
      </c>
      <c r="T468" s="100">
        <v>0.26133775444425122</v>
      </c>
      <c r="U468" s="100">
        <v>4.7921423666425177E-3</v>
      </c>
      <c r="W468" s="148">
        <v>15.458476099274167</v>
      </c>
      <c r="X468" s="149">
        <v>487.78657731328559</v>
      </c>
      <c r="Y468" s="149">
        <v>15.499184174681981</v>
      </c>
      <c r="Z468" s="149">
        <v>614.89049045302318</v>
      </c>
      <c r="AA468" s="149">
        <v>4.0708075407813737E-2</v>
      </c>
      <c r="AB468" s="149">
        <v>127.10391313973759</v>
      </c>
      <c r="AD468" s="163">
        <f t="shared" si="42"/>
        <v>1545359.8233501036</v>
      </c>
      <c r="AE468" s="163">
        <f t="shared" si="47"/>
        <v>1549303.5269777451</v>
      </c>
      <c r="AF468" s="163">
        <f t="shared" si="43"/>
        <v>3943.7036276416366</v>
      </c>
      <c r="AH468" s="165">
        <f t="shared" si="44"/>
        <v>0</v>
      </c>
      <c r="AI468" s="165">
        <f t="shared" si="45"/>
        <v>1</v>
      </c>
      <c r="AJ468" s="165">
        <f t="shared" si="46"/>
        <v>1</v>
      </c>
    </row>
    <row r="469" spans="1:36" x14ac:dyDescent="0.25">
      <c r="A469" s="47">
        <v>464</v>
      </c>
      <c r="C469" s="100">
        <v>5.215729778226221E-3</v>
      </c>
      <c r="D469" s="100">
        <v>1.2809908496495437E-2</v>
      </c>
      <c r="E469" s="100">
        <v>8.4121743256782011E-5</v>
      </c>
      <c r="F469" s="100">
        <v>0</v>
      </c>
      <c r="G469" s="100">
        <v>0.04</v>
      </c>
      <c r="H469" s="100">
        <v>3.7417663718882443E-2</v>
      </c>
      <c r="I469" s="100">
        <v>2.5496231708073913E-2</v>
      </c>
      <c r="J469" s="100">
        <v>7.1214038276825598E-3</v>
      </c>
      <c r="K469" s="100">
        <v>5.7682820038231775E-3</v>
      </c>
      <c r="L469" s="148">
        <v>92.438280187714923</v>
      </c>
      <c r="M469" s="148">
        <v>120</v>
      </c>
      <c r="N469" s="148">
        <v>548</v>
      </c>
      <c r="O469" s="148">
        <v>9132</v>
      </c>
      <c r="P469" s="148">
        <v>100</v>
      </c>
      <c r="Q469" s="148">
        <v>25</v>
      </c>
      <c r="R469" s="100">
        <v>0.8642798802087448</v>
      </c>
      <c r="S469" s="100">
        <v>0.39118772077760122</v>
      </c>
      <c r="T469" s="100">
        <v>6.683265698166603E-2</v>
      </c>
      <c r="U469" s="100">
        <v>1.9387551671363205E-3</v>
      </c>
      <c r="W469" s="148">
        <v>13.977874055694125</v>
      </c>
      <c r="X469" s="149">
        <v>491.72124154771967</v>
      </c>
      <c r="Y469" s="149">
        <v>14.004479722489855</v>
      </c>
      <c r="Z469" s="149">
        <v>605.44783881613716</v>
      </c>
      <c r="AA469" s="149">
        <v>2.6605666795729732E-2</v>
      </c>
      <c r="AB469" s="149">
        <v>113.72659726841749</v>
      </c>
      <c r="AD469" s="163">
        <f t="shared" si="42"/>
        <v>1397295.6843278648</v>
      </c>
      <c r="AE469" s="163">
        <f t="shared" si="47"/>
        <v>1399842.5244101693</v>
      </c>
      <c r="AF469" s="163">
        <f t="shared" si="43"/>
        <v>2546.8400823045554</v>
      </c>
      <c r="AH469" s="165">
        <f t="shared" si="44"/>
        <v>0</v>
      </c>
      <c r="AI469" s="165">
        <f t="shared" si="45"/>
        <v>1</v>
      </c>
      <c r="AJ469" s="165">
        <f t="shared" si="46"/>
        <v>1</v>
      </c>
    </row>
    <row r="470" spans="1:36" x14ac:dyDescent="0.25">
      <c r="A470" s="47">
        <v>465</v>
      </c>
      <c r="C470" s="100">
        <v>2.9733451108481541E-3</v>
      </c>
      <c r="D470" s="100">
        <v>1.0584421986973878E-2</v>
      </c>
      <c r="E470" s="100">
        <v>2.0969874870713223E-4</v>
      </c>
      <c r="F470" s="100">
        <v>0</v>
      </c>
      <c r="G470" s="100">
        <v>0.04</v>
      </c>
      <c r="H470" s="100">
        <v>3.7417663718882443E-2</v>
      </c>
      <c r="I470" s="100">
        <v>2.5496231708073913E-2</v>
      </c>
      <c r="J470" s="100">
        <v>7.1214038276825598E-3</v>
      </c>
      <c r="K470" s="100">
        <v>5.7682820038231775E-3</v>
      </c>
      <c r="L470" s="148">
        <v>92.438280187714923</v>
      </c>
      <c r="M470" s="148">
        <v>120</v>
      </c>
      <c r="N470" s="148">
        <v>548</v>
      </c>
      <c r="O470" s="148">
        <v>9132</v>
      </c>
      <c r="P470" s="148">
        <v>100</v>
      </c>
      <c r="Q470" s="148">
        <v>25</v>
      </c>
      <c r="R470" s="100">
        <v>0.84930562246135266</v>
      </c>
      <c r="S470" s="100">
        <v>0.9954483422734749</v>
      </c>
      <c r="T470" s="100">
        <v>0.85279050147293656</v>
      </c>
      <c r="U470" s="100">
        <v>7.5383775140820661E-2</v>
      </c>
      <c r="W470" s="148">
        <v>15.368143019436122</v>
      </c>
      <c r="X470" s="149">
        <v>463.51839637672373</v>
      </c>
      <c r="Y470" s="149">
        <v>15.402036283059786</v>
      </c>
      <c r="Z470" s="149">
        <v>611.84303471608462</v>
      </c>
      <c r="AA470" s="149">
        <v>3.3893263623664183E-2</v>
      </c>
      <c r="AB470" s="149">
        <v>148.32463833936089</v>
      </c>
      <c r="AD470" s="163">
        <f t="shared" si="42"/>
        <v>1536350.7835472357</v>
      </c>
      <c r="AE470" s="163">
        <f t="shared" si="47"/>
        <v>1539591.7852712625</v>
      </c>
      <c r="AF470" s="163">
        <f t="shared" si="43"/>
        <v>3241.0017240270577</v>
      </c>
      <c r="AH470" s="165">
        <f t="shared" si="44"/>
        <v>0</v>
      </c>
      <c r="AI470" s="165">
        <f t="shared" si="45"/>
        <v>1</v>
      </c>
      <c r="AJ470" s="165">
        <f t="shared" si="46"/>
        <v>1</v>
      </c>
    </row>
    <row r="471" spans="1:36" x14ac:dyDescent="0.25">
      <c r="A471" s="47">
        <v>466</v>
      </c>
      <c r="C471" s="100">
        <v>6.2384292949893005E-3</v>
      </c>
      <c r="D471" s="100">
        <v>1.0267007948746736E-2</v>
      </c>
      <c r="E471" s="100">
        <v>4.6612703196076672E-5</v>
      </c>
      <c r="F471" s="100">
        <v>0</v>
      </c>
      <c r="G471" s="100">
        <v>0.04</v>
      </c>
      <c r="H471" s="100">
        <v>3.7417663718882443E-2</v>
      </c>
      <c r="I471" s="100">
        <v>2.5496231708073913E-2</v>
      </c>
      <c r="J471" s="100">
        <v>7.1214038276825598E-3</v>
      </c>
      <c r="K471" s="100">
        <v>5.7682820038231775E-3</v>
      </c>
      <c r="L471" s="148">
        <v>92.438280187714923</v>
      </c>
      <c r="M471" s="148">
        <v>120</v>
      </c>
      <c r="N471" s="148">
        <v>548</v>
      </c>
      <c r="O471" s="148">
        <v>9132</v>
      </c>
      <c r="P471" s="148">
        <v>100</v>
      </c>
      <c r="Q471" s="148">
        <v>25</v>
      </c>
      <c r="R471" s="100">
        <v>0.86697276797305245</v>
      </c>
      <c r="S471" s="100">
        <v>0.96062752316624178</v>
      </c>
      <c r="T471" s="100">
        <v>2.3432392078514861E-4</v>
      </c>
      <c r="U471" s="100">
        <v>0.37131059929438304</v>
      </c>
      <c r="W471" s="148">
        <v>15.316972707930899</v>
      </c>
      <c r="X471" s="149">
        <v>489.66744083636956</v>
      </c>
      <c r="Y471" s="149">
        <v>15.377045187012918</v>
      </c>
      <c r="Z471" s="149">
        <v>601.42713318676124</v>
      </c>
      <c r="AA471" s="149">
        <v>6.0072479082018404E-2</v>
      </c>
      <c r="AB471" s="149">
        <v>111.75969235039167</v>
      </c>
      <c r="AD471" s="163">
        <f t="shared" si="42"/>
        <v>1531207.6033522536</v>
      </c>
      <c r="AE471" s="163">
        <f t="shared" si="47"/>
        <v>1537103.0915681052</v>
      </c>
      <c r="AF471" s="163">
        <f t="shared" si="43"/>
        <v>5895.4882158514492</v>
      </c>
      <c r="AH471" s="165">
        <f t="shared" si="44"/>
        <v>0</v>
      </c>
      <c r="AI471" s="165">
        <f t="shared" si="45"/>
        <v>1</v>
      </c>
      <c r="AJ471" s="165">
        <f t="shared" si="46"/>
        <v>1</v>
      </c>
    </row>
    <row r="472" spans="1:36" x14ac:dyDescent="0.25">
      <c r="A472" s="47">
        <v>467</v>
      </c>
      <c r="C472" s="100">
        <v>5.3453057696397918E-3</v>
      </c>
      <c r="D472" s="100">
        <v>9.4947902367018659E-3</v>
      </c>
      <c r="E472" s="100">
        <v>8.4201718720700036E-5</v>
      </c>
      <c r="F472" s="100">
        <v>0</v>
      </c>
      <c r="G472" s="100">
        <v>0.04</v>
      </c>
      <c r="H472" s="100">
        <v>3.7417663718882443E-2</v>
      </c>
      <c r="I472" s="100">
        <v>2.5496231708073913E-2</v>
      </c>
      <c r="J472" s="100">
        <v>7.1214038276825598E-3</v>
      </c>
      <c r="K472" s="100">
        <v>5.7682820038231775E-3</v>
      </c>
      <c r="L472" s="148">
        <v>92.438280187714923</v>
      </c>
      <c r="M472" s="148">
        <v>120</v>
      </c>
      <c r="N472" s="148">
        <v>548</v>
      </c>
      <c r="O472" s="148">
        <v>9132</v>
      </c>
      <c r="P472" s="148">
        <v>100</v>
      </c>
      <c r="Q472" s="148">
        <v>25</v>
      </c>
      <c r="R472" s="100">
        <v>0.54482033733900459</v>
      </c>
      <c r="S472" s="100">
        <v>0.60991109226029172</v>
      </c>
      <c r="T472" s="100">
        <v>0.5818471720906836</v>
      </c>
      <c r="U472" s="100">
        <v>8.3073877795610384E-3</v>
      </c>
      <c r="W472" s="148">
        <v>15.200247198889715</v>
      </c>
      <c r="X472" s="149">
        <v>524.16240885536877</v>
      </c>
      <c r="Y472" s="149">
        <v>15.255839804550687</v>
      </c>
      <c r="Z472" s="149">
        <v>603.67105937100166</v>
      </c>
      <c r="AA472" s="149">
        <v>5.5592605660972794E-2</v>
      </c>
      <c r="AB472" s="149">
        <v>79.508650515632894</v>
      </c>
      <c r="AD472" s="163">
        <f t="shared" si="42"/>
        <v>1519500.5574801161</v>
      </c>
      <c r="AE472" s="163">
        <f t="shared" si="47"/>
        <v>1524980.3093956977</v>
      </c>
      <c r="AF472" s="163">
        <f t="shared" si="43"/>
        <v>5479.7519155816462</v>
      </c>
      <c r="AH472" s="165">
        <f t="shared" si="44"/>
        <v>0</v>
      </c>
      <c r="AI472" s="165">
        <f t="shared" si="45"/>
        <v>1</v>
      </c>
      <c r="AJ472" s="165">
        <f t="shared" si="46"/>
        <v>1</v>
      </c>
    </row>
    <row r="473" spans="1:36" x14ac:dyDescent="0.25">
      <c r="A473" s="47">
        <v>468</v>
      </c>
      <c r="C473" s="100">
        <v>9.174160001153342E-3</v>
      </c>
      <c r="D473" s="100">
        <v>1.1570517475338549E-2</v>
      </c>
      <c r="E473" s="100">
        <v>1.386761351417839E-8</v>
      </c>
      <c r="F473" s="100">
        <v>0</v>
      </c>
      <c r="G473" s="100">
        <v>0.04</v>
      </c>
      <c r="H473" s="100">
        <v>3.7417663718882443E-2</v>
      </c>
      <c r="I473" s="100">
        <v>2.5496231708073913E-2</v>
      </c>
      <c r="J473" s="100">
        <v>7.1214038276825598E-3</v>
      </c>
      <c r="K473" s="100">
        <v>5.7682820038231775E-3</v>
      </c>
      <c r="L473" s="148">
        <v>92.438280187714923</v>
      </c>
      <c r="M473" s="148">
        <v>120</v>
      </c>
      <c r="N473" s="148">
        <v>548</v>
      </c>
      <c r="O473" s="148">
        <v>9132</v>
      </c>
      <c r="P473" s="148">
        <v>100</v>
      </c>
      <c r="Q473" s="148">
        <v>25</v>
      </c>
      <c r="R473" s="100">
        <v>0.58516048905941931</v>
      </c>
      <c r="S473" s="100">
        <v>0.65763956864511419</v>
      </c>
      <c r="T473" s="100">
        <v>7.6985172004245941E-2</v>
      </c>
      <c r="U473" s="100">
        <v>0.10179420297187047</v>
      </c>
      <c r="W473" s="148">
        <v>14.202517113959683</v>
      </c>
      <c r="X473" s="149">
        <v>540.90237978523146</v>
      </c>
      <c r="Y473" s="149">
        <v>14.228027775165335</v>
      </c>
      <c r="Z473" s="149">
        <v>661.24514838562538</v>
      </c>
      <c r="AA473" s="149">
        <v>2.5510661205652596E-2</v>
      </c>
      <c r="AB473" s="149">
        <v>120.34276860039392</v>
      </c>
      <c r="AD473" s="163">
        <f t="shared" si="42"/>
        <v>1419710.809016183</v>
      </c>
      <c r="AE473" s="163">
        <f t="shared" si="47"/>
        <v>1422141.532368148</v>
      </c>
      <c r="AF473" s="163">
        <f t="shared" si="43"/>
        <v>2430.7233519648657</v>
      </c>
      <c r="AH473" s="165">
        <f t="shared" si="44"/>
        <v>0</v>
      </c>
      <c r="AI473" s="165">
        <f t="shared" si="45"/>
        <v>1</v>
      </c>
      <c r="AJ473" s="165">
        <f t="shared" si="46"/>
        <v>1</v>
      </c>
    </row>
    <row r="474" spans="1:36" x14ac:dyDescent="0.25">
      <c r="A474" s="47">
        <v>469</v>
      </c>
      <c r="C474" s="100">
        <v>3.8528247149699248E-3</v>
      </c>
      <c r="D474" s="100">
        <v>1.2359999240689423E-2</v>
      </c>
      <c r="E474" s="100">
        <v>2.4989101249406342E-4</v>
      </c>
      <c r="F474" s="100">
        <v>0</v>
      </c>
      <c r="G474" s="100">
        <v>0.04</v>
      </c>
      <c r="H474" s="100">
        <v>3.7417663718882443E-2</v>
      </c>
      <c r="I474" s="100">
        <v>2.5496231708073913E-2</v>
      </c>
      <c r="J474" s="100">
        <v>7.1214038276825598E-3</v>
      </c>
      <c r="K474" s="100">
        <v>5.7682820038231775E-3</v>
      </c>
      <c r="L474" s="148">
        <v>92.438280187714923</v>
      </c>
      <c r="M474" s="148">
        <v>120</v>
      </c>
      <c r="N474" s="148">
        <v>548</v>
      </c>
      <c r="O474" s="148">
        <v>9132</v>
      </c>
      <c r="P474" s="148">
        <v>100</v>
      </c>
      <c r="Q474" s="148">
        <v>25</v>
      </c>
      <c r="R474" s="100">
        <v>0.62980490921036369</v>
      </c>
      <c r="S474" s="100">
        <v>0.23752783280632719</v>
      </c>
      <c r="T474" s="100">
        <v>0.16806910189332086</v>
      </c>
      <c r="U474" s="100">
        <v>2.5118219496650038E-5</v>
      </c>
      <c r="W474" s="148">
        <v>14.504488317694726</v>
      </c>
      <c r="X474" s="149">
        <v>491.52860333121345</v>
      </c>
      <c r="Y474" s="149">
        <v>14.558406402689444</v>
      </c>
      <c r="Z474" s="149">
        <v>594.5658139380588</v>
      </c>
      <c r="AA474" s="149">
        <v>5.3918084994718285E-2</v>
      </c>
      <c r="AB474" s="149">
        <v>103.03721060684535</v>
      </c>
      <c r="AD474" s="163">
        <f t="shared" si="42"/>
        <v>1449957.3031661415</v>
      </c>
      <c r="AE474" s="163">
        <f t="shared" si="47"/>
        <v>1455246.0744550063</v>
      </c>
      <c r="AF474" s="163">
        <f t="shared" si="43"/>
        <v>5288.771288864983</v>
      </c>
      <c r="AH474" s="165">
        <f t="shared" si="44"/>
        <v>0</v>
      </c>
      <c r="AI474" s="165">
        <f t="shared" si="45"/>
        <v>1</v>
      </c>
      <c r="AJ474" s="165">
        <f t="shared" si="46"/>
        <v>1</v>
      </c>
    </row>
    <row r="475" spans="1:36" x14ac:dyDescent="0.25">
      <c r="A475" s="47">
        <v>470</v>
      </c>
      <c r="C475" s="100">
        <v>5.2408944043467283E-3</v>
      </c>
      <c r="D475" s="100">
        <v>1.4954469445690677E-2</v>
      </c>
      <c r="E475" s="100">
        <v>7.8012167107511464E-8</v>
      </c>
      <c r="F475" s="100">
        <v>0</v>
      </c>
      <c r="G475" s="100">
        <v>0.04</v>
      </c>
      <c r="H475" s="100">
        <v>3.7417663718882443E-2</v>
      </c>
      <c r="I475" s="100">
        <v>2.5496231708073913E-2</v>
      </c>
      <c r="J475" s="100">
        <v>7.1214038276825598E-3</v>
      </c>
      <c r="K475" s="100">
        <v>5.7682820038231775E-3</v>
      </c>
      <c r="L475" s="148">
        <v>92.438280187714923</v>
      </c>
      <c r="M475" s="148">
        <v>120</v>
      </c>
      <c r="N475" s="148">
        <v>548</v>
      </c>
      <c r="O475" s="148">
        <v>9132</v>
      </c>
      <c r="P475" s="148">
        <v>100</v>
      </c>
      <c r="Q475" s="148">
        <v>25</v>
      </c>
      <c r="R475" s="100">
        <v>0.75864856075889175</v>
      </c>
      <c r="S475" s="100">
        <v>0.98781060686789179</v>
      </c>
      <c r="T475" s="100">
        <v>1.6062240007473143E-6</v>
      </c>
      <c r="U475" s="100">
        <v>1.6801736141565412E-4</v>
      </c>
      <c r="W475" s="148">
        <v>14.860069573072318</v>
      </c>
      <c r="X475" s="149">
        <v>578.56930355227939</v>
      </c>
      <c r="Y475" s="149">
        <v>14.892759766785968</v>
      </c>
      <c r="Z475" s="149">
        <v>627.31839961207436</v>
      </c>
      <c r="AA475" s="149">
        <v>3.2690193713650118E-2</v>
      </c>
      <c r="AB475" s="149">
        <v>48.749096059794965</v>
      </c>
      <c r="AD475" s="163">
        <f t="shared" si="42"/>
        <v>1485428.3880036795</v>
      </c>
      <c r="AE475" s="163">
        <f t="shared" si="47"/>
        <v>1488648.6582789847</v>
      </c>
      <c r="AF475" s="163">
        <f t="shared" si="43"/>
        <v>3220.2702753052172</v>
      </c>
      <c r="AH475" s="165">
        <f t="shared" si="44"/>
        <v>0</v>
      </c>
      <c r="AI475" s="165">
        <f t="shared" si="45"/>
        <v>1</v>
      </c>
      <c r="AJ475" s="165">
        <f t="shared" si="46"/>
        <v>1</v>
      </c>
    </row>
    <row r="476" spans="1:36" x14ac:dyDescent="0.25">
      <c r="A476" s="47">
        <v>471</v>
      </c>
      <c r="C476" s="100">
        <v>5.8828360077628483E-3</v>
      </c>
      <c r="D476" s="100">
        <v>1.1274396866020425E-2</v>
      </c>
      <c r="E476" s="100">
        <v>9.0620482233516597E-5</v>
      </c>
      <c r="F476" s="100">
        <v>0</v>
      </c>
      <c r="G476" s="100">
        <v>0.04</v>
      </c>
      <c r="H476" s="100">
        <v>3.7417663718882443E-2</v>
      </c>
      <c r="I476" s="100">
        <v>2.5496231708073913E-2</v>
      </c>
      <c r="J476" s="100">
        <v>7.1214038276825598E-3</v>
      </c>
      <c r="K476" s="100">
        <v>5.7682820038231775E-3</v>
      </c>
      <c r="L476" s="148">
        <v>92.438280187714923</v>
      </c>
      <c r="M476" s="148">
        <v>120</v>
      </c>
      <c r="N476" s="148">
        <v>548</v>
      </c>
      <c r="O476" s="148">
        <v>9132</v>
      </c>
      <c r="P476" s="148">
        <v>100</v>
      </c>
      <c r="Q476" s="148">
        <v>25</v>
      </c>
      <c r="R476" s="100">
        <v>0.67323217578932981</v>
      </c>
      <c r="S476" s="100">
        <v>0.99999999669838791</v>
      </c>
      <c r="T476" s="100">
        <v>0.15687273298692933</v>
      </c>
      <c r="U476" s="100">
        <v>8.49981486022191E-5</v>
      </c>
      <c r="W476" s="148">
        <v>15.318210376003533</v>
      </c>
      <c r="X476" s="149">
        <v>459.23720993294188</v>
      </c>
      <c r="Y476" s="149">
        <v>15.353988945666758</v>
      </c>
      <c r="Z476" s="149">
        <v>597.81922817447276</v>
      </c>
      <c r="AA476" s="149">
        <v>3.5778569663225568E-2</v>
      </c>
      <c r="AB476" s="149">
        <v>138.58201824153088</v>
      </c>
      <c r="AD476" s="163">
        <f t="shared" si="42"/>
        <v>1531361.8003904205</v>
      </c>
      <c r="AE476" s="163">
        <f t="shared" si="47"/>
        <v>1534801.0753385015</v>
      </c>
      <c r="AF476" s="163">
        <f t="shared" si="43"/>
        <v>3439.2749480810257</v>
      </c>
      <c r="AH476" s="165">
        <f t="shared" si="44"/>
        <v>0</v>
      </c>
      <c r="AI476" s="165">
        <f t="shared" si="45"/>
        <v>1</v>
      </c>
      <c r="AJ476" s="165">
        <f t="shared" si="46"/>
        <v>1</v>
      </c>
    </row>
    <row r="477" spans="1:36" x14ac:dyDescent="0.25">
      <c r="A477" s="47">
        <v>472</v>
      </c>
      <c r="C477" s="100">
        <v>5.5375430363610034E-3</v>
      </c>
      <c r="D477" s="100">
        <v>9.5463394553452971E-3</v>
      </c>
      <c r="E477" s="100">
        <v>2.5417260067982436E-5</v>
      </c>
      <c r="F477" s="100">
        <v>0</v>
      </c>
      <c r="G477" s="100">
        <v>0.04</v>
      </c>
      <c r="H477" s="100">
        <v>3.7417663718882443E-2</v>
      </c>
      <c r="I477" s="100">
        <v>2.5496231708073913E-2</v>
      </c>
      <c r="J477" s="100">
        <v>7.1214038276825598E-3</v>
      </c>
      <c r="K477" s="100">
        <v>5.7682820038231775E-3</v>
      </c>
      <c r="L477" s="148">
        <v>92.438280187714923</v>
      </c>
      <c r="M477" s="148">
        <v>120</v>
      </c>
      <c r="N477" s="148">
        <v>548</v>
      </c>
      <c r="O477" s="148">
        <v>9132</v>
      </c>
      <c r="P477" s="148">
        <v>100</v>
      </c>
      <c r="Q477" s="148">
        <v>25</v>
      </c>
      <c r="R477" s="100">
        <v>0.59133789188966157</v>
      </c>
      <c r="S477" s="100">
        <v>0.65739947907720109</v>
      </c>
      <c r="T477" s="100">
        <v>0.38708657507797301</v>
      </c>
      <c r="U477" s="100">
        <v>7.3718649798691237E-4</v>
      </c>
      <c r="W477" s="148">
        <v>14.149512690651314</v>
      </c>
      <c r="X477" s="149">
        <v>518.3116011627676</v>
      </c>
      <c r="Y477" s="149">
        <v>14.195753899955402</v>
      </c>
      <c r="Z477" s="149">
        <v>591.57800658625183</v>
      </c>
      <c r="AA477" s="149">
        <v>4.6241209304088926E-2</v>
      </c>
      <c r="AB477" s="149">
        <v>73.26640542348423</v>
      </c>
      <c r="AD477" s="163">
        <f t="shared" si="42"/>
        <v>1414432.9574639688</v>
      </c>
      <c r="AE477" s="163">
        <f t="shared" si="47"/>
        <v>1418983.811988954</v>
      </c>
      <c r="AF477" s="163">
        <f t="shared" si="43"/>
        <v>4550.8545249854087</v>
      </c>
      <c r="AH477" s="165">
        <f t="shared" si="44"/>
        <v>0</v>
      </c>
      <c r="AI477" s="165">
        <f t="shared" si="45"/>
        <v>1</v>
      </c>
      <c r="AJ477" s="165">
        <f t="shared" si="46"/>
        <v>1</v>
      </c>
    </row>
    <row r="478" spans="1:36" x14ac:dyDescent="0.25">
      <c r="A478" s="47">
        <v>473</v>
      </c>
      <c r="C478" s="100">
        <v>4.3774651866001438E-3</v>
      </c>
      <c r="D478" s="100">
        <v>1.1121895846285429E-2</v>
      </c>
      <c r="E478" s="100">
        <v>1.1136235206921086E-4</v>
      </c>
      <c r="F478" s="100">
        <v>0</v>
      </c>
      <c r="G478" s="100">
        <v>0.04</v>
      </c>
      <c r="H478" s="100">
        <v>3.7417663718882443E-2</v>
      </c>
      <c r="I478" s="100">
        <v>2.5496231708073913E-2</v>
      </c>
      <c r="J478" s="100">
        <v>7.1214038276825598E-3</v>
      </c>
      <c r="K478" s="100">
        <v>5.7682820038231775E-3</v>
      </c>
      <c r="L478" s="148">
        <v>92.438280187714923</v>
      </c>
      <c r="M478" s="148">
        <v>120</v>
      </c>
      <c r="N478" s="148">
        <v>548</v>
      </c>
      <c r="O478" s="148">
        <v>9132</v>
      </c>
      <c r="P478" s="148">
        <v>100</v>
      </c>
      <c r="Q478" s="148">
        <v>25</v>
      </c>
      <c r="R478" s="100">
        <v>0.50798871187982275</v>
      </c>
      <c r="S478" s="100">
        <v>0.57783001997051953</v>
      </c>
      <c r="T478" s="100">
        <v>0.71089921677658807</v>
      </c>
      <c r="U478" s="100">
        <v>0.19615078109732265</v>
      </c>
      <c r="W478" s="148">
        <v>14.613957967261792</v>
      </c>
      <c r="X478" s="149">
        <v>588.96631491994458</v>
      </c>
      <c r="Y478" s="149">
        <v>14.674670743231019</v>
      </c>
      <c r="Z478" s="149">
        <v>638.50744114833128</v>
      </c>
      <c r="AA478" s="149">
        <v>6.0712775969227195E-2</v>
      </c>
      <c r="AB478" s="149">
        <v>49.541126228386702</v>
      </c>
      <c r="AD478" s="163">
        <f t="shared" si="42"/>
        <v>1460806.8304112591</v>
      </c>
      <c r="AE478" s="163">
        <f t="shared" si="47"/>
        <v>1466828.5668819535</v>
      </c>
      <c r="AF478" s="163">
        <f t="shared" si="43"/>
        <v>6021.7364706943326</v>
      </c>
      <c r="AH478" s="165">
        <f t="shared" si="44"/>
        <v>0</v>
      </c>
      <c r="AI478" s="165">
        <f t="shared" si="45"/>
        <v>1</v>
      </c>
      <c r="AJ478" s="165">
        <f t="shared" si="46"/>
        <v>1</v>
      </c>
    </row>
    <row r="479" spans="1:36" x14ac:dyDescent="0.25">
      <c r="A479" s="47">
        <v>474</v>
      </c>
      <c r="C479" s="100">
        <v>4.7414861873840532E-3</v>
      </c>
      <c r="D479" s="100">
        <v>1.3019916010855725E-2</v>
      </c>
      <c r="E479" s="100">
        <v>3.1570085859045083E-4</v>
      </c>
      <c r="F479" s="100">
        <v>0</v>
      </c>
      <c r="G479" s="100">
        <v>0.04</v>
      </c>
      <c r="H479" s="100">
        <v>3.7417663718882443E-2</v>
      </c>
      <c r="I479" s="100">
        <v>2.5496231708073913E-2</v>
      </c>
      <c r="J479" s="100">
        <v>7.1214038276825598E-3</v>
      </c>
      <c r="K479" s="100">
        <v>5.7682820038231775E-3</v>
      </c>
      <c r="L479" s="148">
        <v>92.438280187714923</v>
      </c>
      <c r="M479" s="148">
        <v>120</v>
      </c>
      <c r="N479" s="148">
        <v>548</v>
      </c>
      <c r="O479" s="148">
        <v>9132</v>
      </c>
      <c r="P479" s="148">
        <v>100</v>
      </c>
      <c r="Q479" s="148">
        <v>25</v>
      </c>
      <c r="R479" s="100">
        <v>0.83301594023841663</v>
      </c>
      <c r="S479" s="100">
        <v>0.9996231473171806</v>
      </c>
      <c r="T479" s="100">
        <v>6.5240199959264809E-3</v>
      </c>
      <c r="U479" s="100">
        <v>0.50794160432731572</v>
      </c>
      <c r="W479" s="148">
        <v>15.485995977244299</v>
      </c>
      <c r="X479" s="149">
        <v>469.3898726795544</v>
      </c>
      <c r="Y479" s="149">
        <v>15.54332387675815</v>
      </c>
      <c r="Z479" s="149">
        <v>590.03654202659618</v>
      </c>
      <c r="AA479" s="149">
        <v>5.7327899513850866E-2</v>
      </c>
      <c r="AB479" s="149">
        <v>120.64666934704178</v>
      </c>
      <c r="AD479" s="163">
        <f t="shared" si="42"/>
        <v>1548130.2078517503</v>
      </c>
      <c r="AE479" s="163">
        <f t="shared" si="47"/>
        <v>1553742.3511337885</v>
      </c>
      <c r="AF479" s="163">
        <f t="shared" si="43"/>
        <v>5612.1432820380442</v>
      </c>
      <c r="AH479" s="165">
        <f t="shared" si="44"/>
        <v>0</v>
      </c>
      <c r="AI479" s="165">
        <f t="shared" si="45"/>
        <v>1</v>
      </c>
      <c r="AJ479" s="165">
        <f t="shared" si="46"/>
        <v>1</v>
      </c>
    </row>
    <row r="480" spans="1:36" x14ac:dyDescent="0.25">
      <c r="A480" s="47">
        <v>475</v>
      </c>
      <c r="C480" s="100">
        <v>6.7520978148392086E-3</v>
      </c>
      <c r="D480" s="100">
        <v>1.2429260965167277E-2</v>
      </c>
      <c r="E480" s="100">
        <v>7.6983388474545421E-6</v>
      </c>
      <c r="F480" s="100">
        <v>0</v>
      </c>
      <c r="G480" s="100">
        <v>0.04</v>
      </c>
      <c r="H480" s="100">
        <v>3.7417663718882443E-2</v>
      </c>
      <c r="I480" s="100">
        <v>2.5496231708073913E-2</v>
      </c>
      <c r="J480" s="100">
        <v>7.1214038276825598E-3</v>
      </c>
      <c r="K480" s="100">
        <v>5.7682820038231775E-3</v>
      </c>
      <c r="L480" s="148">
        <v>92.438280187714923</v>
      </c>
      <c r="M480" s="148">
        <v>120</v>
      </c>
      <c r="N480" s="148">
        <v>548</v>
      </c>
      <c r="O480" s="148">
        <v>9132</v>
      </c>
      <c r="P480" s="148">
        <v>100</v>
      </c>
      <c r="Q480" s="148">
        <v>25</v>
      </c>
      <c r="R480" s="100">
        <v>0.75617406364749318</v>
      </c>
      <c r="S480" s="100">
        <v>2.2604430877231557E-2</v>
      </c>
      <c r="T480" s="100">
        <v>9.9051654467121428E-2</v>
      </c>
      <c r="U480" s="100">
        <v>1.5710085520846923E-10</v>
      </c>
      <c r="W480" s="148">
        <v>14.855376328743381</v>
      </c>
      <c r="X480" s="149">
        <v>576.5732747722368</v>
      </c>
      <c r="Y480" s="149">
        <v>14.921774302881813</v>
      </c>
      <c r="Z480" s="149">
        <v>617.18868561158206</v>
      </c>
      <c r="AA480" s="149">
        <v>6.6397974138432403E-2</v>
      </c>
      <c r="AB480" s="149">
        <v>40.615410839345259</v>
      </c>
      <c r="AD480" s="163">
        <f t="shared" si="42"/>
        <v>1484961.0595995658</v>
      </c>
      <c r="AE480" s="163">
        <f t="shared" si="47"/>
        <v>1491560.2416025698</v>
      </c>
      <c r="AF480" s="163">
        <f t="shared" si="43"/>
        <v>6599.1820030038944</v>
      </c>
      <c r="AH480" s="165">
        <f t="shared" si="44"/>
        <v>0</v>
      </c>
      <c r="AI480" s="165">
        <f t="shared" si="45"/>
        <v>1</v>
      </c>
      <c r="AJ480" s="165">
        <f t="shared" si="46"/>
        <v>1</v>
      </c>
    </row>
    <row r="481" spans="1:36" x14ac:dyDescent="0.25">
      <c r="A481" s="47">
        <v>476</v>
      </c>
      <c r="C481" s="100">
        <v>6.4888662826352306E-3</v>
      </c>
      <c r="D481" s="100">
        <v>1.4262960692418281E-2</v>
      </c>
      <c r="E481" s="100">
        <v>1.7599123263978278E-4</v>
      </c>
      <c r="F481" s="100">
        <v>0</v>
      </c>
      <c r="G481" s="100">
        <v>0.04</v>
      </c>
      <c r="H481" s="100">
        <v>3.7417663718882443E-2</v>
      </c>
      <c r="I481" s="100">
        <v>2.5496231708073913E-2</v>
      </c>
      <c r="J481" s="100">
        <v>7.1214038276825598E-3</v>
      </c>
      <c r="K481" s="100">
        <v>5.7682820038231775E-3</v>
      </c>
      <c r="L481" s="148">
        <v>92.438280187714923</v>
      </c>
      <c r="M481" s="148">
        <v>120</v>
      </c>
      <c r="N481" s="148">
        <v>548</v>
      </c>
      <c r="O481" s="148">
        <v>9132</v>
      </c>
      <c r="P481" s="148">
        <v>100</v>
      </c>
      <c r="Q481" s="148">
        <v>25</v>
      </c>
      <c r="R481" s="100">
        <v>0.46999961375453647</v>
      </c>
      <c r="S481" s="100">
        <v>0.98716739804155429</v>
      </c>
      <c r="T481" s="100">
        <v>0.10796025015040908</v>
      </c>
      <c r="U481" s="100">
        <v>0.99999791211743072</v>
      </c>
      <c r="W481" s="148">
        <v>15.008526742800409</v>
      </c>
      <c r="X481" s="149">
        <v>462.28238222274933</v>
      </c>
      <c r="Y481" s="149">
        <v>15.059092728220341</v>
      </c>
      <c r="Z481" s="149">
        <v>591.90640258279029</v>
      </c>
      <c r="AA481" s="149">
        <v>5.0565985419931181E-2</v>
      </c>
      <c r="AB481" s="149">
        <v>129.62402036004096</v>
      </c>
      <c r="AD481" s="163">
        <f t="shared" si="42"/>
        <v>1500390.3918978181</v>
      </c>
      <c r="AE481" s="163">
        <f t="shared" si="47"/>
        <v>1505317.3664194513</v>
      </c>
      <c r="AF481" s="163">
        <f t="shared" si="43"/>
        <v>4926.9745216330775</v>
      </c>
      <c r="AH481" s="165">
        <f t="shared" si="44"/>
        <v>0</v>
      </c>
      <c r="AI481" s="165">
        <f t="shared" si="45"/>
        <v>1</v>
      </c>
      <c r="AJ481" s="165">
        <f t="shared" si="46"/>
        <v>1</v>
      </c>
    </row>
    <row r="482" spans="1:36" x14ac:dyDescent="0.25">
      <c r="A482" s="47">
        <v>477</v>
      </c>
      <c r="C482" s="100">
        <v>8.0052029660615531E-3</v>
      </c>
      <c r="D482" s="100">
        <v>1.0731704513800717E-2</v>
      </c>
      <c r="E482" s="100">
        <v>1.70031891903899E-4</v>
      </c>
      <c r="F482" s="100">
        <v>0</v>
      </c>
      <c r="G482" s="100">
        <v>0.04</v>
      </c>
      <c r="H482" s="100">
        <v>3.7417663718882443E-2</v>
      </c>
      <c r="I482" s="100">
        <v>2.5496231708073913E-2</v>
      </c>
      <c r="J482" s="100">
        <v>7.1214038276825598E-3</v>
      </c>
      <c r="K482" s="100">
        <v>5.7682820038231775E-3</v>
      </c>
      <c r="L482" s="148">
        <v>92.438280187714923</v>
      </c>
      <c r="M482" s="148">
        <v>120</v>
      </c>
      <c r="N482" s="148">
        <v>548</v>
      </c>
      <c r="O482" s="148">
        <v>9132</v>
      </c>
      <c r="P482" s="148">
        <v>100</v>
      </c>
      <c r="Q482" s="148">
        <v>25</v>
      </c>
      <c r="R482" s="100">
        <v>0.7517277095529572</v>
      </c>
      <c r="S482" s="100">
        <v>0.3097913812461025</v>
      </c>
      <c r="T482" s="100">
        <v>0.90535740981101431</v>
      </c>
      <c r="U482" s="100">
        <v>7.8633856682385655E-4</v>
      </c>
      <c r="W482" s="148">
        <v>14.817295066363705</v>
      </c>
      <c r="X482" s="149">
        <v>518.93762426635431</v>
      </c>
      <c r="Y482" s="149">
        <v>14.910920344464326</v>
      </c>
      <c r="Z482" s="149">
        <v>607.80593190320292</v>
      </c>
      <c r="AA482" s="149">
        <v>9.3625278100621045E-2</v>
      </c>
      <c r="AB482" s="149">
        <v>88.868307636848613</v>
      </c>
      <c r="AD482" s="163">
        <f t="shared" si="42"/>
        <v>1481210.5690121041</v>
      </c>
      <c r="AE482" s="163">
        <f t="shared" si="47"/>
        <v>1490484.2285145295</v>
      </c>
      <c r="AF482" s="163">
        <f t="shared" si="43"/>
        <v>9273.6595024252565</v>
      </c>
      <c r="AH482" s="165">
        <f t="shared" si="44"/>
        <v>0</v>
      </c>
      <c r="AI482" s="165">
        <f t="shared" si="45"/>
        <v>1</v>
      </c>
      <c r="AJ482" s="165">
        <f t="shared" si="46"/>
        <v>1</v>
      </c>
    </row>
    <row r="483" spans="1:36" x14ac:dyDescent="0.25">
      <c r="A483" s="47">
        <v>478</v>
      </c>
      <c r="C483" s="100">
        <v>3.4141595168434543E-3</v>
      </c>
      <c r="D483" s="100">
        <v>9.6344099543528763E-3</v>
      </c>
      <c r="E483" s="100">
        <v>2.4902600957299459E-4</v>
      </c>
      <c r="F483" s="100">
        <v>0</v>
      </c>
      <c r="G483" s="100">
        <v>0.04</v>
      </c>
      <c r="H483" s="100">
        <v>3.7417663718882443E-2</v>
      </c>
      <c r="I483" s="100">
        <v>2.5496231708073913E-2</v>
      </c>
      <c r="J483" s="100">
        <v>7.1214038276825598E-3</v>
      </c>
      <c r="K483" s="100">
        <v>5.7682820038231775E-3</v>
      </c>
      <c r="L483" s="148">
        <v>92.438280187714923</v>
      </c>
      <c r="M483" s="148">
        <v>120</v>
      </c>
      <c r="N483" s="148">
        <v>548</v>
      </c>
      <c r="O483" s="148">
        <v>9132</v>
      </c>
      <c r="P483" s="148">
        <v>100</v>
      </c>
      <c r="Q483" s="148">
        <v>25</v>
      </c>
      <c r="R483" s="100">
        <v>0.72787864532374735</v>
      </c>
      <c r="S483" s="100">
        <v>0.93685427045037306</v>
      </c>
      <c r="T483" s="100">
        <v>0.91217983965561256</v>
      </c>
      <c r="U483" s="100">
        <v>2.5409617070447043E-7</v>
      </c>
      <c r="W483" s="148">
        <v>14.953944141688677</v>
      </c>
      <c r="X483" s="149">
        <v>533.08446232342658</v>
      </c>
      <c r="Y483" s="149">
        <v>15.005520998583496</v>
      </c>
      <c r="Z483" s="149">
        <v>608.14934121237729</v>
      </c>
      <c r="AA483" s="149">
        <v>5.1576856894818945E-2</v>
      </c>
      <c r="AB483" s="149">
        <v>75.064878888950716</v>
      </c>
      <c r="AD483" s="163">
        <f t="shared" si="42"/>
        <v>1494861.3297065443</v>
      </c>
      <c r="AE483" s="163">
        <f t="shared" si="47"/>
        <v>1499943.9505171373</v>
      </c>
      <c r="AF483" s="163">
        <f t="shared" si="43"/>
        <v>5082.6208105929436</v>
      </c>
      <c r="AH483" s="165">
        <f t="shared" si="44"/>
        <v>0</v>
      </c>
      <c r="AI483" s="165">
        <f t="shared" si="45"/>
        <v>1</v>
      </c>
      <c r="AJ483" s="165">
        <f t="shared" si="46"/>
        <v>1</v>
      </c>
    </row>
    <row r="484" spans="1:36" x14ac:dyDescent="0.25">
      <c r="A484" s="47">
        <v>479</v>
      </c>
      <c r="C484" s="100">
        <v>6.5395162009871388E-3</v>
      </c>
      <c r="D484" s="100">
        <v>9.3140655022679493E-3</v>
      </c>
      <c r="E484" s="100">
        <v>2.4378029875071761E-4</v>
      </c>
      <c r="F484" s="100">
        <v>0</v>
      </c>
      <c r="G484" s="100">
        <v>0.04</v>
      </c>
      <c r="H484" s="100">
        <v>3.7417663718882443E-2</v>
      </c>
      <c r="I484" s="100">
        <v>2.5496231708073913E-2</v>
      </c>
      <c r="J484" s="100">
        <v>7.1214038276825598E-3</v>
      </c>
      <c r="K484" s="100">
        <v>5.7682820038231775E-3</v>
      </c>
      <c r="L484" s="148">
        <v>92.438280187714923</v>
      </c>
      <c r="M484" s="148">
        <v>120</v>
      </c>
      <c r="N484" s="148">
        <v>548</v>
      </c>
      <c r="O484" s="148">
        <v>9132</v>
      </c>
      <c r="P484" s="148">
        <v>100</v>
      </c>
      <c r="Q484" s="148">
        <v>25</v>
      </c>
      <c r="R484" s="100">
        <v>0.41167982351310389</v>
      </c>
      <c r="S484" s="100">
        <v>0.18403114012430943</v>
      </c>
      <c r="T484" s="100">
        <v>2.4140428209004916E-3</v>
      </c>
      <c r="U484" s="100">
        <v>0.99971460576172444</v>
      </c>
      <c r="W484" s="148">
        <v>15.318907857690913</v>
      </c>
      <c r="X484" s="149">
        <v>531.58368914550704</v>
      </c>
      <c r="Y484" s="149">
        <v>15.353217978430397</v>
      </c>
      <c r="Z484" s="149">
        <v>644.67754255148873</v>
      </c>
      <c r="AA484" s="149">
        <v>3.4310120739483807E-2</v>
      </c>
      <c r="AB484" s="149">
        <v>113.09385340598169</v>
      </c>
      <c r="AD484" s="163">
        <f t="shared" si="42"/>
        <v>1531359.2020799457</v>
      </c>
      <c r="AE484" s="163">
        <f t="shared" si="47"/>
        <v>1534677.1203004883</v>
      </c>
      <c r="AF484" s="163">
        <f t="shared" si="43"/>
        <v>3317.9182205423995</v>
      </c>
      <c r="AH484" s="165">
        <f t="shared" si="44"/>
        <v>0</v>
      </c>
      <c r="AI484" s="165">
        <f t="shared" si="45"/>
        <v>1</v>
      </c>
      <c r="AJ484" s="165">
        <f t="shared" si="46"/>
        <v>1</v>
      </c>
    </row>
    <row r="485" spans="1:36" x14ac:dyDescent="0.25">
      <c r="A485" s="47">
        <v>480</v>
      </c>
      <c r="C485" s="100">
        <v>3.4963759466830752E-3</v>
      </c>
      <c r="D485" s="100">
        <v>1.2126492848210657E-2</v>
      </c>
      <c r="E485" s="100">
        <v>2.497567262970124E-4</v>
      </c>
      <c r="F485" s="100">
        <v>0</v>
      </c>
      <c r="G485" s="100">
        <v>0.04</v>
      </c>
      <c r="H485" s="100">
        <v>3.7417663718882443E-2</v>
      </c>
      <c r="I485" s="100">
        <v>2.5496231708073913E-2</v>
      </c>
      <c r="J485" s="100">
        <v>7.1214038276825598E-3</v>
      </c>
      <c r="K485" s="100">
        <v>5.7682820038231775E-3</v>
      </c>
      <c r="L485" s="148">
        <v>92.438280187714923</v>
      </c>
      <c r="M485" s="148">
        <v>120</v>
      </c>
      <c r="N485" s="148">
        <v>548</v>
      </c>
      <c r="O485" s="148">
        <v>9132</v>
      </c>
      <c r="P485" s="148">
        <v>100</v>
      </c>
      <c r="Q485" s="148">
        <v>25</v>
      </c>
      <c r="R485" s="100">
        <v>0.63232613719684549</v>
      </c>
      <c r="S485" s="100">
        <v>0.13850022209935137</v>
      </c>
      <c r="T485" s="100">
        <v>0.60066881673723449</v>
      </c>
      <c r="U485" s="100">
        <v>2.4741503275360864E-3</v>
      </c>
      <c r="W485" s="148">
        <v>15.342074651154586</v>
      </c>
      <c r="X485" s="149">
        <v>488.41406020489222</v>
      </c>
      <c r="Y485" s="149">
        <v>15.381398677769184</v>
      </c>
      <c r="Z485" s="149">
        <v>614.31182122023438</v>
      </c>
      <c r="AA485" s="149">
        <v>3.9324026614597329E-2</v>
      </c>
      <c r="AB485" s="149">
        <v>125.89776101534216</v>
      </c>
      <c r="AD485" s="163">
        <f t="shared" si="42"/>
        <v>1533719.0510552537</v>
      </c>
      <c r="AE485" s="163">
        <f t="shared" si="47"/>
        <v>1537525.5559556982</v>
      </c>
      <c r="AF485" s="163">
        <f t="shared" si="43"/>
        <v>3806.5049004443908</v>
      </c>
      <c r="AH485" s="165">
        <f t="shared" si="44"/>
        <v>0</v>
      </c>
      <c r="AI485" s="165">
        <f t="shared" si="45"/>
        <v>1</v>
      </c>
      <c r="AJ485" s="165">
        <f t="shared" si="46"/>
        <v>1</v>
      </c>
    </row>
    <row r="486" spans="1:36" x14ac:dyDescent="0.25">
      <c r="A486" s="47">
        <v>481</v>
      </c>
      <c r="C486" s="100">
        <v>5.908690209934564E-3</v>
      </c>
      <c r="D486" s="100">
        <v>1.3108244653390111E-2</v>
      </c>
      <c r="E486" s="100">
        <v>6.2999578485467556E-4</v>
      </c>
      <c r="F486" s="100">
        <v>0</v>
      </c>
      <c r="G486" s="100">
        <v>0.04</v>
      </c>
      <c r="H486" s="100">
        <v>3.7417663718882443E-2</v>
      </c>
      <c r="I486" s="100">
        <v>2.5496231708073913E-2</v>
      </c>
      <c r="J486" s="100">
        <v>7.1214038276825598E-3</v>
      </c>
      <c r="K486" s="100">
        <v>5.7682820038231775E-3</v>
      </c>
      <c r="L486" s="148">
        <v>92.438280187714923</v>
      </c>
      <c r="M486" s="148">
        <v>120</v>
      </c>
      <c r="N486" s="148">
        <v>548</v>
      </c>
      <c r="O486" s="148">
        <v>9132</v>
      </c>
      <c r="P486" s="148">
        <v>100</v>
      </c>
      <c r="Q486" s="148">
        <v>25</v>
      </c>
      <c r="R486" s="100">
        <v>0.88820414089791411</v>
      </c>
      <c r="S486" s="100">
        <v>0.22414673404042387</v>
      </c>
      <c r="T486" s="100">
        <v>0.78991550681026335</v>
      </c>
      <c r="U486" s="100">
        <v>0.99941713975355251</v>
      </c>
      <c r="W486" s="148">
        <v>14.407826918099975</v>
      </c>
      <c r="X486" s="149">
        <v>508.9017064225971</v>
      </c>
      <c r="Y486" s="149">
        <v>14.448539283901054</v>
      </c>
      <c r="Z486" s="149">
        <v>607.67987457312859</v>
      </c>
      <c r="AA486" s="149">
        <v>4.0712365801079287E-2</v>
      </c>
      <c r="AB486" s="149">
        <v>98.778168150531485</v>
      </c>
      <c r="AD486" s="163">
        <f t="shared" si="42"/>
        <v>1440273.7901035747</v>
      </c>
      <c r="AE486" s="163">
        <f t="shared" si="47"/>
        <v>1444246.2485155324</v>
      </c>
      <c r="AF486" s="163">
        <f t="shared" si="43"/>
        <v>3972.4584119573969</v>
      </c>
      <c r="AH486" s="165">
        <f t="shared" si="44"/>
        <v>0</v>
      </c>
      <c r="AI486" s="165">
        <f t="shared" si="45"/>
        <v>1</v>
      </c>
      <c r="AJ486" s="165">
        <f t="shared" si="46"/>
        <v>1</v>
      </c>
    </row>
    <row r="487" spans="1:36" x14ac:dyDescent="0.25">
      <c r="A487" s="47">
        <v>482</v>
      </c>
      <c r="C487" s="100">
        <v>6.4906547333364317E-3</v>
      </c>
      <c r="D487" s="100">
        <v>9.4118031701882886E-3</v>
      </c>
      <c r="E487" s="100">
        <v>4.4396755459735506E-5</v>
      </c>
      <c r="F487" s="100">
        <v>0</v>
      </c>
      <c r="G487" s="100">
        <v>0.04</v>
      </c>
      <c r="H487" s="100">
        <v>3.7417663718882443E-2</v>
      </c>
      <c r="I487" s="100">
        <v>2.5496231708073913E-2</v>
      </c>
      <c r="J487" s="100">
        <v>7.1214038276825598E-3</v>
      </c>
      <c r="K487" s="100">
        <v>5.7682820038231775E-3</v>
      </c>
      <c r="L487" s="148">
        <v>92.438280187714923</v>
      </c>
      <c r="M487" s="148">
        <v>120</v>
      </c>
      <c r="N487" s="148">
        <v>548</v>
      </c>
      <c r="O487" s="148">
        <v>9132</v>
      </c>
      <c r="P487" s="148">
        <v>100</v>
      </c>
      <c r="Q487" s="148">
        <v>25</v>
      </c>
      <c r="R487" s="100">
        <v>0.58746192157590049</v>
      </c>
      <c r="S487" s="100">
        <v>3.0599023916883628E-2</v>
      </c>
      <c r="T487" s="100">
        <v>0.50585244319400369</v>
      </c>
      <c r="U487" s="100">
        <v>1.6671580663086133E-2</v>
      </c>
      <c r="W487" s="148">
        <v>14.822080655839658</v>
      </c>
      <c r="X487" s="149">
        <v>454.47032062833159</v>
      </c>
      <c r="Y487" s="149">
        <v>14.861057519770924</v>
      </c>
      <c r="Z487" s="149">
        <v>599.42795986060821</v>
      </c>
      <c r="AA487" s="149">
        <v>3.8976863931265981E-2</v>
      </c>
      <c r="AB487" s="149">
        <v>144.95763923227662</v>
      </c>
      <c r="AD487" s="163">
        <f t="shared" si="42"/>
        <v>1481753.5952633375</v>
      </c>
      <c r="AE487" s="163">
        <f t="shared" si="47"/>
        <v>1485506.3240172318</v>
      </c>
      <c r="AF487" s="163">
        <f t="shared" si="43"/>
        <v>3752.7287538943215</v>
      </c>
      <c r="AH487" s="165">
        <f t="shared" si="44"/>
        <v>0</v>
      </c>
      <c r="AI487" s="165">
        <f t="shared" si="45"/>
        <v>1</v>
      </c>
      <c r="AJ487" s="165">
        <f t="shared" si="46"/>
        <v>1</v>
      </c>
    </row>
    <row r="488" spans="1:36" x14ac:dyDescent="0.25">
      <c r="A488" s="47">
        <v>483</v>
      </c>
      <c r="C488" s="100">
        <v>4.7482918730161671E-3</v>
      </c>
      <c r="D488" s="100">
        <v>1.1283078066295717E-2</v>
      </c>
      <c r="E488" s="100">
        <v>1.6618300500348404E-4</v>
      </c>
      <c r="F488" s="100">
        <v>0</v>
      </c>
      <c r="G488" s="100">
        <v>0.04</v>
      </c>
      <c r="H488" s="100">
        <v>3.7417663718882443E-2</v>
      </c>
      <c r="I488" s="100">
        <v>2.5496231708073913E-2</v>
      </c>
      <c r="J488" s="100">
        <v>7.1214038276825598E-3</v>
      </c>
      <c r="K488" s="100">
        <v>5.7682820038231775E-3</v>
      </c>
      <c r="L488" s="148">
        <v>92.438280187714923</v>
      </c>
      <c r="M488" s="148">
        <v>120</v>
      </c>
      <c r="N488" s="148">
        <v>548</v>
      </c>
      <c r="O488" s="148">
        <v>9132</v>
      </c>
      <c r="P488" s="148">
        <v>100</v>
      </c>
      <c r="Q488" s="148">
        <v>25</v>
      </c>
      <c r="R488" s="100">
        <v>0.57005055896182044</v>
      </c>
      <c r="S488" s="100">
        <v>0.72969937854633082</v>
      </c>
      <c r="T488" s="100">
        <v>0.81585050809926696</v>
      </c>
      <c r="U488" s="100">
        <v>0.22571313920358738</v>
      </c>
      <c r="W488" s="148">
        <v>14.184358486719463</v>
      </c>
      <c r="X488" s="149">
        <v>474.44761696084703</v>
      </c>
      <c r="Y488" s="149">
        <v>14.203955195105253</v>
      </c>
      <c r="Z488" s="149">
        <v>610.88236494305715</v>
      </c>
      <c r="AA488" s="149">
        <v>1.9596708385790862E-2</v>
      </c>
      <c r="AB488" s="149">
        <v>136.43474798221013</v>
      </c>
      <c r="AD488" s="163">
        <f t="shared" si="42"/>
        <v>1417961.4010549854</v>
      </c>
      <c r="AE488" s="163">
        <f t="shared" si="47"/>
        <v>1419784.6371455821</v>
      </c>
      <c r="AF488" s="163">
        <f t="shared" si="43"/>
        <v>1823.236090596876</v>
      </c>
      <c r="AH488" s="165">
        <f t="shared" si="44"/>
        <v>0</v>
      </c>
      <c r="AI488" s="165">
        <f t="shared" si="45"/>
        <v>1</v>
      </c>
      <c r="AJ488" s="165">
        <f t="shared" si="46"/>
        <v>1</v>
      </c>
    </row>
    <row r="489" spans="1:36" x14ac:dyDescent="0.25">
      <c r="A489" s="47">
        <v>484</v>
      </c>
      <c r="C489" s="100">
        <v>7.1117240868781018E-3</v>
      </c>
      <c r="D489" s="100">
        <v>1.0109180419205301E-2</v>
      </c>
      <c r="E489" s="100">
        <v>5.7224703978771822E-5</v>
      </c>
      <c r="F489" s="100">
        <v>0</v>
      </c>
      <c r="G489" s="100">
        <v>0.04</v>
      </c>
      <c r="H489" s="100">
        <v>3.7417663718882443E-2</v>
      </c>
      <c r="I489" s="100">
        <v>2.5496231708073913E-2</v>
      </c>
      <c r="J489" s="100">
        <v>7.1214038276825598E-3</v>
      </c>
      <c r="K489" s="100">
        <v>5.7682820038231775E-3</v>
      </c>
      <c r="L489" s="148">
        <v>92.438280187714923</v>
      </c>
      <c r="M489" s="148">
        <v>120</v>
      </c>
      <c r="N489" s="148">
        <v>548</v>
      </c>
      <c r="O489" s="148">
        <v>9132</v>
      </c>
      <c r="P489" s="148">
        <v>100</v>
      </c>
      <c r="Q489" s="148">
        <v>25</v>
      </c>
      <c r="R489" s="100">
        <v>0.76436605399034563</v>
      </c>
      <c r="S489" s="100">
        <v>0.8833328008378446</v>
      </c>
      <c r="T489" s="100">
        <v>0.77798188688932157</v>
      </c>
      <c r="U489" s="100">
        <v>3.6166487822622928E-3</v>
      </c>
      <c r="W489" s="148">
        <v>14.290240241017713</v>
      </c>
      <c r="X489" s="149">
        <v>515.25070288826646</v>
      </c>
      <c r="Y489" s="149">
        <v>14.315890052429689</v>
      </c>
      <c r="Z489" s="149">
        <v>610.66729520711863</v>
      </c>
      <c r="AA489" s="149">
        <v>2.5649811411975421E-2</v>
      </c>
      <c r="AB489" s="149">
        <v>95.416592318852167</v>
      </c>
      <c r="AD489" s="163">
        <f t="shared" si="42"/>
        <v>1428508.7733988832</v>
      </c>
      <c r="AE489" s="163">
        <f t="shared" si="47"/>
        <v>1430978.3379477619</v>
      </c>
      <c r="AF489" s="163">
        <f t="shared" si="43"/>
        <v>2469.5645488786899</v>
      </c>
      <c r="AH489" s="165">
        <f t="shared" si="44"/>
        <v>0</v>
      </c>
      <c r="AI489" s="165">
        <f t="shared" si="45"/>
        <v>1</v>
      </c>
      <c r="AJ489" s="165">
        <f t="shared" si="46"/>
        <v>1</v>
      </c>
    </row>
    <row r="490" spans="1:36" x14ac:dyDescent="0.25">
      <c r="A490" s="47">
        <v>485</v>
      </c>
      <c r="C490" s="100">
        <v>5.016503424871417E-3</v>
      </c>
      <c r="D490" s="100">
        <v>9.9498100668974025E-3</v>
      </c>
      <c r="E490" s="100">
        <v>4.7933336720449175E-5</v>
      </c>
      <c r="F490" s="100">
        <v>0</v>
      </c>
      <c r="G490" s="100">
        <v>0.04</v>
      </c>
      <c r="H490" s="100">
        <v>3.7417663718882443E-2</v>
      </c>
      <c r="I490" s="100">
        <v>2.5496231708073913E-2</v>
      </c>
      <c r="J490" s="100">
        <v>7.1214038276825598E-3</v>
      </c>
      <c r="K490" s="100">
        <v>5.7682820038231775E-3</v>
      </c>
      <c r="L490" s="148">
        <v>92.438280187714923</v>
      </c>
      <c r="M490" s="148">
        <v>120</v>
      </c>
      <c r="N490" s="148">
        <v>548</v>
      </c>
      <c r="O490" s="148">
        <v>9132</v>
      </c>
      <c r="P490" s="148">
        <v>100</v>
      </c>
      <c r="Q490" s="148">
        <v>25</v>
      </c>
      <c r="R490" s="100">
        <v>0.52496645895531391</v>
      </c>
      <c r="S490" s="100">
        <v>0.55620771264846081</v>
      </c>
      <c r="T490" s="100">
        <v>0.97827411066836623</v>
      </c>
      <c r="U490" s="100">
        <v>0.88052202881498798</v>
      </c>
      <c r="W490" s="148">
        <v>14.681036995801586</v>
      </c>
      <c r="X490" s="149">
        <v>516.99351196159137</v>
      </c>
      <c r="Y490" s="149">
        <v>14.718880628924712</v>
      </c>
      <c r="Z490" s="149">
        <v>608.03100867990372</v>
      </c>
      <c r="AA490" s="149">
        <v>3.7843633123125997E-2</v>
      </c>
      <c r="AB490" s="149">
        <v>91.037496718312354</v>
      </c>
      <c r="AD490" s="163">
        <f t="shared" si="42"/>
        <v>1467586.706068197</v>
      </c>
      <c r="AE490" s="163">
        <f t="shared" si="47"/>
        <v>1471280.0318837913</v>
      </c>
      <c r="AF490" s="163">
        <f t="shared" si="43"/>
        <v>3693.3258155942872</v>
      </c>
      <c r="AH490" s="165">
        <f t="shared" si="44"/>
        <v>0</v>
      </c>
      <c r="AI490" s="165">
        <f t="shared" si="45"/>
        <v>1</v>
      </c>
      <c r="AJ490" s="165">
        <f t="shared" si="46"/>
        <v>1</v>
      </c>
    </row>
    <row r="491" spans="1:36" x14ac:dyDescent="0.25">
      <c r="A491" s="47">
        <v>486</v>
      </c>
      <c r="C491" s="100">
        <v>3.9064125258865589E-3</v>
      </c>
      <c r="D491" s="100">
        <v>1.1694298464402397E-2</v>
      </c>
      <c r="E491" s="100">
        <v>1.4534996645910289E-9</v>
      </c>
      <c r="F491" s="100">
        <v>0</v>
      </c>
      <c r="G491" s="100">
        <v>0.04</v>
      </c>
      <c r="H491" s="100">
        <v>3.7417663718882443E-2</v>
      </c>
      <c r="I491" s="100">
        <v>2.5496231708073913E-2</v>
      </c>
      <c r="J491" s="100">
        <v>7.1214038276825598E-3</v>
      </c>
      <c r="K491" s="100">
        <v>5.7682820038231775E-3</v>
      </c>
      <c r="L491" s="148">
        <v>92.438280187714923</v>
      </c>
      <c r="M491" s="148">
        <v>120</v>
      </c>
      <c r="N491" s="148">
        <v>548</v>
      </c>
      <c r="O491" s="148">
        <v>9132</v>
      </c>
      <c r="P491" s="148">
        <v>100</v>
      </c>
      <c r="Q491" s="148">
        <v>25</v>
      </c>
      <c r="R491" s="100">
        <v>0.57676498667324017</v>
      </c>
      <c r="S491" s="100">
        <v>0.97256763783804323</v>
      </c>
      <c r="T491" s="100">
        <v>0.38705641321917483</v>
      </c>
      <c r="U491" s="100">
        <v>2.1645363863279692E-2</v>
      </c>
      <c r="W491" s="148">
        <v>14.952380220650754</v>
      </c>
      <c r="X491" s="149">
        <v>492.73056785438462</v>
      </c>
      <c r="Y491" s="149">
        <v>15.002662820838434</v>
      </c>
      <c r="Z491" s="149">
        <v>592.516874723162</v>
      </c>
      <c r="AA491" s="149">
        <v>5.028260018768016E-2</v>
      </c>
      <c r="AB491" s="149">
        <v>99.786306868777388</v>
      </c>
      <c r="AD491" s="163">
        <f t="shared" si="42"/>
        <v>1494745.291497221</v>
      </c>
      <c r="AE491" s="163">
        <f t="shared" si="47"/>
        <v>1499673.7652091202</v>
      </c>
      <c r="AF491" s="163">
        <f t="shared" si="43"/>
        <v>4928.4737118992389</v>
      </c>
      <c r="AH491" s="165">
        <f t="shared" si="44"/>
        <v>0</v>
      </c>
      <c r="AI491" s="165">
        <f t="shared" si="45"/>
        <v>1</v>
      </c>
      <c r="AJ491" s="165">
        <f t="shared" si="46"/>
        <v>1</v>
      </c>
    </row>
    <row r="492" spans="1:36" x14ac:dyDescent="0.25">
      <c r="A492" s="47">
        <v>487</v>
      </c>
      <c r="C492" s="100">
        <v>6.419073289465782E-3</v>
      </c>
      <c r="D492" s="100">
        <v>1.1708398183221669E-2</v>
      </c>
      <c r="E492" s="100">
        <v>6.8303796769304763E-5</v>
      </c>
      <c r="F492" s="100">
        <v>0</v>
      </c>
      <c r="G492" s="100">
        <v>0.04</v>
      </c>
      <c r="H492" s="100">
        <v>3.7417663718882443E-2</v>
      </c>
      <c r="I492" s="100">
        <v>2.5496231708073913E-2</v>
      </c>
      <c r="J492" s="100">
        <v>7.1214038276825598E-3</v>
      </c>
      <c r="K492" s="100">
        <v>5.7682820038231775E-3</v>
      </c>
      <c r="L492" s="148">
        <v>92.438280187714923</v>
      </c>
      <c r="M492" s="148">
        <v>120</v>
      </c>
      <c r="N492" s="148">
        <v>548</v>
      </c>
      <c r="O492" s="148">
        <v>9132</v>
      </c>
      <c r="P492" s="148">
        <v>100</v>
      </c>
      <c r="Q492" s="148">
        <v>25</v>
      </c>
      <c r="R492" s="100">
        <v>0.50991414800175572</v>
      </c>
      <c r="S492" s="100">
        <v>0.99156741123062742</v>
      </c>
      <c r="T492" s="100">
        <v>0.13103457855872999</v>
      </c>
      <c r="U492" s="100">
        <v>5.4090235864949898E-5</v>
      </c>
      <c r="W492" s="148">
        <v>14.659244924223353</v>
      </c>
      <c r="X492" s="149">
        <v>547.34506681722894</v>
      </c>
      <c r="Y492" s="149">
        <v>14.735648261313823</v>
      </c>
      <c r="Z492" s="149">
        <v>598.76372606244217</v>
      </c>
      <c r="AA492" s="149">
        <v>7.6403337090470202E-2</v>
      </c>
      <c r="AB492" s="149">
        <v>51.418659245213234</v>
      </c>
      <c r="AD492" s="163">
        <f t="shared" si="42"/>
        <v>1465377.1473555181</v>
      </c>
      <c r="AE492" s="163">
        <f t="shared" si="47"/>
        <v>1472966.0624053199</v>
      </c>
      <c r="AF492" s="163">
        <f t="shared" si="43"/>
        <v>7588.9150498018071</v>
      </c>
      <c r="AH492" s="165">
        <f t="shared" si="44"/>
        <v>0</v>
      </c>
      <c r="AI492" s="165">
        <f t="shared" si="45"/>
        <v>1</v>
      </c>
      <c r="AJ492" s="165">
        <f t="shared" si="46"/>
        <v>1</v>
      </c>
    </row>
    <row r="493" spans="1:36" x14ac:dyDescent="0.25">
      <c r="A493" s="47">
        <v>488</v>
      </c>
      <c r="C493" s="100">
        <v>4.5230458493969042E-3</v>
      </c>
      <c r="D493" s="100">
        <v>9.3089794610019573E-3</v>
      </c>
      <c r="E493" s="100">
        <v>2.1949486171643555E-5</v>
      </c>
      <c r="F493" s="100">
        <v>0</v>
      </c>
      <c r="G493" s="100">
        <v>0.04</v>
      </c>
      <c r="H493" s="100">
        <v>3.7417663718882443E-2</v>
      </c>
      <c r="I493" s="100">
        <v>2.5496231708073913E-2</v>
      </c>
      <c r="J493" s="100">
        <v>7.1214038276825598E-3</v>
      </c>
      <c r="K493" s="100">
        <v>5.7682820038231775E-3</v>
      </c>
      <c r="L493" s="148">
        <v>92.438280187714923</v>
      </c>
      <c r="M493" s="148">
        <v>120</v>
      </c>
      <c r="N493" s="148">
        <v>548</v>
      </c>
      <c r="O493" s="148">
        <v>9132</v>
      </c>
      <c r="P493" s="148">
        <v>100</v>
      </c>
      <c r="Q493" s="148">
        <v>25</v>
      </c>
      <c r="R493" s="100">
        <v>0.36188127163619122</v>
      </c>
      <c r="S493" s="100">
        <v>0.84713983409437588</v>
      </c>
      <c r="T493" s="100">
        <v>3.7010059813530212E-3</v>
      </c>
      <c r="U493" s="100">
        <v>6.475392330261102E-10</v>
      </c>
      <c r="W493" s="148">
        <v>15.370160768258222</v>
      </c>
      <c r="X493" s="149">
        <v>488.63825642181575</v>
      </c>
      <c r="Y493" s="149">
        <v>15.406975499603677</v>
      </c>
      <c r="Z493" s="149">
        <v>604.83689747595349</v>
      </c>
      <c r="AA493" s="149">
        <v>3.6814731345454987E-2</v>
      </c>
      <c r="AB493" s="149">
        <v>116.19864105413774</v>
      </c>
      <c r="AD493" s="163">
        <f t="shared" si="42"/>
        <v>1536527.4385694005</v>
      </c>
      <c r="AE493" s="163">
        <f t="shared" si="47"/>
        <v>1540092.7130628917</v>
      </c>
      <c r="AF493" s="163">
        <f t="shared" si="43"/>
        <v>3565.2744934913612</v>
      </c>
      <c r="AH493" s="165">
        <f t="shared" si="44"/>
        <v>0</v>
      </c>
      <c r="AI493" s="165">
        <f t="shared" si="45"/>
        <v>1</v>
      </c>
      <c r="AJ493" s="165">
        <f t="shared" si="46"/>
        <v>1</v>
      </c>
    </row>
    <row r="494" spans="1:36" x14ac:dyDescent="0.25">
      <c r="A494" s="47">
        <v>489</v>
      </c>
      <c r="C494" s="100">
        <v>4.8189358931615281E-3</v>
      </c>
      <c r="D494" s="100">
        <v>1.1069195082618432E-2</v>
      </c>
      <c r="E494" s="100">
        <v>2.9482583980000587E-4</v>
      </c>
      <c r="F494" s="100">
        <v>0</v>
      </c>
      <c r="G494" s="100">
        <v>0.04</v>
      </c>
      <c r="H494" s="100">
        <v>3.7417663718882443E-2</v>
      </c>
      <c r="I494" s="100">
        <v>2.5496231708073913E-2</v>
      </c>
      <c r="J494" s="100">
        <v>7.1214038276825598E-3</v>
      </c>
      <c r="K494" s="100">
        <v>5.7682820038231775E-3</v>
      </c>
      <c r="L494" s="148">
        <v>92.438280187714923</v>
      </c>
      <c r="M494" s="148">
        <v>120</v>
      </c>
      <c r="N494" s="148">
        <v>548</v>
      </c>
      <c r="O494" s="148">
        <v>9132</v>
      </c>
      <c r="P494" s="148">
        <v>100</v>
      </c>
      <c r="Q494" s="148">
        <v>25</v>
      </c>
      <c r="R494" s="100">
        <v>0.7271919834503664</v>
      </c>
      <c r="S494" s="100">
        <v>0.81116458822322435</v>
      </c>
      <c r="T494" s="100">
        <v>3.4005253149770038E-3</v>
      </c>
      <c r="U494" s="100">
        <v>4.8543715138432177E-2</v>
      </c>
      <c r="W494" s="148">
        <v>13.579296016590165</v>
      </c>
      <c r="X494" s="149">
        <v>540.43982110014849</v>
      </c>
      <c r="Y494" s="149">
        <v>13.635477507650187</v>
      </c>
      <c r="Z494" s="149">
        <v>600.00262240890197</v>
      </c>
      <c r="AA494" s="149">
        <v>5.6181491060021571E-2</v>
      </c>
      <c r="AB494" s="149">
        <v>59.562801308753478</v>
      </c>
      <c r="AD494" s="163">
        <f t="shared" si="42"/>
        <v>1357389.1618379164</v>
      </c>
      <c r="AE494" s="163">
        <f t="shared" si="47"/>
        <v>1362947.7481426098</v>
      </c>
      <c r="AF494" s="163">
        <f t="shared" si="43"/>
        <v>5558.5863046934037</v>
      </c>
      <c r="AH494" s="165">
        <f t="shared" si="44"/>
        <v>0</v>
      </c>
      <c r="AI494" s="165">
        <f t="shared" si="45"/>
        <v>1</v>
      </c>
      <c r="AJ494" s="165">
        <f t="shared" si="46"/>
        <v>1</v>
      </c>
    </row>
    <row r="495" spans="1:36" x14ac:dyDescent="0.25">
      <c r="A495" s="47">
        <v>490</v>
      </c>
      <c r="C495" s="100">
        <v>6.0269748773331688E-3</v>
      </c>
      <c r="D495" s="100">
        <v>1.1523389730079344E-2</v>
      </c>
      <c r="E495" s="100">
        <v>9.1339247426103221E-5</v>
      </c>
      <c r="F495" s="100">
        <v>0</v>
      </c>
      <c r="G495" s="100">
        <v>0.04</v>
      </c>
      <c r="H495" s="100">
        <v>3.7417663718882443E-2</v>
      </c>
      <c r="I495" s="100">
        <v>2.5496231708073913E-2</v>
      </c>
      <c r="J495" s="100">
        <v>7.1214038276825598E-3</v>
      </c>
      <c r="K495" s="100">
        <v>5.7682820038231775E-3</v>
      </c>
      <c r="L495" s="148">
        <v>92.438280187714923</v>
      </c>
      <c r="M495" s="148">
        <v>120</v>
      </c>
      <c r="N495" s="148">
        <v>548</v>
      </c>
      <c r="O495" s="148">
        <v>9132</v>
      </c>
      <c r="P495" s="148">
        <v>100</v>
      </c>
      <c r="Q495" s="148">
        <v>25</v>
      </c>
      <c r="R495" s="100">
        <v>0.90191342136046837</v>
      </c>
      <c r="S495" s="100">
        <v>0.49822035489129468</v>
      </c>
      <c r="T495" s="100">
        <v>0.54442568454505968</v>
      </c>
      <c r="U495" s="100">
        <v>3.865875021527505E-5</v>
      </c>
      <c r="W495" s="148">
        <v>14.142170090231943</v>
      </c>
      <c r="X495" s="149">
        <v>531.61893447098396</v>
      </c>
      <c r="Y495" s="149">
        <v>14.180555833531752</v>
      </c>
      <c r="Z495" s="149">
        <v>615.53304275388473</v>
      </c>
      <c r="AA495" s="149">
        <v>3.838574329980915E-2</v>
      </c>
      <c r="AB495" s="149">
        <v>83.91410828290077</v>
      </c>
      <c r="AD495" s="163">
        <f t="shared" si="42"/>
        <v>1413685.3900887233</v>
      </c>
      <c r="AE495" s="163">
        <f t="shared" si="47"/>
        <v>1417440.0503104215</v>
      </c>
      <c r="AF495" s="163">
        <f t="shared" si="43"/>
        <v>3754.6602216980145</v>
      </c>
      <c r="AH495" s="165">
        <f t="shared" si="44"/>
        <v>0</v>
      </c>
      <c r="AI495" s="165">
        <f t="shared" si="45"/>
        <v>1</v>
      </c>
      <c r="AJ495" s="165">
        <f t="shared" si="46"/>
        <v>1</v>
      </c>
    </row>
    <row r="496" spans="1:36" x14ac:dyDescent="0.25">
      <c r="A496" s="47">
        <v>491</v>
      </c>
      <c r="C496" s="100">
        <v>6.6890449036501876E-3</v>
      </c>
      <c r="D496" s="100">
        <v>9.6957319927152216E-3</v>
      </c>
      <c r="E496" s="100">
        <v>2.3284330265993525E-4</v>
      </c>
      <c r="F496" s="100">
        <v>0</v>
      </c>
      <c r="G496" s="100">
        <v>0.04</v>
      </c>
      <c r="H496" s="100">
        <v>3.7417663718882443E-2</v>
      </c>
      <c r="I496" s="100">
        <v>2.5496231708073913E-2</v>
      </c>
      <c r="J496" s="100">
        <v>7.1214038276825598E-3</v>
      </c>
      <c r="K496" s="100">
        <v>5.7682820038231775E-3</v>
      </c>
      <c r="L496" s="148">
        <v>92.438280187714923</v>
      </c>
      <c r="M496" s="148">
        <v>120</v>
      </c>
      <c r="N496" s="148">
        <v>548</v>
      </c>
      <c r="O496" s="148">
        <v>9132</v>
      </c>
      <c r="P496" s="148">
        <v>100</v>
      </c>
      <c r="Q496" s="148">
        <v>25</v>
      </c>
      <c r="R496" s="100">
        <v>0.45360550917297132</v>
      </c>
      <c r="S496" s="100">
        <v>0.82550028483301663</v>
      </c>
      <c r="T496" s="100">
        <v>0.66487171528705025</v>
      </c>
      <c r="U496" s="100">
        <v>0.42458947661114987</v>
      </c>
      <c r="W496" s="148">
        <v>14.990272056980864</v>
      </c>
      <c r="X496" s="149">
        <v>605.1481325998742</v>
      </c>
      <c r="Y496" s="149">
        <v>15.068154831294816</v>
      </c>
      <c r="Z496" s="149">
        <v>637.33272844032388</v>
      </c>
      <c r="AA496" s="149">
        <v>7.7882774313952297E-2</v>
      </c>
      <c r="AB496" s="149">
        <v>32.184595840449674</v>
      </c>
      <c r="AD496" s="163">
        <f t="shared" si="42"/>
        <v>1498422.0575654865</v>
      </c>
      <c r="AE496" s="163">
        <f t="shared" si="47"/>
        <v>1506178.1504010411</v>
      </c>
      <c r="AF496" s="163">
        <f t="shared" si="43"/>
        <v>7756.0928355547803</v>
      </c>
      <c r="AH496" s="165">
        <f t="shared" si="44"/>
        <v>0</v>
      </c>
      <c r="AI496" s="165">
        <f t="shared" si="45"/>
        <v>1</v>
      </c>
      <c r="AJ496" s="165">
        <f t="shared" si="46"/>
        <v>1</v>
      </c>
    </row>
    <row r="497" spans="1:36" x14ac:dyDescent="0.25">
      <c r="A497" s="47">
        <v>492</v>
      </c>
      <c r="C497" s="100">
        <v>5.006852888679727E-3</v>
      </c>
      <c r="D497" s="100">
        <v>1.1373181189746541E-2</v>
      </c>
      <c r="E497" s="100">
        <v>1.9526616813026994E-5</v>
      </c>
      <c r="F497" s="100">
        <v>0</v>
      </c>
      <c r="G497" s="100">
        <v>0.04</v>
      </c>
      <c r="H497" s="100">
        <v>3.7417663718882443E-2</v>
      </c>
      <c r="I497" s="100">
        <v>2.5496231708073913E-2</v>
      </c>
      <c r="J497" s="100">
        <v>7.1214038276825598E-3</v>
      </c>
      <c r="K497" s="100">
        <v>5.7682820038231775E-3</v>
      </c>
      <c r="L497" s="148">
        <v>92.438280187714923</v>
      </c>
      <c r="M497" s="148">
        <v>120</v>
      </c>
      <c r="N497" s="148">
        <v>548</v>
      </c>
      <c r="O497" s="148">
        <v>9132</v>
      </c>
      <c r="P497" s="148">
        <v>100</v>
      </c>
      <c r="Q497" s="148">
        <v>25</v>
      </c>
      <c r="R497" s="100">
        <v>0.64318467928370704</v>
      </c>
      <c r="S497" s="100">
        <v>0.19354908190173306</v>
      </c>
      <c r="T497" s="100">
        <v>0.68500705775417092</v>
      </c>
      <c r="U497" s="100">
        <v>0.66788300973982673</v>
      </c>
      <c r="W497" s="148">
        <v>15.34781606632194</v>
      </c>
      <c r="X497" s="149">
        <v>527.94450374233952</v>
      </c>
      <c r="Y497" s="149">
        <v>15.400416972396725</v>
      </c>
      <c r="Z497" s="149">
        <v>621.94583604906018</v>
      </c>
      <c r="AA497" s="149">
        <v>5.2600906074784959E-2</v>
      </c>
      <c r="AB497" s="149">
        <v>94.001332306720656</v>
      </c>
      <c r="AD497" s="163">
        <f t="shared" si="42"/>
        <v>1534253.6621284517</v>
      </c>
      <c r="AE497" s="163">
        <f t="shared" si="47"/>
        <v>1539419.7514036235</v>
      </c>
      <c r="AF497" s="163">
        <f t="shared" si="43"/>
        <v>5166.0892751717756</v>
      </c>
      <c r="AH497" s="165">
        <f t="shared" si="44"/>
        <v>0</v>
      </c>
      <c r="AI497" s="165">
        <f t="shared" si="45"/>
        <v>1</v>
      </c>
      <c r="AJ497" s="165">
        <f t="shared" si="46"/>
        <v>1</v>
      </c>
    </row>
    <row r="498" spans="1:36" x14ac:dyDescent="0.25">
      <c r="A498" s="47">
        <v>493</v>
      </c>
      <c r="C498" s="100">
        <v>7.7958866150397155E-3</v>
      </c>
      <c r="D498" s="100">
        <v>1.2381637509628507E-2</v>
      </c>
      <c r="E498" s="100">
        <v>4.0064599018196922E-4</v>
      </c>
      <c r="F498" s="100">
        <v>0</v>
      </c>
      <c r="G498" s="100">
        <v>0.04</v>
      </c>
      <c r="H498" s="100">
        <v>3.7417663718882443E-2</v>
      </c>
      <c r="I498" s="100">
        <v>2.5496231708073913E-2</v>
      </c>
      <c r="J498" s="100">
        <v>7.1214038276825598E-3</v>
      </c>
      <c r="K498" s="100">
        <v>5.7682820038231775E-3</v>
      </c>
      <c r="L498" s="148">
        <v>92.438280187714923</v>
      </c>
      <c r="M498" s="148">
        <v>120</v>
      </c>
      <c r="N498" s="148">
        <v>548</v>
      </c>
      <c r="O498" s="148">
        <v>9132</v>
      </c>
      <c r="P498" s="148">
        <v>100</v>
      </c>
      <c r="Q498" s="148">
        <v>25</v>
      </c>
      <c r="R498" s="100">
        <v>0.80782332751933339</v>
      </c>
      <c r="S498" s="100">
        <v>0.97051157583982972</v>
      </c>
      <c r="T498" s="100">
        <v>0.39727576955951449</v>
      </c>
      <c r="U498" s="100">
        <v>0.32671908648084391</v>
      </c>
      <c r="W498" s="148">
        <v>15.632757370703185</v>
      </c>
      <c r="X498" s="149">
        <v>548.1161983377898</v>
      </c>
      <c r="Y498" s="149">
        <v>15.671032017322784</v>
      </c>
      <c r="Z498" s="149">
        <v>678.28126767981018</v>
      </c>
      <c r="AA498" s="149">
        <v>3.8274646619598229E-2</v>
      </c>
      <c r="AB498" s="149">
        <v>130.16506934202039</v>
      </c>
      <c r="AD498" s="163">
        <f t="shared" si="42"/>
        <v>1562727.6208719807</v>
      </c>
      <c r="AE498" s="163">
        <f t="shared" si="47"/>
        <v>1566424.9204645986</v>
      </c>
      <c r="AF498" s="163">
        <f t="shared" si="43"/>
        <v>3697.2995926178028</v>
      </c>
      <c r="AH498" s="165">
        <f t="shared" si="44"/>
        <v>0</v>
      </c>
      <c r="AI498" s="165">
        <f t="shared" si="45"/>
        <v>1</v>
      </c>
      <c r="AJ498" s="165">
        <f t="shared" si="46"/>
        <v>1</v>
      </c>
    </row>
    <row r="499" spans="1:36" x14ac:dyDescent="0.25">
      <c r="A499" s="47">
        <v>494</v>
      </c>
      <c r="C499" s="100">
        <v>5.0156119953332703E-3</v>
      </c>
      <c r="D499" s="100">
        <v>1.074686174925305E-2</v>
      </c>
      <c r="E499" s="100">
        <v>7.1045206010167394E-4</v>
      </c>
      <c r="F499" s="100">
        <v>0</v>
      </c>
      <c r="G499" s="100">
        <v>0.04</v>
      </c>
      <c r="H499" s="100">
        <v>3.7417663718882443E-2</v>
      </c>
      <c r="I499" s="100">
        <v>2.5496231708073913E-2</v>
      </c>
      <c r="J499" s="100">
        <v>7.1214038276825598E-3</v>
      </c>
      <c r="K499" s="100">
        <v>5.7682820038231775E-3</v>
      </c>
      <c r="L499" s="148">
        <v>92.438280187714923</v>
      </c>
      <c r="M499" s="148">
        <v>120</v>
      </c>
      <c r="N499" s="148">
        <v>548</v>
      </c>
      <c r="O499" s="148">
        <v>9132</v>
      </c>
      <c r="P499" s="148">
        <v>100</v>
      </c>
      <c r="Q499" s="148">
        <v>25</v>
      </c>
      <c r="R499" s="100">
        <v>0.68174041517407713</v>
      </c>
      <c r="S499" s="100">
        <v>0.97636142653418512</v>
      </c>
      <c r="T499" s="100">
        <v>1.5865037513686675E-4</v>
      </c>
      <c r="U499" s="100">
        <v>0.20884620108961105</v>
      </c>
      <c r="W499" s="148">
        <v>15.281003820284921</v>
      </c>
      <c r="X499" s="149">
        <v>519.94595602113839</v>
      </c>
      <c r="Y499" s="149">
        <v>15.327863448522971</v>
      </c>
      <c r="Z499" s="149">
        <v>617.48941542830926</v>
      </c>
      <c r="AA499" s="149">
        <v>4.6859628238049567E-2</v>
      </c>
      <c r="AB499" s="149">
        <v>97.543459407170872</v>
      </c>
      <c r="AD499" s="163">
        <f t="shared" si="42"/>
        <v>1527580.4360724711</v>
      </c>
      <c r="AE499" s="163">
        <f t="shared" si="47"/>
        <v>1532168.8554368687</v>
      </c>
      <c r="AF499" s="163">
        <f t="shared" si="43"/>
        <v>4588.4193643977851</v>
      </c>
      <c r="AH499" s="165">
        <f t="shared" si="44"/>
        <v>0</v>
      </c>
      <c r="AI499" s="165">
        <f t="shared" si="45"/>
        <v>1</v>
      </c>
      <c r="AJ499" s="165">
        <f t="shared" si="46"/>
        <v>1</v>
      </c>
    </row>
    <row r="500" spans="1:36" x14ac:dyDescent="0.25">
      <c r="A500" s="47">
        <v>495</v>
      </c>
      <c r="C500" s="100">
        <v>7.8623049741409767E-3</v>
      </c>
      <c r="D500" s="100">
        <v>9.5495320072104001E-3</v>
      </c>
      <c r="E500" s="100">
        <v>8.9282253552314117E-4</v>
      </c>
      <c r="F500" s="100">
        <v>0</v>
      </c>
      <c r="G500" s="100">
        <v>0.04</v>
      </c>
      <c r="H500" s="100">
        <v>3.7417663718882443E-2</v>
      </c>
      <c r="I500" s="100">
        <v>2.5496231708073913E-2</v>
      </c>
      <c r="J500" s="100">
        <v>7.1214038276825598E-3</v>
      </c>
      <c r="K500" s="100">
        <v>5.7682820038231775E-3</v>
      </c>
      <c r="L500" s="148">
        <v>92.438280187714923</v>
      </c>
      <c r="M500" s="148">
        <v>120</v>
      </c>
      <c r="N500" s="148">
        <v>548</v>
      </c>
      <c r="O500" s="148">
        <v>9132</v>
      </c>
      <c r="P500" s="148">
        <v>100</v>
      </c>
      <c r="Q500" s="148">
        <v>25</v>
      </c>
      <c r="R500" s="100">
        <v>0.91100593071919977</v>
      </c>
      <c r="S500" s="100">
        <v>0.14752160316613749</v>
      </c>
      <c r="T500" s="100">
        <v>0.77111773402232076</v>
      </c>
      <c r="U500" s="100">
        <v>0.89766976918433417</v>
      </c>
      <c r="W500" s="148">
        <v>14.327556331212715</v>
      </c>
      <c r="X500" s="149">
        <v>513.87983278597255</v>
      </c>
      <c r="Y500" s="149">
        <v>14.373471702947224</v>
      </c>
      <c r="Z500" s="149">
        <v>615.60062990935592</v>
      </c>
      <c r="AA500" s="149">
        <v>4.5915371734508881E-2</v>
      </c>
      <c r="AB500" s="149">
        <v>101.72079712338336</v>
      </c>
      <c r="AD500" s="163">
        <f t="shared" si="42"/>
        <v>1432241.7532884856</v>
      </c>
      <c r="AE500" s="163">
        <f t="shared" si="47"/>
        <v>1436731.5696648131</v>
      </c>
      <c r="AF500" s="163">
        <f t="shared" si="43"/>
        <v>4489.8163763275043</v>
      </c>
      <c r="AH500" s="165">
        <f t="shared" si="44"/>
        <v>0</v>
      </c>
      <c r="AI500" s="165">
        <f t="shared" si="45"/>
        <v>1</v>
      </c>
      <c r="AJ500" s="165">
        <f t="shared" si="46"/>
        <v>1</v>
      </c>
    </row>
    <row r="501" spans="1:36" x14ac:dyDescent="0.25">
      <c r="A501" s="47">
        <v>496</v>
      </c>
      <c r="C501" s="100">
        <v>4.9372403309819179E-3</v>
      </c>
      <c r="D501" s="100">
        <v>1.206835682777696E-2</v>
      </c>
      <c r="E501" s="100">
        <v>3.8589317852352788E-5</v>
      </c>
      <c r="F501" s="100">
        <v>0</v>
      </c>
      <c r="G501" s="100">
        <v>0.04</v>
      </c>
      <c r="H501" s="100">
        <v>3.7417663718882443E-2</v>
      </c>
      <c r="I501" s="100">
        <v>2.5496231708073913E-2</v>
      </c>
      <c r="J501" s="100">
        <v>7.1214038276825598E-3</v>
      </c>
      <c r="K501" s="100">
        <v>5.7682820038231775E-3</v>
      </c>
      <c r="L501" s="148">
        <v>92.438280187714923</v>
      </c>
      <c r="M501" s="148">
        <v>120</v>
      </c>
      <c r="N501" s="148">
        <v>548</v>
      </c>
      <c r="O501" s="148">
        <v>9132</v>
      </c>
      <c r="P501" s="148">
        <v>100</v>
      </c>
      <c r="Q501" s="148">
        <v>25</v>
      </c>
      <c r="R501" s="100">
        <v>0.70539744766001178</v>
      </c>
      <c r="S501" s="100">
        <v>0.51935963418706232</v>
      </c>
      <c r="T501" s="100">
        <v>0.62006165503600918</v>
      </c>
      <c r="U501" s="100">
        <v>2.590343497235392E-10</v>
      </c>
      <c r="W501" s="148">
        <v>14.140579393132032</v>
      </c>
      <c r="X501" s="149">
        <v>584.74938085740007</v>
      </c>
      <c r="Y501" s="149">
        <v>14.201987227257485</v>
      </c>
      <c r="Z501" s="149">
        <v>637.9474586288145</v>
      </c>
      <c r="AA501" s="149">
        <v>6.1407834125452254E-2</v>
      </c>
      <c r="AB501" s="149">
        <v>53.198077771414432</v>
      </c>
      <c r="AD501" s="163">
        <f t="shared" si="42"/>
        <v>1413473.1899323459</v>
      </c>
      <c r="AE501" s="163">
        <f t="shared" si="47"/>
        <v>1419560.7752671198</v>
      </c>
      <c r="AF501" s="163">
        <f t="shared" si="43"/>
        <v>6087.5853347738112</v>
      </c>
      <c r="AH501" s="165">
        <f t="shared" si="44"/>
        <v>0</v>
      </c>
      <c r="AI501" s="165">
        <f t="shared" si="45"/>
        <v>1</v>
      </c>
      <c r="AJ501" s="165">
        <f t="shared" si="46"/>
        <v>1</v>
      </c>
    </row>
    <row r="502" spans="1:36" x14ac:dyDescent="0.25">
      <c r="A502" s="47">
        <v>497</v>
      </c>
      <c r="C502" s="100">
        <v>4.8930000164457256E-3</v>
      </c>
      <c r="D502" s="100">
        <v>1.2049364486583114E-2</v>
      </c>
      <c r="E502" s="100">
        <v>5.8676363194757667E-5</v>
      </c>
      <c r="F502" s="100">
        <v>0</v>
      </c>
      <c r="G502" s="100">
        <v>0.04</v>
      </c>
      <c r="H502" s="100">
        <v>3.7417663718882443E-2</v>
      </c>
      <c r="I502" s="100">
        <v>2.5496231708073913E-2</v>
      </c>
      <c r="J502" s="100">
        <v>7.1214038276825598E-3</v>
      </c>
      <c r="K502" s="100">
        <v>5.7682820038231775E-3</v>
      </c>
      <c r="L502" s="148">
        <v>92.438280187714923</v>
      </c>
      <c r="M502" s="148">
        <v>120</v>
      </c>
      <c r="N502" s="148">
        <v>548</v>
      </c>
      <c r="O502" s="148">
        <v>9132</v>
      </c>
      <c r="P502" s="148">
        <v>100</v>
      </c>
      <c r="Q502" s="148">
        <v>25</v>
      </c>
      <c r="R502" s="100">
        <v>0.7394228549072217</v>
      </c>
      <c r="S502" s="100">
        <v>0.28720692093294053</v>
      </c>
      <c r="T502" s="100">
        <v>9.5038426565103998E-4</v>
      </c>
      <c r="U502" s="100">
        <v>0.42810118290562704</v>
      </c>
      <c r="W502" s="148">
        <v>15.026591208787293</v>
      </c>
      <c r="X502" s="149">
        <v>503.7709972855547</v>
      </c>
      <c r="Y502" s="149">
        <v>15.067330458806858</v>
      </c>
      <c r="Z502" s="149">
        <v>599.78191811215117</v>
      </c>
      <c r="AA502" s="149">
        <v>4.0739250019564466E-2</v>
      </c>
      <c r="AB502" s="149">
        <v>96.010920826596475</v>
      </c>
      <c r="AD502" s="163">
        <f t="shared" si="42"/>
        <v>1502155.3498814437</v>
      </c>
      <c r="AE502" s="163">
        <f t="shared" si="47"/>
        <v>1506133.2639625736</v>
      </c>
      <c r="AF502" s="163">
        <f t="shared" si="43"/>
        <v>3977.9140811298503</v>
      </c>
      <c r="AH502" s="165">
        <f t="shared" si="44"/>
        <v>0</v>
      </c>
      <c r="AI502" s="165">
        <f t="shared" si="45"/>
        <v>1</v>
      </c>
      <c r="AJ502" s="165">
        <f t="shared" si="46"/>
        <v>1</v>
      </c>
    </row>
    <row r="503" spans="1:36" x14ac:dyDescent="0.25">
      <c r="A503" s="47">
        <v>498</v>
      </c>
      <c r="C503" s="100">
        <v>5.045728635602432E-3</v>
      </c>
      <c r="D503" s="100">
        <v>1.3729628123232751E-2</v>
      </c>
      <c r="E503" s="100">
        <v>3.1777483484892988E-5</v>
      </c>
      <c r="F503" s="100">
        <v>0</v>
      </c>
      <c r="G503" s="100">
        <v>0.04</v>
      </c>
      <c r="H503" s="100">
        <v>3.7417663718882443E-2</v>
      </c>
      <c r="I503" s="100">
        <v>2.5496231708073913E-2</v>
      </c>
      <c r="J503" s="100">
        <v>7.1214038276825598E-3</v>
      </c>
      <c r="K503" s="100">
        <v>5.7682820038231775E-3</v>
      </c>
      <c r="L503" s="148">
        <v>92.438280187714923</v>
      </c>
      <c r="M503" s="148">
        <v>120</v>
      </c>
      <c r="N503" s="148">
        <v>548</v>
      </c>
      <c r="O503" s="148">
        <v>9132</v>
      </c>
      <c r="P503" s="148">
        <v>100</v>
      </c>
      <c r="Q503" s="148">
        <v>25</v>
      </c>
      <c r="R503" s="100">
        <v>0.95566083386580014</v>
      </c>
      <c r="S503" s="100">
        <v>0.67505114336925365</v>
      </c>
      <c r="T503" s="100">
        <v>0.9779265619635098</v>
      </c>
      <c r="U503" s="100">
        <v>0.6249250112563024</v>
      </c>
      <c r="W503" s="148">
        <v>14.412618854379238</v>
      </c>
      <c r="X503" s="149">
        <v>488.73455126395436</v>
      </c>
      <c r="Y503" s="149">
        <v>14.429327598749518</v>
      </c>
      <c r="Z503" s="149">
        <v>630.00279196855956</v>
      </c>
      <c r="AA503" s="149">
        <v>1.6708744370280471E-2</v>
      </c>
      <c r="AB503" s="149">
        <v>141.2682407046052</v>
      </c>
      <c r="AD503" s="163">
        <f t="shared" si="42"/>
        <v>1440773.1508866597</v>
      </c>
      <c r="AE503" s="163">
        <f t="shared" si="47"/>
        <v>1442302.7570829832</v>
      </c>
      <c r="AF503" s="163">
        <f t="shared" si="43"/>
        <v>1529.6061963234417</v>
      </c>
      <c r="AH503" s="165">
        <f t="shared" si="44"/>
        <v>0</v>
      </c>
      <c r="AI503" s="165">
        <f t="shared" si="45"/>
        <v>1</v>
      </c>
      <c r="AJ503" s="165">
        <f t="shared" si="46"/>
        <v>1</v>
      </c>
    </row>
    <row r="504" spans="1:36" x14ac:dyDescent="0.25">
      <c r="A504" s="47">
        <v>499</v>
      </c>
      <c r="C504" s="100">
        <v>6.1745607715447681E-3</v>
      </c>
      <c r="D504" s="100">
        <v>1.1724804589450355E-2</v>
      </c>
      <c r="E504" s="100">
        <v>5.2944204295484169E-5</v>
      </c>
      <c r="F504" s="100">
        <v>0</v>
      </c>
      <c r="G504" s="100">
        <v>0.04</v>
      </c>
      <c r="H504" s="100">
        <v>3.7417663718882443E-2</v>
      </c>
      <c r="I504" s="100">
        <v>2.5496231708073913E-2</v>
      </c>
      <c r="J504" s="100">
        <v>7.1214038276825598E-3</v>
      </c>
      <c r="K504" s="100">
        <v>5.7682820038231775E-3</v>
      </c>
      <c r="L504" s="148">
        <v>92.438280187714923</v>
      </c>
      <c r="M504" s="148">
        <v>120</v>
      </c>
      <c r="N504" s="148">
        <v>548</v>
      </c>
      <c r="O504" s="148">
        <v>9132</v>
      </c>
      <c r="P504" s="148">
        <v>100</v>
      </c>
      <c r="Q504" s="148">
        <v>25</v>
      </c>
      <c r="R504" s="100">
        <v>0.50850179529648498</v>
      </c>
      <c r="S504" s="100">
        <v>0.1385912764085433</v>
      </c>
      <c r="T504" s="100">
        <v>5.970020021236303E-3</v>
      </c>
      <c r="U504" s="100">
        <v>0.92133383548070336</v>
      </c>
      <c r="W504" s="148">
        <v>14.898638197345846</v>
      </c>
      <c r="X504" s="149">
        <v>522.28299882773047</v>
      </c>
      <c r="Y504" s="149">
        <v>14.949807611335864</v>
      </c>
      <c r="Z504" s="149">
        <v>606.82862474266892</v>
      </c>
      <c r="AA504" s="149">
        <v>5.1169413990017176E-2</v>
      </c>
      <c r="AB504" s="149">
        <v>84.545625914938455</v>
      </c>
      <c r="AD504" s="163">
        <f t="shared" si="42"/>
        <v>1489341.5367357568</v>
      </c>
      <c r="AE504" s="163">
        <f t="shared" si="47"/>
        <v>1494373.9325088437</v>
      </c>
      <c r="AF504" s="163">
        <f t="shared" si="43"/>
        <v>5032.3957730867787</v>
      </c>
      <c r="AH504" s="165">
        <f t="shared" si="44"/>
        <v>0</v>
      </c>
      <c r="AI504" s="165">
        <f t="shared" si="45"/>
        <v>1</v>
      </c>
      <c r="AJ504" s="165">
        <f t="shared" si="46"/>
        <v>1</v>
      </c>
    </row>
    <row r="505" spans="1:36" x14ac:dyDescent="0.25">
      <c r="A505" s="47">
        <v>500</v>
      </c>
      <c r="C505" s="100">
        <v>5.9470566629878929E-3</v>
      </c>
      <c r="D505" s="100">
        <v>9.8248838070093217E-3</v>
      </c>
      <c r="E505" s="100">
        <v>5.2535928969670207E-6</v>
      </c>
      <c r="F505" s="100">
        <v>0</v>
      </c>
      <c r="G505" s="100">
        <v>0.04</v>
      </c>
      <c r="H505" s="100">
        <v>3.7417663718882443E-2</v>
      </c>
      <c r="I505" s="100">
        <v>2.5496231708073913E-2</v>
      </c>
      <c r="J505" s="100">
        <v>7.1214038276825598E-3</v>
      </c>
      <c r="K505" s="100">
        <v>5.7682820038231775E-3</v>
      </c>
      <c r="L505" s="148">
        <v>92.438280187714923</v>
      </c>
      <c r="M505" s="148">
        <v>120</v>
      </c>
      <c r="N505" s="148">
        <v>548</v>
      </c>
      <c r="O505" s="148">
        <v>9132</v>
      </c>
      <c r="P505" s="148">
        <v>100</v>
      </c>
      <c r="Q505" s="148">
        <v>25</v>
      </c>
      <c r="R505" s="100">
        <v>0.68751819919188384</v>
      </c>
      <c r="S505" s="100">
        <v>0.99955022939272853</v>
      </c>
      <c r="T505" s="100">
        <v>2.8857949509902749E-2</v>
      </c>
      <c r="U505" s="100">
        <v>1.3051354963656586E-7</v>
      </c>
      <c r="W505" s="148">
        <v>14.491243397261965</v>
      </c>
      <c r="X505" s="149">
        <v>488.39201543941601</v>
      </c>
      <c r="Y505" s="149">
        <v>14.534971761816156</v>
      </c>
      <c r="Z505" s="149">
        <v>594.51808171826644</v>
      </c>
      <c r="AA505" s="149">
        <v>4.3728364554191046E-2</v>
      </c>
      <c r="AB505" s="149">
        <v>106.12606627885043</v>
      </c>
      <c r="AD505" s="163">
        <f t="shared" si="42"/>
        <v>1448635.9477107569</v>
      </c>
      <c r="AE505" s="163">
        <f t="shared" si="47"/>
        <v>1452902.6580998972</v>
      </c>
      <c r="AF505" s="163">
        <f t="shared" si="43"/>
        <v>4266.7103891402548</v>
      </c>
      <c r="AH505" s="165">
        <f t="shared" si="44"/>
        <v>0</v>
      </c>
      <c r="AI505" s="165">
        <f t="shared" si="45"/>
        <v>1</v>
      </c>
      <c r="AJ505" s="165">
        <f t="shared" si="46"/>
        <v>1</v>
      </c>
    </row>
    <row r="506" spans="1:36" x14ac:dyDescent="0.25">
      <c r="A506" s="47">
        <v>501</v>
      </c>
      <c r="C506" s="100">
        <v>9.4008458870649125E-3</v>
      </c>
      <c r="D506" s="100">
        <v>9.9115443741544951E-3</v>
      </c>
      <c r="E506" s="100">
        <v>3.5537109631966768E-4</v>
      </c>
      <c r="F506" s="100">
        <v>0</v>
      </c>
      <c r="G506" s="100">
        <v>0.04</v>
      </c>
      <c r="H506" s="100">
        <v>3.7417663718882443E-2</v>
      </c>
      <c r="I506" s="100">
        <v>2.5496231708073913E-2</v>
      </c>
      <c r="J506" s="100">
        <v>7.1214038276825598E-3</v>
      </c>
      <c r="K506" s="100">
        <v>5.7682820038231775E-3</v>
      </c>
      <c r="L506" s="148">
        <v>92.438280187714923</v>
      </c>
      <c r="M506" s="148">
        <v>120</v>
      </c>
      <c r="N506" s="148">
        <v>548</v>
      </c>
      <c r="O506" s="148">
        <v>9132</v>
      </c>
      <c r="P506" s="148">
        <v>100</v>
      </c>
      <c r="Q506" s="148">
        <v>25</v>
      </c>
      <c r="R506" s="100">
        <v>0.749271793039189</v>
      </c>
      <c r="S506" s="100">
        <v>0.34934079677170621</v>
      </c>
      <c r="T506" s="100">
        <v>0.14361973330501757</v>
      </c>
      <c r="U506" s="100">
        <v>0.99889687382145997</v>
      </c>
      <c r="W506" s="148">
        <v>14.373200908689938</v>
      </c>
      <c r="X506" s="149">
        <v>507.52894262888782</v>
      </c>
      <c r="Y506" s="149">
        <v>14.423692099940173</v>
      </c>
      <c r="Z506" s="149">
        <v>600.81780543316268</v>
      </c>
      <c r="AA506" s="149">
        <v>5.049119125023438E-2</v>
      </c>
      <c r="AB506" s="149">
        <v>93.288862804274856</v>
      </c>
      <c r="AD506" s="163">
        <f t="shared" si="42"/>
        <v>1436812.5619263649</v>
      </c>
      <c r="AE506" s="163">
        <f t="shared" si="47"/>
        <v>1441768.392188584</v>
      </c>
      <c r="AF506" s="163">
        <f t="shared" si="43"/>
        <v>4955.8302622191632</v>
      </c>
      <c r="AH506" s="165">
        <f t="shared" si="44"/>
        <v>0</v>
      </c>
      <c r="AI506" s="165">
        <f t="shared" si="45"/>
        <v>1</v>
      </c>
      <c r="AJ506" s="165">
        <f t="shared" si="46"/>
        <v>1</v>
      </c>
    </row>
    <row r="507" spans="1:36" x14ac:dyDescent="0.25">
      <c r="A507" s="47">
        <v>502</v>
      </c>
      <c r="C507" s="100">
        <v>5.2473894492704671E-3</v>
      </c>
      <c r="D507" s="100">
        <v>1.2019532586300841E-2</v>
      </c>
      <c r="E507" s="100">
        <v>4.7947733202952251E-5</v>
      </c>
      <c r="F507" s="100">
        <v>0</v>
      </c>
      <c r="G507" s="100">
        <v>0.04</v>
      </c>
      <c r="H507" s="100">
        <v>3.7417663718882443E-2</v>
      </c>
      <c r="I507" s="100">
        <v>2.5496231708073913E-2</v>
      </c>
      <c r="J507" s="100">
        <v>7.1214038276825598E-3</v>
      </c>
      <c r="K507" s="100">
        <v>5.7682820038231775E-3</v>
      </c>
      <c r="L507" s="148">
        <v>92.438280187714923</v>
      </c>
      <c r="M507" s="148">
        <v>120</v>
      </c>
      <c r="N507" s="148">
        <v>548</v>
      </c>
      <c r="O507" s="148">
        <v>9132</v>
      </c>
      <c r="P507" s="148">
        <v>100</v>
      </c>
      <c r="Q507" s="148">
        <v>25</v>
      </c>
      <c r="R507" s="100">
        <v>0.79673401739476335</v>
      </c>
      <c r="S507" s="100">
        <v>0.99996949392015011</v>
      </c>
      <c r="T507" s="100">
        <v>0.71551735116235782</v>
      </c>
      <c r="U507" s="100">
        <v>6.8231113827147702E-3</v>
      </c>
      <c r="W507" s="148">
        <v>14.35754061665145</v>
      </c>
      <c r="X507" s="149">
        <v>561.11264281458148</v>
      </c>
      <c r="Y507" s="149">
        <v>14.401025547893788</v>
      </c>
      <c r="Z507" s="149">
        <v>615.43079130840772</v>
      </c>
      <c r="AA507" s="149">
        <v>4.3484931242337765E-2</v>
      </c>
      <c r="AB507" s="149">
        <v>54.318148493826243</v>
      </c>
      <c r="AD507" s="163">
        <f t="shared" si="42"/>
        <v>1435192.9490223303</v>
      </c>
      <c r="AE507" s="163">
        <f t="shared" si="47"/>
        <v>1439487.1239980704</v>
      </c>
      <c r="AF507" s="163">
        <f t="shared" si="43"/>
        <v>4294.1749757399502</v>
      </c>
      <c r="AH507" s="165">
        <f t="shared" si="44"/>
        <v>0</v>
      </c>
      <c r="AI507" s="165">
        <f t="shared" si="45"/>
        <v>1</v>
      </c>
      <c r="AJ507" s="165">
        <f t="shared" si="46"/>
        <v>1</v>
      </c>
    </row>
    <row r="508" spans="1:36" x14ac:dyDescent="0.25">
      <c r="A508" s="47">
        <v>503</v>
      </c>
      <c r="C508" s="100">
        <v>5.4400521299665661E-3</v>
      </c>
      <c r="D508" s="100">
        <v>9.8068357198406817E-3</v>
      </c>
      <c r="E508" s="100">
        <v>3.4035035881652131E-4</v>
      </c>
      <c r="F508" s="100">
        <v>0</v>
      </c>
      <c r="G508" s="100">
        <v>0.04</v>
      </c>
      <c r="H508" s="100">
        <v>3.7417663718882443E-2</v>
      </c>
      <c r="I508" s="100">
        <v>2.5496231708073913E-2</v>
      </c>
      <c r="J508" s="100">
        <v>7.1214038276825598E-3</v>
      </c>
      <c r="K508" s="100">
        <v>5.7682820038231775E-3</v>
      </c>
      <c r="L508" s="148">
        <v>92.438280187714923</v>
      </c>
      <c r="M508" s="148">
        <v>120</v>
      </c>
      <c r="N508" s="148">
        <v>548</v>
      </c>
      <c r="O508" s="148">
        <v>9132</v>
      </c>
      <c r="P508" s="148">
        <v>100</v>
      </c>
      <c r="Q508" s="148">
        <v>25</v>
      </c>
      <c r="R508" s="100">
        <v>0.6618341062415648</v>
      </c>
      <c r="S508" s="100">
        <v>0.98352531072444871</v>
      </c>
      <c r="T508" s="100">
        <v>0.78279135961622148</v>
      </c>
      <c r="U508" s="100">
        <v>0.50598215582532102</v>
      </c>
      <c r="W508" s="148">
        <v>14.938941888089349</v>
      </c>
      <c r="X508" s="149">
        <v>525.988928600235</v>
      </c>
      <c r="Y508" s="149">
        <v>14.975241599976492</v>
      </c>
      <c r="Z508" s="149">
        <v>612.78337502085935</v>
      </c>
      <c r="AA508" s="149">
        <v>3.6299711887142649E-2</v>
      </c>
      <c r="AB508" s="149">
        <v>86.794446420624354</v>
      </c>
      <c r="AD508" s="163">
        <f t="shared" si="42"/>
        <v>1493368.1998803348</v>
      </c>
      <c r="AE508" s="163">
        <f t="shared" si="47"/>
        <v>1496911.3766226284</v>
      </c>
      <c r="AF508" s="163">
        <f t="shared" si="43"/>
        <v>3543.1767422936405</v>
      </c>
      <c r="AH508" s="165">
        <f t="shared" si="44"/>
        <v>0</v>
      </c>
      <c r="AI508" s="165">
        <f t="shared" si="45"/>
        <v>1</v>
      </c>
      <c r="AJ508" s="165">
        <f t="shared" si="46"/>
        <v>1</v>
      </c>
    </row>
    <row r="509" spans="1:36" x14ac:dyDescent="0.25">
      <c r="A509" s="47">
        <v>504</v>
      </c>
      <c r="C509" s="100">
        <v>6.3243802945108785E-3</v>
      </c>
      <c r="D509" s="100">
        <v>1.3538963030780282E-2</v>
      </c>
      <c r="E509" s="100">
        <v>1.8821921817735454E-4</v>
      </c>
      <c r="F509" s="100">
        <v>0</v>
      </c>
      <c r="G509" s="100">
        <v>0.04</v>
      </c>
      <c r="H509" s="100">
        <v>3.7417663718882443E-2</v>
      </c>
      <c r="I509" s="100">
        <v>2.5496231708073913E-2</v>
      </c>
      <c r="J509" s="100">
        <v>7.1214038276825598E-3</v>
      </c>
      <c r="K509" s="100">
        <v>5.7682820038231775E-3</v>
      </c>
      <c r="L509" s="148">
        <v>92.438280187714923</v>
      </c>
      <c r="M509" s="148">
        <v>120</v>
      </c>
      <c r="N509" s="148">
        <v>548</v>
      </c>
      <c r="O509" s="148">
        <v>9132</v>
      </c>
      <c r="P509" s="148">
        <v>100</v>
      </c>
      <c r="Q509" s="148">
        <v>25</v>
      </c>
      <c r="R509" s="100">
        <v>0.78962017234917137</v>
      </c>
      <c r="S509" s="100">
        <v>3.0293195484223889E-2</v>
      </c>
      <c r="T509" s="100">
        <v>0.14495056738652112</v>
      </c>
      <c r="U509" s="100">
        <v>1.6787479839336321E-12</v>
      </c>
      <c r="W509" s="148">
        <v>13.943642619008967</v>
      </c>
      <c r="X509" s="149">
        <v>479.27977435681328</v>
      </c>
      <c r="Y509" s="149">
        <v>13.983423872373448</v>
      </c>
      <c r="Z509" s="149">
        <v>590.57897795618896</v>
      </c>
      <c r="AA509" s="149">
        <v>3.9781253364481017E-2</v>
      </c>
      <c r="AB509" s="149">
        <v>111.29920359937569</v>
      </c>
      <c r="AD509" s="163">
        <f t="shared" si="42"/>
        <v>1393884.9821265398</v>
      </c>
      <c r="AE509" s="163">
        <f t="shared" si="47"/>
        <v>1397751.8082593887</v>
      </c>
      <c r="AF509" s="163">
        <f t="shared" si="43"/>
        <v>3866.826132848726</v>
      </c>
      <c r="AH509" s="165">
        <f t="shared" si="44"/>
        <v>0</v>
      </c>
      <c r="AI509" s="165">
        <f t="shared" si="45"/>
        <v>1</v>
      </c>
      <c r="AJ509" s="165">
        <f t="shared" si="46"/>
        <v>1</v>
      </c>
    </row>
    <row r="510" spans="1:36" x14ac:dyDescent="0.25">
      <c r="A510" s="47">
        <v>505</v>
      </c>
      <c r="C510" s="100">
        <v>8.0610616179557226E-3</v>
      </c>
      <c r="D510" s="100">
        <v>1.3221084637916269E-2</v>
      </c>
      <c r="E510" s="100">
        <v>1.201681622305939E-4</v>
      </c>
      <c r="F510" s="100">
        <v>0</v>
      </c>
      <c r="G510" s="100">
        <v>0.04</v>
      </c>
      <c r="H510" s="100">
        <v>3.7417663718882443E-2</v>
      </c>
      <c r="I510" s="100">
        <v>2.5496231708073913E-2</v>
      </c>
      <c r="J510" s="100">
        <v>7.1214038276825598E-3</v>
      </c>
      <c r="K510" s="100">
        <v>5.7682820038231775E-3</v>
      </c>
      <c r="L510" s="148">
        <v>92.438280187714923</v>
      </c>
      <c r="M510" s="148">
        <v>120</v>
      </c>
      <c r="N510" s="148">
        <v>548</v>
      </c>
      <c r="O510" s="148">
        <v>9132</v>
      </c>
      <c r="P510" s="148">
        <v>100</v>
      </c>
      <c r="Q510" s="148">
        <v>25</v>
      </c>
      <c r="R510" s="100">
        <v>0.76775337913063768</v>
      </c>
      <c r="S510" s="100">
        <v>0.15563556057275799</v>
      </c>
      <c r="T510" s="100">
        <v>0.82201472248292662</v>
      </c>
      <c r="U510" s="100">
        <v>0.98772726327881855</v>
      </c>
      <c r="W510" s="148">
        <v>13.793372328256783</v>
      </c>
      <c r="X510" s="149">
        <v>561.63969235922377</v>
      </c>
      <c r="Y510" s="149">
        <v>13.803328995833665</v>
      </c>
      <c r="Z510" s="149">
        <v>660.41566447232196</v>
      </c>
      <c r="AA510" s="149">
        <v>9.9566675768816282E-3</v>
      </c>
      <c r="AB510" s="149">
        <v>98.775972113098192</v>
      </c>
      <c r="AD510" s="163">
        <f t="shared" si="42"/>
        <v>1378775.5931333192</v>
      </c>
      <c r="AE510" s="163">
        <f t="shared" si="47"/>
        <v>1379672.4839188941</v>
      </c>
      <c r="AF510" s="163">
        <f t="shared" si="43"/>
        <v>896.89078557506457</v>
      </c>
      <c r="AH510" s="165">
        <f t="shared" si="44"/>
        <v>0</v>
      </c>
      <c r="AI510" s="165">
        <f t="shared" si="45"/>
        <v>1</v>
      </c>
      <c r="AJ510" s="165">
        <f t="shared" si="46"/>
        <v>1</v>
      </c>
    </row>
    <row r="511" spans="1:36" x14ac:dyDescent="0.25">
      <c r="A511" s="47">
        <v>506</v>
      </c>
      <c r="C511" s="100">
        <v>7.6020276007544574E-3</v>
      </c>
      <c r="D511" s="100">
        <v>9.0417666039326119E-3</v>
      </c>
      <c r="E511" s="100">
        <v>1.0113938226725342E-5</v>
      </c>
      <c r="F511" s="100">
        <v>0</v>
      </c>
      <c r="G511" s="100">
        <v>0.04</v>
      </c>
      <c r="H511" s="100">
        <v>3.7417663718882443E-2</v>
      </c>
      <c r="I511" s="100">
        <v>2.5496231708073913E-2</v>
      </c>
      <c r="J511" s="100">
        <v>7.1214038276825598E-3</v>
      </c>
      <c r="K511" s="100">
        <v>5.7682820038231775E-3</v>
      </c>
      <c r="L511" s="148">
        <v>92.438280187714923</v>
      </c>
      <c r="M511" s="148">
        <v>120</v>
      </c>
      <c r="N511" s="148">
        <v>548</v>
      </c>
      <c r="O511" s="148">
        <v>9132</v>
      </c>
      <c r="P511" s="148">
        <v>100</v>
      </c>
      <c r="Q511" s="148">
        <v>25</v>
      </c>
      <c r="R511" s="100">
        <v>0.63351179625536491</v>
      </c>
      <c r="S511" s="100">
        <v>2.0739039031562559E-2</v>
      </c>
      <c r="T511" s="100">
        <v>0.71788585460493826</v>
      </c>
      <c r="U511" s="100">
        <v>0.91590131752012915</v>
      </c>
      <c r="W511" s="148">
        <v>14.88618430112499</v>
      </c>
      <c r="X511" s="149">
        <v>529.11575057455616</v>
      </c>
      <c r="Y511" s="149">
        <v>14.915263579470148</v>
      </c>
      <c r="Z511" s="149">
        <v>653.39809447874438</v>
      </c>
      <c r="AA511" s="149">
        <v>2.9079278345157888E-2</v>
      </c>
      <c r="AB511" s="149">
        <v>124.28234390418822</v>
      </c>
      <c r="AD511" s="163">
        <f t="shared" si="42"/>
        <v>1488089.3143619245</v>
      </c>
      <c r="AE511" s="163">
        <f t="shared" si="47"/>
        <v>1490872.959852536</v>
      </c>
      <c r="AF511" s="163">
        <f t="shared" si="43"/>
        <v>2783.645490611601</v>
      </c>
      <c r="AH511" s="165">
        <f t="shared" si="44"/>
        <v>0</v>
      </c>
      <c r="AI511" s="165">
        <f t="shared" si="45"/>
        <v>1</v>
      </c>
      <c r="AJ511" s="165">
        <f t="shared" si="46"/>
        <v>1</v>
      </c>
    </row>
    <row r="512" spans="1:36" x14ac:dyDescent="0.25">
      <c r="A512" s="47">
        <v>507</v>
      </c>
      <c r="C512" s="100">
        <v>5.5120669525475785E-3</v>
      </c>
      <c r="D512" s="100">
        <v>8.9893227026510997E-3</v>
      </c>
      <c r="E512" s="100">
        <v>1.9231453875712123E-4</v>
      </c>
      <c r="F512" s="100">
        <v>0</v>
      </c>
      <c r="G512" s="100">
        <v>0.04</v>
      </c>
      <c r="H512" s="100">
        <v>3.7417663718882443E-2</v>
      </c>
      <c r="I512" s="100">
        <v>2.5496231708073913E-2</v>
      </c>
      <c r="J512" s="100">
        <v>7.1214038276825598E-3</v>
      </c>
      <c r="K512" s="100">
        <v>5.7682820038231775E-3</v>
      </c>
      <c r="L512" s="148">
        <v>92.438280187714923</v>
      </c>
      <c r="M512" s="148">
        <v>120</v>
      </c>
      <c r="N512" s="148">
        <v>548</v>
      </c>
      <c r="O512" s="148">
        <v>9132</v>
      </c>
      <c r="P512" s="148">
        <v>100</v>
      </c>
      <c r="Q512" s="148">
        <v>25</v>
      </c>
      <c r="R512" s="100">
        <v>0.61414950073054797</v>
      </c>
      <c r="S512" s="100">
        <v>0.90416968761775274</v>
      </c>
      <c r="T512" s="100">
        <v>1.3331896930920621E-3</v>
      </c>
      <c r="U512" s="100">
        <v>0.99041137805674029</v>
      </c>
      <c r="W512" s="148">
        <v>14.575228493047952</v>
      </c>
      <c r="X512" s="149">
        <v>476.88691222359932</v>
      </c>
      <c r="Y512" s="149">
        <v>14.611007534531637</v>
      </c>
      <c r="Z512" s="149">
        <v>620.18546122175383</v>
      </c>
      <c r="AA512" s="149">
        <v>3.5779041483685603E-2</v>
      </c>
      <c r="AB512" s="149">
        <v>143.2985489981545</v>
      </c>
      <c r="AD512" s="163">
        <f t="shared" si="42"/>
        <v>1457045.9623925716</v>
      </c>
      <c r="AE512" s="163">
        <f t="shared" si="47"/>
        <v>1460480.5679919419</v>
      </c>
      <c r="AF512" s="163">
        <f t="shared" si="43"/>
        <v>3434.6055993704058</v>
      </c>
      <c r="AH512" s="165">
        <f t="shared" si="44"/>
        <v>0</v>
      </c>
      <c r="AI512" s="165">
        <f t="shared" si="45"/>
        <v>1</v>
      </c>
      <c r="AJ512" s="165">
        <f t="shared" si="46"/>
        <v>1</v>
      </c>
    </row>
    <row r="513" spans="1:36" x14ac:dyDescent="0.25">
      <c r="A513" s="47">
        <v>508</v>
      </c>
      <c r="C513" s="100">
        <v>5.624563299473917E-3</v>
      </c>
      <c r="D513" s="100">
        <v>1.0701116872352409E-2</v>
      </c>
      <c r="E513" s="100">
        <v>1.1819591098563032E-5</v>
      </c>
      <c r="F513" s="100">
        <v>0</v>
      </c>
      <c r="G513" s="100">
        <v>0.04</v>
      </c>
      <c r="H513" s="100">
        <v>3.7417663718882443E-2</v>
      </c>
      <c r="I513" s="100">
        <v>2.5496231708073913E-2</v>
      </c>
      <c r="J513" s="100">
        <v>7.1214038276825598E-3</v>
      </c>
      <c r="K513" s="100">
        <v>5.7682820038231775E-3</v>
      </c>
      <c r="L513" s="148">
        <v>92.438280187714923</v>
      </c>
      <c r="M513" s="148">
        <v>120</v>
      </c>
      <c r="N513" s="148">
        <v>548</v>
      </c>
      <c r="O513" s="148">
        <v>9132</v>
      </c>
      <c r="P513" s="148">
        <v>100</v>
      </c>
      <c r="Q513" s="148">
        <v>25</v>
      </c>
      <c r="R513" s="100">
        <v>0.68170388063218801</v>
      </c>
      <c r="S513" s="100">
        <v>0.60678745771768949</v>
      </c>
      <c r="T513" s="100">
        <v>5.8702057705206499E-2</v>
      </c>
      <c r="U513" s="100">
        <v>1.4950409660574066E-3</v>
      </c>
      <c r="W513" s="148">
        <v>14.750206839753144</v>
      </c>
      <c r="X513" s="149">
        <v>508.2524892473545</v>
      </c>
      <c r="Y513" s="149">
        <v>14.774532257108072</v>
      </c>
      <c r="Z513" s="149">
        <v>617.79306480818263</v>
      </c>
      <c r="AA513" s="149">
        <v>2.4325417354928547E-2</v>
      </c>
      <c r="AB513" s="149">
        <v>109.54057556082813</v>
      </c>
      <c r="AD513" s="163">
        <f t="shared" si="42"/>
        <v>1474512.4314860671</v>
      </c>
      <c r="AE513" s="163">
        <f t="shared" si="47"/>
        <v>1476835.4326459989</v>
      </c>
      <c r="AF513" s="163">
        <f t="shared" si="43"/>
        <v>2323.0011599320264</v>
      </c>
      <c r="AH513" s="165">
        <f t="shared" si="44"/>
        <v>0</v>
      </c>
      <c r="AI513" s="165">
        <f t="shared" si="45"/>
        <v>1</v>
      </c>
      <c r="AJ513" s="165">
        <f t="shared" si="46"/>
        <v>1</v>
      </c>
    </row>
    <row r="514" spans="1:36" x14ac:dyDescent="0.25">
      <c r="A514" s="47">
        <v>509</v>
      </c>
      <c r="C514" s="100">
        <v>5.2482658615859365E-3</v>
      </c>
      <c r="D514" s="100">
        <v>1.0691883011217561E-2</v>
      </c>
      <c r="E514" s="100">
        <v>3.5832556899229651E-5</v>
      </c>
      <c r="F514" s="100">
        <v>0</v>
      </c>
      <c r="G514" s="100">
        <v>0.04</v>
      </c>
      <c r="H514" s="100">
        <v>3.7417663718882443E-2</v>
      </c>
      <c r="I514" s="100">
        <v>2.5496231708073913E-2</v>
      </c>
      <c r="J514" s="100">
        <v>7.1214038276825598E-3</v>
      </c>
      <c r="K514" s="100">
        <v>5.7682820038231775E-3</v>
      </c>
      <c r="L514" s="148">
        <v>92.438280187714923</v>
      </c>
      <c r="M514" s="148">
        <v>120</v>
      </c>
      <c r="N514" s="148">
        <v>548</v>
      </c>
      <c r="O514" s="148">
        <v>9132</v>
      </c>
      <c r="P514" s="148">
        <v>100</v>
      </c>
      <c r="Q514" s="148">
        <v>25</v>
      </c>
      <c r="R514" s="100">
        <v>0.81952652113434776</v>
      </c>
      <c r="S514" s="100">
        <v>0.31660233459889986</v>
      </c>
      <c r="T514" s="100">
        <v>1.385493318099463E-3</v>
      </c>
      <c r="U514" s="100">
        <v>0.94136222105617295</v>
      </c>
      <c r="W514" s="148">
        <v>14.460965229528009</v>
      </c>
      <c r="X514" s="149">
        <v>556.67444887666522</v>
      </c>
      <c r="Y514" s="149">
        <v>14.509062923716984</v>
      </c>
      <c r="Z514" s="149">
        <v>627.3303045473657</v>
      </c>
      <c r="AA514" s="149">
        <v>4.8097694188975026E-2</v>
      </c>
      <c r="AB514" s="149">
        <v>70.655855670700475</v>
      </c>
      <c r="AD514" s="163">
        <f t="shared" si="42"/>
        <v>1445539.8485039242</v>
      </c>
      <c r="AE514" s="163">
        <f t="shared" si="47"/>
        <v>1450278.962067151</v>
      </c>
      <c r="AF514" s="163">
        <f t="shared" si="43"/>
        <v>4739.1135632268024</v>
      </c>
      <c r="AH514" s="165">
        <f t="shared" si="44"/>
        <v>0</v>
      </c>
      <c r="AI514" s="165">
        <f t="shared" si="45"/>
        <v>1</v>
      </c>
      <c r="AJ514" s="165">
        <f t="shared" si="46"/>
        <v>1</v>
      </c>
    </row>
    <row r="515" spans="1:36" x14ac:dyDescent="0.25">
      <c r="A515" s="47">
        <v>510</v>
      </c>
      <c r="C515" s="100">
        <v>4.6788748651633285E-3</v>
      </c>
      <c r="D515" s="100">
        <v>1.1888886223460737E-2</v>
      </c>
      <c r="E515" s="100">
        <v>2.0933870391404152E-4</v>
      </c>
      <c r="F515" s="100">
        <v>0</v>
      </c>
      <c r="G515" s="100">
        <v>0.04</v>
      </c>
      <c r="H515" s="100">
        <v>3.7417663718882443E-2</v>
      </c>
      <c r="I515" s="100">
        <v>2.5496231708073913E-2</v>
      </c>
      <c r="J515" s="100">
        <v>7.1214038276825598E-3</v>
      </c>
      <c r="K515" s="100">
        <v>5.7682820038231775E-3</v>
      </c>
      <c r="L515" s="148">
        <v>92.438280187714923</v>
      </c>
      <c r="M515" s="148">
        <v>120</v>
      </c>
      <c r="N515" s="148">
        <v>548</v>
      </c>
      <c r="O515" s="148">
        <v>9132</v>
      </c>
      <c r="P515" s="148">
        <v>100</v>
      </c>
      <c r="Q515" s="148">
        <v>25</v>
      </c>
      <c r="R515" s="100">
        <v>0.76928468651151816</v>
      </c>
      <c r="S515" s="100">
        <v>0.5919594565046149</v>
      </c>
      <c r="T515" s="100">
        <v>0.43559920035566091</v>
      </c>
      <c r="U515" s="100">
        <v>0.37968605638043229</v>
      </c>
      <c r="W515" s="148">
        <v>14.338866527938904</v>
      </c>
      <c r="X515" s="149">
        <v>473.29009553341206</v>
      </c>
      <c r="Y515" s="149">
        <v>14.397236932727678</v>
      </c>
      <c r="Z515" s="149">
        <v>598.75439784983962</v>
      </c>
      <c r="AA515" s="149">
        <v>5.83704047887732E-2</v>
      </c>
      <c r="AB515" s="149">
        <v>125.46430231642756</v>
      </c>
      <c r="AD515" s="163">
        <f t="shared" si="42"/>
        <v>1433413.3626983571</v>
      </c>
      <c r="AE515" s="163">
        <f t="shared" si="47"/>
        <v>1439124.938874918</v>
      </c>
      <c r="AF515" s="163">
        <f t="shared" si="43"/>
        <v>5711.5761765608931</v>
      </c>
      <c r="AH515" s="165">
        <f t="shared" si="44"/>
        <v>0</v>
      </c>
      <c r="AI515" s="165">
        <f t="shared" si="45"/>
        <v>1</v>
      </c>
      <c r="AJ515" s="165">
        <f t="shared" si="46"/>
        <v>1</v>
      </c>
    </row>
    <row r="516" spans="1:36" x14ac:dyDescent="0.25">
      <c r="A516" s="47">
        <v>511</v>
      </c>
      <c r="C516" s="100">
        <v>6.2661318377619235E-3</v>
      </c>
      <c r="D516" s="100">
        <v>1.1001406021835873E-2</v>
      </c>
      <c r="E516" s="100">
        <v>2.0845334415409145E-4</v>
      </c>
      <c r="F516" s="100">
        <v>0</v>
      </c>
      <c r="G516" s="100">
        <v>0.04</v>
      </c>
      <c r="H516" s="100">
        <v>3.7417663718882443E-2</v>
      </c>
      <c r="I516" s="100">
        <v>2.5496231708073913E-2</v>
      </c>
      <c r="J516" s="100">
        <v>7.1214038276825598E-3</v>
      </c>
      <c r="K516" s="100">
        <v>5.7682820038231775E-3</v>
      </c>
      <c r="L516" s="148">
        <v>92.438280187714923</v>
      </c>
      <c r="M516" s="148">
        <v>120</v>
      </c>
      <c r="N516" s="148">
        <v>548</v>
      </c>
      <c r="O516" s="148">
        <v>9132</v>
      </c>
      <c r="P516" s="148">
        <v>100</v>
      </c>
      <c r="Q516" s="148">
        <v>25</v>
      </c>
      <c r="R516" s="100">
        <v>0.7925461143344652</v>
      </c>
      <c r="S516" s="100">
        <v>0.23945541746192792</v>
      </c>
      <c r="T516" s="100">
        <v>0.50417252094839915</v>
      </c>
      <c r="U516" s="100">
        <v>0.95362427367186942</v>
      </c>
      <c r="W516" s="148">
        <v>15.107724364691734</v>
      </c>
      <c r="X516" s="149">
        <v>526.86010753632922</v>
      </c>
      <c r="Y516" s="149">
        <v>15.210585325445752</v>
      </c>
      <c r="Z516" s="149">
        <v>595.44637058568594</v>
      </c>
      <c r="AA516" s="149">
        <v>0.10286096075401829</v>
      </c>
      <c r="AB516" s="149">
        <v>68.586263049356717</v>
      </c>
      <c r="AD516" s="163">
        <f t="shared" si="42"/>
        <v>1510245.5763616369</v>
      </c>
      <c r="AE516" s="163">
        <f t="shared" si="47"/>
        <v>1520463.0861739896</v>
      </c>
      <c r="AF516" s="163">
        <f t="shared" si="43"/>
        <v>10217.509812352471</v>
      </c>
      <c r="AH516" s="165">
        <f t="shared" si="44"/>
        <v>0</v>
      </c>
      <c r="AI516" s="165">
        <f t="shared" si="45"/>
        <v>1</v>
      </c>
      <c r="AJ516" s="165">
        <f t="shared" si="46"/>
        <v>1</v>
      </c>
    </row>
    <row r="517" spans="1:36" x14ac:dyDescent="0.25">
      <c r="A517" s="47">
        <v>512</v>
      </c>
      <c r="C517" s="100">
        <v>4.968953871552482E-3</v>
      </c>
      <c r="D517" s="100">
        <v>9.9046338350675927E-3</v>
      </c>
      <c r="E517" s="100">
        <v>2.3139187705171732E-5</v>
      </c>
      <c r="F517" s="100">
        <v>0</v>
      </c>
      <c r="G517" s="100">
        <v>0.04</v>
      </c>
      <c r="H517" s="100">
        <v>3.7417663718882443E-2</v>
      </c>
      <c r="I517" s="100">
        <v>2.5496231708073913E-2</v>
      </c>
      <c r="J517" s="100">
        <v>7.1214038276825598E-3</v>
      </c>
      <c r="K517" s="100">
        <v>5.7682820038231775E-3</v>
      </c>
      <c r="L517" s="148">
        <v>92.438280187714923</v>
      </c>
      <c r="M517" s="148">
        <v>120</v>
      </c>
      <c r="N517" s="148">
        <v>548</v>
      </c>
      <c r="O517" s="148">
        <v>9132</v>
      </c>
      <c r="P517" s="148">
        <v>100</v>
      </c>
      <c r="Q517" s="148">
        <v>25</v>
      </c>
      <c r="R517" s="100">
        <v>0.76024690751867852</v>
      </c>
      <c r="S517" s="100">
        <v>0.53679847630337862</v>
      </c>
      <c r="T517" s="100">
        <v>0.99799057173350225</v>
      </c>
      <c r="U517" s="100">
        <v>8.4945734165560319E-4</v>
      </c>
      <c r="W517" s="148">
        <v>14.644759627781163</v>
      </c>
      <c r="X517" s="149">
        <v>460.97156564620428</v>
      </c>
      <c r="Y517" s="149">
        <v>14.689089531123972</v>
      </c>
      <c r="Z517" s="149">
        <v>600.85115867525144</v>
      </c>
      <c r="AA517" s="149">
        <v>4.4329903342809729E-2</v>
      </c>
      <c r="AB517" s="149">
        <v>139.87959302904716</v>
      </c>
      <c r="AD517" s="163">
        <f t="shared" si="42"/>
        <v>1464014.9912124702</v>
      </c>
      <c r="AE517" s="163">
        <f t="shared" si="47"/>
        <v>1468308.1019537221</v>
      </c>
      <c r="AF517" s="163">
        <f t="shared" si="43"/>
        <v>4293.1107412519259</v>
      </c>
      <c r="AH517" s="165">
        <f t="shared" si="44"/>
        <v>0</v>
      </c>
      <c r="AI517" s="165">
        <f t="shared" si="45"/>
        <v>1</v>
      </c>
      <c r="AJ517" s="165">
        <f t="shared" si="46"/>
        <v>1</v>
      </c>
    </row>
    <row r="518" spans="1:36" x14ac:dyDescent="0.25">
      <c r="A518" s="47">
        <v>513</v>
      </c>
      <c r="C518" s="100">
        <v>6.1363795831353984E-3</v>
      </c>
      <c r="D518" s="100">
        <v>1.2085870500618157E-2</v>
      </c>
      <c r="E518" s="100">
        <v>5.8686299751487358E-5</v>
      </c>
      <c r="F518" s="100">
        <v>0</v>
      </c>
      <c r="G518" s="100">
        <v>0.04</v>
      </c>
      <c r="H518" s="100">
        <v>3.7417663718882443E-2</v>
      </c>
      <c r="I518" s="100">
        <v>2.5496231708073913E-2</v>
      </c>
      <c r="J518" s="100">
        <v>7.1214038276825598E-3</v>
      </c>
      <c r="K518" s="100">
        <v>5.7682820038231775E-3</v>
      </c>
      <c r="L518" s="148">
        <v>92.438280187714923</v>
      </c>
      <c r="M518" s="148">
        <v>120</v>
      </c>
      <c r="N518" s="148">
        <v>548</v>
      </c>
      <c r="O518" s="148">
        <v>9132</v>
      </c>
      <c r="P518" s="148">
        <v>100</v>
      </c>
      <c r="Q518" s="148">
        <v>25</v>
      </c>
      <c r="R518" s="100">
        <v>0.53882694533312303</v>
      </c>
      <c r="S518" s="100">
        <v>0.19133705447133012</v>
      </c>
      <c r="T518" s="100">
        <v>9.8764874235745363E-3</v>
      </c>
      <c r="U518" s="100">
        <v>0.95081710089874649</v>
      </c>
      <c r="W518" s="148">
        <v>15.109230405523402</v>
      </c>
      <c r="X518" s="149">
        <v>503.210227328352</v>
      </c>
      <c r="Y518" s="149">
        <v>15.179623870035323</v>
      </c>
      <c r="Z518" s="149">
        <v>603.32682588455827</v>
      </c>
      <c r="AA518" s="149">
        <v>7.0393464511921522E-2</v>
      </c>
      <c r="AB518" s="149">
        <v>100.11659855620627</v>
      </c>
      <c r="AD518" s="163">
        <f t="shared" ref="AD518:AD581" si="48">W518*cRatio-X518</f>
        <v>1510419.8303250119</v>
      </c>
      <c r="AE518" s="163">
        <f t="shared" si="47"/>
        <v>1517359.0601776477</v>
      </c>
      <c r="AF518" s="163">
        <f t="shared" si="43"/>
        <v>6939.2298526359455</v>
      </c>
      <c r="AH518" s="165">
        <f t="shared" si="44"/>
        <v>0</v>
      </c>
      <c r="AI518" s="165">
        <f t="shared" si="45"/>
        <v>1</v>
      </c>
      <c r="AJ518" s="165">
        <f t="shared" si="46"/>
        <v>1</v>
      </c>
    </row>
    <row r="519" spans="1:36" x14ac:dyDescent="0.25">
      <c r="A519" s="47">
        <v>514</v>
      </c>
      <c r="C519" s="100">
        <v>6.168754884993799E-3</v>
      </c>
      <c r="D519" s="100">
        <v>1.1151356783362706E-2</v>
      </c>
      <c r="E519" s="100">
        <v>1.1841343129459503E-4</v>
      </c>
      <c r="F519" s="100">
        <v>0</v>
      </c>
      <c r="G519" s="100">
        <v>0.04</v>
      </c>
      <c r="H519" s="100">
        <v>3.7417663718882443E-2</v>
      </c>
      <c r="I519" s="100">
        <v>2.5496231708073913E-2</v>
      </c>
      <c r="J519" s="100">
        <v>7.1214038276825598E-3</v>
      </c>
      <c r="K519" s="100">
        <v>5.7682820038231775E-3</v>
      </c>
      <c r="L519" s="148">
        <v>92.438280187714923</v>
      </c>
      <c r="M519" s="148">
        <v>120</v>
      </c>
      <c r="N519" s="148">
        <v>548</v>
      </c>
      <c r="O519" s="148">
        <v>9132</v>
      </c>
      <c r="P519" s="148">
        <v>100</v>
      </c>
      <c r="Q519" s="148">
        <v>25</v>
      </c>
      <c r="R519" s="100">
        <v>0.72350738588781449</v>
      </c>
      <c r="S519" s="100">
        <v>0.72009035930412835</v>
      </c>
      <c r="T519" s="100">
        <v>0.36515925733031451</v>
      </c>
      <c r="U519" s="100">
        <v>8.3176680729369959E-5</v>
      </c>
      <c r="W519" s="148">
        <v>15.053165570971951</v>
      </c>
      <c r="X519" s="149">
        <v>520.73502953412788</v>
      </c>
      <c r="Y519" s="149">
        <v>15.083283056037748</v>
      </c>
      <c r="Z519" s="149">
        <v>602.47484679298861</v>
      </c>
      <c r="AA519" s="149">
        <v>3.0117485065797922E-2</v>
      </c>
      <c r="AB519" s="149">
        <v>81.739817258860739</v>
      </c>
      <c r="AD519" s="163">
        <f t="shared" si="48"/>
        <v>1504795.8220676607</v>
      </c>
      <c r="AE519" s="163">
        <f t="shared" si="47"/>
        <v>1507725.8307569819</v>
      </c>
      <c r="AF519" s="163">
        <f t="shared" ref="AF519:AF582" si="49">AA519*cRatio-AB519</f>
        <v>2930.0086893209318</v>
      </c>
      <c r="AH519" s="165">
        <f t="shared" ref="AH519:AH582" si="50">IF(MAX(AD519:AE519)=AD519,1,0)</f>
        <v>0</v>
      </c>
      <c r="AI519" s="165">
        <f t="shared" ref="AI519:AI582" si="51">IF(MAX(AD519:AE519)=AE519,1,0)</f>
        <v>1</v>
      </c>
      <c r="AJ519" s="165">
        <f t="shared" ref="AJ519:AJ582" si="52">IF(AF519&gt;0,1,0)</f>
        <v>1</v>
      </c>
    </row>
    <row r="520" spans="1:36" x14ac:dyDescent="0.25">
      <c r="A520" s="47">
        <v>515</v>
      </c>
      <c r="C520" s="100">
        <v>3.6330692005400759E-3</v>
      </c>
      <c r="D520" s="100">
        <v>7.8308495366519997E-3</v>
      </c>
      <c r="E520" s="100">
        <v>6.7960444304546123E-5</v>
      </c>
      <c r="F520" s="100">
        <v>0</v>
      </c>
      <c r="G520" s="100">
        <v>0.04</v>
      </c>
      <c r="H520" s="100">
        <v>3.7417663718882443E-2</v>
      </c>
      <c r="I520" s="100">
        <v>2.5496231708073913E-2</v>
      </c>
      <c r="J520" s="100">
        <v>7.1214038276825598E-3</v>
      </c>
      <c r="K520" s="100">
        <v>5.7682820038231775E-3</v>
      </c>
      <c r="L520" s="148">
        <v>92.438280187714923</v>
      </c>
      <c r="M520" s="148">
        <v>120</v>
      </c>
      <c r="N520" s="148">
        <v>548</v>
      </c>
      <c r="O520" s="148">
        <v>9132</v>
      </c>
      <c r="P520" s="148">
        <v>100</v>
      </c>
      <c r="Q520" s="148">
        <v>25</v>
      </c>
      <c r="R520" s="100">
        <v>0.82574484913048884</v>
      </c>
      <c r="S520" s="100">
        <v>0.81288850734539742</v>
      </c>
      <c r="T520" s="100">
        <v>0.57507028398646898</v>
      </c>
      <c r="U520" s="100">
        <v>7.4726431545768426E-2</v>
      </c>
      <c r="W520" s="148">
        <v>14.424564139706389</v>
      </c>
      <c r="X520" s="149">
        <v>487.53758599594244</v>
      </c>
      <c r="Y520" s="149">
        <v>14.441665178468297</v>
      </c>
      <c r="Z520" s="149">
        <v>632.8298148309683</v>
      </c>
      <c r="AA520" s="149">
        <v>1.7101038761907716E-2</v>
      </c>
      <c r="AB520" s="149">
        <v>145.29222883502587</v>
      </c>
      <c r="AD520" s="163">
        <f t="shared" si="48"/>
        <v>1441968.8763846431</v>
      </c>
      <c r="AE520" s="163">
        <f t="shared" si="47"/>
        <v>1443533.6880319987</v>
      </c>
      <c r="AF520" s="163">
        <f t="shared" si="49"/>
        <v>1564.8116473557457</v>
      </c>
      <c r="AH520" s="165">
        <f t="shared" si="50"/>
        <v>0</v>
      </c>
      <c r="AI520" s="165">
        <f t="shared" si="51"/>
        <v>1</v>
      </c>
      <c r="AJ520" s="165">
        <f t="shared" si="52"/>
        <v>1</v>
      </c>
    </row>
    <row r="521" spans="1:36" x14ac:dyDescent="0.25">
      <c r="A521" s="47">
        <v>516</v>
      </c>
      <c r="C521" s="100">
        <v>4.2347292912757592E-3</v>
      </c>
      <c r="D521" s="100">
        <v>1.3387319566054101E-2</v>
      </c>
      <c r="E521" s="100">
        <v>4.9508325065955139E-5</v>
      </c>
      <c r="F521" s="100">
        <v>0</v>
      </c>
      <c r="G521" s="100">
        <v>0.04</v>
      </c>
      <c r="H521" s="100">
        <v>3.7417663718882443E-2</v>
      </c>
      <c r="I521" s="100">
        <v>2.5496231708073913E-2</v>
      </c>
      <c r="J521" s="100">
        <v>7.1214038276825598E-3</v>
      </c>
      <c r="K521" s="100">
        <v>5.7682820038231775E-3</v>
      </c>
      <c r="L521" s="148">
        <v>92.438280187714923</v>
      </c>
      <c r="M521" s="148">
        <v>120</v>
      </c>
      <c r="N521" s="148">
        <v>548</v>
      </c>
      <c r="O521" s="148">
        <v>9132</v>
      </c>
      <c r="P521" s="148">
        <v>100</v>
      </c>
      <c r="Q521" s="148">
        <v>25</v>
      </c>
      <c r="R521" s="100">
        <v>0.7086134343400563</v>
      </c>
      <c r="S521" s="100">
        <v>1.5089951901807435E-2</v>
      </c>
      <c r="T521" s="100">
        <v>0.43159119385814504</v>
      </c>
      <c r="U521" s="100">
        <v>0.46353780283494583</v>
      </c>
      <c r="W521" s="148">
        <v>15.198800564435624</v>
      </c>
      <c r="X521" s="149">
        <v>525.88569390632551</v>
      </c>
      <c r="Y521" s="149">
        <v>15.263680129974169</v>
      </c>
      <c r="Z521" s="149">
        <v>619.16529285894046</v>
      </c>
      <c r="AA521" s="149">
        <v>6.4879565538545236E-2</v>
      </c>
      <c r="AB521" s="149">
        <v>93.279598952614947</v>
      </c>
      <c r="AD521" s="163">
        <f t="shared" si="48"/>
        <v>1519354.1707496562</v>
      </c>
      <c r="AE521" s="163">
        <f t="shared" si="47"/>
        <v>1525748.8477045582</v>
      </c>
      <c r="AF521" s="163">
        <f t="shared" si="49"/>
        <v>6394.6769549019091</v>
      </c>
      <c r="AH521" s="165">
        <f t="shared" si="50"/>
        <v>0</v>
      </c>
      <c r="AI521" s="165">
        <f t="shared" si="51"/>
        <v>1</v>
      </c>
      <c r="AJ521" s="165">
        <f t="shared" si="52"/>
        <v>1</v>
      </c>
    </row>
    <row r="522" spans="1:36" x14ac:dyDescent="0.25">
      <c r="A522" s="47">
        <v>517</v>
      </c>
      <c r="C522" s="100">
        <v>6.0750540501677275E-3</v>
      </c>
      <c r="D522" s="100">
        <v>1.0934343754123312E-2</v>
      </c>
      <c r="E522" s="100">
        <v>4.3401241740375195E-5</v>
      </c>
      <c r="F522" s="100">
        <v>0</v>
      </c>
      <c r="G522" s="100">
        <v>0.04</v>
      </c>
      <c r="H522" s="100">
        <v>3.7417663718882443E-2</v>
      </c>
      <c r="I522" s="100">
        <v>2.5496231708073913E-2</v>
      </c>
      <c r="J522" s="100">
        <v>7.1214038276825598E-3</v>
      </c>
      <c r="K522" s="100">
        <v>5.7682820038231775E-3</v>
      </c>
      <c r="L522" s="148">
        <v>92.438280187714923</v>
      </c>
      <c r="M522" s="148">
        <v>120</v>
      </c>
      <c r="N522" s="148">
        <v>548</v>
      </c>
      <c r="O522" s="148">
        <v>9132</v>
      </c>
      <c r="P522" s="148">
        <v>100</v>
      </c>
      <c r="Q522" s="148">
        <v>25</v>
      </c>
      <c r="R522" s="100">
        <v>0.76228187236047273</v>
      </c>
      <c r="S522" s="100">
        <v>0.99719753467685834</v>
      </c>
      <c r="T522" s="100">
        <v>0.72547746288065573</v>
      </c>
      <c r="U522" s="100">
        <v>0.99800199926650712</v>
      </c>
      <c r="W522" s="148">
        <v>14.690129245416426</v>
      </c>
      <c r="X522" s="149">
        <v>498.37689886137753</v>
      </c>
      <c r="Y522" s="149">
        <v>14.719336672858892</v>
      </c>
      <c r="Z522" s="149">
        <v>621.8740056359037</v>
      </c>
      <c r="AA522" s="149">
        <v>2.9207427442466738E-2</v>
      </c>
      <c r="AB522" s="149">
        <v>123.49710677452617</v>
      </c>
      <c r="AD522" s="163">
        <f t="shared" si="48"/>
        <v>1468514.5476427812</v>
      </c>
      <c r="AE522" s="163">
        <f t="shared" ref="AE522:AE585" si="53">Y522*cRatio-Z522</f>
        <v>1471311.7932802532</v>
      </c>
      <c r="AF522" s="163">
        <f t="shared" si="49"/>
        <v>2797.2456374721478</v>
      </c>
      <c r="AH522" s="165">
        <f t="shared" si="50"/>
        <v>0</v>
      </c>
      <c r="AI522" s="165">
        <f t="shared" si="51"/>
        <v>1</v>
      </c>
      <c r="AJ522" s="165">
        <f t="shared" si="52"/>
        <v>1</v>
      </c>
    </row>
    <row r="523" spans="1:36" x14ac:dyDescent="0.25">
      <c r="A523" s="47">
        <v>518</v>
      </c>
      <c r="C523" s="100">
        <v>5.5841982999934592E-3</v>
      </c>
      <c r="D523" s="100">
        <v>1.2673030439195543E-2</v>
      </c>
      <c r="E523" s="100">
        <v>6.304264690749628E-4</v>
      </c>
      <c r="F523" s="100">
        <v>0</v>
      </c>
      <c r="G523" s="100">
        <v>0.04</v>
      </c>
      <c r="H523" s="100">
        <v>3.7417663718882443E-2</v>
      </c>
      <c r="I523" s="100">
        <v>2.5496231708073913E-2</v>
      </c>
      <c r="J523" s="100">
        <v>7.1214038276825598E-3</v>
      </c>
      <c r="K523" s="100">
        <v>5.7682820038231775E-3</v>
      </c>
      <c r="L523" s="148">
        <v>92.438280187714923</v>
      </c>
      <c r="M523" s="148">
        <v>120</v>
      </c>
      <c r="N523" s="148">
        <v>548</v>
      </c>
      <c r="O523" s="148">
        <v>9132</v>
      </c>
      <c r="P523" s="148">
        <v>100</v>
      </c>
      <c r="Q523" s="148">
        <v>25</v>
      </c>
      <c r="R523" s="100">
        <v>0.86293478312307836</v>
      </c>
      <c r="S523" s="100">
        <v>0.64271841496614246</v>
      </c>
      <c r="T523" s="100">
        <v>0.29189891600707363</v>
      </c>
      <c r="U523" s="100">
        <v>0.99851417374287688</v>
      </c>
      <c r="W523" s="148">
        <v>14.807100092198604</v>
      </c>
      <c r="X523" s="149">
        <v>500.80137275882367</v>
      </c>
      <c r="Y523" s="149">
        <v>14.850309009890923</v>
      </c>
      <c r="Z523" s="149">
        <v>611.5733753200077</v>
      </c>
      <c r="AA523" s="149">
        <v>4.3208917692318494E-2</v>
      </c>
      <c r="AB523" s="149">
        <v>110.77200256118402</v>
      </c>
      <c r="AD523" s="163">
        <f t="shared" si="48"/>
        <v>1480209.2078471016</v>
      </c>
      <c r="AE523" s="163">
        <f t="shared" si="53"/>
        <v>1484419.3276137721</v>
      </c>
      <c r="AF523" s="163">
        <f t="shared" si="49"/>
        <v>4210.1197666706648</v>
      </c>
      <c r="AH523" s="165">
        <f t="shared" si="50"/>
        <v>0</v>
      </c>
      <c r="AI523" s="165">
        <f t="shared" si="51"/>
        <v>1</v>
      </c>
      <c r="AJ523" s="165">
        <f t="shared" si="52"/>
        <v>1</v>
      </c>
    </row>
    <row r="524" spans="1:36" x14ac:dyDescent="0.25">
      <c r="A524" s="47">
        <v>519</v>
      </c>
      <c r="C524" s="100">
        <v>5.5202422909665927E-3</v>
      </c>
      <c r="D524" s="100">
        <v>1.5335170826481059E-2</v>
      </c>
      <c r="E524" s="100">
        <v>2.8187050137106069E-5</v>
      </c>
      <c r="F524" s="100">
        <v>0</v>
      </c>
      <c r="G524" s="100">
        <v>0.04</v>
      </c>
      <c r="H524" s="100">
        <v>3.7417663718882443E-2</v>
      </c>
      <c r="I524" s="100">
        <v>2.5496231708073913E-2</v>
      </c>
      <c r="J524" s="100">
        <v>7.1214038276825598E-3</v>
      </c>
      <c r="K524" s="100">
        <v>5.7682820038231775E-3</v>
      </c>
      <c r="L524" s="148">
        <v>92.438280187714923</v>
      </c>
      <c r="M524" s="148">
        <v>120</v>
      </c>
      <c r="N524" s="148">
        <v>548</v>
      </c>
      <c r="O524" s="148">
        <v>9132</v>
      </c>
      <c r="P524" s="148">
        <v>100</v>
      </c>
      <c r="Q524" s="148">
        <v>25</v>
      </c>
      <c r="R524" s="100">
        <v>0.19461954695934716</v>
      </c>
      <c r="S524" s="100">
        <v>0.99355027806384166</v>
      </c>
      <c r="T524" s="100">
        <v>0.86304419638341634</v>
      </c>
      <c r="U524" s="100">
        <v>0.98770853389475199</v>
      </c>
      <c r="W524" s="148">
        <v>15.367564980148483</v>
      </c>
      <c r="X524" s="149">
        <v>536.28529205869245</v>
      </c>
      <c r="Y524" s="149">
        <v>15.427623394400502</v>
      </c>
      <c r="Z524" s="149">
        <v>611.00290091520799</v>
      </c>
      <c r="AA524" s="149">
        <v>6.0058414252019077E-2</v>
      </c>
      <c r="AB524" s="149">
        <v>74.71760885651554</v>
      </c>
      <c r="AD524" s="163">
        <f t="shared" si="48"/>
        <v>1536220.2127227895</v>
      </c>
      <c r="AE524" s="163">
        <f t="shared" si="53"/>
        <v>1542151.3365391351</v>
      </c>
      <c r="AF524" s="163">
        <f t="shared" si="49"/>
        <v>5931.1238163453918</v>
      </c>
      <c r="AH524" s="165">
        <f t="shared" si="50"/>
        <v>0</v>
      </c>
      <c r="AI524" s="165">
        <f t="shared" si="51"/>
        <v>1</v>
      </c>
      <c r="AJ524" s="165">
        <f t="shared" si="52"/>
        <v>1</v>
      </c>
    </row>
    <row r="525" spans="1:36" x14ac:dyDescent="0.25">
      <c r="A525" s="47">
        <v>520</v>
      </c>
      <c r="C525" s="100">
        <v>5.9415761625635222E-3</v>
      </c>
      <c r="D525" s="100">
        <v>1.2581101393487781E-2</v>
      </c>
      <c r="E525" s="100">
        <v>3.2012884452649395E-5</v>
      </c>
      <c r="F525" s="100">
        <v>0</v>
      </c>
      <c r="G525" s="100">
        <v>0.04</v>
      </c>
      <c r="H525" s="100">
        <v>3.7417663718882443E-2</v>
      </c>
      <c r="I525" s="100">
        <v>2.5496231708073913E-2</v>
      </c>
      <c r="J525" s="100">
        <v>7.1214038276825598E-3</v>
      </c>
      <c r="K525" s="100">
        <v>5.7682820038231775E-3</v>
      </c>
      <c r="L525" s="148">
        <v>92.438280187714923</v>
      </c>
      <c r="M525" s="148">
        <v>120</v>
      </c>
      <c r="N525" s="148">
        <v>548</v>
      </c>
      <c r="O525" s="148">
        <v>9132</v>
      </c>
      <c r="P525" s="148">
        <v>100</v>
      </c>
      <c r="Q525" s="148">
        <v>25</v>
      </c>
      <c r="R525" s="100">
        <v>0.6644315221910797</v>
      </c>
      <c r="S525" s="100">
        <v>0.44089323820425386</v>
      </c>
      <c r="T525" s="100">
        <v>2.154064742870292E-2</v>
      </c>
      <c r="U525" s="100">
        <v>2.6384117425013842E-5</v>
      </c>
      <c r="W525" s="148">
        <v>14.709761120806064</v>
      </c>
      <c r="X525" s="149">
        <v>453.7398479893161</v>
      </c>
      <c r="Y525" s="149">
        <v>14.753795045516654</v>
      </c>
      <c r="Z525" s="149">
        <v>590.40745202427672</v>
      </c>
      <c r="AA525" s="149">
        <v>4.4033924710589645E-2</v>
      </c>
      <c r="AB525" s="149">
        <v>136.66760403496062</v>
      </c>
      <c r="AD525" s="163">
        <f t="shared" si="48"/>
        <v>1470522.3722326171</v>
      </c>
      <c r="AE525" s="163">
        <f t="shared" si="53"/>
        <v>1474789.0970996411</v>
      </c>
      <c r="AF525" s="163">
        <f t="shared" si="49"/>
        <v>4266.7248670240042</v>
      </c>
      <c r="AH525" s="165">
        <f t="shared" si="50"/>
        <v>0</v>
      </c>
      <c r="AI525" s="165">
        <f t="shared" si="51"/>
        <v>1</v>
      </c>
      <c r="AJ525" s="165">
        <f t="shared" si="52"/>
        <v>1</v>
      </c>
    </row>
    <row r="526" spans="1:36" x14ac:dyDescent="0.25">
      <c r="A526" s="47">
        <v>521</v>
      </c>
      <c r="C526" s="100">
        <v>5.4689916112099501E-3</v>
      </c>
      <c r="D526" s="100">
        <v>9.1748254447696475E-3</v>
      </c>
      <c r="E526" s="100">
        <v>3.897929165167513E-4</v>
      </c>
      <c r="F526" s="100">
        <v>0</v>
      </c>
      <c r="G526" s="100">
        <v>0.04</v>
      </c>
      <c r="H526" s="100">
        <v>3.7417663718882443E-2</v>
      </c>
      <c r="I526" s="100">
        <v>2.5496231708073913E-2</v>
      </c>
      <c r="J526" s="100">
        <v>7.1214038276825598E-3</v>
      </c>
      <c r="K526" s="100">
        <v>5.7682820038231775E-3</v>
      </c>
      <c r="L526" s="148">
        <v>92.438280187714923</v>
      </c>
      <c r="M526" s="148">
        <v>120</v>
      </c>
      <c r="N526" s="148">
        <v>548</v>
      </c>
      <c r="O526" s="148">
        <v>9132</v>
      </c>
      <c r="P526" s="148">
        <v>100</v>
      </c>
      <c r="Q526" s="148">
        <v>25</v>
      </c>
      <c r="R526" s="100">
        <v>0.58364350382423769</v>
      </c>
      <c r="S526" s="100">
        <v>0.59008193618285443</v>
      </c>
      <c r="T526" s="100">
        <v>0.34390391033587181</v>
      </c>
      <c r="U526" s="100">
        <v>3.3698874274435336E-4</v>
      </c>
      <c r="W526" s="148">
        <v>14.970333760243472</v>
      </c>
      <c r="X526" s="149">
        <v>536.57740775790035</v>
      </c>
      <c r="Y526" s="149">
        <v>15.019942566230462</v>
      </c>
      <c r="Z526" s="149">
        <v>616.1063794837828</v>
      </c>
      <c r="AA526" s="149">
        <v>4.9608805986990134E-2</v>
      </c>
      <c r="AB526" s="149">
        <v>79.528971725882457</v>
      </c>
      <c r="AD526" s="163">
        <f t="shared" si="48"/>
        <v>1496496.7986165893</v>
      </c>
      <c r="AE526" s="163">
        <f t="shared" si="53"/>
        <v>1501378.1502435624</v>
      </c>
      <c r="AF526" s="163">
        <f t="shared" si="49"/>
        <v>4881.3516269731317</v>
      </c>
      <c r="AH526" s="165">
        <f t="shared" si="50"/>
        <v>0</v>
      </c>
      <c r="AI526" s="165">
        <f t="shared" si="51"/>
        <v>1</v>
      </c>
      <c r="AJ526" s="165">
        <f t="shared" si="52"/>
        <v>1</v>
      </c>
    </row>
    <row r="527" spans="1:36" x14ac:dyDescent="0.25">
      <c r="A527" s="47">
        <v>522</v>
      </c>
      <c r="C527" s="100">
        <v>6.5203647702873901E-3</v>
      </c>
      <c r="D527" s="100">
        <v>1.2396020595876633E-2</v>
      </c>
      <c r="E527" s="100">
        <v>3.2811126365978487E-5</v>
      </c>
      <c r="F527" s="100">
        <v>0</v>
      </c>
      <c r="G527" s="100">
        <v>0.04</v>
      </c>
      <c r="H527" s="100">
        <v>3.7417663718882443E-2</v>
      </c>
      <c r="I527" s="100">
        <v>2.5496231708073913E-2</v>
      </c>
      <c r="J527" s="100">
        <v>7.1214038276825598E-3</v>
      </c>
      <c r="K527" s="100">
        <v>5.7682820038231775E-3</v>
      </c>
      <c r="L527" s="148">
        <v>92.438280187714923</v>
      </c>
      <c r="M527" s="148">
        <v>120</v>
      </c>
      <c r="N527" s="148">
        <v>548</v>
      </c>
      <c r="O527" s="148">
        <v>9132</v>
      </c>
      <c r="P527" s="148">
        <v>100</v>
      </c>
      <c r="Q527" s="148">
        <v>25</v>
      </c>
      <c r="R527" s="100">
        <v>0.6584676826237934</v>
      </c>
      <c r="S527" s="100">
        <v>0.97440575320149181</v>
      </c>
      <c r="T527" s="100">
        <v>0.74045833151396812</v>
      </c>
      <c r="U527" s="100">
        <v>0.31572228328816609</v>
      </c>
      <c r="W527" s="148">
        <v>15.262311017290122</v>
      </c>
      <c r="X527" s="149">
        <v>499.87909747832305</v>
      </c>
      <c r="Y527" s="149">
        <v>15.311517364139704</v>
      </c>
      <c r="Z527" s="149">
        <v>613.54673164552639</v>
      </c>
      <c r="AA527" s="149">
        <v>4.9206346849581806E-2</v>
      </c>
      <c r="AB527" s="149">
        <v>113.66763416720335</v>
      </c>
      <c r="AD527" s="163">
        <f t="shared" si="48"/>
        <v>1525731.2226315339</v>
      </c>
      <c r="AE527" s="163">
        <f t="shared" si="53"/>
        <v>1530538.1896823249</v>
      </c>
      <c r="AF527" s="163">
        <f t="shared" si="49"/>
        <v>4806.9670507909768</v>
      </c>
      <c r="AH527" s="165">
        <f t="shared" si="50"/>
        <v>0</v>
      </c>
      <c r="AI527" s="165">
        <f t="shared" si="51"/>
        <v>1</v>
      </c>
      <c r="AJ527" s="165">
        <f t="shared" si="52"/>
        <v>1</v>
      </c>
    </row>
    <row r="528" spans="1:36" x14ac:dyDescent="0.25">
      <c r="A528" s="47">
        <v>523</v>
      </c>
      <c r="C528" s="100">
        <v>5.0944097915714493E-3</v>
      </c>
      <c r="D528" s="100">
        <v>1.0290359372604219E-2</v>
      </c>
      <c r="E528" s="100">
        <v>1.3668635407315666E-4</v>
      </c>
      <c r="F528" s="100">
        <v>0</v>
      </c>
      <c r="G528" s="100">
        <v>0.04</v>
      </c>
      <c r="H528" s="100">
        <v>3.7417663718882443E-2</v>
      </c>
      <c r="I528" s="100">
        <v>2.5496231708073913E-2</v>
      </c>
      <c r="J528" s="100">
        <v>7.1214038276825598E-3</v>
      </c>
      <c r="K528" s="100">
        <v>5.7682820038231775E-3</v>
      </c>
      <c r="L528" s="148">
        <v>92.438280187714923</v>
      </c>
      <c r="M528" s="148">
        <v>120</v>
      </c>
      <c r="N528" s="148">
        <v>548</v>
      </c>
      <c r="O528" s="148">
        <v>9132</v>
      </c>
      <c r="P528" s="148">
        <v>100</v>
      </c>
      <c r="Q528" s="148">
        <v>25</v>
      </c>
      <c r="R528" s="100">
        <v>0.29429467008846655</v>
      </c>
      <c r="S528" s="100">
        <v>0.15940522273294694</v>
      </c>
      <c r="T528" s="100">
        <v>0.99977565153012549</v>
      </c>
      <c r="U528" s="100">
        <v>0.8106549495869384</v>
      </c>
      <c r="W528" s="148">
        <v>14.43824263896717</v>
      </c>
      <c r="X528" s="149">
        <v>462.28974751892889</v>
      </c>
      <c r="Y528" s="149">
        <v>14.477704711813896</v>
      </c>
      <c r="Z528" s="149">
        <v>587.00799273182326</v>
      </c>
      <c r="AA528" s="149">
        <v>3.9462072846726315E-2</v>
      </c>
      <c r="AB528" s="149">
        <v>124.71824521289437</v>
      </c>
      <c r="AD528" s="163">
        <f t="shared" si="48"/>
        <v>1443361.974149198</v>
      </c>
      <c r="AE528" s="163">
        <f t="shared" si="53"/>
        <v>1447183.4631886578</v>
      </c>
      <c r="AF528" s="163">
        <f t="shared" si="49"/>
        <v>3821.4890394597369</v>
      </c>
      <c r="AH528" s="165">
        <f t="shared" si="50"/>
        <v>0</v>
      </c>
      <c r="AI528" s="165">
        <f t="shared" si="51"/>
        <v>1</v>
      </c>
      <c r="AJ528" s="165">
        <f t="shared" si="52"/>
        <v>1</v>
      </c>
    </row>
    <row r="529" spans="1:36" x14ac:dyDescent="0.25">
      <c r="A529" s="47">
        <v>524</v>
      </c>
      <c r="C529" s="100">
        <v>6.4618622816962068E-3</v>
      </c>
      <c r="D529" s="100">
        <v>1.1559870444009281E-2</v>
      </c>
      <c r="E529" s="100">
        <v>5.5971465646580312E-6</v>
      </c>
      <c r="F529" s="100">
        <v>0</v>
      </c>
      <c r="G529" s="100">
        <v>0.04</v>
      </c>
      <c r="H529" s="100">
        <v>3.7417663718882443E-2</v>
      </c>
      <c r="I529" s="100">
        <v>2.5496231708073913E-2</v>
      </c>
      <c r="J529" s="100">
        <v>7.1214038276825598E-3</v>
      </c>
      <c r="K529" s="100">
        <v>5.7682820038231775E-3</v>
      </c>
      <c r="L529" s="148">
        <v>92.438280187714923</v>
      </c>
      <c r="M529" s="148">
        <v>120</v>
      </c>
      <c r="N529" s="148">
        <v>548</v>
      </c>
      <c r="O529" s="148">
        <v>9132</v>
      </c>
      <c r="P529" s="148">
        <v>100</v>
      </c>
      <c r="Q529" s="148">
        <v>25</v>
      </c>
      <c r="R529" s="100">
        <v>0.88827608558985061</v>
      </c>
      <c r="S529" s="100">
        <v>0.24192818806140837</v>
      </c>
      <c r="T529" s="100">
        <v>1.5771329769378871E-3</v>
      </c>
      <c r="U529" s="100">
        <v>0.9999997728103196</v>
      </c>
      <c r="W529" s="148">
        <v>14.772505316109466</v>
      </c>
      <c r="X529" s="149">
        <v>671.26054182032294</v>
      </c>
      <c r="Y529" s="149">
        <v>14.82885799131417</v>
      </c>
      <c r="Z529" s="149">
        <v>703.65532025706011</v>
      </c>
      <c r="AA529" s="149">
        <v>5.6352675204703218E-2</v>
      </c>
      <c r="AB529" s="149">
        <v>32.39477843673717</v>
      </c>
      <c r="AD529" s="163">
        <f t="shared" si="48"/>
        <v>1476579.2710691262</v>
      </c>
      <c r="AE529" s="163">
        <f t="shared" si="53"/>
        <v>1482182.14381116</v>
      </c>
      <c r="AF529" s="163">
        <f t="shared" si="49"/>
        <v>5602.8727420335845</v>
      </c>
      <c r="AH529" s="165">
        <f t="shared" si="50"/>
        <v>0</v>
      </c>
      <c r="AI529" s="165">
        <f t="shared" si="51"/>
        <v>1</v>
      </c>
      <c r="AJ529" s="165">
        <f t="shared" si="52"/>
        <v>1</v>
      </c>
    </row>
    <row r="530" spans="1:36" x14ac:dyDescent="0.25">
      <c r="A530" s="47">
        <v>525</v>
      </c>
      <c r="C530" s="100">
        <v>6.1467343123322582E-3</v>
      </c>
      <c r="D530" s="100">
        <v>1.3580707751013277E-2</v>
      </c>
      <c r="E530" s="100">
        <v>2.0158618517107652E-4</v>
      </c>
      <c r="F530" s="100">
        <v>0</v>
      </c>
      <c r="G530" s="100">
        <v>0.04</v>
      </c>
      <c r="H530" s="100">
        <v>3.7417663718882443E-2</v>
      </c>
      <c r="I530" s="100">
        <v>2.5496231708073913E-2</v>
      </c>
      <c r="J530" s="100">
        <v>7.1214038276825598E-3</v>
      </c>
      <c r="K530" s="100">
        <v>5.7682820038231775E-3</v>
      </c>
      <c r="L530" s="148">
        <v>92.438280187714923</v>
      </c>
      <c r="M530" s="148">
        <v>120</v>
      </c>
      <c r="N530" s="148">
        <v>548</v>
      </c>
      <c r="O530" s="148">
        <v>9132</v>
      </c>
      <c r="P530" s="148">
        <v>100</v>
      </c>
      <c r="Q530" s="148">
        <v>25</v>
      </c>
      <c r="R530" s="100">
        <v>0.53731274402365914</v>
      </c>
      <c r="S530" s="100">
        <v>0.78560572484311686</v>
      </c>
      <c r="T530" s="100">
        <v>0.22551188013225865</v>
      </c>
      <c r="U530" s="100">
        <v>0.12341043933431051</v>
      </c>
      <c r="W530" s="148">
        <v>15.296427228048389</v>
      </c>
      <c r="X530" s="149">
        <v>464.23147813573246</v>
      </c>
      <c r="Y530" s="149">
        <v>15.329047679926148</v>
      </c>
      <c r="Z530" s="149">
        <v>606.51347960287649</v>
      </c>
      <c r="AA530" s="149">
        <v>3.2620451877759749E-2</v>
      </c>
      <c r="AB530" s="149">
        <v>142.28200146714403</v>
      </c>
      <c r="AD530" s="163">
        <f t="shared" si="48"/>
        <v>1529178.491326703</v>
      </c>
      <c r="AE530" s="163">
        <f t="shared" si="53"/>
        <v>1532298.2545130118</v>
      </c>
      <c r="AF530" s="163">
        <f t="shared" si="49"/>
        <v>3119.7631863088309</v>
      </c>
      <c r="AH530" s="165">
        <f t="shared" si="50"/>
        <v>0</v>
      </c>
      <c r="AI530" s="165">
        <f t="shared" si="51"/>
        <v>1</v>
      </c>
      <c r="AJ530" s="165">
        <f t="shared" si="52"/>
        <v>1</v>
      </c>
    </row>
    <row r="531" spans="1:36" x14ac:dyDescent="0.25">
      <c r="A531" s="47">
        <v>526</v>
      </c>
      <c r="C531" s="100">
        <v>7.1793873183886303E-3</v>
      </c>
      <c r="D531" s="100">
        <v>9.6068468508958907E-3</v>
      </c>
      <c r="E531" s="100">
        <v>2.5364087153215773E-6</v>
      </c>
      <c r="F531" s="100">
        <v>0</v>
      </c>
      <c r="G531" s="100">
        <v>0.04</v>
      </c>
      <c r="H531" s="100">
        <v>3.7417663718882443E-2</v>
      </c>
      <c r="I531" s="100">
        <v>2.5496231708073913E-2</v>
      </c>
      <c r="J531" s="100">
        <v>7.1214038276825598E-3</v>
      </c>
      <c r="K531" s="100">
        <v>5.7682820038231775E-3</v>
      </c>
      <c r="L531" s="148">
        <v>92.438280187714923</v>
      </c>
      <c r="M531" s="148">
        <v>120</v>
      </c>
      <c r="N531" s="148">
        <v>548</v>
      </c>
      <c r="O531" s="148">
        <v>9132</v>
      </c>
      <c r="P531" s="148">
        <v>100</v>
      </c>
      <c r="Q531" s="148">
        <v>25</v>
      </c>
      <c r="R531" s="100">
        <v>0.56735493068744491</v>
      </c>
      <c r="S531" s="100">
        <v>0.96551930813122089</v>
      </c>
      <c r="T531" s="100">
        <v>0.99572908119603931</v>
      </c>
      <c r="U531" s="100">
        <v>1.257991147342253E-4</v>
      </c>
      <c r="W531" s="148">
        <v>14.93631972366174</v>
      </c>
      <c r="X531" s="149">
        <v>446.07739112862271</v>
      </c>
      <c r="Y531" s="149">
        <v>14.968836958623946</v>
      </c>
      <c r="Z531" s="149">
        <v>595.98224332046243</v>
      </c>
      <c r="AA531" s="149">
        <v>3.2517234962206487E-2</v>
      </c>
      <c r="AB531" s="149">
        <v>149.90485219183972</v>
      </c>
      <c r="AD531" s="163">
        <f t="shared" si="48"/>
        <v>1493185.8949750455</v>
      </c>
      <c r="AE531" s="163">
        <f t="shared" si="53"/>
        <v>1496287.7136190741</v>
      </c>
      <c r="AF531" s="163">
        <f t="shared" si="49"/>
        <v>3101.8186440288086</v>
      </c>
      <c r="AH531" s="165">
        <f t="shared" si="50"/>
        <v>0</v>
      </c>
      <c r="AI531" s="165">
        <f t="shared" si="51"/>
        <v>1</v>
      </c>
      <c r="AJ531" s="165">
        <f t="shared" si="52"/>
        <v>1</v>
      </c>
    </row>
    <row r="532" spans="1:36" x14ac:dyDescent="0.25">
      <c r="A532" s="47">
        <v>527</v>
      </c>
      <c r="C532" s="100">
        <v>6.7836591130483459E-3</v>
      </c>
      <c r="D532" s="100">
        <v>1.6411902770647191E-2</v>
      </c>
      <c r="E532" s="100">
        <v>8.2773804268909679E-5</v>
      </c>
      <c r="F532" s="100">
        <v>0</v>
      </c>
      <c r="G532" s="100">
        <v>0.04</v>
      </c>
      <c r="H532" s="100">
        <v>3.7417663718882443E-2</v>
      </c>
      <c r="I532" s="100">
        <v>2.5496231708073913E-2</v>
      </c>
      <c r="J532" s="100">
        <v>7.1214038276825598E-3</v>
      </c>
      <c r="K532" s="100">
        <v>5.7682820038231775E-3</v>
      </c>
      <c r="L532" s="148">
        <v>92.438280187714923</v>
      </c>
      <c r="M532" s="148">
        <v>120</v>
      </c>
      <c r="N532" s="148">
        <v>548</v>
      </c>
      <c r="O532" s="148">
        <v>9132</v>
      </c>
      <c r="P532" s="148">
        <v>100</v>
      </c>
      <c r="Q532" s="148">
        <v>25</v>
      </c>
      <c r="R532" s="100">
        <v>0.88418400561703825</v>
      </c>
      <c r="S532" s="100">
        <v>0.44548333443200017</v>
      </c>
      <c r="T532" s="100">
        <v>0.94421668610078735</v>
      </c>
      <c r="U532" s="100">
        <v>4.9004630483108247E-5</v>
      </c>
      <c r="W532" s="148">
        <v>14.754742400601208</v>
      </c>
      <c r="X532" s="149">
        <v>568.8770277212933</v>
      </c>
      <c r="Y532" s="149">
        <v>14.805418339816514</v>
      </c>
      <c r="Z532" s="149">
        <v>630.88749460516055</v>
      </c>
      <c r="AA532" s="149">
        <v>5.0675939215306443E-2</v>
      </c>
      <c r="AB532" s="149">
        <v>62.010466883867252</v>
      </c>
      <c r="AD532" s="163">
        <f t="shared" si="48"/>
        <v>1474905.3630323994</v>
      </c>
      <c r="AE532" s="163">
        <f t="shared" si="53"/>
        <v>1479910.9464870461</v>
      </c>
      <c r="AF532" s="163">
        <f t="shared" si="49"/>
        <v>5005.5834546467768</v>
      </c>
      <c r="AH532" s="165">
        <f t="shared" si="50"/>
        <v>0</v>
      </c>
      <c r="AI532" s="165">
        <f t="shared" si="51"/>
        <v>1</v>
      </c>
      <c r="AJ532" s="165">
        <f t="shared" si="52"/>
        <v>1</v>
      </c>
    </row>
    <row r="533" spans="1:36" x14ac:dyDescent="0.25">
      <c r="A533" s="47">
        <v>528</v>
      </c>
      <c r="C533" s="100">
        <v>4.2598764828701719E-3</v>
      </c>
      <c r="D533" s="100">
        <v>7.9499655827530713E-3</v>
      </c>
      <c r="E533" s="100">
        <v>1.0844429593492855E-4</v>
      </c>
      <c r="F533" s="100">
        <v>0</v>
      </c>
      <c r="G533" s="100">
        <v>0.04</v>
      </c>
      <c r="H533" s="100">
        <v>3.7417663718882443E-2</v>
      </c>
      <c r="I533" s="100">
        <v>2.5496231708073913E-2</v>
      </c>
      <c r="J533" s="100">
        <v>7.1214038276825598E-3</v>
      </c>
      <c r="K533" s="100">
        <v>5.7682820038231775E-3</v>
      </c>
      <c r="L533" s="148">
        <v>92.438280187714923</v>
      </c>
      <c r="M533" s="148">
        <v>120</v>
      </c>
      <c r="N533" s="148">
        <v>548</v>
      </c>
      <c r="O533" s="148">
        <v>9132</v>
      </c>
      <c r="P533" s="148">
        <v>100</v>
      </c>
      <c r="Q533" s="148">
        <v>25</v>
      </c>
      <c r="R533" s="100">
        <v>0.87029828062727721</v>
      </c>
      <c r="S533" s="100">
        <v>0.76387778112491711</v>
      </c>
      <c r="T533" s="100">
        <v>0.99791655839797933</v>
      </c>
      <c r="U533" s="100">
        <v>6.5225673657523658E-2</v>
      </c>
      <c r="W533" s="148">
        <v>15.315115843261935</v>
      </c>
      <c r="X533" s="149">
        <v>459.80565722010306</v>
      </c>
      <c r="Y533" s="149">
        <v>15.367910751113268</v>
      </c>
      <c r="Z533" s="149">
        <v>594.49567432616925</v>
      </c>
      <c r="AA533" s="149">
        <v>5.279490785133234E-2</v>
      </c>
      <c r="AB533" s="149">
        <v>134.69001710606619</v>
      </c>
      <c r="AD533" s="163">
        <f t="shared" si="48"/>
        <v>1531051.7786689734</v>
      </c>
      <c r="AE533" s="163">
        <f t="shared" si="53"/>
        <v>1536196.5794370007</v>
      </c>
      <c r="AF533" s="163">
        <f t="shared" si="49"/>
        <v>5144.8007680271676</v>
      </c>
      <c r="AH533" s="165">
        <f t="shared" si="50"/>
        <v>0</v>
      </c>
      <c r="AI533" s="165">
        <f t="shared" si="51"/>
        <v>1</v>
      </c>
      <c r="AJ533" s="165">
        <f t="shared" si="52"/>
        <v>1</v>
      </c>
    </row>
    <row r="534" spans="1:36" x14ac:dyDescent="0.25">
      <c r="A534" s="47">
        <v>529</v>
      </c>
      <c r="C534" s="100">
        <v>3.7987444858031353E-3</v>
      </c>
      <c r="D534" s="100">
        <v>1.111351863207799E-2</v>
      </c>
      <c r="E534" s="100">
        <v>2.7012014311267318E-4</v>
      </c>
      <c r="F534" s="100">
        <v>0</v>
      </c>
      <c r="G534" s="100">
        <v>0.04</v>
      </c>
      <c r="H534" s="100">
        <v>3.7417663718882443E-2</v>
      </c>
      <c r="I534" s="100">
        <v>2.5496231708073913E-2</v>
      </c>
      <c r="J534" s="100">
        <v>7.1214038276825598E-3</v>
      </c>
      <c r="K534" s="100">
        <v>5.7682820038231775E-3</v>
      </c>
      <c r="L534" s="148">
        <v>92.438280187714923</v>
      </c>
      <c r="M534" s="148">
        <v>120</v>
      </c>
      <c r="N534" s="148">
        <v>548</v>
      </c>
      <c r="O534" s="148">
        <v>9132</v>
      </c>
      <c r="P534" s="148">
        <v>100</v>
      </c>
      <c r="Q534" s="148">
        <v>25</v>
      </c>
      <c r="R534" s="100">
        <v>0.84474326153026869</v>
      </c>
      <c r="S534" s="100">
        <v>2.052480297235031E-2</v>
      </c>
      <c r="T534" s="100">
        <v>5.3946835866781175E-3</v>
      </c>
      <c r="U534" s="100">
        <v>1.2294145843886365E-2</v>
      </c>
      <c r="W534" s="148">
        <v>14.306405425702994</v>
      </c>
      <c r="X534" s="149">
        <v>522.63382846517675</v>
      </c>
      <c r="Y534" s="149">
        <v>14.332039037162453</v>
      </c>
      <c r="Z534" s="149">
        <v>651.47567697231182</v>
      </c>
      <c r="AA534" s="149">
        <v>2.5633611459458194E-2</v>
      </c>
      <c r="AB534" s="149">
        <v>128.84184850713507</v>
      </c>
      <c r="AD534" s="163">
        <f t="shared" si="48"/>
        <v>1430117.9087418343</v>
      </c>
      <c r="AE534" s="163">
        <f t="shared" si="53"/>
        <v>1432552.4280392728</v>
      </c>
      <c r="AF534" s="163">
        <f t="shared" si="49"/>
        <v>2434.5192974386841</v>
      </c>
      <c r="AH534" s="165">
        <f t="shared" si="50"/>
        <v>0</v>
      </c>
      <c r="AI534" s="165">
        <f t="shared" si="51"/>
        <v>1</v>
      </c>
      <c r="AJ534" s="165">
        <f t="shared" si="52"/>
        <v>1</v>
      </c>
    </row>
    <row r="535" spans="1:36" x14ac:dyDescent="0.25">
      <c r="A535" s="47">
        <v>530</v>
      </c>
      <c r="C535" s="100">
        <v>6.2635002523596661E-3</v>
      </c>
      <c r="D535" s="100">
        <v>1.3838749556549512E-2</v>
      </c>
      <c r="E535" s="100">
        <v>4.3418461849198398E-4</v>
      </c>
      <c r="F535" s="100">
        <v>0</v>
      </c>
      <c r="G535" s="100">
        <v>0.04</v>
      </c>
      <c r="H535" s="100">
        <v>3.7417663718882443E-2</v>
      </c>
      <c r="I535" s="100">
        <v>2.5496231708073913E-2</v>
      </c>
      <c r="J535" s="100">
        <v>7.1214038276825598E-3</v>
      </c>
      <c r="K535" s="100">
        <v>5.7682820038231775E-3</v>
      </c>
      <c r="L535" s="148">
        <v>92.438280187714923</v>
      </c>
      <c r="M535" s="148">
        <v>120</v>
      </c>
      <c r="N535" s="148">
        <v>548</v>
      </c>
      <c r="O535" s="148">
        <v>9132</v>
      </c>
      <c r="P535" s="148">
        <v>100</v>
      </c>
      <c r="Q535" s="148">
        <v>25</v>
      </c>
      <c r="R535" s="100">
        <v>0.754034990187332</v>
      </c>
      <c r="S535" s="100">
        <v>0.84835136747880413</v>
      </c>
      <c r="T535" s="100">
        <v>0.52251199516160196</v>
      </c>
      <c r="U535" s="100">
        <v>0.74163867527615657</v>
      </c>
      <c r="W535" s="148">
        <v>14.685498938726091</v>
      </c>
      <c r="X535" s="149">
        <v>506.89270044100755</v>
      </c>
      <c r="Y535" s="149">
        <v>14.732090386680298</v>
      </c>
      <c r="Z535" s="149">
        <v>607.46204344915247</v>
      </c>
      <c r="AA535" s="149">
        <v>4.6591447954206444E-2</v>
      </c>
      <c r="AB535" s="149">
        <v>100.56934300814493</v>
      </c>
      <c r="AD535" s="163">
        <f t="shared" si="48"/>
        <v>1468043.0011721682</v>
      </c>
      <c r="AE535" s="163">
        <f t="shared" si="53"/>
        <v>1472601.5766245807</v>
      </c>
      <c r="AF535" s="163">
        <f t="shared" si="49"/>
        <v>4558.5754524124995</v>
      </c>
      <c r="AH535" s="165">
        <f t="shared" si="50"/>
        <v>0</v>
      </c>
      <c r="AI535" s="165">
        <f t="shared" si="51"/>
        <v>1</v>
      </c>
      <c r="AJ535" s="165">
        <f t="shared" si="52"/>
        <v>1</v>
      </c>
    </row>
    <row r="536" spans="1:36" x14ac:dyDescent="0.25">
      <c r="A536" s="47">
        <v>531</v>
      </c>
      <c r="C536" s="100">
        <v>6.7735911744527533E-3</v>
      </c>
      <c r="D536" s="100">
        <v>1.135614321200004E-2</v>
      </c>
      <c r="E536" s="100">
        <v>6.1235480274877897E-5</v>
      </c>
      <c r="F536" s="100">
        <v>0</v>
      </c>
      <c r="G536" s="100">
        <v>0.04</v>
      </c>
      <c r="H536" s="100">
        <v>3.7417663718882443E-2</v>
      </c>
      <c r="I536" s="100">
        <v>2.5496231708073913E-2</v>
      </c>
      <c r="J536" s="100">
        <v>7.1214038276825598E-3</v>
      </c>
      <c r="K536" s="100">
        <v>5.7682820038231775E-3</v>
      </c>
      <c r="L536" s="148">
        <v>92.438280187714923</v>
      </c>
      <c r="M536" s="148">
        <v>120</v>
      </c>
      <c r="N536" s="148">
        <v>548</v>
      </c>
      <c r="O536" s="148">
        <v>9132</v>
      </c>
      <c r="P536" s="148">
        <v>100</v>
      </c>
      <c r="Q536" s="148">
        <v>25</v>
      </c>
      <c r="R536" s="100">
        <v>0.78829576338804219</v>
      </c>
      <c r="S536" s="100">
        <v>0.70277028835553867</v>
      </c>
      <c r="T536" s="100">
        <v>0.73417702438070531</v>
      </c>
      <c r="U536" s="100">
        <v>1.8931049353705946E-5</v>
      </c>
      <c r="W536" s="148">
        <v>15.148743209903868</v>
      </c>
      <c r="X536" s="149">
        <v>487.06764424258097</v>
      </c>
      <c r="Y536" s="149">
        <v>15.207918230640995</v>
      </c>
      <c r="Z536" s="149">
        <v>605.94061053853159</v>
      </c>
      <c r="AA536" s="149">
        <v>5.9175020737127326E-2</v>
      </c>
      <c r="AB536" s="149">
        <v>118.87296629595062</v>
      </c>
      <c r="AD536" s="163">
        <f t="shared" si="48"/>
        <v>1514387.2533461442</v>
      </c>
      <c r="AE536" s="163">
        <f t="shared" si="53"/>
        <v>1520185.8824535611</v>
      </c>
      <c r="AF536" s="163">
        <f t="shared" si="49"/>
        <v>5798.6291074167821</v>
      </c>
      <c r="AH536" s="165">
        <f t="shared" si="50"/>
        <v>0</v>
      </c>
      <c r="AI536" s="165">
        <f t="shared" si="51"/>
        <v>1</v>
      </c>
      <c r="AJ536" s="165">
        <f t="shared" si="52"/>
        <v>1</v>
      </c>
    </row>
    <row r="537" spans="1:36" x14ac:dyDescent="0.25">
      <c r="A537" s="47">
        <v>532</v>
      </c>
      <c r="C537" s="100">
        <v>5.6789506833527792E-3</v>
      </c>
      <c r="D537" s="100">
        <v>1.3106693561973026E-2</v>
      </c>
      <c r="E537" s="100">
        <v>3.1665576321867063E-6</v>
      </c>
      <c r="F537" s="100">
        <v>0</v>
      </c>
      <c r="G537" s="100">
        <v>0.04</v>
      </c>
      <c r="H537" s="100">
        <v>3.7417663718882443E-2</v>
      </c>
      <c r="I537" s="100">
        <v>2.5496231708073913E-2</v>
      </c>
      <c r="J537" s="100">
        <v>7.1214038276825598E-3</v>
      </c>
      <c r="K537" s="100">
        <v>5.7682820038231775E-3</v>
      </c>
      <c r="L537" s="148">
        <v>92.438280187714923</v>
      </c>
      <c r="M537" s="148">
        <v>120</v>
      </c>
      <c r="N537" s="148">
        <v>548</v>
      </c>
      <c r="O537" s="148">
        <v>9132</v>
      </c>
      <c r="P537" s="148">
        <v>100</v>
      </c>
      <c r="Q537" s="148">
        <v>25</v>
      </c>
      <c r="R537" s="100">
        <v>0.79372422367304885</v>
      </c>
      <c r="S537" s="100">
        <v>0.99773903303891731</v>
      </c>
      <c r="T537" s="100">
        <v>0.43799859175463918</v>
      </c>
      <c r="U537" s="100">
        <v>0.99300218976500698</v>
      </c>
      <c r="W537" s="148">
        <v>14.5450078550207</v>
      </c>
      <c r="X537" s="149">
        <v>526.93494014529097</v>
      </c>
      <c r="Y537" s="149">
        <v>14.596032589231433</v>
      </c>
      <c r="Z537" s="149">
        <v>605.52243331304214</v>
      </c>
      <c r="AA537" s="149">
        <v>5.1024734210733058E-2</v>
      </c>
      <c r="AB537" s="149">
        <v>78.587493167751177</v>
      </c>
      <c r="AD537" s="163">
        <f t="shared" si="48"/>
        <v>1453973.8505619245</v>
      </c>
      <c r="AE537" s="163">
        <f t="shared" si="53"/>
        <v>1458997.7364898303</v>
      </c>
      <c r="AF537" s="163">
        <f t="shared" si="49"/>
        <v>5023.885927905555</v>
      </c>
      <c r="AH537" s="165">
        <f t="shared" si="50"/>
        <v>0</v>
      </c>
      <c r="AI537" s="165">
        <f t="shared" si="51"/>
        <v>1</v>
      </c>
      <c r="AJ537" s="165">
        <f t="shared" si="52"/>
        <v>1</v>
      </c>
    </row>
    <row r="538" spans="1:36" x14ac:dyDescent="0.25">
      <c r="A538" s="47">
        <v>533</v>
      </c>
      <c r="C538" s="100">
        <v>4.6284301771665681E-3</v>
      </c>
      <c r="D538" s="100">
        <v>1.1005317835729967E-2</v>
      </c>
      <c r="E538" s="100">
        <v>3.4220713060330245E-5</v>
      </c>
      <c r="F538" s="100">
        <v>0</v>
      </c>
      <c r="G538" s="100">
        <v>0.04</v>
      </c>
      <c r="H538" s="100">
        <v>3.7417663718882443E-2</v>
      </c>
      <c r="I538" s="100">
        <v>2.5496231708073913E-2</v>
      </c>
      <c r="J538" s="100">
        <v>7.1214038276825598E-3</v>
      </c>
      <c r="K538" s="100">
        <v>5.7682820038231775E-3</v>
      </c>
      <c r="L538" s="148">
        <v>92.438280187714923</v>
      </c>
      <c r="M538" s="148">
        <v>120</v>
      </c>
      <c r="N538" s="148">
        <v>548</v>
      </c>
      <c r="O538" s="148">
        <v>9132</v>
      </c>
      <c r="P538" s="148">
        <v>100</v>
      </c>
      <c r="Q538" s="148">
        <v>25</v>
      </c>
      <c r="R538" s="100">
        <v>0.75491468624265978</v>
      </c>
      <c r="S538" s="100">
        <v>8.4829439282644442E-2</v>
      </c>
      <c r="T538" s="100">
        <v>2.2517715391662818E-4</v>
      </c>
      <c r="U538" s="100">
        <v>0.811461520613594</v>
      </c>
      <c r="W538" s="148">
        <v>14.637335922149749</v>
      </c>
      <c r="X538" s="149">
        <v>528.02850731741432</v>
      </c>
      <c r="Y538" s="149">
        <v>14.703215096817353</v>
      </c>
      <c r="Z538" s="149">
        <v>599.01578801394919</v>
      </c>
      <c r="AA538" s="149">
        <v>6.5879174667603735E-2</v>
      </c>
      <c r="AB538" s="149">
        <v>70.987280696534867</v>
      </c>
      <c r="AD538" s="163">
        <f t="shared" si="48"/>
        <v>1463205.5637076574</v>
      </c>
      <c r="AE538" s="163">
        <f t="shared" si="53"/>
        <v>1469722.4938937211</v>
      </c>
      <c r="AF538" s="163">
        <f t="shared" si="49"/>
        <v>6516.9301860638388</v>
      </c>
      <c r="AH538" s="165">
        <f t="shared" si="50"/>
        <v>0</v>
      </c>
      <c r="AI538" s="165">
        <f t="shared" si="51"/>
        <v>1</v>
      </c>
      <c r="AJ538" s="165">
        <f t="shared" si="52"/>
        <v>1</v>
      </c>
    </row>
    <row r="539" spans="1:36" x14ac:dyDescent="0.25">
      <c r="A539" s="47">
        <v>534</v>
      </c>
      <c r="C539" s="100">
        <v>3.4603894068294516E-3</v>
      </c>
      <c r="D539" s="100">
        <v>1.2309604709599742E-2</v>
      </c>
      <c r="E539" s="100">
        <v>1.4830086845130798E-6</v>
      </c>
      <c r="F539" s="100">
        <v>0</v>
      </c>
      <c r="G539" s="100">
        <v>0.04</v>
      </c>
      <c r="H539" s="100">
        <v>3.7417663718882443E-2</v>
      </c>
      <c r="I539" s="100">
        <v>2.5496231708073913E-2</v>
      </c>
      <c r="J539" s="100">
        <v>7.1214038276825598E-3</v>
      </c>
      <c r="K539" s="100">
        <v>5.7682820038231775E-3</v>
      </c>
      <c r="L539" s="148">
        <v>92.438280187714923</v>
      </c>
      <c r="M539" s="148">
        <v>120</v>
      </c>
      <c r="N539" s="148">
        <v>548</v>
      </c>
      <c r="O539" s="148">
        <v>9132</v>
      </c>
      <c r="P539" s="148">
        <v>100</v>
      </c>
      <c r="Q539" s="148">
        <v>25</v>
      </c>
      <c r="R539" s="100">
        <v>0.71814980441987353</v>
      </c>
      <c r="S539" s="100">
        <v>0.49006044821099232</v>
      </c>
      <c r="T539" s="100">
        <v>5.1491078955711055E-2</v>
      </c>
      <c r="U539" s="100">
        <v>5.060807468201465E-10</v>
      </c>
      <c r="W539" s="148">
        <v>14.815199596850324</v>
      </c>
      <c r="X539" s="149">
        <v>486.08466558959162</v>
      </c>
      <c r="Y539" s="149">
        <v>14.870505699587525</v>
      </c>
      <c r="Z539" s="149">
        <v>603.94862999560416</v>
      </c>
      <c r="AA539" s="149">
        <v>5.5306102737201712E-2</v>
      </c>
      <c r="AB539" s="149">
        <v>117.86396440601254</v>
      </c>
      <c r="AD539" s="163">
        <f t="shared" si="48"/>
        <v>1481033.8750194428</v>
      </c>
      <c r="AE539" s="163">
        <f t="shared" si="53"/>
        <v>1486446.6213287569</v>
      </c>
      <c r="AF539" s="163">
        <f t="shared" si="49"/>
        <v>5412.7463093141587</v>
      </c>
      <c r="AH539" s="165">
        <f t="shared" si="50"/>
        <v>0</v>
      </c>
      <c r="AI539" s="165">
        <f t="shared" si="51"/>
        <v>1</v>
      </c>
      <c r="AJ539" s="165">
        <f t="shared" si="52"/>
        <v>1</v>
      </c>
    </row>
    <row r="540" spans="1:36" x14ac:dyDescent="0.25">
      <c r="A540" s="47">
        <v>535</v>
      </c>
      <c r="C540" s="100">
        <v>4.7882277732080114E-3</v>
      </c>
      <c r="D540" s="100">
        <v>1.1951011613238749E-2</v>
      </c>
      <c r="E540" s="100">
        <v>1.4916643197071533E-4</v>
      </c>
      <c r="F540" s="100">
        <v>0</v>
      </c>
      <c r="G540" s="100">
        <v>0.04</v>
      </c>
      <c r="H540" s="100">
        <v>3.7417663718882443E-2</v>
      </c>
      <c r="I540" s="100">
        <v>2.5496231708073913E-2</v>
      </c>
      <c r="J540" s="100">
        <v>7.1214038276825598E-3</v>
      </c>
      <c r="K540" s="100">
        <v>5.7682820038231775E-3</v>
      </c>
      <c r="L540" s="148">
        <v>92.438280187714923</v>
      </c>
      <c r="M540" s="148">
        <v>120</v>
      </c>
      <c r="N540" s="148">
        <v>548</v>
      </c>
      <c r="O540" s="148">
        <v>9132</v>
      </c>
      <c r="P540" s="148">
        <v>100</v>
      </c>
      <c r="Q540" s="148">
        <v>25</v>
      </c>
      <c r="R540" s="100">
        <v>0.72006882067560174</v>
      </c>
      <c r="S540" s="100">
        <v>1.7902906871676088E-3</v>
      </c>
      <c r="T540" s="100">
        <v>1.4858993888717592E-2</v>
      </c>
      <c r="U540" s="100">
        <v>4.3760616836674986E-8</v>
      </c>
      <c r="W540" s="148">
        <v>13.719958684314506</v>
      </c>
      <c r="X540" s="149">
        <v>549.12115493619081</v>
      </c>
      <c r="Y540" s="149">
        <v>13.76528806419465</v>
      </c>
      <c r="Z540" s="149">
        <v>630.72495976592324</v>
      </c>
      <c r="AA540" s="149">
        <v>4.5329379880143961E-2</v>
      </c>
      <c r="AB540" s="149">
        <v>81.603804829732439</v>
      </c>
      <c r="AD540" s="163">
        <f t="shared" si="48"/>
        <v>1371446.7472765143</v>
      </c>
      <c r="AE540" s="163">
        <f t="shared" si="53"/>
        <v>1375898.081459699</v>
      </c>
      <c r="AF540" s="163">
        <f t="shared" si="49"/>
        <v>4451.3341831846637</v>
      </c>
      <c r="AH540" s="165">
        <f t="shared" si="50"/>
        <v>0</v>
      </c>
      <c r="AI540" s="165">
        <f t="shared" si="51"/>
        <v>1</v>
      </c>
      <c r="AJ540" s="165">
        <f t="shared" si="52"/>
        <v>1</v>
      </c>
    </row>
    <row r="541" spans="1:36" x14ac:dyDescent="0.25">
      <c r="A541" s="47">
        <v>536</v>
      </c>
      <c r="C541" s="100">
        <v>5.9215877942718764E-3</v>
      </c>
      <c r="D541" s="100">
        <v>1.1507267711152113E-2</v>
      </c>
      <c r="E541" s="100">
        <v>2.7432819553074861E-4</v>
      </c>
      <c r="F541" s="100">
        <v>0</v>
      </c>
      <c r="G541" s="100">
        <v>0.04</v>
      </c>
      <c r="H541" s="100">
        <v>3.7417663718882443E-2</v>
      </c>
      <c r="I541" s="100">
        <v>2.5496231708073913E-2</v>
      </c>
      <c r="J541" s="100">
        <v>7.1214038276825598E-3</v>
      </c>
      <c r="K541" s="100">
        <v>5.7682820038231775E-3</v>
      </c>
      <c r="L541" s="148">
        <v>92.438280187714923</v>
      </c>
      <c r="M541" s="148">
        <v>120</v>
      </c>
      <c r="N541" s="148">
        <v>548</v>
      </c>
      <c r="O541" s="148">
        <v>9132</v>
      </c>
      <c r="P541" s="148">
        <v>100</v>
      </c>
      <c r="Q541" s="148">
        <v>25</v>
      </c>
      <c r="R541" s="100">
        <v>0.48503230046456808</v>
      </c>
      <c r="S541" s="100">
        <v>0.20661311069829194</v>
      </c>
      <c r="T541" s="100">
        <v>0.42336935121138486</v>
      </c>
      <c r="U541" s="100">
        <v>0.86721551304234068</v>
      </c>
      <c r="W541" s="148">
        <v>15.570858234383843</v>
      </c>
      <c r="X541" s="149">
        <v>563.8131199618806</v>
      </c>
      <c r="Y541" s="149">
        <v>15.655428957309143</v>
      </c>
      <c r="Z541" s="149">
        <v>632.01719835019264</v>
      </c>
      <c r="AA541" s="149">
        <v>8.4570722925299435E-2</v>
      </c>
      <c r="AB541" s="149">
        <v>68.204078388312041</v>
      </c>
      <c r="AD541" s="163">
        <f t="shared" si="48"/>
        <v>1556522.0103184225</v>
      </c>
      <c r="AE541" s="163">
        <f t="shared" si="53"/>
        <v>1564910.878532564</v>
      </c>
      <c r="AF541" s="163">
        <f t="shared" si="49"/>
        <v>8388.8682141416321</v>
      </c>
      <c r="AH541" s="165">
        <f t="shared" si="50"/>
        <v>0</v>
      </c>
      <c r="AI541" s="165">
        <f t="shared" si="51"/>
        <v>1</v>
      </c>
      <c r="AJ541" s="165">
        <f t="shared" si="52"/>
        <v>1</v>
      </c>
    </row>
    <row r="542" spans="1:36" x14ac:dyDescent="0.25">
      <c r="A542" s="47">
        <v>537</v>
      </c>
      <c r="C542" s="100">
        <v>4.6867866876700946E-3</v>
      </c>
      <c r="D542" s="100">
        <v>1.5496337751454647E-2</v>
      </c>
      <c r="E542" s="100">
        <v>3.6843244540896158E-4</v>
      </c>
      <c r="F542" s="100">
        <v>0</v>
      </c>
      <c r="G542" s="100">
        <v>0.04</v>
      </c>
      <c r="H542" s="100">
        <v>3.7417663718882443E-2</v>
      </c>
      <c r="I542" s="100">
        <v>2.5496231708073913E-2</v>
      </c>
      <c r="J542" s="100">
        <v>7.1214038276825598E-3</v>
      </c>
      <c r="K542" s="100">
        <v>5.7682820038231775E-3</v>
      </c>
      <c r="L542" s="148">
        <v>92.438280187714923</v>
      </c>
      <c r="M542" s="148">
        <v>120</v>
      </c>
      <c r="N542" s="148">
        <v>548</v>
      </c>
      <c r="O542" s="148">
        <v>9132</v>
      </c>
      <c r="P542" s="148">
        <v>100</v>
      </c>
      <c r="Q542" s="148">
        <v>25</v>
      </c>
      <c r="R542" s="100">
        <v>0.37850606449374086</v>
      </c>
      <c r="S542" s="100">
        <v>0.97381898235173758</v>
      </c>
      <c r="T542" s="100">
        <v>1.266883203107125E-3</v>
      </c>
      <c r="U542" s="100">
        <v>2.1403089848533855E-4</v>
      </c>
      <c r="W542" s="148">
        <v>14.566853600911015</v>
      </c>
      <c r="X542" s="149">
        <v>522.54223800806074</v>
      </c>
      <c r="Y542" s="149">
        <v>14.60987239482361</v>
      </c>
      <c r="Z542" s="149">
        <v>629.01084496625788</v>
      </c>
      <c r="AA542" s="149">
        <v>4.3018793912594333E-2</v>
      </c>
      <c r="AB542" s="149">
        <v>106.46860695819714</v>
      </c>
      <c r="AD542" s="163">
        <f t="shared" si="48"/>
        <v>1456162.8178530936</v>
      </c>
      <c r="AE542" s="163">
        <f t="shared" si="53"/>
        <v>1460358.2286373947</v>
      </c>
      <c r="AF542" s="163">
        <f t="shared" si="49"/>
        <v>4195.4107843012371</v>
      </c>
      <c r="AH542" s="165">
        <f t="shared" si="50"/>
        <v>0</v>
      </c>
      <c r="AI542" s="165">
        <f t="shared" si="51"/>
        <v>1</v>
      </c>
      <c r="AJ542" s="165">
        <f t="shared" si="52"/>
        <v>1</v>
      </c>
    </row>
    <row r="543" spans="1:36" x14ac:dyDescent="0.25">
      <c r="A543" s="47">
        <v>538</v>
      </c>
      <c r="C543" s="100">
        <v>5.1603254673863201E-3</v>
      </c>
      <c r="D543" s="100">
        <v>1.0579392920057154E-2</v>
      </c>
      <c r="E543" s="100">
        <v>1.0744950578323031E-4</v>
      </c>
      <c r="F543" s="100">
        <v>0</v>
      </c>
      <c r="G543" s="100">
        <v>0.04</v>
      </c>
      <c r="H543" s="100">
        <v>3.7417663718882443E-2</v>
      </c>
      <c r="I543" s="100">
        <v>2.5496231708073913E-2</v>
      </c>
      <c r="J543" s="100">
        <v>7.1214038276825598E-3</v>
      </c>
      <c r="K543" s="100">
        <v>5.7682820038231775E-3</v>
      </c>
      <c r="L543" s="148">
        <v>92.438280187714923</v>
      </c>
      <c r="M543" s="148">
        <v>120</v>
      </c>
      <c r="N543" s="148">
        <v>548</v>
      </c>
      <c r="O543" s="148">
        <v>9132</v>
      </c>
      <c r="P543" s="148">
        <v>100</v>
      </c>
      <c r="Q543" s="148">
        <v>25</v>
      </c>
      <c r="R543" s="100">
        <v>0.94821517432884206</v>
      </c>
      <c r="S543" s="100">
        <v>4.2423040878953558E-2</v>
      </c>
      <c r="T543" s="100">
        <v>0.516818204848567</v>
      </c>
      <c r="U543" s="100">
        <v>3.4134701799354891E-2</v>
      </c>
      <c r="W543" s="148">
        <v>14.528548816279107</v>
      </c>
      <c r="X543" s="149">
        <v>619.6222349062665</v>
      </c>
      <c r="Y543" s="149">
        <v>14.576608030357662</v>
      </c>
      <c r="Z543" s="149">
        <v>638.50316022202833</v>
      </c>
      <c r="AA543" s="149">
        <v>4.8059214078554291E-2</v>
      </c>
      <c r="AB543" s="149">
        <v>18.880925315761829</v>
      </c>
      <c r="AD543" s="163">
        <f t="shared" si="48"/>
        <v>1452235.2593930045</v>
      </c>
      <c r="AE543" s="163">
        <f t="shared" si="53"/>
        <v>1457022.2998755442</v>
      </c>
      <c r="AF543" s="163">
        <f t="shared" si="49"/>
        <v>4787.0404825396672</v>
      </c>
      <c r="AH543" s="165">
        <f t="shared" si="50"/>
        <v>0</v>
      </c>
      <c r="AI543" s="165">
        <f t="shared" si="51"/>
        <v>1</v>
      </c>
      <c r="AJ543" s="165">
        <f t="shared" si="52"/>
        <v>1</v>
      </c>
    </row>
    <row r="544" spans="1:36" x14ac:dyDescent="0.25">
      <c r="A544" s="47">
        <v>539</v>
      </c>
      <c r="C544" s="100">
        <v>5.7222173334183779E-3</v>
      </c>
      <c r="D544" s="100">
        <v>9.5915120160787824E-3</v>
      </c>
      <c r="E544" s="100">
        <v>8.3269723812229302E-5</v>
      </c>
      <c r="F544" s="100">
        <v>0</v>
      </c>
      <c r="G544" s="100">
        <v>0.04</v>
      </c>
      <c r="H544" s="100">
        <v>3.7417663718882443E-2</v>
      </c>
      <c r="I544" s="100">
        <v>2.5496231708073913E-2</v>
      </c>
      <c r="J544" s="100">
        <v>7.1214038276825598E-3</v>
      </c>
      <c r="K544" s="100">
        <v>5.7682820038231775E-3</v>
      </c>
      <c r="L544" s="148">
        <v>92.438280187714923</v>
      </c>
      <c r="M544" s="148">
        <v>120</v>
      </c>
      <c r="N544" s="148">
        <v>548</v>
      </c>
      <c r="O544" s="148">
        <v>9132</v>
      </c>
      <c r="P544" s="148">
        <v>100</v>
      </c>
      <c r="Q544" s="148">
        <v>25</v>
      </c>
      <c r="R544" s="100">
        <v>0.33960107494972808</v>
      </c>
      <c r="S544" s="100">
        <v>1.733675484192476E-4</v>
      </c>
      <c r="T544" s="100">
        <v>7.597405572403992E-3</v>
      </c>
      <c r="U544" s="100">
        <v>2.7081665754226524E-3</v>
      </c>
      <c r="W544" s="148">
        <v>14.976966136180163</v>
      </c>
      <c r="X544" s="149">
        <v>528.82636668128328</v>
      </c>
      <c r="Y544" s="149">
        <v>15.049144744465567</v>
      </c>
      <c r="Z544" s="149">
        <v>601.19822686984924</v>
      </c>
      <c r="AA544" s="149">
        <v>7.2178608285403456E-2</v>
      </c>
      <c r="AB544" s="149">
        <v>72.371860188565961</v>
      </c>
      <c r="AD544" s="163">
        <f t="shared" si="48"/>
        <v>1497167.7872513349</v>
      </c>
      <c r="AE544" s="163">
        <f t="shared" si="53"/>
        <v>1504313.276219687</v>
      </c>
      <c r="AF544" s="163">
        <f t="shared" si="49"/>
        <v>7145.4889683517795</v>
      </c>
      <c r="AH544" s="165">
        <f t="shared" si="50"/>
        <v>0</v>
      </c>
      <c r="AI544" s="165">
        <f t="shared" si="51"/>
        <v>1</v>
      </c>
      <c r="AJ544" s="165">
        <f t="shared" si="52"/>
        <v>1</v>
      </c>
    </row>
    <row r="545" spans="1:36" x14ac:dyDescent="0.25">
      <c r="A545" s="47">
        <v>540</v>
      </c>
      <c r="C545" s="100">
        <v>7.8959100551778683E-3</v>
      </c>
      <c r="D545" s="100">
        <v>1.0071373867537493E-2</v>
      </c>
      <c r="E545" s="100">
        <v>1.2950016604973413E-4</v>
      </c>
      <c r="F545" s="100">
        <v>0</v>
      </c>
      <c r="G545" s="100">
        <v>0.04</v>
      </c>
      <c r="H545" s="100">
        <v>3.7417663718882443E-2</v>
      </c>
      <c r="I545" s="100">
        <v>2.5496231708073913E-2</v>
      </c>
      <c r="J545" s="100">
        <v>7.1214038276825598E-3</v>
      </c>
      <c r="K545" s="100">
        <v>5.7682820038231775E-3</v>
      </c>
      <c r="L545" s="148">
        <v>92.438280187714923</v>
      </c>
      <c r="M545" s="148">
        <v>120</v>
      </c>
      <c r="N545" s="148">
        <v>548</v>
      </c>
      <c r="O545" s="148">
        <v>9132</v>
      </c>
      <c r="P545" s="148">
        <v>100</v>
      </c>
      <c r="Q545" s="148">
        <v>25</v>
      </c>
      <c r="R545" s="100">
        <v>0.62349463063085542</v>
      </c>
      <c r="S545" s="100">
        <v>5.2226771221769979E-3</v>
      </c>
      <c r="T545" s="100">
        <v>0.85021934635392671</v>
      </c>
      <c r="U545" s="100">
        <v>3.5952243010607084E-5</v>
      </c>
      <c r="W545" s="148">
        <v>14.892271869850736</v>
      </c>
      <c r="X545" s="149">
        <v>512.97910169596423</v>
      </c>
      <c r="Y545" s="149">
        <v>14.92415286844235</v>
      </c>
      <c r="Z545" s="149">
        <v>638.87453753605314</v>
      </c>
      <c r="AA545" s="149">
        <v>3.1880998591613974E-2</v>
      </c>
      <c r="AB545" s="149">
        <v>125.89543584008891</v>
      </c>
      <c r="AD545" s="163">
        <f t="shared" si="48"/>
        <v>1488714.2078833776</v>
      </c>
      <c r="AE545" s="163">
        <f t="shared" si="53"/>
        <v>1491776.4123066992</v>
      </c>
      <c r="AF545" s="163">
        <f t="shared" si="49"/>
        <v>3062.2044233213087</v>
      </c>
      <c r="AH545" s="165">
        <f t="shared" si="50"/>
        <v>0</v>
      </c>
      <c r="AI545" s="165">
        <f t="shared" si="51"/>
        <v>1</v>
      </c>
      <c r="AJ545" s="165">
        <f t="shared" si="52"/>
        <v>1</v>
      </c>
    </row>
    <row r="546" spans="1:36" x14ac:dyDescent="0.25">
      <c r="A546" s="47">
        <v>541</v>
      </c>
      <c r="C546" s="100">
        <v>5.433547342796885E-3</v>
      </c>
      <c r="D546" s="100">
        <v>1.2355906101275904E-2</v>
      </c>
      <c r="E546" s="100">
        <v>9.8153430891767535E-4</v>
      </c>
      <c r="F546" s="100">
        <v>0</v>
      </c>
      <c r="G546" s="100">
        <v>0.04</v>
      </c>
      <c r="H546" s="100">
        <v>3.7417663718882443E-2</v>
      </c>
      <c r="I546" s="100">
        <v>2.5496231708073913E-2</v>
      </c>
      <c r="J546" s="100">
        <v>7.1214038276825598E-3</v>
      </c>
      <c r="K546" s="100">
        <v>5.7682820038231775E-3</v>
      </c>
      <c r="L546" s="148">
        <v>92.438280187714923</v>
      </c>
      <c r="M546" s="148">
        <v>120</v>
      </c>
      <c r="N546" s="148">
        <v>548</v>
      </c>
      <c r="O546" s="148">
        <v>9132</v>
      </c>
      <c r="P546" s="148">
        <v>100</v>
      </c>
      <c r="Q546" s="148">
        <v>25</v>
      </c>
      <c r="R546" s="100">
        <v>0.76710185400372222</v>
      </c>
      <c r="S546" s="100">
        <v>3.5126197642322228E-2</v>
      </c>
      <c r="T546" s="100">
        <v>3.1250822672011402E-2</v>
      </c>
      <c r="U546" s="100">
        <v>0.99234897345983786</v>
      </c>
      <c r="W546" s="148">
        <v>14.997951743196099</v>
      </c>
      <c r="X546" s="149">
        <v>560.39630783540292</v>
      </c>
      <c r="Y546" s="149">
        <v>15.056735129234095</v>
      </c>
      <c r="Z546" s="149">
        <v>601.50859777371659</v>
      </c>
      <c r="AA546" s="149">
        <v>5.8783386037996266E-2</v>
      </c>
      <c r="AB546" s="149">
        <v>41.112289938313666</v>
      </c>
      <c r="AD546" s="163">
        <f t="shared" si="48"/>
        <v>1499234.7780117746</v>
      </c>
      <c r="AE546" s="163">
        <f t="shared" si="53"/>
        <v>1505072.0043256357</v>
      </c>
      <c r="AF546" s="163">
        <f t="shared" si="49"/>
        <v>5837.2263138613134</v>
      </c>
      <c r="AH546" s="165">
        <f t="shared" si="50"/>
        <v>0</v>
      </c>
      <c r="AI546" s="165">
        <f t="shared" si="51"/>
        <v>1</v>
      </c>
      <c r="AJ546" s="165">
        <f t="shared" si="52"/>
        <v>1</v>
      </c>
    </row>
    <row r="547" spans="1:36" x14ac:dyDescent="0.25">
      <c r="A547" s="47">
        <v>542</v>
      </c>
      <c r="C547" s="100">
        <v>5.7708200522121889E-3</v>
      </c>
      <c r="D547" s="100">
        <v>1.2883304481209112E-2</v>
      </c>
      <c r="E547" s="100">
        <v>5.025855994630346E-4</v>
      </c>
      <c r="F547" s="100">
        <v>0</v>
      </c>
      <c r="G547" s="100">
        <v>0.04</v>
      </c>
      <c r="H547" s="100">
        <v>3.7417663718882443E-2</v>
      </c>
      <c r="I547" s="100">
        <v>2.5496231708073913E-2</v>
      </c>
      <c r="J547" s="100">
        <v>7.1214038276825598E-3</v>
      </c>
      <c r="K547" s="100">
        <v>5.7682820038231775E-3</v>
      </c>
      <c r="L547" s="148">
        <v>92.438280187714923</v>
      </c>
      <c r="M547" s="148">
        <v>120</v>
      </c>
      <c r="N547" s="148">
        <v>548</v>
      </c>
      <c r="O547" s="148">
        <v>9132</v>
      </c>
      <c r="P547" s="148">
        <v>100</v>
      </c>
      <c r="Q547" s="148">
        <v>25</v>
      </c>
      <c r="R547" s="100">
        <v>0.72035776272536489</v>
      </c>
      <c r="S547" s="100">
        <v>4.1478882070491448E-2</v>
      </c>
      <c r="T547" s="100">
        <v>0.72027609603831277</v>
      </c>
      <c r="U547" s="100">
        <v>0.27330228320542305</v>
      </c>
      <c r="W547" s="148">
        <v>14.587993073958074</v>
      </c>
      <c r="X547" s="149">
        <v>498.36837453006211</v>
      </c>
      <c r="Y547" s="149">
        <v>14.638219118113202</v>
      </c>
      <c r="Z547" s="149">
        <v>597.47873397950059</v>
      </c>
      <c r="AA547" s="149">
        <v>5.022604415512788E-2</v>
      </c>
      <c r="AB547" s="149">
        <v>99.110359449438477</v>
      </c>
      <c r="AD547" s="163">
        <f t="shared" si="48"/>
        <v>1458300.9390212775</v>
      </c>
      <c r="AE547" s="163">
        <f t="shared" si="53"/>
        <v>1463224.4330773407</v>
      </c>
      <c r="AF547" s="163">
        <f t="shared" si="49"/>
        <v>4923.4940560633495</v>
      </c>
      <c r="AH547" s="165">
        <f t="shared" si="50"/>
        <v>0</v>
      </c>
      <c r="AI547" s="165">
        <f t="shared" si="51"/>
        <v>1</v>
      </c>
      <c r="AJ547" s="165">
        <f t="shared" si="52"/>
        <v>1</v>
      </c>
    </row>
    <row r="548" spans="1:36" x14ac:dyDescent="0.25">
      <c r="A548" s="47">
        <v>543</v>
      </c>
      <c r="C548" s="100">
        <v>5.5536909023866654E-3</v>
      </c>
      <c r="D548" s="100">
        <v>1.1730279369018937E-2</v>
      </c>
      <c r="E548" s="100">
        <v>1.7220053226599687E-5</v>
      </c>
      <c r="F548" s="100">
        <v>0</v>
      </c>
      <c r="G548" s="100">
        <v>0.04</v>
      </c>
      <c r="H548" s="100">
        <v>3.7417663718882443E-2</v>
      </c>
      <c r="I548" s="100">
        <v>2.5496231708073913E-2</v>
      </c>
      <c r="J548" s="100">
        <v>7.1214038276825598E-3</v>
      </c>
      <c r="K548" s="100">
        <v>5.7682820038231775E-3</v>
      </c>
      <c r="L548" s="148">
        <v>92.438280187714923</v>
      </c>
      <c r="M548" s="148">
        <v>120</v>
      </c>
      <c r="N548" s="148">
        <v>548</v>
      </c>
      <c r="O548" s="148">
        <v>9132</v>
      </c>
      <c r="P548" s="148">
        <v>100</v>
      </c>
      <c r="Q548" s="148">
        <v>25</v>
      </c>
      <c r="R548" s="100">
        <v>0.73881281710362712</v>
      </c>
      <c r="S548" s="100">
        <v>2.1550633204009947E-2</v>
      </c>
      <c r="T548" s="100">
        <v>4.1786131756227501E-2</v>
      </c>
      <c r="U548" s="100">
        <v>0.49756175113866707</v>
      </c>
      <c r="W548" s="148">
        <v>14.431516369131277</v>
      </c>
      <c r="X548" s="149">
        <v>506.41130804839599</v>
      </c>
      <c r="Y548" s="149">
        <v>14.462978446095029</v>
      </c>
      <c r="Z548" s="149">
        <v>623.27659650096552</v>
      </c>
      <c r="AA548" s="149">
        <v>3.1462076963752139E-2</v>
      </c>
      <c r="AB548" s="149">
        <v>116.86528845256953</v>
      </c>
      <c r="AD548" s="163">
        <f t="shared" si="48"/>
        <v>1442645.2256050794</v>
      </c>
      <c r="AE548" s="163">
        <f t="shared" si="53"/>
        <v>1445674.5680130019</v>
      </c>
      <c r="AF548" s="163">
        <f t="shared" si="49"/>
        <v>3029.3424079226443</v>
      </c>
      <c r="AH548" s="165">
        <f t="shared" si="50"/>
        <v>0</v>
      </c>
      <c r="AI548" s="165">
        <f t="shared" si="51"/>
        <v>1</v>
      </c>
      <c r="AJ548" s="165">
        <f t="shared" si="52"/>
        <v>1</v>
      </c>
    </row>
    <row r="549" spans="1:36" x14ac:dyDescent="0.25">
      <c r="A549" s="47">
        <v>544</v>
      </c>
      <c r="C549" s="100">
        <v>7.1616045398890105E-3</v>
      </c>
      <c r="D549" s="100">
        <v>9.0776750492189782E-3</v>
      </c>
      <c r="E549" s="100">
        <v>2.4978945386442711E-5</v>
      </c>
      <c r="F549" s="100">
        <v>0</v>
      </c>
      <c r="G549" s="100">
        <v>0.04</v>
      </c>
      <c r="H549" s="100">
        <v>3.7417663718882443E-2</v>
      </c>
      <c r="I549" s="100">
        <v>2.5496231708073913E-2</v>
      </c>
      <c r="J549" s="100">
        <v>7.1214038276825598E-3</v>
      </c>
      <c r="K549" s="100">
        <v>5.7682820038231775E-3</v>
      </c>
      <c r="L549" s="148">
        <v>92.438280187714923</v>
      </c>
      <c r="M549" s="148">
        <v>120</v>
      </c>
      <c r="N549" s="148">
        <v>548</v>
      </c>
      <c r="O549" s="148">
        <v>9132</v>
      </c>
      <c r="P549" s="148">
        <v>100</v>
      </c>
      <c r="Q549" s="148">
        <v>25</v>
      </c>
      <c r="R549" s="100">
        <v>0.69422722530680026</v>
      </c>
      <c r="S549" s="100">
        <v>0.9976058134375636</v>
      </c>
      <c r="T549" s="100">
        <v>0.77215741195088283</v>
      </c>
      <c r="U549" s="100">
        <v>0.97125194266632375</v>
      </c>
      <c r="W549" s="148">
        <v>14.607689927372704</v>
      </c>
      <c r="X549" s="149">
        <v>514.35488985947484</v>
      </c>
      <c r="Y549" s="149">
        <v>14.663985066546362</v>
      </c>
      <c r="Z549" s="149">
        <v>599.53503856937232</v>
      </c>
      <c r="AA549" s="149">
        <v>5.6295139173657915E-2</v>
      </c>
      <c r="AB549" s="149">
        <v>85.18014870989748</v>
      </c>
      <c r="AD549" s="163">
        <f t="shared" si="48"/>
        <v>1460254.637847411</v>
      </c>
      <c r="AE549" s="163">
        <f t="shared" si="53"/>
        <v>1465798.9716160668</v>
      </c>
      <c r="AF549" s="163">
        <f t="shared" si="49"/>
        <v>5544.3337686558943</v>
      </c>
      <c r="AH549" s="165">
        <f t="shared" si="50"/>
        <v>0</v>
      </c>
      <c r="AI549" s="165">
        <f t="shared" si="51"/>
        <v>1</v>
      </c>
      <c r="AJ549" s="165">
        <f t="shared" si="52"/>
        <v>1</v>
      </c>
    </row>
    <row r="550" spans="1:36" x14ac:dyDescent="0.25">
      <c r="A550" s="47">
        <v>545</v>
      </c>
      <c r="C550" s="100">
        <v>6.3096848601721378E-3</v>
      </c>
      <c r="D550" s="100">
        <v>1.024989205948609E-2</v>
      </c>
      <c r="E550" s="100">
        <v>2.0460790480436586E-4</v>
      </c>
      <c r="F550" s="100">
        <v>0</v>
      </c>
      <c r="G550" s="100">
        <v>0.04</v>
      </c>
      <c r="H550" s="100">
        <v>3.7417663718882443E-2</v>
      </c>
      <c r="I550" s="100">
        <v>2.5496231708073913E-2</v>
      </c>
      <c r="J550" s="100">
        <v>7.1214038276825598E-3</v>
      </c>
      <c r="K550" s="100">
        <v>5.7682820038231775E-3</v>
      </c>
      <c r="L550" s="148">
        <v>92.438280187714923</v>
      </c>
      <c r="M550" s="148">
        <v>120</v>
      </c>
      <c r="N550" s="148">
        <v>548</v>
      </c>
      <c r="O550" s="148">
        <v>9132</v>
      </c>
      <c r="P550" s="148">
        <v>100</v>
      </c>
      <c r="Q550" s="148">
        <v>25</v>
      </c>
      <c r="R550" s="100">
        <v>0.79423720405268727</v>
      </c>
      <c r="S550" s="100">
        <v>0.82814818595433259</v>
      </c>
      <c r="T550" s="100">
        <v>0.2702607709863814</v>
      </c>
      <c r="U550" s="100">
        <v>0.99701564464821579</v>
      </c>
      <c r="W550" s="148">
        <v>15.348136479511849</v>
      </c>
      <c r="X550" s="149">
        <v>573.35134090412407</v>
      </c>
      <c r="Y550" s="149">
        <v>15.438663671079613</v>
      </c>
      <c r="Z550" s="149">
        <v>642.66794929492801</v>
      </c>
      <c r="AA550" s="149">
        <v>9.052719156776412E-2</v>
      </c>
      <c r="AB550" s="149">
        <v>69.316608390803935</v>
      </c>
      <c r="AD550" s="163">
        <f t="shared" si="48"/>
        <v>1534240.2966102809</v>
      </c>
      <c r="AE550" s="163">
        <f t="shared" si="53"/>
        <v>1543223.6991586664</v>
      </c>
      <c r="AF550" s="163">
        <f t="shared" si="49"/>
        <v>8983.4025483856076</v>
      </c>
      <c r="AH550" s="165">
        <f t="shared" si="50"/>
        <v>0</v>
      </c>
      <c r="AI550" s="165">
        <f t="shared" si="51"/>
        <v>1</v>
      </c>
      <c r="AJ550" s="165">
        <f t="shared" si="52"/>
        <v>1</v>
      </c>
    </row>
    <row r="551" spans="1:36" x14ac:dyDescent="0.25">
      <c r="A551" s="47">
        <v>546</v>
      </c>
      <c r="C551" s="100">
        <v>5.7869082151221773E-3</v>
      </c>
      <c r="D551" s="100">
        <v>1.1178022318251239E-2</v>
      </c>
      <c r="E551" s="100">
        <v>5.2237794545517691E-4</v>
      </c>
      <c r="F551" s="100">
        <v>0</v>
      </c>
      <c r="G551" s="100">
        <v>0.04</v>
      </c>
      <c r="H551" s="100">
        <v>3.7417663718882443E-2</v>
      </c>
      <c r="I551" s="100">
        <v>2.5496231708073913E-2</v>
      </c>
      <c r="J551" s="100">
        <v>7.1214038276825598E-3</v>
      </c>
      <c r="K551" s="100">
        <v>5.7682820038231775E-3</v>
      </c>
      <c r="L551" s="148">
        <v>92.438280187714923</v>
      </c>
      <c r="M551" s="148">
        <v>120</v>
      </c>
      <c r="N551" s="148">
        <v>548</v>
      </c>
      <c r="O551" s="148">
        <v>9132</v>
      </c>
      <c r="P551" s="148">
        <v>100</v>
      </c>
      <c r="Q551" s="148">
        <v>25</v>
      </c>
      <c r="R551" s="100">
        <v>0.64454365955240256</v>
      </c>
      <c r="S551" s="100">
        <v>0.9987175912797126</v>
      </c>
      <c r="T551" s="100">
        <v>0.54133447724113704</v>
      </c>
      <c r="U551" s="100">
        <v>1.270651280059679E-2</v>
      </c>
      <c r="W551" s="148">
        <v>14.620447737106602</v>
      </c>
      <c r="X551" s="149">
        <v>469.50665908650689</v>
      </c>
      <c r="Y551" s="149">
        <v>14.645374354801678</v>
      </c>
      <c r="Z551" s="149">
        <v>596.50069447541875</v>
      </c>
      <c r="AA551" s="149">
        <v>2.4926617695076203E-2</v>
      </c>
      <c r="AB551" s="149">
        <v>126.99403538891187</v>
      </c>
      <c r="AD551" s="163">
        <f t="shared" si="48"/>
        <v>1461575.2670515736</v>
      </c>
      <c r="AE551" s="163">
        <f t="shared" si="53"/>
        <v>1463940.9347856925</v>
      </c>
      <c r="AF551" s="163">
        <f t="shared" si="49"/>
        <v>2365.6677341187083</v>
      </c>
      <c r="AH551" s="165">
        <f t="shared" si="50"/>
        <v>0</v>
      </c>
      <c r="AI551" s="165">
        <f t="shared" si="51"/>
        <v>1</v>
      </c>
      <c r="AJ551" s="165">
        <f t="shared" si="52"/>
        <v>1</v>
      </c>
    </row>
    <row r="552" spans="1:36" x14ac:dyDescent="0.25">
      <c r="A552" s="47">
        <v>547</v>
      </c>
      <c r="C552" s="100">
        <v>5.5716493941607714E-3</v>
      </c>
      <c r="D552" s="100">
        <v>1.075012529737893E-2</v>
      </c>
      <c r="E552" s="100">
        <v>4.0407422658530192E-5</v>
      </c>
      <c r="F552" s="100">
        <v>0</v>
      </c>
      <c r="G552" s="100">
        <v>0.04</v>
      </c>
      <c r="H552" s="100">
        <v>3.7417663718882443E-2</v>
      </c>
      <c r="I552" s="100">
        <v>2.5496231708073913E-2</v>
      </c>
      <c r="J552" s="100">
        <v>7.1214038276825598E-3</v>
      </c>
      <c r="K552" s="100">
        <v>5.7682820038231775E-3</v>
      </c>
      <c r="L552" s="148">
        <v>92.438280187714923</v>
      </c>
      <c r="M552" s="148">
        <v>120</v>
      </c>
      <c r="N552" s="148">
        <v>548</v>
      </c>
      <c r="O552" s="148">
        <v>9132</v>
      </c>
      <c r="P552" s="148">
        <v>100</v>
      </c>
      <c r="Q552" s="148">
        <v>25</v>
      </c>
      <c r="R552" s="100">
        <v>0.82479990787226887</v>
      </c>
      <c r="S552" s="100">
        <v>0.96114654534087873</v>
      </c>
      <c r="T552" s="100">
        <v>3.7011975468886683E-3</v>
      </c>
      <c r="U552" s="100">
        <v>3.5502487722176138E-3</v>
      </c>
      <c r="W552" s="148">
        <v>15.037743601313371</v>
      </c>
      <c r="X552" s="149">
        <v>574.80153668032642</v>
      </c>
      <c r="Y552" s="149">
        <v>15.065623032072148</v>
      </c>
      <c r="Z552" s="149">
        <v>671.30613681995067</v>
      </c>
      <c r="AA552" s="149">
        <v>2.7879430758776635E-2</v>
      </c>
      <c r="AB552" s="149">
        <v>96.504600139624245</v>
      </c>
      <c r="AD552" s="163">
        <f t="shared" si="48"/>
        <v>1503199.5585946566</v>
      </c>
      <c r="AE552" s="163">
        <f t="shared" si="53"/>
        <v>1505890.9970703947</v>
      </c>
      <c r="AF552" s="163">
        <f t="shared" si="49"/>
        <v>2691.4384757380394</v>
      </c>
      <c r="AH552" s="165">
        <f t="shared" si="50"/>
        <v>0</v>
      </c>
      <c r="AI552" s="165">
        <f t="shared" si="51"/>
        <v>1</v>
      </c>
      <c r="AJ552" s="165">
        <f t="shared" si="52"/>
        <v>1</v>
      </c>
    </row>
    <row r="553" spans="1:36" x14ac:dyDescent="0.25">
      <c r="A553" s="47">
        <v>548</v>
      </c>
      <c r="C553" s="100">
        <v>5.6666916134737733E-3</v>
      </c>
      <c r="D553" s="100">
        <v>1.3284457331388055E-2</v>
      </c>
      <c r="E553" s="100">
        <v>1.7848735966707885E-4</v>
      </c>
      <c r="F553" s="100">
        <v>0</v>
      </c>
      <c r="G553" s="100">
        <v>0.04</v>
      </c>
      <c r="H553" s="100">
        <v>3.7417663718882443E-2</v>
      </c>
      <c r="I553" s="100">
        <v>2.5496231708073913E-2</v>
      </c>
      <c r="J553" s="100">
        <v>7.1214038276825598E-3</v>
      </c>
      <c r="K553" s="100">
        <v>5.7682820038231775E-3</v>
      </c>
      <c r="L553" s="148">
        <v>92.438280187714923</v>
      </c>
      <c r="M553" s="148">
        <v>120</v>
      </c>
      <c r="N553" s="148">
        <v>548</v>
      </c>
      <c r="O553" s="148">
        <v>9132</v>
      </c>
      <c r="P553" s="148">
        <v>100</v>
      </c>
      <c r="Q553" s="148">
        <v>25</v>
      </c>
      <c r="R553" s="100">
        <v>0.59055193316484644</v>
      </c>
      <c r="S553" s="100">
        <v>6.5897718603713837E-2</v>
      </c>
      <c r="T553" s="100">
        <v>0.38170489590123274</v>
      </c>
      <c r="U553" s="100">
        <v>8.4283939285212688E-6</v>
      </c>
      <c r="W553" s="148">
        <v>14.827192889808051</v>
      </c>
      <c r="X553" s="149">
        <v>517.66301346958551</v>
      </c>
      <c r="Y553" s="149">
        <v>14.868704715241064</v>
      </c>
      <c r="Z553" s="149">
        <v>613.24661687218452</v>
      </c>
      <c r="AA553" s="149">
        <v>4.1511825433012461E-2</v>
      </c>
      <c r="AB553" s="149">
        <v>95.58360340259901</v>
      </c>
      <c r="AD553" s="163">
        <f t="shared" si="48"/>
        <v>1482201.6259673354</v>
      </c>
      <c r="AE553" s="163">
        <f t="shared" si="53"/>
        <v>1486257.2249072341</v>
      </c>
      <c r="AF553" s="163">
        <f t="shared" si="49"/>
        <v>4055.5989398986476</v>
      </c>
      <c r="AH553" s="165">
        <f t="shared" si="50"/>
        <v>0</v>
      </c>
      <c r="AI553" s="165">
        <f t="shared" si="51"/>
        <v>1</v>
      </c>
      <c r="AJ553" s="165">
        <f t="shared" si="52"/>
        <v>1</v>
      </c>
    </row>
    <row r="554" spans="1:36" x14ac:dyDescent="0.25">
      <c r="A554" s="47">
        <v>549</v>
      </c>
      <c r="C554" s="100">
        <v>9.7973560612947264E-3</v>
      </c>
      <c r="D554" s="100">
        <v>1.1863614061703442E-2</v>
      </c>
      <c r="E554" s="100">
        <v>5.0115528009303995E-7</v>
      </c>
      <c r="F554" s="100">
        <v>0</v>
      </c>
      <c r="G554" s="100">
        <v>0.04</v>
      </c>
      <c r="H554" s="100">
        <v>3.7417663718882443E-2</v>
      </c>
      <c r="I554" s="100">
        <v>2.5496231708073913E-2</v>
      </c>
      <c r="J554" s="100">
        <v>7.1214038276825598E-3</v>
      </c>
      <c r="K554" s="100">
        <v>5.7682820038231775E-3</v>
      </c>
      <c r="L554" s="148">
        <v>92.438280187714923</v>
      </c>
      <c r="M554" s="148">
        <v>120</v>
      </c>
      <c r="N554" s="148">
        <v>548</v>
      </c>
      <c r="O554" s="148">
        <v>9132</v>
      </c>
      <c r="P554" s="148">
        <v>100</v>
      </c>
      <c r="Q554" s="148">
        <v>25</v>
      </c>
      <c r="R554" s="100">
        <v>0.38684319253919897</v>
      </c>
      <c r="S554" s="100">
        <v>9.6828984701628675E-3</v>
      </c>
      <c r="T554" s="100">
        <v>0.19954830494463449</v>
      </c>
      <c r="U554" s="100">
        <v>9.7257884924013771E-2</v>
      </c>
      <c r="W554" s="148">
        <v>13.731858663744148</v>
      </c>
      <c r="X554" s="149">
        <v>560.85073330113926</v>
      </c>
      <c r="Y554" s="149">
        <v>13.759328489545501</v>
      </c>
      <c r="Z554" s="149">
        <v>604.20678876419083</v>
      </c>
      <c r="AA554" s="149">
        <v>2.7469825801352599E-2</v>
      </c>
      <c r="AB554" s="149">
        <v>43.356055463051575</v>
      </c>
      <c r="AD554" s="163">
        <f t="shared" si="48"/>
        <v>1372625.0156411137</v>
      </c>
      <c r="AE554" s="163">
        <f t="shared" si="53"/>
        <v>1375328.6421657859</v>
      </c>
      <c r="AF554" s="163">
        <f t="shared" si="49"/>
        <v>2703.6265246722082</v>
      </c>
      <c r="AH554" s="165">
        <f t="shared" si="50"/>
        <v>0</v>
      </c>
      <c r="AI554" s="165">
        <f t="shared" si="51"/>
        <v>1</v>
      </c>
      <c r="AJ554" s="165">
        <f t="shared" si="52"/>
        <v>1</v>
      </c>
    </row>
    <row r="555" spans="1:36" x14ac:dyDescent="0.25">
      <c r="A555" s="47">
        <v>550</v>
      </c>
      <c r="C555" s="100">
        <v>8.6158574538041099E-3</v>
      </c>
      <c r="D555" s="100">
        <v>1.0841944776848422E-2</v>
      </c>
      <c r="E555" s="100">
        <v>2.8374438463463214E-4</v>
      </c>
      <c r="F555" s="100">
        <v>0</v>
      </c>
      <c r="G555" s="100">
        <v>0.04</v>
      </c>
      <c r="H555" s="100">
        <v>3.7417663718882443E-2</v>
      </c>
      <c r="I555" s="100">
        <v>2.5496231708073913E-2</v>
      </c>
      <c r="J555" s="100">
        <v>7.1214038276825598E-3</v>
      </c>
      <c r="K555" s="100">
        <v>5.7682820038231775E-3</v>
      </c>
      <c r="L555" s="148">
        <v>92.438280187714923</v>
      </c>
      <c r="M555" s="148">
        <v>120</v>
      </c>
      <c r="N555" s="148">
        <v>548</v>
      </c>
      <c r="O555" s="148">
        <v>9132</v>
      </c>
      <c r="P555" s="148">
        <v>100</v>
      </c>
      <c r="Q555" s="148">
        <v>25</v>
      </c>
      <c r="R555" s="100">
        <v>0.58342028374740118</v>
      </c>
      <c r="S555" s="100">
        <v>0.25395047231163709</v>
      </c>
      <c r="T555" s="100">
        <v>0.94301406130234167</v>
      </c>
      <c r="U555" s="100">
        <v>2.4550150471116853E-3</v>
      </c>
      <c r="W555" s="148">
        <v>14.412037251614901</v>
      </c>
      <c r="X555" s="149">
        <v>483.94796355196843</v>
      </c>
      <c r="Y555" s="149">
        <v>14.430861544190902</v>
      </c>
      <c r="Z555" s="149">
        <v>596.5314611885849</v>
      </c>
      <c r="AA555" s="149">
        <v>1.8824292576001156E-2</v>
      </c>
      <c r="AB555" s="149">
        <v>112.58349763661647</v>
      </c>
      <c r="AD555" s="163">
        <f t="shared" si="48"/>
        <v>1440719.7771979379</v>
      </c>
      <c r="AE555" s="163">
        <f t="shared" si="53"/>
        <v>1442489.6229579016</v>
      </c>
      <c r="AF555" s="163">
        <f t="shared" si="49"/>
        <v>1769.8457599634989</v>
      </c>
      <c r="AH555" s="165">
        <f t="shared" si="50"/>
        <v>0</v>
      </c>
      <c r="AI555" s="165">
        <f t="shared" si="51"/>
        <v>1</v>
      </c>
      <c r="AJ555" s="165">
        <f t="shared" si="52"/>
        <v>1</v>
      </c>
    </row>
    <row r="556" spans="1:36" x14ac:dyDescent="0.25">
      <c r="A556" s="47">
        <v>551</v>
      </c>
      <c r="C556" s="100">
        <v>6.7599840309759962E-3</v>
      </c>
      <c r="D556" s="100">
        <v>1.0823880711183292E-2</v>
      </c>
      <c r="E556" s="100">
        <v>4.9413685394298304E-6</v>
      </c>
      <c r="F556" s="100">
        <v>0</v>
      </c>
      <c r="G556" s="100">
        <v>0.04</v>
      </c>
      <c r="H556" s="100">
        <v>3.7417663718882443E-2</v>
      </c>
      <c r="I556" s="100">
        <v>2.5496231708073913E-2</v>
      </c>
      <c r="J556" s="100">
        <v>7.1214038276825598E-3</v>
      </c>
      <c r="K556" s="100">
        <v>5.7682820038231775E-3</v>
      </c>
      <c r="L556" s="148">
        <v>92.438280187714923</v>
      </c>
      <c r="M556" s="148">
        <v>120</v>
      </c>
      <c r="N556" s="148">
        <v>548</v>
      </c>
      <c r="O556" s="148">
        <v>9132</v>
      </c>
      <c r="P556" s="148">
        <v>100</v>
      </c>
      <c r="Q556" s="148">
        <v>25</v>
      </c>
      <c r="R556" s="100">
        <v>0.56995929286454783</v>
      </c>
      <c r="S556" s="100">
        <v>0.30586385808048944</v>
      </c>
      <c r="T556" s="100">
        <v>0.21117904075758354</v>
      </c>
      <c r="U556" s="100">
        <v>8.0700012929298924E-3</v>
      </c>
      <c r="W556" s="148">
        <v>15.445079132817847</v>
      </c>
      <c r="X556" s="149">
        <v>455.51712878881682</v>
      </c>
      <c r="Y556" s="149">
        <v>15.493366923141753</v>
      </c>
      <c r="Z556" s="149">
        <v>595.02042548705572</v>
      </c>
      <c r="AA556" s="149">
        <v>4.8287790323906066E-2</v>
      </c>
      <c r="AB556" s="149">
        <v>139.5032966982389</v>
      </c>
      <c r="AD556" s="163">
        <f t="shared" si="48"/>
        <v>1544052.3961529958</v>
      </c>
      <c r="AE556" s="163">
        <f t="shared" si="53"/>
        <v>1548741.6718886883</v>
      </c>
      <c r="AF556" s="163">
        <f t="shared" si="49"/>
        <v>4689.2757356923676</v>
      </c>
      <c r="AH556" s="165">
        <f t="shared" si="50"/>
        <v>0</v>
      </c>
      <c r="AI556" s="165">
        <f t="shared" si="51"/>
        <v>1</v>
      </c>
      <c r="AJ556" s="165">
        <f t="shared" si="52"/>
        <v>1</v>
      </c>
    </row>
    <row r="557" spans="1:36" x14ac:dyDescent="0.25">
      <c r="A557" s="47">
        <v>552</v>
      </c>
      <c r="C557" s="100">
        <v>3.8280312228551523E-3</v>
      </c>
      <c r="D557" s="100">
        <v>1.392440247215021E-2</v>
      </c>
      <c r="E557" s="100">
        <v>1.3537039211897195E-4</v>
      </c>
      <c r="F557" s="100">
        <v>0</v>
      </c>
      <c r="G557" s="100">
        <v>0.04</v>
      </c>
      <c r="H557" s="100">
        <v>3.7417663718882443E-2</v>
      </c>
      <c r="I557" s="100">
        <v>2.5496231708073913E-2</v>
      </c>
      <c r="J557" s="100">
        <v>7.1214038276825598E-3</v>
      </c>
      <c r="K557" s="100">
        <v>5.7682820038231775E-3</v>
      </c>
      <c r="L557" s="148">
        <v>92.438280187714923</v>
      </c>
      <c r="M557" s="148">
        <v>120</v>
      </c>
      <c r="N557" s="148">
        <v>548</v>
      </c>
      <c r="O557" s="148">
        <v>9132</v>
      </c>
      <c r="P557" s="148">
        <v>100</v>
      </c>
      <c r="Q557" s="148">
        <v>25</v>
      </c>
      <c r="R557" s="100">
        <v>0.63961199476859076</v>
      </c>
      <c r="S557" s="100">
        <v>0.55933114302870102</v>
      </c>
      <c r="T557" s="100">
        <v>0.64398703650773648</v>
      </c>
      <c r="U557" s="100">
        <v>0.32085560974204719</v>
      </c>
      <c r="W557" s="148">
        <v>15.519282167792015</v>
      </c>
      <c r="X557" s="149">
        <v>477.86718400888935</v>
      </c>
      <c r="Y557" s="149">
        <v>15.575869838205739</v>
      </c>
      <c r="Z557" s="149">
        <v>599.41504630572729</v>
      </c>
      <c r="AA557" s="149">
        <v>5.6587670413723146E-2</v>
      </c>
      <c r="AB557" s="149">
        <v>121.54786229683793</v>
      </c>
      <c r="AD557" s="163">
        <f t="shared" si="48"/>
        <v>1551450.3495951926</v>
      </c>
      <c r="AE557" s="163">
        <f t="shared" si="53"/>
        <v>1556987.5687742683</v>
      </c>
      <c r="AF557" s="163">
        <f t="shared" si="49"/>
        <v>5537.2191790754769</v>
      </c>
      <c r="AH557" s="165">
        <f t="shared" si="50"/>
        <v>0</v>
      </c>
      <c r="AI557" s="165">
        <f t="shared" si="51"/>
        <v>1</v>
      </c>
      <c r="AJ557" s="165">
        <f t="shared" si="52"/>
        <v>1</v>
      </c>
    </row>
    <row r="558" spans="1:36" x14ac:dyDescent="0.25">
      <c r="A558" s="47">
        <v>553</v>
      </c>
      <c r="C558" s="100">
        <v>6.2982902164441246E-3</v>
      </c>
      <c r="D558" s="100">
        <v>1.0648394657708702E-2</v>
      </c>
      <c r="E558" s="100">
        <v>4.7345188569214436E-4</v>
      </c>
      <c r="F558" s="100">
        <v>0</v>
      </c>
      <c r="G558" s="100">
        <v>0.04</v>
      </c>
      <c r="H558" s="100">
        <v>3.7417663718882443E-2</v>
      </c>
      <c r="I558" s="100">
        <v>2.5496231708073913E-2</v>
      </c>
      <c r="J558" s="100">
        <v>7.1214038276825598E-3</v>
      </c>
      <c r="K558" s="100">
        <v>5.7682820038231775E-3</v>
      </c>
      <c r="L558" s="148">
        <v>92.438280187714923</v>
      </c>
      <c r="M558" s="148">
        <v>120</v>
      </c>
      <c r="N558" s="148">
        <v>548</v>
      </c>
      <c r="O558" s="148">
        <v>9132</v>
      </c>
      <c r="P558" s="148">
        <v>100</v>
      </c>
      <c r="Q558" s="148">
        <v>25</v>
      </c>
      <c r="R558" s="100">
        <v>0.55903282930824205</v>
      </c>
      <c r="S558" s="100">
        <v>0.99639602317692222</v>
      </c>
      <c r="T558" s="100">
        <v>6.0795135022558816E-2</v>
      </c>
      <c r="U558" s="100">
        <v>9.7824328784221529E-4</v>
      </c>
      <c r="W558" s="148">
        <v>15.477522748599714</v>
      </c>
      <c r="X558" s="149">
        <v>526.90022169115639</v>
      </c>
      <c r="Y558" s="149">
        <v>15.524617944466804</v>
      </c>
      <c r="Z558" s="149">
        <v>612.56493890370291</v>
      </c>
      <c r="AA558" s="149">
        <v>4.7095195867090212E-2</v>
      </c>
      <c r="AB558" s="149">
        <v>85.66471721254652</v>
      </c>
      <c r="AD558" s="163">
        <f t="shared" si="48"/>
        <v>1547225.3746382801</v>
      </c>
      <c r="AE558" s="163">
        <f t="shared" si="53"/>
        <v>1551849.2295077767</v>
      </c>
      <c r="AF558" s="163">
        <f t="shared" si="49"/>
        <v>4623.8548694964747</v>
      </c>
      <c r="AH558" s="165">
        <f t="shared" si="50"/>
        <v>0</v>
      </c>
      <c r="AI558" s="165">
        <f t="shared" si="51"/>
        <v>1</v>
      </c>
      <c r="AJ558" s="165">
        <f t="shared" si="52"/>
        <v>1</v>
      </c>
    </row>
    <row r="559" spans="1:36" x14ac:dyDescent="0.25">
      <c r="A559" s="47">
        <v>554</v>
      </c>
      <c r="C559" s="100">
        <v>5.3078773919499368E-3</v>
      </c>
      <c r="D559" s="100">
        <v>1.6366774666596307E-2</v>
      </c>
      <c r="E559" s="100">
        <v>2.8462004589317689E-7</v>
      </c>
      <c r="F559" s="100">
        <v>0</v>
      </c>
      <c r="G559" s="100">
        <v>0.04</v>
      </c>
      <c r="H559" s="100">
        <v>3.7417663718882443E-2</v>
      </c>
      <c r="I559" s="100">
        <v>2.5496231708073913E-2</v>
      </c>
      <c r="J559" s="100">
        <v>7.1214038276825598E-3</v>
      </c>
      <c r="K559" s="100">
        <v>5.7682820038231775E-3</v>
      </c>
      <c r="L559" s="148">
        <v>92.438280187714923</v>
      </c>
      <c r="M559" s="148">
        <v>120</v>
      </c>
      <c r="N559" s="148">
        <v>548</v>
      </c>
      <c r="O559" s="148">
        <v>9132</v>
      </c>
      <c r="P559" s="148">
        <v>100</v>
      </c>
      <c r="Q559" s="148">
        <v>25</v>
      </c>
      <c r="R559" s="100">
        <v>0.75530249455057852</v>
      </c>
      <c r="S559" s="100">
        <v>0.95392114702957365</v>
      </c>
      <c r="T559" s="100">
        <v>0.98784632218977209</v>
      </c>
      <c r="U559" s="100">
        <v>0.2119220207394894</v>
      </c>
      <c r="W559" s="148">
        <v>14.412045382569762</v>
      </c>
      <c r="X559" s="149">
        <v>552.96201158879057</v>
      </c>
      <c r="Y559" s="149">
        <v>14.446912040614167</v>
      </c>
      <c r="Z559" s="149">
        <v>620.02782210499902</v>
      </c>
      <c r="AA559" s="149">
        <v>3.4866658044405696E-2</v>
      </c>
      <c r="AB559" s="149">
        <v>67.065810516208444</v>
      </c>
      <c r="AD559" s="163">
        <f t="shared" si="48"/>
        <v>1440651.5762453873</v>
      </c>
      <c r="AE559" s="163">
        <f t="shared" si="53"/>
        <v>1444071.1762393117</v>
      </c>
      <c r="AF559" s="163">
        <f t="shared" si="49"/>
        <v>3419.5999939243611</v>
      </c>
      <c r="AH559" s="165">
        <f t="shared" si="50"/>
        <v>0</v>
      </c>
      <c r="AI559" s="165">
        <f t="shared" si="51"/>
        <v>1</v>
      </c>
      <c r="AJ559" s="165">
        <f t="shared" si="52"/>
        <v>1</v>
      </c>
    </row>
    <row r="560" spans="1:36" x14ac:dyDescent="0.25">
      <c r="A560" s="47">
        <v>555</v>
      </c>
      <c r="C560" s="100">
        <v>4.5642688952578902E-3</v>
      </c>
      <c r="D560" s="100">
        <v>1.1627330015855475E-2</v>
      </c>
      <c r="E560" s="100">
        <v>3.2857514576212221E-4</v>
      </c>
      <c r="F560" s="100">
        <v>0</v>
      </c>
      <c r="G560" s="100">
        <v>0.04</v>
      </c>
      <c r="H560" s="100">
        <v>3.7417663718882443E-2</v>
      </c>
      <c r="I560" s="100">
        <v>2.5496231708073913E-2</v>
      </c>
      <c r="J560" s="100">
        <v>7.1214038276825598E-3</v>
      </c>
      <c r="K560" s="100">
        <v>5.7682820038231775E-3</v>
      </c>
      <c r="L560" s="148">
        <v>92.438280187714923</v>
      </c>
      <c r="M560" s="148">
        <v>120</v>
      </c>
      <c r="N560" s="148">
        <v>548</v>
      </c>
      <c r="O560" s="148">
        <v>9132</v>
      </c>
      <c r="P560" s="148">
        <v>100</v>
      </c>
      <c r="Q560" s="148">
        <v>25</v>
      </c>
      <c r="R560" s="100">
        <v>0.74313347246613182</v>
      </c>
      <c r="S560" s="100">
        <v>0.99904119082772702</v>
      </c>
      <c r="T560" s="100">
        <v>0.49959467552182346</v>
      </c>
      <c r="U560" s="100">
        <v>8.9831086783801906E-3</v>
      </c>
      <c r="W560" s="148">
        <v>15.00820630590299</v>
      </c>
      <c r="X560" s="149">
        <v>467.54069534841204</v>
      </c>
      <c r="Y560" s="149">
        <v>15.058565116292778</v>
      </c>
      <c r="Z560" s="149">
        <v>591.97362142080533</v>
      </c>
      <c r="AA560" s="149">
        <v>5.0358810389788289E-2</v>
      </c>
      <c r="AB560" s="149">
        <v>124.43292607239329</v>
      </c>
      <c r="AD560" s="163">
        <f t="shared" si="48"/>
        <v>1500353.0898949504</v>
      </c>
      <c r="AE560" s="163">
        <f t="shared" si="53"/>
        <v>1505264.538007857</v>
      </c>
      <c r="AF560" s="163">
        <f t="shared" si="49"/>
        <v>4911.4481129064352</v>
      </c>
      <c r="AH560" s="165">
        <f t="shared" si="50"/>
        <v>0</v>
      </c>
      <c r="AI560" s="165">
        <f t="shared" si="51"/>
        <v>1</v>
      </c>
      <c r="AJ560" s="165">
        <f t="shared" si="52"/>
        <v>1</v>
      </c>
    </row>
    <row r="561" spans="1:36" x14ac:dyDescent="0.25">
      <c r="A561" s="47">
        <v>556</v>
      </c>
      <c r="C561" s="100">
        <v>6.4185713715378956E-3</v>
      </c>
      <c r="D561" s="100">
        <v>1.6651231553644785E-2</v>
      </c>
      <c r="E561" s="100">
        <v>2.0600524886416061E-4</v>
      </c>
      <c r="F561" s="100">
        <v>0</v>
      </c>
      <c r="G561" s="100">
        <v>0.04</v>
      </c>
      <c r="H561" s="100">
        <v>3.7417663718882443E-2</v>
      </c>
      <c r="I561" s="100">
        <v>2.5496231708073913E-2</v>
      </c>
      <c r="J561" s="100">
        <v>7.1214038276825598E-3</v>
      </c>
      <c r="K561" s="100">
        <v>5.7682820038231775E-3</v>
      </c>
      <c r="L561" s="148">
        <v>92.438280187714923</v>
      </c>
      <c r="M561" s="148">
        <v>120</v>
      </c>
      <c r="N561" s="148">
        <v>548</v>
      </c>
      <c r="O561" s="148">
        <v>9132</v>
      </c>
      <c r="P561" s="148">
        <v>100</v>
      </c>
      <c r="Q561" s="148">
        <v>25</v>
      </c>
      <c r="R561" s="100">
        <v>0.50229245376614051</v>
      </c>
      <c r="S561" s="100">
        <v>0.17801925202935406</v>
      </c>
      <c r="T561" s="100">
        <v>6.9949347446013305E-2</v>
      </c>
      <c r="U561" s="100">
        <v>1.3738591744604988E-14</v>
      </c>
      <c r="W561" s="148">
        <v>15.016321478782228</v>
      </c>
      <c r="X561" s="149">
        <v>515.66123037244392</v>
      </c>
      <c r="Y561" s="149">
        <v>15.049790751143718</v>
      </c>
      <c r="Z561" s="149">
        <v>618.40874366897356</v>
      </c>
      <c r="AA561" s="149">
        <v>3.3469272361489999E-2</v>
      </c>
      <c r="AB561" s="149">
        <v>102.74751329652963</v>
      </c>
      <c r="AD561" s="163">
        <f t="shared" si="48"/>
        <v>1501116.4866478504</v>
      </c>
      <c r="AE561" s="163">
        <f t="shared" si="53"/>
        <v>1504360.6663707027</v>
      </c>
      <c r="AF561" s="163">
        <f t="shared" si="49"/>
        <v>3244.1797228524701</v>
      </c>
      <c r="AH561" s="165">
        <f t="shared" si="50"/>
        <v>0</v>
      </c>
      <c r="AI561" s="165">
        <f t="shared" si="51"/>
        <v>1</v>
      </c>
      <c r="AJ561" s="165">
        <f t="shared" si="52"/>
        <v>1</v>
      </c>
    </row>
    <row r="562" spans="1:36" x14ac:dyDescent="0.25">
      <c r="A562" s="47">
        <v>557</v>
      </c>
      <c r="C562" s="100">
        <v>3.7603697305484611E-3</v>
      </c>
      <c r="D562" s="100">
        <v>1.1601887712611836E-2</v>
      </c>
      <c r="E562" s="100">
        <v>6.3164667312864964E-4</v>
      </c>
      <c r="F562" s="100">
        <v>0</v>
      </c>
      <c r="G562" s="100">
        <v>0.04</v>
      </c>
      <c r="H562" s="100">
        <v>3.7417663718882443E-2</v>
      </c>
      <c r="I562" s="100">
        <v>2.5496231708073913E-2</v>
      </c>
      <c r="J562" s="100">
        <v>7.1214038276825598E-3</v>
      </c>
      <c r="K562" s="100">
        <v>5.7682820038231775E-3</v>
      </c>
      <c r="L562" s="148">
        <v>92.438280187714923</v>
      </c>
      <c r="M562" s="148">
        <v>120</v>
      </c>
      <c r="N562" s="148">
        <v>548</v>
      </c>
      <c r="O562" s="148">
        <v>9132</v>
      </c>
      <c r="P562" s="148">
        <v>100</v>
      </c>
      <c r="Q562" s="148">
        <v>25</v>
      </c>
      <c r="R562" s="100">
        <v>0.58374110523481115</v>
      </c>
      <c r="S562" s="100">
        <v>0.99984957950287834</v>
      </c>
      <c r="T562" s="100">
        <v>4.8807539627717583E-2</v>
      </c>
      <c r="U562" s="100">
        <v>0.99448116694787037</v>
      </c>
      <c r="W562" s="148">
        <v>15.195178615967235</v>
      </c>
      <c r="X562" s="149">
        <v>466.20364493693512</v>
      </c>
      <c r="Y562" s="149">
        <v>15.263136533387476</v>
      </c>
      <c r="Z562" s="149">
        <v>595.70806616885159</v>
      </c>
      <c r="AA562" s="149">
        <v>6.7957917420240932E-2</v>
      </c>
      <c r="AB562" s="149">
        <v>129.50442123191647</v>
      </c>
      <c r="AD562" s="163">
        <f t="shared" si="48"/>
        <v>1519051.6579517866</v>
      </c>
      <c r="AE562" s="163">
        <f t="shared" si="53"/>
        <v>1525717.9452725786</v>
      </c>
      <c r="AF562" s="163">
        <f t="shared" si="49"/>
        <v>6666.2873207921766</v>
      </c>
      <c r="AH562" s="165">
        <f t="shared" si="50"/>
        <v>0</v>
      </c>
      <c r="AI562" s="165">
        <f t="shared" si="51"/>
        <v>1</v>
      </c>
      <c r="AJ562" s="165">
        <f t="shared" si="52"/>
        <v>1</v>
      </c>
    </row>
    <row r="563" spans="1:36" x14ac:dyDescent="0.25">
      <c r="A563" s="47">
        <v>558</v>
      </c>
      <c r="C563" s="100">
        <v>5.0516828770753907E-3</v>
      </c>
      <c r="D563" s="100">
        <v>8.4318529598959267E-3</v>
      </c>
      <c r="E563" s="100">
        <v>3.3683194374078962E-4</v>
      </c>
      <c r="F563" s="100">
        <v>0</v>
      </c>
      <c r="G563" s="100">
        <v>0.04</v>
      </c>
      <c r="H563" s="100">
        <v>3.7417663718882443E-2</v>
      </c>
      <c r="I563" s="100">
        <v>2.5496231708073913E-2</v>
      </c>
      <c r="J563" s="100">
        <v>7.1214038276825598E-3</v>
      </c>
      <c r="K563" s="100">
        <v>5.7682820038231775E-3</v>
      </c>
      <c r="L563" s="148">
        <v>92.438280187714923</v>
      </c>
      <c r="M563" s="148">
        <v>120</v>
      </c>
      <c r="N563" s="148">
        <v>548</v>
      </c>
      <c r="O563" s="148">
        <v>9132</v>
      </c>
      <c r="P563" s="148">
        <v>100</v>
      </c>
      <c r="Q563" s="148">
        <v>25</v>
      </c>
      <c r="R563" s="100">
        <v>0.44396525197939513</v>
      </c>
      <c r="S563" s="100">
        <v>0.9798247743380506</v>
      </c>
      <c r="T563" s="100">
        <v>0.25789705179680661</v>
      </c>
      <c r="U563" s="100">
        <v>9.2907213480718356E-5</v>
      </c>
      <c r="W563" s="148">
        <v>15.299992334375988</v>
      </c>
      <c r="X563" s="149">
        <v>618.06672415450794</v>
      </c>
      <c r="Y563" s="149">
        <v>15.365340294599635</v>
      </c>
      <c r="Z563" s="149">
        <v>626.65068665811521</v>
      </c>
      <c r="AA563" s="149">
        <v>6.5347960223647306E-2</v>
      </c>
      <c r="AB563" s="149">
        <v>8.5839625036072675</v>
      </c>
      <c r="AD563" s="163">
        <f t="shared" si="48"/>
        <v>1529381.1667134443</v>
      </c>
      <c r="AE563" s="163">
        <f t="shared" si="53"/>
        <v>1535907.3787733053</v>
      </c>
      <c r="AF563" s="163">
        <f t="shared" si="49"/>
        <v>6526.2120598611236</v>
      </c>
      <c r="AH563" s="165">
        <f t="shared" si="50"/>
        <v>0</v>
      </c>
      <c r="AI563" s="165">
        <f t="shared" si="51"/>
        <v>1</v>
      </c>
      <c r="AJ563" s="165">
        <f t="shared" si="52"/>
        <v>1</v>
      </c>
    </row>
    <row r="564" spans="1:36" x14ac:dyDescent="0.25">
      <c r="A564" s="47">
        <v>559</v>
      </c>
      <c r="C564" s="100">
        <v>6.3108274780595552E-3</v>
      </c>
      <c r="D564" s="100">
        <v>1.2051668537622295E-2</v>
      </c>
      <c r="E564" s="100">
        <v>2.6399096500107078E-4</v>
      </c>
      <c r="F564" s="100">
        <v>0</v>
      </c>
      <c r="G564" s="100">
        <v>0.04</v>
      </c>
      <c r="H564" s="100">
        <v>3.7417663718882443E-2</v>
      </c>
      <c r="I564" s="100">
        <v>2.5496231708073913E-2</v>
      </c>
      <c r="J564" s="100">
        <v>7.1214038276825598E-3</v>
      </c>
      <c r="K564" s="100">
        <v>5.7682820038231775E-3</v>
      </c>
      <c r="L564" s="148">
        <v>92.438280187714923</v>
      </c>
      <c r="M564" s="148">
        <v>120</v>
      </c>
      <c r="N564" s="148">
        <v>548</v>
      </c>
      <c r="O564" s="148">
        <v>9132</v>
      </c>
      <c r="P564" s="148">
        <v>100</v>
      </c>
      <c r="Q564" s="148">
        <v>25</v>
      </c>
      <c r="R564" s="100">
        <v>0.66207957343727619</v>
      </c>
      <c r="S564" s="100">
        <v>0.86408445949868196</v>
      </c>
      <c r="T564" s="100">
        <v>0.66557161178413538</v>
      </c>
      <c r="U564" s="100">
        <v>1.9592655193182069E-3</v>
      </c>
      <c r="W564" s="148">
        <v>14.656322380353481</v>
      </c>
      <c r="X564" s="149">
        <v>545.79759390304434</v>
      </c>
      <c r="Y564" s="149">
        <v>14.725755694448303</v>
      </c>
      <c r="Z564" s="149">
        <v>614.52616071690659</v>
      </c>
      <c r="AA564" s="149">
        <v>6.9433314094821341E-2</v>
      </c>
      <c r="AB564" s="149">
        <v>68.728566813862244</v>
      </c>
      <c r="AD564" s="163">
        <f t="shared" si="48"/>
        <v>1465086.4404414452</v>
      </c>
      <c r="AE564" s="163">
        <f t="shared" si="53"/>
        <v>1471961.0432841133</v>
      </c>
      <c r="AF564" s="163">
        <f t="shared" si="49"/>
        <v>6874.6028426682724</v>
      </c>
      <c r="AH564" s="165">
        <f t="shared" si="50"/>
        <v>0</v>
      </c>
      <c r="AI564" s="165">
        <f t="shared" si="51"/>
        <v>1</v>
      </c>
      <c r="AJ564" s="165">
        <f t="shared" si="52"/>
        <v>1</v>
      </c>
    </row>
    <row r="565" spans="1:36" x14ac:dyDescent="0.25">
      <c r="A565" s="47">
        <v>560</v>
      </c>
      <c r="C565" s="100">
        <v>5.4313020912342136E-3</v>
      </c>
      <c r="D565" s="100">
        <v>1.0245240186698607E-2</v>
      </c>
      <c r="E565" s="100">
        <v>1.8995361783757936E-4</v>
      </c>
      <c r="F565" s="100">
        <v>0</v>
      </c>
      <c r="G565" s="100">
        <v>0.04</v>
      </c>
      <c r="H565" s="100">
        <v>3.7417663718882443E-2</v>
      </c>
      <c r="I565" s="100">
        <v>2.5496231708073913E-2</v>
      </c>
      <c r="J565" s="100">
        <v>7.1214038276825598E-3</v>
      </c>
      <c r="K565" s="100">
        <v>5.7682820038231775E-3</v>
      </c>
      <c r="L565" s="148">
        <v>92.438280187714923</v>
      </c>
      <c r="M565" s="148">
        <v>120</v>
      </c>
      <c r="N565" s="148">
        <v>548</v>
      </c>
      <c r="O565" s="148">
        <v>9132</v>
      </c>
      <c r="P565" s="148">
        <v>100</v>
      </c>
      <c r="Q565" s="148">
        <v>25</v>
      </c>
      <c r="R565" s="100">
        <v>0.63937795174006662</v>
      </c>
      <c r="S565" s="100">
        <v>0.9857657207018915</v>
      </c>
      <c r="T565" s="100">
        <v>0.83553948404717659</v>
      </c>
      <c r="U565" s="100">
        <v>0.99484257670392728</v>
      </c>
      <c r="W565" s="148">
        <v>14.169254393871205</v>
      </c>
      <c r="X565" s="149">
        <v>468.38279461165308</v>
      </c>
      <c r="Y565" s="149">
        <v>14.207180789583148</v>
      </c>
      <c r="Z565" s="149">
        <v>592.00792410150962</v>
      </c>
      <c r="AA565" s="149">
        <v>3.7926395711943783E-2</v>
      </c>
      <c r="AB565" s="149">
        <v>123.62512948985653</v>
      </c>
      <c r="AD565" s="163">
        <f t="shared" si="48"/>
        <v>1416457.0565925089</v>
      </c>
      <c r="AE565" s="163">
        <f t="shared" si="53"/>
        <v>1420126.0710342133</v>
      </c>
      <c r="AF565" s="163">
        <f t="shared" si="49"/>
        <v>3669.0144417045217</v>
      </c>
      <c r="AH565" s="165">
        <f t="shared" si="50"/>
        <v>0</v>
      </c>
      <c r="AI565" s="165">
        <f t="shared" si="51"/>
        <v>1</v>
      </c>
      <c r="AJ565" s="165">
        <f t="shared" si="52"/>
        <v>1</v>
      </c>
    </row>
    <row r="566" spans="1:36" x14ac:dyDescent="0.25">
      <c r="A566" s="47">
        <v>561</v>
      </c>
      <c r="C566" s="100">
        <v>4.3513979840182097E-3</v>
      </c>
      <c r="D566" s="100">
        <v>1.1303620361041E-2</v>
      </c>
      <c r="E566" s="100">
        <v>4.921958671872254E-5</v>
      </c>
      <c r="F566" s="100">
        <v>0</v>
      </c>
      <c r="G566" s="100">
        <v>0.04</v>
      </c>
      <c r="H566" s="100">
        <v>3.7417663718882443E-2</v>
      </c>
      <c r="I566" s="100">
        <v>2.5496231708073913E-2</v>
      </c>
      <c r="J566" s="100">
        <v>7.1214038276825598E-3</v>
      </c>
      <c r="K566" s="100">
        <v>5.7682820038231775E-3</v>
      </c>
      <c r="L566" s="148">
        <v>92.438280187714923</v>
      </c>
      <c r="M566" s="148">
        <v>120</v>
      </c>
      <c r="N566" s="148">
        <v>548</v>
      </c>
      <c r="O566" s="148">
        <v>9132</v>
      </c>
      <c r="P566" s="148">
        <v>100</v>
      </c>
      <c r="Q566" s="148">
        <v>25</v>
      </c>
      <c r="R566" s="100">
        <v>0.82761131589780945</v>
      </c>
      <c r="S566" s="100">
        <v>0.98907695480726865</v>
      </c>
      <c r="T566" s="100">
        <v>0.98377906874670329</v>
      </c>
      <c r="U566" s="100">
        <v>2.3892750379834737E-3</v>
      </c>
      <c r="W566" s="148">
        <v>13.464446190926919</v>
      </c>
      <c r="X566" s="149">
        <v>549.37580531790843</v>
      </c>
      <c r="Y566" s="149">
        <v>13.483417428285479</v>
      </c>
      <c r="Z566" s="149">
        <v>654.08786467934067</v>
      </c>
      <c r="AA566" s="149">
        <v>1.8971237358559989E-2</v>
      </c>
      <c r="AB566" s="149">
        <v>104.71205936143224</v>
      </c>
      <c r="AD566" s="163">
        <f t="shared" si="48"/>
        <v>1345895.243287374</v>
      </c>
      <c r="AE566" s="163">
        <f t="shared" si="53"/>
        <v>1347687.6549638687</v>
      </c>
      <c r="AF566" s="163">
        <f t="shared" si="49"/>
        <v>1792.4116764945666</v>
      </c>
      <c r="AH566" s="165">
        <f t="shared" si="50"/>
        <v>0</v>
      </c>
      <c r="AI566" s="165">
        <f t="shared" si="51"/>
        <v>1</v>
      </c>
      <c r="AJ566" s="165">
        <f t="shared" si="52"/>
        <v>1</v>
      </c>
    </row>
    <row r="567" spans="1:36" x14ac:dyDescent="0.25">
      <c r="A567" s="47">
        <v>562</v>
      </c>
      <c r="C567" s="100">
        <v>5.6931705196329174E-3</v>
      </c>
      <c r="D567" s="100">
        <v>1.1984713998886676E-2</v>
      </c>
      <c r="E567" s="100">
        <v>1.0025050394016535E-5</v>
      </c>
      <c r="F567" s="100">
        <v>0</v>
      </c>
      <c r="G567" s="100">
        <v>0.04</v>
      </c>
      <c r="H567" s="100">
        <v>3.7417663718882443E-2</v>
      </c>
      <c r="I567" s="100">
        <v>2.5496231708073913E-2</v>
      </c>
      <c r="J567" s="100">
        <v>7.1214038276825598E-3</v>
      </c>
      <c r="K567" s="100">
        <v>5.7682820038231775E-3</v>
      </c>
      <c r="L567" s="148">
        <v>92.438280187714923</v>
      </c>
      <c r="M567" s="148">
        <v>120</v>
      </c>
      <c r="N567" s="148">
        <v>548</v>
      </c>
      <c r="O567" s="148">
        <v>9132</v>
      </c>
      <c r="P567" s="148">
        <v>100</v>
      </c>
      <c r="Q567" s="148">
        <v>25</v>
      </c>
      <c r="R567" s="100">
        <v>0.45921139652116272</v>
      </c>
      <c r="S567" s="100">
        <v>0.33286309503033606</v>
      </c>
      <c r="T567" s="100">
        <v>0.13903534531386771</v>
      </c>
      <c r="U567" s="100">
        <v>2.4124733577026103E-4</v>
      </c>
      <c r="W567" s="148">
        <v>13.2918672963388</v>
      </c>
      <c r="X567" s="149">
        <v>520.50082672321196</v>
      </c>
      <c r="Y567" s="149">
        <v>13.326278232633225</v>
      </c>
      <c r="Z567" s="149">
        <v>620.37034409050352</v>
      </c>
      <c r="AA567" s="149">
        <v>3.4410936294424488E-2</v>
      </c>
      <c r="AB567" s="149">
        <v>99.869517367291564</v>
      </c>
      <c r="AD567" s="163">
        <f t="shared" si="48"/>
        <v>1328666.2288071569</v>
      </c>
      <c r="AE567" s="163">
        <f t="shared" si="53"/>
        <v>1332007.452919232</v>
      </c>
      <c r="AF567" s="163">
        <f t="shared" si="49"/>
        <v>3341.2241120751569</v>
      </c>
      <c r="AH567" s="165">
        <f t="shared" si="50"/>
        <v>0</v>
      </c>
      <c r="AI567" s="165">
        <f t="shared" si="51"/>
        <v>1</v>
      </c>
      <c r="AJ567" s="165">
        <f t="shared" si="52"/>
        <v>1</v>
      </c>
    </row>
    <row r="568" spans="1:36" x14ac:dyDescent="0.25">
      <c r="A568" s="47">
        <v>563</v>
      </c>
      <c r="C568" s="100">
        <v>7.5029996513304997E-3</v>
      </c>
      <c r="D568" s="100">
        <v>1.3523116583762262E-2</v>
      </c>
      <c r="E568" s="100">
        <v>1.3495655280215679E-4</v>
      </c>
      <c r="F568" s="100">
        <v>0</v>
      </c>
      <c r="G568" s="100">
        <v>0.04</v>
      </c>
      <c r="H568" s="100">
        <v>3.7417663718882443E-2</v>
      </c>
      <c r="I568" s="100">
        <v>2.5496231708073913E-2</v>
      </c>
      <c r="J568" s="100">
        <v>7.1214038276825598E-3</v>
      </c>
      <c r="K568" s="100">
        <v>5.7682820038231775E-3</v>
      </c>
      <c r="L568" s="148">
        <v>92.438280187714923</v>
      </c>
      <c r="M568" s="148">
        <v>120</v>
      </c>
      <c r="N568" s="148">
        <v>548</v>
      </c>
      <c r="O568" s="148">
        <v>9132</v>
      </c>
      <c r="P568" s="148">
        <v>100</v>
      </c>
      <c r="Q568" s="148">
        <v>25</v>
      </c>
      <c r="R568" s="100">
        <v>0.6979880952317572</v>
      </c>
      <c r="S568" s="100">
        <v>0.93221831719162085</v>
      </c>
      <c r="T568" s="100">
        <v>0.31507243321062312</v>
      </c>
      <c r="U568" s="100">
        <v>4.0273034420986355E-12</v>
      </c>
      <c r="W568" s="148">
        <v>15.339858089397699</v>
      </c>
      <c r="X568" s="149">
        <v>459.52284708455153</v>
      </c>
      <c r="Y568" s="149">
        <v>15.417220202443081</v>
      </c>
      <c r="Z568" s="149">
        <v>591.10423325226191</v>
      </c>
      <c r="AA568" s="149">
        <v>7.7362113045381875E-2</v>
      </c>
      <c r="AB568" s="149">
        <v>131.58138616771038</v>
      </c>
      <c r="AD568" s="163">
        <f t="shared" si="48"/>
        <v>1533526.2860926853</v>
      </c>
      <c r="AE568" s="163">
        <f t="shared" si="53"/>
        <v>1541130.9160110557</v>
      </c>
      <c r="AF568" s="163">
        <f t="shared" si="49"/>
        <v>7604.6299183704768</v>
      </c>
      <c r="AH568" s="165">
        <f t="shared" si="50"/>
        <v>0</v>
      </c>
      <c r="AI568" s="165">
        <f t="shared" si="51"/>
        <v>1</v>
      </c>
      <c r="AJ568" s="165">
        <f t="shared" si="52"/>
        <v>1</v>
      </c>
    </row>
    <row r="569" spans="1:36" x14ac:dyDescent="0.25">
      <c r="A569" s="47">
        <v>564</v>
      </c>
      <c r="C569" s="100">
        <v>6.8805206317731349E-3</v>
      </c>
      <c r="D569" s="100">
        <v>1.2824591819250664E-2</v>
      </c>
      <c r="E569" s="100">
        <v>5.5327700695917414E-4</v>
      </c>
      <c r="F569" s="100">
        <v>0</v>
      </c>
      <c r="G569" s="100">
        <v>0.04</v>
      </c>
      <c r="H569" s="100">
        <v>3.7417663718882443E-2</v>
      </c>
      <c r="I569" s="100">
        <v>2.5496231708073913E-2</v>
      </c>
      <c r="J569" s="100">
        <v>7.1214038276825598E-3</v>
      </c>
      <c r="K569" s="100">
        <v>5.7682820038231775E-3</v>
      </c>
      <c r="L569" s="148">
        <v>92.438280187714923</v>
      </c>
      <c r="M569" s="148">
        <v>120</v>
      </c>
      <c r="N569" s="148">
        <v>548</v>
      </c>
      <c r="O569" s="148">
        <v>9132</v>
      </c>
      <c r="P569" s="148">
        <v>100</v>
      </c>
      <c r="Q569" s="148">
        <v>25</v>
      </c>
      <c r="R569" s="100">
        <v>0.92509218113261316</v>
      </c>
      <c r="S569" s="100">
        <v>0.84203938999868333</v>
      </c>
      <c r="T569" s="100">
        <v>1.0374865227868039E-6</v>
      </c>
      <c r="U569" s="100">
        <v>0.99976648423871728</v>
      </c>
      <c r="W569" s="148">
        <v>14.609488360853627</v>
      </c>
      <c r="X569" s="149">
        <v>531.79889529026752</v>
      </c>
      <c r="Y569" s="149">
        <v>14.651145871445376</v>
      </c>
      <c r="Z569" s="149">
        <v>611.81719600460053</v>
      </c>
      <c r="AA569" s="149">
        <v>4.1657510591749158E-2</v>
      </c>
      <c r="AB569" s="149">
        <v>80.018300714333009</v>
      </c>
      <c r="AD569" s="163">
        <f t="shared" si="48"/>
        <v>1460417.0371900722</v>
      </c>
      <c r="AE569" s="163">
        <f t="shared" si="53"/>
        <v>1464502.769948533</v>
      </c>
      <c r="AF569" s="163">
        <f t="shared" si="49"/>
        <v>4085.7327584605828</v>
      </c>
      <c r="AH569" s="165">
        <f t="shared" si="50"/>
        <v>0</v>
      </c>
      <c r="AI569" s="165">
        <f t="shared" si="51"/>
        <v>1</v>
      </c>
      <c r="AJ569" s="165">
        <f t="shared" si="52"/>
        <v>1</v>
      </c>
    </row>
    <row r="570" spans="1:36" x14ac:dyDescent="0.25">
      <c r="A570" s="47">
        <v>565</v>
      </c>
      <c r="C570" s="100">
        <v>6.8348720643149896E-3</v>
      </c>
      <c r="D570" s="100">
        <v>1.0656822058742818E-2</v>
      </c>
      <c r="E570" s="100">
        <v>6.5765435808248481E-7</v>
      </c>
      <c r="F570" s="100">
        <v>0</v>
      </c>
      <c r="G570" s="100">
        <v>0.04</v>
      </c>
      <c r="H570" s="100">
        <v>3.7417663718882443E-2</v>
      </c>
      <c r="I570" s="100">
        <v>2.5496231708073913E-2</v>
      </c>
      <c r="J570" s="100">
        <v>7.1214038276825598E-3</v>
      </c>
      <c r="K570" s="100">
        <v>5.7682820038231775E-3</v>
      </c>
      <c r="L570" s="148">
        <v>92.438280187714923</v>
      </c>
      <c r="M570" s="148">
        <v>120</v>
      </c>
      <c r="N570" s="148">
        <v>548</v>
      </c>
      <c r="O570" s="148">
        <v>9132</v>
      </c>
      <c r="P570" s="148">
        <v>100</v>
      </c>
      <c r="Q570" s="148">
        <v>25</v>
      </c>
      <c r="R570" s="100">
        <v>0.75599591642239439</v>
      </c>
      <c r="S570" s="100">
        <v>0.92683268845179867</v>
      </c>
      <c r="T570" s="100">
        <v>4.5571086180940322E-2</v>
      </c>
      <c r="U570" s="100">
        <v>0.9996690068341707</v>
      </c>
      <c r="W570" s="148">
        <v>14.832607573787007</v>
      </c>
      <c r="X570" s="149">
        <v>536.51065969443766</v>
      </c>
      <c r="Y570" s="149">
        <v>14.893218568999675</v>
      </c>
      <c r="Z570" s="149">
        <v>600.75288598002658</v>
      </c>
      <c r="AA570" s="149">
        <v>6.0610995212668328E-2</v>
      </c>
      <c r="AB570" s="149">
        <v>64.242226285588913</v>
      </c>
      <c r="AD570" s="163">
        <f t="shared" si="48"/>
        <v>1482724.2467190062</v>
      </c>
      <c r="AE570" s="163">
        <f t="shared" si="53"/>
        <v>1488721.1040139874</v>
      </c>
      <c r="AF570" s="163">
        <f t="shared" si="49"/>
        <v>5996.8572949812442</v>
      </c>
      <c r="AH570" s="165">
        <f t="shared" si="50"/>
        <v>0</v>
      </c>
      <c r="AI570" s="165">
        <f t="shared" si="51"/>
        <v>1</v>
      </c>
      <c r="AJ570" s="165">
        <f t="shared" si="52"/>
        <v>1</v>
      </c>
    </row>
    <row r="571" spans="1:36" x14ac:dyDescent="0.25">
      <c r="A571" s="47">
        <v>566</v>
      </c>
      <c r="C571" s="100">
        <v>4.8038326934915637E-3</v>
      </c>
      <c r="D571" s="100">
        <v>8.7541144453462793E-3</v>
      </c>
      <c r="E571" s="100">
        <v>1.3489046920056967E-5</v>
      </c>
      <c r="F571" s="100">
        <v>0</v>
      </c>
      <c r="G571" s="100">
        <v>0.04</v>
      </c>
      <c r="H571" s="100">
        <v>3.7417663718882443E-2</v>
      </c>
      <c r="I571" s="100">
        <v>2.5496231708073913E-2</v>
      </c>
      <c r="J571" s="100">
        <v>7.1214038276825598E-3</v>
      </c>
      <c r="K571" s="100">
        <v>5.7682820038231775E-3</v>
      </c>
      <c r="L571" s="148">
        <v>92.438280187714923</v>
      </c>
      <c r="M571" s="148">
        <v>120</v>
      </c>
      <c r="N571" s="148">
        <v>548</v>
      </c>
      <c r="O571" s="148">
        <v>9132</v>
      </c>
      <c r="P571" s="148">
        <v>100</v>
      </c>
      <c r="Q571" s="148">
        <v>25</v>
      </c>
      <c r="R571" s="100">
        <v>0.59198578851767347</v>
      </c>
      <c r="S571" s="100">
        <v>0.8830083360538481</v>
      </c>
      <c r="T571" s="100">
        <v>0.99969691040172037</v>
      </c>
      <c r="U571" s="100">
        <v>1.6707579166605742E-9</v>
      </c>
      <c r="W571" s="148">
        <v>14.263341893384489</v>
      </c>
      <c r="X571" s="149">
        <v>565.087074270887</v>
      </c>
      <c r="Y571" s="149">
        <v>14.30763147336452</v>
      </c>
      <c r="Z571" s="149">
        <v>628.00469660345857</v>
      </c>
      <c r="AA571" s="149">
        <v>4.4289579980031135E-2</v>
      </c>
      <c r="AB571" s="149">
        <v>62.917622332571568</v>
      </c>
      <c r="AD571" s="163">
        <f t="shared" si="48"/>
        <v>1425769.102264178</v>
      </c>
      <c r="AE571" s="163">
        <f t="shared" si="53"/>
        <v>1430135.1426398486</v>
      </c>
      <c r="AF571" s="163">
        <f t="shared" si="49"/>
        <v>4366.0403756705427</v>
      </c>
      <c r="AH571" s="165">
        <f t="shared" si="50"/>
        <v>0</v>
      </c>
      <c r="AI571" s="165">
        <f t="shared" si="51"/>
        <v>1</v>
      </c>
      <c r="AJ571" s="165">
        <f t="shared" si="52"/>
        <v>1</v>
      </c>
    </row>
    <row r="572" spans="1:36" x14ac:dyDescent="0.25">
      <c r="A572" s="47">
        <v>567</v>
      </c>
      <c r="C572" s="100">
        <v>7.5866429082563913E-3</v>
      </c>
      <c r="D572" s="100">
        <v>1.1935930883873014E-2</v>
      </c>
      <c r="E572" s="100">
        <v>4.2519273076529187E-5</v>
      </c>
      <c r="F572" s="100">
        <v>0</v>
      </c>
      <c r="G572" s="100">
        <v>0.04</v>
      </c>
      <c r="H572" s="100">
        <v>3.7417663718882443E-2</v>
      </c>
      <c r="I572" s="100">
        <v>2.5496231708073913E-2</v>
      </c>
      <c r="J572" s="100">
        <v>7.1214038276825598E-3</v>
      </c>
      <c r="K572" s="100">
        <v>5.7682820038231775E-3</v>
      </c>
      <c r="L572" s="148">
        <v>92.438280187714923</v>
      </c>
      <c r="M572" s="148">
        <v>120</v>
      </c>
      <c r="N572" s="148">
        <v>548</v>
      </c>
      <c r="O572" s="148">
        <v>9132</v>
      </c>
      <c r="P572" s="148">
        <v>100</v>
      </c>
      <c r="Q572" s="148">
        <v>25</v>
      </c>
      <c r="R572" s="100">
        <v>0.70247933646253524</v>
      </c>
      <c r="S572" s="100">
        <v>0.52195587181869285</v>
      </c>
      <c r="T572" s="100">
        <v>0.46345914134035637</v>
      </c>
      <c r="U572" s="100">
        <v>1.2490014964752553E-2</v>
      </c>
      <c r="W572" s="148">
        <v>15.834773930503516</v>
      </c>
      <c r="X572" s="149">
        <v>455.35797285257109</v>
      </c>
      <c r="Y572" s="149">
        <v>15.877891935841706</v>
      </c>
      <c r="Z572" s="149">
        <v>598.90216515623979</v>
      </c>
      <c r="AA572" s="149">
        <v>4.3118005338190102E-2</v>
      </c>
      <c r="AB572" s="149">
        <v>143.54419230366869</v>
      </c>
      <c r="AD572" s="163">
        <f t="shared" si="48"/>
        <v>1583022.035077499</v>
      </c>
      <c r="AE572" s="163">
        <f t="shared" si="53"/>
        <v>1587190.2914190143</v>
      </c>
      <c r="AF572" s="163">
        <f t="shared" si="49"/>
        <v>4168.2563415153418</v>
      </c>
      <c r="AH572" s="165">
        <f t="shared" si="50"/>
        <v>0</v>
      </c>
      <c r="AI572" s="165">
        <f t="shared" si="51"/>
        <v>1</v>
      </c>
      <c r="AJ572" s="165">
        <f t="shared" si="52"/>
        <v>1</v>
      </c>
    </row>
    <row r="573" spans="1:36" x14ac:dyDescent="0.25">
      <c r="A573" s="47">
        <v>568</v>
      </c>
      <c r="C573" s="100">
        <v>3.5199149178855448E-3</v>
      </c>
      <c r="D573" s="100">
        <v>1.2693130537905994E-2</v>
      </c>
      <c r="E573" s="100">
        <v>8.1964399491929463E-5</v>
      </c>
      <c r="F573" s="100">
        <v>0</v>
      </c>
      <c r="G573" s="100">
        <v>0.04</v>
      </c>
      <c r="H573" s="100">
        <v>3.7417663718882443E-2</v>
      </c>
      <c r="I573" s="100">
        <v>2.5496231708073913E-2</v>
      </c>
      <c r="J573" s="100">
        <v>7.1214038276825598E-3</v>
      </c>
      <c r="K573" s="100">
        <v>5.7682820038231775E-3</v>
      </c>
      <c r="L573" s="148">
        <v>92.438280187714923</v>
      </c>
      <c r="M573" s="148">
        <v>120</v>
      </c>
      <c r="N573" s="148">
        <v>548</v>
      </c>
      <c r="O573" s="148">
        <v>9132</v>
      </c>
      <c r="P573" s="148">
        <v>100</v>
      </c>
      <c r="Q573" s="148">
        <v>25</v>
      </c>
      <c r="R573" s="100">
        <v>0.54784693357427616</v>
      </c>
      <c r="S573" s="100">
        <v>0.99583205648954354</v>
      </c>
      <c r="T573" s="100">
        <v>0.91724773218800981</v>
      </c>
      <c r="U573" s="100">
        <v>0.67654300312168136</v>
      </c>
      <c r="W573" s="148">
        <v>14.753924846796341</v>
      </c>
      <c r="X573" s="149">
        <v>440.76837253780803</v>
      </c>
      <c r="Y573" s="149">
        <v>14.784038118234969</v>
      </c>
      <c r="Z573" s="149">
        <v>591.957383457692</v>
      </c>
      <c r="AA573" s="149">
        <v>3.0113271438628075E-2</v>
      </c>
      <c r="AB573" s="149">
        <v>151.18901091988397</v>
      </c>
      <c r="AD573" s="163">
        <f t="shared" si="48"/>
        <v>1474951.7163070964</v>
      </c>
      <c r="AE573" s="163">
        <f t="shared" si="53"/>
        <v>1477811.854440039</v>
      </c>
      <c r="AF573" s="163">
        <f t="shared" si="49"/>
        <v>2860.1381329429237</v>
      </c>
      <c r="AH573" s="165">
        <f t="shared" si="50"/>
        <v>0</v>
      </c>
      <c r="AI573" s="165">
        <f t="shared" si="51"/>
        <v>1</v>
      </c>
      <c r="AJ573" s="165">
        <f t="shared" si="52"/>
        <v>1</v>
      </c>
    </row>
    <row r="574" spans="1:36" x14ac:dyDescent="0.25">
      <c r="A574" s="47">
        <v>569</v>
      </c>
      <c r="C574" s="100">
        <v>3.8830243634717658E-3</v>
      </c>
      <c r="D574" s="100">
        <v>1.0364472181322375E-2</v>
      </c>
      <c r="E574" s="100">
        <v>8.783001671103241E-4</v>
      </c>
      <c r="F574" s="100">
        <v>0</v>
      </c>
      <c r="G574" s="100">
        <v>0.04</v>
      </c>
      <c r="H574" s="100">
        <v>3.7417663718882443E-2</v>
      </c>
      <c r="I574" s="100">
        <v>2.5496231708073913E-2</v>
      </c>
      <c r="J574" s="100">
        <v>7.1214038276825598E-3</v>
      </c>
      <c r="K574" s="100">
        <v>5.7682820038231775E-3</v>
      </c>
      <c r="L574" s="148">
        <v>92.438280187714923</v>
      </c>
      <c r="M574" s="148">
        <v>120</v>
      </c>
      <c r="N574" s="148">
        <v>548</v>
      </c>
      <c r="O574" s="148">
        <v>9132</v>
      </c>
      <c r="P574" s="148">
        <v>100</v>
      </c>
      <c r="Q574" s="148">
        <v>25</v>
      </c>
      <c r="R574" s="100">
        <v>0.75415726908664726</v>
      </c>
      <c r="S574" s="100">
        <v>1.9360508468171233E-2</v>
      </c>
      <c r="T574" s="100">
        <v>0.65219856396882592</v>
      </c>
      <c r="U574" s="100">
        <v>0.24941889001747186</v>
      </c>
      <c r="W574" s="148">
        <v>15.084244741022907</v>
      </c>
      <c r="X574" s="149">
        <v>487.62159736666462</v>
      </c>
      <c r="Y574" s="149">
        <v>15.111266104516089</v>
      </c>
      <c r="Z574" s="149">
        <v>614.75264994590043</v>
      </c>
      <c r="AA574" s="149">
        <v>2.7021363493181738E-2</v>
      </c>
      <c r="AB574" s="149">
        <v>127.13105257923581</v>
      </c>
      <c r="AD574" s="163">
        <f t="shared" si="48"/>
        <v>1507936.8525049242</v>
      </c>
      <c r="AE574" s="163">
        <f t="shared" si="53"/>
        <v>1510511.857801663</v>
      </c>
      <c r="AF574" s="163">
        <f t="shared" si="49"/>
        <v>2575.0052967389379</v>
      </c>
      <c r="AH574" s="165">
        <f t="shared" si="50"/>
        <v>0</v>
      </c>
      <c r="AI574" s="165">
        <f t="shared" si="51"/>
        <v>1</v>
      </c>
      <c r="AJ574" s="165">
        <f t="shared" si="52"/>
        <v>1</v>
      </c>
    </row>
    <row r="575" spans="1:36" x14ac:dyDescent="0.25">
      <c r="A575" s="47">
        <v>570</v>
      </c>
      <c r="C575" s="100">
        <v>4.1631385106818157E-3</v>
      </c>
      <c r="D575" s="100">
        <v>1.4746541901197729E-2</v>
      </c>
      <c r="E575" s="100">
        <v>1.0775524274764248E-4</v>
      </c>
      <c r="F575" s="100">
        <v>0</v>
      </c>
      <c r="G575" s="100">
        <v>0.04</v>
      </c>
      <c r="H575" s="100">
        <v>3.7417663718882443E-2</v>
      </c>
      <c r="I575" s="100">
        <v>2.5496231708073913E-2</v>
      </c>
      <c r="J575" s="100">
        <v>7.1214038276825598E-3</v>
      </c>
      <c r="K575" s="100">
        <v>5.7682820038231775E-3</v>
      </c>
      <c r="L575" s="148">
        <v>92.438280187714923</v>
      </c>
      <c r="M575" s="148">
        <v>120</v>
      </c>
      <c r="N575" s="148">
        <v>548</v>
      </c>
      <c r="O575" s="148">
        <v>9132</v>
      </c>
      <c r="P575" s="148">
        <v>100</v>
      </c>
      <c r="Q575" s="148">
        <v>25</v>
      </c>
      <c r="R575" s="100">
        <v>0.6177574016470615</v>
      </c>
      <c r="S575" s="100">
        <v>3.0556153800933685E-3</v>
      </c>
      <c r="T575" s="100">
        <v>0.99977999073341628</v>
      </c>
      <c r="U575" s="100">
        <v>0.32153560274786597</v>
      </c>
      <c r="W575" s="148">
        <v>14.995768887602534</v>
      </c>
      <c r="X575" s="149">
        <v>603.37338910992696</v>
      </c>
      <c r="Y575" s="149">
        <v>15.057494399214596</v>
      </c>
      <c r="Z575" s="149">
        <v>633.01295065947329</v>
      </c>
      <c r="AA575" s="149">
        <v>6.1725511612062078E-2</v>
      </c>
      <c r="AB575" s="149">
        <v>29.639561549546329</v>
      </c>
      <c r="AD575" s="163">
        <f t="shared" si="48"/>
        <v>1498973.5153711434</v>
      </c>
      <c r="AE575" s="163">
        <f t="shared" si="53"/>
        <v>1505116.4269708002</v>
      </c>
      <c r="AF575" s="163">
        <f t="shared" si="49"/>
        <v>6142.9115996566616</v>
      </c>
      <c r="AH575" s="165">
        <f t="shared" si="50"/>
        <v>0</v>
      </c>
      <c r="AI575" s="165">
        <f t="shared" si="51"/>
        <v>1</v>
      </c>
      <c r="AJ575" s="165">
        <f t="shared" si="52"/>
        <v>1</v>
      </c>
    </row>
    <row r="576" spans="1:36" x14ac:dyDescent="0.25">
      <c r="A576" s="47">
        <v>571</v>
      </c>
      <c r="C576" s="100">
        <v>4.8848502370501404E-3</v>
      </c>
      <c r="D576" s="100">
        <v>1.3698319670737091E-2</v>
      </c>
      <c r="E576" s="100">
        <v>4.6093711438084016E-7</v>
      </c>
      <c r="F576" s="100">
        <v>0</v>
      </c>
      <c r="G576" s="100">
        <v>0.04</v>
      </c>
      <c r="H576" s="100">
        <v>3.7417663718882443E-2</v>
      </c>
      <c r="I576" s="100">
        <v>2.5496231708073913E-2</v>
      </c>
      <c r="J576" s="100">
        <v>7.1214038276825598E-3</v>
      </c>
      <c r="K576" s="100">
        <v>5.7682820038231775E-3</v>
      </c>
      <c r="L576" s="148">
        <v>92.438280187714923</v>
      </c>
      <c r="M576" s="148">
        <v>120</v>
      </c>
      <c r="N576" s="148">
        <v>548</v>
      </c>
      <c r="O576" s="148">
        <v>9132</v>
      </c>
      <c r="P576" s="148">
        <v>100</v>
      </c>
      <c r="Q576" s="148">
        <v>25</v>
      </c>
      <c r="R576" s="100">
        <v>0.3312355214600789</v>
      </c>
      <c r="S576" s="100">
        <v>9.6566803620997156E-3</v>
      </c>
      <c r="T576" s="100">
        <v>8.9214102985302993E-4</v>
      </c>
      <c r="U576" s="100">
        <v>0.83671672059710267</v>
      </c>
      <c r="W576" s="148">
        <v>13.352836858282021</v>
      </c>
      <c r="X576" s="149">
        <v>451.96391088668491</v>
      </c>
      <c r="Y576" s="149">
        <v>13.368513362732422</v>
      </c>
      <c r="Z576" s="149">
        <v>601.57459938462262</v>
      </c>
      <c r="AA576" s="149">
        <v>1.5676504450400586E-2</v>
      </c>
      <c r="AB576" s="149">
        <v>149.6106884979377</v>
      </c>
      <c r="AD576" s="163">
        <f t="shared" si="48"/>
        <v>1334831.7219173154</v>
      </c>
      <c r="AE576" s="163">
        <f t="shared" si="53"/>
        <v>1336249.7616738577</v>
      </c>
      <c r="AF576" s="163">
        <f t="shared" si="49"/>
        <v>1418.0397565421208</v>
      </c>
      <c r="AH576" s="165">
        <f t="shared" si="50"/>
        <v>0</v>
      </c>
      <c r="AI576" s="165">
        <f t="shared" si="51"/>
        <v>1</v>
      </c>
      <c r="AJ576" s="165">
        <f t="shared" si="52"/>
        <v>1</v>
      </c>
    </row>
    <row r="577" spans="1:36" x14ac:dyDescent="0.25">
      <c r="A577" s="47">
        <v>572</v>
      </c>
      <c r="C577" s="100">
        <v>5.2693337894369283E-3</v>
      </c>
      <c r="D577" s="100">
        <v>1.1196084124636798E-2</v>
      </c>
      <c r="E577" s="100">
        <v>8.7342858303141035E-5</v>
      </c>
      <c r="F577" s="100">
        <v>0</v>
      </c>
      <c r="G577" s="100">
        <v>0.04</v>
      </c>
      <c r="H577" s="100">
        <v>3.7417663718882443E-2</v>
      </c>
      <c r="I577" s="100">
        <v>2.5496231708073913E-2</v>
      </c>
      <c r="J577" s="100">
        <v>7.1214038276825598E-3</v>
      </c>
      <c r="K577" s="100">
        <v>5.7682820038231775E-3</v>
      </c>
      <c r="L577" s="148">
        <v>92.438280187714923</v>
      </c>
      <c r="M577" s="148">
        <v>120</v>
      </c>
      <c r="N577" s="148">
        <v>548</v>
      </c>
      <c r="O577" s="148">
        <v>9132</v>
      </c>
      <c r="P577" s="148">
        <v>100</v>
      </c>
      <c r="Q577" s="148">
        <v>25</v>
      </c>
      <c r="R577" s="100">
        <v>0.51165346449773053</v>
      </c>
      <c r="S577" s="100">
        <v>8.9275799909766751E-2</v>
      </c>
      <c r="T577" s="100">
        <v>7.028228760208996E-2</v>
      </c>
      <c r="U577" s="100">
        <v>0.76867306481432052</v>
      </c>
      <c r="W577" s="148">
        <v>14.362077421591094</v>
      </c>
      <c r="X577" s="149">
        <v>463.67074392135839</v>
      </c>
      <c r="Y577" s="149">
        <v>14.376807193514226</v>
      </c>
      <c r="Z577" s="149">
        <v>599.23540970844635</v>
      </c>
      <c r="AA577" s="149">
        <v>1.4729771923132517E-2</v>
      </c>
      <c r="AB577" s="149">
        <v>135.56466578708796</v>
      </c>
      <c r="AD577" s="163">
        <f t="shared" si="48"/>
        <v>1435744.071415188</v>
      </c>
      <c r="AE577" s="163">
        <f t="shared" si="53"/>
        <v>1437081.4839417143</v>
      </c>
      <c r="AF577" s="163">
        <f t="shared" si="49"/>
        <v>1337.4125265261637</v>
      </c>
      <c r="AH577" s="165">
        <f t="shared" si="50"/>
        <v>0</v>
      </c>
      <c r="AI577" s="165">
        <f t="shared" si="51"/>
        <v>1</v>
      </c>
      <c r="AJ577" s="165">
        <f t="shared" si="52"/>
        <v>1</v>
      </c>
    </row>
    <row r="578" spans="1:36" x14ac:dyDescent="0.25">
      <c r="A578" s="47">
        <v>573</v>
      </c>
      <c r="C578" s="100">
        <v>7.2669434481453798E-3</v>
      </c>
      <c r="D578" s="100">
        <v>1.2253944624640467E-2</v>
      </c>
      <c r="E578" s="100">
        <v>7.3765408438114326E-5</v>
      </c>
      <c r="F578" s="100">
        <v>0</v>
      </c>
      <c r="G578" s="100">
        <v>0.04</v>
      </c>
      <c r="H578" s="100">
        <v>3.7417663718882443E-2</v>
      </c>
      <c r="I578" s="100">
        <v>2.5496231708073913E-2</v>
      </c>
      <c r="J578" s="100">
        <v>7.1214038276825598E-3</v>
      </c>
      <c r="K578" s="100">
        <v>5.7682820038231775E-3</v>
      </c>
      <c r="L578" s="148">
        <v>92.438280187714923</v>
      </c>
      <c r="M578" s="148">
        <v>120</v>
      </c>
      <c r="N578" s="148">
        <v>548</v>
      </c>
      <c r="O578" s="148">
        <v>9132</v>
      </c>
      <c r="P578" s="148">
        <v>100</v>
      </c>
      <c r="Q578" s="148">
        <v>25</v>
      </c>
      <c r="R578" s="100">
        <v>0.68094048690732389</v>
      </c>
      <c r="S578" s="100">
        <v>0.27566954861988774</v>
      </c>
      <c r="T578" s="100">
        <v>0.25483228022137522</v>
      </c>
      <c r="U578" s="100">
        <v>0.19437106443762941</v>
      </c>
      <c r="W578" s="148">
        <v>14.943812431381208</v>
      </c>
      <c r="X578" s="149">
        <v>528.40469733072496</v>
      </c>
      <c r="Y578" s="149">
        <v>15.019958508638387</v>
      </c>
      <c r="Z578" s="149">
        <v>599.53215541205793</v>
      </c>
      <c r="AA578" s="149">
        <v>7.6146077257179812E-2</v>
      </c>
      <c r="AB578" s="149">
        <v>71.127458081332975</v>
      </c>
      <c r="AD578" s="163">
        <f t="shared" si="48"/>
        <v>1493852.8384407901</v>
      </c>
      <c r="AE578" s="163">
        <f t="shared" si="53"/>
        <v>1501396.3187084268</v>
      </c>
      <c r="AF578" s="163">
        <f t="shared" si="49"/>
        <v>7543.480267636648</v>
      </c>
      <c r="AH578" s="165">
        <f t="shared" si="50"/>
        <v>0</v>
      </c>
      <c r="AI578" s="165">
        <f t="shared" si="51"/>
        <v>1</v>
      </c>
      <c r="AJ578" s="165">
        <f t="shared" si="52"/>
        <v>1</v>
      </c>
    </row>
    <row r="579" spans="1:36" x14ac:dyDescent="0.25">
      <c r="A579" s="47">
        <v>574</v>
      </c>
      <c r="C579" s="100">
        <v>6.4055478444147163E-3</v>
      </c>
      <c r="D579" s="100">
        <v>7.9275641268315052E-3</v>
      </c>
      <c r="E579" s="100">
        <v>1.5230182601380925E-5</v>
      </c>
      <c r="F579" s="100">
        <v>0</v>
      </c>
      <c r="G579" s="100">
        <v>0.04</v>
      </c>
      <c r="H579" s="100">
        <v>3.7417663718882443E-2</v>
      </c>
      <c r="I579" s="100">
        <v>2.5496231708073913E-2</v>
      </c>
      <c r="J579" s="100">
        <v>7.1214038276825598E-3</v>
      </c>
      <c r="K579" s="100">
        <v>5.7682820038231775E-3</v>
      </c>
      <c r="L579" s="148">
        <v>92.438280187714923</v>
      </c>
      <c r="M579" s="148">
        <v>120</v>
      </c>
      <c r="N579" s="148">
        <v>548</v>
      </c>
      <c r="O579" s="148">
        <v>9132</v>
      </c>
      <c r="P579" s="148">
        <v>100</v>
      </c>
      <c r="Q579" s="148">
        <v>25</v>
      </c>
      <c r="R579" s="100">
        <v>0.89801553226054187</v>
      </c>
      <c r="S579" s="100">
        <v>0.37886894865075837</v>
      </c>
      <c r="T579" s="100">
        <v>0.50110881292977361</v>
      </c>
      <c r="U579" s="100">
        <v>0.69341606993153371</v>
      </c>
      <c r="W579" s="148">
        <v>14.720842369208878</v>
      </c>
      <c r="X579" s="149">
        <v>516.86926066908234</v>
      </c>
      <c r="Y579" s="149">
        <v>14.785220729763779</v>
      </c>
      <c r="Z579" s="149">
        <v>631.20364510667059</v>
      </c>
      <c r="AA579" s="149">
        <v>6.4378360554901093E-2</v>
      </c>
      <c r="AB579" s="149">
        <v>114.33438443758826</v>
      </c>
      <c r="AD579" s="163">
        <f t="shared" si="48"/>
        <v>1471567.3676602188</v>
      </c>
      <c r="AE579" s="163">
        <f t="shared" si="53"/>
        <v>1477890.8693312712</v>
      </c>
      <c r="AF579" s="163">
        <f t="shared" si="49"/>
        <v>6323.5016710525206</v>
      </c>
      <c r="AH579" s="165">
        <f t="shared" si="50"/>
        <v>0</v>
      </c>
      <c r="AI579" s="165">
        <f t="shared" si="51"/>
        <v>1</v>
      </c>
      <c r="AJ579" s="165">
        <f t="shared" si="52"/>
        <v>1</v>
      </c>
    </row>
    <row r="580" spans="1:36" x14ac:dyDescent="0.25">
      <c r="A580" s="47">
        <v>575</v>
      </c>
      <c r="C580" s="100">
        <v>4.5506406484320649E-3</v>
      </c>
      <c r="D580" s="100">
        <v>9.7502123609088803E-3</v>
      </c>
      <c r="E580" s="100">
        <v>1.2390241137227864E-4</v>
      </c>
      <c r="F580" s="100">
        <v>0</v>
      </c>
      <c r="G580" s="100">
        <v>0.04</v>
      </c>
      <c r="H580" s="100">
        <v>3.7417663718882443E-2</v>
      </c>
      <c r="I580" s="100">
        <v>2.5496231708073913E-2</v>
      </c>
      <c r="J580" s="100">
        <v>7.1214038276825598E-3</v>
      </c>
      <c r="K580" s="100">
        <v>5.7682820038231775E-3</v>
      </c>
      <c r="L580" s="148">
        <v>92.438280187714923</v>
      </c>
      <c r="M580" s="148">
        <v>120</v>
      </c>
      <c r="N580" s="148">
        <v>548</v>
      </c>
      <c r="O580" s="148">
        <v>9132</v>
      </c>
      <c r="P580" s="148">
        <v>100</v>
      </c>
      <c r="Q580" s="148">
        <v>25</v>
      </c>
      <c r="R580" s="100">
        <v>0.67164101202488158</v>
      </c>
      <c r="S580" s="100">
        <v>0.70117965563509577</v>
      </c>
      <c r="T580" s="100">
        <v>6.6924264361851296E-2</v>
      </c>
      <c r="U580" s="100">
        <v>0.88015267233831984</v>
      </c>
      <c r="W580" s="148">
        <v>14.92782813747448</v>
      </c>
      <c r="X580" s="149">
        <v>521.39092202138602</v>
      </c>
      <c r="Y580" s="149">
        <v>14.972624491320198</v>
      </c>
      <c r="Z580" s="149">
        <v>621.72372066708556</v>
      </c>
      <c r="AA580" s="149">
        <v>4.4796353845718784E-2</v>
      </c>
      <c r="AB580" s="149">
        <v>100.33279864569954</v>
      </c>
      <c r="AD580" s="163">
        <f t="shared" si="48"/>
        <v>1492261.4228254266</v>
      </c>
      <c r="AE580" s="163">
        <f t="shared" si="53"/>
        <v>1496640.7254113527</v>
      </c>
      <c r="AF580" s="163">
        <f t="shared" si="49"/>
        <v>4379.3025859261788</v>
      </c>
      <c r="AH580" s="165">
        <f t="shared" si="50"/>
        <v>0</v>
      </c>
      <c r="AI580" s="165">
        <f t="shared" si="51"/>
        <v>1</v>
      </c>
      <c r="AJ580" s="165">
        <f t="shared" si="52"/>
        <v>1</v>
      </c>
    </row>
    <row r="581" spans="1:36" x14ac:dyDescent="0.25">
      <c r="A581" s="47">
        <v>576</v>
      </c>
      <c r="C581" s="100">
        <v>4.7025151977136666E-3</v>
      </c>
      <c r="D581" s="100">
        <v>1.4861762778344723E-2</v>
      </c>
      <c r="E581" s="100">
        <v>1.5567649973040656E-5</v>
      </c>
      <c r="F581" s="100">
        <v>0</v>
      </c>
      <c r="G581" s="100">
        <v>0.04</v>
      </c>
      <c r="H581" s="100">
        <v>3.7417663718882443E-2</v>
      </c>
      <c r="I581" s="100">
        <v>2.5496231708073913E-2</v>
      </c>
      <c r="J581" s="100">
        <v>7.1214038276825598E-3</v>
      </c>
      <c r="K581" s="100">
        <v>5.7682820038231775E-3</v>
      </c>
      <c r="L581" s="148">
        <v>92.438280187714923</v>
      </c>
      <c r="M581" s="148">
        <v>120</v>
      </c>
      <c r="N581" s="148">
        <v>548</v>
      </c>
      <c r="O581" s="148">
        <v>9132</v>
      </c>
      <c r="P581" s="148">
        <v>100</v>
      </c>
      <c r="Q581" s="148">
        <v>25</v>
      </c>
      <c r="R581" s="100">
        <v>0.70186818362597458</v>
      </c>
      <c r="S581" s="100">
        <v>0.88050260562882154</v>
      </c>
      <c r="T581" s="100">
        <v>0.63382200235499764</v>
      </c>
      <c r="U581" s="100">
        <v>0.77660728005404878</v>
      </c>
      <c r="W581" s="148">
        <v>14.480474773322159</v>
      </c>
      <c r="X581" s="149">
        <v>513.77820992294596</v>
      </c>
      <c r="Y581" s="149">
        <v>14.539000905346281</v>
      </c>
      <c r="Z581" s="149">
        <v>605.51674386281206</v>
      </c>
      <c r="AA581" s="149">
        <v>5.8526132024121935E-2</v>
      </c>
      <c r="AB581" s="149">
        <v>91.738533939866102</v>
      </c>
      <c r="AD581" s="163">
        <f t="shared" si="48"/>
        <v>1447533.6991222932</v>
      </c>
      <c r="AE581" s="163">
        <f t="shared" si="53"/>
        <v>1453294.5737907654</v>
      </c>
      <c r="AF581" s="163">
        <f t="shared" si="49"/>
        <v>5760.8746684723274</v>
      </c>
      <c r="AH581" s="165">
        <f t="shared" si="50"/>
        <v>0</v>
      </c>
      <c r="AI581" s="165">
        <f t="shared" si="51"/>
        <v>1</v>
      </c>
      <c r="AJ581" s="165">
        <f t="shared" si="52"/>
        <v>1</v>
      </c>
    </row>
    <row r="582" spans="1:36" x14ac:dyDescent="0.25">
      <c r="A582" s="47">
        <v>577</v>
      </c>
      <c r="C582" s="100">
        <v>6.2373008492736526E-3</v>
      </c>
      <c r="D582" s="100">
        <v>9.3645475515145848E-3</v>
      </c>
      <c r="E582" s="100">
        <v>3.9492704039156834E-4</v>
      </c>
      <c r="F582" s="100">
        <v>0</v>
      </c>
      <c r="G582" s="100">
        <v>0.04</v>
      </c>
      <c r="H582" s="100">
        <v>3.7417663718882443E-2</v>
      </c>
      <c r="I582" s="100">
        <v>2.5496231708073913E-2</v>
      </c>
      <c r="J582" s="100">
        <v>7.1214038276825598E-3</v>
      </c>
      <c r="K582" s="100">
        <v>5.7682820038231775E-3</v>
      </c>
      <c r="L582" s="148">
        <v>92.438280187714923</v>
      </c>
      <c r="M582" s="148">
        <v>120</v>
      </c>
      <c r="N582" s="148">
        <v>548</v>
      </c>
      <c r="O582" s="148">
        <v>9132</v>
      </c>
      <c r="P582" s="148">
        <v>100</v>
      </c>
      <c r="Q582" s="148">
        <v>25</v>
      </c>
      <c r="R582" s="100">
        <v>0.39860840359731675</v>
      </c>
      <c r="S582" s="100">
        <v>0.72847734571194844</v>
      </c>
      <c r="T582" s="100">
        <v>0.53198618232253414</v>
      </c>
      <c r="U582" s="100">
        <v>0.41111660187175059</v>
      </c>
      <c r="W582" s="148">
        <v>14.037588401915263</v>
      </c>
      <c r="X582" s="149">
        <v>584.64848503016719</v>
      </c>
      <c r="Y582" s="149">
        <v>14.059895250084864</v>
      </c>
      <c r="Z582" s="149">
        <v>619.65297614624808</v>
      </c>
      <c r="AA582" s="149">
        <v>2.2306848169600713E-2</v>
      </c>
      <c r="AB582" s="149">
        <v>35.004491116080885</v>
      </c>
      <c r="AD582" s="163">
        <f t="shared" ref="AD582:AD645" si="54">W582*cRatio-X582</f>
        <v>1403174.1917064961</v>
      </c>
      <c r="AE582" s="163">
        <f t="shared" si="53"/>
        <v>1405369.8720323402</v>
      </c>
      <c r="AF582" s="163">
        <f t="shared" si="49"/>
        <v>2195.6803258439904</v>
      </c>
      <c r="AH582" s="165">
        <f t="shared" si="50"/>
        <v>0</v>
      </c>
      <c r="AI582" s="165">
        <f t="shared" si="51"/>
        <v>1</v>
      </c>
      <c r="AJ582" s="165">
        <f t="shared" si="52"/>
        <v>1</v>
      </c>
    </row>
    <row r="583" spans="1:36" x14ac:dyDescent="0.25">
      <c r="A583" s="47">
        <v>578</v>
      </c>
      <c r="C583" s="100">
        <v>4.8375924136629606E-3</v>
      </c>
      <c r="D583" s="100">
        <v>1.1638910198733643E-2</v>
      </c>
      <c r="E583" s="100">
        <v>3.6244066538015929E-4</v>
      </c>
      <c r="F583" s="100">
        <v>0</v>
      </c>
      <c r="G583" s="100">
        <v>0.04</v>
      </c>
      <c r="H583" s="100">
        <v>3.7417663718882443E-2</v>
      </c>
      <c r="I583" s="100">
        <v>2.5496231708073913E-2</v>
      </c>
      <c r="J583" s="100">
        <v>7.1214038276825598E-3</v>
      </c>
      <c r="K583" s="100">
        <v>5.7682820038231775E-3</v>
      </c>
      <c r="L583" s="148">
        <v>92.438280187714923</v>
      </c>
      <c r="M583" s="148">
        <v>120</v>
      </c>
      <c r="N583" s="148">
        <v>548</v>
      </c>
      <c r="O583" s="148">
        <v>9132</v>
      </c>
      <c r="P583" s="148">
        <v>100</v>
      </c>
      <c r="Q583" s="148">
        <v>25</v>
      </c>
      <c r="R583" s="100">
        <v>0.80544434211883442</v>
      </c>
      <c r="S583" s="100">
        <v>0.98521994265697543</v>
      </c>
      <c r="T583" s="100">
        <v>0.14645638131492558</v>
      </c>
      <c r="U583" s="100">
        <v>0.4328452041612223</v>
      </c>
      <c r="W583" s="148">
        <v>14.33455248499078</v>
      </c>
      <c r="X583" s="149">
        <v>511.69284049829253</v>
      </c>
      <c r="Y583" s="149">
        <v>14.386123339092423</v>
      </c>
      <c r="Z583" s="149">
        <v>618.19693232531483</v>
      </c>
      <c r="AA583" s="149">
        <v>5.1570854101642638E-2</v>
      </c>
      <c r="AB583" s="149">
        <v>106.50409182702231</v>
      </c>
      <c r="AD583" s="163">
        <f t="shared" si="54"/>
        <v>1432943.5556585796</v>
      </c>
      <c r="AE583" s="163">
        <f t="shared" si="53"/>
        <v>1437994.136976917</v>
      </c>
      <c r="AF583" s="163">
        <f t="shared" ref="AF583:AF646" si="55">AA583*cRatio-AB583</f>
        <v>5050.5813183372411</v>
      </c>
      <c r="AH583" s="165">
        <f t="shared" ref="AH583:AH646" si="56">IF(MAX(AD583:AE583)=AD583,1,0)</f>
        <v>0</v>
      </c>
      <c r="AI583" s="165">
        <f t="shared" ref="AI583:AI646" si="57">IF(MAX(AD583:AE583)=AE583,1,0)</f>
        <v>1</v>
      </c>
      <c r="AJ583" s="165">
        <f t="shared" ref="AJ583:AJ646" si="58">IF(AF583&gt;0,1,0)</f>
        <v>1</v>
      </c>
    </row>
    <row r="584" spans="1:36" x14ac:dyDescent="0.25">
      <c r="A584" s="47">
        <v>579</v>
      </c>
      <c r="C584" s="100">
        <v>7.6320122861748274E-3</v>
      </c>
      <c r="D584" s="100">
        <v>1.0674988557801472E-2</v>
      </c>
      <c r="E584" s="100">
        <v>5.2016302878206298E-5</v>
      </c>
      <c r="F584" s="100">
        <v>0</v>
      </c>
      <c r="G584" s="100">
        <v>0.04</v>
      </c>
      <c r="H584" s="100">
        <v>3.7417663718882443E-2</v>
      </c>
      <c r="I584" s="100">
        <v>2.5496231708073913E-2</v>
      </c>
      <c r="J584" s="100">
        <v>7.1214038276825598E-3</v>
      </c>
      <c r="K584" s="100">
        <v>5.7682820038231775E-3</v>
      </c>
      <c r="L584" s="148">
        <v>92.438280187714923</v>
      </c>
      <c r="M584" s="148">
        <v>120</v>
      </c>
      <c r="N584" s="148">
        <v>548</v>
      </c>
      <c r="O584" s="148">
        <v>9132</v>
      </c>
      <c r="P584" s="148">
        <v>100</v>
      </c>
      <c r="Q584" s="148">
        <v>25</v>
      </c>
      <c r="R584" s="100">
        <v>0.51737870946376019</v>
      </c>
      <c r="S584" s="100">
        <v>3.9138589689699174E-2</v>
      </c>
      <c r="T584" s="100">
        <v>0.30798592452898405</v>
      </c>
      <c r="U584" s="100">
        <v>0.42855952856515411</v>
      </c>
      <c r="W584" s="148">
        <v>14.496276369312854</v>
      </c>
      <c r="X584" s="149">
        <v>436.64893081926363</v>
      </c>
      <c r="Y584" s="149">
        <v>14.534899676246088</v>
      </c>
      <c r="Z584" s="149">
        <v>589.41089823090124</v>
      </c>
      <c r="AA584" s="149">
        <v>3.8623306933233792E-2</v>
      </c>
      <c r="AB584" s="149">
        <v>152.76196741163761</v>
      </c>
      <c r="AD584" s="163">
        <f t="shared" si="54"/>
        <v>1449190.9880004663</v>
      </c>
      <c r="AE584" s="163">
        <f t="shared" si="53"/>
        <v>1452900.5567263779</v>
      </c>
      <c r="AF584" s="163">
        <f t="shared" si="55"/>
        <v>3709.5687259117417</v>
      </c>
      <c r="AH584" s="165">
        <f t="shared" si="56"/>
        <v>0</v>
      </c>
      <c r="AI584" s="165">
        <f t="shared" si="57"/>
        <v>1</v>
      </c>
      <c r="AJ584" s="165">
        <f t="shared" si="58"/>
        <v>1</v>
      </c>
    </row>
    <row r="585" spans="1:36" x14ac:dyDescent="0.25">
      <c r="A585" s="47">
        <v>580</v>
      </c>
      <c r="C585" s="100">
        <v>6.866644463246363E-3</v>
      </c>
      <c r="D585" s="100">
        <v>1.1620310043606308E-2</v>
      </c>
      <c r="E585" s="100">
        <v>1.2504900434746607E-5</v>
      </c>
      <c r="F585" s="100">
        <v>0</v>
      </c>
      <c r="G585" s="100">
        <v>0.04</v>
      </c>
      <c r="H585" s="100">
        <v>3.7417663718882443E-2</v>
      </c>
      <c r="I585" s="100">
        <v>2.5496231708073913E-2</v>
      </c>
      <c r="J585" s="100">
        <v>7.1214038276825598E-3</v>
      </c>
      <c r="K585" s="100">
        <v>5.7682820038231775E-3</v>
      </c>
      <c r="L585" s="148">
        <v>92.438280187714923</v>
      </c>
      <c r="M585" s="148">
        <v>120</v>
      </c>
      <c r="N585" s="148">
        <v>548</v>
      </c>
      <c r="O585" s="148">
        <v>9132</v>
      </c>
      <c r="P585" s="148">
        <v>100</v>
      </c>
      <c r="Q585" s="148">
        <v>25</v>
      </c>
      <c r="R585" s="100">
        <v>0.89198756099589227</v>
      </c>
      <c r="S585" s="100">
        <v>0.99951072897690407</v>
      </c>
      <c r="T585" s="100">
        <v>0.31564176197213989</v>
      </c>
      <c r="U585" s="100">
        <v>0.96892689238948093</v>
      </c>
      <c r="W585" s="148">
        <v>14.433911379337772</v>
      </c>
      <c r="X585" s="149">
        <v>517.35557240738046</v>
      </c>
      <c r="Y585" s="149">
        <v>14.482420457416831</v>
      </c>
      <c r="Z585" s="149">
        <v>616.38934063700685</v>
      </c>
      <c r="AA585" s="149">
        <v>4.8509078079058909E-2</v>
      </c>
      <c r="AB585" s="149">
        <v>99.033768229626389</v>
      </c>
      <c r="AD585" s="163">
        <f t="shared" si="54"/>
        <v>1442873.7823613698</v>
      </c>
      <c r="AE585" s="163">
        <f t="shared" si="53"/>
        <v>1447625.6564010461</v>
      </c>
      <c r="AF585" s="163">
        <f t="shared" si="55"/>
        <v>4751.8740396762641</v>
      </c>
      <c r="AH585" s="165">
        <f t="shared" si="56"/>
        <v>0</v>
      </c>
      <c r="AI585" s="165">
        <f t="shared" si="57"/>
        <v>1</v>
      </c>
      <c r="AJ585" s="165">
        <f t="shared" si="58"/>
        <v>1</v>
      </c>
    </row>
    <row r="586" spans="1:36" x14ac:dyDescent="0.25">
      <c r="A586" s="47">
        <v>581</v>
      </c>
      <c r="C586" s="100">
        <v>6.2031478302682075E-3</v>
      </c>
      <c r="D586" s="100">
        <v>1.506454048841821E-2</v>
      </c>
      <c r="E586" s="100">
        <v>1.1505079618046032E-4</v>
      </c>
      <c r="F586" s="100">
        <v>0</v>
      </c>
      <c r="G586" s="100">
        <v>0.04</v>
      </c>
      <c r="H586" s="100">
        <v>3.7417663718882443E-2</v>
      </c>
      <c r="I586" s="100">
        <v>2.5496231708073913E-2</v>
      </c>
      <c r="J586" s="100">
        <v>7.1214038276825598E-3</v>
      </c>
      <c r="K586" s="100">
        <v>5.7682820038231775E-3</v>
      </c>
      <c r="L586" s="148">
        <v>92.438280187714923</v>
      </c>
      <c r="M586" s="148">
        <v>120</v>
      </c>
      <c r="N586" s="148">
        <v>548</v>
      </c>
      <c r="O586" s="148">
        <v>9132</v>
      </c>
      <c r="P586" s="148">
        <v>100</v>
      </c>
      <c r="Q586" s="148">
        <v>25</v>
      </c>
      <c r="R586" s="100">
        <v>0.60679079440834172</v>
      </c>
      <c r="S586" s="100">
        <v>0.99333448780920852</v>
      </c>
      <c r="T586" s="100">
        <v>0.34306974235225379</v>
      </c>
      <c r="U586" s="100">
        <v>0.14333061478514864</v>
      </c>
      <c r="W586" s="148">
        <v>13.624699596481761</v>
      </c>
      <c r="X586" s="149">
        <v>469.48961645922361</v>
      </c>
      <c r="Y586" s="149">
        <v>13.641984525988912</v>
      </c>
      <c r="Z586" s="149">
        <v>614.43003042933958</v>
      </c>
      <c r="AA586" s="149">
        <v>1.7284929507150437E-2</v>
      </c>
      <c r="AB586" s="149">
        <v>144.94041397011597</v>
      </c>
      <c r="AD586" s="163">
        <f t="shared" si="54"/>
        <v>1362000.4700317169</v>
      </c>
      <c r="AE586" s="163">
        <f t="shared" ref="AE586:AE649" si="59">Y586*cRatio-Z586</f>
        <v>1363584.022568462</v>
      </c>
      <c r="AF586" s="163">
        <f t="shared" si="55"/>
        <v>1583.5525367449277</v>
      </c>
      <c r="AH586" s="165">
        <f t="shared" si="56"/>
        <v>0</v>
      </c>
      <c r="AI586" s="165">
        <f t="shared" si="57"/>
        <v>1</v>
      </c>
      <c r="AJ586" s="165">
        <f t="shared" si="58"/>
        <v>1</v>
      </c>
    </row>
    <row r="587" spans="1:36" x14ac:dyDescent="0.25">
      <c r="A587" s="47">
        <v>582</v>
      </c>
      <c r="C587" s="100">
        <v>5.1369298516246668E-3</v>
      </c>
      <c r="D587" s="100">
        <v>9.2975274889094423E-3</v>
      </c>
      <c r="E587" s="100">
        <v>4.4636038200381447E-5</v>
      </c>
      <c r="F587" s="100">
        <v>0</v>
      </c>
      <c r="G587" s="100">
        <v>0.04</v>
      </c>
      <c r="H587" s="100">
        <v>3.7417663718882443E-2</v>
      </c>
      <c r="I587" s="100">
        <v>2.5496231708073913E-2</v>
      </c>
      <c r="J587" s="100">
        <v>7.1214038276825598E-3</v>
      </c>
      <c r="K587" s="100">
        <v>5.7682820038231775E-3</v>
      </c>
      <c r="L587" s="148">
        <v>92.438280187714923</v>
      </c>
      <c r="M587" s="148">
        <v>120</v>
      </c>
      <c r="N587" s="148">
        <v>548</v>
      </c>
      <c r="O587" s="148">
        <v>9132</v>
      </c>
      <c r="P587" s="148">
        <v>100</v>
      </c>
      <c r="Q587" s="148">
        <v>25</v>
      </c>
      <c r="R587" s="100">
        <v>0.72186407745102843</v>
      </c>
      <c r="S587" s="100">
        <v>0.89975482454967959</v>
      </c>
      <c r="T587" s="100">
        <v>0.44516502570270433</v>
      </c>
      <c r="U587" s="100">
        <v>5.5518503750593175E-2</v>
      </c>
      <c r="W587" s="148">
        <v>14.414838799294232</v>
      </c>
      <c r="X587" s="149">
        <v>494.49437518082118</v>
      </c>
      <c r="Y587" s="149">
        <v>14.451323932498171</v>
      </c>
      <c r="Z587" s="149">
        <v>620.84076367192915</v>
      </c>
      <c r="AA587" s="149">
        <v>3.6485133203939313E-2</v>
      </c>
      <c r="AB587" s="149">
        <v>126.34638849110797</v>
      </c>
      <c r="AD587" s="163">
        <f t="shared" si="54"/>
        <v>1440989.3855542424</v>
      </c>
      <c r="AE587" s="163">
        <f t="shared" si="59"/>
        <v>1444511.5524861452</v>
      </c>
      <c r="AF587" s="163">
        <f t="shared" si="55"/>
        <v>3522.1669319028233</v>
      </c>
      <c r="AH587" s="165">
        <f t="shared" si="56"/>
        <v>0</v>
      </c>
      <c r="AI587" s="165">
        <f t="shared" si="57"/>
        <v>1</v>
      </c>
      <c r="AJ587" s="165">
        <f t="shared" si="58"/>
        <v>1</v>
      </c>
    </row>
    <row r="588" spans="1:36" x14ac:dyDescent="0.25">
      <c r="A588" s="47">
        <v>583</v>
      </c>
      <c r="C588" s="100">
        <v>4.3248080029042405E-3</v>
      </c>
      <c r="D588" s="100">
        <v>1.211332073208149E-2</v>
      </c>
      <c r="E588" s="100">
        <v>1.6909483803179968E-8</v>
      </c>
      <c r="F588" s="100">
        <v>0</v>
      </c>
      <c r="G588" s="100">
        <v>0.04</v>
      </c>
      <c r="H588" s="100">
        <v>3.7417663718882443E-2</v>
      </c>
      <c r="I588" s="100">
        <v>2.5496231708073913E-2</v>
      </c>
      <c r="J588" s="100">
        <v>7.1214038276825598E-3</v>
      </c>
      <c r="K588" s="100">
        <v>5.7682820038231775E-3</v>
      </c>
      <c r="L588" s="148">
        <v>92.438280187714923</v>
      </c>
      <c r="M588" s="148">
        <v>120</v>
      </c>
      <c r="N588" s="148">
        <v>548</v>
      </c>
      <c r="O588" s="148">
        <v>9132</v>
      </c>
      <c r="P588" s="148">
        <v>100</v>
      </c>
      <c r="Q588" s="148">
        <v>25</v>
      </c>
      <c r="R588" s="100">
        <v>0.7921688005350791</v>
      </c>
      <c r="S588" s="100">
        <v>0.32442636205141612</v>
      </c>
      <c r="T588" s="100">
        <v>1.8151545728414972E-2</v>
      </c>
      <c r="U588" s="100">
        <v>1.7145132517868994E-8</v>
      </c>
      <c r="W588" s="148">
        <v>14.839722577276873</v>
      </c>
      <c r="X588" s="149">
        <v>468.12492344058506</v>
      </c>
      <c r="Y588" s="149">
        <v>14.889422287859041</v>
      </c>
      <c r="Z588" s="149">
        <v>590.00260946316121</v>
      </c>
      <c r="AA588" s="149">
        <v>4.9699710582167711E-2</v>
      </c>
      <c r="AB588" s="149">
        <v>121.87768602257614</v>
      </c>
      <c r="AD588" s="163">
        <f t="shared" si="54"/>
        <v>1483504.1328042466</v>
      </c>
      <c r="AE588" s="163">
        <f t="shared" si="59"/>
        <v>1488352.2261764409</v>
      </c>
      <c r="AF588" s="163">
        <f t="shared" si="55"/>
        <v>4848.0933721941947</v>
      </c>
      <c r="AH588" s="165">
        <f t="shared" si="56"/>
        <v>0</v>
      </c>
      <c r="AI588" s="165">
        <f t="shared" si="57"/>
        <v>1</v>
      </c>
      <c r="AJ588" s="165">
        <f t="shared" si="58"/>
        <v>1</v>
      </c>
    </row>
    <row r="589" spans="1:36" x14ac:dyDescent="0.25">
      <c r="A589" s="47">
        <v>584</v>
      </c>
      <c r="C589" s="100">
        <v>5.9302104523315524E-3</v>
      </c>
      <c r="D589" s="100">
        <v>1.302707737911224E-2</v>
      </c>
      <c r="E589" s="100">
        <v>2.1449177383488731E-5</v>
      </c>
      <c r="F589" s="100">
        <v>0</v>
      </c>
      <c r="G589" s="100">
        <v>0.04</v>
      </c>
      <c r="H589" s="100">
        <v>3.7417663718882443E-2</v>
      </c>
      <c r="I589" s="100">
        <v>2.5496231708073913E-2</v>
      </c>
      <c r="J589" s="100">
        <v>7.1214038276825598E-3</v>
      </c>
      <c r="K589" s="100">
        <v>5.7682820038231775E-3</v>
      </c>
      <c r="L589" s="148">
        <v>92.438280187714923</v>
      </c>
      <c r="M589" s="148">
        <v>120</v>
      </c>
      <c r="N589" s="148">
        <v>548</v>
      </c>
      <c r="O589" s="148">
        <v>9132</v>
      </c>
      <c r="P589" s="148">
        <v>100</v>
      </c>
      <c r="Q589" s="148">
        <v>25</v>
      </c>
      <c r="R589" s="100">
        <v>0.70160758027027792</v>
      </c>
      <c r="S589" s="100">
        <v>0.5342741735937071</v>
      </c>
      <c r="T589" s="100">
        <v>0.41632801148158294</v>
      </c>
      <c r="U589" s="100">
        <v>3.7927204815385809E-10</v>
      </c>
      <c r="W589" s="148">
        <v>14.63187988990223</v>
      </c>
      <c r="X589" s="149">
        <v>471.00629125726175</v>
      </c>
      <c r="Y589" s="149">
        <v>14.67091950503195</v>
      </c>
      <c r="Z589" s="149">
        <v>606.66684777982493</v>
      </c>
      <c r="AA589" s="149">
        <v>3.9039615129720318E-2</v>
      </c>
      <c r="AB589" s="149">
        <v>135.66055652256318</v>
      </c>
      <c r="AD589" s="163">
        <f t="shared" si="54"/>
        <v>1462716.9826989658</v>
      </c>
      <c r="AE589" s="163">
        <f t="shared" si="59"/>
        <v>1466485.2836554151</v>
      </c>
      <c r="AF589" s="163">
        <f t="shared" si="55"/>
        <v>3768.3009564494687</v>
      </c>
      <c r="AH589" s="165">
        <f t="shared" si="56"/>
        <v>0</v>
      </c>
      <c r="AI589" s="165">
        <f t="shared" si="57"/>
        <v>1</v>
      </c>
      <c r="AJ589" s="165">
        <f t="shared" si="58"/>
        <v>1</v>
      </c>
    </row>
    <row r="590" spans="1:36" x14ac:dyDescent="0.25">
      <c r="A590" s="47">
        <v>585</v>
      </c>
      <c r="C590" s="100">
        <v>4.069162977089421E-3</v>
      </c>
      <c r="D590" s="100">
        <v>1.3817018840998951E-2</v>
      </c>
      <c r="E590" s="100">
        <v>1.4025137522588604E-4</v>
      </c>
      <c r="F590" s="100">
        <v>0</v>
      </c>
      <c r="G590" s="100">
        <v>0.04</v>
      </c>
      <c r="H590" s="100">
        <v>3.7417663718882443E-2</v>
      </c>
      <c r="I590" s="100">
        <v>2.5496231708073913E-2</v>
      </c>
      <c r="J590" s="100">
        <v>7.1214038276825598E-3</v>
      </c>
      <c r="K590" s="100">
        <v>5.7682820038231775E-3</v>
      </c>
      <c r="L590" s="148">
        <v>92.438280187714923</v>
      </c>
      <c r="M590" s="148">
        <v>120</v>
      </c>
      <c r="N590" s="148">
        <v>548</v>
      </c>
      <c r="O590" s="148">
        <v>9132</v>
      </c>
      <c r="P590" s="148">
        <v>100</v>
      </c>
      <c r="Q590" s="148">
        <v>25</v>
      </c>
      <c r="R590" s="100">
        <v>0.52143117058911959</v>
      </c>
      <c r="S590" s="100">
        <v>1.3086487375723953E-2</v>
      </c>
      <c r="T590" s="100">
        <v>0.17071857867449142</v>
      </c>
      <c r="U590" s="100">
        <v>9.6565359637270621E-8</v>
      </c>
      <c r="W590" s="148">
        <v>13.618538684947833</v>
      </c>
      <c r="X590" s="149">
        <v>468.29487539324492</v>
      </c>
      <c r="Y590" s="149">
        <v>13.647175553067475</v>
      </c>
      <c r="Z590" s="149">
        <v>604.07064384641421</v>
      </c>
      <c r="AA590" s="149">
        <v>2.86368681196425E-2</v>
      </c>
      <c r="AB590" s="149">
        <v>135.77576845316929</v>
      </c>
      <c r="AD590" s="163">
        <f t="shared" si="54"/>
        <v>1361385.5736193901</v>
      </c>
      <c r="AE590" s="163">
        <f t="shared" si="59"/>
        <v>1364113.4846629011</v>
      </c>
      <c r="AF590" s="163">
        <f t="shared" si="55"/>
        <v>2727.9110435110806</v>
      </c>
      <c r="AH590" s="165">
        <f t="shared" si="56"/>
        <v>0</v>
      </c>
      <c r="AI590" s="165">
        <f t="shared" si="57"/>
        <v>1</v>
      </c>
      <c r="AJ590" s="165">
        <f t="shared" si="58"/>
        <v>1</v>
      </c>
    </row>
    <row r="591" spans="1:36" x14ac:dyDescent="0.25">
      <c r="A591" s="47">
        <v>586</v>
      </c>
      <c r="C591" s="100">
        <v>4.2073477673655628E-3</v>
      </c>
      <c r="D591" s="100">
        <v>1.1174156449217326E-2</v>
      </c>
      <c r="E591" s="100">
        <v>4.0867718061502484E-5</v>
      </c>
      <c r="F591" s="100">
        <v>0</v>
      </c>
      <c r="G591" s="100">
        <v>0.04</v>
      </c>
      <c r="H591" s="100">
        <v>3.7417663718882443E-2</v>
      </c>
      <c r="I591" s="100">
        <v>2.5496231708073913E-2</v>
      </c>
      <c r="J591" s="100">
        <v>7.1214038276825598E-3</v>
      </c>
      <c r="K591" s="100">
        <v>5.7682820038231775E-3</v>
      </c>
      <c r="L591" s="148">
        <v>92.438280187714923</v>
      </c>
      <c r="M591" s="148">
        <v>120</v>
      </c>
      <c r="N591" s="148">
        <v>548</v>
      </c>
      <c r="O591" s="148">
        <v>9132</v>
      </c>
      <c r="P591" s="148">
        <v>100</v>
      </c>
      <c r="Q591" s="148">
        <v>25</v>
      </c>
      <c r="R591" s="100">
        <v>0.74686688206037433</v>
      </c>
      <c r="S591" s="100">
        <v>0.81134899941751448</v>
      </c>
      <c r="T591" s="100">
        <v>0.50314792194175006</v>
      </c>
      <c r="U591" s="100">
        <v>7.5902999658691309E-2</v>
      </c>
      <c r="W591" s="148">
        <v>15.103377136624694</v>
      </c>
      <c r="X591" s="149">
        <v>514.74419623767494</v>
      </c>
      <c r="Y591" s="149">
        <v>15.152602600422497</v>
      </c>
      <c r="Z591" s="149">
        <v>609.38115883108151</v>
      </c>
      <c r="AA591" s="149">
        <v>4.922546379780357E-2</v>
      </c>
      <c r="AB591" s="149">
        <v>94.636962593406565</v>
      </c>
      <c r="AD591" s="163">
        <f t="shared" si="54"/>
        <v>1509822.9694662315</v>
      </c>
      <c r="AE591" s="163">
        <f t="shared" si="59"/>
        <v>1514650.8788834186</v>
      </c>
      <c r="AF591" s="163">
        <f t="shared" si="55"/>
        <v>4827.9094171869501</v>
      </c>
      <c r="AH591" s="165">
        <f t="shared" si="56"/>
        <v>0</v>
      </c>
      <c r="AI591" s="165">
        <f t="shared" si="57"/>
        <v>1</v>
      </c>
      <c r="AJ591" s="165">
        <f t="shared" si="58"/>
        <v>1</v>
      </c>
    </row>
    <row r="592" spans="1:36" x14ac:dyDescent="0.25">
      <c r="A592" s="47">
        <v>587</v>
      </c>
      <c r="C592" s="100">
        <v>5.2327904432026987E-3</v>
      </c>
      <c r="D592" s="100">
        <v>1.348597002313412E-2</v>
      </c>
      <c r="E592" s="100">
        <v>1.239917608806017E-5</v>
      </c>
      <c r="F592" s="100">
        <v>0</v>
      </c>
      <c r="G592" s="100">
        <v>0.04</v>
      </c>
      <c r="H592" s="100">
        <v>3.7417663718882443E-2</v>
      </c>
      <c r="I592" s="100">
        <v>2.5496231708073913E-2</v>
      </c>
      <c r="J592" s="100">
        <v>7.1214038276825598E-3</v>
      </c>
      <c r="K592" s="100">
        <v>5.7682820038231775E-3</v>
      </c>
      <c r="L592" s="148">
        <v>92.438280187714923</v>
      </c>
      <c r="M592" s="148">
        <v>120</v>
      </c>
      <c r="N592" s="148">
        <v>548</v>
      </c>
      <c r="O592" s="148">
        <v>9132</v>
      </c>
      <c r="P592" s="148">
        <v>100</v>
      </c>
      <c r="Q592" s="148">
        <v>25</v>
      </c>
      <c r="R592" s="100">
        <v>0.87915846616402105</v>
      </c>
      <c r="S592" s="100">
        <v>0.98515931591263795</v>
      </c>
      <c r="T592" s="100">
        <v>0.6623109106729127</v>
      </c>
      <c r="U592" s="100">
        <v>1.0874927199203047E-13</v>
      </c>
      <c r="W592" s="148">
        <v>14.230327894544901</v>
      </c>
      <c r="X592" s="149">
        <v>544.21814728803565</v>
      </c>
      <c r="Y592" s="149">
        <v>14.275749079469653</v>
      </c>
      <c r="Z592" s="149">
        <v>616.05689702498933</v>
      </c>
      <c r="AA592" s="149">
        <v>4.5421184924752112E-2</v>
      </c>
      <c r="AB592" s="149">
        <v>71.838749736953673</v>
      </c>
      <c r="AD592" s="163">
        <f t="shared" si="54"/>
        <v>1422488.5713072021</v>
      </c>
      <c r="AE592" s="163">
        <f t="shared" si="59"/>
        <v>1426958.8510499403</v>
      </c>
      <c r="AF592" s="163">
        <f t="shared" si="55"/>
        <v>4470.2797427382575</v>
      </c>
      <c r="AH592" s="165">
        <f t="shared" si="56"/>
        <v>0</v>
      </c>
      <c r="AI592" s="165">
        <f t="shared" si="57"/>
        <v>1</v>
      </c>
      <c r="AJ592" s="165">
        <f t="shared" si="58"/>
        <v>1</v>
      </c>
    </row>
    <row r="593" spans="1:36" x14ac:dyDescent="0.25">
      <c r="A593" s="47">
        <v>588</v>
      </c>
      <c r="C593" s="100">
        <v>6.3796380976547384E-3</v>
      </c>
      <c r="D593" s="100">
        <v>1.1120208744107903E-2</v>
      </c>
      <c r="E593" s="100">
        <v>6.2263154944459522E-5</v>
      </c>
      <c r="F593" s="100">
        <v>0</v>
      </c>
      <c r="G593" s="100">
        <v>0.04</v>
      </c>
      <c r="H593" s="100">
        <v>3.7417663718882443E-2</v>
      </c>
      <c r="I593" s="100">
        <v>2.5496231708073913E-2</v>
      </c>
      <c r="J593" s="100">
        <v>7.1214038276825598E-3</v>
      </c>
      <c r="K593" s="100">
        <v>5.7682820038231775E-3</v>
      </c>
      <c r="L593" s="148">
        <v>92.438280187714923</v>
      </c>
      <c r="M593" s="148">
        <v>120</v>
      </c>
      <c r="N593" s="148">
        <v>548</v>
      </c>
      <c r="O593" s="148">
        <v>9132</v>
      </c>
      <c r="P593" s="148">
        <v>100</v>
      </c>
      <c r="Q593" s="148">
        <v>25</v>
      </c>
      <c r="R593" s="100">
        <v>0.50075745734583332</v>
      </c>
      <c r="S593" s="100">
        <v>0.64971840540415238</v>
      </c>
      <c r="T593" s="100">
        <v>3.6327159270355229E-3</v>
      </c>
      <c r="U593" s="100">
        <v>0.924920171180594</v>
      </c>
      <c r="W593" s="148">
        <v>15.551645444938259</v>
      </c>
      <c r="X593" s="149">
        <v>574.00682878428233</v>
      </c>
      <c r="Y593" s="149">
        <v>15.630286402840603</v>
      </c>
      <c r="Z593" s="149">
        <v>623.90702081100994</v>
      </c>
      <c r="AA593" s="149">
        <v>7.8640957902344155E-2</v>
      </c>
      <c r="AB593" s="149">
        <v>49.900192026727609</v>
      </c>
      <c r="AD593" s="163">
        <f t="shared" si="54"/>
        <v>1554590.5376650416</v>
      </c>
      <c r="AE593" s="163">
        <f t="shared" si="59"/>
        <v>1562404.7332632493</v>
      </c>
      <c r="AF593" s="163">
        <f t="shared" si="55"/>
        <v>7814.1955982076879</v>
      </c>
      <c r="AH593" s="165">
        <f t="shared" si="56"/>
        <v>0</v>
      </c>
      <c r="AI593" s="165">
        <f t="shared" si="57"/>
        <v>1</v>
      </c>
      <c r="AJ593" s="165">
        <f t="shared" si="58"/>
        <v>1</v>
      </c>
    </row>
    <row r="594" spans="1:36" x14ac:dyDescent="0.25">
      <c r="A594" s="47">
        <v>589</v>
      </c>
      <c r="C594" s="100">
        <v>7.7740058924710143E-3</v>
      </c>
      <c r="D594" s="100">
        <v>1.4097124172890552E-2</v>
      </c>
      <c r="E594" s="100">
        <v>1.9208274919257917E-4</v>
      </c>
      <c r="F594" s="100">
        <v>0</v>
      </c>
      <c r="G594" s="100">
        <v>0.04</v>
      </c>
      <c r="H594" s="100">
        <v>3.7417663718882443E-2</v>
      </c>
      <c r="I594" s="100">
        <v>2.5496231708073913E-2</v>
      </c>
      <c r="J594" s="100">
        <v>7.1214038276825598E-3</v>
      </c>
      <c r="K594" s="100">
        <v>5.7682820038231775E-3</v>
      </c>
      <c r="L594" s="148">
        <v>92.438280187714923</v>
      </c>
      <c r="M594" s="148">
        <v>120</v>
      </c>
      <c r="N594" s="148">
        <v>548</v>
      </c>
      <c r="O594" s="148">
        <v>9132</v>
      </c>
      <c r="P594" s="148">
        <v>100</v>
      </c>
      <c r="Q594" s="148">
        <v>25</v>
      </c>
      <c r="R594" s="100">
        <v>0.63420389856112058</v>
      </c>
      <c r="S594" s="100">
        <v>0.98584103402163348</v>
      </c>
      <c r="T594" s="100">
        <v>2.3711687438595784E-3</v>
      </c>
      <c r="U594" s="100">
        <v>1.4220222830495671E-12</v>
      </c>
      <c r="W594" s="148">
        <v>14.008925763708021</v>
      </c>
      <c r="X594" s="149">
        <v>447.81498221196415</v>
      </c>
      <c r="Y594" s="149">
        <v>14.025215571928921</v>
      </c>
      <c r="Z594" s="149">
        <v>592.84288606450832</v>
      </c>
      <c r="AA594" s="149">
        <v>1.6289808220900426E-2</v>
      </c>
      <c r="AB594" s="149">
        <v>145.02790385254417</v>
      </c>
      <c r="AD594" s="163">
        <f t="shared" si="54"/>
        <v>1400444.7613885901</v>
      </c>
      <c r="AE594" s="163">
        <f t="shared" si="59"/>
        <v>1401928.7143068276</v>
      </c>
      <c r="AF594" s="163">
        <f t="shared" si="55"/>
        <v>1483.9529182374986</v>
      </c>
      <c r="AH594" s="165">
        <f t="shared" si="56"/>
        <v>0</v>
      </c>
      <c r="AI594" s="165">
        <f t="shared" si="57"/>
        <v>1</v>
      </c>
      <c r="AJ594" s="165">
        <f t="shared" si="58"/>
        <v>1</v>
      </c>
    </row>
    <row r="595" spans="1:36" x14ac:dyDescent="0.25">
      <c r="A595" s="47">
        <v>590</v>
      </c>
      <c r="C595" s="100">
        <v>5.2433471917609741E-3</v>
      </c>
      <c r="D595" s="100">
        <v>9.2829610766458539E-3</v>
      </c>
      <c r="E595" s="100">
        <v>1.5019725102782822E-4</v>
      </c>
      <c r="F595" s="100">
        <v>0</v>
      </c>
      <c r="G595" s="100">
        <v>0.04</v>
      </c>
      <c r="H595" s="100">
        <v>3.7417663718882443E-2</v>
      </c>
      <c r="I595" s="100">
        <v>2.5496231708073913E-2</v>
      </c>
      <c r="J595" s="100">
        <v>7.1214038276825598E-3</v>
      </c>
      <c r="K595" s="100">
        <v>5.7682820038231775E-3</v>
      </c>
      <c r="L595" s="148">
        <v>92.438280187714923</v>
      </c>
      <c r="M595" s="148">
        <v>120</v>
      </c>
      <c r="N595" s="148">
        <v>548</v>
      </c>
      <c r="O595" s="148">
        <v>9132</v>
      </c>
      <c r="P595" s="148">
        <v>100</v>
      </c>
      <c r="Q595" s="148">
        <v>25</v>
      </c>
      <c r="R595" s="100">
        <v>0.80153630389341268</v>
      </c>
      <c r="S595" s="100">
        <v>3.7548483534471017E-2</v>
      </c>
      <c r="T595" s="100">
        <v>8.3968183704898738E-2</v>
      </c>
      <c r="U595" s="100">
        <v>0.97559421112337708</v>
      </c>
      <c r="W595" s="148">
        <v>13.841170700624271</v>
      </c>
      <c r="X595" s="149">
        <v>493.77522715577726</v>
      </c>
      <c r="Y595" s="149">
        <v>13.878607933192171</v>
      </c>
      <c r="Z595" s="149">
        <v>618.35272102224042</v>
      </c>
      <c r="AA595" s="149">
        <v>3.743723256789977E-2</v>
      </c>
      <c r="AB595" s="149">
        <v>124.57749386646316</v>
      </c>
      <c r="AD595" s="163">
        <f t="shared" si="54"/>
        <v>1383623.2948352713</v>
      </c>
      <c r="AE595" s="163">
        <f t="shared" si="59"/>
        <v>1387242.440598195</v>
      </c>
      <c r="AF595" s="163">
        <f t="shared" si="55"/>
        <v>3619.1457629235138</v>
      </c>
      <c r="AH595" s="165">
        <f t="shared" si="56"/>
        <v>0</v>
      </c>
      <c r="AI595" s="165">
        <f t="shared" si="57"/>
        <v>1</v>
      </c>
      <c r="AJ595" s="165">
        <f t="shared" si="58"/>
        <v>1</v>
      </c>
    </row>
    <row r="596" spans="1:36" x14ac:dyDescent="0.25">
      <c r="A596" s="47">
        <v>591</v>
      </c>
      <c r="C596" s="100">
        <v>6.4937652371365173E-3</v>
      </c>
      <c r="D596" s="100">
        <v>1.4927312734724918E-2</v>
      </c>
      <c r="E596" s="100">
        <v>1.4491435969521405E-4</v>
      </c>
      <c r="F596" s="100">
        <v>0</v>
      </c>
      <c r="G596" s="100">
        <v>0.04</v>
      </c>
      <c r="H596" s="100">
        <v>3.7417663718882443E-2</v>
      </c>
      <c r="I596" s="100">
        <v>2.5496231708073913E-2</v>
      </c>
      <c r="J596" s="100">
        <v>7.1214038276825598E-3</v>
      </c>
      <c r="K596" s="100">
        <v>5.7682820038231775E-3</v>
      </c>
      <c r="L596" s="148">
        <v>92.438280187714923</v>
      </c>
      <c r="M596" s="148">
        <v>120</v>
      </c>
      <c r="N596" s="148">
        <v>548</v>
      </c>
      <c r="O596" s="148">
        <v>9132</v>
      </c>
      <c r="P596" s="148">
        <v>100</v>
      </c>
      <c r="Q596" s="148">
        <v>25</v>
      </c>
      <c r="R596" s="100">
        <v>0.83320465054431481</v>
      </c>
      <c r="S596" s="100">
        <v>2.2845221845081007E-5</v>
      </c>
      <c r="T596" s="100">
        <v>0.9999563977626762</v>
      </c>
      <c r="U596" s="100">
        <v>0.2818386075338809</v>
      </c>
      <c r="W596" s="148">
        <v>14.274445135982081</v>
      </c>
      <c r="X596" s="149">
        <v>479.95610103755337</v>
      </c>
      <c r="Y596" s="149">
        <v>14.326144134328592</v>
      </c>
      <c r="Z596" s="149">
        <v>600.96275830729519</v>
      </c>
      <c r="AA596" s="149">
        <v>5.169899834651126E-2</v>
      </c>
      <c r="AB596" s="149">
        <v>121.00665726974182</v>
      </c>
      <c r="AD596" s="163">
        <f t="shared" si="54"/>
        <v>1426964.5574971705</v>
      </c>
      <c r="AE596" s="163">
        <f t="shared" si="59"/>
        <v>1432013.4506745518</v>
      </c>
      <c r="AF596" s="163">
        <f t="shared" si="55"/>
        <v>5048.8931773813847</v>
      </c>
      <c r="AH596" s="165">
        <f t="shared" si="56"/>
        <v>0</v>
      </c>
      <c r="AI596" s="165">
        <f t="shared" si="57"/>
        <v>1</v>
      </c>
      <c r="AJ596" s="165">
        <f t="shared" si="58"/>
        <v>1</v>
      </c>
    </row>
    <row r="597" spans="1:36" x14ac:dyDescent="0.25">
      <c r="A597" s="47">
        <v>592</v>
      </c>
      <c r="C597" s="100">
        <v>5.7138641476878194E-3</v>
      </c>
      <c r="D597" s="100">
        <v>1.2137248275225332E-2</v>
      </c>
      <c r="E597" s="100">
        <v>4.114605811938777E-5</v>
      </c>
      <c r="F597" s="100">
        <v>0</v>
      </c>
      <c r="G597" s="100">
        <v>0.04</v>
      </c>
      <c r="H597" s="100">
        <v>3.7417663718882443E-2</v>
      </c>
      <c r="I597" s="100">
        <v>2.5496231708073913E-2</v>
      </c>
      <c r="J597" s="100">
        <v>7.1214038276825598E-3</v>
      </c>
      <c r="K597" s="100">
        <v>5.7682820038231775E-3</v>
      </c>
      <c r="L597" s="148">
        <v>92.438280187714923</v>
      </c>
      <c r="M597" s="148">
        <v>120</v>
      </c>
      <c r="N597" s="148">
        <v>548</v>
      </c>
      <c r="O597" s="148">
        <v>9132</v>
      </c>
      <c r="P597" s="148">
        <v>100</v>
      </c>
      <c r="Q597" s="148">
        <v>25</v>
      </c>
      <c r="R597" s="100">
        <v>0.68799939617851424</v>
      </c>
      <c r="S597" s="100">
        <v>0.89709280018382165</v>
      </c>
      <c r="T597" s="100">
        <v>0.59795005882594987</v>
      </c>
      <c r="U597" s="100">
        <v>1.0764102326660076E-3</v>
      </c>
      <c r="W597" s="148">
        <v>15.209763222331235</v>
      </c>
      <c r="X597" s="149">
        <v>492.56381756337555</v>
      </c>
      <c r="Y597" s="149">
        <v>15.265121710245181</v>
      </c>
      <c r="Z597" s="149">
        <v>608.28978183265372</v>
      </c>
      <c r="AA597" s="149">
        <v>5.5358487913945709E-2</v>
      </c>
      <c r="AB597" s="149">
        <v>115.72596426927817</v>
      </c>
      <c r="AD597" s="163">
        <f t="shared" si="54"/>
        <v>1520483.75841556</v>
      </c>
      <c r="AE597" s="163">
        <f t="shared" si="59"/>
        <v>1525903.8812426855</v>
      </c>
      <c r="AF597" s="163">
        <f t="shared" si="55"/>
        <v>5420.122827125293</v>
      </c>
      <c r="AH597" s="165">
        <f t="shared" si="56"/>
        <v>0</v>
      </c>
      <c r="AI597" s="165">
        <f t="shared" si="57"/>
        <v>1</v>
      </c>
      <c r="AJ597" s="165">
        <f t="shared" si="58"/>
        <v>1</v>
      </c>
    </row>
    <row r="598" spans="1:36" x14ac:dyDescent="0.25">
      <c r="A598" s="47">
        <v>593</v>
      </c>
      <c r="C598" s="100">
        <v>5.7672431118493961E-3</v>
      </c>
      <c r="D598" s="100">
        <v>1.0686728141295062E-2</v>
      </c>
      <c r="E598" s="100">
        <v>3.4674032496696024E-8</v>
      </c>
      <c r="F598" s="100">
        <v>0</v>
      </c>
      <c r="G598" s="100">
        <v>0.04</v>
      </c>
      <c r="H598" s="100">
        <v>3.7417663718882443E-2</v>
      </c>
      <c r="I598" s="100">
        <v>2.5496231708073913E-2</v>
      </c>
      <c r="J598" s="100">
        <v>7.1214038276825598E-3</v>
      </c>
      <c r="K598" s="100">
        <v>5.7682820038231775E-3</v>
      </c>
      <c r="L598" s="148">
        <v>92.438280187714923</v>
      </c>
      <c r="M598" s="148">
        <v>120</v>
      </c>
      <c r="N598" s="148">
        <v>548</v>
      </c>
      <c r="O598" s="148">
        <v>9132</v>
      </c>
      <c r="P598" s="148">
        <v>100</v>
      </c>
      <c r="Q598" s="148">
        <v>25</v>
      </c>
      <c r="R598" s="100">
        <v>0.44388371595638021</v>
      </c>
      <c r="S598" s="100">
        <v>0.97794749899123845</v>
      </c>
      <c r="T598" s="100">
        <v>0.45527604313385084</v>
      </c>
      <c r="U598" s="100">
        <v>0.57010675484681617</v>
      </c>
      <c r="W598" s="148">
        <v>14.095818456964393</v>
      </c>
      <c r="X598" s="149">
        <v>543.18346948365149</v>
      </c>
      <c r="Y598" s="149">
        <v>14.130150198562674</v>
      </c>
      <c r="Z598" s="149">
        <v>617.37816350228843</v>
      </c>
      <c r="AA598" s="149">
        <v>3.433174159828134E-2</v>
      </c>
      <c r="AB598" s="149">
        <v>74.194694018636937</v>
      </c>
      <c r="AD598" s="163">
        <f t="shared" si="54"/>
        <v>1409038.6622269556</v>
      </c>
      <c r="AE598" s="163">
        <f t="shared" si="59"/>
        <v>1412397.6416927651</v>
      </c>
      <c r="AF598" s="163">
        <f t="shared" si="55"/>
        <v>3358.979465809497</v>
      </c>
      <c r="AH598" s="165">
        <f t="shared" si="56"/>
        <v>0</v>
      </c>
      <c r="AI598" s="165">
        <f t="shared" si="57"/>
        <v>1</v>
      </c>
      <c r="AJ598" s="165">
        <f t="shared" si="58"/>
        <v>1</v>
      </c>
    </row>
    <row r="599" spans="1:36" x14ac:dyDescent="0.25">
      <c r="A599" s="47">
        <v>594</v>
      </c>
      <c r="C599" s="100">
        <v>4.9643404735089866E-3</v>
      </c>
      <c r="D599" s="100">
        <v>1.2790185918707064E-2</v>
      </c>
      <c r="E599" s="100">
        <v>3.3755623346465313E-4</v>
      </c>
      <c r="F599" s="100">
        <v>0</v>
      </c>
      <c r="G599" s="100">
        <v>0.04</v>
      </c>
      <c r="H599" s="100">
        <v>3.7417663718882443E-2</v>
      </c>
      <c r="I599" s="100">
        <v>2.5496231708073913E-2</v>
      </c>
      <c r="J599" s="100">
        <v>7.1214038276825598E-3</v>
      </c>
      <c r="K599" s="100">
        <v>5.7682820038231775E-3</v>
      </c>
      <c r="L599" s="148">
        <v>92.438280187714923</v>
      </c>
      <c r="M599" s="148">
        <v>120</v>
      </c>
      <c r="N599" s="148">
        <v>548</v>
      </c>
      <c r="O599" s="148">
        <v>9132</v>
      </c>
      <c r="P599" s="148">
        <v>100</v>
      </c>
      <c r="Q599" s="148">
        <v>25</v>
      </c>
      <c r="R599" s="100">
        <v>0.70650702482883587</v>
      </c>
      <c r="S599" s="100">
        <v>0.72747320412612115</v>
      </c>
      <c r="T599" s="100">
        <v>4.1008145143829777E-2</v>
      </c>
      <c r="U599" s="100">
        <v>0.71478226036411929</v>
      </c>
      <c r="W599" s="148">
        <v>14.228749707411108</v>
      </c>
      <c r="X599" s="149">
        <v>540.52272169668095</v>
      </c>
      <c r="Y599" s="149">
        <v>14.317570645328153</v>
      </c>
      <c r="Z599" s="149">
        <v>602.61819226679461</v>
      </c>
      <c r="AA599" s="149">
        <v>8.8820937917045484E-2</v>
      </c>
      <c r="AB599" s="149">
        <v>62.095470570113662</v>
      </c>
      <c r="AD599" s="163">
        <f t="shared" si="54"/>
        <v>1422334.4480194142</v>
      </c>
      <c r="AE599" s="163">
        <f t="shared" si="59"/>
        <v>1431154.4463405483</v>
      </c>
      <c r="AF599" s="163">
        <f t="shared" si="55"/>
        <v>8819.9983211344352</v>
      </c>
      <c r="AH599" s="165">
        <f t="shared" si="56"/>
        <v>0</v>
      </c>
      <c r="AI599" s="165">
        <f t="shared" si="57"/>
        <v>1</v>
      </c>
      <c r="AJ599" s="165">
        <f t="shared" si="58"/>
        <v>1</v>
      </c>
    </row>
    <row r="600" spans="1:36" x14ac:dyDescent="0.25">
      <c r="A600" s="47">
        <v>595</v>
      </c>
      <c r="C600" s="100">
        <v>5.5954418270272033E-3</v>
      </c>
      <c r="D600" s="100">
        <v>9.6850060915016425E-3</v>
      </c>
      <c r="E600" s="100">
        <v>1.5998436891107026E-4</v>
      </c>
      <c r="F600" s="100">
        <v>0</v>
      </c>
      <c r="G600" s="100">
        <v>0.04</v>
      </c>
      <c r="H600" s="100">
        <v>3.7417663718882443E-2</v>
      </c>
      <c r="I600" s="100">
        <v>2.5496231708073913E-2</v>
      </c>
      <c r="J600" s="100">
        <v>7.1214038276825598E-3</v>
      </c>
      <c r="K600" s="100">
        <v>5.7682820038231775E-3</v>
      </c>
      <c r="L600" s="148">
        <v>92.438280187714923</v>
      </c>
      <c r="M600" s="148">
        <v>120</v>
      </c>
      <c r="N600" s="148">
        <v>548</v>
      </c>
      <c r="O600" s="148">
        <v>9132</v>
      </c>
      <c r="P600" s="148">
        <v>100</v>
      </c>
      <c r="Q600" s="148">
        <v>25</v>
      </c>
      <c r="R600" s="100">
        <v>0.81627479923151214</v>
      </c>
      <c r="S600" s="100">
        <v>0.92994640981391963</v>
      </c>
      <c r="T600" s="100">
        <v>1.76261713733025E-2</v>
      </c>
      <c r="U600" s="100">
        <v>8.7055466862268505E-2</v>
      </c>
      <c r="W600" s="148">
        <v>14.961700629055533</v>
      </c>
      <c r="X600" s="149">
        <v>523.05915985258684</v>
      </c>
      <c r="Y600" s="149">
        <v>14.999870025703991</v>
      </c>
      <c r="Z600" s="149">
        <v>610.52632572100651</v>
      </c>
      <c r="AA600" s="149">
        <v>3.8169396648457976E-2</v>
      </c>
      <c r="AB600" s="149">
        <v>87.46716586841967</v>
      </c>
      <c r="AD600" s="163">
        <f t="shared" si="54"/>
        <v>1495647.0037457007</v>
      </c>
      <c r="AE600" s="163">
        <f t="shared" si="59"/>
        <v>1499376.476244678</v>
      </c>
      <c r="AF600" s="163">
        <f t="shared" si="55"/>
        <v>3729.4724989773781</v>
      </c>
      <c r="AH600" s="165">
        <f t="shared" si="56"/>
        <v>0</v>
      </c>
      <c r="AI600" s="165">
        <f t="shared" si="57"/>
        <v>1</v>
      </c>
      <c r="AJ600" s="165">
        <f t="shared" si="58"/>
        <v>1</v>
      </c>
    </row>
    <row r="601" spans="1:36" x14ac:dyDescent="0.25">
      <c r="A601" s="47">
        <v>596</v>
      </c>
      <c r="C601" s="100">
        <v>5.7452076780979411E-3</v>
      </c>
      <c r="D601" s="100">
        <v>9.2844707550791324E-3</v>
      </c>
      <c r="E601" s="100">
        <v>3.9555522346322131E-5</v>
      </c>
      <c r="F601" s="100">
        <v>0</v>
      </c>
      <c r="G601" s="100">
        <v>0.04</v>
      </c>
      <c r="H601" s="100">
        <v>3.7417663718882443E-2</v>
      </c>
      <c r="I601" s="100">
        <v>2.5496231708073913E-2</v>
      </c>
      <c r="J601" s="100">
        <v>7.1214038276825598E-3</v>
      </c>
      <c r="K601" s="100">
        <v>5.7682820038231775E-3</v>
      </c>
      <c r="L601" s="148">
        <v>92.438280187714923</v>
      </c>
      <c r="M601" s="148">
        <v>120</v>
      </c>
      <c r="N601" s="148">
        <v>548</v>
      </c>
      <c r="O601" s="148">
        <v>9132</v>
      </c>
      <c r="P601" s="148">
        <v>100</v>
      </c>
      <c r="Q601" s="148">
        <v>25</v>
      </c>
      <c r="R601" s="100">
        <v>0.78803058422475891</v>
      </c>
      <c r="S601" s="100">
        <v>0.9348412774504169</v>
      </c>
      <c r="T601" s="100">
        <v>0.27806772799112556</v>
      </c>
      <c r="U601" s="100">
        <v>0.9876796406549162</v>
      </c>
      <c r="W601" s="148">
        <v>14.676625685921426</v>
      </c>
      <c r="X601" s="149">
        <v>474.86500198640334</v>
      </c>
      <c r="Y601" s="149">
        <v>14.700238284932222</v>
      </c>
      <c r="Z601" s="149">
        <v>617.20705730045142</v>
      </c>
      <c r="AA601" s="149">
        <v>2.3612599010796487E-2</v>
      </c>
      <c r="AB601" s="149">
        <v>142.34205531404808</v>
      </c>
      <c r="AD601" s="163">
        <f t="shared" si="54"/>
        <v>1467187.703590156</v>
      </c>
      <c r="AE601" s="163">
        <f t="shared" si="59"/>
        <v>1469406.6214359216</v>
      </c>
      <c r="AF601" s="163">
        <f t="shared" si="55"/>
        <v>2218.9178457656003</v>
      </c>
      <c r="AH601" s="165">
        <f t="shared" si="56"/>
        <v>0</v>
      </c>
      <c r="AI601" s="165">
        <f t="shared" si="57"/>
        <v>1</v>
      </c>
      <c r="AJ601" s="165">
        <f t="shared" si="58"/>
        <v>1</v>
      </c>
    </row>
    <row r="602" spans="1:36" x14ac:dyDescent="0.25">
      <c r="A602" s="47">
        <v>597</v>
      </c>
      <c r="C602" s="100">
        <v>6.7618524378798561E-3</v>
      </c>
      <c r="D602" s="100">
        <v>1.085261097538053E-2</v>
      </c>
      <c r="E602" s="100">
        <v>2.3697810201284142E-4</v>
      </c>
      <c r="F602" s="100">
        <v>0</v>
      </c>
      <c r="G602" s="100">
        <v>0.04</v>
      </c>
      <c r="H602" s="100">
        <v>3.7417663718882443E-2</v>
      </c>
      <c r="I602" s="100">
        <v>2.5496231708073913E-2</v>
      </c>
      <c r="J602" s="100">
        <v>7.1214038276825598E-3</v>
      </c>
      <c r="K602" s="100">
        <v>5.7682820038231775E-3</v>
      </c>
      <c r="L602" s="148">
        <v>92.438280187714923</v>
      </c>
      <c r="M602" s="148">
        <v>120</v>
      </c>
      <c r="N602" s="148">
        <v>548</v>
      </c>
      <c r="O602" s="148">
        <v>9132</v>
      </c>
      <c r="P602" s="148">
        <v>100</v>
      </c>
      <c r="Q602" s="148">
        <v>25</v>
      </c>
      <c r="R602" s="100">
        <v>0.67651840729189849</v>
      </c>
      <c r="S602" s="100">
        <v>0.92332513203609023</v>
      </c>
      <c r="T602" s="100">
        <v>0.99043572941352986</v>
      </c>
      <c r="U602" s="100">
        <v>9.023805970494353E-5</v>
      </c>
      <c r="W602" s="148">
        <v>14.295294130855384</v>
      </c>
      <c r="X602" s="149">
        <v>664.09293191316328</v>
      </c>
      <c r="Y602" s="149">
        <v>14.369657069918221</v>
      </c>
      <c r="Z602" s="149">
        <v>620.13972374828165</v>
      </c>
      <c r="AA602" s="149">
        <v>7.4362939062837086E-2</v>
      </c>
      <c r="AB602" s="149">
        <v>-43.95320816488163</v>
      </c>
      <c r="AD602" s="163">
        <f t="shared" si="54"/>
        <v>1428865.3201536252</v>
      </c>
      <c r="AE602" s="163">
        <f t="shared" si="59"/>
        <v>1436345.5672680738</v>
      </c>
      <c r="AF602" s="163">
        <f t="shared" si="55"/>
        <v>7480.2471144485899</v>
      </c>
      <c r="AH602" s="165">
        <f t="shared" si="56"/>
        <v>0</v>
      </c>
      <c r="AI602" s="165">
        <f t="shared" si="57"/>
        <v>1</v>
      </c>
      <c r="AJ602" s="165">
        <f t="shared" si="58"/>
        <v>1</v>
      </c>
    </row>
    <row r="603" spans="1:36" x14ac:dyDescent="0.25">
      <c r="A603" s="47">
        <v>598</v>
      </c>
      <c r="C603" s="100">
        <v>5.8708585053827145E-3</v>
      </c>
      <c r="D603" s="100">
        <v>1.0021236694026658E-2</v>
      </c>
      <c r="E603" s="100">
        <v>3.0576472917134029E-5</v>
      </c>
      <c r="F603" s="100">
        <v>0</v>
      </c>
      <c r="G603" s="100">
        <v>0.04</v>
      </c>
      <c r="H603" s="100">
        <v>3.7417663718882443E-2</v>
      </c>
      <c r="I603" s="100">
        <v>2.5496231708073913E-2</v>
      </c>
      <c r="J603" s="100">
        <v>7.1214038276825598E-3</v>
      </c>
      <c r="K603" s="100">
        <v>5.7682820038231775E-3</v>
      </c>
      <c r="L603" s="148">
        <v>92.438280187714923</v>
      </c>
      <c r="M603" s="148">
        <v>120</v>
      </c>
      <c r="N603" s="148">
        <v>548</v>
      </c>
      <c r="O603" s="148">
        <v>9132</v>
      </c>
      <c r="P603" s="148">
        <v>100</v>
      </c>
      <c r="Q603" s="148">
        <v>25</v>
      </c>
      <c r="R603" s="100">
        <v>0.8696443374002838</v>
      </c>
      <c r="S603" s="100">
        <v>0.97264703507375128</v>
      </c>
      <c r="T603" s="100">
        <v>3.3164122912383777E-2</v>
      </c>
      <c r="U603" s="100">
        <v>3.247165913128265E-3</v>
      </c>
      <c r="W603" s="148">
        <v>14.246522383661624</v>
      </c>
      <c r="X603" s="149">
        <v>555.84452757813813</v>
      </c>
      <c r="Y603" s="149">
        <v>14.315700939710554</v>
      </c>
      <c r="Z603" s="149">
        <v>617.95991486502783</v>
      </c>
      <c r="AA603" s="149">
        <v>6.9178556048930417E-2</v>
      </c>
      <c r="AB603" s="149">
        <v>62.1153872868897</v>
      </c>
      <c r="AD603" s="163">
        <f t="shared" si="54"/>
        <v>1424096.3938385842</v>
      </c>
      <c r="AE603" s="163">
        <f t="shared" si="59"/>
        <v>1430952.1340561905</v>
      </c>
      <c r="AF603" s="163">
        <f t="shared" si="55"/>
        <v>6855.7402176061514</v>
      </c>
      <c r="AH603" s="165">
        <f t="shared" si="56"/>
        <v>0</v>
      </c>
      <c r="AI603" s="165">
        <f t="shared" si="57"/>
        <v>1</v>
      </c>
      <c r="AJ603" s="165">
        <f t="shared" si="58"/>
        <v>1</v>
      </c>
    </row>
    <row r="604" spans="1:36" x14ac:dyDescent="0.25">
      <c r="A604" s="47">
        <v>599</v>
      </c>
      <c r="C604" s="100">
        <v>4.3072828774806393E-3</v>
      </c>
      <c r="D604" s="100">
        <v>1.4406021826037008E-2</v>
      </c>
      <c r="E604" s="100">
        <v>2.0736940167580241E-5</v>
      </c>
      <c r="F604" s="100">
        <v>0</v>
      </c>
      <c r="G604" s="100">
        <v>0.04</v>
      </c>
      <c r="H604" s="100">
        <v>3.7417663718882443E-2</v>
      </c>
      <c r="I604" s="100">
        <v>2.5496231708073913E-2</v>
      </c>
      <c r="J604" s="100">
        <v>7.1214038276825598E-3</v>
      </c>
      <c r="K604" s="100">
        <v>5.7682820038231775E-3</v>
      </c>
      <c r="L604" s="148">
        <v>92.438280187714923</v>
      </c>
      <c r="M604" s="148">
        <v>120</v>
      </c>
      <c r="N604" s="148">
        <v>548</v>
      </c>
      <c r="O604" s="148">
        <v>9132</v>
      </c>
      <c r="P604" s="148">
        <v>100</v>
      </c>
      <c r="Q604" s="148">
        <v>25</v>
      </c>
      <c r="R604" s="100">
        <v>0.84543903689862243</v>
      </c>
      <c r="S604" s="100">
        <v>0.17792802974896807</v>
      </c>
      <c r="T604" s="100">
        <v>0.37405072136509215</v>
      </c>
      <c r="U604" s="100">
        <v>0.962094403429957</v>
      </c>
      <c r="W604" s="148">
        <v>14.35245932629195</v>
      </c>
      <c r="X604" s="149">
        <v>460.96899035227329</v>
      </c>
      <c r="Y604" s="149">
        <v>14.383649451364747</v>
      </c>
      <c r="Z604" s="149">
        <v>591.70151868483526</v>
      </c>
      <c r="AA604" s="149">
        <v>3.1190125072797059E-2</v>
      </c>
      <c r="AB604" s="149">
        <v>130.73252833256197</v>
      </c>
      <c r="AD604" s="163">
        <f t="shared" si="54"/>
        <v>1434784.9636388428</v>
      </c>
      <c r="AE604" s="163">
        <f t="shared" si="59"/>
        <v>1437773.2436177898</v>
      </c>
      <c r="AF604" s="163">
        <f t="shared" si="55"/>
        <v>2988.2799789471437</v>
      </c>
      <c r="AH604" s="165">
        <f t="shared" si="56"/>
        <v>0</v>
      </c>
      <c r="AI604" s="165">
        <f t="shared" si="57"/>
        <v>1</v>
      </c>
      <c r="AJ604" s="165">
        <f t="shared" si="58"/>
        <v>1</v>
      </c>
    </row>
    <row r="605" spans="1:36" x14ac:dyDescent="0.25">
      <c r="A605" s="47">
        <v>600</v>
      </c>
      <c r="C605" s="100">
        <v>5.5956599255488904E-3</v>
      </c>
      <c r="D605" s="100">
        <v>1.1751423704642328E-2</v>
      </c>
      <c r="E605" s="100">
        <v>9.0684283044595304E-5</v>
      </c>
      <c r="F605" s="100">
        <v>0</v>
      </c>
      <c r="G605" s="100">
        <v>0.04</v>
      </c>
      <c r="H605" s="100">
        <v>3.7417663718882443E-2</v>
      </c>
      <c r="I605" s="100">
        <v>2.5496231708073913E-2</v>
      </c>
      <c r="J605" s="100">
        <v>7.1214038276825598E-3</v>
      </c>
      <c r="K605" s="100">
        <v>5.7682820038231775E-3</v>
      </c>
      <c r="L605" s="148">
        <v>92.438280187714923</v>
      </c>
      <c r="M605" s="148">
        <v>120</v>
      </c>
      <c r="N605" s="148">
        <v>548</v>
      </c>
      <c r="O605" s="148">
        <v>9132</v>
      </c>
      <c r="P605" s="148">
        <v>100</v>
      </c>
      <c r="Q605" s="148">
        <v>25</v>
      </c>
      <c r="R605" s="100">
        <v>0.43437769902078283</v>
      </c>
      <c r="S605" s="100">
        <v>0.31814534898762009</v>
      </c>
      <c r="T605" s="100">
        <v>0.15503611228446529</v>
      </c>
      <c r="U605" s="100">
        <v>2.9254794894825053E-4</v>
      </c>
      <c r="W605" s="148">
        <v>14.58548276105847</v>
      </c>
      <c r="X605" s="149">
        <v>560.69505725477893</v>
      </c>
      <c r="Y605" s="149">
        <v>14.643534982904411</v>
      </c>
      <c r="Z605" s="149">
        <v>644.37198466626148</v>
      </c>
      <c r="AA605" s="149">
        <v>5.8052221845940721E-2</v>
      </c>
      <c r="AB605" s="149">
        <v>83.676927411482552</v>
      </c>
      <c r="AD605" s="163">
        <f t="shared" si="54"/>
        <v>1457987.5810485922</v>
      </c>
      <c r="AE605" s="163">
        <f t="shared" si="59"/>
        <v>1463709.1263057748</v>
      </c>
      <c r="AF605" s="163">
        <f t="shared" si="55"/>
        <v>5721.5452571825899</v>
      </c>
      <c r="AH605" s="165">
        <f t="shared" si="56"/>
        <v>0</v>
      </c>
      <c r="AI605" s="165">
        <f t="shared" si="57"/>
        <v>1</v>
      </c>
      <c r="AJ605" s="165">
        <f t="shared" si="58"/>
        <v>1</v>
      </c>
    </row>
    <row r="606" spans="1:36" x14ac:dyDescent="0.25">
      <c r="A606" s="47">
        <v>601</v>
      </c>
      <c r="C606" s="100">
        <v>4.8680150970631039E-3</v>
      </c>
      <c r="D606" s="100">
        <v>1.2211118148274802E-2</v>
      </c>
      <c r="E606" s="100">
        <v>3.4145735374986314E-5</v>
      </c>
      <c r="F606" s="100">
        <v>0</v>
      </c>
      <c r="G606" s="100">
        <v>0.04</v>
      </c>
      <c r="H606" s="100">
        <v>3.7417663718882443E-2</v>
      </c>
      <c r="I606" s="100">
        <v>2.5496231708073913E-2</v>
      </c>
      <c r="J606" s="100">
        <v>7.1214038276825598E-3</v>
      </c>
      <c r="K606" s="100">
        <v>5.7682820038231775E-3</v>
      </c>
      <c r="L606" s="148">
        <v>92.438280187714923</v>
      </c>
      <c r="M606" s="148">
        <v>120</v>
      </c>
      <c r="N606" s="148">
        <v>548</v>
      </c>
      <c r="O606" s="148">
        <v>9132</v>
      </c>
      <c r="P606" s="148">
        <v>100</v>
      </c>
      <c r="Q606" s="148">
        <v>25</v>
      </c>
      <c r="R606" s="100">
        <v>0.80839676640389224</v>
      </c>
      <c r="S606" s="100">
        <v>0.99998948889220529</v>
      </c>
      <c r="T606" s="100">
        <v>4.3898618237235884E-2</v>
      </c>
      <c r="U606" s="100">
        <v>6.2314742120613456E-2</v>
      </c>
      <c r="W606" s="148">
        <v>14.408137615901282</v>
      </c>
      <c r="X606" s="149">
        <v>461.38948951135018</v>
      </c>
      <c r="Y606" s="149">
        <v>14.433109159575611</v>
      </c>
      <c r="Z606" s="149">
        <v>604.04034028218473</v>
      </c>
      <c r="AA606" s="149">
        <v>2.4971543674329411E-2</v>
      </c>
      <c r="AB606" s="149">
        <v>142.65085077083455</v>
      </c>
      <c r="AD606" s="163">
        <f t="shared" si="54"/>
        <v>1440352.372100617</v>
      </c>
      <c r="AE606" s="163">
        <f t="shared" si="59"/>
        <v>1442706.875617279</v>
      </c>
      <c r="AF606" s="163">
        <f t="shared" si="55"/>
        <v>2354.5035166621064</v>
      </c>
      <c r="AH606" s="165">
        <f t="shared" si="56"/>
        <v>0</v>
      </c>
      <c r="AI606" s="165">
        <f t="shared" si="57"/>
        <v>1</v>
      </c>
      <c r="AJ606" s="165">
        <f t="shared" si="58"/>
        <v>1</v>
      </c>
    </row>
    <row r="607" spans="1:36" x14ac:dyDescent="0.25">
      <c r="A607" s="47">
        <v>602</v>
      </c>
      <c r="C607" s="100">
        <v>6.4677693183103901E-3</v>
      </c>
      <c r="D607" s="100">
        <v>1.0901228249468549E-2</v>
      </c>
      <c r="E607" s="100">
        <v>4.1610429618543776E-4</v>
      </c>
      <c r="F607" s="100">
        <v>0</v>
      </c>
      <c r="G607" s="100">
        <v>0.04</v>
      </c>
      <c r="H607" s="100">
        <v>3.7417663718882443E-2</v>
      </c>
      <c r="I607" s="100">
        <v>2.5496231708073913E-2</v>
      </c>
      <c r="J607" s="100">
        <v>7.1214038276825598E-3</v>
      </c>
      <c r="K607" s="100">
        <v>5.7682820038231775E-3</v>
      </c>
      <c r="L607" s="148">
        <v>92.438280187714923</v>
      </c>
      <c r="M607" s="148">
        <v>120</v>
      </c>
      <c r="N607" s="148">
        <v>548</v>
      </c>
      <c r="O607" s="148">
        <v>9132</v>
      </c>
      <c r="P607" s="148">
        <v>100</v>
      </c>
      <c r="Q607" s="148">
        <v>25</v>
      </c>
      <c r="R607" s="100">
        <v>0.62497554601695182</v>
      </c>
      <c r="S607" s="100">
        <v>0.97600987753236157</v>
      </c>
      <c r="T607" s="100">
        <v>0.37034455747315737</v>
      </c>
      <c r="U607" s="100">
        <v>0.83659435048565478</v>
      </c>
      <c r="W607" s="148">
        <v>14.107605723865916</v>
      </c>
      <c r="X607" s="149">
        <v>474.5477588859307</v>
      </c>
      <c r="Y607" s="149">
        <v>14.14035981710483</v>
      </c>
      <c r="Z607" s="149">
        <v>607.90543507278369</v>
      </c>
      <c r="AA607" s="149">
        <v>3.2754093238914095E-2</v>
      </c>
      <c r="AB607" s="149">
        <v>133.35767618685298</v>
      </c>
      <c r="AD607" s="163">
        <f t="shared" si="54"/>
        <v>1410286.0246277058</v>
      </c>
      <c r="AE607" s="163">
        <f t="shared" si="59"/>
        <v>1413428.0762754104</v>
      </c>
      <c r="AF607" s="163">
        <f t="shared" si="55"/>
        <v>3142.0516477045562</v>
      </c>
      <c r="AH607" s="165">
        <f t="shared" si="56"/>
        <v>0</v>
      </c>
      <c r="AI607" s="165">
        <f t="shared" si="57"/>
        <v>1</v>
      </c>
      <c r="AJ607" s="165">
        <f t="shared" si="58"/>
        <v>1</v>
      </c>
    </row>
    <row r="608" spans="1:36" x14ac:dyDescent="0.25">
      <c r="A608" s="47">
        <v>603</v>
      </c>
      <c r="C608" s="100">
        <v>4.5274089658095132E-3</v>
      </c>
      <c r="D608" s="100">
        <v>1.1444507658563504E-2</v>
      </c>
      <c r="E608" s="100">
        <v>1.1060664251250074E-4</v>
      </c>
      <c r="F608" s="100">
        <v>0</v>
      </c>
      <c r="G608" s="100">
        <v>0.04</v>
      </c>
      <c r="H608" s="100">
        <v>3.7417663718882443E-2</v>
      </c>
      <c r="I608" s="100">
        <v>2.5496231708073913E-2</v>
      </c>
      <c r="J608" s="100">
        <v>7.1214038276825598E-3</v>
      </c>
      <c r="K608" s="100">
        <v>5.7682820038231775E-3</v>
      </c>
      <c r="L608" s="148">
        <v>92.438280187714923</v>
      </c>
      <c r="M608" s="148">
        <v>120</v>
      </c>
      <c r="N608" s="148">
        <v>548</v>
      </c>
      <c r="O608" s="148">
        <v>9132</v>
      </c>
      <c r="P608" s="148">
        <v>100</v>
      </c>
      <c r="Q608" s="148">
        <v>25</v>
      </c>
      <c r="R608" s="100">
        <v>0.81972649095948269</v>
      </c>
      <c r="S608" s="100">
        <v>0.99548090254541854</v>
      </c>
      <c r="T608" s="100">
        <v>0.83438133647184776</v>
      </c>
      <c r="U608" s="100">
        <v>0.60071709215230862</v>
      </c>
      <c r="W608" s="148">
        <v>14.806422919213631</v>
      </c>
      <c r="X608" s="149">
        <v>468.14303004718414</v>
      </c>
      <c r="Y608" s="149">
        <v>14.852551398622488</v>
      </c>
      <c r="Z608" s="149">
        <v>597.86712393735741</v>
      </c>
      <c r="AA608" s="149">
        <v>4.6128479408857004E-2</v>
      </c>
      <c r="AB608" s="149">
        <v>129.72409389017326</v>
      </c>
      <c r="AD608" s="163">
        <f t="shared" si="54"/>
        <v>1480174.148891316</v>
      </c>
      <c r="AE608" s="163">
        <f t="shared" si="59"/>
        <v>1484657.2727383114</v>
      </c>
      <c r="AF608" s="163">
        <f t="shared" si="55"/>
        <v>4483.1238469955269</v>
      </c>
      <c r="AH608" s="165">
        <f t="shared" si="56"/>
        <v>0</v>
      </c>
      <c r="AI608" s="165">
        <f t="shared" si="57"/>
        <v>1</v>
      </c>
      <c r="AJ608" s="165">
        <f t="shared" si="58"/>
        <v>1</v>
      </c>
    </row>
    <row r="609" spans="1:36" x14ac:dyDescent="0.25">
      <c r="A609" s="47">
        <v>604</v>
      </c>
      <c r="C609" s="100">
        <v>4.3048899718724724E-3</v>
      </c>
      <c r="D609" s="100">
        <v>1.1949946606507389E-2</v>
      </c>
      <c r="E609" s="100">
        <v>4.3306857043290403E-4</v>
      </c>
      <c r="F609" s="100">
        <v>0</v>
      </c>
      <c r="G609" s="100">
        <v>0.04</v>
      </c>
      <c r="H609" s="100">
        <v>3.7417663718882443E-2</v>
      </c>
      <c r="I609" s="100">
        <v>2.5496231708073913E-2</v>
      </c>
      <c r="J609" s="100">
        <v>7.1214038276825598E-3</v>
      </c>
      <c r="K609" s="100">
        <v>5.7682820038231775E-3</v>
      </c>
      <c r="L609" s="148">
        <v>92.438280187714923</v>
      </c>
      <c r="M609" s="148">
        <v>120</v>
      </c>
      <c r="N609" s="148">
        <v>548</v>
      </c>
      <c r="O609" s="148">
        <v>9132</v>
      </c>
      <c r="P609" s="148">
        <v>100</v>
      </c>
      <c r="Q609" s="148">
        <v>25</v>
      </c>
      <c r="R609" s="100">
        <v>0.58907142193405071</v>
      </c>
      <c r="S609" s="100">
        <v>0.64402619745892642</v>
      </c>
      <c r="T609" s="100">
        <v>0.87371247729485502</v>
      </c>
      <c r="U609" s="100">
        <v>0.23292875961464099</v>
      </c>
      <c r="W609" s="148">
        <v>13.663391297277261</v>
      </c>
      <c r="X609" s="149">
        <v>451.48191227179939</v>
      </c>
      <c r="Y609" s="149">
        <v>13.677749984867923</v>
      </c>
      <c r="Z609" s="149">
        <v>591.57486046397128</v>
      </c>
      <c r="AA609" s="149">
        <v>1.435868759066139E-2</v>
      </c>
      <c r="AB609" s="149">
        <v>140.09294819217189</v>
      </c>
      <c r="AD609" s="163">
        <f t="shared" si="54"/>
        <v>1365887.6478154543</v>
      </c>
      <c r="AE609" s="163">
        <f t="shared" si="59"/>
        <v>1367183.4236263281</v>
      </c>
      <c r="AF609" s="163">
        <f t="shared" si="55"/>
        <v>1295.775810873967</v>
      </c>
      <c r="AH609" s="165">
        <f t="shared" si="56"/>
        <v>0</v>
      </c>
      <c r="AI609" s="165">
        <f t="shared" si="57"/>
        <v>1</v>
      </c>
      <c r="AJ609" s="165">
        <f t="shared" si="58"/>
        <v>1</v>
      </c>
    </row>
    <row r="610" spans="1:36" x14ac:dyDescent="0.25">
      <c r="A610" s="47">
        <v>605</v>
      </c>
      <c r="C610" s="100">
        <v>6.0264937121169426E-3</v>
      </c>
      <c r="D610" s="100">
        <v>1.3346803870475932E-2</v>
      </c>
      <c r="E610" s="100">
        <v>3.6580012862386102E-4</v>
      </c>
      <c r="F610" s="100">
        <v>0</v>
      </c>
      <c r="G610" s="100">
        <v>0.04</v>
      </c>
      <c r="H610" s="100">
        <v>3.7417663718882443E-2</v>
      </c>
      <c r="I610" s="100">
        <v>2.5496231708073913E-2</v>
      </c>
      <c r="J610" s="100">
        <v>7.1214038276825598E-3</v>
      </c>
      <c r="K610" s="100">
        <v>5.7682820038231775E-3</v>
      </c>
      <c r="L610" s="148">
        <v>92.438280187714923</v>
      </c>
      <c r="M610" s="148">
        <v>120</v>
      </c>
      <c r="N610" s="148">
        <v>548</v>
      </c>
      <c r="O610" s="148">
        <v>9132</v>
      </c>
      <c r="P610" s="148">
        <v>100</v>
      </c>
      <c r="Q610" s="148">
        <v>25</v>
      </c>
      <c r="R610" s="100">
        <v>0.69852781702363353</v>
      </c>
      <c r="S610" s="100">
        <v>0.20181318949078397</v>
      </c>
      <c r="T610" s="100">
        <v>0.15614939093468774</v>
      </c>
      <c r="U610" s="100">
        <v>1.0303618009960081E-3</v>
      </c>
      <c r="W610" s="148">
        <v>15.768022902802024</v>
      </c>
      <c r="X610" s="149">
        <v>515.72392492719712</v>
      </c>
      <c r="Y610" s="149">
        <v>15.820595434905583</v>
      </c>
      <c r="Z610" s="149">
        <v>625.22341636096348</v>
      </c>
      <c r="AA610" s="149">
        <v>5.2572532103559055E-2</v>
      </c>
      <c r="AB610" s="149">
        <v>109.49949143376637</v>
      </c>
      <c r="AD610" s="163">
        <f t="shared" si="54"/>
        <v>1576286.5663552752</v>
      </c>
      <c r="AE610" s="163">
        <f t="shared" si="59"/>
        <v>1581434.3200741971</v>
      </c>
      <c r="AF610" s="163">
        <f t="shared" si="55"/>
        <v>5147.7537189221384</v>
      </c>
      <c r="AH610" s="165">
        <f t="shared" si="56"/>
        <v>0</v>
      </c>
      <c r="AI610" s="165">
        <f t="shared" si="57"/>
        <v>1</v>
      </c>
      <c r="AJ610" s="165">
        <f t="shared" si="58"/>
        <v>1</v>
      </c>
    </row>
    <row r="611" spans="1:36" x14ac:dyDescent="0.25">
      <c r="A611" s="47">
        <v>606</v>
      </c>
      <c r="C611" s="100">
        <v>6.0433835762425669E-3</v>
      </c>
      <c r="D611" s="100">
        <v>1.1074783619373292E-2</v>
      </c>
      <c r="E611" s="100">
        <v>7.7609728795446919E-5</v>
      </c>
      <c r="F611" s="100">
        <v>0</v>
      </c>
      <c r="G611" s="100">
        <v>0.04</v>
      </c>
      <c r="H611" s="100">
        <v>3.7417663718882443E-2</v>
      </c>
      <c r="I611" s="100">
        <v>2.5496231708073913E-2</v>
      </c>
      <c r="J611" s="100">
        <v>7.1214038276825598E-3</v>
      </c>
      <c r="K611" s="100">
        <v>5.7682820038231775E-3</v>
      </c>
      <c r="L611" s="148">
        <v>92.438280187714923</v>
      </c>
      <c r="M611" s="148">
        <v>120</v>
      </c>
      <c r="N611" s="148">
        <v>548</v>
      </c>
      <c r="O611" s="148">
        <v>9132</v>
      </c>
      <c r="P611" s="148">
        <v>100</v>
      </c>
      <c r="Q611" s="148">
        <v>25</v>
      </c>
      <c r="R611" s="100">
        <v>0.70616018389830626</v>
      </c>
      <c r="S611" s="100">
        <v>0.61630518573836901</v>
      </c>
      <c r="T611" s="100">
        <v>0.94654199824457774</v>
      </c>
      <c r="U611" s="100">
        <v>0.16244656406909996</v>
      </c>
      <c r="W611" s="148">
        <v>15.110851180255768</v>
      </c>
      <c r="X611" s="149">
        <v>524.68390229260422</v>
      </c>
      <c r="Y611" s="149">
        <v>15.159641529502441</v>
      </c>
      <c r="Z611" s="149">
        <v>611.60723442597202</v>
      </c>
      <c r="AA611" s="149">
        <v>4.8790349246672804E-2</v>
      </c>
      <c r="AB611" s="149">
        <v>86.923332133367808</v>
      </c>
      <c r="AD611" s="163">
        <f t="shared" si="54"/>
        <v>1510560.4341232842</v>
      </c>
      <c r="AE611" s="163">
        <f t="shared" si="59"/>
        <v>1515352.5457158179</v>
      </c>
      <c r="AF611" s="163">
        <f t="shared" si="55"/>
        <v>4792.1115925339127</v>
      </c>
      <c r="AH611" s="165">
        <f t="shared" si="56"/>
        <v>0</v>
      </c>
      <c r="AI611" s="165">
        <f t="shared" si="57"/>
        <v>1</v>
      </c>
      <c r="AJ611" s="165">
        <f t="shared" si="58"/>
        <v>1</v>
      </c>
    </row>
    <row r="612" spans="1:36" x14ac:dyDescent="0.25">
      <c r="A612" s="47">
        <v>607</v>
      </c>
      <c r="C612" s="100">
        <v>3.9134158873106693E-3</v>
      </c>
      <c r="D612" s="100">
        <v>1.1378829516886515E-2</v>
      </c>
      <c r="E612" s="100">
        <v>2.2131912626000005E-4</v>
      </c>
      <c r="F612" s="100">
        <v>0</v>
      </c>
      <c r="G612" s="100">
        <v>0.04</v>
      </c>
      <c r="H612" s="100">
        <v>3.7417663718882443E-2</v>
      </c>
      <c r="I612" s="100">
        <v>2.5496231708073913E-2</v>
      </c>
      <c r="J612" s="100">
        <v>7.1214038276825598E-3</v>
      </c>
      <c r="K612" s="100">
        <v>5.7682820038231775E-3</v>
      </c>
      <c r="L612" s="148">
        <v>92.438280187714923</v>
      </c>
      <c r="M612" s="148">
        <v>120</v>
      </c>
      <c r="N612" s="148">
        <v>548</v>
      </c>
      <c r="O612" s="148">
        <v>9132</v>
      </c>
      <c r="P612" s="148">
        <v>100</v>
      </c>
      <c r="Q612" s="148">
        <v>25</v>
      </c>
      <c r="R612" s="100">
        <v>0.66589339961830496</v>
      </c>
      <c r="S612" s="100">
        <v>9.5274262397470347E-2</v>
      </c>
      <c r="T612" s="100">
        <v>2.7693529914285971E-2</v>
      </c>
      <c r="U612" s="100">
        <v>0.30749909733907743</v>
      </c>
      <c r="W612" s="148">
        <v>14.98396275190588</v>
      </c>
      <c r="X612" s="149">
        <v>547.68790913446321</v>
      </c>
      <c r="Y612" s="149">
        <v>15.028492815959259</v>
      </c>
      <c r="Z612" s="149">
        <v>623.17728002506669</v>
      </c>
      <c r="AA612" s="149">
        <v>4.4530064053379448E-2</v>
      </c>
      <c r="AB612" s="149">
        <v>75.489370890603482</v>
      </c>
      <c r="AD612" s="163">
        <f t="shared" si="54"/>
        <v>1497848.5872814537</v>
      </c>
      <c r="AE612" s="163">
        <f t="shared" si="59"/>
        <v>1502226.1043159009</v>
      </c>
      <c r="AF612" s="163">
        <f t="shared" si="55"/>
        <v>4377.5170344473408</v>
      </c>
      <c r="AH612" s="165">
        <f t="shared" si="56"/>
        <v>0</v>
      </c>
      <c r="AI612" s="165">
        <f t="shared" si="57"/>
        <v>1</v>
      </c>
      <c r="AJ612" s="165">
        <f t="shared" si="58"/>
        <v>1</v>
      </c>
    </row>
    <row r="613" spans="1:36" x14ac:dyDescent="0.25">
      <c r="A613" s="47">
        <v>608</v>
      </c>
      <c r="C613" s="100">
        <v>4.3047223565935103E-3</v>
      </c>
      <c r="D613" s="100">
        <v>1.2023122224014471E-2</v>
      </c>
      <c r="E613" s="100">
        <v>1.7966923607470875E-4</v>
      </c>
      <c r="F613" s="100">
        <v>0</v>
      </c>
      <c r="G613" s="100">
        <v>0.04</v>
      </c>
      <c r="H613" s="100">
        <v>3.7417663718882443E-2</v>
      </c>
      <c r="I613" s="100">
        <v>2.5496231708073913E-2</v>
      </c>
      <c r="J613" s="100">
        <v>7.1214038276825598E-3</v>
      </c>
      <c r="K613" s="100">
        <v>5.7682820038231775E-3</v>
      </c>
      <c r="L613" s="148">
        <v>92.438280187714923</v>
      </c>
      <c r="M613" s="148">
        <v>120</v>
      </c>
      <c r="N613" s="148">
        <v>548</v>
      </c>
      <c r="O613" s="148">
        <v>9132</v>
      </c>
      <c r="P613" s="148">
        <v>100</v>
      </c>
      <c r="Q613" s="148">
        <v>25</v>
      </c>
      <c r="R613" s="100">
        <v>0.58020527556872692</v>
      </c>
      <c r="S613" s="100">
        <v>0.12861805608292906</v>
      </c>
      <c r="T613" s="100">
        <v>0.98946839618379545</v>
      </c>
      <c r="U613" s="100">
        <v>0.98640193080131566</v>
      </c>
      <c r="W613" s="148">
        <v>15.057188651383209</v>
      </c>
      <c r="X613" s="149">
        <v>583.14914300136923</v>
      </c>
      <c r="Y613" s="149">
        <v>15.110125663592786</v>
      </c>
      <c r="Z613" s="149">
        <v>653.93269735976776</v>
      </c>
      <c r="AA613" s="149">
        <v>5.2937012209577361E-2</v>
      </c>
      <c r="AB613" s="149">
        <v>70.783554358398533</v>
      </c>
      <c r="AD613" s="163">
        <f t="shared" si="54"/>
        <v>1505135.7159953197</v>
      </c>
      <c r="AE613" s="163">
        <f t="shared" si="59"/>
        <v>1510358.6336619188</v>
      </c>
      <c r="AF613" s="163">
        <f t="shared" si="55"/>
        <v>5222.9176665993373</v>
      </c>
      <c r="AH613" s="165">
        <f t="shared" si="56"/>
        <v>0</v>
      </c>
      <c r="AI613" s="165">
        <f t="shared" si="57"/>
        <v>1</v>
      </c>
      <c r="AJ613" s="165">
        <f t="shared" si="58"/>
        <v>1</v>
      </c>
    </row>
    <row r="614" spans="1:36" x14ac:dyDescent="0.25">
      <c r="A614" s="47">
        <v>609</v>
      </c>
      <c r="C614" s="100">
        <v>3.3945056107510009E-3</v>
      </c>
      <c r="D614" s="100">
        <v>1.2044366036617737E-2</v>
      </c>
      <c r="E614" s="100">
        <v>8.1092867974308369E-5</v>
      </c>
      <c r="F614" s="100">
        <v>0</v>
      </c>
      <c r="G614" s="100">
        <v>0.04</v>
      </c>
      <c r="H614" s="100">
        <v>3.7417663718882443E-2</v>
      </c>
      <c r="I614" s="100">
        <v>2.5496231708073913E-2</v>
      </c>
      <c r="J614" s="100">
        <v>7.1214038276825598E-3</v>
      </c>
      <c r="K614" s="100">
        <v>5.7682820038231775E-3</v>
      </c>
      <c r="L614" s="148">
        <v>92.438280187714923</v>
      </c>
      <c r="M614" s="148">
        <v>120</v>
      </c>
      <c r="N614" s="148">
        <v>548</v>
      </c>
      <c r="O614" s="148">
        <v>9132</v>
      </c>
      <c r="P614" s="148">
        <v>100</v>
      </c>
      <c r="Q614" s="148">
        <v>25</v>
      </c>
      <c r="R614" s="100">
        <v>0.63470854078498229</v>
      </c>
      <c r="S614" s="100">
        <v>0.47164628626904215</v>
      </c>
      <c r="T614" s="100">
        <v>0.51429980999930502</v>
      </c>
      <c r="U614" s="100">
        <v>0.15793545209465476</v>
      </c>
      <c r="W614" s="148">
        <v>14.639460149635083</v>
      </c>
      <c r="X614" s="149">
        <v>475.34073795627864</v>
      </c>
      <c r="Y614" s="149">
        <v>14.664853711246977</v>
      </c>
      <c r="Z614" s="149">
        <v>601.97351136491227</v>
      </c>
      <c r="AA614" s="149">
        <v>2.53935616118941E-2</v>
      </c>
      <c r="AB614" s="149">
        <v>126.63277340863362</v>
      </c>
      <c r="AD614" s="163">
        <f t="shared" si="54"/>
        <v>1463470.674225552</v>
      </c>
      <c r="AE614" s="163">
        <f t="shared" si="59"/>
        <v>1465883.3976133326</v>
      </c>
      <c r="AF614" s="163">
        <f t="shared" si="55"/>
        <v>2412.7233877807766</v>
      </c>
      <c r="AH614" s="165">
        <f t="shared" si="56"/>
        <v>0</v>
      </c>
      <c r="AI614" s="165">
        <f t="shared" si="57"/>
        <v>1</v>
      </c>
      <c r="AJ614" s="165">
        <f t="shared" si="58"/>
        <v>1</v>
      </c>
    </row>
    <row r="615" spans="1:36" x14ac:dyDescent="0.25">
      <c r="A615" s="47">
        <v>610</v>
      </c>
      <c r="C615" s="100">
        <v>4.4513755280539673E-3</v>
      </c>
      <c r="D615" s="100">
        <v>1.4605089591383846E-2</v>
      </c>
      <c r="E615" s="100">
        <v>4.9690645510303E-4</v>
      </c>
      <c r="F615" s="100">
        <v>0</v>
      </c>
      <c r="G615" s="100">
        <v>0.04</v>
      </c>
      <c r="H615" s="100">
        <v>3.7417663718882443E-2</v>
      </c>
      <c r="I615" s="100">
        <v>2.5496231708073913E-2</v>
      </c>
      <c r="J615" s="100">
        <v>7.1214038276825598E-3</v>
      </c>
      <c r="K615" s="100">
        <v>5.7682820038231775E-3</v>
      </c>
      <c r="L615" s="148">
        <v>92.438280187714923</v>
      </c>
      <c r="M615" s="148">
        <v>120</v>
      </c>
      <c r="N615" s="148">
        <v>548</v>
      </c>
      <c r="O615" s="148">
        <v>9132</v>
      </c>
      <c r="P615" s="148">
        <v>100</v>
      </c>
      <c r="Q615" s="148">
        <v>25</v>
      </c>
      <c r="R615" s="100">
        <v>0.34185137805369981</v>
      </c>
      <c r="S615" s="100">
        <v>0.40067025056835492</v>
      </c>
      <c r="T615" s="100">
        <v>0.94942642241002928</v>
      </c>
      <c r="U615" s="100">
        <v>0.99983874869797162</v>
      </c>
      <c r="W615" s="148">
        <v>14.569251470824227</v>
      </c>
      <c r="X615" s="149">
        <v>555.76600897559456</v>
      </c>
      <c r="Y615" s="149">
        <v>14.612536440876587</v>
      </c>
      <c r="Z615" s="149">
        <v>648.74806500659383</v>
      </c>
      <c r="AA615" s="149">
        <v>4.3284970052360094E-2</v>
      </c>
      <c r="AB615" s="149">
        <v>92.982056030999274</v>
      </c>
      <c r="AD615" s="163">
        <f t="shared" si="54"/>
        <v>1456369.3810734469</v>
      </c>
      <c r="AE615" s="163">
        <f t="shared" si="59"/>
        <v>1460604.896022652</v>
      </c>
      <c r="AF615" s="163">
        <f t="shared" si="55"/>
        <v>4235.5149492050105</v>
      </c>
      <c r="AH615" s="165">
        <f t="shared" si="56"/>
        <v>0</v>
      </c>
      <c r="AI615" s="165">
        <f t="shared" si="57"/>
        <v>1</v>
      </c>
      <c r="AJ615" s="165">
        <f t="shared" si="58"/>
        <v>1</v>
      </c>
    </row>
    <row r="616" spans="1:36" x14ac:dyDescent="0.25">
      <c r="A616" s="47">
        <v>611</v>
      </c>
      <c r="C616" s="100">
        <v>5.1834443487525821E-3</v>
      </c>
      <c r="D616" s="100">
        <v>1.0640593891850353E-2</v>
      </c>
      <c r="E616" s="100">
        <v>1.3734514428598299E-4</v>
      </c>
      <c r="F616" s="100">
        <v>0</v>
      </c>
      <c r="G616" s="100">
        <v>0.04</v>
      </c>
      <c r="H616" s="100">
        <v>3.7417663718882443E-2</v>
      </c>
      <c r="I616" s="100">
        <v>2.5496231708073913E-2</v>
      </c>
      <c r="J616" s="100">
        <v>7.1214038276825598E-3</v>
      </c>
      <c r="K616" s="100">
        <v>5.7682820038231775E-3</v>
      </c>
      <c r="L616" s="148">
        <v>92.438280187714923</v>
      </c>
      <c r="M616" s="148">
        <v>120</v>
      </c>
      <c r="N616" s="148">
        <v>548</v>
      </c>
      <c r="O616" s="148">
        <v>9132</v>
      </c>
      <c r="P616" s="148">
        <v>100</v>
      </c>
      <c r="Q616" s="148">
        <v>25</v>
      </c>
      <c r="R616" s="100">
        <v>0.65434575698943109</v>
      </c>
      <c r="S616" s="100">
        <v>0.9511835107185419</v>
      </c>
      <c r="T616" s="100">
        <v>0.48854898242501377</v>
      </c>
      <c r="U616" s="100">
        <v>5.9710721962514014E-3</v>
      </c>
      <c r="W616" s="148">
        <v>14.829812643330365</v>
      </c>
      <c r="X616" s="149">
        <v>552.23281331629903</v>
      </c>
      <c r="Y616" s="149">
        <v>14.891284683004432</v>
      </c>
      <c r="Z616" s="149">
        <v>631.95007922010745</v>
      </c>
      <c r="AA616" s="149">
        <v>6.1472039674066892E-2</v>
      </c>
      <c r="AB616" s="149">
        <v>79.717265903808425</v>
      </c>
      <c r="AD616" s="163">
        <f t="shared" si="54"/>
        <v>1482429.0315197201</v>
      </c>
      <c r="AE616" s="163">
        <f t="shared" si="59"/>
        <v>1488496.518221223</v>
      </c>
      <c r="AF616" s="163">
        <f t="shared" si="55"/>
        <v>6067.4867015028804</v>
      </c>
      <c r="AH616" s="165">
        <f t="shared" si="56"/>
        <v>0</v>
      </c>
      <c r="AI616" s="165">
        <f t="shared" si="57"/>
        <v>1</v>
      </c>
      <c r="AJ616" s="165">
        <f t="shared" si="58"/>
        <v>1</v>
      </c>
    </row>
    <row r="617" spans="1:36" x14ac:dyDescent="0.25">
      <c r="A617" s="47">
        <v>612</v>
      </c>
      <c r="C617" s="100">
        <v>6.0355822768631828E-3</v>
      </c>
      <c r="D617" s="100">
        <v>1.4616459361757594E-2</v>
      </c>
      <c r="E617" s="100">
        <v>1.9790407746239079E-6</v>
      </c>
      <c r="F617" s="100">
        <v>0</v>
      </c>
      <c r="G617" s="100">
        <v>0.04</v>
      </c>
      <c r="H617" s="100">
        <v>3.7417663718882443E-2</v>
      </c>
      <c r="I617" s="100">
        <v>2.5496231708073913E-2</v>
      </c>
      <c r="J617" s="100">
        <v>7.1214038276825598E-3</v>
      </c>
      <c r="K617" s="100">
        <v>5.7682820038231775E-3</v>
      </c>
      <c r="L617" s="148">
        <v>92.438280187714923</v>
      </c>
      <c r="M617" s="148">
        <v>120</v>
      </c>
      <c r="N617" s="148">
        <v>548</v>
      </c>
      <c r="O617" s="148">
        <v>9132</v>
      </c>
      <c r="P617" s="148">
        <v>100</v>
      </c>
      <c r="Q617" s="148">
        <v>25</v>
      </c>
      <c r="R617" s="100">
        <v>0.72384569184827696</v>
      </c>
      <c r="S617" s="100">
        <v>0.35050411716162483</v>
      </c>
      <c r="T617" s="100">
        <v>3.2989719834562677E-2</v>
      </c>
      <c r="U617" s="100">
        <v>1.6179611483582511E-4</v>
      </c>
      <c r="W617" s="148">
        <v>14.748306512421852</v>
      </c>
      <c r="X617" s="149">
        <v>509.21998186493607</v>
      </c>
      <c r="Y617" s="149">
        <v>14.796884305795572</v>
      </c>
      <c r="Z617" s="149">
        <v>604.37999578842278</v>
      </c>
      <c r="AA617" s="149">
        <v>4.8577793373720368E-2</v>
      </c>
      <c r="AB617" s="149">
        <v>95.160013923486702</v>
      </c>
      <c r="AD617" s="163">
        <f t="shared" si="54"/>
        <v>1474321.4312603201</v>
      </c>
      <c r="AE617" s="163">
        <f t="shared" si="59"/>
        <v>1479084.0505837689</v>
      </c>
      <c r="AF617" s="163">
        <f t="shared" si="55"/>
        <v>4762.6193234485499</v>
      </c>
      <c r="AH617" s="165">
        <f t="shared" si="56"/>
        <v>0</v>
      </c>
      <c r="AI617" s="165">
        <f t="shared" si="57"/>
        <v>1</v>
      </c>
      <c r="AJ617" s="165">
        <f t="shared" si="58"/>
        <v>1</v>
      </c>
    </row>
    <row r="618" spans="1:36" x14ac:dyDescent="0.25">
      <c r="A618" s="47">
        <v>613</v>
      </c>
      <c r="C618" s="100">
        <v>5.9267100303961318E-3</v>
      </c>
      <c r="D618" s="100">
        <v>1.1652104386535855E-2</v>
      </c>
      <c r="E618" s="100">
        <v>1.80700873820272E-4</v>
      </c>
      <c r="F618" s="100">
        <v>0</v>
      </c>
      <c r="G618" s="100">
        <v>0.04</v>
      </c>
      <c r="H618" s="100">
        <v>3.7417663718882443E-2</v>
      </c>
      <c r="I618" s="100">
        <v>2.5496231708073913E-2</v>
      </c>
      <c r="J618" s="100">
        <v>7.1214038276825598E-3</v>
      </c>
      <c r="K618" s="100">
        <v>5.7682820038231775E-3</v>
      </c>
      <c r="L618" s="148">
        <v>92.438280187714923</v>
      </c>
      <c r="M618" s="148">
        <v>120</v>
      </c>
      <c r="N618" s="148">
        <v>548</v>
      </c>
      <c r="O618" s="148">
        <v>9132</v>
      </c>
      <c r="P618" s="148">
        <v>100</v>
      </c>
      <c r="Q618" s="148">
        <v>25</v>
      </c>
      <c r="R618" s="100">
        <v>0.72534539250431007</v>
      </c>
      <c r="S618" s="100">
        <v>0.54592990708100031</v>
      </c>
      <c r="T618" s="100">
        <v>2.2426898117035306E-2</v>
      </c>
      <c r="U618" s="100">
        <v>5.6328610335657552E-2</v>
      </c>
      <c r="W618" s="148">
        <v>13.79603078120704</v>
      </c>
      <c r="X618" s="149">
        <v>542.10027285629542</v>
      </c>
      <c r="Y618" s="149">
        <v>13.822188926717358</v>
      </c>
      <c r="Z618" s="149">
        <v>606.98990459728111</v>
      </c>
      <c r="AA618" s="149">
        <v>2.6158145510317254E-2</v>
      </c>
      <c r="AB618" s="149">
        <v>64.889631740985692</v>
      </c>
      <c r="AD618" s="163">
        <f t="shared" si="54"/>
        <v>1379060.9778478479</v>
      </c>
      <c r="AE618" s="163">
        <f t="shared" si="59"/>
        <v>1381611.9027671386</v>
      </c>
      <c r="AF618" s="163">
        <f t="shared" si="55"/>
        <v>2550.9249192907396</v>
      </c>
      <c r="AH618" s="165">
        <f t="shared" si="56"/>
        <v>0</v>
      </c>
      <c r="AI618" s="165">
        <f t="shared" si="57"/>
        <v>1</v>
      </c>
      <c r="AJ618" s="165">
        <f t="shared" si="58"/>
        <v>1</v>
      </c>
    </row>
    <row r="619" spans="1:36" x14ac:dyDescent="0.25">
      <c r="A619" s="47">
        <v>614</v>
      </c>
      <c r="C619" s="100">
        <v>7.6040431861950086E-3</v>
      </c>
      <c r="D619" s="100">
        <v>9.1342774898752824E-3</v>
      </c>
      <c r="E619" s="100">
        <v>3.1423901775085028E-4</v>
      </c>
      <c r="F619" s="100">
        <v>0</v>
      </c>
      <c r="G619" s="100">
        <v>0.04</v>
      </c>
      <c r="H619" s="100">
        <v>3.7417663718882443E-2</v>
      </c>
      <c r="I619" s="100">
        <v>2.5496231708073913E-2</v>
      </c>
      <c r="J619" s="100">
        <v>7.1214038276825598E-3</v>
      </c>
      <c r="K619" s="100">
        <v>5.7682820038231775E-3</v>
      </c>
      <c r="L619" s="148">
        <v>92.438280187714923</v>
      </c>
      <c r="M619" s="148">
        <v>120</v>
      </c>
      <c r="N619" s="148">
        <v>548</v>
      </c>
      <c r="O619" s="148">
        <v>9132</v>
      </c>
      <c r="P619" s="148">
        <v>100</v>
      </c>
      <c r="Q619" s="148">
        <v>25</v>
      </c>
      <c r="R619" s="100">
        <v>0.81565362466473312</v>
      </c>
      <c r="S619" s="100">
        <v>0.16054745190286085</v>
      </c>
      <c r="T619" s="100">
        <v>0.97986803636335607</v>
      </c>
      <c r="U619" s="100">
        <v>0.84227292257611552</v>
      </c>
      <c r="W619" s="148">
        <v>14.184839166791605</v>
      </c>
      <c r="X619" s="149">
        <v>538.85473565236236</v>
      </c>
      <c r="Y619" s="149">
        <v>14.242859543879902</v>
      </c>
      <c r="Z619" s="149">
        <v>616.73864571386775</v>
      </c>
      <c r="AA619" s="149">
        <v>5.8020377088297437E-2</v>
      </c>
      <c r="AB619" s="149">
        <v>77.883910061505389</v>
      </c>
      <c r="AD619" s="163">
        <f t="shared" si="54"/>
        <v>1417945.061943508</v>
      </c>
      <c r="AE619" s="163">
        <f t="shared" si="59"/>
        <v>1423669.2157422765</v>
      </c>
      <c r="AF619" s="163">
        <f t="shared" si="55"/>
        <v>5724.1537987682386</v>
      </c>
      <c r="AH619" s="165">
        <f t="shared" si="56"/>
        <v>0</v>
      </c>
      <c r="AI619" s="165">
        <f t="shared" si="57"/>
        <v>1</v>
      </c>
      <c r="AJ619" s="165">
        <f t="shared" si="58"/>
        <v>1</v>
      </c>
    </row>
    <row r="620" spans="1:36" x14ac:dyDescent="0.25">
      <c r="A620" s="47">
        <v>615</v>
      </c>
      <c r="C620" s="100">
        <v>5.7063860024056945E-3</v>
      </c>
      <c r="D620" s="100">
        <v>1.2854213854852192E-2</v>
      </c>
      <c r="E620" s="100">
        <v>2.2620722219368616E-4</v>
      </c>
      <c r="F620" s="100">
        <v>0</v>
      </c>
      <c r="G620" s="100">
        <v>0.04</v>
      </c>
      <c r="H620" s="100">
        <v>3.7417663718882443E-2</v>
      </c>
      <c r="I620" s="100">
        <v>2.5496231708073913E-2</v>
      </c>
      <c r="J620" s="100">
        <v>7.1214038276825598E-3</v>
      </c>
      <c r="K620" s="100">
        <v>5.7682820038231775E-3</v>
      </c>
      <c r="L620" s="148">
        <v>92.438280187714923</v>
      </c>
      <c r="M620" s="148">
        <v>120</v>
      </c>
      <c r="N620" s="148">
        <v>548</v>
      </c>
      <c r="O620" s="148">
        <v>9132</v>
      </c>
      <c r="P620" s="148">
        <v>100</v>
      </c>
      <c r="Q620" s="148">
        <v>25</v>
      </c>
      <c r="R620" s="100">
        <v>0.50909767010920826</v>
      </c>
      <c r="S620" s="100">
        <v>0.9246118294032879</v>
      </c>
      <c r="T620" s="100">
        <v>0.94756826365710278</v>
      </c>
      <c r="U620" s="100">
        <v>3.0772856496154501E-2</v>
      </c>
      <c r="W620" s="148">
        <v>14.739961116782078</v>
      </c>
      <c r="X620" s="149">
        <v>501.65187695675365</v>
      </c>
      <c r="Y620" s="149">
        <v>14.784170828955443</v>
      </c>
      <c r="Z620" s="149">
        <v>608.84776009904203</v>
      </c>
      <c r="AA620" s="149">
        <v>4.4209712173364224E-2</v>
      </c>
      <c r="AB620" s="149">
        <v>107.19588314228838</v>
      </c>
      <c r="AD620" s="163">
        <f t="shared" si="54"/>
        <v>1473494.4598012511</v>
      </c>
      <c r="AE620" s="163">
        <f t="shared" si="59"/>
        <v>1477808.2351354454</v>
      </c>
      <c r="AF620" s="163">
        <f t="shared" si="55"/>
        <v>4313.7753341941343</v>
      </c>
      <c r="AH620" s="165">
        <f t="shared" si="56"/>
        <v>0</v>
      </c>
      <c r="AI620" s="165">
        <f t="shared" si="57"/>
        <v>1</v>
      </c>
      <c r="AJ620" s="165">
        <f t="shared" si="58"/>
        <v>1</v>
      </c>
    </row>
    <row r="621" spans="1:36" x14ac:dyDescent="0.25">
      <c r="A621" s="47">
        <v>616</v>
      </c>
      <c r="C621" s="100">
        <v>7.4535127393795531E-3</v>
      </c>
      <c r="D621" s="100">
        <v>1.0367811732778997E-2</v>
      </c>
      <c r="E621" s="100">
        <v>7.7107608991422438E-4</v>
      </c>
      <c r="F621" s="100">
        <v>0</v>
      </c>
      <c r="G621" s="100">
        <v>0.04</v>
      </c>
      <c r="H621" s="100">
        <v>3.7417663718882443E-2</v>
      </c>
      <c r="I621" s="100">
        <v>2.5496231708073913E-2</v>
      </c>
      <c r="J621" s="100">
        <v>7.1214038276825598E-3</v>
      </c>
      <c r="K621" s="100">
        <v>5.7682820038231775E-3</v>
      </c>
      <c r="L621" s="148">
        <v>92.438280187714923</v>
      </c>
      <c r="M621" s="148">
        <v>120</v>
      </c>
      <c r="N621" s="148">
        <v>548</v>
      </c>
      <c r="O621" s="148">
        <v>9132</v>
      </c>
      <c r="P621" s="148">
        <v>100</v>
      </c>
      <c r="Q621" s="148">
        <v>25</v>
      </c>
      <c r="R621" s="100">
        <v>0.66534112202633899</v>
      </c>
      <c r="S621" s="100">
        <v>0.29730959645384725</v>
      </c>
      <c r="T621" s="100">
        <v>0.94537862373355963</v>
      </c>
      <c r="U621" s="100">
        <v>9.9330290992655976E-6</v>
      </c>
      <c r="W621" s="148">
        <v>14.435069603243463</v>
      </c>
      <c r="X621" s="149">
        <v>518.15927537233529</v>
      </c>
      <c r="Y621" s="149">
        <v>14.476090942972304</v>
      </c>
      <c r="Z621" s="149">
        <v>621.60264961618111</v>
      </c>
      <c r="AA621" s="149">
        <v>4.1021339728841255E-2</v>
      </c>
      <c r="AB621" s="149">
        <v>103.44337424384582</v>
      </c>
      <c r="AD621" s="163">
        <f t="shared" si="54"/>
        <v>1442988.801048974</v>
      </c>
      <c r="AE621" s="163">
        <f t="shared" si="59"/>
        <v>1446987.4916476144</v>
      </c>
      <c r="AF621" s="163">
        <f t="shared" si="55"/>
        <v>3998.6905986402799</v>
      </c>
      <c r="AH621" s="165">
        <f t="shared" si="56"/>
        <v>0</v>
      </c>
      <c r="AI621" s="165">
        <f t="shared" si="57"/>
        <v>1</v>
      </c>
      <c r="AJ621" s="165">
        <f t="shared" si="58"/>
        <v>1</v>
      </c>
    </row>
    <row r="622" spans="1:36" x14ac:dyDescent="0.25">
      <c r="A622" s="47">
        <v>617</v>
      </c>
      <c r="C622" s="100">
        <v>6.4392188934171424E-3</v>
      </c>
      <c r="D622" s="100">
        <v>1.2768460935210557E-2</v>
      </c>
      <c r="E622" s="100">
        <v>4.8958662698684266E-5</v>
      </c>
      <c r="F622" s="100">
        <v>0</v>
      </c>
      <c r="G622" s="100">
        <v>0.04</v>
      </c>
      <c r="H622" s="100">
        <v>3.7417663718882443E-2</v>
      </c>
      <c r="I622" s="100">
        <v>2.5496231708073913E-2</v>
      </c>
      <c r="J622" s="100">
        <v>7.1214038276825598E-3</v>
      </c>
      <c r="K622" s="100">
        <v>5.7682820038231775E-3</v>
      </c>
      <c r="L622" s="148">
        <v>92.438280187714923</v>
      </c>
      <c r="M622" s="148">
        <v>120</v>
      </c>
      <c r="N622" s="148">
        <v>548</v>
      </c>
      <c r="O622" s="148">
        <v>9132</v>
      </c>
      <c r="P622" s="148">
        <v>100</v>
      </c>
      <c r="Q622" s="148">
        <v>25</v>
      </c>
      <c r="R622" s="100">
        <v>0.6270125491580183</v>
      </c>
      <c r="S622" s="100">
        <v>0.94764912900939269</v>
      </c>
      <c r="T622" s="100">
        <v>2.905805003518129E-3</v>
      </c>
      <c r="U622" s="100">
        <v>0.78942415082777961</v>
      </c>
      <c r="W622" s="148">
        <v>14.238105919050666</v>
      </c>
      <c r="X622" s="149">
        <v>537.83014125193313</v>
      </c>
      <c r="Y622" s="149">
        <v>14.265318261186358</v>
      </c>
      <c r="Z622" s="149">
        <v>640.22409906165376</v>
      </c>
      <c r="AA622" s="149">
        <v>2.721234213569268E-2</v>
      </c>
      <c r="AB622" s="149">
        <v>102.39395780972063</v>
      </c>
      <c r="AD622" s="163">
        <f t="shared" si="54"/>
        <v>1423272.7617638146</v>
      </c>
      <c r="AE622" s="163">
        <f t="shared" si="59"/>
        <v>1425891.6020195743</v>
      </c>
      <c r="AF622" s="163">
        <f t="shared" si="55"/>
        <v>2618.8402557595473</v>
      </c>
      <c r="AH622" s="165">
        <f t="shared" si="56"/>
        <v>0</v>
      </c>
      <c r="AI622" s="165">
        <f t="shared" si="57"/>
        <v>1</v>
      </c>
      <c r="AJ622" s="165">
        <f t="shared" si="58"/>
        <v>1</v>
      </c>
    </row>
    <row r="623" spans="1:36" x14ac:dyDescent="0.25">
      <c r="A623" s="47">
        <v>618</v>
      </c>
      <c r="C623" s="100">
        <v>5.0143253470654597E-3</v>
      </c>
      <c r="D623" s="100">
        <v>1.3546583358785225E-2</v>
      </c>
      <c r="E623" s="100">
        <v>1.149618844642486E-4</v>
      </c>
      <c r="F623" s="100">
        <v>0</v>
      </c>
      <c r="G623" s="100">
        <v>0.04</v>
      </c>
      <c r="H623" s="100">
        <v>3.7417663718882443E-2</v>
      </c>
      <c r="I623" s="100">
        <v>2.5496231708073913E-2</v>
      </c>
      <c r="J623" s="100">
        <v>7.1214038276825598E-3</v>
      </c>
      <c r="K623" s="100">
        <v>5.7682820038231775E-3</v>
      </c>
      <c r="L623" s="148">
        <v>92.438280187714923</v>
      </c>
      <c r="M623" s="148">
        <v>120</v>
      </c>
      <c r="N623" s="148">
        <v>548</v>
      </c>
      <c r="O623" s="148">
        <v>9132</v>
      </c>
      <c r="P623" s="148">
        <v>100</v>
      </c>
      <c r="Q623" s="148">
        <v>25</v>
      </c>
      <c r="R623" s="100">
        <v>0.89966222962417763</v>
      </c>
      <c r="S623" s="100">
        <v>5.1850076410676189E-2</v>
      </c>
      <c r="T623" s="100">
        <v>0.77446232636622037</v>
      </c>
      <c r="U623" s="100">
        <v>2.1856904449425087E-2</v>
      </c>
      <c r="W623" s="148">
        <v>14.583615271757004</v>
      </c>
      <c r="X623" s="149">
        <v>564.21765471836306</v>
      </c>
      <c r="Y623" s="149">
        <v>14.605104749820311</v>
      </c>
      <c r="Z623" s="149">
        <v>636.9222062268019</v>
      </c>
      <c r="AA623" s="149">
        <v>2.1489478063307033E-2</v>
      </c>
      <c r="AB623" s="149">
        <v>72.70455150843884</v>
      </c>
      <c r="AD623" s="163">
        <f t="shared" si="54"/>
        <v>1457797.3095209822</v>
      </c>
      <c r="AE623" s="163">
        <f t="shared" si="59"/>
        <v>1459873.5527758044</v>
      </c>
      <c r="AF623" s="163">
        <f t="shared" si="55"/>
        <v>2076.2432548222646</v>
      </c>
      <c r="AH623" s="165">
        <f t="shared" si="56"/>
        <v>0</v>
      </c>
      <c r="AI623" s="165">
        <f t="shared" si="57"/>
        <v>1</v>
      </c>
      <c r="AJ623" s="165">
        <f t="shared" si="58"/>
        <v>1</v>
      </c>
    </row>
    <row r="624" spans="1:36" x14ac:dyDescent="0.25">
      <c r="A624" s="47">
        <v>619</v>
      </c>
      <c r="C624" s="100">
        <v>7.5173296193399297E-3</v>
      </c>
      <c r="D624" s="100">
        <v>1.1858391092066989E-2</v>
      </c>
      <c r="E624" s="100">
        <v>3.379245605954484E-4</v>
      </c>
      <c r="F624" s="100">
        <v>0</v>
      </c>
      <c r="G624" s="100">
        <v>0.04</v>
      </c>
      <c r="H624" s="100">
        <v>3.7417663718882443E-2</v>
      </c>
      <c r="I624" s="100">
        <v>2.5496231708073913E-2</v>
      </c>
      <c r="J624" s="100">
        <v>7.1214038276825598E-3</v>
      </c>
      <c r="K624" s="100">
        <v>5.7682820038231775E-3</v>
      </c>
      <c r="L624" s="148">
        <v>92.438280187714923</v>
      </c>
      <c r="M624" s="148">
        <v>120</v>
      </c>
      <c r="N624" s="148">
        <v>548</v>
      </c>
      <c r="O624" s="148">
        <v>9132</v>
      </c>
      <c r="P624" s="148">
        <v>100</v>
      </c>
      <c r="Q624" s="148">
        <v>25</v>
      </c>
      <c r="R624" s="100">
        <v>0.7764192444533895</v>
      </c>
      <c r="S624" s="100">
        <v>0.62890677226301273</v>
      </c>
      <c r="T624" s="100">
        <v>0.35804670249767662</v>
      </c>
      <c r="U624" s="100">
        <v>1.4866694449407862E-3</v>
      </c>
      <c r="W624" s="148">
        <v>15.685914699255303</v>
      </c>
      <c r="X624" s="149">
        <v>465.87128153692913</v>
      </c>
      <c r="Y624" s="149">
        <v>15.747733089723299</v>
      </c>
      <c r="Z624" s="149">
        <v>594.3742112281999</v>
      </c>
      <c r="AA624" s="149">
        <v>6.1818390467996309E-2</v>
      </c>
      <c r="AB624" s="149">
        <v>128.50292969127077</v>
      </c>
      <c r="AD624" s="163">
        <f t="shared" si="54"/>
        <v>1568125.5986439933</v>
      </c>
      <c r="AE624" s="163">
        <f t="shared" si="59"/>
        <v>1574178.9347611016</v>
      </c>
      <c r="AF624" s="163">
        <f t="shared" si="55"/>
        <v>6053.3361171083598</v>
      </c>
      <c r="AH624" s="165">
        <f t="shared" si="56"/>
        <v>0</v>
      </c>
      <c r="AI624" s="165">
        <f t="shared" si="57"/>
        <v>1</v>
      </c>
      <c r="AJ624" s="165">
        <f t="shared" si="58"/>
        <v>1</v>
      </c>
    </row>
    <row r="625" spans="1:36" x14ac:dyDescent="0.25">
      <c r="A625" s="47">
        <v>620</v>
      </c>
      <c r="C625" s="100">
        <v>6.7086549725463573E-3</v>
      </c>
      <c r="D625" s="100">
        <v>1.348621008168005E-2</v>
      </c>
      <c r="E625" s="100">
        <v>4.7826186579846588E-6</v>
      </c>
      <c r="F625" s="100">
        <v>0</v>
      </c>
      <c r="G625" s="100">
        <v>0.04</v>
      </c>
      <c r="H625" s="100">
        <v>3.7417663718882443E-2</v>
      </c>
      <c r="I625" s="100">
        <v>2.5496231708073913E-2</v>
      </c>
      <c r="J625" s="100">
        <v>7.1214038276825598E-3</v>
      </c>
      <c r="K625" s="100">
        <v>5.7682820038231775E-3</v>
      </c>
      <c r="L625" s="148">
        <v>92.438280187714923</v>
      </c>
      <c r="M625" s="148">
        <v>120</v>
      </c>
      <c r="N625" s="148">
        <v>548</v>
      </c>
      <c r="O625" s="148">
        <v>9132</v>
      </c>
      <c r="P625" s="148">
        <v>100</v>
      </c>
      <c r="Q625" s="148">
        <v>25</v>
      </c>
      <c r="R625" s="100">
        <v>0.67119273599343476</v>
      </c>
      <c r="S625" s="100">
        <v>1.0057516429369821E-3</v>
      </c>
      <c r="T625" s="100">
        <v>0.36768667109355324</v>
      </c>
      <c r="U625" s="100">
        <v>8.4998773643587554E-14</v>
      </c>
      <c r="W625" s="148">
        <v>14.13179971933269</v>
      </c>
      <c r="X625" s="149">
        <v>513.98702357003242</v>
      </c>
      <c r="Y625" s="149">
        <v>14.161906061989852</v>
      </c>
      <c r="Z625" s="149">
        <v>602.50637642482081</v>
      </c>
      <c r="AA625" s="149">
        <v>3.0106342657161278E-2</v>
      </c>
      <c r="AB625" s="149">
        <v>88.519352854788394</v>
      </c>
      <c r="AD625" s="163">
        <f t="shared" si="54"/>
        <v>1412665.9849096988</v>
      </c>
      <c r="AE625" s="163">
        <f t="shared" si="59"/>
        <v>1415588.0998225603</v>
      </c>
      <c r="AF625" s="163">
        <f t="shared" si="55"/>
        <v>2922.1149128613392</v>
      </c>
      <c r="AH625" s="165">
        <f t="shared" si="56"/>
        <v>0</v>
      </c>
      <c r="AI625" s="165">
        <f t="shared" si="57"/>
        <v>1</v>
      </c>
      <c r="AJ625" s="165">
        <f t="shared" si="58"/>
        <v>1</v>
      </c>
    </row>
    <row r="626" spans="1:36" x14ac:dyDescent="0.25">
      <c r="A626" s="47">
        <v>621</v>
      </c>
      <c r="C626" s="100">
        <v>4.8412068383753733E-3</v>
      </c>
      <c r="D626" s="100">
        <v>1.0554637337582102E-2</v>
      </c>
      <c r="E626" s="100">
        <v>1.3762571461475508E-5</v>
      </c>
      <c r="F626" s="100">
        <v>0</v>
      </c>
      <c r="G626" s="100">
        <v>0.04</v>
      </c>
      <c r="H626" s="100">
        <v>3.7417663718882443E-2</v>
      </c>
      <c r="I626" s="100">
        <v>2.5496231708073913E-2</v>
      </c>
      <c r="J626" s="100">
        <v>7.1214038276825598E-3</v>
      </c>
      <c r="K626" s="100">
        <v>5.7682820038231775E-3</v>
      </c>
      <c r="L626" s="148">
        <v>92.438280187714923</v>
      </c>
      <c r="M626" s="148">
        <v>120</v>
      </c>
      <c r="N626" s="148">
        <v>548</v>
      </c>
      <c r="O626" s="148">
        <v>9132</v>
      </c>
      <c r="P626" s="148">
        <v>100</v>
      </c>
      <c r="Q626" s="148">
        <v>25</v>
      </c>
      <c r="R626" s="100">
        <v>0.65730984423415084</v>
      </c>
      <c r="S626" s="100">
        <v>0.18968542201327893</v>
      </c>
      <c r="T626" s="100">
        <v>0.14234804402330364</v>
      </c>
      <c r="U626" s="100">
        <v>4.130547579532981E-5</v>
      </c>
      <c r="W626" s="148">
        <v>14.27761237579362</v>
      </c>
      <c r="X626" s="149">
        <v>510.01227902740709</v>
      </c>
      <c r="Y626" s="149">
        <v>14.311212551525077</v>
      </c>
      <c r="Z626" s="149">
        <v>618.41233083443456</v>
      </c>
      <c r="AA626" s="149">
        <v>3.3600175731457682E-2</v>
      </c>
      <c r="AB626" s="149">
        <v>108.40005180702747</v>
      </c>
      <c r="AD626" s="163">
        <f t="shared" si="54"/>
        <v>1427251.2253003346</v>
      </c>
      <c r="AE626" s="163">
        <f t="shared" si="59"/>
        <v>1430502.8428216733</v>
      </c>
      <c r="AF626" s="163">
        <f t="shared" si="55"/>
        <v>3251.617521338741</v>
      </c>
      <c r="AH626" s="165">
        <f t="shared" si="56"/>
        <v>0</v>
      </c>
      <c r="AI626" s="165">
        <f t="shared" si="57"/>
        <v>1</v>
      </c>
      <c r="AJ626" s="165">
        <f t="shared" si="58"/>
        <v>1</v>
      </c>
    </row>
    <row r="627" spans="1:36" x14ac:dyDescent="0.25">
      <c r="A627" s="47">
        <v>622</v>
      </c>
      <c r="C627" s="100">
        <v>5.6544431741775147E-3</v>
      </c>
      <c r="D627" s="100">
        <v>1.2085160790477834E-2</v>
      </c>
      <c r="E627" s="100">
        <v>1.58865784218806E-6</v>
      </c>
      <c r="F627" s="100">
        <v>0</v>
      </c>
      <c r="G627" s="100">
        <v>0.04</v>
      </c>
      <c r="H627" s="100">
        <v>3.7417663718882443E-2</v>
      </c>
      <c r="I627" s="100">
        <v>2.5496231708073913E-2</v>
      </c>
      <c r="J627" s="100">
        <v>7.1214038276825598E-3</v>
      </c>
      <c r="K627" s="100">
        <v>5.7682820038231775E-3</v>
      </c>
      <c r="L627" s="148">
        <v>92.438280187714923</v>
      </c>
      <c r="M627" s="148">
        <v>120</v>
      </c>
      <c r="N627" s="148">
        <v>548</v>
      </c>
      <c r="O627" s="148">
        <v>9132</v>
      </c>
      <c r="P627" s="148">
        <v>100</v>
      </c>
      <c r="Q627" s="148">
        <v>25</v>
      </c>
      <c r="R627" s="100">
        <v>0.61927631480291168</v>
      </c>
      <c r="S627" s="100">
        <v>0.47082286296021519</v>
      </c>
      <c r="T627" s="100">
        <v>0.75801077397416117</v>
      </c>
      <c r="U627" s="100">
        <v>0.11736404554060575</v>
      </c>
      <c r="W627" s="148">
        <v>15.346048912303125</v>
      </c>
      <c r="X627" s="149">
        <v>500.79776699173556</v>
      </c>
      <c r="Y627" s="149">
        <v>15.387804174965463</v>
      </c>
      <c r="Z627" s="149">
        <v>607.87821143585586</v>
      </c>
      <c r="AA627" s="149">
        <v>4.1755262662338311E-2</v>
      </c>
      <c r="AB627" s="149">
        <v>107.0804444441203</v>
      </c>
      <c r="AD627" s="163">
        <f t="shared" si="54"/>
        <v>1534104.0934633208</v>
      </c>
      <c r="AE627" s="163">
        <f t="shared" si="59"/>
        <v>1538172.5392851105</v>
      </c>
      <c r="AF627" s="163">
        <f t="shared" si="55"/>
        <v>4068.4458217897109</v>
      </c>
      <c r="AH627" s="165">
        <f t="shared" si="56"/>
        <v>0</v>
      </c>
      <c r="AI627" s="165">
        <f t="shared" si="57"/>
        <v>1</v>
      </c>
      <c r="AJ627" s="165">
        <f t="shared" si="58"/>
        <v>1</v>
      </c>
    </row>
    <row r="628" spans="1:36" x14ac:dyDescent="0.25">
      <c r="A628" s="47">
        <v>623</v>
      </c>
      <c r="C628" s="100">
        <v>5.9915277955899793E-3</v>
      </c>
      <c r="D628" s="100">
        <v>1.4269350015368554E-2</v>
      </c>
      <c r="E628" s="100">
        <v>1.8744310627007771E-5</v>
      </c>
      <c r="F628" s="100">
        <v>0</v>
      </c>
      <c r="G628" s="100">
        <v>0.04</v>
      </c>
      <c r="H628" s="100">
        <v>3.7417663718882443E-2</v>
      </c>
      <c r="I628" s="100">
        <v>2.5496231708073913E-2</v>
      </c>
      <c r="J628" s="100">
        <v>7.1214038276825598E-3</v>
      </c>
      <c r="K628" s="100">
        <v>5.7682820038231775E-3</v>
      </c>
      <c r="L628" s="148">
        <v>92.438280187714923</v>
      </c>
      <c r="M628" s="148">
        <v>120</v>
      </c>
      <c r="N628" s="148">
        <v>548</v>
      </c>
      <c r="O628" s="148">
        <v>9132</v>
      </c>
      <c r="P628" s="148">
        <v>100</v>
      </c>
      <c r="Q628" s="148">
        <v>25</v>
      </c>
      <c r="R628" s="100">
        <v>0.64065785860703539</v>
      </c>
      <c r="S628" s="100">
        <v>0.96170498866978793</v>
      </c>
      <c r="T628" s="100">
        <v>0.9713410702766514</v>
      </c>
      <c r="U628" s="100">
        <v>2.1621651889665366E-3</v>
      </c>
      <c r="W628" s="148">
        <v>13.702375042704411</v>
      </c>
      <c r="X628" s="149">
        <v>502.47331330508888</v>
      </c>
      <c r="Y628" s="149">
        <v>13.748012232602377</v>
      </c>
      <c r="Z628" s="149">
        <v>596.44536050297984</v>
      </c>
      <c r="AA628" s="149">
        <v>4.5637189897966834E-2</v>
      </c>
      <c r="AB628" s="149">
        <v>93.972047197890959</v>
      </c>
      <c r="AD628" s="163">
        <f t="shared" si="54"/>
        <v>1369735.0309571361</v>
      </c>
      <c r="AE628" s="163">
        <f t="shared" si="59"/>
        <v>1374204.7778997349</v>
      </c>
      <c r="AF628" s="163">
        <f t="shared" si="55"/>
        <v>4469.7469425987929</v>
      </c>
      <c r="AH628" s="165">
        <f t="shared" si="56"/>
        <v>0</v>
      </c>
      <c r="AI628" s="165">
        <f t="shared" si="57"/>
        <v>1</v>
      </c>
      <c r="AJ628" s="165">
        <f t="shared" si="58"/>
        <v>1</v>
      </c>
    </row>
    <row r="629" spans="1:36" x14ac:dyDescent="0.25">
      <c r="A629" s="47">
        <v>624</v>
      </c>
      <c r="C629" s="100">
        <v>5.616071441044368E-3</v>
      </c>
      <c r="D629" s="100">
        <v>1.0582316736157801E-2</v>
      </c>
      <c r="E629" s="100">
        <v>1.035136200586706E-4</v>
      </c>
      <c r="F629" s="100">
        <v>0</v>
      </c>
      <c r="G629" s="100">
        <v>0.04</v>
      </c>
      <c r="H629" s="100">
        <v>3.7417663718882443E-2</v>
      </c>
      <c r="I629" s="100">
        <v>2.5496231708073913E-2</v>
      </c>
      <c r="J629" s="100">
        <v>7.1214038276825598E-3</v>
      </c>
      <c r="K629" s="100">
        <v>5.7682820038231775E-3</v>
      </c>
      <c r="L629" s="148">
        <v>92.438280187714923</v>
      </c>
      <c r="M629" s="148">
        <v>120</v>
      </c>
      <c r="N629" s="148">
        <v>548</v>
      </c>
      <c r="O629" s="148">
        <v>9132</v>
      </c>
      <c r="P629" s="148">
        <v>100</v>
      </c>
      <c r="Q629" s="148">
        <v>25</v>
      </c>
      <c r="R629" s="100">
        <v>0.57482732811670711</v>
      </c>
      <c r="S629" s="100">
        <v>0.67599070945037321</v>
      </c>
      <c r="T629" s="100">
        <v>0.13972106231179929</v>
      </c>
      <c r="U629" s="100">
        <v>1.2259656166674735E-2</v>
      </c>
      <c r="W629" s="148">
        <v>15.185072147712512</v>
      </c>
      <c r="X629" s="149">
        <v>532.05694310898309</v>
      </c>
      <c r="Y629" s="149">
        <v>15.231434242373558</v>
      </c>
      <c r="Z629" s="149">
        <v>614.67014600487755</v>
      </c>
      <c r="AA629" s="149">
        <v>4.6362094661045461E-2</v>
      </c>
      <c r="AB629" s="149">
        <v>82.61320289589446</v>
      </c>
      <c r="AD629" s="163">
        <f t="shared" si="54"/>
        <v>1517975.1578281422</v>
      </c>
      <c r="AE629" s="163">
        <f t="shared" si="59"/>
        <v>1522528.7540913511</v>
      </c>
      <c r="AF629" s="163">
        <f t="shared" si="55"/>
        <v>4553.5962632086512</v>
      </c>
      <c r="AH629" s="165">
        <f t="shared" si="56"/>
        <v>0</v>
      </c>
      <c r="AI629" s="165">
        <f t="shared" si="57"/>
        <v>1</v>
      </c>
      <c r="AJ629" s="165">
        <f t="shared" si="58"/>
        <v>1</v>
      </c>
    </row>
    <row r="630" spans="1:36" x14ac:dyDescent="0.25">
      <c r="A630" s="47">
        <v>625</v>
      </c>
      <c r="C630" s="100">
        <v>5.21490962259056E-3</v>
      </c>
      <c r="D630" s="100">
        <v>1.1160120286902693E-2</v>
      </c>
      <c r="E630" s="100">
        <v>8.6754444129977237E-5</v>
      </c>
      <c r="F630" s="100">
        <v>0</v>
      </c>
      <c r="G630" s="100">
        <v>0.04</v>
      </c>
      <c r="H630" s="100">
        <v>3.7417663718882443E-2</v>
      </c>
      <c r="I630" s="100">
        <v>2.5496231708073913E-2</v>
      </c>
      <c r="J630" s="100">
        <v>7.1214038276825598E-3</v>
      </c>
      <c r="K630" s="100">
        <v>5.7682820038231775E-3</v>
      </c>
      <c r="L630" s="148">
        <v>92.438280187714923</v>
      </c>
      <c r="M630" s="148">
        <v>120</v>
      </c>
      <c r="N630" s="148">
        <v>548</v>
      </c>
      <c r="O630" s="148">
        <v>9132</v>
      </c>
      <c r="P630" s="148">
        <v>100</v>
      </c>
      <c r="Q630" s="148">
        <v>25</v>
      </c>
      <c r="R630" s="100">
        <v>0.71311189924435159</v>
      </c>
      <c r="S630" s="100">
        <v>0.46014059156861814</v>
      </c>
      <c r="T630" s="100">
        <v>0.14498588021234027</v>
      </c>
      <c r="U630" s="100">
        <v>0.23912696274297618</v>
      </c>
      <c r="W630" s="148">
        <v>14.255910037989596</v>
      </c>
      <c r="X630" s="149">
        <v>465.21139439828579</v>
      </c>
      <c r="Y630" s="149">
        <v>14.300471844976304</v>
      </c>
      <c r="Z630" s="149">
        <v>596.501090371288</v>
      </c>
      <c r="AA630" s="149">
        <v>4.4561806986708419E-2</v>
      </c>
      <c r="AB630" s="149">
        <v>131.28969597300221</v>
      </c>
      <c r="AD630" s="163">
        <f t="shared" si="54"/>
        <v>1425125.7924045613</v>
      </c>
      <c r="AE630" s="163">
        <f t="shared" si="59"/>
        <v>1429450.6834072592</v>
      </c>
      <c r="AF630" s="163">
        <f t="shared" si="55"/>
        <v>4324.8910026978392</v>
      </c>
      <c r="AH630" s="165">
        <f t="shared" si="56"/>
        <v>0</v>
      </c>
      <c r="AI630" s="165">
        <f t="shared" si="57"/>
        <v>1</v>
      </c>
      <c r="AJ630" s="165">
        <f t="shared" si="58"/>
        <v>1</v>
      </c>
    </row>
    <row r="631" spans="1:36" x14ac:dyDescent="0.25">
      <c r="A631" s="47">
        <v>626</v>
      </c>
      <c r="C631" s="100">
        <v>4.2143599812697382E-3</v>
      </c>
      <c r="D631" s="100">
        <v>1.0632990016964583E-2</v>
      </c>
      <c r="E631" s="100">
        <v>4.1379387503014239E-5</v>
      </c>
      <c r="F631" s="100">
        <v>0</v>
      </c>
      <c r="G631" s="100">
        <v>0.04</v>
      </c>
      <c r="H631" s="100">
        <v>3.7417663718882443E-2</v>
      </c>
      <c r="I631" s="100">
        <v>2.5496231708073913E-2</v>
      </c>
      <c r="J631" s="100">
        <v>7.1214038276825598E-3</v>
      </c>
      <c r="K631" s="100">
        <v>5.7682820038231775E-3</v>
      </c>
      <c r="L631" s="148">
        <v>92.438280187714923</v>
      </c>
      <c r="M631" s="148">
        <v>120</v>
      </c>
      <c r="N631" s="148">
        <v>548</v>
      </c>
      <c r="O631" s="148">
        <v>9132</v>
      </c>
      <c r="P631" s="148">
        <v>100</v>
      </c>
      <c r="Q631" s="148">
        <v>25</v>
      </c>
      <c r="R631" s="100">
        <v>0.43206118918423431</v>
      </c>
      <c r="S631" s="100">
        <v>0.92182475605704339</v>
      </c>
      <c r="T631" s="100">
        <v>0.35141307396504218</v>
      </c>
      <c r="U631" s="100">
        <v>5.276857280449517E-11</v>
      </c>
      <c r="W631" s="148">
        <v>15.596667375317104</v>
      </c>
      <c r="X631" s="149">
        <v>551.87778696441626</v>
      </c>
      <c r="Y631" s="149">
        <v>15.618762999122385</v>
      </c>
      <c r="Z631" s="149">
        <v>639.17668025807848</v>
      </c>
      <c r="AA631" s="149">
        <v>2.2095623805281406E-2</v>
      </c>
      <c r="AB631" s="149">
        <v>87.298893293662218</v>
      </c>
      <c r="AD631" s="163">
        <f t="shared" si="54"/>
        <v>1559114.859744746</v>
      </c>
      <c r="AE631" s="163">
        <f t="shared" si="59"/>
        <v>1561237.1232319805</v>
      </c>
      <c r="AF631" s="163">
        <f t="shared" si="55"/>
        <v>2122.2634872344784</v>
      </c>
      <c r="AH631" s="165">
        <f t="shared" si="56"/>
        <v>0</v>
      </c>
      <c r="AI631" s="165">
        <f t="shared" si="57"/>
        <v>1</v>
      </c>
      <c r="AJ631" s="165">
        <f t="shared" si="58"/>
        <v>1</v>
      </c>
    </row>
    <row r="632" spans="1:36" x14ac:dyDescent="0.25">
      <c r="A632" s="47">
        <v>627</v>
      </c>
      <c r="C632" s="100">
        <v>5.3370485865861647E-3</v>
      </c>
      <c r="D632" s="100">
        <v>1.5751373489295117E-2</v>
      </c>
      <c r="E632" s="100">
        <v>3.5556246866175201E-4</v>
      </c>
      <c r="F632" s="100">
        <v>0</v>
      </c>
      <c r="G632" s="100">
        <v>0.04</v>
      </c>
      <c r="H632" s="100">
        <v>3.7417663718882443E-2</v>
      </c>
      <c r="I632" s="100">
        <v>2.5496231708073913E-2</v>
      </c>
      <c r="J632" s="100">
        <v>7.1214038276825598E-3</v>
      </c>
      <c r="K632" s="100">
        <v>5.7682820038231775E-3</v>
      </c>
      <c r="L632" s="148">
        <v>92.438280187714923</v>
      </c>
      <c r="M632" s="148">
        <v>120</v>
      </c>
      <c r="N632" s="148">
        <v>548</v>
      </c>
      <c r="O632" s="148">
        <v>9132</v>
      </c>
      <c r="P632" s="148">
        <v>100</v>
      </c>
      <c r="Q632" s="148">
        <v>25</v>
      </c>
      <c r="R632" s="100">
        <v>0.79297218936317582</v>
      </c>
      <c r="S632" s="100">
        <v>0.81642847629605675</v>
      </c>
      <c r="T632" s="100">
        <v>0.36693662612854794</v>
      </c>
      <c r="U632" s="100">
        <v>1.4807820673795855E-2</v>
      </c>
      <c r="W632" s="148">
        <v>15.405258532509814</v>
      </c>
      <c r="X632" s="149">
        <v>486.14435365386822</v>
      </c>
      <c r="Y632" s="149">
        <v>15.452151782219387</v>
      </c>
      <c r="Z632" s="149">
        <v>603.89907343422726</v>
      </c>
      <c r="AA632" s="149">
        <v>4.6893249709572871E-2</v>
      </c>
      <c r="AB632" s="149">
        <v>117.75471978035904</v>
      </c>
      <c r="AD632" s="163">
        <f t="shared" si="54"/>
        <v>1540039.7088973275</v>
      </c>
      <c r="AE632" s="163">
        <f t="shared" si="59"/>
        <v>1544611.2791485044</v>
      </c>
      <c r="AF632" s="163">
        <f t="shared" si="55"/>
        <v>4571.5702511769287</v>
      </c>
      <c r="AH632" s="165">
        <f t="shared" si="56"/>
        <v>0</v>
      </c>
      <c r="AI632" s="165">
        <f t="shared" si="57"/>
        <v>1</v>
      </c>
      <c r="AJ632" s="165">
        <f t="shared" si="58"/>
        <v>1</v>
      </c>
    </row>
    <row r="633" spans="1:36" x14ac:dyDescent="0.25">
      <c r="A633" s="47">
        <v>628</v>
      </c>
      <c r="C633" s="100">
        <v>4.6585901564247766E-3</v>
      </c>
      <c r="D633" s="100">
        <v>1.3722682223933913E-2</v>
      </c>
      <c r="E633" s="100">
        <v>2.0179169317746659E-4</v>
      </c>
      <c r="F633" s="100">
        <v>0</v>
      </c>
      <c r="G633" s="100">
        <v>0.04</v>
      </c>
      <c r="H633" s="100">
        <v>3.7417663718882443E-2</v>
      </c>
      <c r="I633" s="100">
        <v>2.5496231708073913E-2</v>
      </c>
      <c r="J633" s="100">
        <v>7.1214038276825598E-3</v>
      </c>
      <c r="K633" s="100">
        <v>5.7682820038231775E-3</v>
      </c>
      <c r="L633" s="148">
        <v>92.438280187714923</v>
      </c>
      <c r="M633" s="148">
        <v>120</v>
      </c>
      <c r="N633" s="148">
        <v>548</v>
      </c>
      <c r="O633" s="148">
        <v>9132</v>
      </c>
      <c r="P633" s="148">
        <v>100</v>
      </c>
      <c r="Q633" s="148">
        <v>25</v>
      </c>
      <c r="R633" s="100">
        <v>0.58655110616534767</v>
      </c>
      <c r="S633" s="100">
        <v>0.90120715989238342</v>
      </c>
      <c r="T633" s="100">
        <v>0.29582942526519285</v>
      </c>
      <c r="U633" s="100">
        <v>5.8601296621039706E-7</v>
      </c>
      <c r="W633" s="148">
        <v>15.053772862574201</v>
      </c>
      <c r="X633" s="149">
        <v>473.73595318221527</v>
      </c>
      <c r="Y633" s="149">
        <v>15.089019505008489</v>
      </c>
      <c r="Z633" s="149">
        <v>604.21503614846768</v>
      </c>
      <c r="AA633" s="149">
        <v>3.5246642434287878E-2</v>
      </c>
      <c r="AB633" s="149">
        <v>130.47908296625241</v>
      </c>
      <c r="AD633" s="163">
        <f t="shared" si="54"/>
        <v>1504903.550304238</v>
      </c>
      <c r="AE633" s="163">
        <f t="shared" si="59"/>
        <v>1508297.7354647005</v>
      </c>
      <c r="AF633" s="163">
        <f t="shared" si="55"/>
        <v>3394.1851604625354</v>
      </c>
      <c r="AH633" s="165">
        <f t="shared" si="56"/>
        <v>0</v>
      </c>
      <c r="AI633" s="165">
        <f t="shared" si="57"/>
        <v>1</v>
      </c>
      <c r="AJ633" s="165">
        <f t="shared" si="58"/>
        <v>1</v>
      </c>
    </row>
    <row r="634" spans="1:36" x14ac:dyDescent="0.25">
      <c r="A634" s="47">
        <v>629</v>
      </c>
      <c r="C634" s="100">
        <v>6.2442527703558959E-3</v>
      </c>
      <c r="D634" s="100">
        <v>1.0689827982491162E-2</v>
      </c>
      <c r="E634" s="100">
        <v>2.1186888376708653E-5</v>
      </c>
      <c r="F634" s="100">
        <v>0</v>
      </c>
      <c r="G634" s="100">
        <v>0.04</v>
      </c>
      <c r="H634" s="100">
        <v>3.7417663718882443E-2</v>
      </c>
      <c r="I634" s="100">
        <v>2.5496231708073913E-2</v>
      </c>
      <c r="J634" s="100">
        <v>7.1214038276825598E-3</v>
      </c>
      <c r="K634" s="100">
        <v>5.7682820038231775E-3</v>
      </c>
      <c r="L634" s="148">
        <v>92.438280187714923</v>
      </c>
      <c r="M634" s="148">
        <v>120</v>
      </c>
      <c r="N634" s="148">
        <v>548</v>
      </c>
      <c r="O634" s="148">
        <v>9132</v>
      </c>
      <c r="P634" s="148">
        <v>100</v>
      </c>
      <c r="Q634" s="148">
        <v>25</v>
      </c>
      <c r="R634" s="100">
        <v>0.91773039186854144</v>
      </c>
      <c r="S634" s="100">
        <v>0.99690297861899713</v>
      </c>
      <c r="T634" s="100">
        <v>0.82391757689970491</v>
      </c>
      <c r="U634" s="100">
        <v>8.5269491042529344E-2</v>
      </c>
      <c r="W634" s="148">
        <v>14.628484601337771</v>
      </c>
      <c r="X634" s="149">
        <v>598.32646469158624</v>
      </c>
      <c r="Y634" s="149">
        <v>14.666181909083356</v>
      </c>
      <c r="Z634" s="149">
        <v>631.08282001870953</v>
      </c>
      <c r="AA634" s="149">
        <v>3.7697307745585107E-2</v>
      </c>
      <c r="AB634" s="149">
        <v>32.756355327123288</v>
      </c>
      <c r="AD634" s="163">
        <f t="shared" si="54"/>
        <v>1462250.1336690853</v>
      </c>
      <c r="AE634" s="163">
        <f t="shared" si="59"/>
        <v>1465987.1080883169</v>
      </c>
      <c r="AF634" s="163">
        <f t="shared" si="55"/>
        <v>3736.9744192313874</v>
      </c>
      <c r="AH634" s="165">
        <f t="shared" si="56"/>
        <v>0</v>
      </c>
      <c r="AI634" s="165">
        <f t="shared" si="57"/>
        <v>1</v>
      </c>
      <c r="AJ634" s="165">
        <f t="shared" si="58"/>
        <v>1</v>
      </c>
    </row>
    <row r="635" spans="1:36" x14ac:dyDescent="0.25">
      <c r="A635" s="47">
        <v>630</v>
      </c>
      <c r="C635" s="100">
        <v>5.3100410755997189E-3</v>
      </c>
      <c r="D635" s="100">
        <v>9.9799948005116212E-3</v>
      </c>
      <c r="E635" s="100">
        <v>1.3293873793140703E-6</v>
      </c>
      <c r="F635" s="100">
        <v>0</v>
      </c>
      <c r="G635" s="100">
        <v>0.04</v>
      </c>
      <c r="H635" s="100">
        <v>3.7417663718882443E-2</v>
      </c>
      <c r="I635" s="100">
        <v>2.5496231708073913E-2</v>
      </c>
      <c r="J635" s="100">
        <v>7.1214038276825598E-3</v>
      </c>
      <c r="K635" s="100">
        <v>5.7682820038231775E-3</v>
      </c>
      <c r="L635" s="148">
        <v>92.438280187714923</v>
      </c>
      <c r="M635" s="148">
        <v>120</v>
      </c>
      <c r="N635" s="148">
        <v>548</v>
      </c>
      <c r="O635" s="148">
        <v>9132</v>
      </c>
      <c r="P635" s="148">
        <v>100</v>
      </c>
      <c r="Q635" s="148">
        <v>25</v>
      </c>
      <c r="R635" s="100">
        <v>0.62115623917320995</v>
      </c>
      <c r="S635" s="100">
        <v>0.80033138837184126</v>
      </c>
      <c r="T635" s="100">
        <v>0.21878843026471895</v>
      </c>
      <c r="U635" s="100">
        <v>1.1146235816487049E-5</v>
      </c>
      <c r="W635" s="148">
        <v>14.290744016262579</v>
      </c>
      <c r="X635" s="149">
        <v>536.20686513335693</v>
      </c>
      <c r="Y635" s="149">
        <v>14.326047274412854</v>
      </c>
      <c r="Z635" s="149">
        <v>635.35501188876765</v>
      </c>
      <c r="AA635" s="149">
        <v>3.5303258150275241E-2</v>
      </c>
      <c r="AB635" s="149">
        <v>99.148146755410721</v>
      </c>
      <c r="AD635" s="163">
        <f t="shared" si="54"/>
        <v>1428538.1947611247</v>
      </c>
      <c r="AE635" s="163">
        <f t="shared" si="59"/>
        <v>1431969.3724293967</v>
      </c>
      <c r="AF635" s="163">
        <f t="shared" si="55"/>
        <v>3431.1776682721134</v>
      </c>
      <c r="AH635" s="165">
        <f t="shared" si="56"/>
        <v>0</v>
      </c>
      <c r="AI635" s="165">
        <f t="shared" si="57"/>
        <v>1</v>
      </c>
      <c r="AJ635" s="165">
        <f t="shared" si="58"/>
        <v>1</v>
      </c>
    </row>
    <row r="636" spans="1:36" x14ac:dyDescent="0.25">
      <c r="A636" s="47">
        <v>631</v>
      </c>
      <c r="C636" s="100">
        <v>3.7031830152601999E-3</v>
      </c>
      <c r="D636" s="100">
        <v>1.0236686474707574E-2</v>
      </c>
      <c r="E636" s="100">
        <v>2.3702508920012055E-6</v>
      </c>
      <c r="F636" s="100">
        <v>0</v>
      </c>
      <c r="G636" s="100">
        <v>0.04</v>
      </c>
      <c r="H636" s="100">
        <v>3.7417663718882443E-2</v>
      </c>
      <c r="I636" s="100">
        <v>2.5496231708073913E-2</v>
      </c>
      <c r="J636" s="100">
        <v>7.1214038276825598E-3</v>
      </c>
      <c r="K636" s="100">
        <v>5.7682820038231775E-3</v>
      </c>
      <c r="L636" s="148">
        <v>92.438280187714923</v>
      </c>
      <c r="M636" s="148">
        <v>120</v>
      </c>
      <c r="N636" s="148">
        <v>548</v>
      </c>
      <c r="O636" s="148">
        <v>9132</v>
      </c>
      <c r="P636" s="148">
        <v>100</v>
      </c>
      <c r="Q636" s="148">
        <v>25</v>
      </c>
      <c r="R636" s="100">
        <v>0.86371171752161258</v>
      </c>
      <c r="S636" s="100">
        <v>0.29721871678026957</v>
      </c>
      <c r="T636" s="100">
        <v>2.3012383725802804E-2</v>
      </c>
      <c r="U636" s="100">
        <v>0.36463257694390061</v>
      </c>
      <c r="W636" s="148">
        <v>15.329512047792932</v>
      </c>
      <c r="X636" s="149">
        <v>487.71023959979391</v>
      </c>
      <c r="Y636" s="149">
        <v>15.385511259905973</v>
      </c>
      <c r="Z636" s="149">
        <v>595.72150192863523</v>
      </c>
      <c r="AA636" s="149">
        <v>5.5999212113041708E-2</v>
      </c>
      <c r="AB636" s="149">
        <v>108.01126232884133</v>
      </c>
      <c r="AD636" s="163">
        <f t="shared" si="54"/>
        <v>1532463.4945396935</v>
      </c>
      <c r="AE636" s="163">
        <f t="shared" si="59"/>
        <v>1537955.4044886688</v>
      </c>
      <c r="AF636" s="163">
        <f t="shared" si="55"/>
        <v>5491.9099489753289</v>
      </c>
      <c r="AH636" s="165">
        <f t="shared" si="56"/>
        <v>0</v>
      </c>
      <c r="AI636" s="165">
        <f t="shared" si="57"/>
        <v>1</v>
      </c>
      <c r="AJ636" s="165">
        <f t="shared" si="58"/>
        <v>1</v>
      </c>
    </row>
    <row r="637" spans="1:36" x14ac:dyDescent="0.25">
      <c r="A637" s="47">
        <v>632</v>
      </c>
      <c r="C637" s="100">
        <v>6.7156498370325446E-3</v>
      </c>
      <c r="D637" s="100">
        <v>1.1454490584349506E-2</v>
      </c>
      <c r="E637" s="100">
        <v>4.2659483368119447E-6</v>
      </c>
      <c r="F637" s="100">
        <v>0</v>
      </c>
      <c r="G637" s="100">
        <v>0.04</v>
      </c>
      <c r="H637" s="100">
        <v>3.7417663718882443E-2</v>
      </c>
      <c r="I637" s="100">
        <v>2.5496231708073913E-2</v>
      </c>
      <c r="J637" s="100">
        <v>7.1214038276825598E-3</v>
      </c>
      <c r="K637" s="100">
        <v>5.7682820038231775E-3</v>
      </c>
      <c r="L637" s="148">
        <v>92.438280187714923</v>
      </c>
      <c r="M637" s="148">
        <v>120</v>
      </c>
      <c r="N637" s="148">
        <v>548</v>
      </c>
      <c r="O637" s="148">
        <v>9132</v>
      </c>
      <c r="P637" s="148">
        <v>100</v>
      </c>
      <c r="Q637" s="148">
        <v>25</v>
      </c>
      <c r="R637" s="100">
        <v>0.88367616738032173</v>
      </c>
      <c r="S637" s="100">
        <v>0.67101091947348812</v>
      </c>
      <c r="T637" s="100">
        <v>0.54900608073770041</v>
      </c>
      <c r="U637" s="100">
        <v>5.814377379781935E-4</v>
      </c>
      <c r="W637" s="148">
        <v>14.531813122587961</v>
      </c>
      <c r="X637" s="149">
        <v>457.27786822873117</v>
      </c>
      <c r="Y637" s="149">
        <v>14.56864548681609</v>
      </c>
      <c r="Z637" s="149">
        <v>591.54837696805089</v>
      </c>
      <c r="AA637" s="149">
        <v>3.6832364228128966E-2</v>
      </c>
      <c r="AB637" s="149">
        <v>134.27050873931972</v>
      </c>
      <c r="AD637" s="163">
        <f t="shared" si="54"/>
        <v>1452724.0343905673</v>
      </c>
      <c r="AE637" s="163">
        <f t="shared" si="59"/>
        <v>1456273.0003046407</v>
      </c>
      <c r="AF637" s="163">
        <f t="shared" si="55"/>
        <v>3548.9659140735771</v>
      </c>
      <c r="AH637" s="165">
        <f t="shared" si="56"/>
        <v>0</v>
      </c>
      <c r="AI637" s="165">
        <f t="shared" si="57"/>
        <v>1</v>
      </c>
      <c r="AJ637" s="165">
        <f t="shared" si="58"/>
        <v>1</v>
      </c>
    </row>
    <row r="638" spans="1:36" x14ac:dyDescent="0.25">
      <c r="A638" s="47">
        <v>633</v>
      </c>
      <c r="C638" s="100">
        <v>5.9510848383856896E-3</v>
      </c>
      <c r="D638" s="100">
        <v>1.0163789706622427E-2</v>
      </c>
      <c r="E638" s="100">
        <v>2.0095334137030177E-8</v>
      </c>
      <c r="F638" s="100">
        <v>0</v>
      </c>
      <c r="G638" s="100">
        <v>0.04</v>
      </c>
      <c r="H638" s="100">
        <v>3.7417663718882443E-2</v>
      </c>
      <c r="I638" s="100">
        <v>2.5496231708073913E-2</v>
      </c>
      <c r="J638" s="100">
        <v>7.1214038276825598E-3</v>
      </c>
      <c r="K638" s="100">
        <v>5.7682820038231775E-3</v>
      </c>
      <c r="L638" s="148">
        <v>92.438280187714923</v>
      </c>
      <c r="M638" s="148">
        <v>120</v>
      </c>
      <c r="N638" s="148">
        <v>548</v>
      </c>
      <c r="O638" s="148">
        <v>9132</v>
      </c>
      <c r="P638" s="148">
        <v>100</v>
      </c>
      <c r="Q638" s="148">
        <v>25</v>
      </c>
      <c r="R638" s="100">
        <v>0.78060838994989878</v>
      </c>
      <c r="S638" s="100">
        <v>0.99999759522154474</v>
      </c>
      <c r="T638" s="100">
        <v>0.99588457339694614</v>
      </c>
      <c r="U638" s="100">
        <v>8.6740543311329969E-4</v>
      </c>
      <c r="W638" s="148">
        <v>14.353423831366124</v>
      </c>
      <c r="X638" s="149">
        <v>497.61971915309397</v>
      </c>
      <c r="Y638" s="149">
        <v>14.391439837307907</v>
      </c>
      <c r="Z638" s="149">
        <v>607.78723425071541</v>
      </c>
      <c r="AA638" s="149">
        <v>3.8016005941782893E-2</v>
      </c>
      <c r="AB638" s="149">
        <v>110.16751509762145</v>
      </c>
      <c r="AD638" s="163">
        <f t="shared" si="54"/>
        <v>1434844.7634174593</v>
      </c>
      <c r="AE638" s="163">
        <f t="shared" si="59"/>
        <v>1438536.19649654</v>
      </c>
      <c r="AF638" s="163">
        <f t="shared" si="55"/>
        <v>3691.4330790806675</v>
      </c>
      <c r="AH638" s="165">
        <f t="shared" si="56"/>
        <v>0</v>
      </c>
      <c r="AI638" s="165">
        <f t="shared" si="57"/>
        <v>1</v>
      </c>
      <c r="AJ638" s="165">
        <f t="shared" si="58"/>
        <v>1</v>
      </c>
    </row>
    <row r="639" spans="1:36" x14ac:dyDescent="0.25">
      <c r="A639" s="47">
        <v>634</v>
      </c>
      <c r="C639" s="100">
        <v>7.5479053913759531E-3</v>
      </c>
      <c r="D639" s="100">
        <v>1.2528078695229206E-2</v>
      </c>
      <c r="E639" s="100">
        <v>4.0502428939843123E-5</v>
      </c>
      <c r="F639" s="100">
        <v>0</v>
      </c>
      <c r="G639" s="100">
        <v>0.04</v>
      </c>
      <c r="H639" s="100">
        <v>3.7417663718882443E-2</v>
      </c>
      <c r="I639" s="100">
        <v>2.5496231708073913E-2</v>
      </c>
      <c r="J639" s="100">
        <v>7.1214038276825598E-3</v>
      </c>
      <c r="K639" s="100">
        <v>5.7682820038231775E-3</v>
      </c>
      <c r="L639" s="148">
        <v>92.438280187714923</v>
      </c>
      <c r="M639" s="148">
        <v>120</v>
      </c>
      <c r="N639" s="148">
        <v>548</v>
      </c>
      <c r="O639" s="148">
        <v>9132</v>
      </c>
      <c r="P639" s="148">
        <v>100</v>
      </c>
      <c r="Q639" s="148">
        <v>25</v>
      </c>
      <c r="R639" s="100">
        <v>0.79305331086368558</v>
      </c>
      <c r="S639" s="100">
        <v>5.7565164924457998E-2</v>
      </c>
      <c r="T639" s="100">
        <v>0.93733245553714095</v>
      </c>
      <c r="U639" s="100">
        <v>0.99983818130036872</v>
      </c>
      <c r="W639" s="148">
        <v>15.015839422205785</v>
      </c>
      <c r="X639" s="149">
        <v>473.22440266436547</v>
      </c>
      <c r="Y639" s="149">
        <v>15.075412048737668</v>
      </c>
      <c r="Z639" s="149">
        <v>598.01953967656596</v>
      </c>
      <c r="AA639" s="149">
        <v>5.9572626531883444E-2</v>
      </c>
      <c r="AB639" s="149">
        <v>124.79513701220048</v>
      </c>
      <c r="AD639" s="163">
        <f t="shared" si="54"/>
        <v>1501110.717817914</v>
      </c>
      <c r="AE639" s="163">
        <f t="shared" si="59"/>
        <v>1506943.1853340901</v>
      </c>
      <c r="AF639" s="163">
        <f t="shared" si="55"/>
        <v>5832.4675161761443</v>
      </c>
      <c r="AH639" s="165">
        <f t="shared" si="56"/>
        <v>0</v>
      </c>
      <c r="AI639" s="165">
        <f t="shared" si="57"/>
        <v>1</v>
      </c>
      <c r="AJ639" s="165">
        <f t="shared" si="58"/>
        <v>1</v>
      </c>
    </row>
    <row r="640" spans="1:36" x14ac:dyDescent="0.25">
      <c r="A640" s="47">
        <v>635</v>
      </c>
      <c r="C640" s="100">
        <v>5.9400251862969933E-3</v>
      </c>
      <c r="D640" s="100">
        <v>1.3466611570309261E-2</v>
      </c>
      <c r="E640" s="100">
        <v>6.7023498989163274E-5</v>
      </c>
      <c r="F640" s="100">
        <v>0</v>
      </c>
      <c r="G640" s="100">
        <v>0.04</v>
      </c>
      <c r="H640" s="100">
        <v>3.7417663718882443E-2</v>
      </c>
      <c r="I640" s="100">
        <v>2.5496231708073913E-2</v>
      </c>
      <c r="J640" s="100">
        <v>7.1214038276825598E-3</v>
      </c>
      <c r="K640" s="100">
        <v>5.7682820038231775E-3</v>
      </c>
      <c r="L640" s="148">
        <v>92.438280187714923</v>
      </c>
      <c r="M640" s="148">
        <v>120</v>
      </c>
      <c r="N640" s="148">
        <v>548</v>
      </c>
      <c r="O640" s="148">
        <v>9132</v>
      </c>
      <c r="P640" s="148">
        <v>100</v>
      </c>
      <c r="Q640" s="148">
        <v>25</v>
      </c>
      <c r="R640" s="100">
        <v>0.53634367339243938</v>
      </c>
      <c r="S640" s="100">
        <v>0.97307647357730143</v>
      </c>
      <c r="T640" s="100">
        <v>0.20099310909366874</v>
      </c>
      <c r="U640" s="100">
        <v>0.81236479955616769</v>
      </c>
      <c r="W640" s="148">
        <v>14.354816187279379</v>
      </c>
      <c r="X640" s="149">
        <v>598.24594227043178</v>
      </c>
      <c r="Y640" s="149">
        <v>14.399451980036398</v>
      </c>
      <c r="Z640" s="149">
        <v>602.95689773577703</v>
      </c>
      <c r="AA640" s="149">
        <v>4.4635792757018677E-2</v>
      </c>
      <c r="AB640" s="149">
        <v>4.7109554653452506</v>
      </c>
      <c r="AD640" s="163">
        <f t="shared" si="54"/>
        <v>1434883.3727856674</v>
      </c>
      <c r="AE640" s="163">
        <f t="shared" si="59"/>
        <v>1439342.2411059039</v>
      </c>
      <c r="AF640" s="163">
        <f t="shared" si="55"/>
        <v>4458.8683202365228</v>
      </c>
      <c r="AH640" s="165">
        <f t="shared" si="56"/>
        <v>0</v>
      </c>
      <c r="AI640" s="165">
        <f t="shared" si="57"/>
        <v>1</v>
      </c>
      <c r="AJ640" s="165">
        <f t="shared" si="58"/>
        <v>1</v>
      </c>
    </row>
    <row r="641" spans="1:36" x14ac:dyDescent="0.25">
      <c r="A641" s="47">
        <v>636</v>
      </c>
      <c r="C641" s="100">
        <v>3.7543037071630469E-3</v>
      </c>
      <c r="D641" s="100">
        <v>1.4939054566775023E-2</v>
      </c>
      <c r="E641" s="100">
        <v>4.8256815578417989E-4</v>
      </c>
      <c r="F641" s="100">
        <v>0</v>
      </c>
      <c r="G641" s="100">
        <v>0.04</v>
      </c>
      <c r="H641" s="100">
        <v>3.7417663718882443E-2</v>
      </c>
      <c r="I641" s="100">
        <v>2.5496231708073913E-2</v>
      </c>
      <c r="J641" s="100">
        <v>7.1214038276825598E-3</v>
      </c>
      <c r="K641" s="100">
        <v>5.7682820038231775E-3</v>
      </c>
      <c r="L641" s="148">
        <v>92.438280187714923</v>
      </c>
      <c r="M641" s="148">
        <v>120</v>
      </c>
      <c r="N641" s="148">
        <v>548</v>
      </c>
      <c r="O641" s="148">
        <v>9132</v>
      </c>
      <c r="P641" s="148">
        <v>100</v>
      </c>
      <c r="Q641" s="148">
        <v>25</v>
      </c>
      <c r="R641" s="100">
        <v>0.93827824650230607</v>
      </c>
      <c r="S641" s="100">
        <v>0.72662452825139523</v>
      </c>
      <c r="T641" s="100">
        <v>5.2618753072815492E-3</v>
      </c>
      <c r="U641" s="100">
        <v>2.8860707488741032E-4</v>
      </c>
      <c r="W641" s="148">
        <v>15.000799995672024</v>
      </c>
      <c r="X641" s="149">
        <v>577.08009804843527</v>
      </c>
      <c r="Y641" s="149">
        <v>15.059206674172641</v>
      </c>
      <c r="Z641" s="149">
        <v>672.70261085972345</v>
      </c>
      <c r="AA641" s="149">
        <v>5.8406678500617204E-2</v>
      </c>
      <c r="AB641" s="149">
        <v>95.622512811288175</v>
      </c>
      <c r="AD641" s="163">
        <f t="shared" si="54"/>
        <v>1499502.9194691537</v>
      </c>
      <c r="AE641" s="163">
        <f t="shared" si="59"/>
        <v>1505247.9648064044</v>
      </c>
      <c r="AF641" s="163">
        <f t="shared" si="55"/>
        <v>5745.0453372504317</v>
      </c>
      <c r="AH641" s="165">
        <f t="shared" si="56"/>
        <v>0</v>
      </c>
      <c r="AI641" s="165">
        <f t="shared" si="57"/>
        <v>1</v>
      </c>
      <c r="AJ641" s="165">
        <f t="shared" si="58"/>
        <v>1</v>
      </c>
    </row>
    <row r="642" spans="1:36" x14ac:dyDescent="0.25">
      <c r="A642" s="47">
        <v>637</v>
      </c>
      <c r="C642" s="100">
        <v>6.903533069970158E-3</v>
      </c>
      <c r="D642" s="100">
        <v>1.0111978208915084E-2</v>
      </c>
      <c r="E642" s="100">
        <v>1.8670764171824228E-4</v>
      </c>
      <c r="F642" s="100">
        <v>0</v>
      </c>
      <c r="G642" s="100">
        <v>0.04</v>
      </c>
      <c r="H642" s="100">
        <v>3.7417663718882443E-2</v>
      </c>
      <c r="I642" s="100">
        <v>2.5496231708073913E-2</v>
      </c>
      <c r="J642" s="100">
        <v>7.1214038276825598E-3</v>
      </c>
      <c r="K642" s="100">
        <v>5.7682820038231775E-3</v>
      </c>
      <c r="L642" s="148">
        <v>92.438280187714923</v>
      </c>
      <c r="M642" s="148">
        <v>120</v>
      </c>
      <c r="N642" s="148">
        <v>548</v>
      </c>
      <c r="O642" s="148">
        <v>9132</v>
      </c>
      <c r="P642" s="148">
        <v>100</v>
      </c>
      <c r="Q642" s="148">
        <v>25</v>
      </c>
      <c r="R642" s="100">
        <v>0.53108374272387926</v>
      </c>
      <c r="S642" s="100">
        <v>0.94733900969517437</v>
      </c>
      <c r="T642" s="100">
        <v>6.3399330972290835E-2</v>
      </c>
      <c r="U642" s="100">
        <v>1.0653224362025591E-5</v>
      </c>
      <c r="W642" s="148">
        <v>14.870940702138924</v>
      </c>
      <c r="X642" s="149">
        <v>503.48954839567574</v>
      </c>
      <c r="Y642" s="149">
        <v>14.912986366210161</v>
      </c>
      <c r="Z642" s="149">
        <v>609.29593997841209</v>
      </c>
      <c r="AA642" s="149">
        <v>4.2045664071236999E-2</v>
      </c>
      <c r="AB642" s="149">
        <v>105.80639158273635</v>
      </c>
      <c r="AD642" s="163">
        <f t="shared" si="54"/>
        <v>1486590.5806654969</v>
      </c>
      <c r="AE642" s="163">
        <f t="shared" si="59"/>
        <v>1490689.3406810376</v>
      </c>
      <c r="AF642" s="163">
        <f t="shared" si="55"/>
        <v>4098.7600155409636</v>
      </c>
      <c r="AH642" s="165">
        <f t="shared" si="56"/>
        <v>0</v>
      </c>
      <c r="AI642" s="165">
        <f t="shared" si="57"/>
        <v>1</v>
      </c>
      <c r="AJ642" s="165">
        <f t="shared" si="58"/>
        <v>1</v>
      </c>
    </row>
    <row r="643" spans="1:36" x14ac:dyDescent="0.25">
      <c r="A643" s="47">
        <v>638</v>
      </c>
      <c r="C643" s="100">
        <v>5.3685118864052056E-3</v>
      </c>
      <c r="D643" s="100">
        <v>1.0391372956432117E-2</v>
      </c>
      <c r="E643" s="100">
        <v>9.0295919315419582E-5</v>
      </c>
      <c r="F643" s="100">
        <v>0</v>
      </c>
      <c r="G643" s="100">
        <v>0.04</v>
      </c>
      <c r="H643" s="100">
        <v>3.7417663718882443E-2</v>
      </c>
      <c r="I643" s="100">
        <v>2.5496231708073913E-2</v>
      </c>
      <c r="J643" s="100">
        <v>7.1214038276825598E-3</v>
      </c>
      <c r="K643" s="100">
        <v>5.7682820038231775E-3</v>
      </c>
      <c r="L643" s="148">
        <v>92.438280187714923</v>
      </c>
      <c r="M643" s="148">
        <v>120</v>
      </c>
      <c r="N643" s="148">
        <v>548</v>
      </c>
      <c r="O643" s="148">
        <v>9132</v>
      </c>
      <c r="P643" s="148">
        <v>100</v>
      </c>
      <c r="Q643" s="148">
        <v>25</v>
      </c>
      <c r="R643" s="100">
        <v>0.47692003621529283</v>
      </c>
      <c r="S643" s="100">
        <v>0.66149239009325189</v>
      </c>
      <c r="T643" s="100">
        <v>7.5676823631808277E-2</v>
      </c>
      <c r="U643" s="100">
        <v>2.2915066980818737E-6</v>
      </c>
      <c r="W643" s="148">
        <v>15.133527349481048</v>
      </c>
      <c r="X643" s="149">
        <v>581.923958982621</v>
      </c>
      <c r="Y643" s="149">
        <v>15.186781334131625</v>
      </c>
      <c r="Z643" s="149">
        <v>632.23969707002595</v>
      </c>
      <c r="AA643" s="149">
        <v>5.3253984650577735E-2</v>
      </c>
      <c r="AB643" s="149">
        <v>50.315738087404952</v>
      </c>
      <c r="AD643" s="163">
        <f t="shared" si="54"/>
        <v>1512770.8109891221</v>
      </c>
      <c r="AE643" s="163">
        <f t="shared" si="59"/>
        <v>1518045.8937160925</v>
      </c>
      <c r="AF643" s="163">
        <f t="shared" si="55"/>
        <v>5275.0827269703677</v>
      </c>
      <c r="AH643" s="165">
        <f t="shared" si="56"/>
        <v>0</v>
      </c>
      <c r="AI643" s="165">
        <f t="shared" si="57"/>
        <v>1</v>
      </c>
      <c r="AJ643" s="165">
        <f t="shared" si="58"/>
        <v>1</v>
      </c>
    </row>
    <row r="644" spans="1:36" x14ac:dyDescent="0.25">
      <c r="A644" s="47">
        <v>639</v>
      </c>
      <c r="C644" s="100">
        <v>4.0100763229854123E-3</v>
      </c>
      <c r="D644" s="100">
        <v>9.544751261436819E-3</v>
      </c>
      <c r="E644" s="100">
        <v>3.3320535525727113E-4</v>
      </c>
      <c r="F644" s="100">
        <v>0</v>
      </c>
      <c r="G644" s="100">
        <v>0.04</v>
      </c>
      <c r="H644" s="100">
        <v>3.7417663718882443E-2</v>
      </c>
      <c r="I644" s="100">
        <v>2.5496231708073913E-2</v>
      </c>
      <c r="J644" s="100">
        <v>7.1214038276825598E-3</v>
      </c>
      <c r="K644" s="100">
        <v>5.7682820038231775E-3</v>
      </c>
      <c r="L644" s="148">
        <v>92.438280187714923</v>
      </c>
      <c r="M644" s="148">
        <v>120</v>
      </c>
      <c r="N644" s="148">
        <v>548</v>
      </c>
      <c r="O644" s="148">
        <v>9132</v>
      </c>
      <c r="P644" s="148">
        <v>100</v>
      </c>
      <c r="Q644" s="148">
        <v>25</v>
      </c>
      <c r="R644" s="100">
        <v>0.74342687838248078</v>
      </c>
      <c r="S644" s="100">
        <v>0.79755260660691218</v>
      </c>
      <c r="T644" s="100">
        <v>0.19061692374156791</v>
      </c>
      <c r="U644" s="100">
        <v>0.49347392744153007</v>
      </c>
      <c r="W644" s="148">
        <v>14.042916834450207</v>
      </c>
      <c r="X644" s="149">
        <v>493.74651821036508</v>
      </c>
      <c r="Y644" s="149">
        <v>14.088044540225171</v>
      </c>
      <c r="Z644" s="149">
        <v>608.9031883293095</v>
      </c>
      <c r="AA644" s="149">
        <v>4.512770577496461E-2</v>
      </c>
      <c r="AB644" s="149">
        <v>115.15667011894442</v>
      </c>
      <c r="AD644" s="163">
        <f t="shared" si="54"/>
        <v>1403797.9369268103</v>
      </c>
      <c r="AE644" s="163">
        <f t="shared" si="59"/>
        <v>1408195.5508341878</v>
      </c>
      <c r="AF644" s="163">
        <f t="shared" si="55"/>
        <v>4397.6139073775166</v>
      </c>
      <c r="AH644" s="165">
        <f t="shared" si="56"/>
        <v>0</v>
      </c>
      <c r="AI644" s="165">
        <f t="shared" si="57"/>
        <v>1</v>
      </c>
      <c r="AJ644" s="165">
        <f t="shared" si="58"/>
        <v>1</v>
      </c>
    </row>
    <row r="645" spans="1:36" x14ac:dyDescent="0.25">
      <c r="A645" s="47">
        <v>640</v>
      </c>
      <c r="C645" s="100">
        <v>5.272588297479344E-3</v>
      </c>
      <c r="D645" s="100">
        <v>1.2248468967434256E-2</v>
      </c>
      <c r="E645" s="100">
        <v>1.686909445801632E-4</v>
      </c>
      <c r="F645" s="100">
        <v>0</v>
      </c>
      <c r="G645" s="100">
        <v>0.04</v>
      </c>
      <c r="H645" s="100">
        <v>3.7417663718882443E-2</v>
      </c>
      <c r="I645" s="100">
        <v>2.5496231708073913E-2</v>
      </c>
      <c r="J645" s="100">
        <v>7.1214038276825598E-3</v>
      </c>
      <c r="K645" s="100">
        <v>5.7682820038231775E-3</v>
      </c>
      <c r="L645" s="148">
        <v>92.438280187714923</v>
      </c>
      <c r="M645" s="148">
        <v>120</v>
      </c>
      <c r="N645" s="148">
        <v>548</v>
      </c>
      <c r="O645" s="148">
        <v>9132</v>
      </c>
      <c r="P645" s="148">
        <v>100</v>
      </c>
      <c r="Q645" s="148">
        <v>25</v>
      </c>
      <c r="R645" s="100">
        <v>0.68839706669815137</v>
      </c>
      <c r="S645" s="100">
        <v>0.28615163321238257</v>
      </c>
      <c r="T645" s="100">
        <v>0.85775032807495255</v>
      </c>
      <c r="U645" s="100">
        <v>0.80118481091516958</v>
      </c>
      <c r="W645" s="148">
        <v>14.803852705949707</v>
      </c>
      <c r="X645" s="149">
        <v>512.4420370883438</v>
      </c>
      <c r="Y645" s="149">
        <v>14.869402939547639</v>
      </c>
      <c r="Z645" s="149">
        <v>604.79174755014253</v>
      </c>
      <c r="AA645" s="149">
        <v>6.5550233597932106E-2</v>
      </c>
      <c r="AB645" s="149">
        <v>92.349710461798736</v>
      </c>
      <c r="AD645" s="163">
        <f t="shared" si="54"/>
        <v>1479872.8285578822</v>
      </c>
      <c r="AE645" s="163">
        <f t="shared" si="59"/>
        <v>1486335.5022072135</v>
      </c>
      <c r="AF645" s="163">
        <f t="shared" si="55"/>
        <v>6462.673649331412</v>
      </c>
      <c r="AH645" s="165">
        <f t="shared" si="56"/>
        <v>0</v>
      </c>
      <c r="AI645" s="165">
        <f t="shared" si="57"/>
        <v>1</v>
      </c>
      <c r="AJ645" s="165">
        <f t="shared" si="58"/>
        <v>1</v>
      </c>
    </row>
    <row r="646" spans="1:36" x14ac:dyDescent="0.25">
      <c r="A646" s="47">
        <v>641</v>
      </c>
      <c r="C646" s="100">
        <v>6.4555798402247122E-3</v>
      </c>
      <c r="D646" s="100">
        <v>1.3817073816475123E-2</v>
      </c>
      <c r="E646" s="100">
        <v>2.7193676778747289E-4</v>
      </c>
      <c r="F646" s="100">
        <v>0</v>
      </c>
      <c r="G646" s="100">
        <v>0.04</v>
      </c>
      <c r="H646" s="100">
        <v>3.7417663718882443E-2</v>
      </c>
      <c r="I646" s="100">
        <v>2.5496231708073913E-2</v>
      </c>
      <c r="J646" s="100">
        <v>7.1214038276825598E-3</v>
      </c>
      <c r="K646" s="100">
        <v>5.7682820038231775E-3</v>
      </c>
      <c r="L646" s="148">
        <v>92.438280187714923</v>
      </c>
      <c r="M646" s="148">
        <v>120</v>
      </c>
      <c r="N646" s="148">
        <v>548</v>
      </c>
      <c r="O646" s="148">
        <v>9132</v>
      </c>
      <c r="P646" s="148">
        <v>100</v>
      </c>
      <c r="Q646" s="148">
        <v>25</v>
      </c>
      <c r="R646" s="100">
        <v>0.90054046870306714</v>
      </c>
      <c r="S646" s="100">
        <v>0.71333571520851757</v>
      </c>
      <c r="T646" s="100">
        <v>0.1044912945270399</v>
      </c>
      <c r="U646" s="100">
        <v>0.98428616144858772</v>
      </c>
      <c r="W646" s="148">
        <v>15.494586376356679</v>
      </c>
      <c r="X646" s="149">
        <v>484.67305757644459</v>
      </c>
      <c r="Y646" s="149">
        <v>15.549133112533777</v>
      </c>
      <c r="Z646" s="149">
        <v>610.76381695216389</v>
      </c>
      <c r="AA646" s="149">
        <v>5.4546736177098154E-2</v>
      </c>
      <c r="AB646" s="149">
        <v>126.0907593757193</v>
      </c>
      <c r="AD646" s="163">
        <f t="shared" ref="AD646:AD709" si="60">W646*cRatio-X646</f>
        <v>1548973.9645780914</v>
      </c>
      <c r="AE646" s="163">
        <f t="shared" si="59"/>
        <v>1554302.5474364255</v>
      </c>
      <c r="AF646" s="163">
        <f t="shared" si="55"/>
        <v>5328.5828583340963</v>
      </c>
      <c r="AH646" s="165">
        <f t="shared" si="56"/>
        <v>0</v>
      </c>
      <c r="AI646" s="165">
        <f t="shared" si="57"/>
        <v>1</v>
      </c>
      <c r="AJ646" s="165">
        <f t="shared" si="58"/>
        <v>1</v>
      </c>
    </row>
    <row r="647" spans="1:36" x14ac:dyDescent="0.25">
      <c r="A647" s="47">
        <v>642</v>
      </c>
      <c r="C647" s="100">
        <v>6.2790785760352685E-3</v>
      </c>
      <c r="D647" s="100">
        <v>8.5963560403869918E-3</v>
      </c>
      <c r="E647" s="100">
        <v>6.436314930087016E-6</v>
      </c>
      <c r="F647" s="100">
        <v>0</v>
      </c>
      <c r="G647" s="100">
        <v>0.04</v>
      </c>
      <c r="H647" s="100">
        <v>3.7417663718882443E-2</v>
      </c>
      <c r="I647" s="100">
        <v>2.5496231708073913E-2</v>
      </c>
      <c r="J647" s="100">
        <v>7.1214038276825598E-3</v>
      </c>
      <c r="K647" s="100">
        <v>5.7682820038231775E-3</v>
      </c>
      <c r="L647" s="148">
        <v>92.438280187714923</v>
      </c>
      <c r="M647" s="148">
        <v>120</v>
      </c>
      <c r="N647" s="148">
        <v>548</v>
      </c>
      <c r="O647" s="148">
        <v>9132</v>
      </c>
      <c r="P647" s="148">
        <v>100</v>
      </c>
      <c r="Q647" s="148">
        <v>25</v>
      </c>
      <c r="R647" s="100">
        <v>0.28588257780748461</v>
      </c>
      <c r="S647" s="100">
        <v>0.4546244905468444</v>
      </c>
      <c r="T647" s="100">
        <v>0.15429333313740931</v>
      </c>
      <c r="U647" s="100">
        <v>0.72774689689674643</v>
      </c>
      <c r="W647" s="148">
        <v>15.252251429508085</v>
      </c>
      <c r="X647" s="149">
        <v>535.74761469981922</v>
      </c>
      <c r="Y647" s="149">
        <v>15.290713078144105</v>
      </c>
      <c r="Z647" s="149">
        <v>638.00676036078539</v>
      </c>
      <c r="AA647" s="149">
        <v>3.8461648636019419E-2</v>
      </c>
      <c r="AB647" s="149">
        <v>102.25914566096617</v>
      </c>
      <c r="AD647" s="163">
        <f t="shared" si="60"/>
        <v>1524689.3953361087</v>
      </c>
      <c r="AE647" s="163">
        <f t="shared" si="59"/>
        <v>1528433.3010540497</v>
      </c>
      <c r="AF647" s="163">
        <f t="shared" ref="AF647:AF710" si="61">AA647*cRatio-AB647</f>
        <v>3743.9057179409756</v>
      </c>
      <c r="AH647" s="165">
        <f t="shared" ref="AH647:AH710" si="62">IF(MAX(AD647:AE647)=AD647,1,0)</f>
        <v>0</v>
      </c>
      <c r="AI647" s="165">
        <f t="shared" ref="AI647:AI710" si="63">IF(MAX(AD647:AE647)=AE647,1,0)</f>
        <v>1</v>
      </c>
      <c r="AJ647" s="165">
        <f t="shared" ref="AJ647:AJ710" si="64">IF(AF647&gt;0,1,0)</f>
        <v>1</v>
      </c>
    </row>
    <row r="648" spans="1:36" x14ac:dyDescent="0.25">
      <c r="A648" s="47">
        <v>643</v>
      </c>
      <c r="C648" s="100">
        <v>5.849406282787295E-3</v>
      </c>
      <c r="D648" s="100">
        <v>1.1198716902280817E-2</v>
      </c>
      <c r="E648" s="100">
        <v>1.3086319255490696E-6</v>
      </c>
      <c r="F648" s="100">
        <v>0</v>
      </c>
      <c r="G648" s="100">
        <v>0.04</v>
      </c>
      <c r="H648" s="100">
        <v>3.7417663718882443E-2</v>
      </c>
      <c r="I648" s="100">
        <v>2.5496231708073913E-2</v>
      </c>
      <c r="J648" s="100">
        <v>7.1214038276825598E-3</v>
      </c>
      <c r="K648" s="100">
        <v>5.7682820038231775E-3</v>
      </c>
      <c r="L648" s="148">
        <v>92.438280187714923</v>
      </c>
      <c r="M648" s="148">
        <v>120</v>
      </c>
      <c r="N648" s="148">
        <v>548</v>
      </c>
      <c r="O648" s="148">
        <v>9132</v>
      </c>
      <c r="P648" s="148">
        <v>100</v>
      </c>
      <c r="Q648" s="148">
        <v>25</v>
      </c>
      <c r="R648" s="100">
        <v>0.83052488876898201</v>
      </c>
      <c r="S648" s="100">
        <v>0.97911619976404562</v>
      </c>
      <c r="T648" s="100">
        <v>4.4389258951840808E-2</v>
      </c>
      <c r="U648" s="100">
        <v>0.731039303494466</v>
      </c>
      <c r="W648" s="148">
        <v>13.923725920811538</v>
      </c>
      <c r="X648" s="149">
        <v>646.36932868121505</v>
      </c>
      <c r="Y648" s="149">
        <v>13.958301526124769</v>
      </c>
      <c r="Z648" s="149">
        <v>683.64936687897</v>
      </c>
      <c r="AA648" s="149">
        <v>3.4575605313230895E-2</v>
      </c>
      <c r="AB648" s="149">
        <v>37.280038197754948</v>
      </c>
      <c r="AD648" s="163">
        <f t="shared" si="60"/>
        <v>1391726.2227524726</v>
      </c>
      <c r="AE648" s="163">
        <f t="shared" si="59"/>
        <v>1395146.5032455979</v>
      </c>
      <c r="AF648" s="163">
        <f t="shared" si="61"/>
        <v>3420.2804931253345</v>
      </c>
      <c r="AH648" s="165">
        <f t="shared" si="62"/>
        <v>0</v>
      </c>
      <c r="AI648" s="165">
        <f t="shared" si="63"/>
        <v>1</v>
      </c>
      <c r="AJ648" s="165">
        <f t="shared" si="64"/>
        <v>1</v>
      </c>
    </row>
    <row r="649" spans="1:36" x14ac:dyDescent="0.25">
      <c r="A649" s="47">
        <v>644</v>
      </c>
      <c r="C649" s="100">
        <v>5.6162241456044759E-3</v>
      </c>
      <c r="D649" s="100">
        <v>1.3173868397298283E-2</v>
      </c>
      <c r="E649" s="100">
        <v>6.4454116238921166E-4</v>
      </c>
      <c r="F649" s="100">
        <v>0</v>
      </c>
      <c r="G649" s="100">
        <v>0.04</v>
      </c>
      <c r="H649" s="100">
        <v>3.7417663718882443E-2</v>
      </c>
      <c r="I649" s="100">
        <v>2.5496231708073913E-2</v>
      </c>
      <c r="J649" s="100">
        <v>7.1214038276825598E-3</v>
      </c>
      <c r="K649" s="100">
        <v>5.7682820038231775E-3</v>
      </c>
      <c r="L649" s="148">
        <v>92.438280187714923</v>
      </c>
      <c r="M649" s="148">
        <v>120</v>
      </c>
      <c r="N649" s="148">
        <v>548</v>
      </c>
      <c r="O649" s="148">
        <v>9132</v>
      </c>
      <c r="P649" s="148">
        <v>100</v>
      </c>
      <c r="Q649" s="148">
        <v>25</v>
      </c>
      <c r="R649" s="100">
        <v>0.44978561988747207</v>
      </c>
      <c r="S649" s="100">
        <v>0.92086988450246499</v>
      </c>
      <c r="T649" s="100">
        <v>0.29999350940904368</v>
      </c>
      <c r="U649" s="100">
        <v>4.6000244382074083E-2</v>
      </c>
      <c r="W649" s="148">
        <v>15.313530673334817</v>
      </c>
      <c r="X649" s="149">
        <v>449.38197354992678</v>
      </c>
      <c r="Y649" s="149">
        <v>15.377222704916747</v>
      </c>
      <c r="Z649" s="149">
        <v>591.89173941007016</v>
      </c>
      <c r="AA649" s="149">
        <v>6.3692031581929598E-2</v>
      </c>
      <c r="AB649" s="149">
        <v>142.50976586014337</v>
      </c>
      <c r="AD649" s="163">
        <f t="shared" si="60"/>
        <v>1530903.6853599318</v>
      </c>
      <c r="AE649" s="163">
        <f t="shared" si="59"/>
        <v>1537130.3787522647</v>
      </c>
      <c r="AF649" s="163">
        <f t="shared" si="61"/>
        <v>6226.6933923328161</v>
      </c>
      <c r="AH649" s="165">
        <f t="shared" si="62"/>
        <v>0</v>
      </c>
      <c r="AI649" s="165">
        <f t="shared" si="63"/>
        <v>1</v>
      </c>
      <c r="AJ649" s="165">
        <f t="shared" si="64"/>
        <v>1</v>
      </c>
    </row>
    <row r="650" spans="1:36" x14ac:dyDescent="0.25">
      <c r="A650" s="47">
        <v>645</v>
      </c>
      <c r="C650" s="100">
        <v>7.3442773915505244E-3</v>
      </c>
      <c r="D650" s="100">
        <v>1.1289885046971681E-2</v>
      </c>
      <c r="E650" s="100">
        <v>1.3842258274976427E-4</v>
      </c>
      <c r="F650" s="100">
        <v>0</v>
      </c>
      <c r="G650" s="100">
        <v>0.04</v>
      </c>
      <c r="H650" s="100">
        <v>3.7417663718882443E-2</v>
      </c>
      <c r="I650" s="100">
        <v>2.5496231708073913E-2</v>
      </c>
      <c r="J650" s="100">
        <v>7.1214038276825598E-3</v>
      </c>
      <c r="K650" s="100">
        <v>5.7682820038231775E-3</v>
      </c>
      <c r="L650" s="148">
        <v>92.438280187714923</v>
      </c>
      <c r="M650" s="148">
        <v>120</v>
      </c>
      <c r="N650" s="148">
        <v>548</v>
      </c>
      <c r="O650" s="148">
        <v>9132</v>
      </c>
      <c r="P650" s="148">
        <v>100</v>
      </c>
      <c r="Q650" s="148">
        <v>25</v>
      </c>
      <c r="R650" s="100">
        <v>0.60246021450106757</v>
      </c>
      <c r="S650" s="100">
        <v>0.19231131068686488</v>
      </c>
      <c r="T650" s="100">
        <v>0.13599560595868937</v>
      </c>
      <c r="U650" s="100">
        <v>0.96326417008461618</v>
      </c>
      <c r="W650" s="148">
        <v>13.472296810660419</v>
      </c>
      <c r="X650" s="149">
        <v>520.24961454897789</v>
      </c>
      <c r="Y650" s="149">
        <v>13.491644597206383</v>
      </c>
      <c r="Z650" s="149">
        <v>638.22865793087806</v>
      </c>
      <c r="AA650" s="149">
        <v>1.9347786545964141E-2</v>
      </c>
      <c r="AB650" s="149">
        <v>117.97904338190017</v>
      </c>
      <c r="AD650" s="163">
        <f t="shared" si="60"/>
        <v>1346709.4314514929</v>
      </c>
      <c r="AE650" s="163">
        <f t="shared" ref="AE650:AE713" si="65">Y650*cRatio-Z650</f>
        <v>1348526.2310627075</v>
      </c>
      <c r="AF650" s="163">
        <f t="shared" si="61"/>
        <v>1816.7996112145138</v>
      </c>
      <c r="AH650" s="165">
        <f t="shared" si="62"/>
        <v>0</v>
      </c>
      <c r="AI650" s="165">
        <f t="shared" si="63"/>
        <v>1</v>
      </c>
      <c r="AJ650" s="165">
        <f t="shared" si="64"/>
        <v>1</v>
      </c>
    </row>
    <row r="651" spans="1:36" x14ac:dyDescent="0.25">
      <c r="A651" s="47">
        <v>646</v>
      </c>
      <c r="C651" s="100">
        <v>4.9533701536266014E-3</v>
      </c>
      <c r="D651" s="100">
        <v>1.2460536283013135E-2</v>
      </c>
      <c r="E651" s="100">
        <v>5.2734372299270365E-5</v>
      </c>
      <c r="F651" s="100">
        <v>0</v>
      </c>
      <c r="G651" s="100">
        <v>0.04</v>
      </c>
      <c r="H651" s="100">
        <v>3.7417663718882443E-2</v>
      </c>
      <c r="I651" s="100">
        <v>2.5496231708073913E-2</v>
      </c>
      <c r="J651" s="100">
        <v>7.1214038276825598E-3</v>
      </c>
      <c r="K651" s="100">
        <v>5.7682820038231775E-3</v>
      </c>
      <c r="L651" s="148">
        <v>92.438280187714923</v>
      </c>
      <c r="M651" s="148">
        <v>120</v>
      </c>
      <c r="N651" s="148">
        <v>548</v>
      </c>
      <c r="O651" s="148">
        <v>9132</v>
      </c>
      <c r="P651" s="148">
        <v>100</v>
      </c>
      <c r="Q651" s="148">
        <v>25</v>
      </c>
      <c r="R651" s="100">
        <v>0.37521309781734241</v>
      </c>
      <c r="S651" s="100">
        <v>0.90529982718022661</v>
      </c>
      <c r="T651" s="100">
        <v>0.2684347314012539</v>
      </c>
      <c r="U651" s="100">
        <v>0.68558288938080969</v>
      </c>
      <c r="W651" s="148">
        <v>14.880971630359753</v>
      </c>
      <c r="X651" s="149">
        <v>563.8337906669293</v>
      </c>
      <c r="Y651" s="149">
        <v>14.912178577130522</v>
      </c>
      <c r="Z651" s="149">
        <v>650.95492764592427</v>
      </c>
      <c r="AA651" s="149">
        <v>3.1206946770769406E-2</v>
      </c>
      <c r="AB651" s="149">
        <v>87.121136978994969</v>
      </c>
      <c r="AD651" s="163">
        <f t="shared" si="60"/>
        <v>1487533.3292453084</v>
      </c>
      <c r="AE651" s="163">
        <f t="shared" si="65"/>
        <v>1490566.9027854064</v>
      </c>
      <c r="AF651" s="163">
        <f t="shared" si="61"/>
        <v>3033.5735400979456</v>
      </c>
      <c r="AH651" s="165">
        <f t="shared" si="62"/>
        <v>0</v>
      </c>
      <c r="AI651" s="165">
        <f t="shared" si="63"/>
        <v>1</v>
      </c>
      <c r="AJ651" s="165">
        <f t="shared" si="64"/>
        <v>1</v>
      </c>
    </row>
    <row r="652" spans="1:36" x14ac:dyDescent="0.25">
      <c r="A652" s="47">
        <v>647</v>
      </c>
      <c r="C652" s="100">
        <v>7.3415602616712095E-3</v>
      </c>
      <c r="D652" s="100">
        <v>1.176046297914235E-2</v>
      </c>
      <c r="E652" s="100">
        <v>1.1369062603694413E-4</v>
      </c>
      <c r="F652" s="100">
        <v>0</v>
      </c>
      <c r="G652" s="100">
        <v>0.04</v>
      </c>
      <c r="H652" s="100">
        <v>3.7417663718882443E-2</v>
      </c>
      <c r="I652" s="100">
        <v>2.5496231708073913E-2</v>
      </c>
      <c r="J652" s="100">
        <v>7.1214038276825598E-3</v>
      </c>
      <c r="K652" s="100">
        <v>5.7682820038231775E-3</v>
      </c>
      <c r="L652" s="148">
        <v>92.438280187714923</v>
      </c>
      <c r="M652" s="148">
        <v>120</v>
      </c>
      <c r="N652" s="148">
        <v>548</v>
      </c>
      <c r="O652" s="148">
        <v>9132</v>
      </c>
      <c r="P652" s="148">
        <v>100</v>
      </c>
      <c r="Q652" s="148">
        <v>25</v>
      </c>
      <c r="R652" s="100">
        <v>0.76579651619026057</v>
      </c>
      <c r="S652" s="100">
        <v>4.0525327019607827E-5</v>
      </c>
      <c r="T652" s="100">
        <v>0.86742736799471254</v>
      </c>
      <c r="U652" s="100">
        <v>4.6554391750398994E-7</v>
      </c>
      <c r="W652" s="148">
        <v>14.781431350371873</v>
      </c>
      <c r="X652" s="149">
        <v>547.54242523406265</v>
      </c>
      <c r="Y652" s="149">
        <v>14.833429729354716</v>
      </c>
      <c r="Z652" s="149">
        <v>621.17903245134994</v>
      </c>
      <c r="AA652" s="149">
        <v>5.1998378982842652E-2</v>
      </c>
      <c r="AB652" s="149">
        <v>73.636607217287292</v>
      </c>
      <c r="AD652" s="163">
        <f t="shared" si="60"/>
        <v>1477595.5926119532</v>
      </c>
      <c r="AE652" s="163">
        <f t="shared" si="65"/>
        <v>1482721.7939030204</v>
      </c>
      <c r="AF652" s="163">
        <f t="shared" si="61"/>
        <v>5126.2012910669782</v>
      </c>
      <c r="AH652" s="165">
        <f t="shared" si="62"/>
        <v>0</v>
      </c>
      <c r="AI652" s="165">
        <f t="shared" si="63"/>
        <v>1</v>
      </c>
      <c r="AJ652" s="165">
        <f t="shared" si="64"/>
        <v>1</v>
      </c>
    </row>
    <row r="653" spans="1:36" x14ac:dyDescent="0.25">
      <c r="A653" s="47">
        <v>648</v>
      </c>
      <c r="C653" s="100">
        <v>6.9631816623806353E-3</v>
      </c>
      <c r="D653" s="100">
        <v>9.4257164063563468E-3</v>
      </c>
      <c r="E653" s="100">
        <v>2.2161912586160515E-4</v>
      </c>
      <c r="F653" s="100">
        <v>0</v>
      </c>
      <c r="G653" s="100">
        <v>0.04</v>
      </c>
      <c r="H653" s="100">
        <v>3.7417663718882443E-2</v>
      </c>
      <c r="I653" s="100">
        <v>2.5496231708073913E-2</v>
      </c>
      <c r="J653" s="100">
        <v>7.1214038276825598E-3</v>
      </c>
      <c r="K653" s="100">
        <v>5.7682820038231775E-3</v>
      </c>
      <c r="L653" s="148">
        <v>92.438280187714923</v>
      </c>
      <c r="M653" s="148">
        <v>120</v>
      </c>
      <c r="N653" s="148">
        <v>548</v>
      </c>
      <c r="O653" s="148">
        <v>9132</v>
      </c>
      <c r="P653" s="148">
        <v>100</v>
      </c>
      <c r="Q653" s="148">
        <v>25</v>
      </c>
      <c r="R653" s="100">
        <v>0.64343580858560956</v>
      </c>
      <c r="S653" s="100">
        <v>0.9989590125990957</v>
      </c>
      <c r="T653" s="100">
        <v>0.52908975742985354</v>
      </c>
      <c r="U653" s="100">
        <v>1.9707459164695004E-6</v>
      </c>
      <c r="W653" s="148">
        <v>13.938857423561673</v>
      </c>
      <c r="X653" s="149">
        <v>517.24885818247276</v>
      </c>
      <c r="Y653" s="149">
        <v>13.978111768533143</v>
      </c>
      <c r="Z653" s="149">
        <v>609.82671098226933</v>
      </c>
      <c r="AA653" s="149">
        <v>3.9254344971469735E-2</v>
      </c>
      <c r="AB653" s="149">
        <v>92.577852799796574</v>
      </c>
      <c r="AD653" s="163">
        <f t="shared" si="60"/>
        <v>1393368.4934979849</v>
      </c>
      <c r="AE653" s="163">
        <f t="shared" si="65"/>
        <v>1397201.350142332</v>
      </c>
      <c r="AF653" s="163">
        <f t="shared" si="61"/>
        <v>3832.8566443471773</v>
      </c>
      <c r="AH653" s="165">
        <f t="shared" si="62"/>
        <v>0</v>
      </c>
      <c r="AI653" s="165">
        <f t="shared" si="63"/>
        <v>1</v>
      </c>
      <c r="AJ653" s="165">
        <f t="shared" si="64"/>
        <v>1</v>
      </c>
    </row>
    <row r="654" spans="1:36" x14ac:dyDescent="0.25">
      <c r="A654" s="47">
        <v>649</v>
      </c>
      <c r="C654" s="100">
        <v>6.4595688285932207E-3</v>
      </c>
      <c r="D654" s="100">
        <v>1.279769901128458E-2</v>
      </c>
      <c r="E654" s="100">
        <v>1.5942302376377952E-7</v>
      </c>
      <c r="F654" s="100">
        <v>0</v>
      </c>
      <c r="G654" s="100">
        <v>0.04</v>
      </c>
      <c r="H654" s="100">
        <v>3.7417663718882443E-2</v>
      </c>
      <c r="I654" s="100">
        <v>2.5496231708073913E-2</v>
      </c>
      <c r="J654" s="100">
        <v>7.1214038276825598E-3</v>
      </c>
      <c r="K654" s="100">
        <v>5.7682820038231775E-3</v>
      </c>
      <c r="L654" s="148">
        <v>92.438280187714923</v>
      </c>
      <c r="M654" s="148">
        <v>120</v>
      </c>
      <c r="N654" s="148">
        <v>548</v>
      </c>
      <c r="O654" s="148">
        <v>9132</v>
      </c>
      <c r="P654" s="148">
        <v>100</v>
      </c>
      <c r="Q654" s="148">
        <v>25</v>
      </c>
      <c r="R654" s="100">
        <v>0.67400691208859698</v>
      </c>
      <c r="S654" s="100">
        <v>0.6230444311609693</v>
      </c>
      <c r="T654" s="100">
        <v>0.64887252720568245</v>
      </c>
      <c r="U654" s="100">
        <v>4.9443516685405932E-3</v>
      </c>
      <c r="W654" s="148">
        <v>13.698485339672064</v>
      </c>
      <c r="X654" s="149">
        <v>469.43235589991139</v>
      </c>
      <c r="Y654" s="149">
        <v>13.730407640541999</v>
      </c>
      <c r="Z654" s="149">
        <v>598.72952303566376</v>
      </c>
      <c r="AA654" s="149">
        <v>3.1922300869934972E-2</v>
      </c>
      <c r="AB654" s="149">
        <v>129.29716713575237</v>
      </c>
      <c r="AD654" s="163">
        <f t="shared" si="60"/>
        <v>1369379.1016113067</v>
      </c>
      <c r="AE654" s="163">
        <f t="shared" si="65"/>
        <v>1372442.0345311642</v>
      </c>
      <c r="AF654" s="163">
        <f t="shared" si="61"/>
        <v>3062.9329198577448</v>
      </c>
      <c r="AH654" s="165">
        <f t="shared" si="62"/>
        <v>0</v>
      </c>
      <c r="AI654" s="165">
        <f t="shared" si="63"/>
        <v>1</v>
      </c>
      <c r="AJ654" s="165">
        <f t="shared" si="64"/>
        <v>1</v>
      </c>
    </row>
    <row r="655" spans="1:36" x14ac:dyDescent="0.25">
      <c r="A655" s="47">
        <v>650</v>
      </c>
      <c r="C655" s="100">
        <v>3.9604100976060996E-3</v>
      </c>
      <c r="D655" s="100">
        <v>1.3009767817066642E-2</v>
      </c>
      <c r="E655" s="100">
        <v>2.7790183807707702E-4</v>
      </c>
      <c r="F655" s="100">
        <v>0</v>
      </c>
      <c r="G655" s="100">
        <v>0.04</v>
      </c>
      <c r="H655" s="100">
        <v>3.7417663718882443E-2</v>
      </c>
      <c r="I655" s="100">
        <v>2.5496231708073913E-2</v>
      </c>
      <c r="J655" s="100">
        <v>7.1214038276825598E-3</v>
      </c>
      <c r="K655" s="100">
        <v>5.7682820038231775E-3</v>
      </c>
      <c r="L655" s="148">
        <v>92.438280187714923</v>
      </c>
      <c r="M655" s="148">
        <v>120</v>
      </c>
      <c r="N655" s="148">
        <v>548</v>
      </c>
      <c r="O655" s="148">
        <v>9132</v>
      </c>
      <c r="P655" s="148">
        <v>100</v>
      </c>
      <c r="Q655" s="148">
        <v>25</v>
      </c>
      <c r="R655" s="100">
        <v>0.86997830677646282</v>
      </c>
      <c r="S655" s="100">
        <v>0.62336720708098059</v>
      </c>
      <c r="T655" s="100">
        <v>0.99602132817476807</v>
      </c>
      <c r="U655" s="100">
        <v>8.2757501920904641E-2</v>
      </c>
      <c r="W655" s="148">
        <v>15.546650860428828</v>
      </c>
      <c r="X655" s="149">
        <v>502.31675519927569</v>
      </c>
      <c r="Y655" s="149">
        <v>15.595223087647454</v>
      </c>
      <c r="Z655" s="149">
        <v>607.53602843650481</v>
      </c>
      <c r="AA655" s="149">
        <v>4.8572227218626196E-2</v>
      </c>
      <c r="AB655" s="149">
        <v>105.21927323722912</v>
      </c>
      <c r="AD655" s="163">
        <f t="shared" si="60"/>
        <v>1554162.7692876835</v>
      </c>
      <c r="AE655" s="163">
        <f t="shared" si="65"/>
        <v>1558914.7727363089</v>
      </c>
      <c r="AF655" s="163">
        <f t="shared" si="61"/>
        <v>4752.0034486253899</v>
      </c>
      <c r="AH655" s="165">
        <f t="shared" si="62"/>
        <v>0</v>
      </c>
      <c r="AI655" s="165">
        <f t="shared" si="63"/>
        <v>1</v>
      </c>
      <c r="AJ655" s="165">
        <f t="shared" si="64"/>
        <v>1</v>
      </c>
    </row>
    <row r="656" spans="1:36" x14ac:dyDescent="0.25">
      <c r="A656" s="47">
        <v>651</v>
      </c>
      <c r="C656" s="100">
        <v>4.3541065635811305E-3</v>
      </c>
      <c r="D656" s="100">
        <v>1.4970536466230921E-2</v>
      </c>
      <c r="E656" s="100">
        <v>2.2583162108956151E-7</v>
      </c>
      <c r="F656" s="100">
        <v>0</v>
      </c>
      <c r="G656" s="100">
        <v>0.04</v>
      </c>
      <c r="H656" s="100">
        <v>3.7417663718882443E-2</v>
      </c>
      <c r="I656" s="100">
        <v>2.5496231708073913E-2</v>
      </c>
      <c r="J656" s="100">
        <v>7.1214038276825598E-3</v>
      </c>
      <c r="K656" s="100">
        <v>5.7682820038231775E-3</v>
      </c>
      <c r="L656" s="148">
        <v>92.438280187714923</v>
      </c>
      <c r="M656" s="148">
        <v>120</v>
      </c>
      <c r="N656" s="148">
        <v>548</v>
      </c>
      <c r="O656" s="148">
        <v>9132</v>
      </c>
      <c r="P656" s="148">
        <v>100</v>
      </c>
      <c r="Q656" s="148">
        <v>25</v>
      </c>
      <c r="R656" s="100">
        <v>0.57809589472034029</v>
      </c>
      <c r="S656" s="100">
        <v>0.99056499508886997</v>
      </c>
      <c r="T656" s="100">
        <v>0.9652538577508194</v>
      </c>
      <c r="U656" s="100">
        <v>0.68922976012144233</v>
      </c>
      <c r="W656" s="148">
        <v>14.369085424648718</v>
      </c>
      <c r="X656" s="149">
        <v>481.91268114320349</v>
      </c>
      <c r="Y656" s="149">
        <v>14.416092550623079</v>
      </c>
      <c r="Z656" s="149">
        <v>592.34968776244091</v>
      </c>
      <c r="AA656" s="149">
        <v>4.700712597436052E-2</v>
      </c>
      <c r="AB656" s="149">
        <v>110.43700661923742</v>
      </c>
      <c r="AD656" s="163">
        <f t="shared" si="60"/>
        <v>1436426.6297837286</v>
      </c>
      <c r="AE656" s="163">
        <f t="shared" si="65"/>
        <v>1441016.9053745456</v>
      </c>
      <c r="AF656" s="163">
        <f t="shared" si="61"/>
        <v>4590.2755908168137</v>
      </c>
      <c r="AH656" s="165">
        <f t="shared" si="62"/>
        <v>0</v>
      </c>
      <c r="AI656" s="165">
        <f t="shared" si="63"/>
        <v>1</v>
      </c>
      <c r="AJ656" s="165">
        <f t="shared" si="64"/>
        <v>1</v>
      </c>
    </row>
    <row r="657" spans="1:36" x14ac:dyDescent="0.25">
      <c r="A657" s="47">
        <v>652</v>
      </c>
      <c r="C657" s="100">
        <v>5.6765890029013555E-3</v>
      </c>
      <c r="D657" s="100">
        <v>9.6700928122135949E-3</v>
      </c>
      <c r="E657" s="100">
        <v>4.9585841385637344E-5</v>
      </c>
      <c r="F657" s="100">
        <v>0</v>
      </c>
      <c r="G657" s="100">
        <v>0.04</v>
      </c>
      <c r="H657" s="100">
        <v>3.7417663718882443E-2</v>
      </c>
      <c r="I657" s="100">
        <v>2.5496231708073913E-2</v>
      </c>
      <c r="J657" s="100">
        <v>7.1214038276825598E-3</v>
      </c>
      <c r="K657" s="100">
        <v>5.7682820038231775E-3</v>
      </c>
      <c r="L657" s="148">
        <v>92.438280187714923</v>
      </c>
      <c r="M657" s="148">
        <v>120</v>
      </c>
      <c r="N657" s="148">
        <v>548</v>
      </c>
      <c r="O657" s="148">
        <v>9132</v>
      </c>
      <c r="P657" s="148">
        <v>100</v>
      </c>
      <c r="Q657" s="148">
        <v>25</v>
      </c>
      <c r="R657" s="100">
        <v>0.61765198446180658</v>
      </c>
      <c r="S657" s="100">
        <v>0.75211841305282734</v>
      </c>
      <c r="T657" s="100">
        <v>2.1891205193276769E-3</v>
      </c>
      <c r="U657" s="100">
        <v>0.6415123789299102</v>
      </c>
      <c r="W657" s="148">
        <v>14.854523152818603</v>
      </c>
      <c r="X657" s="149">
        <v>513.30639727137691</v>
      </c>
      <c r="Y657" s="149">
        <v>14.896527369729137</v>
      </c>
      <c r="Z657" s="149">
        <v>615.29727954100906</v>
      </c>
      <c r="AA657" s="149">
        <v>4.2004216910534353E-2</v>
      </c>
      <c r="AB657" s="149">
        <v>101.99088226963215</v>
      </c>
      <c r="AD657" s="163">
        <f t="shared" si="60"/>
        <v>1484939.008884589</v>
      </c>
      <c r="AE657" s="163">
        <f t="shared" si="65"/>
        <v>1489037.4396933727</v>
      </c>
      <c r="AF657" s="163">
        <f t="shared" si="61"/>
        <v>4098.4308087838026</v>
      </c>
      <c r="AH657" s="165">
        <f t="shared" si="62"/>
        <v>0</v>
      </c>
      <c r="AI657" s="165">
        <f t="shared" si="63"/>
        <v>1</v>
      </c>
      <c r="AJ657" s="165">
        <f t="shared" si="64"/>
        <v>1</v>
      </c>
    </row>
    <row r="658" spans="1:36" x14ac:dyDescent="0.25">
      <c r="A658" s="47">
        <v>653</v>
      </c>
      <c r="C658" s="100">
        <v>6.588192465867837E-3</v>
      </c>
      <c r="D658" s="100">
        <v>1.1279363927758837E-2</v>
      </c>
      <c r="E658" s="100">
        <v>1.3915451782764432E-4</v>
      </c>
      <c r="F658" s="100">
        <v>0</v>
      </c>
      <c r="G658" s="100">
        <v>0.04</v>
      </c>
      <c r="H658" s="100">
        <v>3.7417663718882443E-2</v>
      </c>
      <c r="I658" s="100">
        <v>2.5496231708073913E-2</v>
      </c>
      <c r="J658" s="100">
        <v>7.1214038276825598E-3</v>
      </c>
      <c r="K658" s="100">
        <v>5.7682820038231775E-3</v>
      </c>
      <c r="L658" s="148">
        <v>92.438280187714923</v>
      </c>
      <c r="M658" s="148">
        <v>120</v>
      </c>
      <c r="N658" s="148">
        <v>548</v>
      </c>
      <c r="O658" s="148">
        <v>9132</v>
      </c>
      <c r="P658" s="148">
        <v>100</v>
      </c>
      <c r="Q658" s="148">
        <v>25</v>
      </c>
      <c r="R658" s="100">
        <v>0.69583733876262843</v>
      </c>
      <c r="S658" s="100">
        <v>0.40326622969726994</v>
      </c>
      <c r="T658" s="100">
        <v>0.83387362590987579</v>
      </c>
      <c r="U658" s="100">
        <v>2.5031617844084905E-2</v>
      </c>
      <c r="W658" s="148">
        <v>14.357971840081483</v>
      </c>
      <c r="X658" s="149">
        <v>574.80450015473741</v>
      </c>
      <c r="Y658" s="149">
        <v>14.387720890609405</v>
      </c>
      <c r="Z658" s="149">
        <v>623.64503064487087</v>
      </c>
      <c r="AA658" s="149">
        <v>2.9749050527922094E-2</v>
      </c>
      <c r="AB658" s="149">
        <v>48.84053049013346</v>
      </c>
      <c r="AD658" s="163">
        <f t="shared" si="60"/>
        <v>1435222.3795079936</v>
      </c>
      <c r="AE658" s="163">
        <f t="shared" si="65"/>
        <v>1438148.4440302956</v>
      </c>
      <c r="AF658" s="163">
        <f t="shared" si="61"/>
        <v>2926.0645223020761</v>
      </c>
      <c r="AH658" s="165">
        <f t="shared" si="62"/>
        <v>0</v>
      </c>
      <c r="AI658" s="165">
        <f t="shared" si="63"/>
        <v>1</v>
      </c>
      <c r="AJ658" s="165">
        <f t="shared" si="64"/>
        <v>1</v>
      </c>
    </row>
    <row r="659" spans="1:36" x14ac:dyDescent="0.25">
      <c r="A659" s="47">
        <v>654</v>
      </c>
      <c r="C659" s="100">
        <v>6.2924141163305247E-3</v>
      </c>
      <c r="D659" s="100">
        <v>1.0910024535251094E-2</v>
      </c>
      <c r="E659" s="100">
        <v>2.3938611223706108E-4</v>
      </c>
      <c r="F659" s="100">
        <v>0</v>
      </c>
      <c r="G659" s="100">
        <v>0.04</v>
      </c>
      <c r="H659" s="100">
        <v>3.7417663718882443E-2</v>
      </c>
      <c r="I659" s="100">
        <v>2.5496231708073913E-2</v>
      </c>
      <c r="J659" s="100">
        <v>7.1214038276825598E-3</v>
      </c>
      <c r="K659" s="100">
        <v>5.7682820038231775E-3</v>
      </c>
      <c r="L659" s="148">
        <v>92.438280187714923</v>
      </c>
      <c r="M659" s="148">
        <v>120</v>
      </c>
      <c r="N659" s="148">
        <v>548</v>
      </c>
      <c r="O659" s="148">
        <v>9132</v>
      </c>
      <c r="P659" s="148">
        <v>100</v>
      </c>
      <c r="Q659" s="148">
        <v>25</v>
      </c>
      <c r="R659" s="100">
        <v>0.63938294153369368</v>
      </c>
      <c r="S659" s="100">
        <v>0.98643871122902715</v>
      </c>
      <c r="T659" s="100">
        <v>0.6380655683194798</v>
      </c>
      <c r="U659" s="100">
        <v>0.91295224341488113</v>
      </c>
      <c r="W659" s="148">
        <v>14.378725645956568</v>
      </c>
      <c r="X659" s="149">
        <v>572.07271668579961</v>
      </c>
      <c r="Y659" s="149">
        <v>14.407500155168687</v>
      </c>
      <c r="Z659" s="149">
        <v>634.75308746548569</v>
      </c>
      <c r="AA659" s="149">
        <v>2.8774509212119881E-2</v>
      </c>
      <c r="AB659" s="149">
        <v>62.680370779686086</v>
      </c>
      <c r="AD659" s="163">
        <f t="shared" si="60"/>
        <v>1437300.491878971</v>
      </c>
      <c r="AE659" s="163">
        <f t="shared" si="65"/>
        <v>1440115.2624294034</v>
      </c>
      <c r="AF659" s="163">
        <f t="shared" si="61"/>
        <v>2814.7705504323021</v>
      </c>
      <c r="AH659" s="165">
        <f t="shared" si="62"/>
        <v>0</v>
      </c>
      <c r="AI659" s="165">
        <f t="shared" si="63"/>
        <v>1</v>
      </c>
      <c r="AJ659" s="165">
        <f t="shared" si="64"/>
        <v>1</v>
      </c>
    </row>
    <row r="660" spans="1:36" x14ac:dyDescent="0.25">
      <c r="A660" s="47">
        <v>655</v>
      </c>
      <c r="C660" s="100">
        <v>4.6582533215178811E-3</v>
      </c>
      <c r="D660" s="100">
        <v>1.0369142764124865E-2</v>
      </c>
      <c r="E660" s="100">
        <v>9.7253828794996444E-5</v>
      </c>
      <c r="F660" s="100">
        <v>0</v>
      </c>
      <c r="G660" s="100">
        <v>0.04</v>
      </c>
      <c r="H660" s="100">
        <v>3.7417663718882443E-2</v>
      </c>
      <c r="I660" s="100">
        <v>2.5496231708073913E-2</v>
      </c>
      <c r="J660" s="100">
        <v>7.1214038276825598E-3</v>
      </c>
      <c r="K660" s="100">
        <v>5.7682820038231775E-3</v>
      </c>
      <c r="L660" s="148">
        <v>92.438280187714923</v>
      </c>
      <c r="M660" s="148">
        <v>120</v>
      </c>
      <c r="N660" s="148">
        <v>548</v>
      </c>
      <c r="O660" s="148">
        <v>9132</v>
      </c>
      <c r="P660" s="148">
        <v>100</v>
      </c>
      <c r="Q660" s="148">
        <v>25</v>
      </c>
      <c r="R660" s="100">
        <v>0.72183226243848631</v>
      </c>
      <c r="S660" s="100">
        <v>0.28018762182760687</v>
      </c>
      <c r="T660" s="100">
        <v>7.0292569237812982E-3</v>
      </c>
      <c r="U660" s="100">
        <v>0.13573021860109313</v>
      </c>
      <c r="W660" s="148">
        <v>14.297420148833201</v>
      </c>
      <c r="X660" s="149">
        <v>574.53261000879786</v>
      </c>
      <c r="Y660" s="149">
        <v>14.366679028173403</v>
      </c>
      <c r="Z660" s="149">
        <v>598.44045099784148</v>
      </c>
      <c r="AA660" s="149">
        <v>6.9258879340202029E-2</v>
      </c>
      <c r="AB660" s="149">
        <v>23.907840989043621</v>
      </c>
      <c r="AD660" s="163">
        <f t="shared" si="60"/>
        <v>1429167.4822733114</v>
      </c>
      <c r="AE660" s="163">
        <f t="shared" si="65"/>
        <v>1436069.4623663425</v>
      </c>
      <c r="AF660" s="163">
        <f t="shared" si="61"/>
        <v>6901.9800930311594</v>
      </c>
      <c r="AH660" s="165">
        <f t="shared" si="62"/>
        <v>0</v>
      </c>
      <c r="AI660" s="165">
        <f t="shared" si="63"/>
        <v>1</v>
      </c>
      <c r="AJ660" s="165">
        <f t="shared" si="64"/>
        <v>1</v>
      </c>
    </row>
    <row r="661" spans="1:36" x14ac:dyDescent="0.25">
      <c r="A661" s="47">
        <v>656</v>
      </c>
      <c r="C661" s="100">
        <v>4.7902649243245308E-3</v>
      </c>
      <c r="D661" s="100">
        <v>1.1250190738990336E-2</v>
      </c>
      <c r="E661" s="100">
        <v>1.5166294746540287E-5</v>
      </c>
      <c r="F661" s="100">
        <v>0</v>
      </c>
      <c r="G661" s="100">
        <v>0.04</v>
      </c>
      <c r="H661" s="100">
        <v>3.7417663718882443E-2</v>
      </c>
      <c r="I661" s="100">
        <v>2.5496231708073913E-2</v>
      </c>
      <c r="J661" s="100">
        <v>7.1214038276825598E-3</v>
      </c>
      <c r="K661" s="100">
        <v>5.7682820038231775E-3</v>
      </c>
      <c r="L661" s="148">
        <v>92.438280187714923</v>
      </c>
      <c r="M661" s="148">
        <v>120</v>
      </c>
      <c r="N661" s="148">
        <v>548</v>
      </c>
      <c r="O661" s="148">
        <v>9132</v>
      </c>
      <c r="P661" s="148">
        <v>100</v>
      </c>
      <c r="Q661" s="148">
        <v>25</v>
      </c>
      <c r="R661" s="100">
        <v>0.79355245370563532</v>
      </c>
      <c r="S661" s="100">
        <v>4.9521172055289942E-4</v>
      </c>
      <c r="T661" s="100">
        <v>0.95103804860922603</v>
      </c>
      <c r="U661" s="100">
        <v>0.14917032839185584</v>
      </c>
      <c r="W661" s="148">
        <v>13.526506582830033</v>
      </c>
      <c r="X661" s="149">
        <v>455.51534655937411</v>
      </c>
      <c r="Y661" s="149">
        <v>13.55443405682016</v>
      </c>
      <c r="Z661" s="149">
        <v>588.52750098945876</v>
      </c>
      <c r="AA661" s="149">
        <v>2.7927473990127183E-2</v>
      </c>
      <c r="AB661" s="149">
        <v>133.01215443008465</v>
      </c>
      <c r="AD661" s="163">
        <f t="shared" si="60"/>
        <v>1352195.1429364439</v>
      </c>
      <c r="AE661" s="163">
        <f t="shared" si="65"/>
        <v>1354854.8781810266</v>
      </c>
      <c r="AF661" s="163">
        <f t="shared" si="61"/>
        <v>2659.7352445826336</v>
      </c>
      <c r="AH661" s="165">
        <f t="shared" si="62"/>
        <v>0</v>
      </c>
      <c r="AI661" s="165">
        <f t="shared" si="63"/>
        <v>1</v>
      </c>
      <c r="AJ661" s="165">
        <f t="shared" si="64"/>
        <v>1</v>
      </c>
    </row>
    <row r="662" spans="1:36" x14ac:dyDescent="0.25">
      <c r="A662" s="47">
        <v>657</v>
      </c>
      <c r="C662" s="100">
        <v>5.350042607630519E-3</v>
      </c>
      <c r="D662" s="100">
        <v>1.0773380398595931E-2</v>
      </c>
      <c r="E662" s="100">
        <v>3.7077559323084319E-4</v>
      </c>
      <c r="F662" s="100">
        <v>0</v>
      </c>
      <c r="G662" s="100">
        <v>0.04</v>
      </c>
      <c r="H662" s="100">
        <v>3.7417663718882443E-2</v>
      </c>
      <c r="I662" s="100">
        <v>2.5496231708073913E-2</v>
      </c>
      <c r="J662" s="100">
        <v>7.1214038276825598E-3</v>
      </c>
      <c r="K662" s="100">
        <v>5.7682820038231775E-3</v>
      </c>
      <c r="L662" s="148">
        <v>92.438280187714923</v>
      </c>
      <c r="M662" s="148">
        <v>120</v>
      </c>
      <c r="N662" s="148">
        <v>548</v>
      </c>
      <c r="O662" s="148">
        <v>9132</v>
      </c>
      <c r="P662" s="148">
        <v>100</v>
      </c>
      <c r="Q662" s="148">
        <v>25</v>
      </c>
      <c r="R662" s="100">
        <v>0.37109417974263642</v>
      </c>
      <c r="S662" s="100">
        <v>0.91220012170588904</v>
      </c>
      <c r="T662" s="100">
        <v>0.95872321252850878</v>
      </c>
      <c r="U662" s="100">
        <v>2.1544541972901834E-14</v>
      </c>
      <c r="W662" s="148">
        <v>14.885361537278534</v>
      </c>
      <c r="X662" s="149">
        <v>603.67108128915436</v>
      </c>
      <c r="Y662" s="149">
        <v>14.911895188826715</v>
      </c>
      <c r="Z662" s="149">
        <v>683.48652722764746</v>
      </c>
      <c r="AA662" s="149">
        <v>2.6533651548181325E-2</v>
      </c>
      <c r="AB662" s="149">
        <v>79.815445938493099</v>
      </c>
      <c r="AD662" s="163">
        <f t="shared" si="60"/>
        <v>1487932.4826465643</v>
      </c>
      <c r="AE662" s="163">
        <f t="shared" si="65"/>
        <v>1490506.032355444</v>
      </c>
      <c r="AF662" s="163">
        <f t="shared" si="61"/>
        <v>2573.5497088796392</v>
      </c>
      <c r="AH662" s="165">
        <f t="shared" si="62"/>
        <v>0</v>
      </c>
      <c r="AI662" s="165">
        <f t="shared" si="63"/>
        <v>1</v>
      </c>
      <c r="AJ662" s="165">
        <f t="shared" si="64"/>
        <v>1</v>
      </c>
    </row>
    <row r="663" spans="1:36" x14ac:dyDescent="0.25">
      <c r="A663" s="47">
        <v>658</v>
      </c>
      <c r="C663" s="100">
        <v>6.2007546559932347E-3</v>
      </c>
      <c r="D663" s="100">
        <v>1.243832603641859E-2</v>
      </c>
      <c r="E663" s="100">
        <v>5.3202066569602025E-4</v>
      </c>
      <c r="F663" s="100">
        <v>0</v>
      </c>
      <c r="G663" s="100">
        <v>0.04</v>
      </c>
      <c r="H663" s="100">
        <v>3.7417663718882443E-2</v>
      </c>
      <c r="I663" s="100">
        <v>2.5496231708073913E-2</v>
      </c>
      <c r="J663" s="100">
        <v>7.1214038276825598E-3</v>
      </c>
      <c r="K663" s="100">
        <v>5.7682820038231775E-3</v>
      </c>
      <c r="L663" s="148">
        <v>92.438280187714923</v>
      </c>
      <c r="M663" s="148">
        <v>120</v>
      </c>
      <c r="N663" s="148">
        <v>548</v>
      </c>
      <c r="O663" s="148">
        <v>9132</v>
      </c>
      <c r="P663" s="148">
        <v>100</v>
      </c>
      <c r="Q663" s="148">
        <v>25</v>
      </c>
      <c r="R663" s="100">
        <v>0.79725514317753121</v>
      </c>
      <c r="S663" s="100">
        <v>0.15764489453204053</v>
      </c>
      <c r="T663" s="100">
        <v>0.43554942357266513</v>
      </c>
      <c r="U663" s="100">
        <v>5.6246067734761818E-6</v>
      </c>
      <c r="W663" s="148">
        <v>15.226974138530876</v>
      </c>
      <c r="X663" s="149">
        <v>502.65507325075077</v>
      </c>
      <c r="Y663" s="149">
        <v>15.265713975406387</v>
      </c>
      <c r="Z663" s="149">
        <v>599.81491467183105</v>
      </c>
      <c r="AA663" s="149">
        <v>3.8739836875510747E-2</v>
      </c>
      <c r="AB663" s="149">
        <v>97.159841421080273</v>
      </c>
      <c r="AD663" s="163">
        <f t="shared" si="60"/>
        <v>1522194.7587798371</v>
      </c>
      <c r="AE663" s="163">
        <f t="shared" si="65"/>
        <v>1525971.5826259668</v>
      </c>
      <c r="AF663" s="163">
        <f t="shared" si="61"/>
        <v>3776.8238461299943</v>
      </c>
      <c r="AH663" s="165">
        <f t="shared" si="62"/>
        <v>0</v>
      </c>
      <c r="AI663" s="165">
        <f t="shared" si="63"/>
        <v>1</v>
      </c>
      <c r="AJ663" s="165">
        <f t="shared" si="64"/>
        <v>1</v>
      </c>
    </row>
    <row r="664" spans="1:36" x14ac:dyDescent="0.25">
      <c r="A664" s="47">
        <v>659</v>
      </c>
      <c r="C664" s="100">
        <v>5.1499456512118444E-3</v>
      </c>
      <c r="D664" s="100">
        <v>1.0165563940338414E-2</v>
      </c>
      <c r="E664" s="100">
        <v>1.5005164666642541E-5</v>
      </c>
      <c r="F664" s="100">
        <v>0</v>
      </c>
      <c r="G664" s="100">
        <v>0.04</v>
      </c>
      <c r="H664" s="100">
        <v>3.7417663718882443E-2</v>
      </c>
      <c r="I664" s="100">
        <v>2.5496231708073913E-2</v>
      </c>
      <c r="J664" s="100">
        <v>7.1214038276825598E-3</v>
      </c>
      <c r="K664" s="100">
        <v>5.7682820038231775E-3</v>
      </c>
      <c r="L664" s="148">
        <v>92.438280187714923</v>
      </c>
      <c r="M664" s="148">
        <v>120</v>
      </c>
      <c r="N664" s="148">
        <v>548</v>
      </c>
      <c r="O664" s="148">
        <v>9132</v>
      </c>
      <c r="P664" s="148">
        <v>100</v>
      </c>
      <c r="Q664" s="148">
        <v>25</v>
      </c>
      <c r="R664" s="100">
        <v>0.79969052184831679</v>
      </c>
      <c r="S664" s="100">
        <v>0.12696124271538067</v>
      </c>
      <c r="T664" s="100">
        <v>3.201231848909171E-2</v>
      </c>
      <c r="U664" s="100">
        <v>1.743057379543613E-3</v>
      </c>
      <c r="W664" s="148">
        <v>14.796575201289436</v>
      </c>
      <c r="X664" s="149">
        <v>505.41717285784284</v>
      </c>
      <c r="Y664" s="149">
        <v>14.833580405141275</v>
      </c>
      <c r="Z664" s="149">
        <v>608.22187213967402</v>
      </c>
      <c r="AA664" s="149">
        <v>3.7005203851839141E-2</v>
      </c>
      <c r="AB664" s="149">
        <v>102.80469928183118</v>
      </c>
      <c r="AD664" s="163">
        <f t="shared" si="60"/>
        <v>1479152.1029560857</v>
      </c>
      <c r="AE664" s="163">
        <f t="shared" si="65"/>
        <v>1482749.8186419879</v>
      </c>
      <c r="AF664" s="163">
        <f t="shared" si="61"/>
        <v>3597.7156859020829</v>
      </c>
      <c r="AH664" s="165">
        <f t="shared" si="62"/>
        <v>0</v>
      </c>
      <c r="AI664" s="165">
        <f t="shared" si="63"/>
        <v>1</v>
      </c>
      <c r="AJ664" s="165">
        <f t="shared" si="64"/>
        <v>1</v>
      </c>
    </row>
    <row r="665" spans="1:36" x14ac:dyDescent="0.25">
      <c r="A665" s="47">
        <v>660</v>
      </c>
      <c r="C665" s="100">
        <v>4.9030733876493779E-3</v>
      </c>
      <c r="D665" s="100">
        <v>1.2178124906400578E-2</v>
      </c>
      <c r="E665" s="100">
        <v>1.411417752773314E-3</v>
      </c>
      <c r="F665" s="100">
        <v>0</v>
      </c>
      <c r="G665" s="100">
        <v>0.04</v>
      </c>
      <c r="H665" s="100">
        <v>3.7417663718882443E-2</v>
      </c>
      <c r="I665" s="100">
        <v>2.5496231708073913E-2</v>
      </c>
      <c r="J665" s="100">
        <v>7.1214038276825598E-3</v>
      </c>
      <c r="K665" s="100">
        <v>5.7682820038231775E-3</v>
      </c>
      <c r="L665" s="148">
        <v>92.438280187714923</v>
      </c>
      <c r="M665" s="148">
        <v>120</v>
      </c>
      <c r="N665" s="148">
        <v>548</v>
      </c>
      <c r="O665" s="148">
        <v>9132</v>
      </c>
      <c r="P665" s="148">
        <v>100</v>
      </c>
      <c r="Q665" s="148">
        <v>25</v>
      </c>
      <c r="R665" s="100">
        <v>0.93305016968310861</v>
      </c>
      <c r="S665" s="100">
        <v>0.54513699167819685</v>
      </c>
      <c r="T665" s="100">
        <v>1.5232908524538531E-2</v>
      </c>
      <c r="U665" s="100">
        <v>4.020746263525994E-3</v>
      </c>
      <c r="W665" s="148">
        <v>14.889947519536118</v>
      </c>
      <c r="X665" s="149">
        <v>530.1867633811986</v>
      </c>
      <c r="Y665" s="149">
        <v>14.930255413467755</v>
      </c>
      <c r="Z665" s="149">
        <v>611.66724541225142</v>
      </c>
      <c r="AA665" s="149">
        <v>4.0307893931636585E-2</v>
      </c>
      <c r="AB665" s="149">
        <v>81.480482031052816</v>
      </c>
      <c r="AD665" s="163">
        <f t="shared" si="60"/>
        <v>1488464.5651902307</v>
      </c>
      <c r="AE665" s="163">
        <f t="shared" si="65"/>
        <v>1492413.8741013634</v>
      </c>
      <c r="AF665" s="163">
        <f t="shared" si="61"/>
        <v>3949.3089111326058</v>
      </c>
      <c r="AH665" s="165">
        <f t="shared" si="62"/>
        <v>0</v>
      </c>
      <c r="AI665" s="165">
        <f t="shared" si="63"/>
        <v>1</v>
      </c>
      <c r="AJ665" s="165">
        <f t="shared" si="64"/>
        <v>1</v>
      </c>
    </row>
    <row r="666" spans="1:36" x14ac:dyDescent="0.25">
      <c r="A666" s="47">
        <v>661</v>
      </c>
      <c r="C666" s="100">
        <v>4.3718315287195886E-3</v>
      </c>
      <c r="D666" s="100">
        <v>1.3726533436217658E-2</v>
      </c>
      <c r="E666" s="100">
        <v>3.4919696943259723E-6</v>
      </c>
      <c r="F666" s="100">
        <v>0</v>
      </c>
      <c r="G666" s="100">
        <v>0.04</v>
      </c>
      <c r="H666" s="100">
        <v>3.7417663718882443E-2</v>
      </c>
      <c r="I666" s="100">
        <v>2.5496231708073913E-2</v>
      </c>
      <c r="J666" s="100">
        <v>7.1214038276825598E-3</v>
      </c>
      <c r="K666" s="100">
        <v>5.7682820038231775E-3</v>
      </c>
      <c r="L666" s="148">
        <v>92.438280187714923</v>
      </c>
      <c r="M666" s="148">
        <v>120</v>
      </c>
      <c r="N666" s="148">
        <v>548</v>
      </c>
      <c r="O666" s="148">
        <v>9132</v>
      </c>
      <c r="P666" s="148">
        <v>100</v>
      </c>
      <c r="Q666" s="148">
        <v>25</v>
      </c>
      <c r="R666" s="100">
        <v>0.72719280746211523</v>
      </c>
      <c r="S666" s="100">
        <v>0.45273814462299966</v>
      </c>
      <c r="T666" s="100">
        <v>0.18604100345039126</v>
      </c>
      <c r="U666" s="100">
        <v>0.26578844867305451</v>
      </c>
      <c r="W666" s="148">
        <v>14.165306770269977</v>
      </c>
      <c r="X666" s="149">
        <v>482.49204095612527</v>
      </c>
      <c r="Y666" s="149">
        <v>14.200695559205332</v>
      </c>
      <c r="Z666" s="149">
        <v>597.15325510725404</v>
      </c>
      <c r="AA666" s="149">
        <v>3.5388788935355464E-2</v>
      </c>
      <c r="AB666" s="149">
        <v>114.66121415112877</v>
      </c>
      <c r="AD666" s="163">
        <f t="shared" si="60"/>
        <v>1416048.1849860416</v>
      </c>
      <c r="AE666" s="163">
        <f t="shared" si="65"/>
        <v>1419472.4026654258</v>
      </c>
      <c r="AF666" s="163">
        <f t="shared" si="61"/>
        <v>3424.2176793844178</v>
      </c>
      <c r="AH666" s="165">
        <f t="shared" si="62"/>
        <v>0</v>
      </c>
      <c r="AI666" s="165">
        <f t="shared" si="63"/>
        <v>1</v>
      </c>
      <c r="AJ666" s="165">
        <f t="shared" si="64"/>
        <v>1</v>
      </c>
    </row>
    <row r="667" spans="1:36" x14ac:dyDescent="0.25">
      <c r="A667" s="47">
        <v>662</v>
      </c>
      <c r="C667" s="100">
        <v>3.5138524790675587E-3</v>
      </c>
      <c r="D667" s="100">
        <v>9.166291164180454E-3</v>
      </c>
      <c r="E667" s="100">
        <v>8.5232986858754691E-6</v>
      </c>
      <c r="F667" s="100">
        <v>0</v>
      </c>
      <c r="G667" s="100">
        <v>0.04</v>
      </c>
      <c r="H667" s="100">
        <v>3.7417663718882443E-2</v>
      </c>
      <c r="I667" s="100">
        <v>2.5496231708073913E-2</v>
      </c>
      <c r="J667" s="100">
        <v>7.1214038276825598E-3</v>
      </c>
      <c r="K667" s="100">
        <v>5.7682820038231775E-3</v>
      </c>
      <c r="L667" s="148">
        <v>92.438280187714923</v>
      </c>
      <c r="M667" s="148">
        <v>120</v>
      </c>
      <c r="N667" s="148">
        <v>548</v>
      </c>
      <c r="O667" s="148">
        <v>9132</v>
      </c>
      <c r="P667" s="148">
        <v>100</v>
      </c>
      <c r="Q667" s="148">
        <v>25</v>
      </c>
      <c r="R667" s="100">
        <v>0.76839352147126627</v>
      </c>
      <c r="S667" s="100">
        <v>0.95635506705755291</v>
      </c>
      <c r="T667" s="100">
        <v>0.6673306227707676</v>
      </c>
      <c r="U667" s="100">
        <v>1.0865319220581173E-7</v>
      </c>
      <c r="W667" s="148">
        <v>14.442385516661496</v>
      </c>
      <c r="X667" s="149">
        <v>541.22323114617814</v>
      </c>
      <c r="Y667" s="149">
        <v>14.499454337864357</v>
      </c>
      <c r="Z667" s="149">
        <v>600.68456553385147</v>
      </c>
      <c r="AA667" s="149">
        <v>5.7068821202861386E-2</v>
      </c>
      <c r="AB667" s="149">
        <v>59.461334387673332</v>
      </c>
      <c r="AD667" s="163">
        <f t="shared" si="60"/>
        <v>1443697.3284350035</v>
      </c>
      <c r="AE667" s="163">
        <f t="shared" si="65"/>
        <v>1449344.7492209019</v>
      </c>
      <c r="AF667" s="163">
        <f t="shared" si="61"/>
        <v>5647.4207858984646</v>
      </c>
      <c r="AH667" s="165">
        <f t="shared" si="62"/>
        <v>0</v>
      </c>
      <c r="AI667" s="165">
        <f t="shared" si="63"/>
        <v>1</v>
      </c>
      <c r="AJ667" s="165">
        <f t="shared" si="64"/>
        <v>1</v>
      </c>
    </row>
    <row r="668" spans="1:36" x14ac:dyDescent="0.25">
      <c r="A668" s="47">
        <v>663</v>
      </c>
      <c r="C668" s="100">
        <v>5.3216603175507953E-3</v>
      </c>
      <c r="D668" s="100">
        <v>1.113431152970986E-2</v>
      </c>
      <c r="E668" s="100">
        <v>6.6427601080867188E-5</v>
      </c>
      <c r="F668" s="100">
        <v>0</v>
      </c>
      <c r="G668" s="100">
        <v>0.04</v>
      </c>
      <c r="H668" s="100">
        <v>3.7417663718882443E-2</v>
      </c>
      <c r="I668" s="100">
        <v>2.5496231708073913E-2</v>
      </c>
      <c r="J668" s="100">
        <v>7.1214038276825598E-3</v>
      </c>
      <c r="K668" s="100">
        <v>5.7682820038231775E-3</v>
      </c>
      <c r="L668" s="148">
        <v>92.438280187714923</v>
      </c>
      <c r="M668" s="148">
        <v>120</v>
      </c>
      <c r="N668" s="148">
        <v>548</v>
      </c>
      <c r="O668" s="148">
        <v>9132</v>
      </c>
      <c r="P668" s="148">
        <v>100</v>
      </c>
      <c r="Q668" s="148">
        <v>25</v>
      </c>
      <c r="R668" s="100">
        <v>0.5809634497298185</v>
      </c>
      <c r="S668" s="100">
        <v>0.3142133360882734</v>
      </c>
      <c r="T668" s="100">
        <v>1.6718672365901657E-2</v>
      </c>
      <c r="U668" s="100">
        <v>1.798527339930478E-11</v>
      </c>
      <c r="W668" s="148">
        <v>13.940871538182527</v>
      </c>
      <c r="X668" s="149">
        <v>532.43737934914168</v>
      </c>
      <c r="Y668" s="149">
        <v>13.974832740518258</v>
      </c>
      <c r="Z668" s="149">
        <v>616.45071138647779</v>
      </c>
      <c r="AA668" s="149">
        <v>3.3961202335730079E-2</v>
      </c>
      <c r="AB668" s="149">
        <v>84.013332037336113</v>
      </c>
      <c r="AD668" s="163">
        <f t="shared" si="60"/>
        <v>1393554.7164389035</v>
      </c>
      <c r="AE668" s="163">
        <f t="shared" si="65"/>
        <v>1396866.8233404392</v>
      </c>
      <c r="AF668" s="163">
        <f t="shared" si="61"/>
        <v>3312.1069015356716</v>
      </c>
      <c r="AH668" s="165">
        <f t="shared" si="62"/>
        <v>0</v>
      </c>
      <c r="AI668" s="165">
        <f t="shared" si="63"/>
        <v>1</v>
      </c>
      <c r="AJ668" s="165">
        <f t="shared" si="64"/>
        <v>1</v>
      </c>
    </row>
    <row r="669" spans="1:36" x14ac:dyDescent="0.25">
      <c r="A669" s="47">
        <v>664</v>
      </c>
      <c r="C669" s="100">
        <v>4.9952996892072884E-3</v>
      </c>
      <c r="D669" s="100">
        <v>1.4910713912523521E-2</v>
      </c>
      <c r="E669" s="100">
        <v>2.5717971042826804E-4</v>
      </c>
      <c r="F669" s="100">
        <v>0</v>
      </c>
      <c r="G669" s="100">
        <v>0.04</v>
      </c>
      <c r="H669" s="100">
        <v>3.7417663718882443E-2</v>
      </c>
      <c r="I669" s="100">
        <v>2.5496231708073913E-2</v>
      </c>
      <c r="J669" s="100">
        <v>7.1214038276825598E-3</v>
      </c>
      <c r="K669" s="100">
        <v>5.7682820038231775E-3</v>
      </c>
      <c r="L669" s="148">
        <v>92.438280187714923</v>
      </c>
      <c r="M669" s="148">
        <v>120</v>
      </c>
      <c r="N669" s="148">
        <v>548</v>
      </c>
      <c r="O669" s="148">
        <v>9132</v>
      </c>
      <c r="P669" s="148">
        <v>100</v>
      </c>
      <c r="Q669" s="148">
        <v>25</v>
      </c>
      <c r="R669" s="100">
        <v>0.95318159524909518</v>
      </c>
      <c r="S669" s="100">
        <v>0.99990310853459574</v>
      </c>
      <c r="T669" s="100">
        <v>4.9319621337447064E-2</v>
      </c>
      <c r="U669" s="100">
        <v>1.1404670387081773E-2</v>
      </c>
      <c r="W669" s="148">
        <v>14.247461401526788</v>
      </c>
      <c r="X669" s="149">
        <v>533.47028902785689</v>
      </c>
      <c r="Y669" s="149">
        <v>14.26558594447312</v>
      </c>
      <c r="Z669" s="149">
        <v>650.7286791539434</v>
      </c>
      <c r="AA669" s="149">
        <v>1.8124542946331701E-2</v>
      </c>
      <c r="AB669" s="149">
        <v>117.25839012608651</v>
      </c>
      <c r="AD669" s="163">
        <f t="shared" si="60"/>
        <v>1424212.669863651</v>
      </c>
      <c r="AE669" s="163">
        <f t="shared" si="65"/>
        <v>1425907.8657681581</v>
      </c>
      <c r="AF669" s="163">
        <f t="shared" si="61"/>
        <v>1695.1959045070835</v>
      </c>
      <c r="AH669" s="165">
        <f t="shared" si="62"/>
        <v>0</v>
      </c>
      <c r="AI669" s="165">
        <f t="shared" si="63"/>
        <v>1</v>
      </c>
      <c r="AJ669" s="165">
        <f t="shared" si="64"/>
        <v>1</v>
      </c>
    </row>
    <row r="670" spans="1:36" x14ac:dyDescent="0.25">
      <c r="A670" s="47">
        <v>665</v>
      </c>
      <c r="C670" s="100">
        <v>4.4938086265703487E-3</v>
      </c>
      <c r="D670" s="100">
        <v>9.668681825550628E-3</v>
      </c>
      <c r="E670" s="100">
        <v>1.6834073914062664E-4</v>
      </c>
      <c r="F670" s="100">
        <v>0</v>
      </c>
      <c r="G670" s="100">
        <v>0.04</v>
      </c>
      <c r="H670" s="100">
        <v>3.7417663718882443E-2</v>
      </c>
      <c r="I670" s="100">
        <v>2.5496231708073913E-2</v>
      </c>
      <c r="J670" s="100">
        <v>7.1214038276825598E-3</v>
      </c>
      <c r="K670" s="100">
        <v>5.7682820038231775E-3</v>
      </c>
      <c r="L670" s="148">
        <v>92.438280187714923</v>
      </c>
      <c r="M670" s="148">
        <v>120</v>
      </c>
      <c r="N670" s="148">
        <v>548</v>
      </c>
      <c r="O670" s="148">
        <v>9132</v>
      </c>
      <c r="P670" s="148">
        <v>100</v>
      </c>
      <c r="Q670" s="148">
        <v>25</v>
      </c>
      <c r="R670" s="100">
        <v>0.67445103549797214</v>
      </c>
      <c r="S670" s="100">
        <v>0.38930905889349537</v>
      </c>
      <c r="T670" s="100">
        <v>6.1582773214410051E-3</v>
      </c>
      <c r="U670" s="100">
        <v>7.5708980595465844E-4</v>
      </c>
      <c r="W670" s="148">
        <v>15.199690690492732</v>
      </c>
      <c r="X670" s="149">
        <v>536.50793880905064</v>
      </c>
      <c r="Y670" s="149">
        <v>15.242099276804247</v>
      </c>
      <c r="Z670" s="149">
        <v>615.86984950423152</v>
      </c>
      <c r="AA670" s="149">
        <v>4.2408586311514895E-2</v>
      </c>
      <c r="AB670" s="149">
        <v>79.361910695180882</v>
      </c>
      <c r="AD670" s="163">
        <f t="shared" si="60"/>
        <v>1519432.5611104642</v>
      </c>
      <c r="AE670" s="163">
        <f t="shared" si="65"/>
        <v>1523594.0578309204</v>
      </c>
      <c r="AF670" s="163">
        <f t="shared" si="61"/>
        <v>4161.4967204563081</v>
      </c>
      <c r="AH670" s="165">
        <f t="shared" si="62"/>
        <v>0</v>
      </c>
      <c r="AI670" s="165">
        <f t="shared" si="63"/>
        <v>1</v>
      </c>
      <c r="AJ670" s="165">
        <f t="shared" si="64"/>
        <v>1</v>
      </c>
    </row>
    <row r="671" spans="1:36" x14ac:dyDescent="0.25">
      <c r="A671" s="47">
        <v>666</v>
      </c>
      <c r="C671" s="100">
        <v>5.6174848582367654E-3</v>
      </c>
      <c r="D671" s="100">
        <v>1.2160001740387671E-2</v>
      </c>
      <c r="E671" s="100">
        <v>4.0045386071396738E-4</v>
      </c>
      <c r="F671" s="100">
        <v>0</v>
      </c>
      <c r="G671" s="100">
        <v>0.04</v>
      </c>
      <c r="H671" s="100">
        <v>3.7417663718882443E-2</v>
      </c>
      <c r="I671" s="100">
        <v>2.5496231708073913E-2</v>
      </c>
      <c r="J671" s="100">
        <v>7.1214038276825598E-3</v>
      </c>
      <c r="K671" s="100">
        <v>5.7682820038231775E-3</v>
      </c>
      <c r="L671" s="148">
        <v>92.438280187714923</v>
      </c>
      <c r="M671" s="148">
        <v>120</v>
      </c>
      <c r="N671" s="148">
        <v>548</v>
      </c>
      <c r="O671" s="148">
        <v>9132</v>
      </c>
      <c r="P671" s="148">
        <v>100</v>
      </c>
      <c r="Q671" s="148">
        <v>25</v>
      </c>
      <c r="R671" s="100">
        <v>0.76720559737962335</v>
      </c>
      <c r="S671" s="100">
        <v>0.74994629275751357</v>
      </c>
      <c r="T671" s="100">
        <v>0.60687495128327673</v>
      </c>
      <c r="U671" s="100">
        <v>0.99999148808240834</v>
      </c>
      <c r="W671" s="148">
        <v>13.83099161859705</v>
      </c>
      <c r="X671" s="149">
        <v>543.39438721863758</v>
      </c>
      <c r="Y671" s="149">
        <v>13.893368015554369</v>
      </c>
      <c r="Z671" s="149">
        <v>593.17458173132513</v>
      </c>
      <c r="AA671" s="149">
        <v>6.2376396957319002E-2</v>
      </c>
      <c r="AB671" s="149">
        <v>49.780194512687558</v>
      </c>
      <c r="AD671" s="163">
        <f t="shared" si="60"/>
        <v>1382555.7674724865</v>
      </c>
      <c r="AE671" s="163">
        <f t="shared" si="65"/>
        <v>1388743.6269737054</v>
      </c>
      <c r="AF671" s="163">
        <f t="shared" si="61"/>
        <v>6187.8595012192127</v>
      </c>
      <c r="AH671" s="165">
        <f t="shared" si="62"/>
        <v>0</v>
      </c>
      <c r="AI671" s="165">
        <f t="shared" si="63"/>
        <v>1</v>
      </c>
      <c r="AJ671" s="165">
        <f t="shared" si="64"/>
        <v>1</v>
      </c>
    </row>
    <row r="672" spans="1:36" x14ac:dyDescent="0.25">
      <c r="A672" s="47">
        <v>667</v>
      </c>
      <c r="C672" s="100">
        <v>8.2328462000933467E-3</v>
      </c>
      <c r="D672" s="100">
        <v>1.2228474363153996E-2</v>
      </c>
      <c r="E672" s="100">
        <v>7.5583642770760129E-4</v>
      </c>
      <c r="F672" s="100">
        <v>0</v>
      </c>
      <c r="G672" s="100">
        <v>0.04</v>
      </c>
      <c r="H672" s="100">
        <v>3.7417663718882443E-2</v>
      </c>
      <c r="I672" s="100">
        <v>2.5496231708073913E-2</v>
      </c>
      <c r="J672" s="100">
        <v>7.1214038276825598E-3</v>
      </c>
      <c r="K672" s="100">
        <v>5.7682820038231775E-3</v>
      </c>
      <c r="L672" s="148">
        <v>92.438280187714923</v>
      </c>
      <c r="M672" s="148">
        <v>120</v>
      </c>
      <c r="N672" s="148">
        <v>548</v>
      </c>
      <c r="O672" s="148">
        <v>9132</v>
      </c>
      <c r="P672" s="148">
        <v>100</v>
      </c>
      <c r="Q672" s="148">
        <v>25</v>
      </c>
      <c r="R672" s="100">
        <v>0.74228526858558308</v>
      </c>
      <c r="S672" s="100">
        <v>0.50229476536682749</v>
      </c>
      <c r="T672" s="100">
        <v>0.2406387610230773</v>
      </c>
      <c r="U672" s="100">
        <v>3.0057989140346207E-2</v>
      </c>
      <c r="W672" s="148">
        <v>14.751966851333652</v>
      </c>
      <c r="X672" s="149">
        <v>483.69346536770081</v>
      </c>
      <c r="Y672" s="149">
        <v>14.813612591870449</v>
      </c>
      <c r="Z672" s="149">
        <v>593.32615381114908</v>
      </c>
      <c r="AA672" s="149">
        <v>6.1645740536796723E-2</v>
      </c>
      <c r="AB672" s="149">
        <v>109.63268844344827</v>
      </c>
      <c r="AD672" s="163">
        <f t="shared" si="60"/>
        <v>1474712.9916679976</v>
      </c>
      <c r="AE672" s="163">
        <f t="shared" si="65"/>
        <v>1480767.9330332337</v>
      </c>
      <c r="AF672" s="163">
        <f t="shared" si="61"/>
        <v>6054.9413652362236</v>
      </c>
      <c r="AH672" s="165">
        <f t="shared" si="62"/>
        <v>0</v>
      </c>
      <c r="AI672" s="165">
        <f t="shared" si="63"/>
        <v>1</v>
      </c>
      <c r="AJ672" s="165">
        <f t="shared" si="64"/>
        <v>1</v>
      </c>
    </row>
    <row r="673" spans="1:36" x14ac:dyDescent="0.25">
      <c r="A673" s="47">
        <v>668</v>
      </c>
      <c r="C673" s="100">
        <v>3.3336047344218263E-3</v>
      </c>
      <c r="D673" s="100">
        <v>9.3692116320741644E-3</v>
      </c>
      <c r="E673" s="100">
        <v>9.3827614790820135E-5</v>
      </c>
      <c r="F673" s="100">
        <v>0</v>
      </c>
      <c r="G673" s="100">
        <v>0.04</v>
      </c>
      <c r="H673" s="100">
        <v>3.7417663718882443E-2</v>
      </c>
      <c r="I673" s="100">
        <v>2.5496231708073913E-2</v>
      </c>
      <c r="J673" s="100">
        <v>7.1214038276825598E-3</v>
      </c>
      <c r="K673" s="100">
        <v>5.7682820038231775E-3</v>
      </c>
      <c r="L673" s="148">
        <v>92.438280187714923</v>
      </c>
      <c r="M673" s="148">
        <v>120</v>
      </c>
      <c r="N673" s="148">
        <v>548</v>
      </c>
      <c r="O673" s="148">
        <v>9132</v>
      </c>
      <c r="P673" s="148">
        <v>100</v>
      </c>
      <c r="Q673" s="148">
        <v>25</v>
      </c>
      <c r="R673" s="100">
        <v>0.5962519055688178</v>
      </c>
      <c r="S673" s="100">
        <v>0.39462365454520104</v>
      </c>
      <c r="T673" s="100">
        <v>0.802854392321253</v>
      </c>
      <c r="U673" s="100">
        <v>4.5705415713833474E-11</v>
      </c>
      <c r="W673" s="148">
        <v>13.79606267526461</v>
      </c>
      <c r="X673" s="149">
        <v>527.95649471457205</v>
      </c>
      <c r="Y673" s="149">
        <v>13.826425846943142</v>
      </c>
      <c r="Z673" s="149">
        <v>621.0535058291282</v>
      </c>
      <c r="AA673" s="149">
        <v>3.0363171678532197E-2</v>
      </c>
      <c r="AB673" s="149">
        <v>93.097011114556153</v>
      </c>
      <c r="AD673" s="163">
        <f t="shared" si="60"/>
        <v>1379078.3110317464</v>
      </c>
      <c r="AE673" s="163">
        <f t="shared" si="65"/>
        <v>1382021.5311884852</v>
      </c>
      <c r="AF673" s="163">
        <f t="shared" si="61"/>
        <v>2943.2201567386637</v>
      </c>
      <c r="AH673" s="165">
        <f t="shared" si="62"/>
        <v>0</v>
      </c>
      <c r="AI673" s="165">
        <f t="shared" si="63"/>
        <v>1</v>
      </c>
      <c r="AJ673" s="165">
        <f t="shared" si="64"/>
        <v>1</v>
      </c>
    </row>
    <row r="674" spans="1:36" x14ac:dyDescent="0.25">
      <c r="A674" s="47">
        <v>669</v>
      </c>
      <c r="C674" s="100">
        <v>4.324274460473931E-3</v>
      </c>
      <c r="D674" s="100">
        <v>9.1187377126906721E-3</v>
      </c>
      <c r="E674" s="100">
        <v>2.3427056680558334E-4</v>
      </c>
      <c r="F674" s="100">
        <v>0</v>
      </c>
      <c r="G674" s="100">
        <v>0.04</v>
      </c>
      <c r="H674" s="100">
        <v>3.7417663718882443E-2</v>
      </c>
      <c r="I674" s="100">
        <v>2.5496231708073913E-2</v>
      </c>
      <c r="J674" s="100">
        <v>7.1214038276825598E-3</v>
      </c>
      <c r="K674" s="100">
        <v>5.7682820038231775E-3</v>
      </c>
      <c r="L674" s="148">
        <v>92.438280187714923</v>
      </c>
      <c r="M674" s="148">
        <v>120</v>
      </c>
      <c r="N674" s="148">
        <v>548</v>
      </c>
      <c r="O674" s="148">
        <v>9132</v>
      </c>
      <c r="P674" s="148">
        <v>100</v>
      </c>
      <c r="Q674" s="148">
        <v>25</v>
      </c>
      <c r="R674" s="100">
        <v>0.73337665121999085</v>
      </c>
      <c r="S674" s="100">
        <v>0.91757691262773355</v>
      </c>
      <c r="T674" s="100">
        <v>4.0199192390918057E-2</v>
      </c>
      <c r="U674" s="100">
        <v>0.90710753936933775</v>
      </c>
      <c r="W674" s="148">
        <v>15.564479431244539</v>
      </c>
      <c r="X674" s="149">
        <v>468.79988786836344</v>
      </c>
      <c r="Y674" s="149">
        <v>15.602454624706764</v>
      </c>
      <c r="Z674" s="149">
        <v>603.81524170132479</v>
      </c>
      <c r="AA674" s="149">
        <v>3.7975193462225221E-2</v>
      </c>
      <c r="AB674" s="149">
        <v>135.01535383296135</v>
      </c>
      <c r="AD674" s="163">
        <f t="shared" si="60"/>
        <v>1555979.1432365857</v>
      </c>
      <c r="AE674" s="163">
        <f t="shared" si="65"/>
        <v>1559641.6472289751</v>
      </c>
      <c r="AF674" s="163">
        <f t="shared" si="61"/>
        <v>3662.5039923895606</v>
      </c>
      <c r="AH674" s="165">
        <f t="shared" si="62"/>
        <v>0</v>
      </c>
      <c r="AI674" s="165">
        <f t="shared" si="63"/>
        <v>1</v>
      </c>
      <c r="AJ674" s="165">
        <f t="shared" si="64"/>
        <v>1</v>
      </c>
    </row>
    <row r="675" spans="1:36" x14ac:dyDescent="0.25">
      <c r="A675" s="47">
        <v>670</v>
      </c>
      <c r="C675" s="100">
        <v>2.6844611451964156E-3</v>
      </c>
      <c r="D675" s="100">
        <v>9.0581697929094113E-3</v>
      </c>
      <c r="E675" s="100">
        <v>1.2711863286163361E-4</v>
      </c>
      <c r="F675" s="100">
        <v>0</v>
      </c>
      <c r="G675" s="100">
        <v>0.04</v>
      </c>
      <c r="H675" s="100">
        <v>3.7417663718882443E-2</v>
      </c>
      <c r="I675" s="100">
        <v>2.5496231708073913E-2</v>
      </c>
      <c r="J675" s="100">
        <v>7.1214038276825598E-3</v>
      </c>
      <c r="K675" s="100">
        <v>5.7682820038231775E-3</v>
      </c>
      <c r="L675" s="148">
        <v>92.438280187714923</v>
      </c>
      <c r="M675" s="148">
        <v>120</v>
      </c>
      <c r="N675" s="148">
        <v>548</v>
      </c>
      <c r="O675" s="148">
        <v>9132</v>
      </c>
      <c r="P675" s="148">
        <v>100</v>
      </c>
      <c r="Q675" s="148">
        <v>25</v>
      </c>
      <c r="R675" s="100">
        <v>0.81558398955040334</v>
      </c>
      <c r="S675" s="100">
        <v>0.38985974840794935</v>
      </c>
      <c r="T675" s="100">
        <v>0.73620827334207983</v>
      </c>
      <c r="U675" s="100">
        <v>0.81609072083216383</v>
      </c>
      <c r="W675" s="148">
        <v>14.016094714470015</v>
      </c>
      <c r="X675" s="149">
        <v>474.69739970861053</v>
      </c>
      <c r="Y675" s="149">
        <v>14.033770102271038</v>
      </c>
      <c r="Z675" s="149">
        <v>614.62714314432071</v>
      </c>
      <c r="AA675" s="149">
        <v>1.7675387801023845E-2</v>
      </c>
      <c r="AB675" s="149">
        <v>139.92974343571018</v>
      </c>
      <c r="AD675" s="163">
        <f t="shared" si="60"/>
        <v>1401134.7740472928</v>
      </c>
      <c r="AE675" s="163">
        <f t="shared" si="65"/>
        <v>1402762.3830839596</v>
      </c>
      <c r="AF675" s="163">
        <f t="shared" si="61"/>
        <v>1627.6090366666742</v>
      </c>
      <c r="AH675" s="165">
        <f t="shared" si="62"/>
        <v>0</v>
      </c>
      <c r="AI675" s="165">
        <f t="shared" si="63"/>
        <v>1</v>
      </c>
      <c r="AJ675" s="165">
        <f t="shared" si="64"/>
        <v>1</v>
      </c>
    </row>
    <row r="676" spans="1:36" x14ac:dyDescent="0.25">
      <c r="A676" s="47">
        <v>671</v>
      </c>
      <c r="C676" s="100">
        <v>7.1085150020805399E-3</v>
      </c>
      <c r="D676" s="100">
        <v>1.1047769331177194E-2</v>
      </c>
      <c r="E676" s="100">
        <v>9.264630300344498E-6</v>
      </c>
      <c r="F676" s="100">
        <v>0</v>
      </c>
      <c r="G676" s="100">
        <v>0.04</v>
      </c>
      <c r="H676" s="100">
        <v>3.7417663718882443E-2</v>
      </c>
      <c r="I676" s="100">
        <v>2.5496231708073913E-2</v>
      </c>
      <c r="J676" s="100">
        <v>7.1214038276825598E-3</v>
      </c>
      <c r="K676" s="100">
        <v>5.7682820038231775E-3</v>
      </c>
      <c r="L676" s="148">
        <v>92.438280187714923</v>
      </c>
      <c r="M676" s="148">
        <v>120</v>
      </c>
      <c r="N676" s="148">
        <v>548</v>
      </c>
      <c r="O676" s="148">
        <v>9132</v>
      </c>
      <c r="P676" s="148">
        <v>100</v>
      </c>
      <c r="Q676" s="148">
        <v>25</v>
      </c>
      <c r="R676" s="100">
        <v>0.70442715480166918</v>
      </c>
      <c r="S676" s="100">
        <v>0.89578232142581027</v>
      </c>
      <c r="T676" s="100">
        <v>0.28404710760356966</v>
      </c>
      <c r="U676" s="100">
        <v>3.5251055805083199E-10</v>
      </c>
      <c r="W676" s="148">
        <v>15.059136216258992</v>
      </c>
      <c r="X676" s="149">
        <v>550.28396457585404</v>
      </c>
      <c r="Y676" s="149">
        <v>15.136365769876504</v>
      </c>
      <c r="Z676" s="149">
        <v>618.40932583038261</v>
      </c>
      <c r="AA676" s="149">
        <v>7.7229553617511826E-2</v>
      </c>
      <c r="AB676" s="149">
        <v>68.12536125452857</v>
      </c>
      <c r="AD676" s="163">
        <f t="shared" si="60"/>
        <v>1505363.3376613231</v>
      </c>
      <c r="AE676" s="163">
        <f t="shared" si="65"/>
        <v>1513018.1676618198</v>
      </c>
      <c r="AF676" s="163">
        <f t="shared" si="61"/>
        <v>7654.8300004966541</v>
      </c>
      <c r="AH676" s="165">
        <f t="shared" si="62"/>
        <v>0</v>
      </c>
      <c r="AI676" s="165">
        <f t="shared" si="63"/>
        <v>1</v>
      </c>
      <c r="AJ676" s="165">
        <f t="shared" si="64"/>
        <v>1</v>
      </c>
    </row>
    <row r="677" spans="1:36" x14ac:dyDescent="0.25">
      <c r="A677" s="47">
        <v>672</v>
      </c>
      <c r="C677" s="100">
        <v>3.5996240430741003E-3</v>
      </c>
      <c r="D677" s="100">
        <v>1.1838171041928414E-2</v>
      </c>
      <c r="E677" s="100">
        <v>9.4624627049184055E-7</v>
      </c>
      <c r="F677" s="100">
        <v>0</v>
      </c>
      <c r="G677" s="100">
        <v>0.04</v>
      </c>
      <c r="H677" s="100">
        <v>3.7417663718882443E-2</v>
      </c>
      <c r="I677" s="100">
        <v>2.5496231708073913E-2</v>
      </c>
      <c r="J677" s="100">
        <v>7.1214038276825598E-3</v>
      </c>
      <c r="K677" s="100">
        <v>5.7682820038231775E-3</v>
      </c>
      <c r="L677" s="148">
        <v>92.438280187714923</v>
      </c>
      <c r="M677" s="148">
        <v>120</v>
      </c>
      <c r="N677" s="148">
        <v>548</v>
      </c>
      <c r="O677" s="148">
        <v>9132</v>
      </c>
      <c r="P677" s="148">
        <v>100</v>
      </c>
      <c r="Q677" s="148">
        <v>25</v>
      </c>
      <c r="R677" s="100">
        <v>0.7823453157279241</v>
      </c>
      <c r="S677" s="100">
        <v>0.94883509416314427</v>
      </c>
      <c r="T677" s="100">
        <v>0.11205581420440001</v>
      </c>
      <c r="U677" s="100">
        <v>6.7522093858954704E-4</v>
      </c>
      <c r="W677" s="148">
        <v>15.586028975369656</v>
      </c>
      <c r="X677" s="149">
        <v>507.40762192875167</v>
      </c>
      <c r="Y677" s="149">
        <v>15.647484697406945</v>
      </c>
      <c r="Z677" s="149">
        <v>608.86713109729487</v>
      </c>
      <c r="AA677" s="149">
        <v>6.1455722037289107E-2</v>
      </c>
      <c r="AB677" s="149">
        <v>101.45950916854321</v>
      </c>
      <c r="AD677" s="163">
        <f t="shared" si="60"/>
        <v>1558095.4899150368</v>
      </c>
      <c r="AE677" s="163">
        <f t="shared" si="65"/>
        <v>1564139.6026095971</v>
      </c>
      <c r="AF677" s="163">
        <f t="shared" si="61"/>
        <v>6044.1126945603673</v>
      </c>
      <c r="AH677" s="165">
        <f t="shared" si="62"/>
        <v>0</v>
      </c>
      <c r="AI677" s="165">
        <f t="shared" si="63"/>
        <v>1</v>
      </c>
      <c r="AJ677" s="165">
        <f t="shared" si="64"/>
        <v>1</v>
      </c>
    </row>
    <row r="678" spans="1:36" x14ac:dyDescent="0.25">
      <c r="A678" s="47">
        <v>673</v>
      </c>
      <c r="C678" s="100">
        <v>5.4335835963628121E-3</v>
      </c>
      <c r="D678" s="100">
        <v>1.1941341585100962E-2</v>
      </c>
      <c r="E678" s="100">
        <v>9.2403011081154673E-5</v>
      </c>
      <c r="F678" s="100">
        <v>0</v>
      </c>
      <c r="G678" s="100">
        <v>0.04</v>
      </c>
      <c r="H678" s="100">
        <v>3.7417663718882443E-2</v>
      </c>
      <c r="I678" s="100">
        <v>2.5496231708073913E-2</v>
      </c>
      <c r="J678" s="100">
        <v>7.1214038276825598E-3</v>
      </c>
      <c r="K678" s="100">
        <v>5.7682820038231775E-3</v>
      </c>
      <c r="L678" s="148">
        <v>92.438280187714923</v>
      </c>
      <c r="M678" s="148">
        <v>120</v>
      </c>
      <c r="N678" s="148">
        <v>548</v>
      </c>
      <c r="O678" s="148">
        <v>9132</v>
      </c>
      <c r="P678" s="148">
        <v>100</v>
      </c>
      <c r="Q678" s="148">
        <v>25</v>
      </c>
      <c r="R678" s="100">
        <v>0.46504652488931719</v>
      </c>
      <c r="S678" s="100">
        <v>7.5139570745485385E-2</v>
      </c>
      <c r="T678" s="100">
        <v>5.9212135803035124E-2</v>
      </c>
      <c r="U678" s="100">
        <v>0.70485873687167211</v>
      </c>
      <c r="W678" s="148">
        <v>14.937262842114835</v>
      </c>
      <c r="X678" s="149">
        <v>488.15177426528601</v>
      </c>
      <c r="Y678" s="149">
        <v>14.982731124578487</v>
      </c>
      <c r="Z678" s="149">
        <v>596.83571917926167</v>
      </c>
      <c r="AA678" s="149">
        <v>4.5468282463652088E-2</v>
      </c>
      <c r="AB678" s="149">
        <v>108.68394491397567</v>
      </c>
      <c r="AD678" s="163">
        <f t="shared" si="60"/>
        <v>1493238.1324372182</v>
      </c>
      <c r="AE678" s="163">
        <f t="shared" si="65"/>
        <v>1497676.2767386693</v>
      </c>
      <c r="AF678" s="163">
        <f t="shared" si="61"/>
        <v>4438.1443014512333</v>
      </c>
      <c r="AH678" s="165">
        <f t="shared" si="62"/>
        <v>0</v>
      </c>
      <c r="AI678" s="165">
        <f t="shared" si="63"/>
        <v>1</v>
      </c>
      <c r="AJ678" s="165">
        <f t="shared" si="64"/>
        <v>1</v>
      </c>
    </row>
    <row r="679" spans="1:36" x14ac:dyDescent="0.25">
      <c r="A679" s="47">
        <v>674</v>
      </c>
      <c r="C679" s="100">
        <v>5.7358771555044985E-3</v>
      </c>
      <c r="D679" s="100">
        <v>1.118154824114808E-2</v>
      </c>
      <c r="E679" s="100">
        <v>2.0101100751579448E-4</v>
      </c>
      <c r="F679" s="100">
        <v>0</v>
      </c>
      <c r="G679" s="100">
        <v>0.04</v>
      </c>
      <c r="H679" s="100">
        <v>3.7417663718882443E-2</v>
      </c>
      <c r="I679" s="100">
        <v>2.5496231708073913E-2</v>
      </c>
      <c r="J679" s="100">
        <v>7.1214038276825598E-3</v>
      </c>
      <c r="K679" s="100">
        <v>5.7682820038231775E-3</v>
      </c>
      <c r="L679" s="148">
        <v>92.438280187714923</v>
      </c>
      <c r="M679" s="148">
        <v>120</v>
      </c>
      <c r="N679" s="148">
        <v>548</v>
      </c>
      <c r="O679" s="148">
        <v>9132</v>
      </c>
      <c r="P679" s="148">
        <v>100</v>
      </c>
      <c r="Q679" s="148">
        <v>25</v>
      </c>
      <c r="R679" s="100">
        <v>0.85284381143498389</v>
      </c>
      <c r="S679" s="100">
        <v>0.71113819684686352</v>
      </c>
      <c r="T679" s="100">
        <v>1.0791179717307712E-3</v>
      </c>
      <c r="U679" s="100">
        <v>2.34541034503221E-4</v>
      </c>
      <c r="W679" s="148">
        <v>13.567494299036778</v>
      </c>
      <c r="X679" s="149">
        <v>519.48445902182391</v>
      </c>
      <c r="Y679" s="149">
        <v>13.578468286785567</v>
      </c>
      <c r="Z679" s="149">
        <v>662.42724304363742</v>
      </c>
      <c r="AA679" s="149">
        <v>1.0973987748789327E-2</v>
      </c>
      <c r="AB679" s="149">
        <v>142.94278402181351</v>
      </c>
      <c r="AD679" s="163">
        <f t="shared" si="60"/>
        <v>1356229.9454446558</v>
      </c>
      <c r="AE679" s="163">
        <f t="shared" si="65"/>
        <v>1357184.401435513</v>
      </c>
      <c r="AF679" s="163">
        <f t="shared" si="61"/>
        <v>954.45599085711922</v>
      </c>
      <c r="AH679" s="165">
        <f t="shared" si="62"/>
        <v>0</v>
      </c>
      <c r="AI679" s="165">
        <f t="shared" si="63"/>
        <v>1</v>
      </c>
      <c r="AJ679" s="165">
        <f t="shared" si="64"/>
        <v>1</v>
      </c>
    </row>
    <row r="680" spans="1:36" x14ac:dyDescent="0.25">
      <c r="A680" s="47">
        <v>675</v>
      </c>
      <c r="C680" s="100">
        <v>5.5387367791898123E-3</v>
      </c>
      <c r="D680" s="100">
        <v>1.0238887121484323E-2</v>
      </c>
      <c r="E680" s="100">
        <v>1.0276381393226064E-4</v>
      </c>
      <c r="F680" s="100">
        <v>0</v>
      </c>
      <c r="G680" s="100">
        <v>0.04</v>
      </c>
      <c r="H680" s="100">
        <v>3.7417663718882443E-2</v>
      </c>
      <c r="I680" s="100">
        <v>2.5496231708073913E-2</v>
      </c>
      <c r="J680" s="100">
        <v>7.1214038276825598E-3</v>
      </c>
      <c r="K680" s="100">
        <v>5.7682820038231775E-3</v>
      </c>
      <c r="L680" s="148">
        <v>92.438280187714923</v>
      </c>
      <c r="M680" s="148">
        <v>120</v>
      </c>
      <c r="N680" s="148">
        <v>548</v>
      </c>
      <c r="O680" s="148">
        <v>9132</v>
      </c>
      <c r="P680" s="148">
        <v>100</v>
      </c>
      <c r="Q680" s="148">
        <v>25</v>
      </c>
      <c r="R680" s="100">
        <v>0.77535318232440609</v>
      </c>
      <c r="S680" s="100">
        <v>0.9756187067379678</v>
      </c>
      <c r="T680" s="100">
        <v>0.18447698299343221</v>
      </c>
      <c r="U680" s="100">
        <v>2.2477151021022549E-2</v>
      </c>
      <c r="W680" s="148">
        <v>13.840991475813201</v>
      </c>
      <c r="X680" s="149">
        <v>544.60859048975806</v>
      </c>
      <c r="Y680" s="149">
        <v>13.876536847798809</v>
      </c>
      <c r="Z680" s="149">
        <v>607.19293244226981</v>
      </c>
      <c r="AA680" s="149">
        <v>3.5545371985607588E-2</v>
      </c>
      <c r="AB680" s="149">
        <v>62.58434195251175</v>
      </c>
      <c r="AD680" s="163">
        <f t="shared" si="60"/>
        <v>1383554.5389908303</v>
      </c>
      <c r="AE680" s="163">
        <f t="shared" si="65"/>
        <v>1387046.4918474385</v>
      </c>
      <c r="AF680" s="163">
        <f t="shared" si="61"/>
        <v>3491.9528566082472</v>
      </c>
      <c r="AH680" s="165">
        <f t="shared" si="62"/>
        <v>0</v>
      </c>
      <c r="AI680" s="165">
        <f t="shared" si="63"/>
        <v>1</v>
      </c>
      <c r="AJ680" s="165">
        <f t="shared" si="64"/>
        <v>1</v>
      </c>
    </row>
    <row r="681" spans="1:36" x14ac:dyDescent="0.25">
      <c r="A681" s="47">
        <v>676</v>
      </c>
      <c r="C681" s="100">
        <v>7.9926820810758414E-3</v>
      </c>
      <c r="D681" s="100">
        <v>1.2526488858417117E-2</v>
      </c>
      <c r="E681" s="100">
        <v>7.64728242906252E-5</v>
      </c>
      <c r="F681" s="100">
        <v>0</v>
      </c>
      <c r="G681" s="100">
        <v>0.04</v>
      </c>
      <c r="H681" s="100">
        <v>3.7417663718882443E-2</v>
      </c>
      <c r="I681" s="100">
        <v>2.5496231708073913E-2</v>
      </c>
      <c r="J681" s="100">
        <v>7.1214038276825598E-3</v>
      </c>
      <c r="K681" s="100">
        <v>5.7682820038231775E-3</v>
      </c>
      <c r="L681" s="148">
        <v>92.438280187714923</v>
      </c>
      <c r="M681" s="148">
        <v>120</v>
      </c>
      <c r="N681" s="148">
        <v>548</v>
      </c>
      <c r="O681" s="148">
        <v>9132</v>
      </c>
      <c r="P681" s="148">
        <v>100</v>
      </c>
      <c r="Q681" s="148">
        <v>25</v>
      </c>
      <c r="R681" s="100">
        <v>0.88551210827461158</v>
      </c>
      <c r="S681" s="100">
        <v>0.63524352888743807</v>
      </c>
      <c r="T681" s="100">
        <v>2.5181545910317474E-2</v>
      </c>
      <c r="U681" s="100">
        <v>9.6298613419736271E-9</v>
      </c>
      <c r="W681" s="148">
        <v>15.373618852812637</v>
      </c>
      <c r="X681" s="149">
        <v>439.10513330950528</v>
      </c>
      <c r="Y681" s="149">
        <v>15.404031619508267</v>
      </c>
      <c r="Z681" s="149">
        <v>592.19910427869183</v>
      </c>
      <c r="AA681" s="149">
        <v>3.0412766695629756E-2</v>
      </c>
      <c r="AB681" s="149">
        <v>153.09397096918656</v>
      </c>
      <c r="AD681" s="163">
        <f t="shared" si="60"/>
        <v>1536922.7801479541</v>
      </c>
      <c r="AE681" s="163">
        <f t="shared" si="65"/>
        <v>1539810.9628465481</v>
      </c>
      <c r="AF681" s="163">
        <f t="shared" si="61"/>
        <v>2888.1826985937892</v>
      </c>
      <c r="AH681" s="165">
        <f t="shared" si="62"/>
        <v>0</v>
      </c>
      <c r="AI681" s="165">
        <f t="shared" si="63"/>
        <v>1</v>
      </c>
      <c r="AJ681" s="165">
        <f t="shared" si="64"/>
        <v>1</v>
      </c>
    </row>
    <row r="682" spans="1:36" x14ac:dyDescent="0.25">
      <c r="A682" s="47">
        <v>677</v>
      </c>
      <c r="C682" s="100">
        <v>4.3536188414840526E-3</v>
      </c>
      <c r="D682" s="100">
        <v>1.41790475513206E-2</v>
      </c>
      <c r="E682" s="100">
        <v>2.1979881335087992E-4</v>
      </c>
      <c r="F682" s="100">
        <v>0</v>
      </c>
      <c r="G682" s="100">
        <v>0.04</v>
      </c>
      <c r="H682" s="100">
        <v>3.7417663718882443E-2</v>
      </c>
      <c r="I682" s="100">
        <v>2.5496231708073913E-2</v>
      </c>
      <c r="J682" s="100">
        <v>7.1214038276825598E-3</v>
      </c>
      <c r="K682" s="100">
        <v>5.7682820038231775E-3</v>
      </c>
      <c r="L682" s="148">
        <v>92.438280187714923</v>
      </c>
      <c r="M682" s="148">
        <v>120</v>
      </c>
      <c r="N682" s="148">
        <v>548</v>
      </c>
      <c r="O682" s="148">
        <v>9132</v>
      </c>
      <c r="P682" s="148">
        <v>100</v>
      </c>
      <c r="Q682" s="148">
        <v>25</v>
      </c>
      <c r="R682" s="100">
        <v>0.79501031683290291</v>
      </c>
      <c r="S682" s="100">
        <v>0.96109701575911477</v>
      </c>
      <c r="T682" s="100">
        <v>0.18963714387752106</v>
      </c>
      <c r="U682" s="100">
        <v>3.5740436969846572E-2</v>
      </c>
      <c r="W682" s="148">
        <v>13.774347203361282</v>
      </c>
      <c r="X682" s="149">
        <v>468.18584173173406</v>
      </c>
      <c r="Y682" s="149">
        <v>13.80339308310448</v>
      </c>
      <c r="Z682" s="149">
        <v>601.09377342436278</v>
      </c>
      <c r="AA682" s="149">
        <v>2.9045879743197389E-2</v>
      </c>
      <c r="AB682" s="149">
        <v>132.90793169262872</v>
      </c>
      <c r="AD682" s="163">
        <f t="shared" si="60"/>
        <v>1376966.5344943965</v>
      </c>
      <c r="AE682" s="163">
        <f t="shared" si="65"/>
        <v>1379738.2145370236</v>
      </c>
      <c r="AF682" s="163">
        <f t="shared" si="61"/>
        <v>2771.6800426271102</v>
      </c>
      <c r="AH682" s="165">
        <f t="shared" si="62"/>
        <v>0</v>
      </c>
      <c r="AI682" s="165">
        <f t="shared" si="63"/>
        <v>1</v>
      </c>
      <c r="AJ682" s="165">
        <f t="shared" si="64"/>
        <v>1</v>
      </c>
    </row>
    <row r="683" spans="1:36" x14ac:dyDescent="0.25">
      <c r="A683" s="47">
        <v>678</v>
      </c>
      <c r="C683" s="100">
        <v>6.7682512765702141E-3</v>
      </c>
      <c r="D683" s="100">
        <v>1.1057882938834973E-2</v>
      </c>
      <c r="E683" s="100">
        <v>2.9157061704088161E-4</v>
      </c>
      <c r="F683" s="100">
        <v>0</v>
      </c>
      <c r="G683" s="100">
        <v>0.04</v>
      </c>
      <c r="H683" s="100">
        <v>3.7417663718882443E-2</v>
      </c>
      <c r="I683" s="100">
        <v>2.5496231708073913E-2</v>
      </c>
      <c r="J683" s="100">
        <v>7.1214038276825598E-3</v>
      </c>
      <c r="K683" s="100">
        <v>5.7682820038231775E-3</v>
      </c>
      <c r="L683" s="148">
        <v>92.438280187714923</v>
      </c>
      <c r="M683" s="148">
        <v>120</v>
      </c>
      <c r="N683" s="148">
        <v>548</v>
      </c>
      <c r="O683" s="148">
        <v>9132</v>
      </c>
      <c r="P683" s="148">
        <v>100</v>
      </c>
      <c r="Q683" s="148">
        <v>25</v>
      </c>
      <c r="R683" s="100">
        <v>0.73569809229720462</v>
      </c>
      <c r="S683" s="100">
        <v>0.72316852076745164</v>
      </c>
      <c r="T683" s="100">
        <v>0.19925962549200552</v>
      </c>
      <c r="U683" s="100">
        <v>6.4771766019202978E-5</v>
      </c>
      <c r="W683" s="148">
        <v>15.231004302338292</v>
      </c>
      <c r="X683" s="149">
        <v>461.72510000831772</v>
      </c>
      <c r="Y683" s="149">
        <v>15.265573168290782</v>
      </c>
      <c r="Z683" s="149">
        <v>593.69073899505986</v>
      </c>
      <c r="AA683" s="149">
        <v>3.4568865952490313E-2</v>
      </c>
      <c r="AB683" s="149">
        <v>131.96563898674214</v>
      </c>
      <c r="AD683" s="163">
        <f t="shared" si="60"/>
        <v>1522638.7051338209</v>
      </c>
      <c r="AE683" s="163">
        <f t="shared" si="65"/>
        <v>1525963.626090083</v>
      </c>
      <c r="AF683" s="163">
        <f t="shared" si="61"/>
        <v>3324.9209562622891</v>
      </c>
      <c r="AH683" s="165">
        <f t="shared" si="62"/>
        <v>0</v>
      </c>
      <c r="AI683" s="165">
        <f t="shared" si="63"/>
        <v>1</v>
      </c>
      <c r="AJ683" s="165">
        <f t="shared" si="64"/>
        <v>1</v>
      </c>
    </row>
    <row r="684" spans="1:36" x14ac:dyDescent="0.25">
      <c r="A684" s="47">
        <v>679</v>
      </c>
      <c r="C684" s="100">
        <v>4.3518433632560262E-3</v>
      </c>
      <c r="D684" s="100">
        <v>1.3357925729828524E-2</v>
      </c>
      <c r="E684" s="100">
        <v>2.6266599541644733E-5</v>
      </c>
      <c r="F684" s="100">
        <v>0</v>
      </c>
      <c r="G684" s="100">
        <v>0.04</v>
      </c>
      <c r="H684" s="100">
        <v>3.7417663718882443E-2</v>
      </c>
      <c r="I684" s="100">
        <v>2.5496231708073913E-2</v>
      </c>
      <c r="J684" s="100">
        <v>7.1214038276825598E-3</v>
      </c>
      <c r="K684" s="100">
        <v>5.7682820038231775E-3</v>
      </c>
      <c r="L684" s="148">
        <v>92.438280187714923</v>
      </c>
      <c r="M684" s="148">
        <v>120</v>
      </c>
      <c r="N684" s="148">
        <v>548</v>
      </c>
      <c r="O684" s="148">
        <v>9132</v>
      </c>
      <c r="P684" s="148">
        <v>100</v>
      </c>
      <c r="Q684" s="148">
        <v>25</v>
      </c>
      <c r="R684" s="100">
        <v>0.51224518202644564</v>
      </c>
      <c r="S684" s="100">
        <v>0.45939533116227632</v>
      </c>
      <c r="T684" s="100">
        <v>0.29770105042454809</v>
      </c>
      <c r="U684" s="100">
        <v>9.2275904062102563E-4</v>
      </c>
      <c r="W684" s="148">
        <v>14.765220700022471</v>
      </c>
      <c r="X684" s="149">
        <v>623.35951297710551</v>
      </c>
      <c r="Y684" s="149">
        <v>14.804894880440324</v>
      </c>
      <c r="Z684" s="149">
        <v>631.05553614684754</v>
      </c>
      <c r="AA684" s="149">
        <v>3.9674180417852867E-2</v>
      </c>
      <c r="AB684" s="149">
        <v>7.696023169742034</v>
      </c>
      <c r="AD684" s="163">
        <f t="shared" si="60"/>
        <v>1475898.71048927</v>
      </c>
      <c r="AE684" s="163">
        <f t="shared" si="65"/>
        <v>1479858.4325078856</v>
      </c>
      <c r="AF684" s="163">
        <f t="shared" si="61"/>
        <v>3959.7220186155446</v>
      </c>
      <c r="AH684" s="165">
        <f t="shared" si="62"/>
        <v>0</v>
      </c>
      <c r="AI684" s="165">
        <f t="shared" si="63"/>
        <v>1</v>
      </c>
      <c r="AJ684" s="165">
        <f t="shared" si="64"/>
        <v>1</v>
      </c>
    </row>
    <row r="685" spans="1:36" x14ac:dyDescent="0.25">
      <c r="A685" s="47">
        <v>680</v>
      </c>
      <c r="C685" s="100">
        <v>8.6300848359720517E-3</v>
      </c>
      <c r="D685" s="100">
        <v>1.276055064773729E-2</v>
      </c>
      <c r="E685" s="100">
        <v>2.0605483032154481E-4</v>
      </c>
      <c r="F685" s="100">
        <v>0</v>
      </c>
      <c r="G685" s="100">
        <v>0.04</v>
      </c>
      <c r="H685" s="100">
        <v>3.7417663718882443E-2</v>
      </c>
      <c r="I685" s="100">
        <v>2.5496231708073913E-2</v>
      </c>
      <c r="J685" s="100">
        <v>7.1214038276825598E-3</v>
      </c>
      <c r="K685" s="100">
        <v>5.7682820038231775E-3</v>
      </c>
      <c r="L685" s="148">
        <v>92.438280187714923</v>
      </c>
      <c r="M685" s="148">
        <v>120</v>
      </c>
      <c r="N685" s="148">
        <v>548</v>
      </c>
      <c r="O685" s="148">
        <v>9132</v>
      </c>
      <c r="P685" s="148">
        <v>100</v>
      </c>
      <c r="Q685" s="148">
        <v>25</v>
      </c>
      <c r="R685" s="100">
        <v>0.78471112444622315</v>
      </c>
      <c r="S685" s="100">
        <v>0.33528896627772264</v>
      </c>
      <c r="T685" s="100">
        <v>0.97604598502256468</v>
      </c>
      <c r="U685" s="100">
        <v>0.64422088274479572</v>
      </c>
      <c r="W685" s="148">
        <v>14.060727017374315</v>
      </c>
      <c r="X685" s="149">
        <v>654.68508056798601</v>
      </c>
      <c r="Y685" s="149">
        <v>14.055735770380032</v>
      </c>
      <c r="Z685" s="149">
        <v>862.61786644534618</v>
      </c>
      <c r="AA685" s="149">
        <v>-4.9912469942832161E-3</v>
      </c>
      <c r="AB685" s="149">
        <v>207.93278587736017</v>
      </c>
      <c r="AD685" s="163">
        <f t="shared" si="60"/>
        <v>1405418.0166568635</v>
      </c>
      <c r="AE685" s="163">
        <f t="shared" si="65"/>
        <v>1404710.9591715578</v>
      </c>
      <c r="AF685" s="163">
        <f t="shared" si="61"/>
        <v>-707.05748530568178</v>
      </c>
      <c r="AH685" s="165">
        <f t="shared" si="62"/>
        <v>1</v>
      </c>
      <c r="AI685" s="165">
        <f t="shared" si="63"/>
        <v>0</v>
      </c>
      <c r="AJ685" s="165">
        <f t="shared" si="64"/>
        <v>0</v>
      </c>
    </row>
    <row r="686" spans="1:36" x14ac:dyDescent="0.25">
      <c r="A686" s="47">
        <v>681</v>
      </c>
      <c r="C686" s="100">
        <v>7.8672292415896683E-3</v>
      </c>
      <c r="D686" s="100">
        <v>1.300988193599828E-2</v>
      </c>
      <c r="E686" s="100">
        <v>1.3439246055968468E-4</v>
      </c>
      <c r="F686" s="100">
        <v>0</v>
      </c>
      <c r="G686" s="100">
        <v>0.04</v>
      </c>
      <c r="H686" s="100">
        <v>3.7417663718882443E-2</v>
      </c>
      <c r="I686" s="100">
        <v>2.5496231708073913E-2</v>
      </c>
      <c r="J686" s="100">
        <v>7.1214038276825598E-3</v>
      </c>
      <c r="K686" s="100">
        <v>5.7682820038231775E-3</v>
      </c>
      <c r="L686" s="148">
        <v>92.438280187714923</v>
      </c>
      <c r="M686" s="148">
        <v>120</v>
      </c>
      <c r="N686" s="148">
        <v>548</v>
      </c>
      <c r="O686" s="148">
        <v>9132</v>
      </c>
      <c r="P686" s="148">
        <v>100</v>
      </c>
      <c r="Q686" s="148">
        <v>25</v>
      </c>
      <c r="R686" s="100">
        <v>0.56599322691019893</v>
      </c>
      <c r="S686" s="100">
        <v>0.96895901676212914</v>
      </c>
      <c r="T686" s="100">
        <v>0.1775188987970592</v>
      </c>
      <c r="U686" s="100">
        <v>2.3728030444869194E-2</v>
      </c>
      <c r="W686" s="148">
        <v>14.870964204484855</v>
      </c>
      <c r="X686" s="149">
        <v>461.97651485008515</v>
      </c>
      <c r="Y686" s="149">
        <v>14.908834098837501</v>
      </c>
      <c r="Z686" s="149">
        <v>597.89332227351008</v>
      </c>
      <c r="AA686" s="149">
        <v>3.7869894352645872E-2</v>
      </c>
      <c r="AB686" s="149">
        <v>135.91680742342493</v>
      </c>
      <c r="AD686" s="163">
        <f t="shared" si="60"/>
        <v>1486634.4439336355</v>
      </c>
      <c r="AE686" s="163">
        <f t="shared" si="65"/>
        <v>1490285.5165614765</v>
      </c>
      <c r="AF686" s="163">
        <f t="shared" si="61"/>
        <v>3651.0726278411621</v>
      </c>
      <c r="AH686" s="165">
        <f t="shared" si="62"/>
        <v>0</v>
      </c>
      <c r="AI686" s="165">
        <f t="shared" si="63"/>
        <v>1</v>
      </c>
      <c r="AJ686" s="165">
        <f t="shared" si="64"/>
        <v>1</v>
      </c>
    </row>
    <row r="687" spans="1:36" x14ac:dyDescent="0.25">
      <c r="A687" s="47">
        <v>682</v>
      </c>
      <c r="C687" s="100">
        <v>5.0504630741166233E-3</v>
      </c>
      <c r="D687" s="100">
        <v>1.5379653276051619E-2</v>
      </c>
      <c r="E687" s="100">
        <v>3.6225341158898745E-5</v>
      </c>
      <c r="F687" s="100">
        <v>0</v>
      </c>
      <c r="G687" s="100">
        <v>0.04</v>
      </c>
      <c r="H687" s="100">
        <v>3.7417663718882443E-2</v>
      </c>
      <c r="I687" s="100">
        <v>2.5496231708073913E-2</v>
      </c>
      <c r="J687" s="100">
        <v>7.1214038276825598E-3</v>
      </c>
      <c r="K687" s="100">
        <v>5.7682820038231775E-3</v>
      </c>
      <c r="L687" s="148">
        <v>92.438280187714923</v>
      </c>
      <c r="M687" s="148">
        <v>120</v>
      </c>
      <c r="N687" s="148">
        <v>548</v>
      </c>
      <c r="O687" s="148">
        <v>9132</v>
      </c>
      <c r="P687" s="148">
        <v>100</v>
      </c>
      <c r="Q687" s="148">
        <v>25</v>
      </c>
      <c r="R687" s="100">
        <v>0.68999502716525729</v>
      </c>
      <c r="S687" s="100">
        <v>0.66877810371597024</v>
      </c>
      <c r="T687" s="100">
        <v>0.95783755833724027</v>
      </c>
      <c r="U687" s="100">
        <v>0.92289843273197314</v>
      </c>
      <c r="W687" s="148">
        <v>15.235175428919414</v>
      </c>
      <c r="X687" s="149">
        <v>553.24597693012231</v>
      </c>
      <c r="Y687" s="149">
        <v>15.311145737507605</v>
      </c>
      <c r="Z687" s="149">
        <v>605.82897465592407</v>
      </c>
      <c r="AA687" s="149">
        <v>7.5970308588191315E-2</v>
      </c>
      <c r="AB687" s="149">
        <v>52.582997725801761</v>
      </c>
      <c r="AD687" s="163">
        <f t="shared" si="60"/>
        <v>1522964.2969150112</v>
      </c>
      <c r="AE687" s="163">
        <f t="shared" si="65"/>
        <v>1530508.7447761046</v>
      </c>
      <c r="AF687" s="163">
        <f t="shared" si="61"/>
        <v>7544.4478610933302</v>
      </c>
      <c r="AH687" s="165">
        <f t="shared" si="62"/>
        <v>0</v>
      </c>
      <c r="AI687" s="165">
        <f t="shared" si="63"/>
        <v>1</v>
      </c>
      <c r="AJ687" s="165">
        <f t="shared" si="64"/>
        <v>1</v>
      </c>
    </row>
    <row r="688" spans="1:36" x14ac:dyDescent="0.25">
      <c r="A688" s="47">
        <v>683</v>
      </c>
      <c r="C688" s="100">
        <v>4.5361789172300836E-3</v>
      </c>
      <c r="D688" s="100">
        <v>1.2318083823316561E-2</v>
      </c>
      <c r="E688" s="100">
        <v>2.0020650338514745E-4</v>
      </c>
      <c r="F688" s="100">
        <v>0</v>
      </c>
      <c r="G688" s="100">
        <v>0.04</v>
      </c>
      <c r="H688" s="100">
        <v>3.7417663718882443E-2</v>
      </c>
      <c r="I688" s="100">
        <v>2.5496231708073913E-2</v>
      </c>
      <c r="J688" s="100">
        <v>7.1214038276825598E-3</v>
      </c>
      <c r="K688" s="100">
        <v>5.7682820038231775E-3</v>
      </c>
      <c r="L688" s="148">
        <v>92.438280187714923</v>
      </c>
      <c r="M688" s="148">
        <v>120</v>
      </c>
      <c r="N688" s="148">
        <v>548</v>
      </c>
      <c r="O688" s="148">
        <v>9132</v>
      </c>
      <c r="P688" s="148">
        <v>100</v>
      </c>
      <c r="Q688" s="148">
        <v>25</v>
      </c>
      <c r="R688" s="100">
        <v>0.42331511504160302</v>
      </c>
      <c r="S688" s="100">
        <v>0.3238635564385951</v>
      </c>
      <c r="T688" s="100">
        <v>0.6197982753258533</v>
      </c>
      <c r="U688" s="100">
        <v>2.5468633585561335E-4</v>
      </c>
      <c r="W688" s="148">
        <v>14.801579295233269</v>
      </c>
      <c r="X688" s="149">
        <v>622.16465308763952</v>
      </c>
      <c r="Y688" s="149">
        <v>14.86923099461395</v>
      </c>
      <c r="Z688" s="149">
        <v>613.28445331680052</v>
      </c>
      <c r="AA688" s="149">
        <v>6.7651699380681052E-2</v>
      </c>
      <c r="AB688" s="149">
        <v>-8.880199770838999</v>
      </c>
      <c r="AD688" s="163">
        <f t="shared" si="60"/>
        <v>1479535.7648702392</v>
      </c>
      <c r="AE688" s="163">
        <f t="shared" si="65"/>
        <v>1486309.8150080782</v>
      </c>
      <c r="AF688" s="163">
        <f t="shared" si="61"/>
        <v>6774.0501378389436</v>
      </c>
      <c r="AH688" s="165">
        <f t="shared" si="62"/>
        <v>0</v>
      </c>
      <c r="AI688" s="165">
        <f t="shared" si="63"/>
        <v>1</v>
      </c>
      <c r="AJ688" s="165">
        <f t="shared" si="64"/>
        <v>1</v>
      </c>
    </row>
    <row r="689" spans="1:36" x14ac:dyDescent="0.25">
      <c r="A689" s="47">
        <v>684</v>
      </c>
      <c r="C689" s="100">
        <v>5.9692686038768095E-3</v>
      </c>
      <c r="D689" s="100">
        <v>1.514718133701265E-2</v>
      </c>
      <c r="E689" s="100">
        <v>8.4574084879829314E-5</v>
      </c>
      <c r="F689" s="100">
        <v>0</v>
      </c>
      <c r="G689" s="100">
        <v>0.04</v>
      </c>
      <c r="H689" s="100">
        <v>3.7417663718882443E-2</v>
      </c>
      <c r="I689" s="100">
        <v>2.5496231708073913E-2</v>
      </c>
      <c r="J689" s="100">
        <v>7.1214038276825598E-3</v>
      </c>
      <c r="K689" s="100">
        <v>5.7682820038231775E-3</v>
      </c>
      <c r="L689" s="148">
        <v>92.438280187714923</v>
      </c>
      <c r="M689" s="148">
        <v>120</v>
      </c>
      <c r="N689" s="148">
        <v>548</v>
      </c>
      <c r="O689" s="148">
        <v>9132</v>
      </c>
      <c r="P689" s="148">
        <v>100</v>
      </c>
      <c r="Q689" s="148">
        <v>25</v>
      </c>
      <c r="R689" s="100">
        <v>0.77183054762111358</v>
      </c>
      <c r="S689" s="100">
        <v>0.99502679879832368</v>
      </c>
      <c r="T689" s="100">
        <v>5.0932198142552871E-4</v>
      </c>
      <c r="U689" s="100">
        <v>0.86600893718208605</v>
      </c>
      <c r="W689" s="148">
        <v>13.555016689130449</v>
      </c>
      <c r="X689" s="149">
        <v>479.92998916394242</v>
      </c>
      <c r="Y689" s="149">
        <v>13.592499067760537</v>
      </c>
      <c r="Z689" s="149">
        <v>605.17447929497541</v>
      </c>
      <c r="AA689" s="149">
        <v>3.7482378630087965E-2</v>
      </c>
      <c r="AB689" s="149">
        <v>125.24449013103299</v>
      </c>
      <c r="AD689" s="163">
        <f t="shared" si="60"/>
        <v>1355021.738923881</v>
      </c>
      <c r="AE689" s="163">
        <f t="shared" si="65"/>
        <v>1358644.7322967586</v>
      </c>
      <c r="AF689" s="163">
        <f t="shared" si="61"/>
        <v>3622.9933728777632</v>
      </c>
      <c r="AH689" s="165">
        <f t="shared" si="62"/>
        <v>0</v>
      </c>
      <c r="AI689" s="165">
        <f t="shared" si="63"/>
        <v>1</v>
      </c>
      <c r="AJ689" s="165">
        <f t="shared" si="64"/>
        <v>1</v>
      </c>
    </row>
    <row r="690" spans="1:36" x14ac:dyDescent="0.25">
      <c r="A690" s="47">
        <v>685</v>
      </c>
      <c r="C690" s="100">
        <v>5.5931939884925619E-3</v>
      </c>
      <c r="D690" s="100">
        <v>1.1173314320702316E-2</v>
      </c>
      <c r="E690" s="100">
        <v>3.0524651706387296E-4</v>
      </c>
      <c r="F690" s="100">
        <v>0</v>
      </c>
      <c r="G690" s="100">
        <v>0.04</v>
      </c>
      <c r="H690" s="100">
        <v>3.7417663718882443E-2</v>
      </c>
      <c r="I690" s="100">
        <v>2.5496231708073913E-2</v>
      </c>
      <c r="J690" s="100">
        <v>7.1214038276825598E-3</v>
      </c>
      <c r="K690" s="100">
        <v>5.7682820038231775E-3</v>
      </c>
      <c r="L690" s="148">
        <v>92.438280187714923</v>
      </c>
      <c r="M690" s="148">
        <v>120</v>
      </c>
      <c r="N690" s="148">
        <v>548</v>
      </c>
      <c r="O690" s="148">
        <v>9132</v>
      </c>
      <c r="P690" s="148">
        <v>100</v>
      </c>
      <c r="Q690" s="148">
        <v>25</v>
      </c>
      <c r="R690" s="100">
        <v>0.67270298287578878</v>
      </c>
      <c r="S690" s="100">
        <v>0.27407141097906923</v>
      </c>
      <c r="T690" s="100">
        <v>0.11635031675980381</v>
      </c>
      <c r="U690" s="100">
        <v>9.3212541158056459E-8</v>
      </c>
      <c r="W690" s="148">
        <v>14.620306355453209</v>
      </c>
      <c r="X690" s="149">
        <v>483.59221320498926</v>
      </c>
      <c r="Y690" s="149">
        <v>14.663937487111742</v>
      </c>
      <c r="Z690" s="149">
        <v>600.32691948304353</v>
      </c>
      <c r="AA690" s="149">
        <v>4.3631131658532496E-2</v>
      </c>
      <c r="AB690" s="149">
        <v>116.73470627805426</v>
      </c>
      <c r="AD690" s="163">
        <f t="shared" si="60"/>
        <v>1461547.043332116</v>
      </c>
      <c r="AE690" s="163">
        <f t="shared" si="65"/>
        <v>1465793.4217916911</v>
      </c>
      <c r="AF690" s="163">
        <f t="shared" si="61"/>
        <v>4246.3784595751949</v>
      </c>
      <c r="AH690" s="165">
        <f t="shared" si="62"/>
        <v>0</v>
      </c>
      <c r="AI690" s="165">
        <f t="shared" si="63"/>
        <v>1</v>
      </c>
      <c r="AJ690" s="165">
        <f t="shared" si="64"/>
        <v>1</v>
      </c>
    </row>
    <row r="691" spans="1:36" x14ac:dyDescent="0.25">
      <c r="A691" s="47">
        <v>686</v>
      </c>
      <c r="C691" s="100">
        <v>5.7835036681798124E-3</v>
      </c>
      <c r="D691" s="100">
        <v>1.1010351847213181E-2</v>
      </c>
      <c r="E691" s="100">
        <v>6.1203100194535994E-5</v>
      </c>
      <c r="F691" s="100">
        <v>0</v>
      </c>
      <c r="G691" s="100">
        <v>0.04</v>
      </c>
      <c r="H691" s="100">
        <v>3.7417663718882443E-2</v>
      </c>
      <c r="I691" s="100">
        <v>2.5496231708073913E-2</v>
      </c>
      <c r="J691" s="100">
        <v>7.1214038276825598E-3</v>
      </c>
      <c r="K691" s="100">
        <v>5.7682820038231775E-3</v>
      </c>
      <c r="L691" s="148">
        <v>92.438280187714923</v>
      </c>
      <c r="M691" s="148">
        <v>120</v>
      </c>
      <c r="N691" s="148">
        <v>548</v>
      </c>
      <c r="O691" s="148">
        <v>9132</v>
      </c>
      <c r="P691" s="148">
        <v>100</v>
      </c>
      <c r="Q691" s="148">
        <v>25</v>
      </c>
      <c r="R691" s="100">
        <v>0.79785596360265532</v>
      </c>
      <c r="S691" s="100">
        <v>0.90769490947884846</v>
      </c>
      <c r="T691" s="100">
        <v>5.5061187299508575E-3</v>
      </c>
      <c r="U691" s="100">
        <v>3.8361365968010133E-4</v>
      </c>
      <c r="W691" s="148">
        <v>14.529213395088906</v>
      </c>
      <c r="X691" s="149">
        <v>472.55780976852429</v>
      </c>
      <c r="Y691" s="149">
        <v>14.552028558902068</v>
      </c>
      <c r="Z691" s="149">
        <v>597.58132771705289</v>
      </c>
      <c r="AA691" s="149">
        <v>2.2815163813161732E-2</v>
      </c>
      <c r="AB691" s="149">
        <v>125.02351794852859</v>
      </c>
      <c r="AD691" s="163">
        <f t="shared" si="60"/>
        <v>1452448.7816991222</v>
      </c>
      <c r="AE691" s="163">
        <f t="shared" si="65"/>
        <v>1454605.2745624897</v>
      </c>
      <c r="AF691" s="163">
        <f t="shared" si="61"/>
        <v>2156.4928633676445</v>
      </c>
      <c r="AH691" s="165">
        <f t="shared" si="62"/>
        <v>0</v>
      </c>
      <c r="AI691" s="165">
        <f t="shared" si="63"/>
        <v>1</v>
      </c>
      <c r="AJ691" s="165">
        <f t="shared" si="64"/>
        <v>1</v>
      </c>
    </row>
    <row r="692" spans="1:36" x14ac:dyDescent="0.25">
      <c r="A692" s="47">
        <v>687</v>
      </c>
      <c r="C692" s="100">
        <v>4.2882483923368702E-3</v>
      </c>
      <c r="D692" s="100">
        <v>1.1703642990341545E-2</v>
      </c>
      <c r="E692" s="100">
        <v>3.6619262496095928E-4</v>
      </c>
      <c r="F692" s="100">
        <v>0</v>
      </c>
      <c r="G692" s="100">
        <v>0.04</v>
      </c>
      <c r="H692" s="100">
        <v>3.7417663718882443E-2</v>
      </c>
      <c r="I692" s="100">
        <v>2.5496231708073913E-2</v>
      </c>
      <c r="J692" s="100">
        <v>7.1214038276825598E-3</v>
      </c>
      <c r="K692" s="100">
        <v>5.7682820038231775E-3</v>
      </c>
      <c r="L692" s="148">
        <v>92.438280187714923</v>
      </c>
      <c r="M692" s="148">
        <v>120</v>
      </c>
      <c r="N692" s="148">
        <v>548</v>
      </c>
      <c r="O692" s="148">
        <v>9132</v>
      </c>
      <c r="P692" s="148">
        <v>100</v>
      </c>
      <c r="Q692" s="148">
        <v>25</v>
      </c>
      <c r="R692" s="100">
        <v>0.77276223685270395</v>
      </c>
      <c r="S692" s="100">
        <v>0.76223369326961476</v>
      </c>
      <c r="T692" s="100">
        <v>0.8424109797629038</v>
      </c>
      <c r="U692" s="100">
        <v>2.4939510748604552E-5</v>
      </c>
      <c r="W692" s="148">
        <v>14.002395095252949</v>
      </c>
      <c r="X692" s="149">
        <v>498.28305588447245</v>
      </c>
      <c r="Y692" s="149">
        <v>14.028619368932167</v>
      </c>
      <c r="Z692" s="149">
        <v>612.55792380059427</v>
      </c>
      <c r="AA692" s="149">
        <v>2.6224273679218868E-2</v>
      </c>
      <c r="AB692" s="149">
        <v>114.27486791612182</v>
      </c>
      <c r="AD692" s="163">
        <f t="shared" si="60"/>
        <v>1399741.2264694104</v>
      </c>
      <c r="AE692" s="163">
        <f t="shared" si="65"/>
        <v>1402249.3789694163</v>
      </c>
      <c r="AF692" s="163">
        <f t="shared" si="61"/>
        <v>2508.152500005765</v>
      </c>
      <c r="AH692" s="165">
        <f t="shared" si="62"/>
        <v>0</v>
      </c>
      <c r="AI692" s="165">
        <f t="shared" si="63"/>
        <v>1</v>
      </c>
      <c r="AJ692" s="165">
        <f t="shared" si="64"/>
        <v>1</v>
      </c>
    </row>
    <row r="693" spans="1:36" x14ac:dyDescent="0.25">
      <c r="A693" s="47">
        <v>688</v>
      </c>
      <c r="C693" s="100">
        <v>7.1064612201442445E-3</v>
      </c>
      <c r="D693" s="100">
        <v>1.3259108308388945E-2</v>
      </c>
      <c r="E693" s="100">
        <v>3.6151881291823784E-4</v>
      </c>
      <c r="F693" s="100">
        <v>0</v>
      </c>
      <c r="G693" s="100">
        <v>0.04</v>
      </c>
      <c r="H693" s="100">
        <v>3.7417663718882443E-2</v>
      </c>
      <c r="I693" s="100">
        <v>2.5496231708073913E-2</v>
      </c>
      <c r="J693" s="100">
        <v>7.1214038276825598E-3</v>
      </c>
      <c r="K693" s="100">
        <v>5.7682820038231775E-3</v>
      </c>
      <c r="L693" s="148">
        <v>92.438280187714923</v>
      </c>
      <c r="M693" s="148">
        <v>120</v>
      </c>
      <c r="N693" s="148">
        <v>548</v>
      </c>
      <c r="O693" s="148">
        <v>9132</v>
      </c>
      <c r="P693" s="148">
        <v>100</v>
      </c>
      <c r="Q693" s="148">
        <v>25</v>
      </c>
      <c r="R693" s="100">
        <v>0.43809641654063763</v>
      </c>
      <c r="S693" s="100">
        <v>0.99821618791763411</v>
      </c>
      <c r="T693" s="100">
        <v>0.24968174260967455</v>
      </c>
      <c r="U693" s="100">
        <v>2.8804224467443595E-4</v>
      </c>
      <c r="W693" s="148">
        <v>14.193529369035552</v>
      </c>
      <c r="X693" s="149">
        <v>586.64304045370909</v>
      </c>
      <c r="Y693" s="149">
        <v>14.250265017471976</v>
      </c>
      <c r="Z693" s="149">
        <v>611.70375024682744</v>
      </c>
      <c r="AA693" s="149">
        <v>5.6735648436424313E-2</v>
      </c>
      <c r="AB693" s="149">
        <v>25.060709793118349</v>
      </c>
      <c r="AD693" s="163">
        <f t="shared" si="60"/>
        <v>1418766.2938631014</v>
      </c>
      <c r="AE693" s="163">
        <f t="shared" si="65"/>
        <v>1424414.7979969508</v>
      </c>
      <c r="AF693" s="163">
        <f t="shared" si="61"/>
        <v>5648.5041338493138</v>
      </c>
      <c r="AH693" s="165">
        <f t="shared" si="62"/>
        <v>0</v>
      </c>
      <c r="AI693" s="165">
        <f t="shared" si="63"/>
        <v>1</v>
      </c>
      <c r="AJ693" s="165">
        <f t="shared" si="64"/>
        <v>1</v>
      </c>
    </row>
    <row r="694" spans="1:36" x14ac:dyDescent="0.25">
      <c r="A694" s="47">
        <v>689</v>
      </c>
      <c r="C694" s="100">
        <v>4.1118259016421832E-3</v>
      </c>
      <c r="D694" s="100">
        <v>1.2124670231745349E-2</v>
      </c>
      <c r="E694" s="100">
        <v>1.4731167314108173E-4</v>
      </c>
      <c r="F694" s="100">
        <v>0</v>
      </c>
      <c r="G694" s="100">
        <v>0.04</v>
      </c>
      <c r="H694" s="100">
        <v>3.7417663718882443E-2</v>
      </c>
      <c r="I694" s="100">
        <v>2.5496231708073913E-2</v>
      </c>
      <c r="J694" s="100">
        <v>7.1214038276825598E-3</v>
      </c>
      <c r="K694" s="100">
        <v>5.7682820038231775E-3</v>
      </c>
      <c r="L694" s="148">
        <v>92.438280187714923</v>
      </c>
      <c r="M694" s="148">
        <v>120</v>
      </c>
      <c r="N694" s="148">
        <v>548</v>
      </c>
      <c r="O694" s="148">
        <v>9132</v>
      </c>
      <c r="P694" s="148">
        <v>100</v>
      </c>
      <c r="Q694" s="148">
        <v>25</v>
      </c>
      <c r="R694" s="100">
        <v>0.78901681011530633</v>
      </c>
      <c r="S694" s="100">
        <v>0.13260846873569607</v>
      </c>
      <c r="T694" s="100">
        <v>8.9777809841533107E-2</v>
      </c>
      <c r="U694" s="100">
        <v>0.85124644531480542</v>
      </c>
      <c r="W694" s="148">
        <v>15.063178663496563</v>
      </c>
      <c r="X694" s="149">
        <v>527.48577930980093</v>
      </c>
      <c r="Y694" s="149">
        <v>15.110372778003644</v>
      </c>
      <c r="Z694" s="149">
        <v>626.0768673078328</v>
      </c>
      <c r="AA694" s="149">
        <v>4.7194114507080442E-2</v>
      </c>
      <c r="AB694" s="149">
        <v>98.591087998031867</v>
      </c>
      <c r="AD694" s="163">
        <f t="shared" si="60"/>
        <v>1505790.3805703465</v>
      </c>
      <c r="AE694" s="163">
        <f t="shared" si="65"/>
        <v>1510411.2009330567</v>
      </c>
      <c r="AF694" s="163">
        <f t="shared" si="61"/>
        <v>4620.820362710012</v>
      </c>
      <c r="AH694" s="165">
        <f t="shared" si="62"/>
        <v>0</v>
      </c>
      <c r="AI694" s="165">
        <f t="shared" si="63"/>
        <v>1</v>
      </c>
      <c r="AJ694" s="165">
        <f t="shared" si="64"/>
        <v>1</v>
      </c>
    </row>
    <row r="695" spans="1:36" x14ac:dyDescent="0.25">
      <c r="A695" s="47">
        <v>690</v>
      </c>
      <c r="C695" s="100">
        <v>7.6955392829840541E-3</v>
      </c>
      <c r="D695" s="100">
        <v>9.801602552918719E-3</v>
      </c>
      <c r="E695" s="100">
        <v>1.3368208851336239E-5</v>
      </c>
      <c r="F695" s="100">
        <v>0</v>
      </c>
      <c r="G695" s="100">
        <v>0.04</v>
      </c>
      <c r="H695" s="100">
        <v>3.7417663718882443E-2</v>
      </c>
      <c r="I695" s="100">
        <v>2.5496231708073913E-2</v>
      </c>
      <c r="J695" s="100">
        <v>7.1214038276825598E-3</v>
      </c>
      <c r="K695" s="100">
        <v>5.7682820038231775E-3</v>
      </c>
      <c r="L695" s="148">
        <v>92.438280187714923</v>
      </c>
      <c r="M695" s="148">
        <v>120</v>
      </c>
      <c r="N695" s="148">
        <v>548</v>
      </c>
      <c r="O695" s="148">
        <v>9132</v>
      </c>
      <c r="P695" s="148">
        <v>100</v>
      </c>
      <c r="Q695" s="148">
        <v>25</v>
      </c>
      <c r="R695" s="100">
        <v>0.81876999010087781</v>
      </c>
      <c r="S695" s="100">
        <v>0.99508206769316621</v>
      </c>
      <c r="T695" s="100">
        <v>0.75072334426982568</v>
      </c>
      <c r="U695" s="100">
        <v>0.38779700277888951</v>
      </c>
      <c r="W695" s="148">
        <v>14.253919756469639</v>
      </c>
      <c r="X695" s="149">
        <v>494.01620636406625</v>
      </c>
      <c r="Y695" s="149">
        <v>14.293106905881547</v>
      </c>
      <c r="Z695" s="149">
        <v>598.97857500238456</v>
      </c>
      <c r="AA695" s="149">
        <v>3.9187149411908706E-2</v>
      </c>
      <c r="AB695" s="149">
        <v>104.96236863831831</v>
      </c>
      <c r="AD695" s="163">
        <f t="shared" si="60"/>
        <v>1424897.9594405997</v>
      </c>
      <c r="AE695" s="163">
        <f t="shared" si="65"/>
        <v>1428711.7120131524</v>
      </c>
      <c r="AF695" s="163">
        <f t="shared" si="61"/>
        <v>3813.752572552552</v>
      </c>
      <c r="AH695" s="165">
        <f t="shared" si="62"/>
        <v>0</v>
      </c>
      <c r="AI695" s="165">
        <f t="shared" si="63"/>
        <v>1</v>
      </c>
      <c r="AJ695" s="165">
        <f t="shared" si="64"/>
        <v>1</v>
      </c>
    </row>
    <row r="696" spans="1:36" x14ac:dyDescent="0.25">
      <c r="A696" s="47">
        <v>691</v>
      </c>
      <c r="C696" s="100">
        <v>4.4337148539692148E-3</v>
      </c>
      <c r="D696" s="100">
        <v>8.4135688960359431E-3</v>
      </c>
      <c r="E696" s="100">
        <v>2.5601767441996159E-4</v>
      </c>
      <c r="F696" s="100">
        <v>0</v>
      </c>
      <c r="G696" s="100">
        <v>0.04</v>
      </c>
      <c r="H696" s="100">
        <v>3.7417663718882443E-2</v>
      </c>
      <c r="I696" s="100">
        <v>2.5496231708073913E-2</v>
      </c>
      <c r="J696" s="100">
        <v>7.1214038276825598E-3</v>
      </c>
      <c r="K696" s="100">
        <v>5.7682820038231775E-3</v>
      </c>
      <c r="L696" s="148">
        <v>92.438280187714923</v>
      </c>
      <c r="M696" s="148">
        <v>120</v>
      </c>
      <c r="N696" s="148">
        <v>548</v>
      </c>
      <c r="O696" s="148">
        <v>9132</v>
      </c>
      <c r="P696" s="148">
        <v>100</v>
      </c>
      <c r="Q696" s="148">
        <v>25</v>
      </c>
      <c r="R696" s="100">
        <v>0.54447702915879681</v>
      </c>
      <c r="S696" s="100">
        <v>0.97569842043218158</v>
      </c>
      <c r="T696" s="100">
        <v>0.20940344859696691</v>
      </c>
      <c r="U696" s="100">
        <v>0.47314306613480062</v>
      </c>
      <c r="W696" s="148">
        <v>14.655494018517162</v>
      </c>
      <c r="X696" s="149">
        <v>543.26255368681063</v>
      </c>
      <c r="Y696" s="149">
        <v>14.697443025575955</v>
      </c>
      <c r="Z696" s="149">
        <v>623.80215120795947</v>
      </c>
      <c r="AA696" s="149">
        <v>4.1949007058793342E-2</v>
      </c>
      <c r="AB696" s="149">
        <v>80.539597521148835</v>
      </c>
      <c r="AD696" s="163">
        <f t="shared" si="60"/>
        <v>1465006.1392980295</v>
      </c>
      <c r="AE696" s="163">
        <f t="shared" si="65"/>
        <v>1469120.5004063875</v>
      </c>
      <c r="AF696" s="163">
        <f t="shared" si="61"/>
        <v>4114.3611083581854</v>
      </c>
      <c r="AH696" s="165">
        <f t="shared" si="62"/>
        <v>0</v>
      </c>
      <c r="AI696" s="165">
        <f t="shared" si="63"/>
        <v>1</v>
      </c>
      <c r="AJ696" s="165">
        <f t="shared" si="64"/>
        <v>1</v>
      </c>
    </row>
    <row r="697" spans="1:36" x14ac:dyDescent="0.25">
      <c r="A697" s="47">
        <v>692</v>
      </c>
      <c r="C697" s="100">
        <v>6.1849110946378127E-3</v>
      </c>
      <c r="D697" s="100">
        <v>1.0971965607491229E-2</v>
      </c>
      <c r="E697" s="100">
        <v>5.3601512113876648E-4</v>
      </c>
      <c r="F697" s="100">
        <v>0</v>
      </c>
      <c r="G697" s="100">
        <v>0.04</v>
      </c>
      <c r="H697" s="100">
        <v>3.7417663718882443E-2</v>
      </c>
      <c r="I697" s="100">
        <v>2.5496231708073913E-2</v>
      </c>
      <c r="J697" s="100">
        <v>7.1214038276825598E-3</v>
      </c>
      <c r="K697" s="100">
        <v>5.7682820038231775E-3</v>
      </c>
      <c r="L697" s="148">
        <v>92.438280187714923</v>
      </c>
      <c r="M697" s="148">
        <v>120</v>
      </c>
      <c r="N697" s="148">
        <v>548</v>
      </c>
      <c r="O697" s="148">
        <v>9132</v>
      </c>
      <c r="P697" s="148">
        <v>100</v>
      </c>
      <c r="Q697" s="148">
        <v>25</v>
      </c>
      <c r="R697" s="100">
        <v>0.42886124190997638</v>
      </c>
      <c r="S697" s="100">
        <v>0.9940397986997942</v>
      </c>
      <c r="T697" s="100">
        <v>0.71843009589231333</v>
      </c>
      <c r="U697" s="100">
        <v>0.98374695968907644</v>
      </c>
      <c r="W697" s="148">
        <v>14.96776077564075</v>
      </c>
      <c r="X697" s="149">
        <v>467.83639855908427</v>
      </c>
      <c r="Y697" s="149">
        <v>15.024217713702457</v>
      </c>
      <c r="Z697" s="149">
        <v>597.54390856631437</v>
      </c>
      <c r="AA697" s="149">
        <v>5.6456938061707262E-2</v>
      </c>
      <c r="AB697" s="149">
        <v>129.7075100072301</v>
      </c>
      <c r="AD697" s="163">
        <f t="shared" si="60"/>
        <v>1496308.2411655157</v>
      </c>
      <c r="AE697" s="163">
        <f t="shared" si="65"/>
        <v>1501824.2274616796</v>
      </c>
      <c r="AF697" s="163">
        <f t="shared" si="61"/>
        <v>5515.9862961634963</v>
      </c>
      <c r="AH697" s="165">
        <f t="shared" si="62"/>
        <v>0</v>
      </c>
      <c r="AI697" s="165">
        <f t="shared" si="63"/>
        <v>1</v>
      </c>
      <c r="AJ697" s="165">
        <f t="shared" si="64"/>
        <v>1</v>
      </c>
    </row>
    <row r="698" spans="1:36" x14ac:dyDescent="0.25">
      <c r="A698" s="47">
        <v>693</v>
      </c>
      <c r="C698" s="100">
        <v>5.734534055657714E-3</v>
      </c>
      <c r="D698" s="100">
        <v>1.4449914667972186E-2</v>
      </c>
      <c r="E698" s="100">
        <v>2.6347865694276162E-4</v>
      </c>
      <c r="F698" s="100">
        <v>0</v>
      </c>
      <c r="G698" s="100">
        <v>0.04</v>
      </c>
      <c r="H698" s="100">
        <v>3.7417663718882443E-2</v>
      </c>
      <c r="I698" s="100">
        <v>2.5496231708073913E-2</v>
      </c>
      <c r="J698" s="100">
        <v>7.1214038276825598E-3</v>
      </c>
      <c r="K698" s="100">
        <v>5.7682820038231775E-3</v>
      </c>
      <c r="L698" s="148">
        <v>92.438280187714923</v>
      </c>
      <c r="M698" s="148">
        <v>120</v>
      </c>
      <c r="N698" s="148">
        <v>548</v>
      </c>
      <c r="O698" s="148">
        <v>9132</v>
      </c>
      <c r="P698" s="148">
        <v>100</v>
      </c>
      <c r="Q698" s="148">
        <v>25</v>
      </c>
      <c r="R698" s="100">
        <v>0.62020438818257928</v>
      </c>
      <c r="S698" s="100">
        <v>0.8298023031871461</v>
      </c>
      <c r="T698" s="100">
        <v>0.99954956702250675</v>
      </c>
      <c r="U698" s="100">
        <v>5.420283348793172E-3</v>
      </c>
      <c r="W698" s="148">
        <v>13.570041564774343</v>
      </c>
      <c r="X698" s="149">
        <v>461.07245352236987</v>
      </c>
      <c r="Y698" s="149">
        <v>13.584141217749305</v>
      </c>
      <c r="Z698" s="149">
        <v>626.91119017309347</v>
      </c>
      <c r="AA698" s="149">
        <v>1.4099652974962851E-2</v>
      </c>
      <c r="AB698" s="149">
        <v>165.8387366507236</v>
      </c>
      <c r="AD698" s="163">
        <f t="shared" si="60"/>
        <v>1356543.084023912</v>
      </c>
      <c r="AE698" s="163">
        <f t="shared" si="65"/>
        <v>1357787.2105847574</v>
      </c>
      <c r="AF698" s="163">
        <f t="shared" si="61"/>
        <v>1244.1265608455615</v>
      </c>
      <c r="AH698" s="165">
        <f t="shared" si="62"/>
        <v>0</v>
      </c>
      <c r="AI698" s="165">
        <f t="shared" si="63"/>
        <v>1</v>
      </c>
      <c r="AJ698" s="165">
        <f t="shared" si="64"/>
        <v>1</v>
      </c>
    </row>
    <row r="699" spans="1:36" x14ac:dyDescent="0.25">
      <c r="A699" s="47">
        <v>694</v>
      </c>
      <c r="C699" s="100">
        <v>8.8414339335814995E-3</v>
      </c>
      <c r="D699" s="100">
        <v>1.0465876008325681E-2</v>
      </c>
      <c r="E699" s="100">
        <v>4.7436419392821172E-4</v>
      </c>
      <c r="F699" s="100">
        <v>0</v>
      </c>
      <c r="G699" s="100">
        <v>0.04</v>
      </c>
      <c r="H699" s="100">
        <v>3.7417663718882443E-2</v>
      </c>
      <c r="I699" s="100">
        <v>2.5496231708073913E-2</v>
      </c>
      <c r="J699" s="100">
        <v>7.1214038276825598E-3</v>
      </c>
      <c r="K699" s="100">
        <v>5.7682820038231775E-3</v>
      </c>
      <c r="L699" s="148">
        <v>92.438280187714923</v>
      </c>
      <c r="M699" s="148">
        <v>120</v>
      </c>
      <c r="N699" s="148">
        <v>548</v>
      </c>
      <c r="O699" s="148">
        <v>9132</v>
      </c>
      <c r="P699" s="148">
        <v>100</v>
      </c>
      <c r="Q699" s="148">
        <v>25</v>
      </c>
      <c r="R699" s="100">
        <v>0.84839501607293433</v>
      </c>
      <c r="S699" s="100">
        <v>0.88475928243145785</v>
      </c>
      <c r="T699" s="100">
        <v>0.53668865480136518</v>
      </c>
      <c r="U699" s="100">
        <v>0.99726213882693182</v>
      </c>
      <c r="W699" s="148">
        <v>15.225488833840455</v>
      </c>
      <c r="X699" s="149">
        <v>486.27766796379058</v>
      </c>
      <c r="Y699" s="149">
        <v>15.262274732604896</v>
      </c>
      <c r="Z699" s="149">
        <v>622.633953814645</v>
      </c>
      <c r="AA699" s="149">
        <v>3.6785898764440716E-2</v>
      </c>
      <c r="AB699" s="149">
        <v>136.35628585085442</v>
      </c>
      <c r="AD699" s="163">
        <f t="shared" si="60"/>
        <v>1522062.6057160816</v>
      </c>
      <c r="AE699" s="163">
        <f t="shared" si="65"/>
        <v>1525604.8393066749</v>
      </c>
      <c r="AF699" s="163">
        <f t="shared" si="61"/>
        <v>3542.2335905932173</v>
      </c>
      <c r="AH699" s="165">
        <f t="shared" si="62"/>
        <v>0</v>
      </c>
      <c r="AI699" s="165">
        <f t="shared" si="63"/>
        <v>1</v>
      </c>
      <c r="AJ699" s="165">
        <f t="shared" si="64"/>
        <v>1</v>
      </c>
    </row>
    <row r="700" spans="1:36" x14ac:dyDescent="0.25">
      <c r="A700" s="47">
        <v>695</v>
      </c>
      <c r="C700" s="100">
        <v>5.5102483282417625E-3</v>
      </c>
      <c r="D700" s="100">
        <v>9.494286406961908E-3</v>
      </c>
      <c r="E700" s="100">
        <v>1.7541245728436199E-5</v>
      </c>
      <c r="F700" s="100">
        <v>0</v>
      </c>
      <c r="G700" s="100">
        <v>0.04</v>
      </c>
      <c r="H700" s="100">
        <v>3.7417663718882443E-2</v>
      </c>
      <c r="I700" s="100">
        <v>2.5496231708073913E-2</v>
      </c>
      <c r="J700" s="100">
        <v>7.1214038276825598E-3</v>
      </c>
      <c r="K700" s="100">
        <v>5.7682820038231775E-3</v>
      </c>
      <c r="L700" s="148">
        <v>92.438280187714923</v>
      </c>
      <c r="M700" s="148">
        <v>120</v>
      </c>
      <c r="N700" s="148">
        <v>548</v>
      </c>
      <c r="O700" s="148">
        <v>9132</v>
      </c>
      <c r="P700" s="148">
        <v>100</v>
      </c>
      <c r="Q700" s="148">
        <v>25</v>
      </c>
      <c r="R700" s="100">
        <v>0.89011480514924179</v>
      </c>
      <c r="S700" s="100">
        <v>0.98630871551493837</v>
      </c>
      <c r="T700" s="100">
        <v>1.5937069432114051E-2</v>
      </c>
      <c r="U700" s="100">
        <v>0.28328204966498371</v>
      </c>
      <c r="W700" s="148">
        <v>15.060048261545976</v>
      </c>
      <c r="X700" s="149">
        <v>559.6929296009215</v>
      </c>
      <c r="Y700" s="149">
        <v>15.11154137318708</v>
      </c>
      <c r="Z700" s="149">
        <v>622.54821877735264</v>
      </c>
      <c r="AA700" s="149">
        <v>5.149311164110415E-2</v>
      </c>
      <c r="AB700" s="149">
        <v>62.855289176431143</v>
      </c>
      <c r="AD700" s="163">
        <f t="shared" si="60"/>
        <v>1505445.1332249967</v>
      </c>
      <c r="AE700" s="163">
        <f t="shared" si="65"/>
        <v>1510531.5890999306</v>
      </c>
      <c r="AF700" s="163">
        <f t="shared" si="61"/>
        <v>5086.455874933984</v>
      </c>
      <c r="AH700" s="165">
        <f t="shared" si="62"/>
        <v>0</v>
      </c>
      <c r="AI700" s="165">
        <f t="shared" si="63"/>
        <v>1</v>
      </c>
      <c r="AJ700" s="165">
        <f t="shared" si="64"/>
        <v>1</v>
      </c>
    </row>
    <row r="701" spans="1:36" x14ac:dyDescent="0.25">
      <c r="A701" s="47">
        <v>696</v>
      </c>
      <c r="C701" s="100">
        <v>6.1983673835269704E-3</v>
      </c>
      <c r="D701" s="100">
        <v>7.9955674320150195E-3</v>
      </c>
      <c r="E701" s="100">
        <v>2.0739428847771357E-4</v>
      </c>
      <c r="F701" s="100">
        <v>0</v>
      </c>
      <c r="G701" s="100">
        <v>0.04</v>
      </c>
      <c r="H701" s="100">
        <v>3.7417663718882443E-2</v>
      </c>
      <c r="I701" s="100">
        <v>2.5496231708073913E-2</v>
      </c>
      <c r="J701" s="100">
        <v>7.1214038276825598E-3</v>
      </c>
      <c r="K701" s="100">
        <v>5.7682820038231775E-3</v>
      </c>
      <c r="L701" s="148">
        <v>92.438280187714923</v>
      </c>
      <c r="M701" s="148">
        <v>120</v>
      </c>
      <c r="N701" s="148">
        <v>548</v>
      </c>
      <c r="O701" s="148">
        <v>9132</v>
      </c>
      <c r="P701" s="148">
        <v>100</v>
      </c>
      <c r="Q701" s="148">
        <v>25</v>
      </c>
      <c r="R701" s="100">
        <v>0.82861816913851638</v>
      </c>
      <c r="S701" s="100">
        <v>0.48899893813979589</v>
      </c>
      <c r="T701" s="100">
        <v>0.17479342215388646</v>
      </c>
      <c r="U701" s="100">
        <v>2.1258274814465696E-4</v>
      </c>
      <c r="W701" s="148">
        <v>13.356788756835277</v>
      </c>
      <c r="X701" s="149">
        <v>557.92650370179126</v>
      </c>
      <c r="Y701" s="149">
        <v>13.392907149802728</v>
      </c>
      <c r="Z701" s="149">
        <v>617.80726232946813</v>
      </c>
      <c r="AA701" s="149">
        <v>3.6118392967450674E-2</v>
      </c>
      <c r="AB701" s="149">
        <v>59.880758627676869</v>
      </c>
      <c r="AD701" s="163">
        <f t="shared" si="60"/>
        <v>1335120.9491798258</v>
      </c>
      <c r="AE701" s="163">
        <f t="shared" si="65"/>
        <v>1338672.9077179434</v>
      </c>
      <c r="AF701" s="163">
        <f t="shared" si="61"/>
        <v>3551.9585381173902</v>
      </c>
      <c r="AH701" s="165">
        <f t="shared" si="62"/>
        <v>0</v>
      </c>
      <c r="AI701" s="165">
        <f t="shared" si="63"/>
        <v>1</v>
      </c>
      <c r="AJ701" s="165">
        <f t="shared" si="64"/>
        <v>1</v>
      </c>
    </row>
    <row r="702" spans="1:36" x14ac:dyDescent="0.25">
      <c r="A702" s="47">
        <v>697</v>
      </c>
      <c r="C702" s="100">
        <v>6.4190412235479721E-3</v>
      </c>
      <c r="D702" s="100">
        <v>1.2361540257660453E-2</v>
      </c>
      <c r="E702" s="100">
        <v>9.4366439074245462E-6</v>
      </c>
      <c r="F702" s="100">
        <v>0</v>
      </c>
      <c r="G702" s="100">
        <v>0.04</v>
      </c>
      <c r="H702" s="100">
        <v>3.7417663718882443E-2</v>
      </c>
      <c r="I702" s="100">
        <v>2.5496231708073913E-2</v>
      </c>
      <c r="J702" s="100">
        <v>7.1214038276825598E-3</v>
      </c>
      <c r="K702" s="100">
        <v>5.7682820038231775E-3</v>
      </c>
      <c r="L702" s="148">
        <v>92.438280187714923</v>
      </c>
      <c r="M702" s="148">
        <v>120</v>
      </c>
      <c r="N702" s="148">
        <v>548</v>
      </c>
      <c r="O702" s="148">
        <v>9132</v>
      </c>
      <c r="P702" s="148">
        <v>100</v>
      </c>
      <c r="Q702" s="148">
        <v>25</v>
      </c>
      <c r="R702" s="100">
        <v>0.90476015660870401</v>
      </c>
      <c r="S702" s="100">
        <v>0.46460545178479695</v>
      </c>
      <c r="T702" s="100">
        <v>0.26089230518263862</v>
      </c>
      <c r="U702" s="100">
        <v>2.1825250185072984E-3</v>
      </c>
      <c r="W702" s="148">
        <v>14.455606147540056</v>
      </c>
      <c r="X702" s="149">
        <v>459.25217911233523</v>
      </c>
      <c r="Y702" s="149">
        <v>14.484130523624367</v>
      </c>
      <c r="Z702" s="149">
        <v>611.56415485521973</v>
      </c>
      <c r="AA702" s="149">
        <v>2.8524376084311243E-2</v>
      </c>
      <c r="AB702" s="149">
        <v>152.3119757428845</v>
      </c>
      <c r="AD702" s="163">
        <f t="shared" si="60"/>
        <v>1445101.3625748933</v>
      </c>
      <c r="AE702" s="163">
        <f t="shared" si="65"/>
        <v>1447801.4882075815</v>
      </c>
      <c r="AF702" s="163">
        <f t="shared" si="61"/>
        <v>2700.1256326882399</v>
      </c>
      <c r="AH702" s="165">
        <f t="shared" si="62"/>
        <v>0</v>
      </c>
      <c r="AI702" s="165">
        <f t="shared" si="63"/>
        <v>1</v>
      </c>
      <c r="AJ702" s="165">
        <f t="shared" si="64"/>
        <v>1</v>
      </c>
    </row>
    <row r="703" spans="1:36" x14ac:dyDescent="0.25">
      <c r="A703" s="47">
        <v>698</v>
      </c>
      <c r="C703" s="100">
        <v>4.5329966082867188E-3</v>
      </c>
      <c r="D703" s="100">
        <v>1.1308210481325879E-2</v>
      </c>
      <c r="E703" s="100">
        <v>1.9252498689970032E-4</v>
      </c>
      <c r="F703" s="100">
        <v>0</v>
      </c>
      <c r="G703" s="100">
        <v>0.04</v>
      </c>
      <c r="H703" s="100">
        <v>3.7417663718882443E-2</v>
      </c>
      <c r="I703" s="100">
        <v>2.5496231708073913E-2</v>
      </c>
      <c r="J703" s="100">
        <v>7.1214038276825598E-3</v>
      </c>
      <c r="K703" s="100">
        <v>5.7682820038231775E-3</v>
      </c>
      <c r="L703" s="148">
        <v>92.438280187714923</v>
      </c>
      <c r="M703" s="148">
        <v>120</v>
      </c>
      <c r="N703" s="148">
        <v>548</v>
      </c>
      <c r="O703" s="148">
        <v>9132</v>
      </c>
      <c r="P703" s="148">
        <v>100</v>
      </c>
      <c r="Q703" s="148">
        <v>25</v>
      </c>
      <c r="R703" s="100">
        <v>0.76917146720467222</v>
      </c>
      <c r="S703" s="100">
        <v>0.5910852619193151</v>
      </c>
      <c r="T703" s="100">
        <v>2.3292073455870999E-4</v>
      </c>
      <c r="U703" s="100">
        <v>0.98490054075650502</v>
      </c>
      <c r="W703" s="148">
        <v>16.044402171684688</v>
      </c>
      <c r="X703" s="149">
        <v>573.09602494381306</v>
      </c>
      <c r="Y703" s="149">
        <v>16.097856110310381</v>
      </c>
      <c r="Z703" s="149">
        <v>603.48505602025671</v>
      </c>
      <c r="AA703" s="149">
        <v>5.3453938625693809E-2</v>
      </c>
      <c r="AB703" s="149">
        <v>30.389031076443644</v>
      </c>
      <c r="AD703" s="163">
        <f t="shared" si="60"/>
        <v>1603867.121143525</v>
      </c>
      <c r="AE703" s="163">
        <f t="shared" si="65"/>
        <v>1609182.1259750179</v>
      </c>
      <c r="AF703" s="163">
        <f t="shared" si="61"/>
        <v>5315.0048314929372</v>
      </c>
      <c r="AH703" s="165">
        <f t="shared" si="62"/>
        <v>0</v>
      </c>
      <c r="AI703" s="165">
        <f t="shared" si="63"/>
        <v>1</v>
      </c>
      <c r="AJ703" s="165">
        <f t="shared" si="64"/>
        <v>1</v>
      </c>
    </row>
    <row r="704" spans="1:36" x14ac:dyDescent="0.25">
      <c r="A704" s="47">
        <v>699</v>
      </c>
      <c r="C704" s="100">
        <v>5.9740641110086479E-3</v>
      </c>
      <c r="D704" s="100">
        <v>9.2619253481714646E-3</v>
      </c>
      <c r="E704" s="100">
        <v>2.5247720647192384E-4</v>
      </c>
      <c r="F704" s="100">
        <v>0</v>
      </c>
      <c r="G704" s="100">
        <v>0.04</v>
      </c>
      <c r="H704" s="100">
        <v>3.7417663718882443E-2</v>
      </c>
      <c r="I704" s="100">
        <v>2.5496231708073913E-2</v>
      </c>
      <c r="J704" s="100">
        <v>7.1214038276825598E-3</v>
      </c>
      <c r="K704" s="100">
        <v>5.7682820038231775E-3</v>
      </c>
      <c r="L704" s="148">
        <v>92.438280187714923</v>
      </c>
      <c r="M704" s="148">
        <v>120</v>
      </c>
      <c r="N704" s="148">
        <v>548</v>
      </c>
      <c r="O704" s="148">
        <v>9132</v>
      </c>
      <c r="P704" s="148">
        <v>100</v>
      </c>
      <c r="Q704" s="148">
        <v>25</v>
      </c>
      <c r="R704" s="100">
        <v>0.70069005061734968</v>
      </c>
      <c r="S704" s="100">
        <v>0.76560624673138733</v>
      </c>
      <c r="T704" s="100">
        <v>0.60209848767447816</v>
      </c>
      <c r="U704" s="100">
        <v>0.3003585238416524</v>
      </c>
      <c r="W704" s="148">
        <v>15.020913133764074</v>
      </c>
      <c r="X704" s="149">
        <v>505.28764203964278</v>
      </c>
      <c r="Y704" s="149">
        <v>15.07391210301782</v>
      </c>
      <c r="Z704" s="149">
        <v>608.93047526472583</v>
      </c>
      <c r="AA704" s="149">
        <v>5.2998969253746253E-2</v>
      </c>
      <c r="AB704" s="149">
        <v>103.64283322508305</v>
      </c>
      <c r="AD704" s="163">
        <f t="shared" si="60"/>
        <v>1501586.0257343678</v>
      </c>
      <c r="AE704" s="163">
        <f t="shared" si="65"/>
        <v>1506782.2798265172</v>
      </c>
      <c r="AF704" s="163">
        <f t="shared" si="61"/>
        <v>5196.254092149542</v>
      </c>
      <c r="AH704" s="165">
        <f t="shared" si="62"/>
        <v>0</v>
      </c>
      <c r="AI704" s="165">
        <f t="shared" si="63"/>
        <v>1</v>
      </c>
      <c r="AJ704" s="165">
        <f t="shared" si="64"/>
        <v>1</v>
      </c>
    </row>
    <row r="705" spans="1:36" x14ac:dyDescent="0.25">
      <c r="A705" s="47">
        <v>700</v>
      </c>
      <c r="C705" s="100">
        <v>7.1612739739759235E-3</v>
      </c>
      <c r="D705" s="100">
        <v>1.193937075350171E-2</v>
      </c>
      <c r="E705" s="100">
        <v>1.011546283641186E-6</v>
      </c>
      <c r="F705" s="100">
        <v>0</v>
      </c>
      <c r="G705" s="100">
        <v>0.04</v>
      </c>
      <c r="H705" s="100">
        <v>3.7417663718882443E-2</v>
      </c>
      <c r="I705" s="100">
        <v>2.5496231708073913E-2</v>
      </c>
      <c r="J705" s="100">
        <v>7.1214038276825598E-3</v>
      </c>
      <c r="K705" s="100">
        <v>5.7682820038231775E-3</v>
      </c>
      <c r="L705" s="148">
        <v>92.438280187714923</v>
      </c>
      <c r="M705" s="148">
        <v>120</v>
      </c>
      <c r="N705" s="148">
        <v>548</v>
      </c>
      <c r="O705" s="148">
        <v>9132</v>
      </c>
      <c r="P705" s="148">
        <v>100</v>
      </c>
      <c r="Q705" s="148">
        <v>25</v>
      </c>
      <c r="R705" s="100">
        <v>0.7754544352901942</v>
      </c>
      <c r="S705" s="100">
        <v>0.52544854013974218</v>
      </c>
      <c r="T705" s="100">
        <v>0.32247416549950392</v>
      </c>
      <c r="U705" s="100">
        <v>0.1653304356460441</v>
      </c>
      <c r="W705" s="148">
        <v>13.288025972619348</v>
      </c>
      <c r="X705" s="149">
        <v>540.90560595768613</v>
      </c>
      <c r="Y705" s="149">
        <v>13.335600636747444</v>
      </c>
      <c r="Z705" s="149">
        <v>623.7506684924773</v>
      </c>
      <c r="AA705" s="149">
        <v>4.7574664128095634E-2</v>
      </c>
      <c r="AB705" s="149">
        <v>82.845062534791168</v>
      </c>
      <c r="AD705" s="163">
        <f t="shared" si="60"/>
        <v>1328261.6916559772</v>
      </c>
      <c r="AE705" s="163">
        <f t="shared" si="65"/>
        <v>1332936.3130062521</v>
      </c>
      <c r="AF705" s="163">
        <f t="shared" si="61"/>
        <v>4674.6213502747723</v>
      </c>
      <c r="AH705" s="165">
        <f t="shared" si="62"/>
        <v>0</v>
      </c>
      <c r="AI705" s="165">
        <f t="shared" si="63"/>
        <v>1</v>
      </c>
      <c r="AJ705" s="165">
        <f t="shared" si="64"/>
        <v>1</v>
      </c>
    </row>
    <row r="706" spans="1:36" x14ac:dyDescent="0.25">
      <c r="A706" s="47">
        <v>701</v>
      </c>
      <c r="C706" s="100">
        <v>6.4442677638633095E-3</v>
      </c>
      <c r="D706" s="100">
        <v>1.0790356888030839E-2</v>
      </c>
      <c r="E706" s="100">
        <v>5.045701693228297E-5</v>
      </c>
      <c r="F706" s="100">
        <v>0</v>
      </c>
      <c r="G706" s="100">
        <v>0.04</v>
      </c>
      <c r="H706" s="100">
        <v>3.7417663718882443E-2</v>
      </c>
      <c r="I706" s="100">
        <v>2.5496231708073913E-2</v>
      </c>
      <c r="J706" s="100">
        <v>7.1214038276825598E-3</v>
      </c>
      <c r="K706" s="100">
        <v>5.7682820038231775E-3</v>
      </c>
      <c r="L706" s="148">
        <v>92.438280187714923</v>
      </c>
      <c r="M706" s="148">
        <v>120</v>
      </c>
      <c r="N706" s="148">
        <v>548</v>
      </c>
      <c r="O706" s="148">
        <v>9132</v>
      </c>
      <c r="P706" s="148">
        <v>100</v>
      </c>
      <c r="Q706" s="148">
        <v>25</v>
      </c>
      <c r="R706" s="100">
        <v>0.8178820354327565</v>
      </c>
      <c r="S706" s="100">
        <v>4.1760690711383351E-2</v>
      </c>
      <c r="T706" s="100">
        <v>2.2740345538423181E-4</v>
      </c>
      <c r="U706" s="100">
        <v>0.23138158169202927</v>
      </c>
      <c r="W706" s="148">
        <v>14.50745215304944</v>
      </c>
      <c r="X706" s="149">
        <v>525.76781079322257</v>
      </c>
      <c r="Y706" s="149">
        <v>14.553708208158168</v>
      </c>
      <c r="Z706" s="149">
        <v>610.23333494479914</v>
      </c>
      <c r="AA706" s="149">
        <v>4.6256055108727878E-2</v>
      </c>
      <c r="AB706" s="149">
        <v>84.465524151576574</v>
      </c>
      <c r="AD706" s="163">
        <f t="shared" si="60"/>
        <v>1450219.4474941508</v>
      </c>
      <c r="AE706" s="163">
        <f t="shared" si="65"/>
        <v>1454760.5874808719</v>
      </c>
      <c r="AF706" s="163">
        <f t="shared" si="61"/>
        <v>4541.1399867212112</v>
      </c>
      <c r="AH706" s="165">
        <f t="shared" si="62"/>
        <v>0</v>
      </c>
      <c r="AI706" s="165">
        <f t="shared" si="63"/>
        <v>1</v>
      </c>
      <c r="AJ706" s="165">
        <f t="shared" si="64"/>
        <v>1</v>
      </c>
    </row>
    <row r="707" spans="1:36" x14ac:dyDescent="0.25">
      <c r="A707" s="47">
        <v>702</v>
      </c>
      <c r="C707" s="100">
        <v>7.6737271283061625E-3</v>
      </c>
      <c r="D707" s="100">
        <v>9.8263410504828095E-3</v>
      </c>
      <c r="E707" s="100">
        <v>1.5814487026255541E-4</v>
      </c>
      <c r="F707" s="100">
        <v>0</v>
      </c>
      <c r="G707" s="100">
        <v>0.04</v>
      </c>
      <c r="H707" s="100">
        <v>3.7417663718882443E-2</v>
      </c>
      <c r="I707" s="100">
        <v>2.5496231708073913E-2</v>
      </c>
      <c r="J707" s="100">
        <v>7.1214038276825598E-3</v>
      </c>
      <c r="K707" s="100">
        <v>5.7682820038231775E-3</v>
      </c>
      <c r="L707" s="148">
        <v>92.438280187714923</v>
      </c>
      <c r="M707" s="148">
        <v>120</v>
      </c>
      <c r="N707" s="148">
        <v>548</v>
      </c>
      <c r="O707" s="148">
        <v>9132</v>
      </c>
      <c r="P707" s="148">
        <v>100</v>
      </c>
      <c r="Q707" s="148">
        <v>25</v>
      </c>
      <c r="R707" s="100">
        <v>0.88479072028649042</v>
      </c>
      <c r="S707" s="100">
        <v>0.62158827584764031</v>
      </c>
      <c r="T707" s="100">
        <v>0.53442966448801377</v>
      </c>
      <c r="U707" s="100">
        <v>1.6392270363549551E-3</v>
      </c>
      <c r="W707" s="148">
        <v>14.732099889424353</v>
      </c>
      <c r="X707" s="149">
        <v>510.45081106880485</v>
      </c>
      <c r="Y707" s="149">
        <v>14.782847379940632</v>
      </c>
      <c r="Z707" s="149">
        <v>606.97226222020686</v>
      </c>
      <c r="AA707" s="149">
        <v>5.074749051627947E-2</v>
      </c>
      <c r="AB707" s="149">
        <v>96.521451151402005</v>
      </c>
      <c r="AD707" s="163">
        <f t="shared" si="60"/>
        <v>1472699.5381313665</v>
      </c>
      <c r="AE707" s="163">
        <f t="shared" si="65"/>
        <v>1477677.765731843</v>
      </c>
      <c r="AF707" s="163">
        <f t="shared" si="61"/>
        <v>4978.2276004765445</v>
      </c>
      <c r="AH707" s="165">
        <f t="shared" si="62"/>
        <v>0</v>
      </c>
      <c r="AI707" s="165">
        <f t="shared" si="63"/>
        <v>1</v>
      </c>
      <c r="AJ707" s="165">
        <f t="shared" si="64"/>
        <v>1</v>
      </c>
    </row>
    <row r="708" spans="1:36" x14ac:dyDescent="0.25">
      <c r="A708" s="47">
        <v>703</v>
      </c>
      <c r="C708" s="100">
        <v>6.8959993165217393E-3</v>
      </c>
      <c r="D708" s="100">
        <v>1.0617971706571527E-2</v>
      </c>
      <c r="E708" s="100">
        <v>3.8508823190145238E-5</v>
      </c>
      <c r="F708" s="100">
        <v>0</v>
      </c>
      <c r="G708" s="100">
        <v>0.04</v>
      </c>
      <c r="H708" s="100">
        <v>3.7417663718882443E-2</v>
      </c>
      <c r="I708" s="100">
        <v>2.5496231708073913E-2</v>
      </c>
      <c r="J708" s="100">
        <v>7.1214038276825598E-3</v>
      </c>
      <c r="K708" s="100">
        <v>5.7682820038231775E-3</v>
      </c>
      <c r="L708" s="148">
        <v>92.438280187714923</v>
      </c>
      <c r="M708" s="148">
        <v>120</v>
      </c>
      <c r="N708" s="148">
        <v>548</v>
      </c>
      <c r="O708" s="148">
        <v>9132</v>
      </c>
      <c r="P708" s="148">
        <v>100</v>
      </c>
      <c r="Q708" s="148">
        <v>25</v>
      </c>
      <c r="R708" s="100">
        <v>0.73381386285717465</v>
      </c>
      <c r="S708" s="100">
        <v>0.82300426367667245</v>
      </c>
      <c r="T708" s="100">
        <v>0.33164102350322933</v>
      </c>
      <c r="U708" s="100">
        <v>1.4298297280350514E-3</v>
      </c>
      <c r="W708" s="148">
        <v>14.711466813326188</v>
      </c>
      <c r="X708" s="149">
        <v>580.60161509679051</v>
      </c>
      <c r="Y708" s="149">
        <v>14.765935078332234</v>
      </c>
      <c r="Z708" s="149">
        <v>626.81015748379423</v>
      </c>
      <c r="AA708" s="149">
        <v>5.4468265006045513E-2</v>
      </c>
      <c r="AB708" s="149">
        <v>46.208542387003718</v>
      </c>
      <c r="AD708" s="163">
        <f t="shared" si="60"/>
        <v>1470566.0797175223</v>
      </c>
      <c r="AE708" s="163">
        <f t="shared" si="65"/>
        <v>1475966.6976757394</v>
      </c>
      <c r="AF708" s="163">
        <f t="shared" si="61"/>
        <v>5400.6179582175473</v>
      </c>
      <c r="AH708" s="165">
        <f t="shared" si="62"/>
        <v>0</v>
      </c>
      <c r="AI708" s="165">
        <f t="shared" si="63"/>
        <v>1</v>
      </c>
      <c r="AJ708" s="165">
        <f t="shared" si="64"/>
        <v>1</v>
      </c>
    </row>
    <row r="709" spans="1:36" x14ac:dyDescent="0.25">
      <c r="A709" s="47">
        <v>704</v>
      </c>
      <c r="C709" s="100">
        <v>4.9882540671930022E-3</v>
      </c>
      <c r="D709" s="100">
        <v>1.1343746294239712E-2</v>
      </c>
      <c r="E709" s="100">
        <v>1.9176799413012091E-4</v>
      </c>
      <c r="F709" s="100">
        <v>0</v>
      </c>
      <c r="G709" s="100">
        <v>0.04</v>
      </c>
      <c r="H709" s="100">
        <v>3.7417663718882443E-2</v>
      </c>
      <c r="I709" s="100">
        <v>2.5496231708073913E-2</v>
      </c>
      <c r="J709" s="100">
        <v>7.1214038276825598E-3</v>
      </c>
      <c r="K709" s="100">
        <v>5.7682820038231775E-3</v>
      </c>
      <c r="L709" s="148">
        <v>92.438280187714923</v>
      </c>
      <c r="M709" s="148">
        <v>120</v>
      </c>
      <c r="N709" s="148">
        <v>548</v>
      </c>
      <c r="O709" s="148">
        <v>9132</v>
      </c>
      <c r="P709" s="148">
        <v>100</v>
      </c>
      <c r="Q709" s="148">
        <v>25</v>
      </c>
      <c r="R709" s="100">
        <v>0.31904489393589996</v>
      </c>
      <c r="S709" s="100">
        <v>0.97210248823856482</v>
      </c>
      <c r="T709" s="100">
        <v>0.13876366099320142</v>
      </c>
      <c r="U709" s="100">
        <v>6.1775645508617123E-5</v>
      </c>
      <c r="W709" s="148">
        <v>14.70559142620235</v>
      </c>
      <c r="X709" s="149">
        <v>502.84938923601226</v>
      </c>
      <c r="Y709" s="149">
        <v>14.73715408662672</v>
      </c>
      <c r="Z709" s="149">
        <v>610.11107443817468</v>
      </c>
      <c r="AA709" s="149">
        <v>3.1562660424370392E-2</v>
      </c>
      <c r="AB709" s="149">
        <v>107.26168520216243</v>
      </c>
      <c r="AD709" s="163">
        <f t="shared" si="60"/>
        <v>1470056.293230999</v>
      </c>
      <c r="AE709" s="163">
        <f t="shared" si="65"/>
        <v>1473105.2975882338</v>
      </c>
      <c r="AF709" s="163">
        <f t="shared" si="61"/>
        <v>3049.0043572348768</v>
      </c>
      <c r="AH709" s="165">
        <f t="shared" si="62"/>
        <v>0</v>
      </c>
      <c r="AI709" s="165">
        <f t="shared" si="63"/>
        <v>1</v>
      </c>
      <c r="AJ709" s="165">
        <f t="shared" si="64"/>
        <v>1</v>
      </c>
    </row>
    <row r="710" spans="1:36" x14ac:dyDescent="0.25">
      <c r="A710" s="47">
        <v>705</v>
      </c>
      <c r="C710" s="100">
        <v>5.4028110953669691E-3</v>
      </c>
      <c r="D710" s="100">
        <v>9.6490970503801156E-3</v>
      </c>
      <c r="E710" s="100">
        <v>2.965471829765927E-6</v>
      </c>
      <c r="F710" s="100">
        <v>0</v>
      </c>
      <c r="G710" s="100">
        <v>0.04</v>
      </c>
      <c r="H710" s="100">
        <v>3.7417663718882443E-2</v>
      </c>
      <c r="I710" s="100">
        <v>2.5496231708073913E-2</v>
      </c>
      <c r="J710" s="100">
        <v>7.1214038276825598E-3</v>
      </c>
      <c r="K710" s="100">
        <v>5.7682820038231775E-3</v>
      </c>
      <c r="L710" s="148">
        <v>92.438280187714923</v>
      </c>
      <c r="M710" s="148">
        <v>120</v>
      </c>
      <c r="N710" s="148">
        <v>548</v>
      </c>
      <c r="O710" s="148">
        <v>9132</v>
      </c>
      <c r="P710" s="148">
        <v>100</v>
      </c>
      <c r="Q710" s="148">
        <v>25</v>
      </c>
      <c r="R710" s="100">
        <v>0.48694620858368814</v>
      </c>
      <c r="S710" s="100">
        <v>0.92095387221929204</v>
      </c>
      <c r="T710" s="100">
        <v>0.99942268310529436</v>
      </c>
      <c r="U710" s="100">
        <v>9.4112252634844979E-5</v>
      </c>
      <c r="W710" s="148">
        <v>15.178129355825815</v>
      </c>
      <c r="X710" s="149">
        <v>523.71531811257125</v>
      </c>
      <c r="Y710" s="149">
        <v>15.237186601886846</v>
      </c>
      <c r="Z710" s="149">
        <v>609.39181073356963</v>
      </c>
      <c r="AA710" s="149">
        <v>5.9057246061030355E-2</v>
      </c>
      <c r="AB710" s="149">
        <v>85.676492620998374</v>
      </c>
      <c r="AD710" s="163">
        <f t="shared" ref="AD710:AD773" si="66">W710*cRatio-X710</f>
        <v>1517289.2202644688</v>
      </c>
      <c r="AE710" s="163">
        <f t="shared" si="65"/>
        <v>1523109.2683779509</v>
      </c>
      <c r="AF710" s="163">
        <f t="shared" si="61"/>
        <v>5820.0481134820375</v>
      </c>
      <c r="AH710" s="165">
        <f t="shared" si="62"/>
        <v>0</v>
      </c>
      <c r="AI710" s="165">
        <f t="shared" si="63"/>
        <v>1</v>
      </c>
      <c r="AJ710" s="165">
        <f t="shared" si="64"/>
        <v>1</v>
      </c>
    </row>
    <row r="711" spans="1:36" x14ac:dyDescent="0.25">
      <c r="A711" s="47">
        <v>706</v>
      </c>
      <c r="C711" s="100">
        <v>6.0708327364857873E-3</v>
      </c>
      <c r="D711" s="100">
        <v>1.2501302902904965E-2</v>
      </c>
      <c r="E711" s="100">
        <v>1.3929662081335614E-4</v>
      </c>
      <c r="F711" s="100">
        <v>0</v>
      </c>
      <c r="G711" s="100">
        <v>0.04</v>
      </c>
      <c r="H711" s="100">
        <v>3.7417663718882443E-2</v>
      </c>
      <c r="I711" s="100">
        <v>2.5496231708073913E-2</v>
      </c>
      <c r="J711" s="100">
        <v>7.1214038276825598E-3</v>
      </c>
      <c r="K711" s="100">
        <v>5.7682820038231775E-3</v>
      </c>
      <c r="L711" s="148">
        <v>92.438280187714923</v>
      </c>
      <c r="M711" s="148">
        <v>120</v>
      </c>
      <c r="N711" s="148">
        <v>548</v>
      </c>
      <c r="O711" s="148">
        <v>9132</v>
      </c>
      <c r="P711" s="148">
        <v>100</v>
      </c>
      <c r="Q711" s="148">
        <v>25</v>
      </c>
      <c r="R711" s="100">
        <v>0.74864201342043635</v>
      </c>
      <c r="S711" s="100">
        <v>0.18018593503055405</v>
      </c>
      <c r="T711" s="100">
        <v>1.5872857627181089E-2</v>
      </c>
      <c r="U711" s="100">
        <v>0.95259133765228265</v>
      </c>
      <c r="W711" s="148">
        <v>14.849849034512342</v>
      </c>
      <c r="X711" s="149">
        <v>629.56562390791396</v>
      </c>
      <c r="Y711" s="149">
        <v>14.901022896168353</v>
      </c>
      <c r="Z711" s="149">
        <v>678.54195851562224</v>
      </c>
      <c r="AA711" s="149">
        <v>5.1173861656010899E-2</v>
      </c>
      <c r="AB711" s="149">
        <v>48.976334607708282</v>
      </c>
      <c r="AD711" s="163">
        <f t="shared" si="66"/>
        <v>1484355.3378273263</v>
      </c>
      <c r="AE711" s="163">
        <f t="shared" si="65"/>
        <v>1489423.7476583198</v>
      </c>
      <c r="AF711" s="163">
        <f t="shared" ref="AF711:AF774" si="67">AA711*cRatio-AB711</f>
        <v>5068.4098309933825</v>
      </c>
      <c r="AH711" s="165">
        <f t="shared" ref="AH711:AH774" si="68">IF(MAX(AD711:AE711)=AD711,1,0)</f>
        <v>0</v>
      </c>
      <c r="AI711" s="165">
        <f t="shared" ref="AI711:AI774" si="69">IF(MAX(AD711:AE711)=AE711,1,0)</f>
        <v>1</v>
      </c>
      <c r="AJ711" s="165">
        <f t="shared" ref="AJ711:AJ774" si="70">IF(AF711&gt;0,1,0)</f>
        <v>1</v>
      </c>
    </row>
    <row r="712" spans="1:36" x14ac:dyDescent="0.25">
      <c r="A712" s="47">
        <v>707</v>
      </c>
      <c r="C712" s="100">
        <v>5.9963988994914397E-3</v>
      </c>
      <c r="D712" s="100">
        <v>1.1487374035779548E-2</v>
      </c>
      <c r="E712" s="100">
        <v>4.3214879682640372E-4</v>
      </c>
      <c r="F712" s="100">
        <v>0</v>
      </c>
      <c r="G712" s="100">
        <v>0.04</v>
      </c>
      <c r="H712" s="100">
        <v>3.7417663718882443E-2</v>
      </c>
      <c r="I712" s="100">
        <v>2.5496231708073913E-2</v>
      </c>
      <c r="J712" s="100">
        <v>7.1214038276825598E-3</v>
      </c>
      <c r="K712" s="100">
        <v>5.7682820038231775E-3</v>
      </c>
      <c r="L712" s="148">
        <v>92.438280187714923</v>
      </c>
      <c r="M712" s="148">
        <v>120</v>
      </c>
      <c r="N712" s="148">
        <v>548</v>
      </c>
      <c r="O712" s="148">
        <v>9132</v>
      </c>
      <c r="P712" s="148">
        <v>100</v>
      </c>
      <c r="Q712" s="148">
        <v>25</v>
      </c>
      <c r="R712" s="100">
        <v>0.8258006666212464</v>
      </c>
      <c r="S712" s="100">
        <v>0.15195701079303381</v>
      </c>
      <c r="T712" s="100">
        <v>0.75531161773310662</v>
      </c>
      <c r="U712" s="100">
        <v>0.2221178424047433</v>
      </c>
      <c r="W712" s="148">
        <v>15.070175683376823</v>
      </c>
      <c r="X712" s="149">
        <v>448.04781819339581</v>
      </c>
      <c r="Y712" s="149">
        <v>15.120009444336215</v>
      </c>
      <c r="Z712" s="149">
        <v>594.06848341232057</v>
      </c>
      <c r="AA712" s="149">
        <v>4.9833760959392848E-2</v>
      </c>
      <c r="AB712" s="149">
        <v>146.02066521892476</v>
      </c>
      <c r="AD712" s="163">
        <f t="shared" si="66"/>
        <v>1506569.5205194887</v>
      </c>
      <c r="AE712" s="163">
        <f t="shared" si="65"/>
        <v>1511406.8759502093</v>
      </c>
      <c r="AF712" s="163">
        <f t="shared" si="67"/>
        <v>4837.3554307203603</v>
      </c>
      <c r="AH712" s="165">
        <f t="shared" si="68"/>
        <v>0</v>
      </c>
      <c r="AI712" s="165">
        <f t="shared" si="69"/>
        <v>1</v>
      </c>
      <c r="AJ712" s="165">
        <f t="shared" si="70"/>
        <v>1</v>
      </c>
    </row>
    <row r="713" spans="1:36" x14ac:dyDescent="0.25">
      <c r="A713" s="47">
        <v>708</v>
      </c>
      <c r="C713" s="100">
        <v>4.4913538819329303E-3</v>
      </c>
      <c r="D713" s="100">
        <v>1.3079766751987854E-2</v>
      </c>
      <c r="E713" s="100">
        <v>3.5610484882808713E-4</v>
      </c>
      <c r="F713" s="100">
        <v>0</v>
      </c>
      <c r="G713" s="100">
        <v>0.04</v>
      </c>
      <c r="H713" s="100">
        <v>3.7417663718882443E-2</v>
      </c>
      <c r="I713" s="100">
        <v>2.5496231708073913E-2</v>
      </c>
      <c r="J713" s="100">
        <v>7.1214038276825598E-3</v>
      </c>
      <c r="K713" s="100">
        <v>5.7682820038231775E-3</v>
      </c>
      <c r="L713" s="148">
        <v>92.438280187714923</v>
      </c>
      <c r="M713" s="148">
        <v>120</v>
      </c>
      <c r="N713" s="148">
        <v>548</v>
      </c>
      <c r="O713" s="148">
        <v>9132</v>
      </c>
      <c r="P713" s="148">
        <v>100</v>
      </c>
      <c r="Q713" s="148">
        <v>25</v>
      </c>
      <c r="R713" s="100">
        <v>0.56962264361133963</v>
      </c>
      <c r="S713" s="100">
        <v>0.32680989110017805</v>
      </c>
      <c r="T713" s="100">
        <v>0.98381282529032732</v>
      </c>
      <c r="U713" s="100">
        <v>0.98005883702115248</v>
      </c>
      <c r="W713" s="148">
        <v>14.429362876185131</v>
      </c>
      <c r="X713" s="149">
        <v>540.04659501487083</v>
      </c>
      <c r="Y713" s="149">
        <v>14.478950487296384</v>
      </c>
      <c r="Z713" s="149">
        <v>611.32367861723549</v>
      </c>
      <c r="AA713" s="149">
        <v>4.9587611111252983E-2</v>
      </c>
      <c r="AB713" s="149">
        <v>71.277083602364655</v>
      </c>
      <c r="AD713" s="163">
        <f t="shared" si="66"/>
        <v>1442396.2410234981</v>
      </c>
      <c r="AE713" s="163">
        <f t="shared" si="65"/>
        <v>1447283.7250510212</v>
      </c>
      <c r="AF713" s="163">
        <f t="shared" si="67"/>
        <v>4887.4840275229335</v>
      </c>
      <c r="AH713" s="165">
        <f t="shared" si="68"/>
        <v>0</v>
      </c>
      <c r="AI713" s="165">
        <f t="shared" si="69"/>
        <v>1</v>
      </c>
      <c r="AJ713" s="165">
        <f t="shared" si="70"/>
        <v>1</v>
      </c>
    </row>
    <row r="714" spans="1:36" x14ac:dyDescent="0.25">
      <c r="A714" s="47">
        <v>709</v>
      </c>
      <c r="C714" s="100">
        <v>5.3617805337694982E-3</v>
      </c>
      <c r="D714" s="100">
        <v>1.3372559232145309E-2</v>
      </c>
      <c r="E714" s="100">
        <v>1.4460217486982149E-6</v>
      </c>
      <c r="F714" s="100">
        <v>0</v>
      </c>
      <c r="G714" s="100">
        <v>0.04</v>
      </c>
      <c r="H714" s="100">
        <v>3.7417663718882443E-2</v>
      </c>
      <c r="I714" s="100">
        <v>2.5496231708073913E-2</v>
      </c>
      <c r="J714" s="100">
        <v>7.1214038276825598E-3</v>
      </c>
      <c r="K714" s="100">
        <v>5.7682820038231775E-3</v>
      </c>
      <c r="L714" s="148">
        <v>92.438280187714923</v>
      </c>
      <c r="M714" s="148">
        <v>120</v>
      </c>
      <c r="N714" s="148">
        <v>548</v>
      </c>
      <c r="O714" s="148">
        <v>9132</v>
      </c>
      <c r="P714" s="148">
        <v>100</v>
      </c>
      <c r="Q714" s="148">
        <v>25</v>
      </c>
      <c r="R714" s="100">
        <v>0.55901032099120396</v>
      </c>
      <c r="S714" s="100">
        <v>0.94559164039100252</v>
      </c>
      <c r="T714" s="100">
        <v>0.93853797374457693</v>
      </c>
      <c r="U714" s="100">
        <v>9.5655866485934594E-3</v>
      </c>
      <c r="W714" s="148">
        <v>14.464849831621507</v>
      </c>
      <c r="X714" s="149">
        <v>605.90134464419873</v>
      </c>
      <c r="Y714" s="149">
        <v>14.539960110434576</v>
      </c>
      <c r="Z714" s="149">
        <v>630.34755901420533</v>
      </c>
      <c r="AA714" s="149">
        <v>7.5110278813069087E-2</v>
      </c>
      <c r="AB714" s="149">
        <v>24.446214370006601</v>
      </c>
      <c r="AD714" s="163">
        <f t="shared" si="66"/>
        <v>1445879.0818175066</v>
      </c>
      <c r="AE714" s="163">
        <f t="shared" ref="AE714:AE777" si="71">Y714*cRatio-Z714</f>
        <v>1453365.6634844434</v>
      </c>
      <c r="AF714" s="163">
        <f t="shared" si="67"/>
        <v>7486.5816669369024</v>
      </c>
      <c r="AH714" s="165">
        <f t="shared" si="68"/>
        <v>0</v>
      </c>
      <c r="AI714" s="165">
        <f t="shared" si="69"/>
        <v>1</v>
      </c>
      <c r="AJ714" s="165">
        <f t="shared" si="70"/>
        <v>1</v>
      </c>
    </row>
    <row r="715" spans="1:36" x14ac:dyDescent="0.25">
      <c r="A715" s="47">
        <v>710</v>
      </c>
      <c r="C715" s="100">
        <v>4.2216458743460769E-3</v>
      </c>
      <c r="D715" s="100">
        <v>1.0844167664315667E-2</v>
      </c>
      <c r="E715" s="100">
        <v>5.9760452038865926E-6</v>
      </c>
      <c r="F715" s="100">
        <v>0</v>
      </c>
      <c r="G715" s="100">
        <v>0.04</v>
      </c>
      <c r="H715" s="100">
        <v>3.7417663718882443E-2</v>
      </c>
      <c r="I715" s="100">
        <v>2.5496231708073913E-2</v>
      </c>
      <c r="J715" s="100">
        <v>7.1214038276825598E-3</v>
      </c>
      <c r="K715" s="100">
        <v>5.7682820038231775E-3</v>
      </c>
      <c r="L715" s="148">
        <v>92.438280187714923</v>
      </c>
      <c r="M715" s="148">
        <v>120</v>
      </c>
      <c r="N715" s="148">
        <v>548</v>
      </c>
      <c r="O715" s="148">
        <v>9132</v>
      </c>
      <c r="P715" s="148">
        <v>100</v>
      </c>
      <c r="Q715" s="148">
        <v>25</v>
      </c>
      <c r="R715" s="100">
        <v>0.66456390051739767</v>
      </c>
      <c r="S715" s="100">
        <v>4.1337649774028873E-2</v>
      </c>
      <c r="T715" s="100">
        <v>0.78335133450317018</v>
      </c>
      <c r="U715" s="100">
        <v>5.6499314831496693E-4</v>
      </c>
      <c r="W715" s="148">
        <v>14.010568589624985</v>
      </c>
      <c r="X715" s="149">
        <v>508.47415523085505</v>
      </c>
      <c r="Y715" s="149">
        <v>14.034591046176931</v>
      </c>
      <c r="Z715" s="149">
        <v>626.97072352637758</v>
      </c>
      <c r="AA715" s="149">
        <v>2.4022456551946902E-2</v>
      </c>
      <c r="AB715" s="149">
        <v>118.49656829552254</v>
      </c>
      <c r="AD715" s="163">
        <f t="shared" si="66"/>
        <v>1400548.3848072675</v>
      </c>
      <c r="AE715" s="163">
        <f t="shared" si="71"/>
        <v>1402832.1338941669</v>
      </c>
      <c r="AF715" s="163">
        <f t="shared" si="67"/>
        <v>2283.7490868991677</v>
      </c>
      <c r="AH715" s="165">
        <f t="shared" si="68"/>
        <v>0</v>
      </c>
      <c r="AI715" s="165">
        <f t="shared" si="69"/>
        <v>1</v>
      </c>
      <c r="AJ715" s="165">
        <f t="shared" si="70"/>
        <v>1</v>
      </c>
    </row>
    <row r="716" spans="1:36" x14ac:dyDescent="0.25">
      <c r="A716" s="47">
        <v>711</v>
      </c>
      <c r="C716" s="100">
        <v>6.0691564918993191E-3</v>
      </c>
      <c r="D716" s="100">
        <v>9.7485300119014937E-3</v>
      </c>
      <c r="E716" s="100">
        <v>2.111050175846998E-6</v>
      </c>
      <c r="F716" s="100">
        <v>0</v>
      </c>
      <c r="G716" s="100">
        <v>0.04</v>
      </c>
      <c r="H716" s="100">
        <v>3.7417663718882443E-2</v>
      </c>
      <c r="I716" s="100">
        <v>2.5496231708073913E-2</v>
      </c>
      <c r="J716" s="100">
        <v>7.1214038276825598E-3</v>
      </c>
      <c r="K716" s="100">
        <v>5.7682820038231775E-3</v>
      </c>
      <c r="L716" s="148">
        <v>92.438280187714923</v>
      </c>
      <c r="M716" s="148">
        <v>120</v>
      </c>
      <c r="N716" s="148">
        <v>548</v>
      </c>
      <c r="O716" s="148">
        <v>9132</v>
      </c>
      <c r="P716" s="148">
        <v>100</v>
      </c>
      <c r="Q716" s="148">
        <v>25</v>
      </c>
      <c r="R716" s="100">
        <v>0.71004982938348893</v>
      </c>
      <c r="S716" s="100">
        <v>0.48106633257198766</v>
      </c>
      <c r="T716" s="100">
        <v>0.39850478609374052</v>
      </c>
      <c r="U716" s="100">
        <v>0.77307966015268881</v>
      </c>
      <c r="W716" s="148">
        <v>14.4129851736259</v>
      </c>
      <c r="X716" s="149">
        <v>505.79271397371275</v>
      </c>
      <c r="Y716" s="149">
        <v>14.452741436955565</v>
      </c>
      <c r="Z716" s="149">
        <v>617.80396115407666</v>
      </c>
      <c r="AA716" s="149">
        <v>3.9756263329664421E-2</v>
      </c>
      <c r="AB716" s="149">
        <v>112.01124718036391</v>
      </c>
      <c r="AD716" s="163">
        <f t="shared" si="66"/>
        <v>1440792.7246486163</v>
      </c>
      <c r="AE716" s="163">
        <f t="shared" si="71"/>
        <v>1444656.3397344025</v>
      </c>
      <c r="AF716" s="163">
        <f t="shared" si="67"/>
        <v>3863.615085786078</v>
      </c>
      <c r="AH716" s="165">
        <f t="shared" si="68"/>
        <v>0</v>
      </c>
      <c r="AI716" s="165">
        <f t="shared" si="69"/>
        <v>1</v>
      </c>
      <c r="AJ716" s="165">
        <f t="shared" si="70"/>
        <v>1</v>
      </c>
    </row>
    <row r="717" spans="1:36" x14ac:dyDescent="0.25">
      <c r="A717" s="47">
        <v>712</v>
      </c>
      <c r="C717" s="100">
        <v>4.689493961260339E-3</v>
      </c>
      <c r="D717" s="100">
        <v>1.064096349182647E-2</v>
      </c>
      <c r="E717" s="100">
        <v>3.3880636889286712E-5</v>
      </c>
      <c r="F717" s="100">
        <v>0</v>
      </c>
      <c r="G717" s="100">
        <v>0.04</v>
      </c>
      <c r="H717" s="100">
        <v>3.7417663718882443E-2</v>
      </c>
      <c r="I717" s="100">
        <v>2.5496231708073913E-2</v>
      </c>
      <c r="J717" s="100">
        <v>7.1214038276825598E-3</v>
      </c>
      <c r="K717" s="100">
        <v>5.7682820038231775E-3</v>
      </c>
      <c r="L717" s="148">
        <v>92.438280187714923</v>
      </c>
      <c r="M717" s="148">
        <v>120</v>
      </c>
      <c r="N717" s="148">
        <v>548</v>
      </c>
      <c r="O717" s="148">
        <v>9132</v>
      </c>
      <c r="P717" s="148">
        <v>100</v>
      </c>
      <c r="Q717" s="148">
        <v>25</v>
      </c>
      <c r="R717" s="100">
        <v>0.3096298651983711</v>
      </c>
      <c r="S717" s="100">
        <v>0.80965244497463296</v>
      </c>
      <c r="T717" s="100">
        <v>3.2181586551446366E-2</v>
      </c>
      <c r="U717" s="100">
        <v>0.33902026263107465</v>
      </c>
      <c r="W717" s="148">
        <v>13.936155197248572</v>
      </c>
      <c r="X717" s="149">
        <v>513.25430960119286</v>
      </c>
      <c r="Y717" s="149">
        <v>13.975151651136597</v>
      </c>
      <c r="Z717" s="149">
        <v>591.98540022525367</v>
      </c>
      <c r="AA717" s="149">
        <v>3.8996453888024973E-2</v>
      </c>
      <c r="AB717" s="149">
        <v>78.731090624060812</v>
      </c>
      <c r="AD717" s="163">
        <f t="shared" si="66"/>
        <v>1393102.2654152561</v>
      </c>
      <c r="AE717" s="163">
        <f t="shared" si="71"/>
        <v>1396923.1797134345</v>
      </c>
      <c r="AF717" s="163">
        <f t="shared" si="67"/>
        <v>3820.9142981784362</v>
      </c>
      <c r="AH717" s="165">
        <f t="shared" si="68"/>
        <v>0</v>
      </c>
      <c r="AI717" s="165">
        <f t="shared" si="69"/>
        <v>1</v>
      </c>
      <c r="AJ717" s="165">
        <f t="shared" si="70"/>
        <v>1</v>
      </c>
    </row>
    <row r="718" spans="1:36" x14ac:dyDescent="0.25">
      <c r="A718" s="47">
        <v>713</v>
      </c>
      <c r="C718" s="100">
        <v>5.0980174123700485E-3</v>
      </c>
      <c r="D718" s="100">
        <v>9.7024232716758484E-3</v>
      </c>
      <c r="E718" s="100">
        <v>1.2310744970722709E-4</v>
      </c>
      <c r="F718" s="100">
        <v>0</v>
      </c>
      <c r="G718" s="100">
        <v>0.04</v>
      </c>
      <c r="H718" s="100">
        <v>3.7417663718882443E-2</v>
      </c>
      <c r="I718" s="100">
        <v>2.5496231708073913E-2</v>
      </c>
      <c r="J718" s="100">
        <v>7.1214038276825598E-3</v>
      </c>
      <c r="K718" s="100">
        <v>5.7682820038231775E-3</v>
      </c>
      <c r="L718" s="148">
        <v>92.438280187714923</v>
      </c>
      <c r="M718" s="148">
        <v>120</v>
      </c>
      <c r="N718" s="148">
        <v>548</v>
      </c>
      <c r="O718" s="148">
        <v>9132</v>
      </c>
      <c r="P718" s="148">
        <v>100</v>
      </c>
      <c r="Q718" s="148">
        <v>25</v>
      </c>
      <c r="R718" s="100">
        <v>0.70258726765577495</v>
      </c>
      <c r="S718" s="100">
        <v>0.30132090360462577</v>
      </c>
      <c r="T718" s="100">
        <v>5.2535872686336131E-2</v>
      </c>
      <c r="U718" s="100">
        <v>9.9598295263244317E-10</v>
      </c>
      <c r="W718" s="148">
        <v>14.647879438677862</v>
      </c>
      <c r="X718" s="149">
        <v>666.60830233962406</v>
      </c>
      <c r="Y718" s="149">
        <v>14.701296004032237</v>
      </c>
      <c r="Z718" s="149">
        <v>633.33977400958906</v>
      </c>
      <c r="AA718" s="149">
        <v>5.3416565354375223E-2</v>
      </c>
      <c r="AB718" s="149">
        <v>-33.268528330034997</v>
      </c>
      <c r="AD718" s="163">
        <f t="shared" si="66"/>
        <v>1464121.3355654464</v>
      </c>
      <c r="AE718" s="163">
        <f t="shared" si="71"/>
        <v>1469496.2606292141</v>
      </c>
      <c r="AF718" s="163">
        <f t="shared" si="67"/>
        <v>5374.9250637675577</v>
      </c>
      <c r="AH718" s="165">
        <f t="shared" si="68"/>
        <v>0</v>
      </c>
      <c r="AI718" s="165">
        <f t="shared" si="69"/>
        <v>1</v>
      </c>
      <c r="AJ718" s="165">
        <f t="shared" si="70"/>
        <v>1</v>
      </c>
    </row>
    <row r="719" spans="1:36" x14ac:dyDescent="0.25">
      <c r="A719" s="47">
        <v>714</v>
      </c>
      <c r="C719" s="100">
        <v>4.5412727983600914E-3</v>
      </c>
      <c r="D719" s="100">
        <v>1.3378250889961363E-2</v>
      </c>
      <c r="E719" s="100">
        <v>1.291445904029187E-4</v>
      </c>
      <c r="F719" s="100">
        <v>0</v>
      </c>
      <c r="G719" s="100">
        <v>0.04</v>
      </c>
      <c r="H719" s="100">
        <v>3.7417663718882443E-2</v>
      </c>
      <c r="I719" s="100">
        <v>2.5496231708073913E-2</v>
      </c>
      <c r="J719" s="100">
        <v>7.1214038276825598E-3</v>
      </c>
      <c r="K719" s="100">
        <v>5.7682820038231775E-3</v>
      </c>
      <c r="L719" s="148">
        <v>92.438280187714923</v>
      </c>
      <c r="M719" s="148">
        <v>120</v>
      </c>
      <c r="N719" s="148">
        <v>548</v>
      </c>
      <c r="O719" s="148">
        <v>9132</v>
      </c>
      <c r="P719" s="148">
        <v>100</v>
      </c>
      <c r="Q719" s="148">
        <v>25</v>
      </c>
      <c r="R719" s="100">
        <v>0.6561455786969792</v>
      </c>
      <c r="S719" s="100">
        <v>0.38919246558884385</v>
      </c>
      <c r="T719" s="100">
        <v>0.54132954697128344</v>
      </c>
      <c r="U719" s="100">
        <v>3.6406572123229036E-7</v>
      </c>
      <c r="W719" s="148">
        <v>15.217057822668403</v>
      </c>
      <c r="X719" s="149">
        <v>587.79061826191958</v>
      </c>
      <c r="Y719" s="149">
        <v>15.263041013360102</v>
      </c>
      <c r="Z719" s="149">
        <v>622.32890632883903</v>
      </c>
      <c r="AA719" s="149">
        <v>4.5983190691698539E-2</v>
      </c>
      <c r="AB719" s="149">
        <v>34.538288066919449</v>
      </c>
      <c r="AD719" s="163">
        <f t="shared" si="66"/>
        <v>1521117.9916485783</v>
      </c>
      <c r="AE719" s="163">
        <f t="shared" si="71"/>
        <v>1525681.7724296814</v>
      </c>
      <c r="AF719" s="163">
        <f t="shared" si="67"/>
        <v>4563.7807811029343</v>
      </c>
      <c r="AH719" s="165">
        <f t="shared" si="68"/>
        <v>0</v>
      </c>
      <c r="AI719" s="165">
        <f t="shared" si="69"/>
        <v>1</v>
      </c>
      <c r="AJ719" s="165">
        <f t="shared" si="70"/>
        <v>1</v>
      </c>
    </row>
    <row r="720" spans="1:36" x14ac:dyDescent="0.25">
      <c r="A720" s="47">
        <v>715</v>
      </c>
      <c r="C720" s="100">
        <v>5.4950664554980211E-3</v>
      </c>
      <c r="D720" s="100">
        <v>9.2113872209400646E-3</v>
      </c>
      <c r="E720" s="100">
        <v>9.3661093331864897E-5</v>
      </c>
      <c r="F720" s="100">
        <v>0</v>
      </c>
      <c r="G720" s="100">
        <v>0.04</v>
      </c>
      <c r="H720" s="100">
        <v>3.7417663718882443E-2</v>
      </c>
      <c r="I720" s="100">
        <v>2.5496231708073913E-2</v>
      </c>
      <c r="J720" s="100">
        <v>7.1214038276825598E-3</v>
      </c>
      <c r="K720" s="100">
        <v>5.7682820038231775E-3</v>
      </c>
      <c r="L720" s="148">
        <v>92.438280187714923</v>
      </c>
      <c r="M720" s="148">
        <v>120</v>
      </c>
      <c r="N720" s="148">
        <v>548</v>
      </c>
      <c r="O720" s="148">
        <v>9132</v>
      </c>
      <c r="P720" s="148">
        <v>100</v>
      </c>
      <c r="Q720" s="148">
        <v>25</v>
      </c>
      <c r="R720" s="100">
        <v>0.64183184324178788</v>
      </c>
      <c r="S720" s="100">
        <v>0.3958521441905814</v>
      </c>
      <c r="T720" s="100">
        <v>0.8123217901258305</v>
      </c>
      <c r="U720" s="100">
        <v>8.4788297656233302E-2</v>
      </c>
      <c r="W720" s="148">
        <v>14.630560487499695</v>
      </c>
      <c r="X720" s="149">
        <v>537.40470886812352</v>
      </c>
      <c r="Y720" s="149">
        <v>14.66822743476035</v>
      </c>
      <c r="Z720" s="149">
        <v>613.49934487874373</v>
      </c>
      <c r="AA720" s="149">
        <v>3.7666947260655448E-2</v>
      </c>
      <c r="AB720" s="149">
        <v>76.094636010620206</v>
      </c>
      <c r="AD720" s="163">
        <f t="shared" si="66"/>
        <v>1462518.6440411014</v>
      </c>
      <c r="AE720" s="163">
        <f t="shared" si="71"/>
        <v>1466209.2441311562</v>
      </c>
      <c r="AF720" s="163">
        <f t="shared" si="67"/>
        <v>3690.6000900549243</v>
      </c>
      <c r="AH720" s="165">
        <f t="shared" si="68"/>
        <v>0</v>
      </c>
      <c r="AI720" s="165">
        <f t="shared" si="69"/>
        <v>1</v>
      </c>
      <c r="AJ720" s="165">
        <f t="shared" si="70"/>
        <v>1</v>
      </c>
    </row>
    <row r="721" spans="1:36" x14ac:dyDescent="0.25">
      <c r="A721" s="47">
        <v>716</v>
      </c>
      <c r="C721" s="100">
        <v>3.0193580432183592E-3</v>
      </c>
      <c r="D721" s="100">
        <v>1.3540813051623135E-2</v>
      </c>
      <c r="E721" s="100">
        <v>2.9421635043116873E-5</v>
      </c>
      <c r="F721" s="100">
        <v>0</v>
      </c>
      <c r="G721" s="100">
        <v>0.04</v>
      </c>
      <c r="H721" s="100">
        <v>3.7417663718882443E-2</v>
      </c>
      <c r="I721" s="100">
        <v>2.5496231708073913E-2</v>
      </c>
      <c r="J721" s="100">
        <v>7.1214038276825598E-3</v>
      </c>
      <c r="K721" s="100">
        <v>5.7682820038231775E-3</v>
      </c>
      <c r="L721" s="148">
        <v>92.438280187714923</v>
      </c>
      <c r="M721" s="148">
        <v>120</v>
      </c>
      <c r="N721" s="148">
        <v>548</v>
      </c>
      <c r="O721" s="148">
        <v>9132</v>
      </c>
      <c r="P721" s="148">
        <v>100</v>
      </c>
      <c r="Q721" s="148">
        <v>25</v>
      </c>
      <c r="R721" s="100">
        <v>0.78277202901900012</v>
      </c>
      <c r="S721" s="100">
        <v>0.99941461768443385</v>
      </c>
      <c r="T721" s="100">
        <v>0.97415468529677063</v>
      </c>
      <c r="U721" s="100">
        <v>4.0327318068646293E-20</v>
      </c>
      <c r="W721" s="148">
        <v>14.893326590741424</v>
      </c>
      <c r="X721" s="149">
        <v>530.30428657574691</v>
      </c>
      <c r="Y721" s="149">
        <v>14.952355143980423</v>
      </c>
      <c r="Z721" s="149">
        <v>605.42190246416362</v>
      </c>
      <c r="AA721" s="149">
        <v>5.9028553238999137E-2</v>
      </c>
      <c r="AB721" s="149">
        <v>75.117615888416708</v>
      </c>
      <c r="AD721" s="163">
        <f t="shared" si="66"/>
        <v>1488802.3547875667</v>
      </c>
      <c r="AE721" s="163">
        <f t="shared" si="71"/>
        <v>1494630.0924955781</v>
      </c>
      <c r="AF721" s="163">
        <f t="shared" si="67"/>
        <v>5827.7377080114975</v>
      </c>
      <c r="AH721" s="165">
        <f t="shared" si="68"/>
        <v>0</v>
      </c>
      <c r="AI721" s="165">
        <f t="shared" si="69"/>
        <v>1</v>
      </c>
      <c r="AJ721" s="165">
        <f t="shared" si="70"/>
        <v>1</v>
      </c>
    </row>
    <row r="722" spans="1:36" x14ac:dyDescent="0.25">
      <c r="A722" s="47">
        <v>717</v>
      </c>
      <c r="C722" s="100">
        <v>6.7180572467416821E-3</v>
      </c>
      <c r="D722" s="100">
        <v>1.1782116026632705E-2</v>
      </c>
      <c r="E722" s="100">
        <v>3.4522689224664426E-8</v>
      </c>
      <c r="F722" s="100">
        <v>0</v>
      </c>
      <c r="G722" s="100">
        <v>0.04</v>
      </c>
      <c r="H722" s="100">
        <v>3.7417663718882443E-2</v>
      </c>
      <c r="I722" s="100">
        <v>2.5496231708073913E-2</v>
      </c>
      <c r="J722" s="100">
        <v>7.1214038276825598E-3</v>
      </c>
      <c r="K722" s="100">
        <v>5.7682820038231775E-3</v>
      </c>
      <c r="L722" s="148">
        <v>92.438280187714923</v>
      </c>
      <c r="M722" s="148">
        <v>120</v>
      </c>
      <c r="N722" s="148">
        <v>548</v>
      </c>
      <c r="O722" s="148">
        <v>9132</v>
      </c>
      <c r="P722" s="148">
        <v>100</v>
      </c>
      <c r="Q722" s="148">
        <v>25</v>
      </c>
      <c r="R722" s="100">
        <v>0.28950951022042004</v>
      </c>
      <c r="S722" s="100">
        <v>0.99209277789846673</v>
      </c>
      <c r="T722" s="100">
        <v>2.8616867230538386E-3</v>
      </c>
      <c r="U722" s="100">
        <v>5.5961427694469813E-4</v>
      </c>
      <c r="W722" s="148">
        <v>14.888794091696056</v>
      </c>
      <c r="X722" s="149">
        <v>491.48840417787375</v>
      </c>
      <c r="Y722" s="149">
        <v>14.936418839328393</v>
      </c>
      <c r="Z722" s="149">
        <v>620.35895056857191</v>
      </c>
      <c r="AA722" s="149">
        <v>4.7624747632337261E-2</v>
      </c>
      <c r="AB722" s="149">
        <v>128.87054639069817</v>
      </c>
      <c r="AD722" s="163">
        <f t="shared" si="66"/>
        <v>1488387.9207654279</v>
      </c>
      <c r="AE722" s="163">
        <f t="shared" si="71"/>
        <v>1493021.5249822708</v>
      </c>
      <c r="AF722" s="163">
        <f t="shared" si="67"/>
        <v>4633.6042168430276</v>
      </c>
      <c r="AH722" s="165">
        <f t="shared" si="68"/>
        <v>0</v>
      </c>
      <c r="AI722" s="165">
        <f t="shared" si="69"/>
        <v>1</v>
      </c>
      <c r="AJ722" s="165">
        <f t="shared" si="70"/>
        <v>1</v>
      </c>
    </row>
    <row r="723" spans="1:36" x14ac:dyDescent="0.25">
      <c r="A723" s="47">
        <v>718</v>
      </c>
      <c r="C723" s="100">
        <v>4.5666223514347348E-3</v>
      </c>
      <c r="D723" s="100">
        <v>9.4934601031318941E-3</v>
      </c>
      <c r="E723" s="100">
        <v>2.8620055462154919E-5</v>
      </c>
      <c r="F723" s="100">
        <v>0</v>
      </c>
      <c r="G723" s="100">
        <v>0.04</v>
      </c>
      <c r="H723" s="100">
        <v>3.7417663718882443E-2</v>
      </c>
      <c r="I723" s="100">
        <v>2.5496231708073913E-2</v>
      </c>
      <c r="J723" s="100">
        <v>7.1214038276825598E-3</v>
      </c>
      <c r="K723" s="100">
        <v>5.7682820038231775E-3</v>
      </c>
      <c r="L723" s="148">
        <v>92.438280187714923</v>
      </c>
      <c r="M723" s="148">
        <v>120</v>
      </c>
      <c r="N723" s="148">
        <v>548</v>
      </c>
      <c r="O723" s="148">
        <v>9132</v>
      </c>
      <c r="P723" s="148">
        <v>100</v>
      </c>
      <c r="Q723" s="148">
        <v>25</v>
      </c>
      <c r="R723" s="100">
        <v>0.49305264166146967</v>
      </c>
      <c r="S723" s="100">
        <v>0.27814707117917764</v>
      </c>
      <c r="T723" s="100">
        <v>0.96354388090025733</v>
      </c>
      <c r="U723" s="100">
        <v>0.99999893255241412</v>
      </c>
      <c r="W723" s="148">
        <v>14.982154707813564</v>
      </c>
      <c r="X723" s="149">
        <v>524.55918238426341</v>
      </c>
      <c r="Y723" s="149">
        <v>15.04793571385051</v>
      </c>
      <c r="Z723" s="149">
        <v>596.07048058726639</v>
      </c>
      <c r="AA723" s="149">
        <v>6.5781006036946366E-2</v>
      </c>
      <c r="AB723" s="149">
        <v>71.51129820300298</v>
      </c>
      <c r="AD723" s="163">
        <f t="shared" si="66"/>
        <v>1497690.911598972</v>
      </c>
      <c r="AE723" s="163">
        <f t="shared" si="71"/>
        <v>1504197.5009044639</v>
      </c>
      <c r="AF723" s="163">
        <f t="shared" si="67"/>
        <v>6506.5893054916332</v>
      </c>
      <c r="AH723" s="165">
        <f t="shared" si="68"/>
        <v>0</v>
      </c>
      <c r="AI723" s="165">
        <f t="shared" si="69"/>
        <v>1</v>
      </c>
      <c r="AJ723" s="165">
        <f t="shared" si="70"/>
        <v>1</v>
      </c>
    </row>
    <row r="724" spans="1:36" x14ac:dyDescent="0.25">
      <c r="A724" s="47">
        <v>719</v>
      </c>
      <c r="C724" s="100">
        <v>4.9027290661158487E-3</v>
      </c>
      <c r="D724" s="100">
        <v>1.2751293842688805E-2</v>
      </c>
      <c r="E724" s="100">
        <v>1.9809317782149005E-4</v>
      </c>
      <c r="F724" s="100">
        <v>0</v>
      </c>
      <c r="G724" s="100">
        <v>0.04</v>
      </c>
      <c r="H724" s="100">
        <v>3.7417663718882443E-2</v>
      </c>
      <c r="I724" s="100">
        <v>2.5496231708073913E-2</v>
      </c>
      <c r="J724" s="100">
        <v>7.1214038276825598E-3</v>
      </c>
      <c r="K724" s="100">
        <v>5.7682820038231775E-3</v>
      </c>
      <c r="L724" s="148">
        <v>92.438280187714923</v>
      </c>
      <c r="M724" s="148">
        <v>120</v>
      </c>
      <c r="N724" s="148">
        <v>548</v>
      </c>
      <c r="O724" s="148">
        <v>9132</v>
      </c>
      <c r="P724" s="148">
        <v>100</v>
      </c>
      <c r="Q724" s="148">
        <v>25</v>
      </c>
      <c r="R724" s="100">
        <v>0.5855733063607591</v>
      </c>
      <c r="S724" s="100">
        <v>0.65380915870497402</v>
      </c>
      <c r="T724" s="100">
        <v>2.6385732895550298E-6</v>
      </c>
      <c r="U724" s="100">
        <v>1.6597638057311627E-5</v>
      </c>
      <c r="W724" s="148">
        <v>15.085108344658316</v>
      </c>
      <c r="X724" s="149">
        <v>487.16020718401626</v>
      </c>
      <c r="Y724" s="149">
        <v>15.141610955818503</v>
      </c>
      <c r="Z724" s="149">
        <v>599.32429402814273</v>
      </c>
      <c r="AA724" s="149">
        <v>5.6502611160187399E-2</v>
      </c>
      <c r="AB724" s="149">
        <v>112.16408684412647</v>
      </c>
      <c r="AD724" s="163">
        <f t="shared" si="66"/>
        <v>1508023.6742586475</v>
      </c>
      <c r="AE724" s="163">
        <f t="shared" si="71"/>
        <v>1513561.7712878222</v>
      </c>
      <c r="AF724" s="163">
        <f t="shared" si="67"/>
        <v>5538.0970291746135</v>
      </c>
      <c r="AH724" s="165">
        <f t="shared" si="68"/>
        <v>0</v>
      </c>
      <c r="AI724" s="165">
        <f t="shared" si="69"/>
        <v>1</v>
      </c>
      <c r="AJ724" s="165">
        <f t="shared" si="70"/>
        <v>1</v>
      </c>
    </row>
    <row r="725" spans="1:36" x14ac:dyDescent="0.25">
      <c r="A725" s="47">
        <v>720</v>
      </c>
      <c r="C725" s="100">
        <v>3.993942571270984E-3</v>
      </c>
      <c r="D725" s="100">
        <v>1.2287854273013044E-2</v>
      </c>
      <c r="E725" s="100">
        <v>1.5866790388658512E-6</v>
      </c>
      <c r="F725" s="100">
        <v>0</v>
      </c>
      <c r="G725" s="100">
        <v>0.04</v>
      </c>
      <c r="H725" s="100">
        <v>3.7417663718882443E-2</v>
      </c>
      <c r="I725" s="100">
        <v>2.5496231708073913E-2</v>
      </c>
      <c r="J725" s="100">
        <v>7.1214038276825598E-3</v>
      </c>
      <c r="K725" s="100">
        <v>5.7682820038231775E-3</v>
      </c>
      <c r="L725" s="148">
        <v>92.438280187714923</v>
      </c>
      <c r="M725" s="148">
        <v>120</v>
      </c>
      <c r="N725" s="148">
        <v>548</v>
      </c>
      <c r="O725" s="148">
        <v>9132</v>
      </c>
      <c r="P725" s="148">
        <v>100</v>
      </c>
      <c r="Q725" s="148">
        <v>25</v>
      </c>
      <c r="R725" s="100">
        <v>0.78780836443641256</v>
      </c>
      <c r="S725" s="100">
        <v>0.34608720204471549</v>
      </c>
      <c r="T725" s="100">
        <v>0.18421420877824049</v>
      </c>
      <c r="U725" s="100">
        <v>0.92781598760525597</v>
      </c>
      <c r="W725" s="148">
        <v>14.472312025995866</v>
      </c>
      <c r="X725" s="149">
        <v>492.93099292361364</v>
      </c>
      <c r="Y725" s="149">
        <v>14.494325449643751</v>
      </c>
      <c r="Z725" s="149">
        <v>627.94596117718891</v>
      </c>
      <c r="AA725" s="149">
        <v>2.2013423647885944E-2</v>
      </c>
      <c r="AB725" s="149">
        <v>135.01496825357526</v>
      </c>
      <c r="AD725" s="163">
        <f t="shared" si="66"/>
        <v>1446738.2716066628</v>
      </c>
      <c r="AE725" s="163">
        <f t="shared" si="71"/>
        <v>1448804.5990031981</v>
      </c>
      <c r="AF725" s="163">
        <f t="shared" si="67"/>
        <v>2066.327396535019</v>
      </c>
      <c r="AH725" s="165">
        <f t="shared" si="68"/>
        <v>0</v>
      </c>
      <c r="AI725" s="165">
        <f t="shared" si="69"/>
        <v>1</v>
      </c>
      <c r="AJ725" s="165">
        <f t="shared" si="70"/>
        <v>1</v>
      </c>
    </row>
    <row r="726" spans="1:36" x14ac:dyDescent="0.25">
      <c r="A726" s="47">
        <v>721</v>
      </c>
      <c r="C726" s="100">
        <v>3.9048057939538574E-3</v>
      </c>
      <c r="D726" s="100">
        <v>1.3353033153151728E-2</v>
      </c>
      <c r="E726" s="100">
        <v>1.1697992044423788E-4</v>
      </c>
      <c r="F726" s="100">
        <v>0</v>
      </c>
      <c r="G726" s="100">
        <v>0.04</v>
      </c>
      <c r="H726" s="100">
        <v>3.7417663718882443E-2</v>
      </c>
      <c r="I726" s="100">
        <v>2.5496231708073913E-2</v>
      </c>
      <c r="J726" s="100">
        <v>7.1214038276825598E-3</v>
      </c>
      <c r="K726" s="100">
        <v>5.7682820038231775E-3</v>
      </c>
      <c r="L726" s="148">
        <v>92.438280187714923</v>
      </c>
      <c r="M726" s="148">
        <v>120</v>
      </c>
      <c r="N726" s="148">
        <v>548</v>
      </c>
      <c r="O726" s="148">
        <v>9132</v>
      </c>
      <c r="P726" s="148">
        <v>100</v>
      </c>
      <c r="Q726" s="148">
        <v>25</v>
      </c>
      <c r="R726" s="100">
        <v>0.53359053939214329</v>
      </c>
      <c r="S726" s="100">
        <v>6.8061230067064085E-5</v>
      </c>
      <c r="T726" s="100">
        <v>0.40638703364898132</v>
      </c>
      <c r="U726" s="100">
        <v>0.17457064762587082</v>
      </c>
      <c r="W726" s="148">
        <v>14.764965063180817</v>
      </c>
      <c r="X726" s="149">
        <v>493.95546689506716</v>
      </c>
      <c r="Y726" s="149">
        <v>14.837092226169553</v>
      </c>
      <c r="Z726" s="149">
        <v>595.63364403160153</v>
      </c>
      <c r="AA726" s="149">
        <v>7.2127162988735449E-2</v>
      </c>
      <c r="AB726" s="149">
        <v>101.67817713653437</v>
      </c>
      <c r="AD726" s="163">
        <f t="shared" si="66"/>
        <v>1476002.5508511865</v>
      </c>
      <c r="AE726" s="163">
        <f t="shared" si="71"/>
        <v>1483113.5889729236</v>
      </c>
      <c r="AF726" s="163">
        <f t="shared" si="67"/>
        <v>7111.0381217370114</v>
      </c>
      <c r="AH726" s="165">
        <f t="shared" si="68"/>
        <v>0</v>
      </c>
      <c r="AI726" s="165">
        <f t="shared" si="69"/>
        <v>1</v>
      </c>
      <c r="AJ726" s="165">
        <f t="shared" si="70"/>
        <v>1</v>
      </c>
    </row>
    <row r="727" spans="1:36" x14ac:dyDescent="0.25">
      <c r="A727" s="47">
        <v>722</v>
      </c>
      <c r="C727" s="100">
        <v>5.3925848604964039E-3</v>
      </c>
      <c r="D727" s="100">
        <v>1.0770816610176629E-2</v>
      </c>
      <c r="E727" s="100">
        <v>2.2009383504855076E-5</v>
      </c>
      <c r="F727" s="100">
        <v>0</v>
      </c>
      <c r="G727" s="100">
        <v>0.04</v>
      </c>
      <c r="H727" s="100">
        <v>3.7417663718882443E-2</v>
      </c>
      <c r="I727" s="100">
        <v>2.5496231708073913E-2</v>
      </c>
      <c r="J727" s="100">
        <v>7.1214038276825598E-3</v>
      </c>
      <c r="K727" s="100">
        <v>5.7682820038231775E-3</v>
      </c>
      <c r="L727" s="148">
        <v>92.438280187714923</v>
      </c>
      <c r="M727" s="148">
        <v>120</v>
      </c>
      <c r="N727" s="148">
        <v>548</v>
      </c>
      <c r="O727" s="148">
        <v>9132</v>
      </c>
      <c r="P727" s="148">
        <v>100</v>
      </c>
      <c r="Q727" s="148">
        <v>25</v>
      </c>
      <c r="R727" s="100">
        <v>0.38454440226053832</v>
      </c>
      <c r="S727" s="100">
        <v>3.0964840206784527E-2</v>
      </c>
      <c r="T727" s="100">
        <v>0.38958927219496958</v>
      </c>
      <c r="U727" s="100">
        <v>8.1883078305660884E-2</v>
      </c>
      <c r="W727" s="148">
        <v>14.366875738402891</v>
      </c>
      <c r="X727" s="149">
        <v>511.85938540598102</v>
      </c>
      <c r="Y727" s="149">
        <v>14.414288888915857</v>
      </c>
      <c r="Z727" s="149">
        <v>617.18912854403516</v>
      </c>
      <c r="AA727" s="149">
        <v>4.741315051296624E-2</v>
      </c>
      <c r="AB727" s="149">
        <v>105.32974313805414</v>
      </c>
      <c r="AD727" s="163">
        <f t="shared" si="66"/>
        <v>1436175.7144548832</v>
      </c>
      <c r="AE727" s="163">
        <f t="shared" si="71"/>
        <v>1440811.6997630417</v>
      </c>
      <c r="AF727" s="163">
        <f t="shared" si="67"/>
        <v>4635.9853081585698</v>
      </c>
      <c r="AH727" s="165">
        <f t="shared" si="68"/>
        <v>0</v>
      </c>
      <c r="AI727" s="165">
        <f t="shared" si="69"/>
        <v>1</v>
      </c>
      <c r="AJ727" s="165">
        <f t="shared" si="70"/>
        <v>1</v>
      </c>
    </row>
    <row r="728" spans="1:36" x14ac:dyDescent="0.25">
      <c r="A728" s="47">
        <v>723</v>
      </c>
      <c r="C728" s="100">
        <v>7.608009619367806E-3</v>
      </c>
      <c r="D728" s="100">
        <v>1.0543549457566071E-2</v>
      </c>
      <c r="E728" s="100">
        <v>2.9317542211756926E-5</v>
      </c>
      <c r="F728" s="100">
        <v>0</v>
      </c>
      <c r="G728" s="100">
        <v>0.04</v>
      </c>
      <c r="H728" s="100">
        <v>3.7417663718882443E-2</v>
      </c>
      <c r="I728" s="100">
        <v>2.5496231708073913E-2</v>
      </c>
      <c r="J728" s="100">
        <v>7.1214038276825598E-3</v>
      </c>
      <c r="K728" s="100">
        <v>5.7682820038231775E-3</v>
      </c>
      <c r="L728" s="148">
        <v>92.438280187714923</v>
      </c>
      <c r="M728" s="148">
        <v>120</v>
      </c>
      <c r="N728" s="148">
        <v>548</v>
      </c>
      <c r="O728" s="148">
        <v>9132</v>
      </c>
      <c r="P728" s="148">
        <v>100</v>
      </c>
      <c r="Q728" s="148">
        <v>25</v>
      </c>
      <c r="R728" s="100">
        <v>0.74884303850486744</v>
      </c>
      <c r="S728" s="100">
        <v>8.808368786104992E-2</v>
      </c>
      <c r="T728" s="100">
        <v>0.86258369903776555</v>
      </c>
      <c r="U728" s="100">
        <v>3.0442903725897241E-3</v>
      </c>
      <c r="W728" s="148">
        <v>13.735793417747772</v>
      </c>
      <c r="X728" s="149">
        <v>472.96228642956817</v>
      </c>
      <c r="Y728" s="149">
        <v>13.77618093702343</v>
      </c>
      <c r="Z728" s="149">
        <v>602.1437683330098</v>
      </c>
      <c r="AA728" s="149">
        <v>4.0387519275657979E-2</v>
      </c>
      <c r="AB728" s="149">
        <v>129.18148190344164</v>
      </c>
      <c r="AD728" s="163">
        <f t="shared" si="66"/>
        <v>1373106.3794883478</v>
      </c>
      <c r="AE728" s="163">
        <f t="shared" si="71"/>
        <v>1377015.9499340102</v>
      </c>
      <c r="AF728" s="163">
        <f t="shared" si="67"/>
        <v>3909.5704456623562</v>
      </c>
      <c r="AH728" s="165">
        <f t="shared" si="68"/>
        <v>0</v>
      </c>
      <c r="AI728" s="165">
        <f t="shared" si="69"/>
        <v>1</v>
      </c>
      <c r="AJ728" s="165">
        <f t="shared" si="70"/>
        <v>1</v>
      </c>
    </row>
    <row r="729" spans="1:36" x14ac:dyDescent="0.25">
      <c r="A729" s="47">
        <v>724</v>
      </c>
      <c r="C729" s="100">
        <v>7.0803738726125109E-3</v>
      </c>
      <c r="D729" s="100">
        <v>9.8054256948049371E-3</v>
      </c>
      <c r="E729" s="100">
        <v>1.2016953591953428E-4</v>
      </c>
      <c r="F729" s="100">
        <v>0</v>
      </c>
      <c r="G729" s="100">
        <v>0.04</v>
      </c>
      <c r="H729" s="100">
        <v>3.7417663718882443E-2</v>
      </c>
      <c r="I729" s="100">
        <v>2.5496231708073913E-2</v>
      </c>
      <c r="J729" s="100">
        <v>7.1214038276825598E-3</v>
      </c>
      <c r="K729" s="100">
        <v>5.7682820038231775E-3</v>
      </c>
      <c r="L729" s="148">
        <v>92.438280187714923</v>
      </c>
      <c r="M729" s="148">
        <v>120</v>
      </c>
      <c r="N729" s="148">
        <v>548</v>
      </c>
      <c r="O729" s="148">
        <v>9132</v>
      </c>
      <c r="P729" s="148">
        <v>100</v>
      </c>
      <c r="Q729" s="148">
        <v>25</v>
      </c>
      <c r="R729" s="100">
        <v>0.46477816451250104</v>
      </c>
      <c r="S729" s="100">
        <v>0.16993712978820688</v>
      </c>
      <c r="T729" s="100">
        <v>0.77214700094068789</v>
      </c>
      <c r="U729" s="100">
        <v>1.2160710689975901E-6</v>
      </c>
      <c r="W729" s="148">
        <v>14.106825360538288</v>
      </c>
      <c r="X729" s="149">
        <v>518.22433956986924</v>
      </c>
      <c r="Y729" s="149">
        <v>14.129442927712697</v>
      </c>
      <c r="Z729" s="149">
        <v>622.5270151332046</v>
      </c>
      <c r="AA729" s="149">
        <v>2.2617567174409103E-2</v>
      </c>
      <c r="AB729" s="149">
        <v>104.30267556333536</v>
      </c>
      <c r="AD729" s="163">
        <f t="shared" si="66"/>
        <v>1410164.311714259</v>
      </c>
      <c r="AE729" s="163">
        <f t="shared" si="71"/>
        <v>1412321.7657561365</v>
      </c>
      <c r="AF729" s="163">
        <f t="shared" si="67"/>
        <v>2157.454041877575</v>
      </c>
      <c r="AH729" s="165">
        <f t="shared" si="68"/>
        <v>0</v>
      </c>
      <c r="AI729" s="165">
        <f t="shared" si="69"/>
        <v>1</v>
      </c>
      <c r="AJ729" s="165">
        <f t="shared" si="70"/>
        <v>1</v>
      </c>
    </row>
    <row r="730" spans="1:36" x14ac:dyDescent="0.25">
      <c r="A730" s="47">
        <v>725</v>
      </c>
      <c r="C730" s="100">
        <v>4.4902691972852115E-3</v>
      </c>
      <c r="D730" s="100">
        <v>9.7189736007895801E-3</v>
      </c>
      <c r="E730" s="100">
        <v>1.9668189426116251E-5</v>
      </c>
      <c r="F730" s="100">
        <v>0</v>
      </c>
      <c r="G730" s="100">
        <v>0.04</v>
      </c>
      <c r="H730" s="100">
        <v>3.7417663718882443E-2</v>
      </c>
      <c r="I730" s="100">
        <v>2.5496231708073913E-2</v>
      </c>
      <c r="J730" s="100">
        <v>7.1214038276825598E-3</v>
      </c>
      <c r="K730" s="100">
        <v>5.7682820038231775E-3</v>
      </c>
      <c r="L730" s="148">
        <v>92.438280187714923</v>
      </c>
      <c r="M730" s="148">
        <v>120</v>
      </c>
      <c r="N730" s="148">
        <v>548</v>
      </c>
      <c r="O730" s="148">
        <v>9132</v>
      </c>
      <c r="P730" s="148">
        <v>100</v>
      </c>
      <c r="Q730" s="148">
        <v>25</v>
      </c>
      <c r="R730" s="100">
        <v>0.45561611389772666</v>
      </c>
      <c r="S730" s="100">
        <v>0.90622512242469511</v>
      </c>
      <c r="T730" s="100">
        <v>0.7694804984673681</v>
      </c>
      <c r="U730" s="100">
        <v>1.0705666862049693E-2</v>
      </c>
      <c r="W730" s="148">
        <v>14.338690193979893</v>
      </c>
      <c r="X730" s="149">
        <v>589.2390086297379</v>
      </c>
      <c r="Y730" s="149">
        <v>14.382468682489664</v>
      </c>
      <c r="Z730" s="149">
        <v>629.86564290795366</v>
      </c>
      <c r="AA730" s="149">
        <v>4.3778488509770952E-2</v>
      </c>
      <c r="AB730" s="149">
        <v>40.626634278215761</v>
      </c>
      <c r="AD730" s="163">
        <f t="shared" si="66"/>
        <v>1433279.7803893597</v>
      </c>
      <c r="AE730" s="163">
        <f t="shared" si="71"/>
        <v>1437617.0026060585</v>
      </c>
      <c r="AF730" s="163">
        <f t="shared" si="67"/>
        <v>4337.2222166988795</v>
      </c>
      <c r="AH730" s="165">
        <f t="shared" si="68"/>
        <v>0</v>
      </c>
      <c r="AI730" s="165">
        <f t="shared" si="69"/>
        <v>1</v>
      </c>
      <c r="AJ730" s="165">
        <f t="shared" si="70"/>
        <v>1</v>
      </c>
    </row>
    <row r="731" spans="1:36" x14ac:dyDescent="0.25">
      <c r="A731" s="47">
        <v>726</v>
      </c>
      <c r="C731" s="100">
        <v>5.4467154100065196E-3</v>
      </c>
      <c r="D731" s="100">
        <v>1.0849985449983519E-2</v>
      </c>
      <c r="E731" s="100">
        <v>5.972460313244284E-5</v>
      </c>
      <c r="F731" s="100">
        <v>0</v>
      </c>
      <c r="G731" s="100">
        <v>0.04</v>
      </c>
      <c r="H731" s="100">
        <v>3.7417663718882443E-2</v>
      </c>
      <c r="I731" s="100">
        <v>2.5496231708073913E-2</v>
      </c>
      <c r="J731" s="100">
        <v>7.1214038276825598E-3</v>
      </c>
      <c r="K731" s="100">
        <v>5.7682820038231775E-3</v>
      </c>
      <c r="L731" s="148">
        <v>92.438280187714923</v>
      </c>
      <c r="M731" s="148">
        <v>120</v>
      </c>
      <c r="N731" s="148">
        <v>548</v>
      </c>
      <c r="O731" s="148">
        <v>9132</v>
      </c>
      <c r="P731" s="148">
        <v>100</v>
      </c>
      <c r="Q731" s="148">
        <v>25</v>
      </c>
      <c r="R731" s="100">
        <v>0.79477362652575778</v>
      </c>
      <c r="S731" s="100">
        <v>4.0278185956158976E-3</v>
      </c>
      <c r="T731" s="100">
        <v>0.96154620226133369</v>
      </c>
      <c r="U731" s="100">
        <v>0.12355035804519976</v>
      </c>
      <c r="W731" s="148">
        <v>13.340891074667008</v>
      </c>
      <c r="X731" s="149">
        <v>466.07868517317974</v>
      </c>
      <c r="Y731" s="149">
        <v>13.363311876405746</v>
      </c>
      <c r="Z731" s="149">
        <v>593.41506425101511</v>
      </c>
      <c r="AA731" s="149">
        <v>2.242080173873795E-2</v>
      </c>
      <c r="AB731" s="149">
        <v>127.33637907783537</v>
      </c>
      <c r="AD731" s="163">
        <f t="shared" si="66"/>
        <v>1333623.0287815277</v>
      </c>
      <c r="AE731" s="163">
        <f t="shared" si="71"/>
        <v>1335737.7725763235</v>
      </c>
      <c r="AF731" s="163">
        <f t="shared" si="67"/>
        <v>2114.7437947959597</v>
      </c>
      <c r="AH731" s="165">
        <f t="shared" si="68"/>
        <v>0</v>
      </c>
      <c r="AI731" s="165">
        <f t="shared" si="69"/>
        <v>1</v>
      </c>
      <c r="AJ731" s="165">
        <f t="shared" si="70"/>
        <v>1</v>
      </c>
    </row>
    <row r="732" spans="1:36" x14ac:dyDescent="0.25">
      <c r="A732" s="47">
        <v>727</v>
      </c>
      <c r="C732" s="100">
        <v>4.5436468871156831E-3</v>
      </c>
      <c r="D732" s="100">
        <v>1.303977721705174E-2</v>
      </c>
      <c r="E732" s="100">
        <v>1.7505909256021468E-4</v>
      </c>
      <c r="F732" s="100">
        <v>0</v>
      </c>
      <c r="G732" s="100">
        <v>0.04</v>
      </c>
      <c r="H732" s="100">
        <v>3.7417663718882443E-2</v>
      </c>
      <c r="I732" s="100">
        <v>2.5496231708073913E-2</v>
      </c>
      <c r="J732" s="100">
        <v>7.1214038276825598E-3</v>
      </c>
      <c r="K732" s="100">
        <v>5.7682820038231775E-3</v>
      </c>
      <c r="L732" s="148">
        <v>92.438280187714923</v>
      </c>
      <c r="M732" s="148">
        <v>120</v>
      </c>
      <c r="N732" s="148">
        <v>548</v>
      </c>
      <c r="O732" s="148">
        <v>9132</v>
      </c>
      <c r="P732" s="148">
        <v>100</v>
      </c>
      <c r="Q732" s="148">
        <v>25</v>
      </c>
      <c r="R732" s="100">
        <v>0.77863107198972226</v>
      </c>
      <c r="S732" s="100">
        <v>0.77256284434230493</v>
      </c>
      <c r="T732" s="100">
        <v>0.22050483469206589</v>
      </c>
      <c r="U732" s="100">
        <v>1.6944366965366681E-2</v>
      </c>
      <c r="W732" s="148">
        <v>14.625611862988405</v>
      </c>
      <c r="X732" s="149">
        <v>541.7669369917827</v>
      </c>
      <c r="Y732" s="149">
        <v>14.68320271961154</v>
      </c>
      <c r="Z732" s="149">
        <v>625.88236183469053</v>
      </c>
      <c r="AA732" s="149">
        <v>5.7590856623134457E-2</v>
      </c>
      <c r="AB732" s="149">
        <v>84.115424842907828</v>
      </c>
      <c r="AD732" s="163">
        <f t="shared" si="66"/>
        <v>1462019.4193618486</v>
      </c>
      <c r="AE732" s="163">
        <f t="shared" si="71"/>
        <v>1467694.3895993193</v>
      </c>
      <c r="AF732" s="163">
        <f t="shared" si="67"/>
        <v>5674.9702374705384</v>
      </c>
      <c r="AH732" s="165">
        <f t="shared" si="68"/>
        <v>0</v>
      </c>
      <c r="AI732" s="165">
        <f t="shared" si="69"/>
        <v>1</v>
      </c>
      <c r="AJ732" s="165">
        <f t="shared" si="70"/>
        <v>1</v>
      </c>
    </row>
    <row r="733" spans="1:36" x14ac:dyDescent="0.25">
      <c r="A733" s="47">
        <v>728</v>
      </c>
      <c r="C733" s="100">
        <v>8.1024816963306545E-3</v>
      </c>
      <c r="D733" s="100">
        <v>8.7130129805419818E-3</v>
      </c>
      <c r="E733" s="100">
        <v>2.9642096693128348E-6</v>
      </c>
      <c r="F733" s="100">
        <v>0</v>
      </c>
      <c r="G733" s="100">
        <v>0.04</v>
      </c>
      <c r="H733" s="100">
        <v>3.7417663718882443E-2</v>
      </c>
      <c r="I733" s="100">
        <v>2.5496231708073913E-2</v>
      </c>
      <c r="J733" s="100">
        <v>7.1214038276825598E-3</v>
      </c>
      <c r="K733" s="100">
        <v>5.7682820038231775E-3</v>
      </c>
      <c r="L733" s="148">
        <v>92.438280187714923</v>
      </c>
      <c r="M733" s="148">
        <v>120</v>
      </c>
      <c r="N733" s="148">
        <v>548</v>
      </c>
      <c r="O733" s="148">
        <v>9132</v>
      </c>
      <c r="P733" s="148">
        <v>100</v>
      </c>
      <c r="Q733" s="148">
        <v>25</v>
      </c>
      <c r="R733" s="100">
        <v>0.8639827674141598</v>
      </c>
      <c r="S733" s="100">
        <v>0.99297953314244269</v>
      </c>
      <c r="T733" s="100">
        <v>0.45067884893294452</v>
      </c>
      <c r="U733" s="100">
        <v>0.14215110108816753</v>
      </c>
      <c r="W733" s="148">
        <v>14.383027019262546</v>
      </c>
      <c r="X733" s="149">
        <v>503.6785948266288</v>
      </c>
      <c r="Y733" s="149">
        <v>14.416310829033868</v>
      </c>
      <c r="Z733" s="149">
        <v>620.89684982125084</v>
      </c>
      <c r="AA733" s="149">
        <v>3.3283809771322836E-2</v>
      </c>
      <c r="AB733" s="149">
        <v>117.21825499462204</v>
      </c>
      <c r="AD733" s="163">
        <f t="shared" si="66"/>
        <v>1437799.0233314279</v>
      </c>
      <c r="AE733" s="163">
        <f t="shared" si="71"/>
        <v>1441010.1860535655</v>
      </c>
      <c r="AF733" s="163">
        <f t="shared" si="67"/>
        <v>3211.1627221376616</v>
      </c>
      <c r="AH733" s="165">
        <f t="shared" si="68"/>
        <v>0</v>
      </c>
      <c r="AI733" s="165">
        <f t="shared" si="69"/>
        <v>1</v>
      </c>
      <c r="AJ733" s="165">
        <f t="shared" si="70"/>
        <v>1</v>
      </c>
    </row>
    <row r="734" spans="1:36" x14ac:dyDescent="0.25">
      <c r="A734" s="47">
        <v>729</v>
      </c>
      <c r="C734" s="100">
        <v>5.2036682342717112E-3</v>
      </c>
      <c r="D734" s="100">
        <v>1.2356650248915191E-2</v>
      </c>
      <c r="E734" s="100">
        <v>4.447393053302053E-5</v>
      </c>
      <c r="F734" s="100">
        <v>0</v>
      </c>
      <c r="G734" s="100">
        <v>0.04</v>
      </c>
      <c r="H734" s="100">
        <v>3.7417663718882443E-2</v>
      </c>
      <c r="I734" s="100">
        <v>2.5496231708073913E-2</v>
      </c>
      <c r="J734" s="100">
        <v>7.1214038276825598E-3</v>
      </c>
      <c r="K734" s="100">
        <v>5.7682820038231775E-3</v>
      </c>
      <c r="L734" s="148">
        <v>92.438280187714923</v>
      </c>
      <c r="M734" s="148">
        <v>120</v>
      </c>
      <c r="N734" s="148">
        <v>548</v>
      </c>
      <c r="O734" s="148">
        <v>9132</v>
      </c>
      <c r="P734" s="148">
        <v>100</v>
      </c>
      <c r="Q734" s="148">
        <v>25</v>
      </c>
      <c r="R734" s="100">
        <v>0.84271296830166831</v>
      </c>
      <c r="S734" s="100">
        <v>6.8565513654467638E-3</v>
      </c>
      <c r="T734" s="100">
        <v>0.21106384699229944</v>
      </c>
      <c r="U734" s="100">
        <v>3.8500991388542044E-2</v>
      </c>
      <c r="W734" s="148">
        <v>14.465923860707729</v>
      </c>
      <c r="X734" s="149">
        <v>488.68644137005379</v>
      </c>
      <c r="Y734" s="149">
        <v>14.504827306734391</v>
      </c>
      <c r="Z734" s="149">
        <v>605.61333050068072</v>
      </c>
      <c r="AA734" s="149">
        <v>3.8903446026662181E-2</v>
      </c>
      <c r="AB734" s="149">
        <v>116.92688913062693</v>
      </c>
      <c r="AD734" s="163">
        <f t="shared" si="66"/>
        <v>1446103.699629403</v>
      </c>
      <c r="AE734" s="163">
        <f t="shared" si="71"/>
        <v>1449877.1173429384</v>
      </c>
      <c r="AF734" s="163">
        <f t="shared" si="67"/>
        <v>3773.4177135355912</v>
      </c>
      <c r="AH734" s="165">
        <f t="shared" si="68"/>
        <v>0</v>
      </c>
      <c r="AI734" s="165">
        <f t="shared" si="69"/>
        <v>1</v>
      </c>
      <c r="AJ734" s="165">
        <f t="shared" si="70"/>
        <v>1</v>
      </c>
    </row>
    <row r="735" spans="1:36" x14ac:dyDescent="0.25">
      <c r="A735" s="47">
        <v>730</v>
      </c>
      <c r="C735" s="100">
        <v>6.3451696678501479E-3</v>
      </c>
      <c r="D735" s="100">
        <v>1.1848825994212109E-2</v>
      </c>
      <c r="E735" s="100">
        <v>1.6594799435032392E-4</v>
      </c>
      <c r="F735" s="100">
        <v>0</v>
      </c>
      <c r="G735" s="100">
        <v>0.04</v>
      </c>
      <c r="H735" s="100">
        <v>3.7417663718882443E-2</v>
      </c>
      <c r="I735" s="100">
        <v>2.5496231708073913E-2</v>
      </c>
      <c r="J735" s="100">
        <v>7.1214038276825598E-3</v>
      </c>
      <c r="K735" s="100">
        <v>5.7682820038231775E-3</v>
      </c>
      <c r="L735" s="148">
        <v>92.438280187714923</v>
      </c>
      <c r="M735" s="148">
        <v>120</v>
      </c>
      <c r="N735" s="148">
        <v>548</v>
      </c>
      <c r="O735" s="148">
        <v>9132</v>
      </c>
      <c r="P735" s="148">
        <v>100</v>
      </c>
      <c r="Q735" s="148">
        <v>25</v>
      </c>
      <c r="R735" s="100">
        <v>0.5036755154022724</v>
      </c>
      <c r="S735" s="100">
        <v>0.94569155310736552</v>
      </c>
      <c r="T735" s="100">
        <v>0.82132189029655844</v>
      </c>
      <c r="U735" s="100">
        <v>0.64981379315635024</v>
      </c>
      <c r="W735" s="148">
        <v>14.414004175792899</v>
      </c>
      <c r="X735" s="149">
        <v>503.24308976111047</v>
      </c>
      <c r="Y735" s="149">
        <v>14.438848851118768</v>
      </c>
      <c r="Z735" s="149">
        <v>620.69189731895199</v>
      </c>
      <c r="AA735" s="149">
        <v>2.4844675325869758E-2</v>
      </c>
      <c r="AB735" s="149">
        <v>117.44880755784152</v>
      </c>
      <c r="AD735" s="163">
        <f t="shared" si="66"/>
        <v>1440897.1744895286</v>
      </c>
      <c r="AE735" s="163">
        <f t="shared" si="71"/>
        <v>1443264.1932145578</v>
      </c>
      <c r="AF735" s="163">
        <f t="shared" si="67"/>
        <v>2367.0187250291342</v>
      </c>
      <c r="AH735" s="165">
        <f t="shared" si="68"/>
        <v>0</v>
      </c>
      <c r="AI735" s="165">
        <f t="shared" si="69"/>
        <v>1</v>
      </c>
      <c r="AJ735" s="165">
        <f t="shared" si="70"/>
        <v>1</v>
      </c>
    </row>
    <row r="736" spans="1:36" x14ac:dyDescent="0.25">
      <c r="A736" s="47">
        <v>731</v>
      </c>
      <c r="C736" s="100">
        <v>6.125181622074094E-3</v>
      </c>
      <c r="D736" s="100">
        <v>1.1382497924132054E-2</v>
      </c>
      <c r="E736" s="100">
        <v>2.7011744808724814E-4</v>
      </c>
      <c r="F736" s="100">
        <v>0</v>
      </c>
      <c r="G736" s="100">
        <v>0.04</v>
      </c>
      <c r="H736" s="100">
        <v>3.7417663718882443E-2</v>
      </c>
      <c r="I736" s="100">
        <v>2.5496231708073913E-2</v>
      </c>
      <c r="J736" s="100">
        <v>7.1214038276825598E-3</v>
      </c>
      <c r="K736" s="100">
        <v>5.7682820038231775E-3</v>
      </c>
      <c r="L736" s="148">
        <v>92.438280187714923</v>
      </c>
      <c r="M736" s="148">
        <v>120</v>
      </c>
      <c r="N736" s="148">
        <v>548</v>
      </c>
      <c r="O736" s="148">
        <v>9132</v>
      </c>
      <c r="P736" s="148">
        <v>100</v>
      </c>
      <c r="Q736" s="148">
        <v>25</v>
      </c>
      <c r="R736" s="100">
        <v>0.64564424495014461</v>
      </c>
      <c r="S736" s="100">
        <v>8.6268760602511128E-4</v>
      </c>
      <c r="T736" s="100">
        <v>5.057612199640836E-2</v>
      </c>
      <c r="U736" s="100">
        <v>0.95148846713531132</v>
      </c>
      <c r="W736" s="148">
        <v>13.346605958360612</v>
      </c>
      <c r="X736" s="149">
        <v>462.91101086739081</v>
      </c>
      <c r="Y736" s="149">
        <v>13.365932027272903</v>
      </c>
      <c r="Z736" s="149">
        <v>590.66071405879575</v>
      </c>
      <c r="AA736" s="149">
        <v>1.9326068912290495E-2</v>
      </c>
      <c r="AB736" s="149">
        <v>127.74970319140493</v>
      </c>
      <c r="AD736" s="163">
        <f t="shared" si="66"/>
        <v>1334197.6848251938</v>
      </c>
      <c r="AE736" s="163">
        <f t="shared" si="71"/>
        <v>1336002.5420132314</v>
      </c>
      <c r="AF736" s="163">
        <f t="shared" si="67"/>
        <v>1804.8571880376446</v>
      </c>
      <c r="AH736" s="165">
        <f t="shared" si="68"/>
        <v>0</v>
      </c>
      <c r="AI736" s="165">
        <f t="shared" si="69"/>
        <v>1</v>
      </c>
      <c r="AJ736" s="165">
        <f t="shared" si="70"/>
        <v>1</v>
      </c>
    </row>
    <row r="737" spans="1:36" x14ac:dyDescent="0.25">
      <c r="A737" s="47">
        <v>732</v>
      </c>
      <c r="C737" s="100">
        <v>4.6394558429995363E-3</v>
      </c>
      <c r="D737" s="100">
        <v>9.6422008529038587E-3</v>
      </c>
      <c r="E737" s="100">
        <v>1.0248631973419631E-4</v>
      </c>
      <c r="F737" s="100">
        <v>0</v>
      </c>
      <c r="G737" s="100">
        <v>0.04</v>
      </c>
      <c r="H737" s="100">
        <v>3.7417663718882443E-2</v>
      </c>
      <c r="I737" s="100">
        <v>2.5496231708073913E-2</v>
      </c>
      <c r="J737" s="100">
        <v>7.1214038276825598E-3</v>
      </c>
      <c r="K737" s="100">
        <v>5.7682820038231775E-3</v>
      </c>
      <c r="L737" s="148">
        <v>92.438280187714923</v>
      </c>
      <c r="M737" s="148">
        <v>120</v>
      </c>
      <c r="N737" s="148">
        <v>548</v>
      </c>
      <c r="O737" s="148">
        <v>9132</v>
      </c>
      <c r="P737" s="148">
        <v>100</v>
      </c>
      <c r="Q737" s="148">
        <v>25</v>
      </c>
      <c r="R737" s="100">
        <v>0.66196417322242262</v>
      </c>
      <c r="S737" s="100">
        <v>0.99589070095213716</v>
      </c>
      <c r="T737" s="100">
        <v>0.76356496499979143</v>
      </c>
      <c r="U737" s="100">
        <v>0.19798058658519069</v>
      </c>
      <c r="W737" s="148">
        <v>14.247959657828218</v>
      </c>
      <c r="X737" s="149">
        <v>466.80424192696051</v>
      </c>
      <c r="Y737" s="149">
        <v>14.276766236530248</v>
      </c>
      <c r="Z737" s="149">
        <v>597.9043774118561</v>
      </c>
      <c r="AA737" s="149">
        <v>2.8806578702029739E-2</v>
      </c>
      <c r="AB737" s="149">
        <v>131.10013548489559</v>
      </c>
      <c r="AD737" s="163">
        <f t="shared" si="66"/>
        <v>1424329.161540895</v>
      </c>
      <c r="AE737" s="163">
        <f t="shared" si="71"/>
        <v>1427078.7192756131</v>
      </c>
      <c r="AF737" s="163">
        <f t="shared" si="67"/>
        <v>2749.5577347180783</v>
      </c>
      <c r="AH737" s="165">
        <f t="shared" si="68"/>
        <v>0</v>
      </c>
      <c r="AI737" s="165">
        <f t="shared" si="69"/>
        <v>1</v>
      </c>
      <c r="AJ737" s="165">
        <f t="shared" si="70"/>
        <v>1</v>
      </c>
    </row>
    <row r="738" spans="1:36" x14ac:dyDescent="0.25">
      <c r="A738" s="47">
        <v>733</v>
      </c>
      <c r="C738" s="100">
        <v>6.8573155170051914E-3</v>
      </c>
      <c r="D738" s="100">
        <v>1.3393544514879285E-2</v>
      </c>
      <c r="E738" s="100">
        <v>2.2612554894324648E-5</v>
      </c>
      <c r="F738" s="100">
        <v>0</v>
      </c>
      <c r="G738" s="100">
        <v>0.04</v>
      </c>
      <c r="H738" s="100">
        <v>3.7417663718882443E-2</v>
      </c>
      <c r="I738" s="100">
        <v>2.5496231708073913E-2</v>
      </c>
      <c r="J738" s="100">
        <v>7.1214038276825598E-3</v>
      </c>
      <c r="K738" s="100">
        <v>5.7682820038231775E-3</v>
      </c>
      <c r="L738" s="148">
        <v>92.438280187714923</v>
      </c>
      <c r="M738" s="148">
        <v>120</v>
      </c>
      <c r="N738" s="148">
        <v>548</v>
      </c>
      <c r="O738" s="148">
        <v>9132</v>
      </c>
      <c r="P738" s="148">
        <v>100</v>
      </c>
      <c r="Q738" s="148">
        <v>25</v>
      </c>
      <c r="R738" s="100">
        <v>0.62756216040672086</v>
      </c>
      <c r="S738" s="100">
        <v>0.94281085092231098</v>
      </c>
      <c r="T738" s="100">
        <v>0.19305409398602083</v>
      </c>
      <c r="U738" s="100">
        <v>5.2725395070730759E-8</v>
      </c>
      <c r="W738" s="148">
        <v>14.848289867214776</v>
      </c>
      <c r="X738" s="149">
        <v>522.48202970593422</v>
      </c>
      <c r="Y738" s="149">
        <v>14.893646706256911</v>
      </c>
      <c r="Z738" s="149">
        <v>612.33385563057345</v>
      </c>
      <c r="AA738" s="149">
        <v>4.5356839042135277E-2</v>
      </c>
      <c r="AB738" s="149">
        <v>89.851825924639229</v>
      </c>
      <c r="AD738" s="163">
        <f t="shared" si="66"/>
        <v>1484306.5046917715</v>
      </c>
      <c r="AE738" s="163">
        <f t="shared" si="71"/>
        <v>1488752.3367700605</v>
      </c>
      <c r="AF738" s="163">
        <f t="shared" si="67"/>
        <v>4445.8320782888886</v>
      </c>
      <c r="AH738" s="165">
        <f t="shared" si="68"/>
        <v>0</v>
      </c>
      <c r="AI738" s="165">
        <f t="shared" si="69"/>
        <v>1</v>
      </c>
      <c r="AJ738" s="165">
        <f t="shared" si="70"/>
        <v>1</v>
      </c>
    </row>
    <row r="739" spans="1:36" x14ac:dyDescent="0.25">
      <c r="A739" s="47">
        <v>734</v>
      </c>
      <c r="C739" s="100">
        <v>5.4556647913148737E-3</v>
      </c>
      <c r="D739" s="100">
        <v>1.2333424941717408E-2</v>
      </c>
      <c r="E739" s="100">
        <v>3.1474513143272018E-6</v>
      </c>
      <c r="F739" s="100">
        <v>0</v>
      </c>
      <c r="G739" s="100">
        <v>0.04</v>
      </c>
      <c r="H739" s="100">
        <v>3.7417663718882443E-2</v>
      </c>
      <c r="I739" s="100">
        <v>2.5496231708073913E-2</v>
      </c>
      <c r="J739" s="100">
        <v>7.1214038276825598E-3</v>
      </c>
      <c r="K739" s="100">
        <v>5.7682820038231775E-3</v>
      </c>
      <c r="L739" s="148">
        <v>92.438280187714923</v>
      </c>
      <c r="M739" s="148">
        <v>120</v>
      </c>
      <c r="N739" s="148">
        <v>548</v>
      </c>
      <c r="O739" s="148">
        <v>9132</v>
      </c>
      <c r="P739" s="148">
        <v>100</v>
      </c>
      <c r="Q739" s="148">
        <v>25</v>
      </c>
      <c r="R739" s="100">
        <v>0.80400717158259161</v>
      </c>
      <c r="S739" s="100">
        <v>0.59176032454085126</v>
      </c>
      <c r="T739" s="100">
        <v>6.9801498378023297E-2</v>
      </c>
      <c r="U739" s="100">
        <v>8.3834964663129421E-3</v>
      </c>
      <c r="W739" s="148">
        <v>14.697221834297286</v>
      </c>
      <c r="X739" s="149">
        <v>490.90679851647883</v>
      </c>
      <c r="Y739" s="149">
        <v>14.727092626821292</v>
      </c>
      <c r="Z739" s="149">
        <v>610.4973939717097</v>
      </c>
      <c r="AA739" s="149">
        <v>2.9870792524006262E-2</v>
      </c>
      <c r="AB739" s="149">
        <v>119.59059545523087</v>
      </c>
      <c r="AD739" s="163">
        <f t="shared" si="66"/>
        <v>1469231.2766312123</v>
      </c>
      <c r="AE739" s="163">
        <f t="shared" si="71"/>
        <v>1472098.7652881574</v>
      </c>
      <c r="AF739" s="163">
        <f t="shared" si="67"/>
        <v>2867.4886569453952</v>
      </c>
      <c r="AH739" s="165">
        <f t="shared" si="68"/>
        <v>0</v>
      </c>
      <c r="AI739" s="165">
        <f t="shared" si="69"/>
        <v>1</v>
      </c>
      <c r="AJ739" s="165">
        <f t="shared" si="70"/>
        <v>1</v>
      </c>
    </row>
    <row r="740" spans="1:36" x14ac:dyDescent="0.25">
      <c r="A740" s="47">
        <v>735</v>
      </c>
      <c r="C740" s="100">
        <v>5.2607512143203351E-3</v>
      </c>
      <c r="D740" s="100">
        <v>1.3798310857888962E-2</v>
      </c>
      <c r="E740" s="100">
        <v>4.3992089839717252E-4</v>
      </c>
      <c r="F740" s="100">
        <v>0</v>
      </c>
      <c r="G740" s="100">
        <v>0.04</v>
      </c>
      <c r="H740" s="100">
        <v>3.7417663718882443E-2</v>
      </c>
      <c r="I740" s="100">
        <v>2.5496231708073913E-2</v>
      </c>
      <c r="J740" s="100">
        <v>7.1214038276825598E-3</v>
      </c>
      <c r="K740" s="100">
        <v>5.7682820038231775E-3</v>
      </c>
      <c r="L740" s="148">
        <v>92.438280187714923</v>
      </c>
      <c r="M740" s="148">
        <v>120</v>
      </c>
      <c r="N740" s="148">
        <v>548</v>
      </c>
      <c r="O740" s="148">
        <v>9132</v>
      </c>
      <c r="P740" s="148">
        <v>100</v>
      </c>
      <c r="Q740" s="148">
        <v>25</v>
      </c>
      <c r="R740" s="100">
        <v>0.72024058160048166</v>
      </c>
      <c r="S740" s="100">
        <v>0.54655920647084644</v>
      </c>
      <c r="T740" s="100">
        <v>0.8464587871380993</v>
      </c>
      <c r="U740" s="100">
        <v>0.4697263496236026</v>
      </c>
      <c r="W740" s="148">
        <v>13.516714710431126</v>
      </c>
      <c r="X740" s="149">
        <v>604.43690346704057</v>
      </c>
      <c r="Y740" s="149">
        <v>13.556048439633322</v>
      </c>
      <c r="Z740" s="149">
        <v>611.13033899959839</v>
      </c>
      <c r="AA740" s="149">
        <v>3.9333729202196466E-2</v>
      </c>
      <c r="AB740" s="149">
        <v>6.6934355325578281</v>
      </c>
      <c r="AD740" s="163">
        <f t="shared" si="66"/>
        <v>1351067.0341396458</v>
      </c>
      <c r="AE740" s="163">
        <f t="shared" si="71"/>
        <v>1354993.7136243326</v>
      </c>
      <c r="AF740" s="163">
        <f t="shared" si="67"/>
        <v>3926.6794846870885</v>
      </c>
      <c r="AH740" s="165">
        <f t="shared" si="68"/>
        <v>0</v>
      </c>
      <c r="AI740" s="165">
        <f t="shared" si="69"/>
        <v>1</v>
      </c>
      <c r="AJ740" s="165">
        <f t="shared" si="70"/>
        <v>1</v>
      </c>
    </row>
    <row r="741" spans="1:36" x14ac:dyDescent="0.25">
      <c r="A741" s="47">
        <v>736</v>
      </c>
      <c r="C741" s="100">
        <v>5.87968875690148E-3</v>
      </c>
      <c r="D741" s="100">
        <v>8.9492998223049125E-3</v>
      </c>
      <c r="E741" s="100">
        <v>3.1829248997565984E-5</v>
      </c>
      <c r="F741" s="100">
        <v>0</v>
      </c>
      <c r="G741" s="100">
        <v>0.04</v>
      </c>
      <c r="H741" s="100">
        <v>3.7417663718882443E-2</v>
      </c>
      <c r="I741" s="100">
        <v>2.5496231708073913E-2</v>
      </c>
      <c r="J741" s="100">
        <v>7.1214038276825598E-3</v>
      </c>
      <c r="K741" s="100">
        <v>5.7682820038231775E-3</v>
      </c>
      <c r="L741" s="148">
        <v>92.438280187714923</v>
      </c>
      <c r="M741" s="148">
        <v>120</v>
      </c>
      <c r="N741" s="148">
        <v>548</v>
      </c>
      <c r="O741" s="148">
        <v>9132</v>
      </c>
      <c r="P741" s="148">
        <v>100</v>
      </c>
      <c r="Q741" s="148">
        <v>25</v>
      </c>
      <c r="R741" s="100">
        <v>0.39781364422605248</v>
      </c>
      <c r="S741" s="100">
        <v>0.99991171140805291</v>
      </c>
      <c r="T741" s="100">
        <v>1.7809100318375362E-2</v>
      </c>
      <c r="U741" s="100">
        <v>7.3101945258338671E-2</v>
      </c>
      <c r="W741" s="148">
        <v>13.970945306847637</v>
      </c>
      <c r="X741" s="149">
        <v>495.61147958321283</v>
      </c>
      <c r="Y741" s="149">
        <v>13.988497568924828</v>
      </c>
      <c r="Z741" s="149">
        <v>610.40306347184185</v>
      </c>
      <c r="AA741" s="149">
        <v>1.7552262077190406E-2</v>
      </c>
      <c r="AB741" s="149">
        <v>114.79158388862902</v>
      </c>
      <c r="AD741" s="163">
        <f t="shared" si="66"/>
        <v>1396598.9192051806</v>
      </c>
      <c r="AE741" s="163">
        <f t="shared" si="71"/>
        <v>1398239.3538290109</v>
      </c>
      <c r="AF741" s="163">
        <f t="shared" si="67"/>
        <v>1640.4346238304115</v>
      </c>
      <c r="AH741" s="165">
        <f t="shared" si="68"/>
        <v>0</v>
      </c>
      <c r="AI741" s="165">
        <f t="shared" si="69"/>
        <v>1</v>
      </c>
      <c r="AJ741" s="165">
        <f t="shared" si="70"/>
        <v>1</v>
      </c>
    </row>
    <row r="742" spans="1:36" x14ac:dyDescent="0.25">
      <c r="A742" s="47">
        <v>737</v>
      </c>
      <c r="C742" s="100">
        <v>4.7918619948906522E-3</v>
      </c>
      <c r="D742" s="100">
        <v>9.0316110585960015E-3</v>
      </c>
      <c r="E742" s="100">
        <v>3.7226246265671592E-6</v>
      </c>
      <c r="F742" s="100">
        <v>0</v>
      </c>
      <c r="G742" s="100">
        <v>0.04</v>
      </c>
      <c r="H742" s="100">
        <v>3.7417663718882443E-2</v>
      </c>
      <c r="I742" s="100">
        <v>2.5496231708073913E-2</v>
      </c>
      <c r="J742" s="100">
        <v>7.1214038276825598E-3</v>
      </c>
      <c r="K742" s="100">
        <v>5.7682820038231775E-3</v>
      </c>
      <c r="L742" s="148">
        <v>92.438280187714923</v>
      </c>
      <c r="M742" s="148">
        <v>120</v>
      </c>
      <c r="N742" s="148">
        <v>548</v>
      </c>
      <c r="O742" s="148">
        <v>9132</v>
      </c>
      <c r="P742" s="148">
        <v>100</v>
      </c>
      <c r="Q742" s="148">
        <v>25</v>
      </c>
      <c r="R742" s="100">
        <v>0.43464108213484964</v>
      </c>
      <c r="S742" s="100">
        <v>0.3968735399291522</v>
      </c>
      <c r="T742" s="100">
        <v>0.9702406303701685</v>
      </c>
      <c r="U742" s="100">
        <v>0.14677340572029307</v>
      </c>
      <c r="W742" s="148">
        <v>14.08160494910488</v>
      </c>
      <c r="X742" s="149">
        <v>551.42660494492998</v>
      </c>
      <c r="Y742" s="149">
        <v>14.106293337362178</v>
      </c>
      <c r="Z742" s="149">
        <v>624.34368463258136</v>
      </c>
      <c r="AA742" s="149">
        <v>2.4688388257297689E-2</v>
      </c>
      <c r="AB742" s="149">
        <v>72.91707968765138</v>
      </c>
      <c r="AD742" s="163">
        <f t="shared" si="66"/>
        <v>1407609.0683055432</v>
      </c>
      <c r="AE742" s="163">
        <f t="shared" si="71"/>
        <v>1410004.9900515852</v>
      </c>
      <c r="AF742" s="163">
        <f t="shared" si="67"/>
        <v>2395.9217460421173</v>
      </c>
      <c r="AH742" s="165">
        <f t="shared" si="68"/>
        <v>0</v>
      </c>
      <c r="AI742" s="165">
        <f t="shared" si="69"/>
        <v>1</v>
      </c>
      <c r="AJ742" s="165">
        <f t="shared" si="70"/>
        <v>1</v>
      </c>
    </row>
    <row r="743" spans="1:36" x14ac:dyDescent="0.25">
      <c r="A743" s="47">
        <v>738</v>
      </c>
      <c r="C743" s="100">
        <v>6.1187382999730033E-3</v>
      </c>
      <c r="D743" s="100">
        <v>1.2346233977054588E-2</v>
      </c>
      <c r="E743" s="100">
        <v>6.4514069533346101E-6</v>
      </c>
      <c r="F743" s="100">
        <v>0</v>
      </c>
      <c r="G743" s="100">
        <v>0.04</v>
      </c>
      <c r="H743" s="100">
        <v>3.7417663718882443E-2</v>
      </c>
      <c r="I743" s="100">
        <v>2.5496231708073913E-2</v>
      </c>
      <c r="J743" s="100">
        <v>7.1214038276825598E-3</v>
      </c>
      <c r="K743" s="100">
        <v>5.7682820038231775E-3</v>
      </c>
      <c r="L743" s="148">
        <v>92.438280187714923</v>
      </c>
      <c r="M743" s="148">
        <v>120</v>
      </c>
      <c r="N743" s="148">
        <v>548</v>
      </c>
      <c r="O743" s="148">
        <v>9132</v>
      </c>
      <c r="P743" s="148">
        <v>100</v>
      </c>
      <c r="Q743" s="148">
        <v>25</v>
      </c>
      <c r="R743" s="100">
        <v>0.75914765643760096</v>
      </c>
      <c r="S743" s="100">
        <v>0.98955659865662726</v>
      </c>
      <c r="T743" s="100">
        <v>0.5780738222131605</v>
      </c>
      <c r="U743" s="100">
        <v>7.4114369896798258E-7</v>
      </c>
      <c r="W743" s="148">
        <v>14.509848264157482</v>
      </c>
      <c r="X743" s="149">
        <v>499.09143309634709</v>
      </c>
      <c r="Y743" s="149">
        <v>14.55315462822014</v>
      </c>
      <c r="Z743" s="149">
        <v>597.87117581293171</v>
      </c>
      <c r="AA743" s="149">
        <v>4.3306364062658531E-2</v>
      </c>
      <c r="AB743" s="149">
        <v>98.779742716584622</v>
      </c>
      <c r="AD743" s="163">
        <f t="shared" si="66"/>
        <v>1450485.7349826517</v>
      </c>
      <c r="AE743" s="163">
        <f t="shared" si="71"/>
        <v>1454717.591646201</v>
      </c>
      <c r="AF743" s="163">
        <f t="shared" si="67"/>
        <v>4231.8566635492689</v>
      </c>
      <c r="AH743" s="165">
        <f t="shared" si="68"/>
        <v>0</v>
      </c>
      <c r="AI743" s="165">
        <f t="shared" si="69"/>
        <v>1</v>
      </c>
      <c r="AJ743" s="165">
        <f t="shared" si="70"/>
        <v>1</v>
      </c>
    </row>
    <row r="744" spans="1:36" x14ac:dyDescent="0.25">
      <c r="A744" s="47">
        <v>739</v>
      </c>
      <c r="C744" s="100">
        <v>4.2887731693688307E-3</v>
      </c>
      <c r="D744" s="100">
        <v>1.2975659051167154E-2</v>
      </c>
      <c r="E744" s="100">
        <v>2.4051145987968869E-4</v>
      </c>
      <c r="F744" s="100">
        <v>0</v>
      </c>
      <c r="G744" s="100">
        <v>0.04</v>
      </c>
      <c r="H744" s="100">
        <v>3.7417663718882443E-2</v>
      </c>
      <c r="I744" s="100">
        <v>2.5496231708073913E-2</v>
      </c>
      <c r="J744" s="100">
        <v>7.1214038276825598E-3</v>
      </c>
      <c r="K744" s="100">
        <v>5.7682820038231775E-3</v>
      </c>
      <c r="L744" s="148">
        <v>92.438280187714923</v>
      </c>
      <c r="M744" s="148">
        <v>120</v>
      </c>
      <c r="N744" s="148">
        <v>548</v>
      </c>
      <c r="O744" s="148">
        <v>9132</v>
      </c>
      <c r="P744" s="148">
        <v>100</v>
      </c>
      <c r="Q744" s="148">
        <v>25</v>
      </c>
      <c r="R744" s="100">
        <v>0.58337212758775103</v>
      </c>
      <c r="S744" s="100">
        <v>0.92840453672360423</v>
      </c>
      <c r="T744" s="100">
        <v>0.18203717992068205</v>
      </c>
      <c r="U744" s="100">
        <v>0.31219539333110824</v>
      </c>
      <c r="W744" s="148">
        <v>14.79254194815085</v>
      </c>
      <c r="X744" s="149">
        <v>502.82732373756141</v>
      </c>
      <c r="Y744" s="149">
        <v>14.844128378181082</v>
      </c>
      <c r="Z744" s="149">
        <v>601.88419779838841</v>
      </c>
      <c r="AA744" s="149">
        <v>5.1586430030232222E-2</v>
      </c>
      <c r="AB744" s="149">
        <v>99.056874060826999</v>
      </c>
      <c r="AD744" s="163">
        <f t="shared" si="66"/>
        <v>1478751.3674913475</v>
      </c>
      <c r="AE744" s="163">
        <f t="shared" si="71"/>
        <v>1483810.9536203099</v>
      </c>
      <c r="AF744" s="163">
        <f t="shared" si="67"/>
        <v>5059.5861289623954</v>
      </c>
      <c r="AH744" s="165">
        <f t="shared" si="68"/>
        <v>0</v>
      </c>
      <c r="AI744" s="165">
        <f t="shared" si="69"/>
        <v>1</v>
      </c>
      <c r="AJ744" s="165">
        <f t="shared" si="70"/>
        <v>1</v>
      </c>
    </row>
    <row r="745" spans="1:36" x14ac:dyDescent="0.25">
      <c r="A745" s="47">
        <v>740</v>
      </c>
      <c r="C745" s="100">
        <v>5.3656561572148981E-3</v>
      </c>
      <c r="D745" s="100">
        <v>1.0444116102063004E-2</v>
      </c>
      <c r="E745" s="100">
        <v>1.7234339026195311E-4</v>
      </c>
      <c r="F745" s="100">
        <v>0</v>
      </c>
      <c r="G745" s="100">
        <v>0.04</v>
      </c>
      <c r="H745" s="100">
        <v>3.7417663718882443E-2</v>
      </c>
      <c r="I745" s="100">
        <v>2.5496231708073913E-2</v>
      </c>
      <c r="J745" s="100">
        <v>7.1214038276825598E-3</v>
      </c>
      <c r="K745" s="100">
        <v>5.7682820038231775E-3</v>
      </c>
      <c r="L745" s="148">
        <v>92.438280187714923</v>
      </c>
      <c r="M745" s="148">
        <v>120</v>
      </c>
      <c r="N745" s="148">
        <v>548</v>
      </c>
      <c r="O745" s="148">
        <v>9132</v>
      </c>
      <c r="P745" s="148">
        <v>100</v>
      </c>
      <c r="Q745" s="148">
        <v>25</v>
      </c>
      <c r="R745" s="100">
        <v>0.82991909919122164</v>
      </c>
      <c r="S745" s="100">
        <v>6.6684780032457619E-2</v>
      </c>
      <c r="T745" s="100">
        <v>0.99528085735804916</v>
      </c>
      <c r="U745" s="100">
        <v>1.4108481706101641E-11</v>
      </c>
      <c r="W745" s="148">
        <v>14.182120236624396</v>
      </c>
      <c r="X745" s="149">
        <v>464.94081931587129</v>
      </c>
      <c r="Y745" s="149">
        <v>14.216785220286228</v>
      </c>
      <c r="Z745" s="149">
        <v>596.51260793945949</v>
      </c>
      <c r="AA745" s="149">
        <v>3.4664983661832238E-2</v>
      </c>
      <c r="AB745" s="149">
        <v>131.57178862358819</v>
      </c>
      <c r="AD745" s="163">
        <f t="shared" si="66"/>
        <v>1417747.0828431237</v>
      </c>
      <c r="AE745" s="163">
        <f t="shared" si="71"/>
        <v>1421082.0094206834</v>
      </c>
      <c r="AF745" s="163">
        <f t="shared" si="67"/>
        <v>3334.9265775596359</v>
      </c>
      <c r="AH745" s="165">
        <f t="shared" si="68"/>
        <v>0</v>
      </c>
      <c r="AI745" s="165">
        <f t="shared" si="69"/>
        <v>1</v>
      </c>
      <c r="AJ745" s="165">
        <f t="shared" si="70"/>
        <v>1</v>
      </c>
    </row>
    <row r="746" spans="1:36" x14ac:dyDescent="0.25">
      <c r="A746" s="47">
        <v>741</v>
      </c>
      <c r="C746" s="100">
        <v>5.5557667327803539E-3</v>
      </c>
      <c r="D746" s="100">
        <v>1.0791566653771668E-2</v>
      </c>
      <c r="E746" s="100">
        <v>1.69040234998604E-7</v>
      </c>
      <c r="F746" s="100">
        <v>0</v>
      </c>
      <c r="G746" s="100">
        <v>0.04</v>
      </c>
      <c r="H746" s="100">
        <v>3.7417663718882443E-2</v>
      </c>
      <c r="I746" s="100">
        <v>2.5496231708073913E-2</v>
      </c>
      <c r="J746" s="100">
        <v>7.1214038276825598E-3</v>
      </c>
      <c r="K746" s="100">
        <v>5.7682820038231775E-3</v>
      </c>
      <c r="L746" s="148">
        <v>92.438280187714923</v>
      </c>
      <c r="M746" s="148">
        <v>120</v>
      </c>
      <c r="N746" s="148">
        <v>548</v>
      </c>
      <c r="O746" s="148">
        <v>9132</v>
      </c>
      <c r="P746" s="148">
        <v>100</v>
      </c>
      <c r="Q746" s="148">
        <v>25</v>
      </c>
      <c r="R746" s="100">
        <v>0.67096252293510439</v>
      </c>
      <c r="S746" s="100">
        <v>0.58292540736554876</v>
      </c>
      <c r="T746" s="100">
        <v>0.18483481109642114</v>
      </c>
      <c r="U746" s="100">
        <v>0.85938118126097174</v>
      </c>
      <c r="W746" s="148">
        <v>14.035451774064901</v>
      </c>
      <c r="X746" s="149">
        <v>667.38481108498593</v>
      </c>
      <c r="Y746" s="149">
        <v>14.081538300848832</v>
      </c>
      <c r="Z746" s="149">
        <v>645.18826599219904</v>
      </c>
      <c r="AA746" s="149">
        <v>4.6086526783930992E-2</v>
      </c>
      <c r="AB746" s="149">
        <v>-22.196545092786891</v>
      </c>
      <c r="AD746" s="163">
        <f t="shared" si="66"/>
        <v>1402877.7925954051</v>
      </c>
      <c r="AE746" s="163">
        <f t="shared" si="71"/>
        <v>1407508.641818891</v>
      </c>
      <c r="AF746" s="163">
        <f t="shared" si="67"/>
        <v>4630.8492234858859</v>
      </c>
      <c r="AH746" s="165">
        <f t="shared" si="68"/>
        <v>0</v>
      </c>
      <c r="AI746" s="165">
        <f t="shared" si="69"/>
        <v>1</v>
      </c>
      <c r="AJ746" s="165">
        <f t="shared" si="70"/>
        <v>1</v>
      </c>
    </row>
    <row r="747" spans="1:36" x14ac:dyDescent="0.25">
      <c r="A747" s="47">
        <v>742</v>
      </c>
      <c r="C747" s="100">
        <v>5.677828768192672E-3</v>
      </c>
      <c r="D747" s="100">
        <v>1.3028708164605662E-2</v>
      </c>
      <c r="E747" s="100">
        <v>3.1485342403325509E-5</v>
      </c>
      <c r="F747" s="100">
        <v>0</v>
      </c>
      <c r="G747" s="100">
        <v>0.04</v>
      </c>
      <c r="H747" s="100">
        <v>3.7417663718882443E-2</v>
      </c>
      <c r="I747" s="100">
        <v>2.5496231708073913E-2</v>
      </c>
      <c r="J747" s="100">
        <v>7.1214038276825598E-3</v>
      </c>
      <c r="K747" s="100">
        <v>5.7682820038231775E-3</v>
      </c>
      <c r="L747" s="148">
        <v>92.438280187714923</v>
      </c>
      <c r="M747" s="148">
        <v>120</v>
      </c>
      <c r="N747" s="148">
        <v>548</v>
      </c>
      <c r="O747" s="148">
        <v>9132</v>
      </c>
      <c r="P747" s="148">
        <v>100</v>
      </c>
      <c r="Q747" s="148">
        <v>25</v>
      </c>
      <c r="R747" s="100">
        <v>0.75534977448563956</v>
      </c>
      <c r="S747" s="100">
        <v>0.99151761634990898</v>
      </c>
      <c r="T747" s="100">
        <v>0.99217829787693168</v>
      </c>
      <c r="U747" s="100">
        <v>0.89445883550554373</v>
      </c>
      <c r="W747" s="148">
        <v>14.200306210542312</v>
      </c>
      <c r="X747" s="149">
        <v>483.44618408096943</v>
      </c>
      <c r="Y747" s="149">
        <v>14.217100364962848</v>
      </c>
      <c r="Z747" s="149">
        <v>630.39762625702269</v>
      </c>
      <c r="AA747" s="149">
        <v>1.6794154420535889E-2</v>
      </c>
      <c r="AB747" s="149">
        <v>146.95144217605326</v>
      </c>
      <c r="AD747" s="163">
        <f t="shared" si="66"/>
        <v>1419547.1748701502</v>
      </c>
      <c r="AE747" s="163">
        <f t="shared" si="71"/>
        <v>1421079.6388700278</v>
      </c>
      <c r="AF747" s="163">
        <f t="shared" si="67"/>
        <v>1532.4639998775358</v>
      </c>
      <c r="AH747" s="165">
        <f t="shared" si="68"/>
        <v>0</v>
      </c>
      <c r="AI747" s="165">
        <f t="shared" si="69"/>
        <v>1</v>
      </c>
      <c r="AJ747" s="165">
        <f t="shared" si="70"/>
        <v>1</v>
      </c>
    </row>
    <row r="748" spans="1:36" x14ac:dyDescent="0.25">
      <c r="A748" s="47">
        <v>743</v>
      </c>
      <c r="C748" s="100">
        <v>6.9368960075782971E-3</v>
      </c>
      <c r="D748" s="100">
        <v>1.1828117967881191E-2</v>
      </c>
      <c r="E748" s="100">
        <v>2.5008671528012174E-5</v>
      </c>
      <c r="F748" s="100">
        <v>0</v>
      </c>
      <c r="G748" s="100">
        <v>0.04</v>
      </c>
      <c r="H748" s="100">
        <v>3.7417663718882443E-2</v>
      </c>
      <c r="I748" s="100">
        <v>2.5496231708073913E-2</v>
      </c>
      <c r="J748" s="100">
        <v>7.1214038276825598E-3</v>
      </c>
      <c r="K748" s="100">
        <v>5.7682820038231775E-3</v>
      </c>
      <c r="L748" s="148">
        <v>92.438280187714923</v>
      </c>
      <c r="M748" s="148">
        <v>120</v>
      </c>
      <c r="N748" s="148">
        <v>548</v>
      </c>
      <c r="O748" s="148">
        <v>9132</v>
      </c>
      <c r="P748" s="148">
        <v>100</v>
      </c>
      <c r="Q748" s="148">
        <v>25</v>
      </c>
      <c r="R748" s="100">
        <v>0.51350385393411535</v>
      </c>
      <c r="S748" s="100">
        <v>0.99791492498521861</v>
      </c>
      <c r="T748" s="100">
        <v>0.44417171202075556</v>
      </c>
      <c r="U748" s="100">
        <v>0.73448990917246715</v>
      </c>
      <c r="W748" s="148">
        <v>15.436450273995439</v>
      </c>
      <c r="X748" s="149">
        <v>513.20013644807375</v>
      </c>
      <c r="Y748" s="149">
        <v>15.467407440373865</v>
      </c>
      <c r="Z748" s="149">
        <v>626.77293973378562</v>
      </c>
      <c r="AA748" s="149">
        <v>3.0957166378426493E-2</v>
      </c>
      <c r="AB748" s="149">
        <v>113.57280328571187</v>
      </c>
      <c r="AD748" s="163">
        <f t="shared" si="66"/>
        <v>1543131.8272630959</v>
      </c>
      <c r="AE748" s="163">
        <f t="shared" si="71"/>
        <v>1546113.9710976528</v>
      </c>
      <c r="AF748" s="163">
        <f t="shared" si="67"/>
        <v>2982.1438345569372</v>
      </c>
      <c r="AH748" s="165">
        <f t="shared" si="68"/>
        <v>0</v>
      </c>
      <c r="AI748" s="165">
        <f t="shared" si="69"/>
        <v>1</v>
      </c>
      <c r="AJ748" s="165">
        <f t="shared" si="70"/>
        <v>1</v>
      </c>
    </row>
    <row r="749" spans="1:36" x14ac:dyDescent="0.25">
      <c r="A749" s="47">
        <v>744</v>
      </c>
      <c r="C749" s="100">
        <v>6.205197169045884E-3</v>
      </c>
      <c r="D749" s="100">
        <v>1.1533607184191778E-2</v>
      </c>
      <c r="E749" s="100">
        <v>6.5936763206800806E-7</v>
      </c>
      <c r="F749" s="100">
        <v>0</v>
      </c>
      <c r="G749" s="100">
        <v>0.04</v>
      </c>
      <c r="H749" s="100">
        <v>3.7417663718882443E-2</v>
      </c>
      <c r="I749" s="100">
        <v>2.5496231708073913E-2</v>
      </c>
      <c r="J749" s="100">
        <v>7.1214038276825598E-3</v>
      </c>
      <c r="K749" s="100">
        <v>5.7682820038231775E-3</v>
      </c>
      <c r="L749" s="148">
        <v>92.438280187714923</v>
      </c>
      <c r="M749" s="148">
        <v>120</v>
      </c>
      <c r="N749" s="148">
        <v>548</v>
      </c>
      <c r="O749" s="148">
        <v>9132</v>
      </c>
      <c r="P749" s="148">
        <v>100</v>
      </c>
      <c r="Q749" s="148">
        <v>25</v>
      </c>
      <c r="R749" s="100">
        <v>0.74705425175315132</v>
      </c>
      <c r="S749" s="100">
        <v>0.39610951323420251</v>
      </c>
      <c r="T749" s="100">
        <v>0.9856518751976624</v>
      </c>
      <c r="U749" s="100">
        <v>2.0262480625930144E-6</v>
      </c>
      <c r="W749" s="148">
        <v>14.037443067618614</v>
      </c>
      <c r="X749" s="149">
        <v>523.42439659858314</v>
      </c>
      <c r="Y749" s="149">
        <v>14.08808250675507</v>
      </c>
      <c r="Z749" s="149">
        <v>615.91949940427776</v>
      </c>
      <c r="AA749" s="149">
        <v>5.0639439136455522E-2</v>
      </c>
      <c r="AB749" s="149">
        <v>92.495102805694614</v>
      </c>
      <c r="AD749" s="163">
        <f t="shared" si="66"/>
        <v>1403220.8823652631</v>
      </c>
      <c r="AE749" s="163">
        <f t="shared" si="71"/>
        <v>1408192.3311761026</v>
      </c>
      <c r="AF749" s="163">
        <f t="shared" si="67"/>
        <v>4971.4488108398573</v>
      </c>
      <c r="AH749" s="165">
        <f t="shared" si="68"/>
        <v>0</v>
      </c>
      <c r="AI749" s="165">
        <f t="shared" si="69"/>
        <v>1</v>
      </c>
      <c r="AJ749" s="165">
        <f t="shared" si="70"/>
        <v>1</v>
      </c>
    </row>
    <row r="750" spans="1:36" x14ac:dyDescent="0.25">
      <c r="A750" s="47">
        <v>745</v>
      </c>
      <c r="C750" s="100">
        <v>4.1811660324604554E-3</v>
      </c>
      <c r="D750" s="100">
        <v>1.1424776662937184E-2</v>
      </c>
      <c r="E750" s="100">
        <v>4.9671227573710879E-5</v>
      </c>
      <c r="F750" s="100">
        <v>0</v>
      </c>
      <c r="G750" s="100">
        <v>0.04</v>
      </c>
      <c r="H750" s="100">
        <v>3.7417663718882443E-2</v>
      </c>
      <c r="I750" s="100">
        <v>2.5496231708073913E-2</v>
      </c>
      <c r="J750" s="100">
        <v>7.1214038276825598E-3</v>
      </c>
      <c r="K750" s="100">
        <v>5.7682820038231775E-3</v>
      </c>
      <c r="L750" s="148">
        <v>92.438280187714923</v>
      </c>
      <c r="M750" s="148">
        <v>120</v>
      </c>
      <c r="N750" s="148">
        <v>548</v>
      </c>
      <c r="O750" s="148">
        <v>9132</v>
      </c>
      <c r="P750" s="148">
        <v>100</v>
      </c>
      <c r="Q750" s="148">
        <v>25</v>
      </c>
      <c r="R750" s="100">
        <v>0.41672219189219972</v>
      </c>
      <c r="S750" s="100">
        <v>0.52903441107123905</v>
      </c>
      <c r="T750" s="100">
        <v>0.64905739257412842</v>
      </c>
      <c r="U750" s="100">
        <v>2.0056779866024281E-6</v>
      </c>
      <c r="W750" s="148">
        <v>15.528869796796494</v>
      </c>
      <c r="X750" s="149">
        <v>474.29490144861802</v>
      </c>
      <c r="Y750" s="149">
        <v>15.558019977220578</v>
      </c>
      <c r="Z750" s="149">
        <v>594.9452467312625</v>
      </c>
      <c r="AA750" s="149">
        <v>2.9150180424084127E-2</v>
      </c>
      <c r="AB750" s="149">
        <v>120.65034528264448</v>
      </c>
      <c r="AD750" s="163">
        <f t="shared" si="66"/>
        <v>1552412.6847782009</v>
      </c>
      <c r="AE750" s="163">
        <f t="shared" si="71"/>
        <v>1555207.0524753267</v>
      </c>
      <c r="AF750" s="163">
        <f t="shared" si="67"/>
        <v>2794.3676971257682</v>
      </c>
      <c r="AH750" s="165">
        <f t="shared" si="68"/>
        <v>0</v>
      </c>
      <c r="AI750" s="165">
        <f t="shared" si="69"/>
        <v>1</v>
      </c>
      <c r="AJ750" s="165">
        <f t="shared" si="70"/>
        <v>1</v>
      </c>
    </row>
    <row r="751" spans="1:36" x14ac:dyDescent="0.25">
      <c r="A751" s="47">
        <v>746</v>
      </c>
      <c r="C751" s="100">
        <v>5.5418715426294174E-3</v>
      </c>
      <c r="D751" s="100">
        <v>1.4475532306472361E-2</v>
      </c>
      <c r="E751" s="100">
        <v>1.5683343414540918E-4</v>
      </c>
      <c r="F751" s="100">
        <v>0</v>
      </c>
      <c r="G751" s="100">
        <v>0.04</v>
      </c>
      <c r="H751" s="100">
        <v>3.7417663718882443E-2</v>
      </c>
      <c r="I751" s="100">
        <v>2.5496231708073913E-2</v>
      </c>
      <c r="J751" s="100">
        <v>7.1214038276825598E-3</v>
      </c>
      <c r="K751" s="100">
        <v>5.7682820038231775E-3</v>
      </c>
      <c r="L751" s="148">
        <v>92.438280187714923</v>
      </c>
      <c r="M751" s="148">
        <v>120</v>
      </c>
      <c r="N751" s="148">
        <v>548</v>
      </c>
      <c r="O751" s="148">
        <v>9132</v>
      </c>
      <c r="P751" s="148">
        <v>100</v>
      </c>
      <c r="Q751" s="148">
        <v>25</v>
      </c>
      <c r="R751" s="100">
        <v>0.87235950091648795</v>
      </c>
      <c r="S751" s="100">
        <v>0.2473740628208507</v>
      </c>
      <c r="T751" s="100">
        <v>0.19783511557547354</v>
      </c>
      <c r="U751" s="100">
        <v>1.9134237302947818E-4</v>
      </c>
      <c r="W751" s="148">
        <v>14.079445979351499</v>
      </c>
      <c r="X751" s="149">
        <v>478.45119479811041</v>
      </c>
      <c r="Y751" s="149">
        <v>14.102068913045596</v>
      </c>
      <c r="Z751" s="149">
        <v>599.24384986456653</v>
      </c>
      <c r="AA751" s="149">
        <v>2.2622933694096403E-2</v>
      </c>
      <c r="AB751" s="149">
        <v>120.79265506645612</v>
      </c>
      <c r="AD751" s="163">
        <f t="shared" si="66"/>
        <v>1407466.1467403518</v>
      </c>
      <c r="AE751" s="163">
        <f t="shared" si="71"/>
        <v>1409607.6474546951</v>
      </c>
      <c r="AF751" s="163">
        <f t="shared" si="67"/>
        <v>2141.5007143431844</v>
      </c>
      <c r="AH751" s="165">
        <f t="shared" si="68"/>
        <v>0</v>
      </c>
      <c r="AI751" s="165">
        <f t="shared" si="69"/>
        <v>1</v>
      </c>
      <c r="AJ751" s="165">
        <f t="shared" si="70"/>
        <v>1</v>
      </c>
    </row>
    <row r="752" spans="1:36" x14ac:dyDescent="0.25">
      <c r="A752" s="47">
        <v>747</v>
      </c>
      <c r="C752" s="100">
        <v>5.213098246476448E-3</v>
      </c>
      <c r="D752" s="100">
        <v>1.1887158108682239E-2</v>
      </c>
      <c r="E752" s="100">
        <v>2.9181503656637579E-5</v>
      </c>
      <c r="F752" s="100">
        <v>0</v>
      </c>
      <c r="G752" s="100">
        <v>0.04</v>
      </c>
      <c r="H752" s="100">
        <v>3.7417663718882443E-2</v>
      </c>
      <c r="I752" s="100">
        <v>2.5496231708073913E-2</v>
      </c>
      <c r="J752" s="100">
        <v>7.1214038276825598E-3</v>
      </c>
      <c r="K752" s="100">
        <v>5.7682820038231775E-3</v>
      </c>
      <c r="L752" s="148">
        <v>92.438280187714923</v>
      </c>
      <c r="M752" s="148">
        <v>120</v>
      </c>
      <c r="N752" s="148">
        <v>548</v>
      </c>
      <c r="O752" s="148">
        <v>9132</v>
      </c>
      <c r="P752" s="148">
        <v>100</v>
      </c>
      <c r="Q752" s="148">
        <v>25</v>
      </c>
      <c r="R752" s="100">
        <v>0.44644081336971669</v>
      </c>
      <c r="S752" s="100">
        <v>0.81927969395846456</v>
      </c>
      <c r="T752" s="100">
        <v>0.32367010973820948</v>
      </c>
      <c r="U752" s="100">
        <v>0.99724391804507551</v>
      </c>
      <c r="W752" s="148">
        <v>15.146510003254544</v>
      </c>
      <c r="X752" s="149">
        <v>623.53580039367353</v>
      </c>
      <c r="Y752" s="149">
        <v>15.186804138677818</v>
      </c>
      <c r="Z752" s="149">
        <v>653.38810836618154</v>
      </c>
      <c r="AA752" s="149">
        <v>4.0294135423273758E-2</v>
      </c>
      <c r="AB752" s="149">
        <v>29.852307972508015</v>
      </c>
      <c r="AD752" s="163">
        <f t="shared" si="66"/>
        <v>1514027.4645250607</v>
      </c>
      <c r="AE752" s="163">
        <f t="shared" si="71"/>
        <v>1518027.0257594157</v>
      </c>
      <c r="AF752" s="163">
        <f t="shared" si="67"/>
        <v>3999.5612343548673</v>
      </c>
      <c r="AH752" s="165">
        <f t="shared" si="68"/>
        <v>0</v>
      </c>
      <c r="AI752" s="165">
        <f t="shared" si="69"/>
        <v>1</v>
      </c>
      <c r="AJ752" s="165">
        <f t="shared" si="70"/>
        <v>1</v>
      </c>
    </row>
    <row r="753" spans="1:36" x14ac:dyDescent="0.25">
      <c r="A753" s="47">
        <v>748</v>
      </c>
      <c r="C753" s="100">
        <v>3.9395404522001498E-3</v>
      </c>
      <c r="D753" s="100">
        <v>1.2639666603654454E-2</v>
      </c>
      <c r="E753" s="100">
        <v>2.8976878482539464E-5</v>
      </c>
      <c r="F753" s="100">
        <v>0</v>
      </c>
      <c r="G753" s="100">
        <v>0.04</v>
      </c>
      <c r="H753" s="100">
        <v>3.7417663718882443E-2</v>
      </c>
      <c r="I753" s="100">
        <v>2.5496231708073913E-2</v>
      </c>
      <c r="J753" s="100">
        <v>7.1214038276825598E-3</v>
      </c>
      <c r="K753" s="100">
        <v>5.7682820038231775E-3</v>
      </c>
      <c r="L753" s="148">
        <v>92.438280187714923</v>
      </c>
      <c r="M753" s="148">
        <v>120</v>
      </c>
      <c r="N753" s="148">
        <v>548</v>
      </c>
      <c r="O753" s="148">
        <v>9132</v>
      </c>
      <c r="P753" s="148">
        <v>100</v>
      </c>
      <c r="Q753" s="148">
        <v>25</v>
      </c>
      <c r="R753" s="100">
        <v>0.77484432121730407</v>
      </c>
      <c r="S753" s="100">
        <v>0.9109568151683245</v>
      </c>
      <c r="T753" s="100">
        <v>0.34570492295779803</v>
      </c>
      <c r="U753" s="100">
        <v>0.9291066435098434</v>
      </c>
      <c r="W753" s="148">
        <v>14.87840040533713</v>
      </c>
      <c r="X753" s="149">
        <v>502.60084969150535</v>
      </c>
      <c r="Y753" s="149">
        <v>14.915795932212704</v>
      </c>
      <c r="Z753" s="149">
        <v>625.03502337136695</v>
      </c>
      <c r="AA753" s="149">
        <v>3.7395526875574348E-2</v>
      </c>
      <c r="AB753" s="149">
        <v>122.4341736798616</v>
      </c>
      <c r="AD753" s="163">
        <f t="shared" si="66"/>
        <v>1487337.4396840215</v>
      </c>
      <c r="AE753" s="163">
        <f t="shared" si="71"/>
        <v>1490954.558197899</v>
      </c>
      <c r="AF753" s="163">
        <f t="shared" si="67"/>
        <v>3617.1185138775732</v>
      </c>
      <c r="AH753" s="165">
        <f t="shared" si="68"/>
        <v>0</v>
      </c>
      <c r="AI753" s="165">
        <f t="shared" si="69"/>
        <v>1</v>
      </c>
      <c r="AJ753" s="165">
        <f t="shared" si="70"/>
        <v>1</v>
      </c>
    </row>
    <row r="754" spans="1:36" x14ac:dyDescent="0.25">
      <c r="A754" s="47">
        <v>749</v>
      </c>
      <c r="C754" s="100">
        <v>6.4735088952869724E-3</v>
      </c>
      <c r="D754" s="100">
        <v>1.4739627887182194E-2</v>
      </c>
      <c r="E754" s="100">
        <v>4.3621580003439816E-5</v>
      </c>
      <c r="F754" s="100">
        <v>0</v>
      </c>
      <c r="G754" s="100">
        <v>0.04</v>
      </c>
      <c r="H754" s="100">
        <v>3.7417663718882443E-2</v>
      </c>
      <c r="I754" s="100">
        <v>2.5496231708073913E-2</v>
      </c>
      <c r="J754" s="100">
        <v>7.1214038276825598E-3</v>
      </c>
      <c r="K754" s="100">
        <v>5.7682820038231775E-3</v>
      </c>
      <c r="L754" s="148">
        <v>92.438280187714923</v>
      </c>
      <c r="M754" s="148">
        <v>120</v>
      </c>
      <c r="N754" s="148">
        <v>548</v>
      </c>
      <c r="O754" s="148">
        <v>9132</v>
      </c>
      <c r="P754" s="148">
        <v>100</v>
      </c>
      <c r="Q754" s="148">
        <v>25</v>
      </c>
      <c r="R754" s="100">
        <v>0.81525158869215142</v>
      </c>
      <c r="S754" s="100">
        <v>0.81982128471957316</v>
      </c>
      <c r="T754" s="100">
        <v>2.8177481950149835E-3</v>
      </c>
      <c r="U754" s="100">
        <v>6.0019908281234698E-5</v>
      </c>
      <c r="W754" s="148">
        <v>15.035137159874495</v>
      </c>
      <c r="X754" s="149">
        <v>514.6550470263071</v>
      </c>
      <c r="Y754" s="149">
        <v>15.071613476095298</v>
      </c>
      <c r="Z754" s="149">
        <v>645.70970466884773</v>
      </c>
      <c r="AA754" s="149">
        <v>3.6476316220802829E-2</v>
      </c>
      <c r="AB754" s="149">
        <v>131.05465764254063</v>
      </c>
      <c r="AD754" s="163">
        <f t="shared" si="66"/>
        <v>1502999.0609404233</v>
      </c>
      <c r="AE754" s="163">
        <f t="shared" si="71"/>
        <v>1506515.6379048608</v>
      </c>
      <c r="AF754" s="163">
        <f t="shared" si="67"/>
        <v>3516.5769644377424</v>
      </c>
      <c r="AH754" s="165">
        <f t="shared" si="68"/>
        <v>0</v>
      </c>
      <c r="AI754" s="165">
        <f t="shared" si="69"/>
        <v>1</v>
      </c>
      <c r="AJ754" s="165">
        <f t="shared" si="70"/>
        <v>1</v>
      </c>
    </row>
    <row r="755" spans="1:36" x14ac:dyDescent="0.25">
      <c r="A755" s="47">
        <v>750</v>
      </c>
      <c r="C755" s="100">
        <v>6.7316216958429598E-3</v>
      </c>
      <c r="D755" s="100">
        <v>1.072525371731352E-2</v>
      </c>
      <c r="E755" s="100">
        <v>2.0107355729481746E-4</v>
      </c>
      <c r="F755" s="100">
        <v>0</v>
      </c>
      <c r="G755" s="100">
        <v>0.04</v>
      </c>
      <c r="H755" s="100">
        <v>3.7417663718882443E-2</v>
      </c>
      <c r="I755" s="100">
        <v>2.5496231708073913E-2</v>
      </c>
      <c r="J755" s="100">
        <v>7.1214038276825598E-3</v>
      </c>
      <c r="K755" s="100">
        <v>5.7682820038231775E-3</v>
      </c>
      <c r="L755" s="148">
        <v>92.438280187714923</v>
      </c>
      <c r="M755" s="148">
        <v>120</v>
      </c>
      <c r="N755" s="148">
        <v>548</v>
      </c>
      <c r="O755" s="148">
        <v>9132</v>
      </c>
      <c r="P755" s="148">
        <v>100</v>
      </c>
      <c r="Q755" s="148">
        <v>25</v>
      </c>
      <c r="R755" s="100">
        <v>0.64661192297840409</v>
      </c>
      <c r="S755" s="100">
        <v>0.40452894191124078</v>
      </c>
      <c r="T755" s="100">
        <v>0.94395460189256508</v>
      </c>
      <c r="U755" s="100">
        <v>0.99718917741931512</v>
      </c>
      <c r="W755" s="148">
        <v>14.429422138340367</v>
      </c>
      <c r="X755" s="149">
        <v>539.14162375917169</v>
      </c>
      <c r="Y755" s="149">
        <v>14.458280085718776</v>
      </c>
      <c r="Z755" s="149">
        <v>637.56000229316521</v>
      </c>
      <c r="AA755" s="149">
        <v>2.8857947378408966E-2</v>
      </c>
      <c r="AB755" s="149">
        <v>98.418378533993518</v>
      </c>
      <c r="AD755" s="163">
        <f t="shared" si="66"/>
        <v>1442403.0722102777</v>
      </c>
      <c r="AE755" s="163">
        <f t="shared" si="71"/>
        <v>1445190.4485695844</v>
      </c>
      <c r="AF755" s="163">
        <f t="shared" si="67"/>
        <v>2787.3763593069034</v>
      </c>
      <c r="AH755" s="165">
        <f t="shared" si="68"/>
        <v>0</v>
      </c>
      <c r="AI755" s="165">
        <f t="shared" si="69"/>
        <v>1</v>
      </c>
      <c r="AJ755" s="165">
        <f t="shared" si="70"/>
        <v>1</v>
      </c>
    </row>
    <row r="756" spans="1:36" x14ac:dyDescent="0.25">
      <c r="A756" s="47">
        <v>751</v>
      </c>
      <c r="C756" s="100">
        <v>6.631589217834688E-3</v>
      </c>
      <c r="D756" s="100">
        <v>1.2253092570605029E-2</v>
      </c>
      <c r="E756" s="100">
        <v>6.2409816354463131E-6</v>
      </c>
      <c r="F756" s="100">
        <v>0</v>
      </c>
      <c r="G756" s="100">
        <v>0.04</v>
      </c>
      <c r="H756" s="100">
        <v>3.7417663718882443E-2</v>
      </c>
      <c r="I756" s="100">
        <v>2.5496231708073913E-2</v>
      </c>
      <c r="J756" s="100">
        <v>7.1214038276825598E-3</v>
      </c>
      <c r="K756" s="100">
        <v>5.7682820038231775E-3</v>
      </c>
      <c r="L756" s="148">
        <v>92.438280187714923</v>
      </c>
      <c r="M756" s="148">
        <v>120</v>
      </c>
      <c r="N756" s="148">
        <v>548</v>
      </c>
      <c r="O756" s="148">
        <v>9132</v>
      </c>
      <c r="P756" s="148">
        <v>100</v>
      </c>
      <c r="Q756" s="148">
        <v>25</v>
      </c>
      <c r="R756" s="100">
        <v>0.95395715372982526</v>
      </c>
      <c r="S756" s="100">
        <v>0.99899575138941932</v>
      </c>
      <c r="T756" s="100">
        <v>8.8015663019975335E-2</v>
      </c>
      <c r="U756" s="100">
        <v>1.8598541267777985E-3</v>
      </c>
      <c r="W756" s="148">
        <v>14.388631412090326</v>
      </c>
      <c r="X756" s="149">
        <v>490.70129123923641</v>
      </c>
      <c r="Y756" s="149">
        <v>14.425442948641841</v>
      </c>
      <c r="Z756" s="149">
        <v>604.32729677442433</v>
      </c>
      <c r="AA756" s="149">
        <v>3.6811536551514479E-2</v>
      </c>
      <c r="AB756" s="149">
        <v>113.62600553518791</v>
      </c>
      <c r="AD756" s="163">
        <f t="shared" si="66"/>
        <v>1438372.4399177935</v>
      </c>
      <c r="AE756" s="163">
        <f t="shared" si="71"/>
        <v>1441939.9675674096</v>
      </c>
      <c r="AF756" s="163">
        <f t="shared" si="67"/>
        <v>3567.5276496162596</v>
      </c>
      <c r="AH756" s="165">
        <f t="shared" si="68"/>
        <v>0</v>
      </c>
      <c r="AI756" s="165">
        <f t="shared" si="69"/>
        <v>1</v>
      </c>
      <c r="AJ756" s="165">
        <f t="shared" si="70"/>
        <v>1</v>
      </c>
    </row>
    <row r="757" spans="1:36" x14ac:dyDescent="0.25">
      <c r="A757" s="47">
        <v>752</v>
      </c>
      <c r="C757" s="100">
        <v>5.9641615719985275E-3</v>
      </c>
      <c r="D757" s="100">
        <v>1.3673849471907973E-2</v>
      </c>
      <c r="E757" s="100">
        <v>2.7301323020674763E-6</v>
      </c>
      <c r="F757" s="100">
        <v>0</v>
      </c>
      <c r="G757" s="100">
        <v>0.04</v>
      </c>
      <c r="H757" s="100">
        <v>3.7417663718882443E-2</v>
      </c>
      <c r="I757" s="100">
        <v>2.5496231708073913E-2</v>
      </c>
      <c r="J757" s="100">
        <v>7.1214038276825598E-3</v>
      </c>
      <c r="K757" s="100">
        <v>5.7682820038231775E-3</v>
      </c>
      <c r="L757" s="148">
        <v>92.438280187714923</v>
      </c>
      <c r="M757" s="148">
        <v>120</v>
      </c>
      <c r="N757" s="148">
        <v>548</v>
      </c>
      <c r="O757" s="148">
        <v>9132</v>
      </c>
      <c r="P757" s="148">
        <v>100</v>
      </c>
      <c r="Q757" s="148">
        <v>25</v>
      </c>
      <c r="R757" s="100">
        <v>0.78904665237937999</v>
      </c>
      <c r="S757" s="100">
        <v>4.1047358817507928E-2</v>
      </c>
      <c r="T757" s="100">
        <v>1.1878953361220805E-3</v>
      </c>
      <c r="U757" s="100">
        <v>0.40070620325598438</v>
      </c>
      <c r="W757" s="148">
        <v>14.410344736713013</v>
      </c>
      <c r="X757" s="149">
        <v>531.27637491529583</v>
      </c>
      <c r="Y757" s="149">
        <v>14.460304242323941</v>
      </c>
      <c r="Z757" s="149">
        <v>616.04461721950361</v>
      </c>
      <c r="AA757" s="149">
        <v>4.9959505610928545E-2</v>
      </c>
      <c r="AB757" s="149">
        <v>84.768242304207774</v>
      </c>
      <c r="AD757" s="163">
        <f t="shared" si="66"/>
        <v>1440503.1972963859</v>
      </c>
      <c r="AE757" s="163">
        <f t="shared" si="71"/>
        <v>1445414.3796151746</v>
      </c>
      <c r="AF757" s="163">
        <f t="shared" si="67"/>
        <v>4911.1823187886466</v>
      </c>
      <c r="AH757" s="165">
        <f t="shared" si="68"/>
        <v>0</v>
      </c>
      <c r="AI757" s="165">
        <f t="shared" si="69"/>
        <v>1</v>
      </c>
      <c r="AJ757" s="165">
        <f t="shared" si="70"/>
        <v>1</v>
      </c>
    </row>
    <row r="758" spans="1:36" x14ac:dyDescent="0.25">
      <c r="A758" s="47">
        <v>753</v>
      </c>
      <c r="C758" s="100">
        <v>5.5718695058255552E-3</v>
      </c>
      <c r="D758" s="100">
        <v>1.1233080703834891E-2</v>
      </c>
      <c r="E758" s="100">
        <v>1.2161108559671785E-4</v>
      </c>
      <c r="F758" s="100">
        <v>0</v>
      </c>
      <c r="G758" s="100">
        <v>0.04</v>
      </c>
      <c r="H758" s="100">
        <v>3.7417663718882443E-2</v>
      </c>
      <c r="I758" s="100">
        <v>2.5496231708073913E-2</v>
      </c>
      <c r="J758" s="100">
        <v>7.1214038276825598E-3</v>
      </c>
      <c r="K758" s="100">
        <v>5.7682820038231775E-3</v>
      </c>
      <c r="L758" s="148">
        <v>92.438280187714923</v>
      </c>
      <c r="M758" s="148">
        <v>120</v>
      </c>
      <c r="N758" s="148">
        <v>548</v>
      </c>
      <c r="O758" s="148">
        <v>9132</v>
      </c>
      <c r="P758" s="148">
        <v>100</v>
      </c>
      <c r="Q758" s="148">
        <v>25</v>
      </c>
      <c r="R758" s="100">
        <v>0.5226862352105156</v>
      </c>
      <c r="S758" s="100">
        <v>0.72126761787074356</v>
      </c>
      <c r="T758" s="100">
        <v>3.3565435531338717E-5</v>
      </c>
      <c r="U758" s="100">
        <v>0.99253291735311389</v>
      </c>
      <c r="W758" s="148">
        <v>14.090372949093686</v>
      </c>
      <c r="X758" s="149">
        <v>578.64064948537487</v>
      </c>
      <c r="Y758" s="149">
        <v>14.135043907027692</v>
      </c>
      <c r="Z758" s="149">
        <v>621.51811973427857</v>
      </c>
      <c r="AA758" s="149">
        <v>4.4670957934005884E-2</v>
      </c>
      <c r="AB758" s="149">
        <v>42.877470248903705</v>
      </c>
      <c r="AD758" s="163">
        <f t="shared" si="66"/>
        <v>1408458.6542598831</v>
      </c>
      <c r="AE758" s="163">
        <f t="shared" si="71"/>
        <v>1412882.8725830349</v>
      </c>
      <c r="AF758" s="163">
        <f t="shared" si="67"/>
        <v>4424.2183231516847</v>
      </c>
      <c r="AH758" s="165">
        <f t="shared" si="68"/>
        <v>0</v>
      </c>
      <c r="AI758" s="165">
        <f t="shared" si="69"/>
        <v>1</v>
      </c>
      <c r="AJ758" s="165">
        <f t="shared" si="70"/>
        <v>1</v>
      </c>
    </row>
    <row r="759" spans="1:36" x14ac:dyDescent="0.25">
      <c r="A759" s="47">
        <v>754</v>
      </c>
      <c r="C759" s="100">
        <v>7.4443376792777682E-3</v>
      </c>
      <c r="D759" s="100">
        <v>9.5295071832004006E-3</v>
      </c>
      <c r="E759" s="100">
        <v>3.9549345003120351E-4</v>
      </c>
      <c r="F759" s="100">
        <v>0</v>
      </c>
      <c r="G759" s="100">
        <v>0.04</v>
      </c>
      <c r="H759" s="100">
        <v>3.7417663718882443E-2</v>
      </c>
      <c r="I759" s="100">
        <v>2.5496231708073913E-2</v>
      </c>
      <c r="J759" s="100">
        <v>7.1214038276825598E-3</v>
      </c>
      <c r="K759" s="100">
        <v>5.7682820038231775E-3</v>
      </c>
      <c r="L759" s="148">
        <v>92.438280187714923</v>
      </c>
      <c r="M759" s="148">
        <v>120</v>
      </c>
      <c r="N759" s="148">
        <v>548</v>
      </c>
      <c r="O759" s="148">
        <v>9132</v>
      </c>
      <c r="P759" s="148">
        <v>100</v>
      </c>
      <c r="Q759" s="148">
        <v>25</v>
      </c>
      <c r="R759" s="100">
        <v>0.53402852553717317</v>
      </c>
      <c r="S759" s="100">
        <v>0.68884367601224117</v>
      </c>
      <c r="T759" s="100">
        <v>0.34643357511175016</v>
      </c>
      <c r="U759" s="100">
        <v>4.7152641272048879E-2</v>
      </c>
      <c r="W759" s="148">
        <v>13.984892585740317</v>
      </c>
      <c r="X759" s="149">
        <v>485.07998985229017</v>
      </c>
      <c r="Y759" s="149">
        <v>14.018081866307059</v>
      </c>
      <c r="Z759" s="149">
        <v>600.08170170456685</v>
      </c>
      <c r="AA759" s="149">
        <v>3.318928056674153E-2</v>
      </c>
      <c r="AB759" s="149">
        <v>115.00171185227669</v>
      </c>
      <c r="AD759" s="163">
        <f t="shared" si="66"/>
        <v>1398004.1785841794</v>
      </c>
      <c r="AE759" s="163">
        <f t="shared" si="71"/>
        <v>1401208.1049290013</v>
      </c>
      <c r="AF759" s="163">
        <f t="shared" si="67"/>
        <v>3203.9263448218762</v>
      </c>
      <c r="AH759" s="165">
        <f t="shared" si="68"/>
        <v>0</v>
      </c>
      <c r="AI759" s="165">
        <f t="shared" si="69"/>
        <v>1</v>
      </c>
      <c r="AJ759" s="165">
        <f t="shared" si="70"/>
        <v>1</v>
      </c>
    </row>
    <row r="760" spans="1:36" x14ac:dyDescent="0.25">
      <c r="A760" s="47">
        <v>755</v>
      </c>
      <c r="C760" s="100">
        <v>4.5409475786509284E-3</v>
      </c>
      <c r="D760" s="100">
        <v>1.1550913873272065E-2</v>
      </c>
      <c r="E760" s="100">
        <v>8.4485087565089323E-5</v>
      </c>
      <c r="F760" s="100">
        <v>0</v>
      </c>
      <c r="G760" s="100">
        <v>0.04</v>
      </c>
      <c r="H760" s="100">
        <v>3.7417663718882443E-2</v>
      </c>
      <c r="I760" s="100">
        <v>2.5496231708073913E-2</v>
      </c>
      <c r="J760" s="100">
        <v>7.1214038276825598E-3</v>
      </c>
      <c r="K760" s="100">
        <v>5.7682820038231775E-3</v>
      </c>
      <c r="L760" s="148">
        <v>92.438280187714923</v>
      </c>
      <c r="M760" s="148">
        <v>120</v>
      </c>
      <c r="N760" s="148">
        <v>548</v>
      </c>
      <c r="O760" s="148">
        <v>9132</v>
      </c>
      <c r="P760" s="148">
        <v>100</v>
      </c>
      <c r="Q760" s="148">
        <v>25</v>
      </c>
      <c r="R760" s="100">
        <v>0.45543907498850644</v>
      </c>
      <c r="S760" s="100">
        <v>3.1109270486264573E-3</v>
      </c>
      <c r="T760" s="100">
        <v>3.0670699336947161E-3</v>
      </c>
      <c r="U760" s="100">
        <v>0.1015201997130305</v>
      </c>
      <c r="W760" s="148">
        <v>14.605444534893804</v>
      </c>
      <c r="X760" s="149">
        <v>589.18736759879448</v>
      </c>
      <c r="Y760" s="149">
        <v>14.678868463710721</v>
      </c>
      <c r="Z760" s="149">
        <v>634.97523844973125</v>
      </c>
      <c r="AA760" s="149">
        <v>7.3423928816916728E-2</v>
      </c>
      <c r="AB760" s="149">
        <v>45.78787085093677</v>
      </c>
      <c r="AD760" s="163">
        <f t="shared" si="66"/>
        <v>1459955.2661217817</v>
      </c>
      <c r="AE760" s="163">
        <f t="shared" si="71"/>
        <v>1467251.8711326225</v>
      </c>
      <c r="AF760" s="163">
        <f t="shared" si="67"/>
        <v>7296.6050108407362</v>
      </c>
      <c r="AH760" s="165">
        <f t="shared" si="68"/>
        <v>0</v>
      </c>
      <c r="AI760" s="165">
        <f t="shared" si="69"/>
        <v>1</v>
      </c>
      <c r="AJ760" s="165">
        <f t="shared" si="70"/>
        <v>1</v>
      </c>
    </row>
    <row r="761" spans="1:36" x14ac:dyDescent="0.25">
      <c r="A761" s="47">
        <v>756</v>
      </c>
      <c r="C761" s="100">
        <v>5.1002357642412656E-3</v>
      </c>
      <c r="D761" s="100">
        <v>1.0713877489036934E-2</v>
      </c>
      <c r="E761" s="100">
        <v>3.6187143953203106E-6</v>
      </c>
      <c r="F761" s="100">
        <v>0</v>
      </c>
      <c r="G761" s="100">
        <v>0.04</v>
      </c>
      <c r="H761" s="100">
        <v>3.7417663718882443E-2</v>
      </c>
      <c r="I761" s="100">
        <v>2.5496231708073913E-2</v>
      </c>
      <c r="J761" s="100">
        <v>7.1214038276825598E-3</v>
      </c>
      <c r="K761" s="100">
        <v>5.7682820038231775E-3</v>
      </c>
      <c r="L761" s="148">
        <v>92.438280187714923</v>
      </c>
      <c r="M761" s="148">
        <v>120</v>
      </c>
      <c r="N761" s="148">
        <v>548</v>
      </c>
      <c r="O761" s="148">
        <v>9132</v>
      </c>
      <c r="P761" s="148">
        <v>100</v>
      </c>
      <c r="Q761" s="148">
        <v>25</v>
      </c>
      <c r="R761" s="100">
        <v>0.53872363944332258</v>
      </c>
      <c r="S761" s="100">
        <v>0.14608983315284929</v>
      </c>
      <c r="T761" s="100">
        <v>1.4413775737478329E-2</v>
      </c>
      <c r="U761" s="100">
        <v>0.99364248402900013</v>
      </c>
      <c r="W761" s="148">
        <v>14.241398704162679</v>
      </c>
      <c r="X761" s="149">
        <v>498.20756886524805</v>
      </c>
      <c r="Y761" s="149">
        <v>14.277822322803697</v>
      </c>
      <c r="Z761" s="149">
        <v>601.05842561555733</v>
      </c>
      <c r="AA761" s="149">
        <v>3.6423618641018507E-2</v>
      </c>
      <c r="AB761" s="149">
        <v>102.85085675030928</v>
      </c>
      <c r="AD761" s="163">
        <f t="shared" si="66"/>
        <v>1423641.6628474025</v>
      </c>
      <c r="AE761" s="163">
        <f t="shared" si="71"/>
        <v>1427181.1738547541</v>
      </c>
      <c r="AF761" s="163">
        <f t="shared" si="67"/>
        <v>3539.5110073515416</v>
      </c>
      <c r="AH761" s="165">
        <f t="shared" si="68"/>
        <v>0</v>
      </c>
      <c r="AI761" s="165">
        <f t="shared" si="69"/>
        <v>1</v>
      </c>
      <c r="AJ761" s="165">
        <f t="shared" si="70"/>
        <v>1</v>
      </c>
    </row>
    <row r="762" spans="1:36" x14ac:dyDescent="0.25">
      <c r="A762" s="47">
        <v>757</v>
      </c>
      <c r="C762" s="100">
        <v>4.2006104812109517E-3</v>
      </c>
      <c r="D762" s="100">
        <v>1.3324980203368697E-2</v>
      </c>
      <c r="E762" s="100">
        <v>1.1447914696116612E-4</v>
      </c>
      <c r="F762" s="100">
        <v>0</v>
      </c>
      <c r="G762" s="100">
        <v>0.04</v>
      </c>
      <c r="H762" s="100">
        <v>3.7417663718882443E-2</v>
      </c>
      <c r="I762" s="100">
        <v>2.5496231708073913E-2</v>
      </c>
      <c r="J762" s="100">
        <v>7.1214038276825598E-3</v>
      </c>
      <c r="K762" s="100">
        <v>5.7682820038231775E-3</v>
      </c>
      <c r="L762" s="148">
        <v>92.438280187714923</v>
      </c>
      <c r="M762" s="148">
        <v>120</v>
      </c>
      <c r="N762" s="148">
        <v>548</v>
      </c>
      <c r="O762" s="148">
        <v>9132</v>
      </c>
      <c r="P762" s="148">
        <v>100</v>
      </c>
      <c r="Q762" s="148">
        <v>25</v>
      </c>
      <c r="R762" s="100">
        <v>0.61597323192358977</v>
      </c>
      <c r="S762" s="100">
        <v>1.164539255268718E-2</v>
      </c>
      <c r="T762" s="100">
        <v>0.92754413580294071</v>
      </c>
      <c r="U762" s="100">
        <v>0.46605256022281338</v>
      </c>
      <c r="W762" s="148">
        <v>15.709977905673725</v>
      </c>
      <c r="X762" s="149">
        <v>566.0127151923499</v>
      </c>
      <c r="Y762" s="149">
        <v>15.793044893951963</v>
      </c>
      <c r="Z762" s="149">
        <v>607.29042028944593</v>
      </c>
      <c r="AA762" s="149">
        <v>8.3066988278238441E-2</v>
      </c>
      <c r="AB762" s="149">
        <v>41.277705097096032</v>
      </c>
      <c r="AD762" s="163">
        <f t="shared" si="66"/>
        <v>1570431.7778521802</v>
      </c>
      <c r="AE762" s="163">
        <f t="shared" si="71"/>
        <v>1578697.1989749069</v>
      </c>
      <c r="AF762" s="163">
        <f t="shared" si="67"/>
        <v>8265.4211227267479</v>
      </c>
      <c r="AH762" s="165">
        <f t="shared" si="68"/>
        <v>0</v>
      </c>
      <c r="AI762" s="165">
        <f t="shared" si="69"/>
        <v>1</v>
      </c>
      <c r="AJ762" s="165">
        <f t="shared" si="70"/>
        <v>1</v>
      </c>
    </row>
    <row r="763" spans="1:36" x14ac:dyDescent="0.25">
      <c r="A763" s="47">
        <v>758</v>
      </c>
      <c r="C763" s="100">
        <v>4.7329937175634249E-3</v>
      </c>
      <c r="D763" s="100">
        <v>1.3574658913724669E-2</v>
      </c>
      <c r="E763" s="100">
        <v>2.6213429135489662E-6</v>
      </c>
      <c r="F763" s="100">
        <v>0</v>
      </c>
      <c r="G763" s="100">
        <v>0.04</v>
      </c>
      <c r="H763" s="100">
        <v>3.7417663718882443E-2</v>
      </c>
      <c r="I763" s="100">
        <v>2.5496231708073913E-2</v>
      </c>
      <c r="J763" s="100">
        <v>7.1214038276825598E-3</v>
      </c>
      <c r="K763" s="100">
        <v>5.7682820038231775E-3</v>
      </c>
      <c r="L763" s="148">
        <v>92.438280187714923</v>
      </c>
      <c r="M763" s="148">
        <v>120</v>
      </c>
      <c r="N763" s="148">
        <v>548</v>
      </c>
      <c r="O763" s="148">
        <v>9132</v>
      </c>
      <c r="P763" s="148">
        <v>100</v>
      </c>
      <c r="Q763" s="148">
        <v>25</v>
      </c>
      <c r="R763" s="100">
        <v>0.55503643644832867</v>
      </c>
      <c r="S763" s="100">
        <v>0.99393410333057708</v>
      </c>
      <c r="T763" s="100">
        <v>1.6948413186389369E-3</v>
      </c>
      <c r="U763" s="100">
        <v>8.6895397470213007E-5</v>
      </c>
      <c r="W763" s="148">
        <v>14.264104410217021</v>
      </c>
      <c r="X763" s="149">
        <v>497.88416843210592</v>
      </c>
      <c r="Y763" s="149">
        <v>14.292123905961432</v>
      </c>
      <c r="Z763" s="149">
        <v>616.72441827507794</v>
      </c>
      <c r="AA763" s="149">
        <v>2.8019495744411316E-2</v>
      </c>
      <c r="AB763" s="149">
        <v>118.84024984297201</v>
      </c>
      <c r="AD763" s="163">
        <f t="shared" si="66"/>
        <v>1425912.5568532699</v>
      </c>
      <c r="AE763" s="163">
        <f t="shared" si="71"/>
        <v>1428595.6661778681</v>
      </c>
      <c r="AF763" s="163">
        <f t="shared" si="67"/>
        <v>2683.1093245981597</v>
      </c>
      <c r="AH763" s="165">
        <f t="shared" si="68"/>
        <v>0</v>
      </c>
      <c r="AI763" s="165">
        <f t="shared" si="69"/>
        <v>1</v>
      </c>
      <c r="AJ763" s="165">
        <f t="shared" si="70"/>
        <v>1</v>
      </c>
    </row>
    <row r="764" spans="1:36" x14ac:dyDescent="0.25">
      <c r="A764" s="47">
        <v>759</v>
      </c>
      <c r="C764" s="100">
        <v>6.0341335439394461E-3</v>
      </c>
      <c r="D764" s="100">
        <v>1.3815244927720793E-2</v>
      </c>
      <c r="E764" s="100">
        <v>5.6762470122111474E-6</v>
      </c>
      <c r="F764" s="100">
        <v>0</v>
      </c>
      <c r="G764" s="100">
        <v>0.04</v>
      </c>
      <c r="H764" s="100">
        <v>3.7417663718882443E-2</v>
      </c>
      <c r="I764" s="100">
        <v>2.5496231708073913E-2</v>
      </c>
      <c r="J764" s="100">
        <v>7.1214038276825598E-3</v>
      </c>
      <c r="K764" s="100">
        <v>5.7682820038231775E-3</v>
      </c>
      <c r="L764" s="148">
        <v>92.438280187714923</v>
      </c>
      <c r="M764" s="148">
        <v>120</v>
      </c>
      <c r="N764" s="148">
        <v>548</v>
      </c>
      <c r="O764" s="148">
        <v>9132</v>
      </c>
      <c r="P764" s="148">
        <v>100</v>
      </c>
      <c r="Q764" s="148">
        <v>25</v>
      </c>
      <c r="R764" s="100">
        <v>0.81685264063771501</v>
      </c>
      <c r="S764" s="100">
        <v>0.73408125623442488</v>
      </c>
      <c r="T764" s="100">
        <v>0.96542418750491499</v>
      </c>
      <c r="U764" s="100">
        <v>0.16781686513166094</v>
      </c>
      <c r="W764" s="148">
        <v>13.821598461963474</v>
      </c>
      <c r="X764" s="149">
        <v>495.66058967525385</v>
      </c>
      <c r="Y764" s="149">
        <v>13.861456202050446</v>
      </c>
      <c r="Z764" s="149">
        <v>609.07342770657135</v>
      </c>
      <c r="AA764" s="149">
        <v>3.9857740086972626E-2</v>
      </c>
      <c r="AB764" s="149">
        <v>113.41283803131751</v>
      </c>
      <c r="AD764" s="163">
        <f t="shared" si="66"/>
        <v>1381664.1856066722</v>
      </c>
      <c r="AE764" s="163">
        <f t="shared" si="71"/>
        <v>1385536.546777338</v>
      </c>
      <c r="AF764" s="163">
        <f t="shared" si="67"/>
        <v>3872.3611706659449</v>
      </c>
      <c r="AH764" s="165">
        <f t="shared" si="68"/>
        <v>0</v>
      </c>
      <c r="AI764" s="165">
        <f t="shared" si="69"/>
        <v>1</v>
      </c>
      <c r="AJ764" s="165">
        <f t="shared" si="70"/>
        <v>1</v>
      </c>
    </row>
    <row r="765" spans="1:36" x14ac:dyDescent="0.25">
      <c r="A765" s="47">
        <v>760</v>
      </c>
      <c r="C765" s="100">
        <v>7.4941436779030202E-3</v>
      </c>
      <c r="D765" s="100">
        <v>1.1938822969067675E-2</v>
      </c>
      <c r="E765" s="100">
        <v>3.6365745424982165E-4</v>
      </c>
      <c r="F765" s="100">
        <v>0</v>
      </c>
      <c r="G765" s="100">
        <v>0.04</v>
      </c>
      <c r="H765" s="100">
        <v>3.7417663718882443E-2</v>
      </c>
      <c r="I765" s="100">
        <v>2.5496231708073913E-2</v>
      </c>
      <c r="J765" s="100">
        <v>7.1214038276825598E-3</v>
      </c>
      <c r="K765" s="100">
        <v>5.7682820038231775E-3</v>
      </c>
      <c r="L765" s="148">
        <v>92.438280187714923</v>
      </c>
      <c r="M765" s="148">
        <v>120</v>
      </c>
      <c r="N765" s="148">
        <v>548</v>
      </c>
      <c r="O765" s="148">
        <v>9132</v>
      </c>
      <c r="P765" s="148">
        <v>100</v>
      </c>
      <c r="Q765" s="148">
        <v>25</v>
      </c>
      <c r="R765" s="100">
        <v>0.79339731773681166</v>
      </c>
      <c r="S765" s="100">
        <v>0.75706797459753861</v>
      </c>
      <c r="T765" s="100">
        <v>3.6144724908369757E-2</v>
      </c>
      <c r="U765" s="100">
        <v>1.3994177836668088E-3</v>
      </c>
      <c r="W765" s="148">
        <v>14.869900441467385</v>
      </c>
      <c r="X765" s="149">
        <v>439.89470295715739</v>
      </c>
      <c r="Y765" s="149">
        <v>14.904700203616134</v>
      </c>
      <c r="Z765" s="149">
        <v>583.61688409916087</v>
      </c>
      <c r="AA765" s="149">
        <v>3.4799762148749025E-2</v>
      </c>
      <c r="AB765" s="149">
        <v>143.72218114200348</v>
      </c>
      <c r="AD765" s="163">
        <f t="shared" si="66"/>
        <v>1486550.1494437812</v>
      </c>
      <c r="AE765" s="163">
        <f t="shared" si="71"/>
        <v>1489886.4034775144</v>
      </c>
      <c r="AF765" s="163">
        <f t="shared" si="67"/>
        <v>3336.2540337328987</v>
      </c>
      <c r="AH765" s="165">
        <f t="shared" si="68"/>
        <v>0</v>
      </c>
      <c r="AI765" s="165">
        <f t="shared" si="69"/>
        <v>1</v>
      </c>
      <c r="AJ765" s="165">
        <f t="shared" si="70"/>
        <v>1</v>
      </c>
    </row>
    <row r="766" spans="1:36" x14ac:dyDescent="0.25">
      <c r="A766" s="47">
        <v>761</v>
      </c>
      <c r="C766" s="100">
        <v>4.0509326908937434E-3</v>
      </c>
      <c r="D766" s="100">
        <v>1.2677634599170262E-2</v>
      </c>
      <c r="E766" s="100">
        <v>4.9454140287796822E-4</v>
      </c>
      <c r="F766" s="100">
        <v>0</v>
      </c>
      <c r="G766" s="100">
        <v>0.04</v>
      </c>
      <c r="H766" s="100">
        <v>3.7417663718882443E-2</v>
      </c>
      <c r="I766" s="100">
        <v>2.5496231708073913E-2</v>
      </c>
      <c r="J766" s="100">
        <v>7.1214038276825598E-3</v>
      </c>
      <c r="K766" s="100">
        <v>5.7682820038231775E-3</v>
      </c>
      <c r="L766" s="148">
        <v>92.438280187714923</v>
      </c>
      <c r="M766" s="148">
        <v>120</v>
      </c>
      <c r="N766" s="148">
        <v>548</v>
      </c>
      <c r="O766" s="148">
        <v>9132</v>
      </c>
      <c r="P766" s="148">
        <v>100</v>
      </c>
      <c r="Q766" s="148">
        <v>25</v>
      </c>
      <c r="R766" s="100">
        <v>0.61274121997367137</v>
      </c>
      <c r="S766" s="100">
        <v>0.88707067373032289</v>
      </c>
      <c r="T766" s="100">
        <v>0.18082171321485641</v>
      </c>
      <c r="U766" s="100">
        <v>5.6360480348201847E-2</v>
      </c>
      <c r="W766" s="148">
        <v>14.79443460438614</v>
      </c>
      <c r="X766" s="149">
        <v>519.69078025656097</v>
      </c>
      <c r="Y766" s="149">
        <v>14.857999577221385</v>
      </c>
      <c r="Z766" s="149">
        <v>606.56816196857403</v>
      </c>
      <c r="AA766" s="149">
        <v>6.356497283524476E-2</v>
      </c>
      <c r="AB766" s="149">
        <v>86.877381712013062</v>
      </c>
      <c r="AD766" s="163">
        <f t="shared" si="66"/>
        <v>1478923.7696583574</v>
      </c>
      <c r="AE766" s="163">
        <f t="shared" si="71"/>
        <v>1485193.3895601698</v>
      </c>
      <c r="AF766" s="163">
        <f t="shared" si="67"/>
        <v>6269.6199018124635</v>
      </c>
      <c r="AH766" s="165">
        <f t="shared" si="68"/>
        <v>0</v>
      </c>
      <c r="AI766" s="165">
        <f t="shared" si="69"/>
        <v>1</v>
      </c>
      <c r="AJ766" s="165">
        <f t="shared" si="70"/>
        <v>1</v>
      </c>
    </row>
    <row r="767" spans="1:36" x14ac:dyDescent="0.25">
      <c r="A767" s="47">
        <v>762</v>
      </c>
      <c r="C767" s="100">
        <v>4.2402256473860886E-3</v>
      </c>
      <c r="D767" s="100">
        <v>1.6107210083481371E-2</v>
      </c>
      <c r="E767" s="100">
        <v>6.2358411276668202E-9</v>
      </c>
      <c r="F767" s="100">
        <v>0</v>
      </c>
      <c r="G767" s="100">
        <v>0.04</v>
      </c>
      <c r="H767" s="100">
        <v>3.7417663718882443E-2</v>
      </c>
      <c r="I767" s="100">
        <v>2.5496231708073913E-2</v>
      </c>
      <c r="J767" s="100">
        <v>7.1214038276825598E-3</v>
      </c>
      <c r="K767" s="100">
        <v>5.7682820038231775E-3</v>
      </c>
      <c r="L767" s="148">
        <v>92.438280187714923</v>
      </c>
      <c r="M767" s="148">
        <v>120</v>
      </c>
      <c r="N767" s="148">
        <v>548</v>
      </c>
      <c r="O767" s="148">
        <v>9132</v>
      </c>
      <c r="P767" s="148">
        <v>100</v>
      </c>
      <c r="Q767" s="148">
        <v>25</v>
      </c>
      <c r="R767" s="100">
        <v>0.52189799933284087</v>
      </c>
      <c r="S767" s="100">
        <v>0.29220726760263371</v>
      </c>
      <c r="T767" s="100">
        <v>0.8633139353913809</v>
      </c>
      <c r="U767" s="100">
        <v>0.99998872933998817</v>
      </c>
      <c r="W767" s="148">
        <v>14.93613318365639</v>
      </c>
      <c r="X767" s="149">
        <v>486.53034251727416</v>
      </c>
      <c r="Y767" s="149">
        <v>15.004754399274557</v>
      </c>
      <c r="Z767" s="149">
        <v>600.36854017621692</v>
      </c>
      <c r="AA767" s="149">
        <v>6.8621215618167142E-2</v>
      </c>
      <c r="AB767" s="149">
        <v>113.83819765894276</v>
      </c>
      <c r="AD767" s="163">
        <f t="shared" si="66"/>
        <v>1493126.7880231217</v>
      </c>
      <c r="AE767" s="163">
        <f t="shared" si="71"/>
        <v>1499875.0713872795</v>
      </c>
      <c r="AF767" s="163">
        <f t="shared" si="67"/>
        <v>6748.2833641577718</v>
      </c>
      <c r="AH767" s="165">
        <f t="shared" si="68"/>
        <v>0</v>
      </c>
      <c r="AI767" s="165">
        <f t="shared" si="69"/>
        <v>1</v>
      </c>
      <c r="AJ767" s="165">
        <f t="shared" si="70"/>
        <v>1</v>
      </c>
    </row>
    <row r="768" spans="1:36" x14ac:dyDescent="0.25">
      <c r="A768" s="47">
        <v>763</v>
      </c>
      <c r="C768" s="100">
        <v>6.2529467025077556E-3</v>
      </c>
      <c r="D768" s="100">
        <v>1.0801995118917967E-2</v>
      </c>
      <c r="E768" s="100">
        <v>2.3381486178824405E-5</v>
      </c>
      <c r="F768" s="100">
        <v>0</v>
      </c>
      <c r="G768" s="100">
        <v>0.04</v>
      </c>
      <c r="H768" s="100">
        <v>3.7417663718882443E-2</v>
      </c>
      <c r="I768" s="100">
        <v>2.5496231708073913E-2</v>
      </c>
      <c r="J768" s="100">
        <v>7.1214038276825598E-3</v>
      </c>
      <c r="K768" s="100">
        <v>5.7682820038231775E-3</v>
      </c>
      <c r="L768" s="148">
        <v>92.438280187714923</v>
      </c>
      <c r="M768" s="148">
        <v>120</v>
      </c>
      <c r="N768" s="148">
        <v>548</v>
      </c>
      <c r="O768" s="148">
        <v>9132</v>
      </c>
      <c r="P768" s="148">
        <v>100</v>
      </c>
      <c r="Q768" s="148">
        <v>25</v>
      </c>
      <c r="R768" s="100">
        <v>0.66044435821326297</v>
      </c>
      <c r="S768" s="100">
        <v>0.89797887963472733</v>
      </c>
      <c r="T768" s="100">
        <v>0.23419302592253846</v>
      </c>
      <c r="U768" s="100">
        <v>5.5407650608140272E-4</v>
      </c>
      <c r="W768" s="148">
        <v>14.316933890591905</v>
      </c>
      <c r="X768" s="149">
        <v>591.28738121078095</v>
      </c>
      <c r="Y768" s="149">
        <v>14.374049251699001</v>
      </c>
      <c r="Z768" s="149">
        <v>625.58212889388847</v>
      </c>
      <c r="AA768" s="149">
        <v>5.7115361107095808E-2</v>
      </c>
      <c r="AB768" s="149">
        <v>34.294747683107516</v>
      </c>
      <c r="AD768" s="163">
        <f t="shared" si="66"/>
        <v>1431102.1016779796</v>
      </c>
      <c r="AE768" s="163">
        <f t="shared" si="71"/>
        <v>1436779.3430410062</v>
      </c>
      <c r="AF768" s="163">
        <f t="shared" si="67"/>
        <v>5677.2413630264728</v>
      </c>
      <c r="AH768" s="165">
        <f t="shared" si="68"/>
        <v>0</v>
      </c>
      <c r="AI768" s="165">
        <f t="shared" si="69"/>
        <v>1</v>
      </c>
      <c r="AJ768" s="165">
        <f t="shared" si="70"/>
        <v>1</v>
      </c>
    </row>
    <row r="769" spans="1:36" x14ac:dyDescent="0.25">
      <c r="A769" s="47">
        <v>764</v>
      </c>
      <c r="C769" s="100">
        <v>5.8234739551042969E-3</v>
      </c>
      <c r="D769" s="100">
        <v>8.4235223369241944E-3</v>
      </c>
      <c r="E769" s="100">
        <v>1.0293972899444448E-4</v>
      </c>
      <c r="F769" s="100">
        <v>0</v>
      </c>
      <c r="G769" s="100">
        <v>0.04</v>
      </c>
      <c r="H769" s="100">
        <v>3.7417663718882443E-2</v>
      </c>
      <c r="I769" s="100">
        <v>2.5496231708073913E-2</v>
      </c>
      <c r="J769" s="100">
        <v>7.1214038276825598E-3</v>
      </c>
      <c r="K769" s="100">
        <v>5.7682820038231775E-3</v>
      </c>
      <c r="L769" s="148">
        <v>92.438280187714923</v>
      </c>
      <c r="M769" s="148">
        <v>120</v>
      </c>
      <c r="N769" s="148">
        <v>548</v>
      </c>
      <c r="O769" s="148">
        <v>9132</v>
      </c>
      <c r="P769" s="148">
        <v>100</v>
      </c>
      <c r="Q769" s="148">
        <v>25</v>
      </c>
      <c r="R769" s="100">
        <v>0.53552337279852236</v>
      </c>
      <c r="S769" s="100">
        <v>0.87009378059766818</v>
      </c>
      <c r="T769" s="100">
        <v>7.8316931876741558E-5</v>
      </c>
      <c r="U769" s="100">
        <v>0.91505485705201361</v>
      </c>
      <c r="W769" s="148">
        <v>14.359248004032235</v>
      </c>
      <c r="X769" s="149">
        <v>549.80130418389615</v>
      </c>
      <c r="Y769" s="149">
        <v>14.402001742877117</v>
      </c>
      <c r="Z769" s="149">
        <v>629.49299502649615</v>
      </c>
      <c r="AA769" s="149">
        <v>4.2753738844881539E-2</v>
      </c>
      <c r="AB769" s="149">
        <v>79.691690842599996</v>
      </c>
      <c r="AD769" s="163">
        <f t="shared" si="66"/>
        <v>1435374.9990990397</v>
      </c>
      <c r="AE769" s="163">
        <f t="shared" si="71"/>
        <v>1439570.6812926852</v>
      </c>
      <c r="AF769" s="163">
        <f t="shared" si="67"/>
        <v>4195.6821936455535</v>
      </c>
      <c r="AH769" s="165">
        <f t="shared" si="68"/>
        <v>0</v>
      </c>
      <c r="AI769" s="165">
        <f t="shared" si="69"/>
        <v>1</v>
      </c>
      <c r="AJ769" s="165">
        <f t="shared" si="70"/>
        <v>1</v>
      </c>
    </row>
    <row r="770" spans="1:36" x14ac:dyDescent="0.25">
      <c r="A770" s="47">
        <v>765</v>
      </c>
      <c r="C770" s="100">
        <v>6.1707290366620482E-3</v>
      </c>
      <c r="D770" s="100">
        <v>1.2701712484083805E-2</v>
      </c>
      <c r="E770" s="100">
        <v>1.4303501249579575E-4</v>
      </c>
      <c r="F770" s="100">
        <v>0</v>
      </c>
      <c r="G770" s="100">
        <v>0.04</v>
      </c>
      <c r="H770" s="100">
        <v>3.7417663718882443E-2</v>
      </c>
      <c r="I770" s="100">
        <v>2.5496231708073913E-2</v>
      </c>
      <c r="J770" s="100">
        <v>7.1214038276825598E-3</v>
      </c>
      <c r="K770" s="100">
        <v>5.7682820038231775E-3</v>
      </c>
      <c r="L770" s="148">
        <v>92.438280187714923</v>
      </c>
      <c r="M770" s="148">
        <v>120</v>
      </c>
      <c r="N770" s="148">
        <v>548</v>
      </c>
      <c r="O770" s="148">
        <v>9132</v>
      </c>
      <c r="P770" s="148">
        <v>100</v>
      </c>
      <c r="Q770" s="148">
        <v>25</v>
      </c>
      <c r="R770" s="100">
        <v>0.62748994604589037</v>
      </c>
      <c r="S770" s="100">
        <v>0.92684382639770191</v>
      </c>
      <c r="T770" s="100">
        <v>0.2835918122473095</v>
      </c>
      <c r="U770" s="100">
        <v>0.99929308990149668</v>
      </c>
      <c r="W770" s="148">
        <v>15.168941750873056</v>
      </c>
      <c r="X770" s="149">
        <v>475.09105463254895</v>
      </c>
      <c r="Y770" s="149">
        <v>15.200850252142915</v>
      </c>
      <c r="Z770" s="149">
        <v>600.77956664026681</v>
      </c>
      <c r="AA770" s="149">
        <v>3.1908501269859002E-2</v>
      </c>
      <c r="AB770" s="149">
        <v>125.68851200771786</v>
      </c>
      <c r="AD770" s="163">
        <f t="shared" si="66"/>
        <v>1516419.0840326732</v>
      </c>
      <c r="AE770" s="163">
        <f t="shared" si="71"/>
        <v>1519484.2456476514</v>
      </c>
      <c r="AF770" s="163">
        <f t="shared" si="67"/>
        <v>3065.1616149781826</v>
      </c>
      <c r="AH770" s="165">
        <f t="shared" si="68"/>
        <v>0</v>
      </c>
      <c r="AI770" s="165">
        <f t="shared" si="69"/>
        <v>1</v>
      </c>
      <c r="AJ770" s="165">
        <f t="shared" si="70"/>
        <v>1</v>
      </c>
    </row>
    <row r="771" spans="1:36" x14ac:dyDescent="0.25">
      <c r="A771" s="47">
        <v>766</v>
      </c>
      <c r="C771" s="100">
        <v>4.5065704811869988E-3</v>
      </c>
      <c r="D771" s="100">
        <v>1.0896389747446309E-2</v>
      </c>
      <c r="E771" s="100">
        <v>1.2214890456485605E-4</v>
      </c>
      <c r="F771" s="100">
        <v>0</v>
      </c>
      <c r="G771" s="100">
        <v>0.04</v>
      </c>
      <c r="H771" s="100">
        <v>3.7417663718882443E-2</v>
      </c>
      <c r="I771" s="100">
        <v>2.5496231708073913E-2</v>
      </c>
      <c r="J771" s="100">
        <v>7.1214038276825598E-3</v>
      </c>
      <c r="K771" s="100">
        <v>5.7682820038231775E-3</v>
      </c>
      <c r="L771" s="148">
        <v>92.438280187714923</v>
      </c>
      <c r="M771" s="148">
        <v>120</v>
      </c>
      <c r="N771" s="148">
        <v>548</v>
      </c>
      <c r="O771" s="148">
        <v>9132</v>
      </c>
      <c r="P771" s="148">
        <v>100</v>
      </c>
      <c r="Q771" s="148">
        <v>25</v>
      </c>
      <c r="R771" s="100">
        <v>0.84970773641506891</v>
      </c>
      <c r="S771" s="100">
        <v>0.66251992122955516</v>
      </c>
      <c r="T771" s="100">
        <v>0.33512978030552337</v>
      </c>
      <c r="U771" s="100">
        <v>1.4114889721084425E-9</v>
      </c>
      <c r="W771" s="148">
        <v>15.095906452841342</v>
      </c>
      <c r="X771" s="149">
        <v>491.68670045595417</v>
      </c>
      <c r="Y771" s="149">
        <v>15.143830008833911</v>
      </c>
      <c r="Z771" s="149">
        <v>589.45145951674829</v>
      </c>
      <c r="AA771" s="149">
        <v>4.7923555992568367E-2</v>
      </c>
      <c r="AB771" s="149">
        <v>97.76475906079412</v>
      </c>
      <c r="AD771" s="163">
        <f t="shared" si="66"/>
        <v>1509098.9585836784</v>
      </c>
      <c r="AE771" s="163">
        <f t="shared" si="71"/>
        <v>1513793.5494238744</v>
      </c>
      <c r="AF771" s="163">
        <f t="shared" si="67"/>
        <v>4694.5908401960423</v>
      </c>
      <c r="AH771" s="165">
        <f t="shared" si="68"/>
        <v>0</v>
      </c>
      <c r="AI771" s="165">
        <f t="shared" si="69"/>
        <v>1</v>
      </c>
      <c r="AJ771" s="165">
        <f t="shared" si="70"/>
        <v>1</v>
      </c>
    </row>
    <row r="772" spans="1:36" x14ac:dyDescent="0.25">
      <c r="A772" s="47">
        <v>767</v>
      </c>
      <c r="C772" s="100">
        <v>4.5294330561089155E-3</v>
      </c>
      <c r="D772" s="100">
        <v>1.1019727871551534E-2</v>
      </c>
      <c r="E772" s="100">
        <v>1.1416068410907698E-4</v>
      </c>
      <c r="F772" s="100">
        <v>0</v>
      </c>
      <c r="G772" s="100">
        <v>0.04</v>
      </c>
      <c r="H772" s="100">
        <v>3.7417663718882443E-2</v>
      </c>
      <c r="I772" s="100">
        <v>2.5496231708073913E-2</v>
      </c>
      <c r="J772" s="100">
        <v>7.1214038276825598E-3</v>
      </c>
      <c r="K772" s="100">
        <v>5.7682820038231775E-3</v>
      </c>
      <c r="L772" s="148">
        <v>92.438280187714923</v>
      </c>
      <c r="M772" s="148">
        <v>120</v>
      </c>
      <c r="N772" s="148">
        <v>548</v>
      </c>
      <c r="O772" s="148">
        <v>9132</v>
      </c>
      <c r="P772" s="148">
        <v>100</v>
      </c>
      <c r="Q772" s="148">
        <v>25</v>
      </c>
      <c r="R772" s="100">
        <v>0.78254341169148289</v>
      </c>
      <c r="S772" s="100">
        <v>0.96660472471164449</v>
      </c>
      <c r="T772" s="100">
        <v>0.92841671185720664</v>
      </c>
      <c r="U772" s="100">
        <v>0.217257254605145</v>
      </c>
      <c r="W772" s="148">
        <v>14.292099928877697</v>
      </c>
      <c r="X772" s="149">
        <v>499.69995304315546</v>
      </c>
      <c r="Y772" s="149">
        <v>14.332241212948023</v>
      </c>
      <c r="Z772" s="149">
        <v>617.06463071864584</v>
      </c>
      <c r="AA772" s="149">
        <v>4.0141284070326577E-2</v>
      </c>
      <c r="AB772" s="149">
        <v>117.36467767549038</v>
      </c>
      <c r="AD772" s="163">
        <f t="shared" si="66"/>
        <v>1428710.2929347265</v>
      </c>
      <c r="AE772" s="163">
        <f t="shared" si="71"/>
        <v>1432607.0566640836</v>
      </c>
      <c r="AF772" s="163">
        <f t="shared" si="67"/>
        <v>3896.7637293571674</v>
      </c>
      <c r="AH772" s="165">
        <f t="shared" si="68"/>
        <v>0</v>
      </c>
      <c r="AI772" s="165">
        <f t="shared" si="69"/>
        <v>1</v>
      </c>
      <c r="AJ772" s="165">
        <f t="shared" si="70"/>
        <v>1</v>
      </c>
    </row>
    <row r="773" spans="1:36" x14ac:dyDescent="0.25">
      <c r="A773" s="47">
        <v>768</v>
      </c>
      <c r="C773" s="100">
        <v>5.3165260973989546E-3</v>
      </c>
      <c r="D773" s="100">
        <v>1.1696868913285363E-2</v>
      </c>
      <c r="E773" s="100">
        <v>4.2196030511378269E-5</v>
      </c>
      <c r="F773" s="100">
        <v>0</v>
      </c>
      <c r="G773" s="100">
        <v>0.04</v>
      </c>
      <c r="H773" s="100">
        <v>3.7417663718882443E-2</v>
      </c>
      <c r="I773" s="100">
        <v>2.5496231708073913E-2</v>
      </c>
      <c r="J773" s="100">
        <v>7.1214038276825598E-3</v>
      </c>
      <c r="K773" s="100">
        <v>5.7682820038231775E-3</v>
      </c>
      <c r="L773" s="148">
        <v>92.438280187714923</v>
      </c>
      <c r="M773" s="148">
        <v>120</v>
      </c>
      <c r="N773" s="148">
        <v>548</v>
      </c>
      <c r="O773" s="148">
        <v>9132</v>
      </c>
      <c r="P773" s="148">
        <v>100</v>
      </c>
      <c r="Q773" s="148">
        <v>25</v>
      </c>
      <c r="R773" s="100">
        <v>0.32474745089480006</v>
      </c>
      <c r="S773" s="100">
        <v>0.87308644612127684</v>
      </c>
      <c r="T773" s="100">
        <v>0.99586729924378459</v>
      </c>
      <c r="U773" s="100">
        <v>6.3112582643378356E-3</v>
      </c>
      <c r="W773" s="148">
        <v>15.318642654726354</v>
      </c>
      <c r="X773" s="149">
        <v>543.45982323162764</v>
      </c>
      <c r="Y773" s="149">
        <v>15.356912137855938</v>
      </c>
      <c r="Z773" s="149">
        <v>654.43937915915149</v>
      </c>
      <c r="AA773" s="149">
        <v>3.8269483129584003E-2</v>
      </c>
      <c r="AB773" s="149">
        <v>110.97955592752385</v>
      </c>
      <c r="AD773" s="163">
        <f t="shared" si="66"/>
        <v>1531320.8056494037</v>
      </c>
      <c r="AE773" s="163">
        <f t="shared" si="71"/>
        <v>1535036.7744064347</v>
      </c>
      <c r="AF773" s="163">
        <f t="shared" si="67"/>
        <v>3715.9687570308765</v>
      </c>
      <c r="AH773" s="165">
        <f t="shared" si="68"/>
        <v>0</v>
      </c>
      <c r="AI773" s="165">
        <f t="shared" si="69"/>
        <v>1</v>
      </c>
      <c r="AJ773" s="165">
        <f t="shared" si="70"/>
        <v>1</v>
      </c>
    </row>
    <row r="774" spans="1:36" x14ac:dyDescent="0.25">
      <c r="A774" s="47">
        <v>769</v>
      </c>
      <c r="C774" s="100">
        <v>5.8522699364179642E-3</v>
      </c>
      <c r="D774" s="100">
        <v>1.2745515471010327E-2</v>
      </c>
      <c r="E774" s="100">
        <v>1.2433161640590384E-4</v>
      </c>
      <c r="F774" s="100">
        <v>0</v>
      </c>
      <c r="G774" s="100">
        <v>0.04</v>
      </c>
      <c r="H774" s="100">
        <v>3.7417663718882443E-2</v>
      </c>
      <c r="I774" s="100">
        <v>2.5496231708073913E-2</v>
      </c>
      <c r="J774" s="100">
        <v>7.1214038276825598E-3</v>
      </c>
      <c r="K774" s="100">
        <v>5.7682820038231775E-3</v>
      </c>
      <c r="L774" s="148">
        <v>92.438280187714923</v>
      </c>
      <c r="M774" s="148">
        <v>120</v>
      </c>
      <c r="N774" s="148">
        <v>548</v>
      </c>
      <c r="O774" s="148">
        <v>9132</v>
      </c>
      <c r="P774" s="148">
        <v>100</v>
      </c>
      <c r="Q774" s="148">
        <v>25</v>
      </c>
      <c r="R774" s="100">
        <v>0.66716114647879043</v>
      </c>
      <c r="S774" s="100">
        <v>0.17136442794455933</v>
      </c>
      <c r="T774" s="100">
        <v>1.7717282307383132E-3</v>
      </c>
      <c r="U774" s="100">
        <v>0.75785925925989361</v>
      </c>
      <c r="W774" s="148">
        <v>14.918785759659615</v>
      </c>
      <c r="X774" s="149">
        <v>462.87076586565536</v>
      </c>
      <c r="Y774" s="149">
        <v>14.939902935026252</v>
      </c>
      <c r="Z774" s="149">
        <v>611.72114117639921</v>
      </c>
      <c r="AA774" s="149">
        <v>2.1117175366637042E-2</v>
      </c>
      <c r="AB774" s="149">
        <v>148.85037531074386</v>
      </c>
      <c r="AD774" s="163">
        <f t="shared" ref="AD774:AD837" si="72">W774*cRatio-X774</f>
        <v>1491415.7052000959</v>
      </c>
      <c r="AE774" s="163">
        <f t="shared" si="71"/>
        <v>1493378.572361449</v>
      </c>
      <c r="AF774" s="163">
        <f t="shared" si="67"/>
        <v>1962.8671613529605</v>
      </c>
      <c r="AH774" s="165">
        <f t="shared" si="68"/>
        <v>0</v>
      </c>
      <c r="AI774" s="165">
        <f t="shared" si="69"/>
        <v>1</v>
      </c>
      <c r="AJ774" s="165">
        <f t="shared" si="70"/>
        <v>1</v>
      </c>
    </row>
    <row r="775" spans="1:36" x14ac:dyDescent="0.25">
      <c r="A775" s="47">
        <v>770</v>
      </c>
      <c r="C775" s="100">
        <v>2.2153065901693953E-3</v>
      </c>
      <c r="D775" s="100">
        <v>1.0306516881103232E-2</v>
      </c>
      <c r="E775" s="100">
        <v>9.3532189076662352E-6</v>
      </c>
      <c r="F775" s="100">
        <v>0</v>
      </c>
      <c r="G775" s="100">
        <v>0.04</v>
      </c>
      <c r="H775" s="100">
        <v>3.7417663718882443E-2</v>
      </c>
      <c r="I775" s="100">
        <v>2.5496231708073913E-2</v>
      </c>
      <c r="J775" s="100">
        <v>7.1214038276825598E-3</v>
      </c>
      <c r="K775" s="100">
        <v>5.7682820038231775E-3</v>
      </c>
      <c r="L775" s="148">
        <v>92.438280187714923</v>
      </c>
      <c r="M775" s="148">
        <v>120</v>
      </c>
      <c r="N775" s="148">
        <v>548</v>
      </c>
      <c r="O775" s="148">
        <v>9132</v>
      </c>
      <c r="P775" s="148">
        <v>100</v>
      </c>
      <c r="Q775" s="148">
        <v>25</v>
      </c>
      <c r="R775" s="100">
        <v>0.75469502928420906</v>
      </c>
      <c r="S775" s="100">
        <v>0.90016548144802788</v>
      </c>
      <c r="T775" s="100">
        <v>0.17585040476042668</v>
      </c>
      <c r="U775" s="100">
        <v>1.137536049363871E-4</v>
      </c>
      <c r="W775" s="148">
        <v>14.991672040025216</v>
      </c>
      <c r="X775" s="149">
        <v>604.24649146618924</v>
      </c>
      <c r="Y775" s="149">
        <v>15.086067789156711</v>
      </c>
      <c r="Z775" s="149">
        <v>656.25288255010867</v>
      </c>
      <c r="AA775" s="149">
        <v>9.4395749131495066E-2</v>
      </c>
      <c r="AB775" s="149">
        <v>52.006391083919425</v>
      </c>
      <c r="AD775" s="163">
        <f t="shared" si="72"/>
        <v>1498562.9575110555</v>
      </c>
      <c r="AE775" s="163">
        <f t="shared" si="71"/>
        <v>1507950.5260331212</v>
      </c>
      <c r="AF775" s="163">
        <f t="shared" ref="AF775:AF838" si="73">AA775*cRatio-AB775</f>
        <v>9387.5685220655869</v>
      </c>
      <c r="AH775" s="165">
        <f t="shared" ref="AH775:AH838" si="74">IF(MAX(AD775:AE775)=AD775,1,0)</f>
        <v>0</v>
      </c>
      <c r="AI775" s="165">
        <f t="shared" ref="AI775:AI838" si="75">IF(MAX(AD775:AE775)=AE775,1,0)</f>
        <v>1</v>
      </c>
      <c r="AJ775" s="165">
        <f t="shared" ref="AJ775:AJ838" si="76">IF(AF775&gt;0,1,0)</f>
        <v>1</v>
      </c>
    </row>
    <row r="776" spans="1:36" x14ac:dyDescent="0.25">
      <c r="A776" s="47">
        <v>771</v>
      </c>
      <c r="C776" s="100">
        <v>5.5510955381133931E-3</v>
      </c>
      <c r="D776" s="100">
        <v>1.358436629008597E-2</v>
      </c>
      <c r="E776" s="100">
        <v>7.513093364020167E-5</v>
      </c>
      <c r="F776" s="100">
        <v>0</v>
      </c>
      <c r="G776" s="100">
        <v>0.04</v>
      </c>
      <c r="H776" s="100">
        <v>3.7417663718882443E-2</v>
      </c>
      <c r="I776" s="100">
        <v>2.5496231708073913E-2</v>
      </c>
      <c r="J776" s="100">
        <v>7.1214038276825598E-3</v>
      </c>
      <c r="K776" s="100">
        <v>5.7682820038231775E-3</v>
      </c>
      <c r="L776" s="148">
        <v>92.438280187714923</v>
      </c>
      <c r="M776" s="148">
        <v>120</v>
      </c>
      <c r="N776" s="148">
        <v>548</v>
      </c>
      <c r="O776" s="148">
        <v>9132</v>
      </c>
      <c r="P776" s="148">
        <v>100</v>
      </c>
      <c r="Q776" s="148">
        <v>25</v>
      </c>
      <c r="R776" s="100">
        <v>0.7199834339528679</v>
      </c>
      <c r="S776" s="100">
        <v>0.29201475402432919</v>
      </c>
      <c r="T776" s="100">
        <v>0.99993474407570726</v>
      </c>
      <c r="U776" s="100">
        <v>0.98286473636810878</v>
      </c>
      <c r="W776" s="148">
        <v>14.811408207239607</v>
      </c>
      <c r="X776" s="149">
        <v>519.85044699087291</v>
      </c>
      <c r="Y776" s="149">
        <v>14.867030226510591</v>
      </c>
      <c r="Z776" s="149">
        <v>601.2323151489768</v>
      </c>
      <c r="AA776" s="149">
        <v>5.5622019270984424E-2</v>
      </c>
      <c r="AB776" s="149">
        <v>81.381868158103885</v>
      </c>
      <c r="AD776" s="163">
        <f t="shared" si="72"/>
        <v>1480620.9702769697</v>
      </c>
      <c r="AE776" s="163">
        <f t="shared" si="71"/>
        <v>1486101.7903359102</v>
      </c>
      <c r="AF776" s="163">
        <f t="shared" si="73"/>
        <v>5480.8200589403377</v>
      </c>
      <c r="AH776" s="165">
        <f t="shared" si="74"/>
        <v>0</v>
      </c>
      <c r="AI776" s="165">
        <f t="shared" si="75"/>
        <v>1</v>
      </c>
      <c r="AJ776" s="165">
        <f t="shared" si="76"/>
        <v>1</v>
      </c>
    </row>
    <row r="777" spans="1:36" x14ac:dyDescent="0.25">
      <c r="A777" s="47">
        <v>772</v>
      </c>
      <c r="C777" s="100">
        <v>6.3579999593981196E-3</v>
      </c>
      <c r="D777" s="100">
        <v>1.0000235533273918E-2</v>
      </c>
      <c r="E777" s="100">
        <v>3.6734395110760154E-4</v>
      </c>
      <c r="F777" s="100">
        <v>0</v>
      </c>
      <c r="G777" s="100">
        <v>0.04</v>
      </c>
      <c r="H777" s="100">
        <v>3.7417663718882443E-2</v>
      </c>
      <c r="I777" s="100">
        <v>2.5496231708073913E-2</v>
      </c>
      <c r="J777" s="100">
        <v>7.1214038276825598E-3</v>
      </c>
      <c r="K777" s="100">
        <v>5.7682820038231775E-3</v>
      </c>
      <c r="L777" s="148">
        <v>92.438280187714923</v>
      </c>
      <c r="M777" s="148">
        <v>120</v>
      </c>
      <c r="N777" s="148">
        <v>548</v>
      </c>
      <c r="O777" s="148">
        <v>9132</v>
      </c>
      <c r="P777" s="148">
        <v>100</v>
      </c>
      <c r="Q777" s="148">
        <v>25</v>
      </c>
      <c r="R777" s="100">
        <v>0.87772824487728451</v>
      </c>
      <c r="S777" s="100">
        <v>0.11450706879661025</v>
      </c>
      <c r="T777" s="100">
        <v>0.86237906736298697</v>
      </c>
      <c r="U777" s="100">
        <v>8.3945591865048994E-3</v>
      </c>
      <c r="W777" s="148">
        <v>14.288039818766633</v>
      </c>
      <c r="X777" s="149">
        <v>519.01959328188639</v>
      </c>
      <c r="Y777" s="149">
        <v>14.323396783809446</v>
      </c>
      <c r="Z777" s="149">
        <v>600.72337064940507</v>
      </c>
      <c r="AA777" s="149">
        <v>3.5356965042813826E-2</v>
      </c>
      <c r="AB777" s="149">
        <v>81.703777367518683</v>
      </c>
      <c r="AD777" s="163">
        <f t="shared" si="72"/>
        <v>1428284.9622833813</v>
      </c>
      <c r="AE777" s="163">
        <f t="shared" si="71"/>
        <v>1431738.9550102951</v>
      </c>
      <c r="AF777" s="163">
        <f t="shared" si="73"/>
        <v>3453.9927269138639</v>
      </c>
      <c r="AH777" s="165">
        <f t="shared" si="74"/>
        <v>0</v>
      </c>
      <c r="AI777" s="165">
        <f t="shared" si="75"/>
        <v>1</v>
      </c>
      <c r="AJ777" s="165">
        <f t="shared" si="76"/>
        <v>1</v>
      </c>
    </row>
    <row r="778" spans="1:36" x14ac:dyDescent="0.25">
      <c r="A778" s="47">
        <v>773</v>
      </c>
      <c r="C778" s="100">
        <v>5.8739444895858917E-3</v>
      </c>
      <c r="D778" s="100">
        <v>1.0823061968448034E-2</v>
      </c>
      <c r="E778" s="100">
        <v>6.9039647886359745E-4</v>
      </c>
      <c r="F778" s="100">
        <v>0</v>
      </c>
      <c r="G778" s="100">
        <v>0.04</v>
      </c>
      <c r="H778" s="100">
        <v>3.7417663718882443E-2</v>
      </c>
      <c r="I778" s="100">
        <v>2.5496231708073913E-2</v>
      </c>
      <c r="J778" s="100">
        <v>7.1214038276825598E-3</v>
      </c>
      <c r="K778" s="100">
        <v>5.7682820038231775E-3</v>
      </c>
      <c r="L778" s="148">
        <v>92.438280187714923</v>
      </c>
      <c r="M778" s="148">
        <v>120</v>
      </c>
      <c r="N778" s="148">
        <v>548</v>
      </c>
      <c r="O778" s="148">
        <v>9132</v>
      </c>
      <c r="P778" s="148">
        <v>100</v>
      </c>
      <c r="Q778" s="148">
        <v>25</v>
      </c>
      <c r="R778" s="100">
        <v>0.6069498610209042</v>
      </c>
      <c r="S778" s="100">
        <v>0.44913065041199224</v>
      </c>
      <c r="T778" s="100">
        <v>0.87123508471996824</v>
      </c>
      <c r="U778" s="100">
        <v>0.99993804223886307</v>
      </c>
      <c r="W778" s="148">
        <v>14.392005881111851</v>
      </c>
      <c r="X778" s="149">
        <v>481.16543636381732</v>
      </c>
      <c r="Y778" s="149">
        <v>14.419386849684305</v>
      </c>
      <c r="Z778" s="149">
        <v>627.65810959569069</v>
      </c>
      <c r="AA778" s="149">
        <v>2.7380968572453313E-2</v>
      </c>
      <c r="AB778" s="149">
        <v>146.49267323187337</v>
      </c>
      <c r="AD778" s="163">
        <f t="shared" si="72"/>
        <v>1438719.4226748212</v>
      </c>
      <c r="AE778" s="163">
        <f t="shared" ref="AE778:AE841" si="77">Y778*cRatio-Z778</f>
        <v>1441311.0268588348</v>
      </c>
      <c r="AF778" s="163">
        <f t="shared" si="73"/>
        <v>2591.6041840134576</v>
      </c>
      <c r="AH778" s="165">
        <f t="shared" si="74"/>
        <v>0</v>
      </c>
      <c r="AI778" s="165">
        <f t="shared" si="75"/>
        <v>1</v>
      </c>
      <c r="AJ778" s="165">
        <f t="shared" si="76"/>
        <v>1</v>
      </c>
    </row>
    <row r="779" spans="1:36" x14ac:dyDescent="0.25">
      <c r="A779" s="47">
        <v>774</v>
      </c>
      <c r="C779" s="100">
        <v>5.4971138980582923E-3</v>
      </c>
      <c r="D779" s="100">
        <v>1.3094665767343305E-2</v>
      </c>
      <c r="E779" s="100">
        <v>2.8017136102423986E-6</v>
      </c>
      <c r="F779" s="100">
        <v>0</v>
      </c>
      <c r="G779" s="100">
        <v>0.04</v>
      </c>
      <c r="H779" s="100">
        <v>3.7417663718882443E-2</v>
      </c>
      <c r="I779" s="100">
        <v>2.5496231708073913E-2</v>
      </c>
      <c r="J779" s="100">
        <v>7.1214038276825598E-3</v>
      </c>
      <c r="K779" s="100">
        <v>5.7682820038231775E-3</v>
      </c>
      <c r="L779" s="148">
        <v>92.438280187714923</v>
      </c>
      <c r="M779" s="148">
        <v>120</v>
      </c>
      <c r="N779" s="148">
        <v>548</v>
      </c>
      <c r="O779" s="148">
        <v>9132</v>
      </c>
      <c r="P779" s="148">
        <v>100</v>
      </c>
      <c r="Q779" s="148">
        <v>25</v>
      </c>
      <c r="R779" s="100">
        <v>0.65239452908321538</v>
      </c>
      <c r="S779" s="100">
        <v>0.95836746717001042</v>
      </c>
      <c r="T779" s="100">
        <v>0.27737106922552468</v>
      </c>
      <c r="U779" s="100">
        <v>8.4335373718211406E-9</v>
      </c>
      <c r="W779" s="148">
        <v>14.175257391627095</v>
      </c>
      <c r="X779" s="149">
        <v>493.87867475926942</v>
      </c>
      <c r="Y779" s="149">
        <v>14.202299223556738</v>
      </c>
      <c r="Z779" s="149">
        <v>617.23179939867555</v>
      </c>
      <c r="AA779" s="149">
        <v>2.7041831929642157E-2</v>
      </c>
      <c r="AB779" s="149">
        <v>123.35312463940613</v>
      </c>
      <c r="AD779" s="163">
        <f t="shared" si="72"/>
        <v>1417031.8604879503</v>
      </c>
      <c r="AE779" s="163">
        <f t="shared" si="77"/>
        <v>1419612.690556275</v>
      </c>
      <c r="AF779" s="163">
        <f t="shared" si="73"/>
        <v>2580.8300683248099</v>
      </c>
      <c r="AH779" s="165">
        <f t="shared" si="74"/>
        <v>0</v>
      </c>
      <c r="AI779" s="165">
        <f t="shared" si="75"/>
        <v>1</v>
      </c>
      <c r="AJ779" s="165">
        <f t="shared" si="76"/>
        <v>1</v>
      </c>
    </row>
    <row r="780" spans="1:36" x14ac:dyDescent="0.25">
      <c r="A780" s="47">
        <v>775</v>
      </c>
      <c r="C780" s="100">
        <v>4.229286916099472E-3</v>
      </c>
      <c r="D780" s="100">
        <v>9.2374003159334285E-3</v>
      </c>
      <c r="E780" s="100">
        <v>1.0508454186419769E-4</v>
      </c>
      <c r="F780" s="100">
        <v>0</v>
      </c>
      <c r="G780" s="100">
        <v>0.04</v>
      </c>
      <c r="H780" s="100">
        <v>3.7417663718882443E-2</v>
      </c>
      <c r="I780" s="100">
        <v>2.5496231708073913E-2</v>
      </c>
      <c r="J780" s="100">
        <v>7.1214038276825598E-3</v>
      </c>
      <c r="K780" s="100">
        <v>5.7682820038231775E-3</v>
      </c>
      <c r="L780" s="148">
        <v>92.438280187714923</v>
      </c>
      <c r="M780" s="148">
        <v>120</v>
      </c>
      <c r="N780" s="148">
        <v>548</v>
      </c>
      <c r="O780" s="148">
        <v>9132</v>
      </c>
      <c r="P780" s="148">
        <v>100</v>
      </c>
      <c r="Q780" s="148">
        <v>25</v>
      </c>
      <c r="R780" s="100">
        <v>0.72046026914900285</v>
      </c>
      <c r="S780" s="100">
        <v>0.43987289876473512</v>
      </c>
      <c r="T780" s="100">
        <v>0.87072334143829633</v>
      </c>
      <c r="U780" s="100">
        <v>1.3541519277499232E-3</v>
      </c>
      <c r="W780" s="148">
        <v>13.630890962905893</v>
      </c>
      <c r="X780" s="149">
        <v>553.73733696619797</v>
      </c>
      <c r="Y780" s="149">
        <v>13.697815033242367</v>
      </c>
      <c r="Z780" s="149">
        <v>617.31352149117004</v>
      </c>
      <c r="AA780" s="149">
        <v>6.6924070336474628E-2</v>
      </c>
      <c r="AB780" s="149">
        <v>63.576184524972064</v>
      </c>
      <c r="AD780" s="163">
        <f t="shared" si="72"/>
        <v>1362535.3589536231</v>
      </c>
      <c r="AE780" s="163">
        <f t="shared" si="77"/>
        <v>1369164.1898027456</v>
      </c>
      <c r="AF780" s="163">
        <f t="shared" si="73"/>
        <v>6628.8308491224907</v>
      </c>
      <c r="AH780" s="165">
        <f t="shared" si="74"/>
        <v>0</v>
      </c>
      <c r="AI780" s="165">
        <f t="shared" si="75"/>
        <v>1</v>
      </c>
      <c r="AJ780" s="165">
        <f t="shared" si="76"/>
        <v>1</v>
      </c>
    </row>
    <row r="781" spans="1:36" x14ac:dyDescent="0.25">
      <c r="A781" s="47">
        <v>776</v>
      </c>
      <c r="C781" s="100">
        <v>4.1831284700112482E-3</v>
      </c>
      <c r="D781" s="100">
        <v>9.8695912598702577E-3</v>
      </c>
      <c r="E781" s="100">
        <v>2.097004975253336E-4</v>
      </c>
      <c r="F781" s="100">
        <v>0</v>
      </c>
      <c r="G781" s="100">
        <v>0.04</v>
      </c>
      <c r="H781" s="100">
        <v>3.7417663718882443E-2</v>
      </c>
      <c r="I781" s="100">
        <v>2.5496231708073913E-2</v>
      </c>
      <c r="J781" s="100">
        <v>7.1214038276825598E-3</v>
      </c>
      <c r="K781" s="100">
        <v>5.7682820038231775E-3</v>
      </c>
      <c r="L781" s="148">
        <v>92.438280187714923</v>
      </c>
      <c r="M781" s="148">
        <v>120</v>
      </c>
      <c r="N781" s="148">
        <v>548</v>
      </c>
      <c r="O781" s="148">
        <v>9132</v>
      </c>
      <c r="P781" s="148">
        <v>100</v>
      </c>
      <c r="Q781" s="148">
        <v>25</v>
      </c>
      <c r="R781" s="100">
        <v>0.67959557756917288</v>
      </c>
      <c r="S781" s="100">
        <v>4.1519345764820692E-2</v>
      </c>
      <c r="T781" s="100">
        <v>0.90771828226988949</v>
      </c>
      <c r="U781" s="100">
        <v>0.98572235302261535</v>
      </c>
      <c r="W781" s="148">
        <v>14.149862185785409</v>
      </c>
      <c r="X781" s="149">
        <v>516.63811688127009</v>
      </c>
      <c r="Y781" s="149">
        <v>14.186709889760744</v>
      </c>
      <c r="Z781" s="149">
        <v>608.79466453560292</v>
      </c>
      <c r="AA781" s="149">
        <v>3.6847703975334767E-2</v>
      </c>
      <c r="AB781" s="149">
        <v>92.156547654332826</v>
      </c>
      <c r="AD781" s="163">
        <f t="shared" si="72"/>
        <v>1414469.5804616597</v>
      </c>
      <c r="AE781" s="163">
        <f t="shared" si="77"/>
        <v>1418062.1943115387</v>
      </c>
      <c r="AF781" s="163">
        <f t="shared" si="73"/>
        <v>3592.6138498791438</v>
      </c>
      <c r="AH781" s="165">
        <f t="shared" si="74"/>
        <v>0</v>
      </c>
      <c r="AI781" s="165">
        <f t="shared" si="75"/>
        <v>1</v>
      </c>
      <c r="AJ781" s="165">
        <f t="shared" si="76"/>
        <v>1</v>
      </c>
    </row>
    <row r="782" spans="1:36" x14ac:dyDescent="0.25">
      <c r="A782" s="47">
        <v>777</v>
      </c>
      <c r="C782" s="100">
        <v>4.9582186620141435E-3</v>
      </c>
      <c r="D782" s="100">
        <v>1.1323273414699533E-2</v>
      </c>
      <c r="E782" s="100">
        <v>1.9861286227803441E-6</v>
      </c>
      <c r="F782" s="100">
        <v>0</v>
      </c>
      <c r="G782" s="100">
        <v>0.04</v>
      </c>
      <c r="H782" s="100">
        <v>3.7417663718882443E-2</v>
      </c>
      <c r="I782" s="100">
        <v>2.5496231708073913E-2</v>
      </c>
      <c r="J782" s="100">
        <v>7.1214038276825598E-3</v>
      </c>
      <c r="K782" s="100">
        <v>5.7682820038231775E-3</v>
      </c>
      <c r="L782" s="148">
        <v>92.438280187714923</v>
      </c>
      <c r="M782" s="148">
        <v>120</v>
      </c>
      <c r="N782" s="148">
        <v>548</v>
      </c>
      <c r="O782" s="148">
        <v>9132</v>
      </c>
      <c r="P782" s="148">
        <v>100</v>
      </c>
      <c r="Q782" s="148">
        <v>25</v>
      </c>
      <c r="R782" s="100">
        <v>0.62895389319480055</v>
      </c>
      <c r="S782" s="100">
        <v>0.64114840214639579</v>
      </c>
      <c r="T782" s="100">
        <v>0.257537891427919</v>
      </c>
      <c r="U782" s="100">
        <v>0.15154529846854281</v>
      </c>
      <c r="W782" s="148">
        <v>15.029270294933257</v>
      </c>
      <c r="X782" s="149">
        <v>513.83840329699603</v>
      </c>
      <c r="Y782" s="149">
        <v>15.050912026616952</v>
      </c>
      <c r="Z782" s="149">
        <v>651.88190077289039</v>
      </c>
      <c r="AA782" s="149">
        <v>2.1641731683695653E-2</v>
      </c>
      <c r="AB782" s="149">
        <v>138.04349747589436</v>
      </c>
      <c r="AD782" s="163">
        <f t="shared" si="72"/>
        <v>1502413.1910900287</v>
      </c>
      <c r="AE782" s="163">
        <f t="shared" si="77"/>
        <v>1504439.3207609223</v>
      </c>
      <c r="AF782" s="163">
        <f t="shared" si="73"/>
        <v>2026.1296708936709</v>
      </c>
      <c r="AH782" s="165">
        <f t="shared" si="74"/>
        <v>0</v>
      </c>
      <c r="AI782" s="165">
        <f t="shared" si="75"/>
        <v>1</v>
      </c>
      <c r="AJ782" s="165">
        <f t="shared" si="76"/>
        <v>1</v>
      </c>
    </row>
    <row r="783" spans="1:36" x14ac:dyDescent="0.25">
      <c r="A783" s="47">
        <v>778</v>
      </c>
      <c r="C783" s="100">
        <v>5.7806398864929109E-3</v>
      </c>
      <c r="D783" s="100">
        <v>1.7303113332217457E-2</v>
      </c>
      <c r="E783" s="100">
        <v>1.5359176389052974E-6</v>
      </c>
      <c r="F783" s="100">
        <v>0</v>
      </c>
      <c r="G783" s="100">
        <v>0.04</v>
      </c>
      <c r="H783" s="100">
        <v>3.7417663718882443E-2</v>
      </c>
      <c r="I783" s="100">
        <v>2.5496231708073913E-2</v>
      </c>
      <c r="J783" s="100">
        <v>7.1214038276825598E-3</v>
      </c>
      <c r="K783" s="100">
        <v>5.7682820038231775E-3</v>
      </c>
      <c r="L783" s="148">
        <v>92.438280187714923</v>
      </c>
      <c r="M783" s="148">
        <v>120</v>
      </c>
      <c r="N783" s="148">
        <v>548</v>
      </c>
      <c r="O783" s="148">
        <v>9132</v>
      </c>
      <c r="P783" s="148">
        <v>100</v>
      </c>
      <c r="Q783" s="148">
        <v>25</v>
      </c>
      <c r="R783" s="100">
        <v>0.49992450133967981</v>
      </c>
      <c r="S783" s="100">
        <v>0.99994859259028879</v>
      </c>
      <c r="T783" s="100">
        <v>0.78605302505335573</v>
      </c>
      <c r="U783" s="100">
        <v>2.9859295152924368E-8</v>
      </c>
      <c r="W783" s="148">
        <v>13.275851651893179</v>
      </c>
      <c r="X783" s="149">
        <v>514.70027633058726</v>
      </c>
      <c r="Y783" s="149">
        <v>13.310134931379391</v>
      </c>
      <c r="Z783" s="149">
        <v>614.74534689257712</v>
      </c>
      <c r="AA783" s="149">
        <v>3.4283279486212237E-2</v>
      </c>
      <c r="AB783" s="149">
        <v>100.04507056198986</v>
      </c>
      <c r="AD783" s="163">
        <f t="shared" si="72"/>
        <v>1327070.4649129873</v>
      </c>
      <c r="AE783" s="163">
        <f t="shared" si="77"/>
        <v>1330398.7477910465</v>
      </c>
      <c r="AF783" s="163">
        <f t="shared" si="73"/>
        <v>3328.2828780592336</v>
      </c>
      <c r="AH783" s="165">
        <f t="shared" si="74"/>
        <v>0</v>
      </c>
      <c r="AI783" s="165">
        <f t="shared" si="75"/>
        <v>1</v>
      </c>
      <c r="AJ783" s="165">
        <f t="shared" si="76"/>
        <v>1</v>
      </c>
    </row>
    <row r="784" spans="1:36" x14ac:dyDescent="0.25">
      <c r="A784" s="47">
        <v>779</v>
      </c>
      <c r="C784" s="100">
        <v>6.8579665577703786E-3</v>
      </c>
      <c r="D784" s="100">
        <v>1.1375645327807285E-2</v>
      </c>
      <c r="E784" s="100">
        <v>3.6873729034397864E-6</v>
      </c>
      <c r="F784" s="100">
        <v>0</v>
      </c>
      <c r="G784" s="100">
        <v>0.04</v>
      </c>
      <c r="H784" s="100">
        <v>3.7417663718882443E-2</v>
      </c>
      <c r="I784" s="100">
        <v>2.5496231708073913E-2</v>
      </c>
      <c r="J784" s="100">
        <v>7.1214038276825598E-3</v>
      </c>
      <c r="K784" s="100">
        <v>5.7682820038231775E-3</v>
      </c>
      <c r="L784" s="148">
        <v>92.438280187714923</v>
      </c>
      <c r="M784" s="148">
        <v>120</v>
      </c>
      <c r="N784" s="148">
        <v>548</v>
      </c>
      <c r="O784" s="148">
        <v>9132</v>
      </c>
      <c r="P784" s="148">
        <v>100</v>
      </c>
      <c r="Q784" s="148">
        <v>25</v>
      </c>
      <c r="R784" s="100">
        <v>0.85253212388112698</v>
      </c>
      <c r="S784" s="100">
        <v>0.81703727793339609</v>
      </c>
      <c r="T784" s="100">
        <v>8.7692099543322674E-2</v>
      </c>
      <c r="U784" s="100">
        <v>0.99335069320971092</v>
      </c>
      <c r="W784" s="148">
        <v>13.791272911522451</v>
      </c>
      <c r="X784" s="149">
        <v>521.43723889732689</v>
      </c>
      <c r="Y784" s="149">
        <v>13.821897402127632</v>
      </c>
      <c r="Z784" s="149">
        <v>646.94811822387703</v>
      </c>
      <c r="AA784" s="149">
        <v>3.062449060518091E-2</v>
      </c>
      <c r="AB784" s="149">
        <v>125.51087932655014</v>
      </c>
      <c r="AD784" s="163">
        <f t="shared" si="72"/>
        <v>1378605.8539133477</v>
      </c>
      <c r="AE784" s="163">
        <f t="shared" si="77"/>
        <v>1381542.7920945394</v>
      </c>
      <c r="AF784" s="163">
        <f t="shared" si="73"/>
        <v>2936.9381811915409</v>
      </c>
      <c r="AH784" s="165">
        <f t="shared" si="74"/>
        <v>0</v>
      </c>
      <c r="AI784" s="165">
        <f t="shared" si="75"/>
        <v>1</v>
      </c>
      <c r="AJ784" s="165">
        <f t="shared" si="76"/>
        <v>1</v>
      </c>
    </row>
    <row r="785" spans="1:36" x14ac:dyDescent="0.25">
      <c r="A785" s="47">
        <v>780</v>
      </c>
      <c r="C785" s="100">
        <v>3.8289740754196247E-3</v>
      </c>
      <c r="D785" s="100">
        <v>9.0453726468758683E-3</v>
      </c>
      <c r="E785" s="100">
        <v>2.4583122382121779E-5</v>
      </c>
      <c r="F785" s="100">
        <v>0</v>
      </c>
      <c r="G785" s="100">
        <v>0.04</v>
      </c>
      <c r="H785" s="100">
        <v>3.7417663718882443E-2</v>
      </c>
      <c r="I785" s="100">
        <v>2.5496231708073913E-2</v>
      </c>
      <c r="J785" s="100">
        <v>7.1214038276825598E-3</v>
      </c>
      <c r="K785" s="100">
        <v>5.7682820038231775E-3</v>
      </c>
      <c r="L785" s="148">
        <v>92.438280187714923</v>
      </c>
      <c r="M785" s="148">
        <v>120</v>
      </c>
      <c r="N785" s="148">
        <v>548</v>
      </c>
      <c r="O785" s="148">
        <v>9132</v>
      </c>
      <c r="P785" s="148">
        <v>100</v>
      </c>
      <c r="Q785" s="148">
        <v>25</v>
      </c>
      <c r="R785" s="100">
        <v>0.60916769091779999</v>
      </c>
      <c r="S785" s="100">
        <v>0.8790384491203902</v>
      </c>
      <c r="T785" s="100">
        <v>0.34619390325482624</v>
      </c>
      <c r="U785" s="100">
        <v>6.7497665478704581E-3</v>
      </c>
      <c r="W785" s="148">
        <v>14.337369126296689</v>
      </c>
      <c r="X785" s="149">
        <v>444.23882327136346</v>
      </c>
      <c r="Y785" s="149">
        <v>14.358933013139188</v>
      </c>
      <c r="Z785" s="149">
        <v>598.32086979571352</v>
      </c>
      <c r="AA785" s="149">
        <v>2.1563886842498547E-2</v>
      </c>
      <c r="AB785" s="149">
        <v>154.08204652435006</v>
      </c>
      <c r="AD785" s="163">
        <f t="shared" si="72"/>
        <v>1433292.6738063975</v>
      </c>
      <c r="AE785" s="163">
        <f t="shared" si="77"/>
        <v>1435294.980444123</v>
      </c>
      <c r="AF785" s="163">
        <f t="shared" si="73"/>
        <v>2002.3066377255045</v>
      </c>
      <c r="AH785" s="165">
        <f t="shared" si="74"/>
        <v>0</v>
      </c>
      <c r="AI785" s="165">
        <f t="shared" si="75"/>
        <v>1</v>
      </c>
      <c r="AJ785" s="165">
        <f t="shared" si="76"/>
        <v>1</v>
      </c>
    </row>
    <row r="786" spans="1:36" x14ac:dyDescent="0.25">
      <c r="A786" s="47">
        <v>781</v>
      </c>
      <c r="C786" s="100">
        <v>4.8790238044349047E-3</v>
      </c>
      <c r="D786" s="100">
        <v>1.0478262405150537E-2</v>
      </c>
      <c r="E786" s="100">
        <v>5.6309479854718446E-5</v>
      </c>
      <c r="F786" s="100">
        <v>0</v>
      </c>
      <c r="G786" s="100">
        <v>0.04</v>
      </c>
      <c r="H786" s="100">
        <v>3.7417663718882443E-2</v>
      </c>
      <c r="I786" s="100">
        <v>2.5496231708073913E-2</v>
      </c>
      <c r="J786" s="100">
        <v>7.1214038276825598E-3</v>
      </c>
      <c r="K786" s="100">
        <v>5.7682820038231775E-3</v>
      </c>
      <c r="L786" s="148">
        <v>92.438280187714923</v>
      </c>
      <c r="M786" s="148">
        <v>120</v>
      </c>
      <c r="N786" s="148">
        <v>548</v>
      </c>
      <c r="O786" s="148">
        <v>9132</v>
      </c>
      <c r="P786" s="148">
        <v>100</v>
      </c>
      <c r="Q786" s="148">
        <v>25</v>
      </c>
      <c r="R786" s="100">
        <v>0.73247568770203197</v>
      </c>
      <c r="S786" s="100">
        <v>7.4583648499285657E-2</v>
      </c>
      <c r="T786" s="100">
        <v>0.99997085016220888</v>
      </c>
      <c r="U786" s="100">
        <v>7.242143877076373E-6</v>
      </c>
      <c r="W786" s="148">
        <v>14.944937493100861</v>
      </c>
      <c r="X786" s="149">
        <v>528.93458201540614</v>
      </c>
      <c r="Y786" s="149">
        <v>15.01520695207283</v>
      </c>
      <c r="Z786" s="149">
        <v>604.63527944430462</v>
      </c>
      <c r="AA786" s="149">
        <v>7.0269458971969456E-2</v>
      </c>
      <c r="AB786" s="149">
        <v>75.700697428898479</v>
      </c>
      <c r="AD786" s="163">
        <f t="shared" si="72"/>
        <v>1493964.8147280705</v>
      </c>
      <c r="AE786" s="163">
        <f t="shared" si="77"/>
        <v>1500916.0599278389</v>
      </c>
      <c r="AF786" s="163">
        <f t="shared" si="73"/>
        <v>6951.2451997680464</v>
      </c>
      <c r="AH786" s="165">
        <f t="shared" si="74"/>
        <v>0</v>
      </c>
      <c r="AI786" s="165">
        <f t="shared" si="75"/>
        <v>1</v>
      </c>
      <c r="AJ786" s="165">
        <f t="shared" si="76"/>
        <v>1</v>
      </c>
    </row>
    <row r="787" spans="1:36" x14ac:dyDescent="0.25">
      <c r="A787" s="47">
        <v>782</v>
      </c>
      <c r="C787" s="100">
        <v>4.4612764637684266E-3</v>
      </c>
      <c r="D787" s="100">
        <v>1.0466448571294317E-2</v>
      </c>
      <c r="E787" s="100">
        <v>1.3633734095208627E-4</v>
      </c>
      <c r="F787" s="100">
        <v>0</v>
      </c>
      <c r="G787" s="100">
        <v>0.04</v>
      </c>
      <c r="H787" s="100">
        <v>3.7417663718882443E-2</v>
      </c>
      <c r="I787" s="100">
        <v>2.5496231708073913E-2</v>
      </c>
      <c r="J787" s="100">
        <v>7.1214038276825598E-3</v>
      </c>
      <c r="K787" s="100">
        <v>5.7682820038231775E-3</v>
      </c>
      <c r="L787" s="148">
        <v>92.438280187714923</v>
      </c>
      <c r="M787" s="148">
        <v>120</v>
      </c>
      <c r="N787" s="148">
        <v>548</v>
      </c>
      <c r="O787" s="148">
        <v>9132</v>
      </c>
      <c r="P787" s="148">
        <v>100</v>
      </c>
      <c r="Q787" s="148">
        <v>25</v>
      </c>
      <c r="R787" s="100">
        <v>0.52316457688850837</v>
      </c>
      <c r="S787" s="100">
        <v>0.20568536102037274</v>
      </c>
      <c r="T787" s="100">
        <v>0.82672014543465966</v>
      </c>
      <c r="U787" s="100">
        <v>0.88187567115404952</v>
      </c>
      <c r="W787" s="148">
        <v>14.349033987974817</v>
      </c>
      <c r="X787" s="149">
        <v>495.81063128341839</v>
      </c>
      <c r="Y787" s="149">
        <v>14.390093217809405</v>
      </c>
      <c r="Z787" s="149">
        <v>617.52912285583375</v>
      </c>
      <c r="AA787" s="149">
        <v>4.1059229834587541E-2</v>
      </c>
      <c r="AB787" s="149">
        <v>121.71849157241536</v>
      </c>
      <c r="AD787" s="163">
        <f t="shared" si="72"/>
        <v>1434407.5881661985</v>
      </c>
      <c r="AE787" s="163">
        <f t="shared" si="77"/>
        <v>1438391.7926580848</v>
      </c>
      <c r="AF787" s="163">
        <f t="shared" si="73"/>
        <v>3984.2044918863385</v>
      </c>
      <c r="AH787" s="165">
        <f t="shared" si="74"/>
        <v>0</v>
      </c>
      <c r="AI787" s="165">
        <f t="shared" si="75"/>
        <v>1</v>
      </c>
      <c r="AJ787" s="165">
        <f t="shared" si="76"/>
        <v>1</v>
      </c>
    </row>
    <row r="788" spans="1:36" x14ac:dyDescent="0.25">
      <c r="A788" s="47">
        <v>783</v>
      </c>
      <c r="C788" s="100">
        <v>5.1247450027630146E-3</v>
      </c>
      <c r="D788" s="100">
        <v>1.5130189593179688E-2</v>
      </c>
      <c r="E788" s="100">
        <v>5.5767818149353412E-6</v>
      </c>
      <c r="F788" s="100">
        <v>0</v>
      </c>
      <c r="G788" s="100">
        <v>0.04</v>
      </c>
      <c r="H788" s="100">
        <v>3.7417663718882443E-2</v>
      </c>
      <c r="I788" s="100">
        <v>2.5496231708073913E-2</v>
      </c>
      <c r="J788" s="100">
        <v>7.1214038276825598E-3</v>
      </c>
      <c r="K788" s="100">
        <v>5.7682820038231775E-3</v>
      </c>
      <c r="L788" s="148">
        <v>92.438280187714923</v>
      </c>
      <c r="M788" s="148">
        <v>120</v>
      </c>
      <c r="N788" s="148">
        <v>548</v>
      </c>
      <c r="O788" s="148">
        <v>9132</v>
      </c>
      <c r="P788" s="148">
        <v>100</v>
      </c>
      <c r="Q788" s="148">
        <v>25</v>
      </c>
      <c r="R788" s="100">
        <v>0.92086295500807525</v>
      </c>
      <c r="S788" s="100">
        <v>0.92064738319196893</v>
      </c>
      <c r="T788" s="100">
        <v>0.88446966435775853</v>
      </c>
      <c r="U788" s="100">
        <v>0.99922082587603334</v>
      </c>
      <c r="W788" s="148">
        <v>14.798085865234563</v>
      </c>
      <c r="X788" s="149">
        <v>478.58682118417551</v>
      </c>
      <c r="Y788" s="149">
        <v>14.819791054968857</v>
      </c>
      <c r="Z788" s="149">
        <v>595.51484447265739</v>
      </c>
      <c r="AA788" s="149">
        <v>2.1705189734293029E-2</v>
      </c>
      <c r="AB788" s="149">
        <v>116.92802328848188</v>
      </c>
      <c r="AD788" s="163">
        <f t="shared" si="72"/>
        <v>1479329.999702272</v>
      </c>
      <c r="AE788" s="163">
        <f t="shared" si="77"/>
        <v>1481383.590652413</v>
      </c>
      <c r="AF788" s="163">
        <f t="shared" si="73"/>
        <v>2053.5909501408214</v>
      </c>
      <c r="AH788" s="165">
        <f t="shared" si="74"/>
        <v>0</v>
      </c>
      <c r="AI788" s="165">
        <f t="shared" si="75"/>
        <v>1</v>
      </c>
      <c r="AJ788" s="165">
        <f t="shared" si="76"/>
        <v>1</v>
      </c>
    </row>
    <row r="789" spans="1:36" x14ac:dyDescent="0.25">
      <c r="A789" s="47">
        <v>784</v>
      </c>
      <c r="C789" s="100">
        <v>4.3284444809901391E-3</v>
      </c>
      <c r="D789" s="100">
        <v>1.3909969451838311E-2</v>
      </c>
      <c r="E789" s="100">
        <v>2.222705218075691E-5</v>
      </c>
      <c r="F789" s="100">
        <v>0</v>
      </c>
      <c r="G789" s="100">
        <v>0.04</v>
      </c>
      <c r="H789" s="100">
        <v>3.7417663718882443E-2</v>
      </c>
      <c r="I789" s="100">
        <v>2.5496231708073913E-2</v>
      </c>
      <c r="J789" s="100">
        <v>7.1214038276825598E-3</v>
      </c>
      <c r="K789" s="100">
        <v>5.7682820038231775E-3</v>
      </c>
      <c r="L789" s="148">
        <v>92.438280187714923</v>
      </c>
      <c r="M789" s="148">
        <v>120</v>
      </c>
      <c r="N789" s="148">
        <v>548</v>
      </c>
      <c r="O789" s="148">
        <v>9132</v>
      </c>
      <c r="P789" s="148">
        <v>100</v>
      </c>
      <c r="Q789" s="148">
        <v>25</v>
      </c>
      <c r="R789" s="100">
        <v>0.65340835334249681</v>
      </c>
      <c r="S789" s="100">
        <v>2.5705328270884367E-3</v>
      </c>
      <c r="T789" s="100">
        <v>0.99719565720324765</v>
      </c>
      <c r="U789" s="100">
        <v>3.4705813265342803E-4</v>
      </c>
      <c r="W789" s="148">
        <v>14.616734348497072</v>
      </c>
      <c r="X789" s="149">
        <v>452.91800455940444</v>
      </c>
      <c r="Y789" s="149">
        <v>14.651258118458792</v>
      </c>
      <c r="Z789" s="149">
        <v>597.76628549099064</v>
      </c>
      <c r="AA789" s="149">
        <v>3.4523769961719353E-2</v>
      </c>
      <c r="AB789" s="149">
        <v>144.8482809315862</v>
      </c>
      <c r="AD789" s="163">
        <f t="shared" si="72"/>
        <v>1461220.5168451478</v>
      </c>
      <c r="AE789" s="163">
        <f t="shared" si="77"/>
        <v>1464528.0455603881</v>
      </c>
      <c r="AF789" s="163">
        <f t="shared" si="73"/>
        <v>3307.5287152403494</v>
      </c>
      <c r="AH789" s="165">
        <f t="shared" si="74"/>
        <v>0</v>
      </c>
      <c r="AI789" s="165">
        <f t="shared" si="75"/>
        <v>1</v>
      </c>
      <c r="AJ789" s="165">
        <f t="shared" si="76"/>
        <v>1</v>
      </c>
    </row>
    <row r="790" spans="1:36" x14ac:dyDescent="0.25">
      <c r="A790" s="47">
        <v>785</v>
      </c>
      <c r="C790" s="100">
        <v>6.2382443139876731E-3</v>
      </c>
      <c r="D790" s="100">
        <v>1.0979883461373397E-2</v>
      </c>
      <c r="E790" s="100">
        <v>3.1535499034740511E-4</v>
      </c>
      <c r="F790" s="100">
        <v>0</v>
      </c>
      <c r="G790" s="100">
        <v>0.04</v>
      </c>
      <c r="H790" s="100">
        <v>3.7417663718882443E-2</v>
      </c>
      <c r="I790" s="100">
        <v>2.5496231708073913E-2</v>
      </c>
      <c r="J790" s="100">
        <v>7.1214038276825598E-3</v>
      </c>
      <c r="K790" s="100">
        <v>5.7682820038231775E-3</v>
      </c>
      <c r="L790" s="148">
        <v>92.438280187714923</v>
      </c>
      <c r="M790" s="148">
        <v>120</v>
      </c>
      <c r="N790" s="148">
        <v>548</v>
      </c>
      <c r="O790" s="148">
        <v>9132</v>
      </c>
      <c r="P790" s="148">
        <v>100</v>
      </c>
      <c r="Q790" s="148">
        <v>25</v>
      </c>
      <c r="R790" s="100">
        <v>0.43301393316006531</v>
      </c>
      <c r="S790" s="100">
        <v>0.38967074823334702</v>
      </c>
      <c r="T790" s="100">
        <v>0.82015168291179896</v>
      </c>
      <c r="U790" s="100">
        <v>1.2616548330559034E-3</v>
      </c>
      <c r="W790" s="148">
        <v>13.924455945679021</v>
      </c>
      <c r="X790" s="149">
        <v>500.30930616318847</v>
      </c>
      <c r="Y790" s="149">
        <v>13.954168834535542</v>
      </c>
      <c r="Z790" s="149">
        <v>611.55955307931902</v>
      </c>
      <c r="AA790" s="149">
        <v>2.9712888856520792E-2</v>
      </c>
      <c r="AB790" s="149">
        <v>111.25024691613055</v>
      </c>
      <c r="AD790" s="163">
        <f t="shared" si="72"/>
        <v>1391945.285261739</v>
      </c>
      <c r="AE790" s="163">
        <f t="shared" si="77"/>
        <v>1394805.3239004749</v>
      </c>
      <c r="AF790" s="163">
        <f t="shared" si="73"/>
        <v>2860.0386387359486</v>
      </c>
      <c r="AH790" s="165">
        <f t="shared" si="74"/>
        <v>0</v>
      </c>
      <c r="AI790" s="165">
        <f t="shared" si="75"/>
        <v>1</v>
      </c>
      <c r="AJ790" s="165">
        <f t="shared" si="76"/>
        <v>1</v>
      </c>
    </row>
    <row r="791" spans="1:36" x14ac:dyDescent="0.25">
      <c r="A791" s="47">
        <v>786</v>
      </c>
      <c r="C791" s="100">
        <v>7.3753592689150826E-3</v>
      </c>
      <c r="D791" s="100">
        <v>1.1198730451427146E-2</v>
      </c>
      <c r="E791" s="100">
        <v>7.7586201029045121E-5</v>
      </c>
      <c r="F791" s="100">
        <v>0</v>
      </c>
      <c r="G791" s="100">
        <v>0.04</v>
      </c>
      <c r="H791" s="100">
        <v>3.7417663718882443E-2</v>
      </c>
      <c r="I791" s="100">
        <v>2.5496231708073913E-2</v>
      </c>
      <c r="J791" s="100">
        <v>7.1214038276825598E-3</v>
      </c>
      <c r="K791" s="100">
        <v>5.7682820038231775E-3</v>
      </c>
      <c r="L791" s="148">
        <v>92.438280187714923</v>
      </c>
      <c r="M791" s="148">
        <v>120</v>
      </c>
      <c r="N791" s="148">
        <v>548</v>
      </c>
      <c r="O791" s="148">
        <v>9132</v>
      </c>
      <c r="P791" s="148">
        <v>100</v>
      </c>
      <c r="Q791" s="148">
        <v>25</v>
      </c>
      <c r="R791" s="100">
        <v>0.87566961750580097</v>
      </c>
      <c r="S791" s="100">
        <v>0.91107202573309698</v>
      </c>
      <c r="T791" s="100">
        <v>0.67949470136881196</v>
      </c>
      <c r="U791" s="100">
        <v>1.4785092685970562E-4</v>
      </c>
      <c r="W791" s="148">
        <v>14.087390067469036</v>
      </c>
      <c r="X791" s="149">
        <v>498.32310264798974</v>
      </c>
      <c r="Y791" s="149">
        <v>14.116669034869812</v>
      </c>
      <c r="Z791" s="149">
        <v>606.75038594341106</v>
      </c>
      <c r="AA791" s="149">
        <v>2.9278967400776068E-2</v>
      </c>
      <c r="AB791" s="149">
        <v>108.42728329542132</v>
      </c>
      <c r="AD791" s="163">
        <f t="shared" si="72"/>
        <v>1408240.6836442556</v>
      </c>
      <c r="AE791" s="163">
        <f t="shared" si="77"/>
        <v>1411060.153101038</v>
      </c>
      <c r="AF791" s="163">
        <f t="shared" si="73"/>
        <v>2819.4694567821857</v>
      </c>
      <c r="AH791" s="165">
        <f t="shared" si="74"/>
        <v>0</v>
      </c>
      <c r="AI791" s="165">
        <f t="shared" si="75"/>
        <v>1</v>
      </c>
      <c r="AJ791" s="165">
        <f t="shared" si="76"/>
        <v>1</v>
      </c>
    </row>
    <row r="792" spans="1:36" x14ac:dyDescent="0.25">
      <c r="A792" s="47">
        <v>787</v>
      </c>
      <c r="C792" s="100">
        <v>4.5839446106390883E-3</v>
      </c>
      <c r="D792" s="100">
        <v>9.7051244156182246E-3</v>
      </c>
      <c r="E792" s="100">
        <v>1.2951649915390418E-5</v>
      </c>
      <c r="F792" s="100">
        <v>0</v>
      </c>
      <c r="G792" s="100">
        <v>0.04</v>
      </c>
      <c r="H792" s="100">
        <v>3.7417663718882443E-2</v>
      </c>
      <c r="I792" s="100">
        <v>2.5496231708073913E-2</v>
      </c>
      <c r="J792" s="100">
        <v>7.1214038276825598E-3</v>
      </c>
      <c r="K792" s="100">
        <v>5.7682820038231775E-3</v>
      </c>
      <c r="L792" s="148">
        <v>92.438280187714923</v>
      </c>
      <c r="M792" s="148">
        <v>120</v>
      </c>
      <c r="N792" s="148">
        <v>548</v>
      </c>
      <c r="O792" s="148">
        <v>9132</v>
      </c>
      <c r="P792" s="148">
        <v>100</v>
      </c>
      <c r="Q792" s="148">
        <v>25</v>
      </c>
      <c r="R792" s="100">
        <v>0.88083272812858082</v>
      </c>
      <c r="S792" s="100">
        <v>1.5695299452966531E-3</v>
      </c>
      <c r="T792" s="100">
        <v>0.59327292583829383</v>
      </c>
      <c r="U792" s="100">
        <v>8.6290702718555101E-4</v>
      </c>
      <c r="W792" s="148">
        <v>15.516886410905144</v>
      </c>
      <c r="X792" s="149">
        <v>512.11997587242854</v>
      </c>
      <c r="Y792" s="149">
        <v>15.584472156341356</v>
      </c>
      <c r="Z792" s="149">
        <v>628.13857804726831</v>
      </c>
      <c r="AA792" s="149">
        <v>6.7585745436211653E-2</v>
      </c>
      <c r="AB792" s="149">
        <v>116.01860217483977</v>
      </c>
      <c r="AD792" s="163">
        <f t="shared" si="72"/>
        <v>1551176.521114642</v>
      </c>
      <c r="AE792" s="163">
        <f t="shared" si="77"/>
        <v>1557819.0770560883</v>
      </c>
      <c r="AF792" s="163">
        <f t="shared" si="73"/>
        <v>6642.555941446326</v>
      </c>
      <c r="AH792" s="165">
        <f t="shared" si="74"/>
        <v>0</v>
      </c>
      <c r="AI792" s="165">
        <f t="shared" si="75"/>
        <v>1</v>
      </c>
      <c r="AJ792" s="165">
        <f t="shared" si="76"/>
        <v>1</v>
      </c>
    </row>
    <row r="793" spans="1:36" x14ac:dyDescent="0.25">
      <c r="A793" s="47">
        <v>788</v>
      </c>
      <c r="C793" s="100">
        <v>4.3718202179931715E-3</v>
      </c>
      <c r="D793" s="100">
        <v>1.0611629073085898E-2</v>
      </c>
      <c r="E793" s="100">
        <v>8.2605348987963012E-5</v>
      </c>
      <c r="F793" s="100">
        <v>0</v>
      </c>
      <c r="G793" s="100">
        <v>0.04</v>
      </c>
      <c r="H793" s="100">
        <v>3.7417663718882443E-2</v>
      </c>
      <c r="I793" s="100">
        <v>2.5496231708073913E-2</v>
      </c>
      <c r="J793" s="100">
        <v>7.1214038276825598E-3</v>
      </c>
      <c r="K793" s="100">
        <v>5.7682820038231775E-3</v>
      </c>
      <c r="L793" s="148">
        <v>92.438280187714923</v>
      </c>
      <c r="M793" s="148">
        <v>120</v>
      </c>
      <c r="N793" s="148">
        <v>548</v>
      </c>
      <c r="O793" s="148">
        <v>9132</v>
      </c>
      <c r="P793" s="148">
        <v>100</v>
      </c>
      <c r="Q793" s="148">
        <v>25</v>
      </c>
      <c r="R793" s="100">
        <v>0.80994274282023937</v>
      </c>
      <c r="S793" s="100">
        <v>0.99759707469649739</v>
      </c>
      <c r="T793" s="100">
        <v>0.3327411911771273</v>
      </c>
      <c r="U793" s="100">
        <v>3.5806102897265894E-10</v>
      </c>
      <c r="W793" s="148">
        <v>15.06600998549238</v>
      </c>
      <c r="X793" s="149">
        <v>505.13121583371759</v>
      </c>
      <c r="Y793" s="149">
        <v>15.111822453808202</v>
      </c>
      <c r="Z793" s="149">
        <v>606.52700384646687</v>
      </c>
      <c r="AA793" s="149">
        <v>4.581246831582142E-2</v>
      </c>
      <c r="AB793" s="149">
        <v>101.39578801274928</v>
      </c>
      <c r="AD793" s="163">
        <f t="shared" si="72"/>
        <v>1506095.8673334043</v>
      </c>
      <c r="AE793" s="163">
        <f t="shared" si="77"/>
        <v>1510575.7183769739</v>
      </c>
      <c r="AF793" s="163">
        <f t="shared" si="73"/>
        <v>4479.8510435693925</v>
      </c>
      <c r="AH793" s="165">
        <f t="shared" si="74"/>
        <v>0</v>
      </c>
      <c r="AI793" s="165">
        <f t="shared" si="75"/>
        <v>1</v>
      </c>
      <c r="AJ793" s="165">
        <f t="shared" si="76"/>
        <v>1</v>
      </c>
    </row>
    <row r="794" spans="1:36" x14ac:dyDescent="0.25">
      <c r="A794" s="47">
        <v>789</v>
      </c>
      <c r="C794" s="100">
        <v>4.5937293135648429E-3</v>
      </c>
      <c r="D794" s="100">
        <v>9.3011422028400625E-3</v>
      </c>
      <c r="E794" s="100">
        <v>2.689618756124279E-4</v>
      </c>
      <c r="F794" s="100">
        <v>0</v>
      </c>
      <c r="G794" s="100">
        <v>0.04</v>
      </c>
      <c r="H794" s="100">
        <v>3.7417663718882443E-2</v>
      </c>
      <c r="I794" s="100">
        <v>2.5496231708073913E-2</v>
      </c>
      <c r="J794" s="100">
        <v>7.1214038276825598E-3</v>
      </c>
      <c r="K794" s="100">
        <v>5.7682820038231775E-3</v>
      </c>
      <c r="L794" s="148">
        <v>92.438280187714923</v>
      </c>
      <c r="M794" s="148">
        <v>120</v>
      </c>
      <c r="N794" s="148">
        <v>548</v>
      </c>
      <c r="O794" s="148">
        <v>9132</v>
      </c>
      <c r="P794" s="148">
        <v>100</v>
      </c>
      <c r="Q794" s="148">
        <v>25</v>
      </c>
      <c r="R794" s="100">
        <v>0.69083783937654708</v>
      </c>
      <c r="S794" s="100">
        <v>0.27371901705164459</v>
      </c>
      <c r="T794" s="100">
        <v>0.98339083164738383</v>
      </c>
      <c r="U794" s="100">
        <v>0.75123699159236323</v>
      </c>
      <c r="W794" s="148">
        <v>14.793866317723788</v>
      </c>
      <c r="X794" s="149">
        <v>525.97823146666201</v>
      </c>
      <c r="Y794" s="149">
        <v>14.840444340121865</v>
      </c>
      <c r="Z794" s="149">
        <v>613.76458960413163</v>
      </c>
      <c r="AA794" s="149">
        <v>4.6578022398076513E-2</v>
      </c>
      <c r="AB794" s="149">
        <v>87.78635813746962</v>
      </c>
      <c r="AD794" s="163">
        <f t="shared" si="72"/>
        <v>1478860.6535409123</v>
      </c>
      <c r="AE794" s="163">
        <f t="shared" si="77"/>
        <v>1483430.6694225823</v>
      </c>
      <c r="AF794" s="163">
        <f t="shared" si="73"/>
        <v>4570.0158816701814</v>
      </c>
      <c r="AH794" s="165">
        <f t="shared" si="74"/>
        <v>0</v>
      </c>
      <c r="AI794" s="165">
        <f t="shared" si="75"/>
        <v>1</v>
      </c>
      <c r="AJ794" s="165">
        <f t="shared" si="76"/>
        <v>1</v>
      </c>
    </row>
    <row r="795" spans="1:36" x14ac:dyDescent="0.25">
      <c r="A795" s="47">
        <v>790</v>
      </c>
      <c r="C795" s="100">
        <v>5.1803910551956696E-3</v>
      </c>
      <c r="D795" s="100">
        <v>1.0551349447608499E-2</v>
      </c>
      <c r="E795" s="100">
        <v>5.9409016800924226E-6</v>
      </c>
      <c r="F795" s="100">
        <v>0</v>
      </c>
      <c r="G795" s="100">
        <v>0.04</v>
      </c>
      <c r="H795" s="100">
        <v>3.7417663718882443E-2</v>
      </c>
      <c r="I795" s="100">
        <v>2.5496231708073913E-2</v>
      </c>
      <c r="J795" s="100">
        <v>7.1214038276825598E-3</v>
      </c>
      <c r="K795" s="100">
        <v>5.7682820038231775E-3</v>
      </c>
      <c r="L795" s="148">
        <v>92.438280187714923</v>
      </c>
      <c r="M795" s="148">
        <v>120</v>
      </c>
      <c r="N795" s="148">
        <v>548</v>
      </c>
      <c r="O795" s="148">
        <v>9132</v>
      </c>
      <c r="P795" s="148">
        <v>100</v>
      </c>
      <c r="Q795" s="148">
        <v>25</v>
      </c>
      <c r="R795" s="100">
        <v>0.72617828105187732</v>
      </c>
      <c r="S795" s="100">
        <v>0.99756838953787463</v>
      </c>
      <c r="T795" s="100">
        <v>0.91024820622875369</v>
      </c>
      <c r="U795" s="100">
        <v>0.92406471681271007</v>
      </c>
      <c r="W795" s="148">
        <v>15.114365746806573</v>
      </c>
      <c r="X795" s="149">
        <v>656.66742059224237</v>
      </c>
      <c r="Y795" s="149">
        <v>15.203590363287219</v>
      </c>
      <c r="Z795" s="149">
        <v>617.41465370506251</v>
      </c>
      <c r="AA795" s="149">
        <v>8.9224616480645835E-2</v>
      </c>
      <c r="AB795" s="149">
        <v>-39.25276688717986</v>
      </c>
      <c r="AD795" s="163">
        <f t="shared" si="72"/>
        <v>1510779.9072600652</v>
      </c>
      <c r="AE795" s="163">
        <f t="shared" si="77"/>
        <v>1519741.6216750171</v>
      </c>
      <c r="AF795" s="163">
        <f t="shared" si="73"/>
        <v>8961.7144149517626</v>
      </c>
      <c r="AH795" s="165">
        <f t="shared" si="74"/>
        <v>0</v>
      </c>
      <c r="AI795" s="165">
        <f t="shared" si="75"/>
        <v>1</v>
      </c>
      <c r="AJ795" s="165">
        <f t="shared" si="76"/>
        <v>1</v>
      </c>
    </row>
    <row r="796" spans="1:36" x14ac:dyDescent="0.25">
      <c r="A796" s="47">
        <v>791</v>
      </c>
      <c r="C796" s="100">
        <v>4.3229240844258367E-3</v>
      </c>
      <c r="D796" s="100">
        <v>9.5776590672210608E-3</v>
      </c>
      <c r="E796" s="100">
        <v>3.6745265464094846E-6</v>
      </c>
      <c r="F796" s="100">
        <v>0</v>
      </c>
      <c r="G796" s="100">
        <v>0.04</v>
      </c>
      <c r="H796" s="100">
        <v>3.7417663718882443E-2</v>
      </c>
      <c r="I796" s="100">
        <v>2.5496231708073913E-2</v>
      </c>
      <c r="J796" s="100">
        <v>7.1214038276825598E-3</v>
      </c>
      <c r="K796" s="100">
        <v>5.7682820038231775E-3</v>
      </c>
      <c r="L796" s="148">
        <v>92.438280187714923</v>
      </c>
      <c r="M796" s="148">
        <v>120</v>
      </c>
      <c r="N796" s="148">
        <v>548</v>
      </c>
      <c r="O796" s="148">
        <v>9132</v>
      </c>
      <c r="P796" s="148">
        <v>100</v>
      </c>
      <c r="Q796" s="148">
        <v>25</v>
      </c>
      <c r="R796" s="100">
        <v>0.58505776231781037</v>
      </c>
      <c r="S796" s="100">
        <v>0.24663579544043429</v>
      </c>
      <c r="T796" s="100">
        <v>5.1186331385018769E-4</v>
      </c>
      <c r="U796" s="100">
        <v>0.76278685814143987</v>
      </c>
      <c r="W796" s="148">
        <v>14.633653357460009</v>
      </c>
      <c r="X796" s="149">
        <v>623.33061806291539</v>
      </c>
      <c r="Y796" s="149">
        <v>14.666229721178476</v>
      </c>
      <c r="Z796" s="149">
        <v>675.68846773299185</v>
      </c>
      <c r="AA796" s="149">
        <v>3.2576363718467505E-2</v>
      </c>
      <c r="AB796" s="149">
        <v>52.357849670076462</v>
      </c>
      <c r="AD796" s="163">
        <f t="shared" si="72"/>
        <v>1462742.005127938</v>
      </c>
      <c r="AE796" s="163">
        <f t="shared" si="77"/>
        <v>1465947.2836501144</v>
      </c>
      <c r="AF796" s="163">
        <f t="shared" si="73"/>
        <v>3205.278522176674</v>
      </c>
      <c r="AH796" s="165">
        <f t="shared" si="74"/>
        <v>0</v>
      </c>
      <c r="AI796" s="165">
        <f t="shared" si="75"/>
        <v>1</v>
      </c>
      <c r="AJ796" s="165">
        <f t="shared" si="76"/>
        <v>1</v>
      </c>
    </row>
    <row r="797" spans="1:36" x14ac:dyDescent="0.25">
      <c r="A797" s="47">
        <v>792</v>
      </c>
      <c r="C797" s="100">
        <v>5.2904343195832731E-3</v>
      </c>
      <c r="D797" s="100">
        <v>1.3517821183696488E-2</v>
      </c>
      <c r="E797" s="100">
        <v>1.0057341196889613E-4</v>
      </c>
      <c r="F797" s="100">
        <v>0</v>
      </c>
      <c r="G797" s="100">
        <v>0.04</v>
      </c>
      <c r="H797" s="100">
        <v>3.7417663718882443E-2</v>
      </c>
      <c r="I797" s="100">
        <v>2.5496231708073913E-2</v>
      </c>
      <c r="J797" s="100">
        <v>7.1214038276825598E-3</v>
      </c>
      <c r="K797" s="100">
        <v>5.7682820038231775E-3</v>
      </c>
      <c r="L797" s="148">
        <v>92.438280187714923</v>
      </c>
      <c r="M797" s="148">
        <v>120</v>
      </c>
      <c r="N797" s="148">
        <v>548</v>
      </c>
      <c r="O797" s="148">
        <v>9132</v>
      </c>
      <c r="P797" s="148">
        <v>100</v>
      </c>
      <c r="Q797" s="148">
        <v>25</v>
      </c>
      <c r="R797" s="100">
        <v>0.69173707751739866</v>
      </c>
      <c r="S797" s="100">
        <v>9.0672762405847474E-3</v>
      </c>
      <c r="T797" s="100">
        <v>0.61848730879947644</v>
      </c>
      <c r="U797" s="100">
        <v>5.3304255842097789E-2</v>
      </c>
      <c r="W797" s="148">
        <v>14.203011513505782</v>
      </c>
      <c r="X797" s="149">
        <v>560.43875375409607</v>
      </c>
      <c r="Y797" s="149">
        <v>14.231680513483147</v>
      </c>
      <c r="Z797" s="149">
        <v>608.64554090056242</v>
      </c>
      <c r="AA797" s="149">
        <v>2.8668999977364606E-2</v>
      </c>
      <c r="AB797" s="149">
        <v>48.206787146466354</v>
      </c>
      <c r="AD797" s="163">
        <f t="shared" si="72"/>
        <v>1419740.7125968242</v>
      </c>
      <c r="AE797" s="163">
        <f t="shared" si="77"/>
        <v>1422559.4058074141</v>
      </c>
      <c r="AF797" s="163">
        <f t="shared" si="73"/>
        <v>2818.6932105899941</v>
      </c>
      <c r="AH797" s="165">
        <f t="shared" si="74"/>
        <v>0</v>
      </c>
      <c r="AI797" s="165">
        <f t="shared" si="75"/>
        <v>1</v>
      </c>
      <c r="AJ797" s="165">
        <f t="shared" si="76"/>
        <v>1</v>
      </c>
    </row>
    <row r="798" spans="1:36" x14ac:dyDescent="0.25">
      <c r="A798" s="47">
        <v>793</v>
      </c>
      <c r="C798" s="100">
        <v>5.7488304415677094E-3</v>
      </c>
      <c r="D798" s="100">
        <v>1.0357633625766723E-2</v>
      </c>
      <c r="E798" s="100">
        <v>6.3709732988227009E-5</v>
      </c>
      <c r="F798" s="100">
        <v>0</v>
      </c>
      <c r="G798" s="100">
        <v>0.04</v>
      </c>
      <c r="H798" s="100">
        <v>3.7417663718882443E-2</v>
      </c>
      <c r="I798" s="100">
        <v>2.5496231708073913E-2</v>
      </c>
      <c r="J798" s="100">
        <v>7.1214038276825598E-3</v>
      </c>
      <c r="K798" s="100">
        <v>5.7682820038231775E-3</v>
      </c>
      <c r="L798" s="148">
        <v>92.438280187714923</v>
      </c>
      <c r="M798" s="148">
        <v>120</v>
      </c>
      <c r="N798" s="148">
        <v>548</v>
      </c>
      <c r="O798" s="148">
        <v>9132</v>
      </c>
      <c r="P798" s="148">
        <v>100</v>
      </c>
      <c r="Q798" s="148">
        <v>25</v>
      </c>
      <c r="R798" s="100">
        <v>0.51084561430797815</v>
      </c>
      <c r="S798" s="100">
        <v>0.21583051283422094</v>
      </c>
      <c r="T798" s="100">
        <v>0.60636598340111569</v>
      </c>
      <c r="U798" s="100">
        <v>0.87947498513756317</v>
      </c>
      <c r="W798" s="148">
        <v>14.11731815550975</v>
      </c>
      <c r="X798" s="149">
        <v>515.8794240129447</v>
      </c>
      <c r="Y798" s="149">
        <v>14.146630179689454</v>
      </c>
      <c r="Z798" s="149">
        <v>613.31430200624948</v>
      </c>
      <c r="AA798" s="149">
        <v>2.9312024179704466E-2</v>
      </c>
      <c r="AB798" s="149">
        <v>97.434877993304781</v>
      </c>
      <c r="AD798" s="163">
        <f t="shared" si="72"/>
        <v>1411215.9361269621</v>
      </c>
      <c r="AE798" s="163">
        <f t="shared" si="77"/>
        <v>1414049.7036669392</v>
      </c>
      <c r="AF798" s="163">
        <f t="shared" si="73"/>
        <v>2833.767539977142</v>
      </c>
      <c r="AH798" s="165">
        <f t="shared" si="74"/>
        <v>0</v>
      </c>
      <c r="AI798" s="165">
        <f t="shared" si="75"/>
        <v>1</v>
      </c>
      <c r="AJ798" s="165">
        <f t="shared" si="76"/>
        <v>1</v>
      </c>
    </row>
    <row r="799" spans="1:36" x14ac:dyDescent="0.25">
      <c r="A799" s="47">
        <v>794</v>
      </c>
      <c r="C799" s="100">
        <v>5.3666372354293041E-3</v>
      </c>
      <c r="D799" s="100">
        <v>1.0436157873577706E-2</v>
      </c>
      <c r="E799" s="100">
        <v>4.9989111673956261E-5</v>
      </c>
      <c r="F799" s="100">
        <v>0</v>
      </c>
      <c r="G799" s="100">
        <v>0.04</v>
      </c>
      <c r="H799" s="100">
        <v>3.7417663718882443E-2</v>
      </c>
      <c r="I799" s="100">
        <v>2.5496231708073913E-2</v>
      </c>
      <c r="J799" s="100">
        <v>7.1214038276825598E-3</v>
      </c>
      <c r="K799" s="100">
        <v>5.7682820038231775E-3</v>
      </c>
      <c r="L799" s="148">
        <v>92.438280187714923</v>
      </c>
      <c r="M799" s="148">
        <v>120</v>
      </c>
      <c r="N799" s="148">
        <v>548</v>
      </c>
      <c r="O799" s="148">
        <v>9132</v>
      </c>
      <c r="P799" s="148">
        <v>100</v>
      </c>
      <c r="Q799" s="148">
        <v>25</v>
      </c>
      <c r="R799" s="100">
        <v>0.7225947175457208</v>
      </c>
      <c r="S799" s="100">
        <v>0.22816173348870922</v>
      </c>
      <c r="T799" s="100">
        <v>0.14731471101679885</v>
      </c>
      <c r="U799" s="100">
        <v>0.46739400171263878</v>
      </c>
      <c r="W799" s="148">
        <v>15.066238043761437</v>
      </c>
      <c r="X799" s="149">
        <v>487.77455980162074</v>
      </c>
      <c r="Y799" s="149">
        <v>15.146235188148301</v>
      </c>
      <c r="Z799" s="149">
        <v>594.95487921729034</v>
      </c>
      <c r="AA799" s="149">
        <v>7.9997144386863894E-2</v>
      </c>
      <c r="AB799" s="149">
        <v>107.1803194156696</v>
      </c>
      <c r="AD799" s="163">
        <f t="shared" si="72"/>
        <v>1506136.0298163421</v>
      </c>
      <c r="AE799" s="163">
        <f t="shared" si="77"/>
        <v>1514028.5639356128</v>
      </c>
      <c r="AF799" s="163">
        <f t="shared" si="73"/>
        <v>7892.5341192707201</v>
      </c>
      <c r="AH799" s="165">
        <f t="shared" si="74"/>
        <v>0</v>
      </c>
      <c r="AI799" s="165">
        <f t="shared" si="75"/>
        <v>1</v>
      </c>
      <c r="AJ799" s="165">
        <f t="shared" si="76"/>
        <v>1</v>
      </c>
    </row>
    <row r="800" spans="1:36" x14ac:dyDescent="0.25">
      <c r="A800" s="47">
        <v>795</v>
      </c>
      <c r="C800" s="100">
        <v>4.5887300257761799E-3</v>
      </c>
      <c r="D800" s="100">
        <v>1.0036187179268699E-2</v>
      </c>
      <c r="E800" s="100">
        <v>6.3242579997525676E-5</v>
      </c>
      <c r="F800" s="100">
        <v>0</v>
      </c>
      <c r="G800" s="100">
        <v>0.04</v>
      </c>
      <c r="H800" s="100">
        <v>3.7417663718882443E-2</v>
      </c>
      <c r="I800" s="100">
        <v>2.5496231708073913E-2</v>
      </c>
      <c r="J800" s="100">
        <v>7.1214038276825598E-3</v>
      </c>
      <c r="K800" s="100">
        <v>5.7682820038231775E-3</v>
      </c>
      <c r="L800" s="148">
        <v>92.438280187714923</v>
      </c>
      <c r="M800" s="148">
        <v>120</v>
      </c>
      <c r="N800" s="148">
        <v>548</v>
      </c>
      <c r="O800" s="148">
        <v>9132</v>
      </c>
      <c r="P800" s="148">
        <v>100</v>
      </c>
      <c r="Q800" s="148">
        <v>25</v>
      </c>
      <c r="R800" s="100">
        <v>0.7442465221593717</v>
      </c>
      <c r="S800" s="100">
        <v>0.46613620370253445</v>
      </c>
      <c r="T800" s="100">
        <v>0.98759751762637771</v>
      </c>
      <c r="U800" s="100">
        <v>1.5555008235738639E-3</v>
      </c>
      <c r="W800" s="148">
        <v>14.638444284602338</v>
      </c>
      <c r="X800" s="149">
        <v>506.11699911569042</v>
      </c>
      <c r="Y800" s="149">
        <v>14.667037107281164</v>
      </c>
      <c r="Z800" s="149">
        <v>621.17898652894826</v>
      </c>
      <c r="AA800" s="149">
        <v>2.8592822678826124E-2</v>
      </c>
      <c r="AB800" s="149">
        <v>115.06198741325784</v>
      </c>
      <c r="AD800" s="163">
        <f t="shared" si="72"/>
        <v>1463338.311461118</v>
      </c>
      <c r="AE800" s="163">
        <f t="shared" si="77"/>
        <v>1466082.5317415874</v>
      </c>
      <c r="AF800" s="163">
        <f t="shared" si="73"/>
        <v>2744.2202804693543</v>
      </c>
      <c r="AH800" s="165">
        <f t="shared" si="74"/>
        <v>0</v>
      </c>
      <c r="AI800" s="165">
        <f t="shared" si="75"/>
        <v>1</v>
      </c>
      <c r="AJ800" s="165">
        <f t="shared" si="76"/>
        <v>1</v>
      </c>
    </row>
    <row r="801" spans="1:36" x14ac:dyDescent="0.25">
      <c r="A801" s="47">
        <v>796</v>
      </c>
      <c r="C801" s="100">
        <v>3.6971054720979302E-3</v>
      </c>
      <c r="D801" s="100">
        <v>1.3840893345543615E-2</v>
      </c>
      <c r="E801" s="100">
        <v>5.726854730474299E-5</v>
      </c>
      <c r="F801" s="100">
        <v>0</v>
      </c>
      <c r="G801" s="100">
        <v>0.04</v>
      </c>
      <c r="H801" s="100">
        <v>3.7417663718882443E-2</v>
      </c>
      <c r="I801" s="100">
        <v>2.5496231708073913E-2</v>
      </c>
      <c r="J801" s="100">
        <v>7.1214038276825598E-3</v>
      </c>
      <c r="K801" s="100">
        <v>5.7682820038231775E-3</v>
      </c>
      <c r="L801" s="148">
        <v>92.438280187714923</v>
      </c>
      <c r="M801" s="148">
        <v>120</v>
      </c>
      <c r="N801" s="148">
        <v>548</v>
      </c>
      <c r="O801" s="148">
        <v>9132</v>
      </c>
      <c r="P801" s="148">
        <v>100</v>
      </c>
      <c r="Q801" s="148">
        <v>25</v>
      </c>
      <c r="R801" s="100">
        <v>0.89715361775134239</v>
      </c>
      <c r="S801" s="100">
        <v>0.76387711834536209</v>
      </c>
      <c r="T801" s="100">
        <v>0.63852524164924596</v>
      </c>
      <c r="U801" s="100">
        <v>0.45008542425351095</v>
      </c>
      <c r="W801" s="148">
        <v>14.826271998662248</v>
      </c>
      <c r="X801" s="149">
        <v>467.90291157033568</v>
      </c>
      <c r="Y801" s="149">
        <v>14.881285570276967</v>
      </c>
      <c r="Z801" s="149">
        <v>596.50387845151909</v>
      </c>
      <c r="AA801" s="149">
        <v>5.501357161471887E-2</v>
      </c>
      <c r="AB801" s="149">
        <v>128.60096688118341</v>
      </c>
      <c r="AD801" s="163">
        <f t="shared" si="72"/>
        <v>1482159.2969546544</v>
      </c>
      <c r="AE801" s="163">
        <f t="shared" si="77"/>
        <v>1487532.0531492452</v>
      </c>
      <c r="AF801" s="163">
        <f t="shared" si="73"/>
        <v>5372.7561945907037</v>
      </c>
      <c r="AH801" s="165">
        <f t="shared" si="74"/>
        <v>0</v>
      </c>
      <c r="AI801" s="165">
        <f t="shared" si="75"/>
        <v>1</v>
      </c>
      <c r="AJ801" s="165">
        <f t="shared" si="76"/>
        <v>1</v>
      </c>
    </row>
    <row r="802" spans="1:36" x14ac:dyDescent="0.25">
      <c r="A802" s="47">
        <v>797</v>
      </c>
      <c r="C802" s="100">
        <v>5.8346697826040517E-3</v>
      </c>
      <c r="D802" s="100">
        <v>9.8651965859114475E-3</v>
      </c>
      <c r="E802" s="100">
        <v>2.6939693058355179E-5</v>
      </c>
      <c r="F802" s="100">
        <v>0</v>
      </c>
      <c r="G802" s="100">
        <v>0.04</v>
      </c>
      <c r="H802" s="100">
        <v>3.7417663718882443E-2</v>
      </c>
      <c r="I802" s="100">
        <v>2.5496231708073913E-2</v>
      </c>
      <c r="J802" s="100">
        <v>7.1214038276825598E-3</v>
      </c>
      <c r="K802" s="100">
        <v>5.7682820038231775E-3</v>
      </c>
      <c r="L802" s="148">
        <v>92.438280187714923</v>
      </c>
      <c r="M802" s="148">
        <v>120</v>
      </c>
      <c r="N802" s="148">
        <v>548</v>
      </c>
      <c r="O802" s="148">
        <v>9132</v>
      </c>
      <c r="P802" s="148">
        <v>100</v>
      </c>
      <c r="Q802" s="148">
        <v>25</v>
      </c>
      <c r="R802" s="100">
        <v>0.83767925861380421</v>
      </c>
      <c r="S802" s="100">
        <v>0.10702369639477434</v>
      </c>
      <c r="T802" s="100">
        <v>0.3439611424621567</v>
      </c>
      <c r="U802" s="100">
        <v>1.5105462508898414E-3</v>
      </c>
      <c r="W802" s="148">
        <v>14.384111501616337</v>
      </c>
      <c r="X802" s="149">
        <v>502.79541155344532</v>
      </c>
      <c r="Y802" s="149">
        <v>14.416301482921881</v>
      </c>
      <c r="Z802" s="149">
        <v>604.5312646529859</v>
      </c>
      <c r="AA802" s="149">
        <v>3.218998130554418E-2</v>
      </c>
      <c r="AB802" s="149">
        <v>101.73585309954058</v>
      </c>
      <c r="AD802" s="163">
        <f t="shared" si="72"/>
        <v>1437908.3547500803</v>
      </c>
      <c r="AE802" s="163">
        <f t="shared" si="77"/>
        <v>1441025.6170275351</v>
      </c>
      <c r="AF802" s="163">
        <f t="shared" si="73"/>
        <v>3117.2622774548772</v>
      </c>
      <c r="AH802" s="165">
        <f t="shared" si="74"/>
        <v>0</v>
      </c>
      <c r="AI802" s="165">
        <f t="shared" si="75"/>
        <v>1</v>
      </c>
      <c r="AJ802" s="165">
        <f t="shared" si="76"/>
        <v>1</v>
      </c>
    </row>
    <row r="803" spans="1:36" x14ac:dyDescent="0.25">
      <c r="A803" s="47">
        <v>798</v>
      </c>
      <c r="C803" s="100">
        <v>4.7198020073451362E-3</v>
      </c>
      <c r="D803" s="100">
        <v>1.1216157014603238E-2</v>
      </c>
      <c r="E803" s="100">
        <v>2.1260869671801963E-4</v>
      </c>
      <c r="F803" s="100">
        <v>0</v>
      </c>
      <c r="G803" s="100">
        <v>0.04</v>
      </c>
      <c r="H803" s="100">
        <v>3.7417663718882443E-2</v>
      </c>
      <c r="I803" s="100">
        <v>2.5496231708073913E-2</v>
      </c>
      <c r="J803" s="100">
        <v>7.1214038276825598E-3</v>
      </c>
      <c r="K803" s="100">
        <v>5.7682820038231775E-3</v>
      </c>
      <c r="L803" s="148">
        <v>92.438280187714923</v>
      </c>
      <c r="M803" s="148">
        <v>120</v>
      </c>
      <c r="N803" s="148">
        <v>548</v>
      </c>
      <c r="O803" s="148">
        <v>9132</v>
      </c>
      <c r="P803" s="148">
        <v>100</v>
      </c>
      <c r="Q803" s="148">
        <v>25</v>
      </c>
      <c r="R803" s="100">
        <v>0.34931795290463397</v>
      </c>
      <c r="S803" s="100">
        <v>3.17858864251174E-3</v>
      </c>
      <c r="T803" s="100">
        <v>0.20136068571960891</v>
      </c>
      <c r="U803" s="100">
        <v>0.45056776835728096</v>
      </c>
      <c r="W803" s="148">
        <v>14.565808086001912</v>
      </c>
      <c r="X803" s="149">
        <v>468.08618271097475</v>
      </c>
      <c r="Y803" s="149">
        <v>14.601234862811408</v>
      </c>
      <c r="Z803" s="149">
        <v>593.55792806419117</v>
      </c>
      <c r="AA803" s="149">
        <v>3.5426776809496019E-2</v>
      </c>
      <c r="AB803" s="149">
        <v>125.47174535321642</v>
      </c>
      <c r="AD803" s="163">
        <f t="shared" si="72"/>
        <v>1456112.7224174803</v>
      </c>
      <c r="AE803" s="163">
        <f t="shared" si="77"/>
        <v>1459529.9283530766</v>
      </c>
      <c r="AF803" s="163">
        <f t="shared" si="73"/>
        <v>3417.2059355963856</v>
      </c>
      <c r="AH803" s="165">
        <f t="shared" si="74"/>
        <v>0</v>
      </c>
      <c r="AI803" s="165">
        <f t="shared" si="75"/>
        <v>1</v>
      </c>
      <c r="AJ803" s="165">
        <f t="shared" si="76"/>
        <v>1</v>
      </c>
    </row>
    <row r="804" spans="1:36" x14ac:dyDescent="0.25">
      <c r="A804" s="47">
        <v>799</v>
      </c>
      <c r="C804" s="100">
        <v>4.6698490526020158E-3</v>
      </c>
      <c r="D804" s="100">
        <v>1.2542737911917734E-2</v>
      </c>
      <c r="E804" s="100">
        <v>2.8574467400409723E-6</v>
      </c>
      <c r="F804" s="100">
        <v>0</v>
      </c>
      <c r="G804" s="100">
        <v>0.04</v>
      </c>
      <c r="H804" s="100">
        <v>3.7417663718882443E-2</v>
      </c>
      <c r="I804" s="100">
        <v>2.5496231708073913E-2</v>
      </c>
      <c r="J804" s="100">
        <v>7.1214038276825598E-3</v>
      </c>
      <c r="K804" s="100">
        <v>5.7682820038231775E-3</v>
      </c>
      <c r="L804" s="148">
        <v>92.438280187714923</v>
      </c>
      <c r="M804" s="148">
        <v>120</v>
      </c>
      <c r="N804" s="148">
        <v>548</v>
      </c>
      <c r="O804" s="148">
        <v>9132</v>
      </c>
      <c r="P804" s="148">
        <v>100</v>
      </c>
      <c r="Q804" s="148">
        <v>25</v>
      </c>
      <c r="R804" s="100">
        <v>0.52397666107616325</v>
      </c>
      <c r="S804" s="100">
        <v>0.4788820791915529</v>
      </c>
      <c r="T804" s="100">
        <v>2.6587742928127839E-2</v>
      </c>
      <c r="U804" s="100">
        <v>4.9765528320922002E-3</v>
      </c>
      <c r="W804" s="148">
        <v>14.928797153737996</v>
      </c>
      <c r="X804" s="149">
        <v>499.17920204715227</v>
      </c>
      <c r="Y804" s="149">
        <v>14.969000712829756</v>
      </c>
      <c r="Z804" s="149">
        <v>617.08904202070084</v>
      </c>
      <c r="AA804" s="149">
        <v>4.0203559091759544E-2</v>
      </c>
      <c r="AB804" s="149">
        <v>117.90983997354857</v>
      </c>
      <c r="AD804" s="163">
        <f t="shared" si="72"/>
        <v>1492380.5361717525</v>
      </c>
      <c r="AE804" s="163">
        <f t="shared" si="77"/>
        <v>1496282.9822409549</v>
      </c>
      <c r="AF804" s="163">
        <f t="shared" si="73"/>
        <v>3902.4460692024059</v>
      </c>
      <c r="AH804" s="165">
        <f t="shared" si="74"/>
        <v>0</v>
      </c>
      <c r="AI804" s="165">
        <f t="shared" si="75"/>
        <v>1</v>
      </c>
      <c r="AJ804" s="165">
        <f t="shared" si="76"/>
        <v>1</v>
      </c>
    </row>
    <row r="805" spans="1:36" x14ac:dyDescent="0.25">
      <c r="A805" s="47">
        <v>800</v>
      </c>
      <c r="C805" s="100">
        <v>4.7724357043718961E-3</v>
      </c>
      <c r="D805" s="100">
        <v>1.1697369260285972E-2</v>
      </c>
      <c r="E805" s="100">
        <v>1.7963411283961062E-4</v>
      </c>
      <c r="F805" s="100">
        <v>0</v>
      </c>
      <c r="G805" s="100">
        <v>0.04</v>
      </c>
      <c r="H805" s="100">
        <v>3.7417663718882443E-2</v>
      </c>
      <c r="I805" s="100">
        <v>2.5496231708073913E-2</v>
      </c>
      <c r="J805" s="100">
        <v>7.1214038276825598E-3</v>
      </c>
      <c r="K805" s="100">
        <v>5.7682820038231775E-3</v>
      </c>
      <c r="L805" s="148">
        <v>92.438280187714923</v>
      </c>
      <c r="M805" s="148">
        <v>120</v>
      </c>
      <c r="N805" s="148">
        <v>548</v>
      </c>
      <c r="O805" s="148">
        <v>9132</v>
      </c>
      <c r="P805" s="148">
        <v>100</v>
      </c>
      <c r="Q805" s="148">
        <v>25</v>
      </c>
      <c r="R805" s="100">
        <v>0.58804504816664216</v>
      </c>
      <c r="S805" s="100">
        <v>0.38924428331301669</v>
      </c>
      <c r="T805" s="100">
        <v>3.0978551904868873E-5</v>
      </c>
      <c r="U805" s="100">
        <v>3.8540135076103802E-6</v>
      </c>
      <c r="W805" s="148">
        <v>15.38888070762269</v>
      </c>
      <c r="X805" s="149">
        <v>513.58665923494414</v>
      </c>
      <c r="Y805" s="149">
        <v>15.4367821661224</v>
      </c>
      <c r="Z805" s="149">
        <v>604.89745597085755</v>
      </c>
      <c r="AA805" s="149">
        <v>4.7901458499710614E-2</v>
      </c>
      <c r="AB805" s="149">
        <v>91.310796735913414</v>
      </c>
      <c r="AD805" s="163">
        <f t="shared" si="72"/>
        <v>1538374.484103034</v>
      </c>
      <c r="AE805" s="163">
        <f t="shared" si="77"/>
        <v>1543073.3191562693</v>
      </c>
      <c r="AF805" s="163">
        <f t="shared" si="73"/>
        <v>4698.8350532351478</v>
      </c>
      <c r="AH805" s="165">
        <f t="shared" si="74"/>
        <v>0</v>
      </c>
      <c r="AI805" s="165">
        <f t="shared" si="75"/>
        <v>1</v>
      </c>
      <c r="AJ805" s="165">
        <f t="shared" si="76"/>
        <v>1</v>
      </c>
    </row>
    <row r="806" spans="1:36" x14ac:dyDescent="0.25">
      <c r="A806" s="47">
        <v>801</v>
      </c>
      <c r="C806" s="100">
        <v>3.5453999036675109E-3</v>
      </c>
      <c r="D806" s="100">
        <v>1.0880659406865103E-2</v>
      </c>
      <c r="E806" s="100">
        <v>9.5193031439011477E-5</v>
      </c>
      <c r="F806" s="100">
        <v>0</v>
      </c>
      <c r="G806" s="100">
        <v>0.04</v>
      </c>
      <c r="H806" s="100">
        <v>3.7417663718882443E-2</v>
      </c>
      <c r="I806" s="100">
        <v>2.5496231708073913E-2</v>
      </c>
      <c r="J806" s="100">
        <v>7.1214038276825598E-3</v>
      </c>
      <c r="K806" s="100">
        <v>5.7682820038231775E-3</v>
      </c>
      <c r="L806" s="148">
        <v>92.438280187714923</v>
      </c>
      <c r="M806" s="148">
        <v>120</v>
      </c>
      <c r="N806" s="148">
        <v>548</v>
      </c>
      <c r="O806" s="148">
        <v>9132</v>
      </c>
      <c r="P806" s="148">
        <v>100</v>
      </c>
      <c r="Q806" s="148">
        <v>25</v>
      </c>
      <c r="R806" s="100">
        <v>0.38584807954257933</v>
      </c>
      <c r="S806" s="100">
        <v>6.7646164545610635E-3</v>
      </c>
      <c r="T806" s="100">
        <v>0.19322707857143431</v>
      </c>
      <c r="U806" s="100">
        <v>0.97807469492211707</v>
      </c>
      <c r="W806" s="148">
        <v>14.060278567061362</v>
      </c>
      <c r="X806" s="149">
        <v>549.8668921372556</v>
      </c>
      <c r="Y806" s="149">
        <v>14.097099255260773</v>
      </c>
      <c r="Z806" s="149">
        <v>616.90634070595797</v>
      </c>
      <c r="AA806" s="149">
        <v>3.6820688199410867E-2</v>
      </c>
      <c r="AB806" s="149">
        <v>67.039448568702369</v>
      </c>
      <c r="AD806" s="163">
        <f t="shared" si="72"/>
        <v>1405477.9898139988</v>
      </c>
      <c r="AE806" s="163">
        <f t="shared" si="77"/>
        <v>1409093.0191853712</v>
      </c>
      <c r="AF806" s="163">
        <f t="shared" si="73"/>
        <v>3615.029371372384</v>
      </c>
      <c r="AH806" s="165">
        <f t="shared" si="74"/>
        <v>0</v>
      </c>
      <c r="AI806" s="165">
        <f t="shared" si="75"/>
        <v>1</v>
      </c>
      <c r="AJ806" s="165">
        <f t="shared" si="76"/>
        <v>1</v>
      </c>
    </row>
    <row r="807" spans="1:36" x14ac:dyDescent="0.25">
      <c r="A807" s="47">
        <v>802</v>
      </c>
      <c r="C807" s="100">
        <v>4.5729595639222003E-3</v>
      </c>
      <c r="D807" s="100">
        <v>7.9546965472922174E-3</v>
      </c>
      <c r="E807" s="100">
        <v>1.3179896909143451E-4</v>
      </c>
      <c r="F807" s="100">
        <v>0</v>
      </c>
      <c r="G807" s="100">
        <v>0.04</v>
      </c>
      <c r="H807" s="100">
        <v>3.7417663718882443E-2</v>
      </c>
      <c r="I807" s="100">
        <v>2.5496231708073913E-2</v>
      </c>
      <c r="J807" s="100">
        <v>7.1214038276825598E-3</v>
      </c>
      <c r="K807" s="100">
        <v>5.7682820038231775E-3</v>
      </c>
      <c r="L807" s="148">
        <v>92.438280187714923</v>
      </c>
      <c r="M807" s="148">
        <v>120</v>
      </c>
      <c r="N807" s="148">
        <v>548</v>
      </c>
      <c r="O807" s="148">
        <v>9132</v>
      </c>
      <c r="P807" s="148">
        <v>100</v>
      </c>
      <c r="Q807" s="148">
        <v>25</v>
      </c>
      <c r="R807" s="100">
        <v>0.6840909793169625</v>
      </c>
      <c r="S807" s="100">
        <v>3.0801654218382837E-2</v>
      </c>
      <c r="T807" s="100">
        <v>0.65627471344776944</v>
      </c>
      <c r="U807" s="100">
        <v>5.8460953368363938E-3</v>
      </c>
      <c r="W807" s="148">
        <v>14.879349952970861</v>
      </c>
      <c r="X807" s="149">
        <v>510.77093201557631</v>
      </c>
      <c r="Y807" s="149">
        <v>14.90276129400401</v>
      </c>
      <c r="Z807" s="149">
        <v>615.61452341473841</v>
      </c>
      <c r="AA807" s="149">
        <v>2.3411341033149569E-2</v>
      </c>
      <c r="AB807" s="149">
        <v>104.84359139916211</v>
      </c>
      <c r="AD807" s="163">
        <f t="shared" si="72"/>
        <v>1487424.2243650707</v>
      </c>
      <c r="AE807" s="163">
        <f t="shared" si="77"/>
        <v>1489660.5148769864</v>
      </c>
      <c r="AF807" s="163">
        <f t="shared" si="73"/>
        <v>2236.2905119157949</v>
      </c>
      <c r="AH807" s="165">
        <f t="shared" si="74"/>
        <v>0</v>
      </c>
      <c r="AI807" s="165">
        <f t="shared" si="75"/>
        <v>1</v>
      </c>
      <c r="AJ807" s="165">
        <f t="shared" si="76"/>
        <v>1</v>
      </c>
    </row>
    <row r="808" spans="1:36" x14ac:dyDescent="0.25">
      <c r="A808" s="47">
        <v>803</v>
      </c>
      <c r="C808" s="100">
        <v>5.0760308543304116E-3</v>
      </c>
      <c r="D808" s="100">
        <v>1.2772100067114711E-2</v>
      </c>
      <c r="E808" s="100">
        <v>5.8999718609047683E-5</v>
      </c>
      <c r="F808" s="100">
        <v>0</v>
      </c>
      <c r="G808" s="100">
        <v>0.04</v>
      </c>
      <c r="H808" s="100">
        <v>3.7417663718882443E-2</v>
      </c>
      <c r="I808" s="100">
        <v>2.5496231708073913E-2</v>
      </c>
      <c r="J808" s="100">
        <v>7.1214038276825598E-3</v>
      </c>
      <c r="K808" s="100">
        <v>5.7682820038231775E-3</v>
      </c>
      <c r="L808" s="148">
        <v>92.438280187714923</v>
      </c>
      <c r="M808" s="148">
        <v>120</v>
      </c>
      <c r="N808" s="148">
        <v>548</v>
      </c>
      <c r="O808" s="148">
        <v>9132</v>
      </c>
      <c r="P808" s="148">
        <v>100</v>
      </c>
      <c r="Q808" s="148">
        <v>25</v>
      </c>
      <c r="R808" s="100">
        <v>0.91146933723483314</v>
      </c>
      <c r="S808" s="100">
        <v>6.3281047155105657E-2</v>
      </c>
      <c r="T808" s="100">
        <v>0.18484630555147574</v>
      </c>
      <c r="U808" s="100">
        <v>9.8702492651047639E-3</v>
      </c>
      <c r="W808" s="148">
        <v>13.896284408448285</v>
      </c>
      <c r="X808" s="149">
        <v>681.69444011795463</v>
      </c>
      <c r="Y808" s="149">
        <v>13.928285382898576</v>
      </c>
      <c r="Z808" s="149">
        <v>697.85952832791327</v>
      </c>
      <c r="AA808" s="149">
        <v>3.2000974450291153E-2</v>
      </c>
      <c r="AB808" s="149">
        <v>16.16508820995864</v>
      </c>
      <c r="AD808" s="163">
        <f t="shared" si="72"/>
        <v>1388946.7464047105</v>
      </c>
      <c r="AE808" s="163">
        <f t="shared" si="77"/>
        <v>1392130.6787615297</v>
      </c>
      <c r="AF808" s="163">
        <f t="shared" si="73"/>
        <v>3183.9323568191567</v>
      </c>
      <c r="AH808" s="165">
        <f t="shared" si="74"/>
        <v>0</v>
      </c>
      <c r="AI808" s="165">
        <f t="shared" si="75"/>
        <v>1</v>
      </c>
      <c r="AJ808" s="165">
        <f t="shared" si="76"/>
        <v>1</v>
      </c>
    </row>
    <row r="809" spans="1:36" x14ac:dyDescent="0.25">
      <c r="A809" s="47">
        <v>804</v>
      </c>
      <c r="C809" s="100">
        <v>2.9389825866148783E-3</v>
      </c>
      <c r="D809" s="100">
        <v>1.1298125353691941E-2</v>
      </c>
      <c r="E809" s="100">
        <v>8.9997447249903717E-6</v>
      </c>
      <c r="F809" s="100">
        <v>0</v>
      </c>
      <c r="G809" s="100">
        <v>0.04</v>
      </c>
      <c r="H809" s="100">
        <v>3.7417663718882443E-2</v>
      </c>
      <c r="I809" s="100">
        <v>2.5496231708073913E-2</v>
      </c>
      <c r="J809" s="100">
        <v>7.1214038276825598E-3</v>
      </c>
      <c r="K809" s="100">
        <v>5.7682820038231775E-3</v>
      </c>
      <c r="L809" s="148">
        <v>92.438280187714923</v>
      </c>
      <c r="M809" s="148">
        <v>120</v>
      </c>
      <c r="N809" s="148">
        <v>548</v>
      </c>
      <c r="O809" s="148">
        <v>9132</v>
      </c>
      <c r="P809" s="148">
        <v>100</v>
      </c>
      <c r="Q809" s="148">
        <v>25</v>
      </c>
      <c r="R809" s="100">
        <v>0.41861076409248327</v>
      </c>
      <c r="S809" s="100">
        <v>0.5491662497256472</v>
      </c>
      <c r="T809" s="100">
        <v>5.3133739717049294E-2</v>
      </c>
      <c r="U809" s="100">
        <v>0.98643443784009799</v>
      </c>
      <c r="W809" s="148">
        <v>14.288646455871808</v>
      </c>
      <c r="X809" s="149">
        <v>536.97647347749432</v>
      </c>
      <c r="Y809" s="149">
        <v>14.330239138156097</v>
      </c>
      <c r="Z809" s="149">
        <v>596.19998523101219</v>
      </c>
      <c r="AA809" s="149">
        <v>4.159268228428914E-2</v>
      </c>
      <c r="AB809" s="149">
        <v>59.223511753517869</v>
      </c>
      <c r="AD809" s="163">
        <f t="shared" si="72"/>
        <v>1428327.6691137033</v>
      </c>
      <c r="AE809" s="163">
        <f t="shared" si="77"/>
        <v>1432427.7138303786</v>
      </c>
      <c r="AF809" s="163">
        <f t="shared" si="73"/>
        <v>4100.0447166753966</v>
      </c>
      <c r="AH809" s="165">
        <f t="shared" si="74"/>
        <v>0</v>
      </c>
      <c r="AI809" s="165">
        <f t="shared" si="75"/>
        <v>1</v>
      </c>
      <c r="AJ809" s="165">
        <f t="shared" si="76"/>
        <v>1</v>
      </c>
    </row>
    <row r="810" spans="1:36" x14ac:dyDescent="0.25">
      <c r="A810" s="47">
        <v>805</v>
      </c>
      <c r="C810" s="100">
        <v>4.130310528120712E-3</v>
      </c>
      <c r="D810" s="100">
        <v>1.1838925953617796E-2</v>
      </c>
      <c r="E810" s="100">
        <v>1.3218853194498037E-6</v>
      </c>
      <c r="F810" s="100">
        <v>0</v>
      </c>
      <c r="G810" s="100">
        <v>0.04</v>
      </c>
      <c r="H810" s="100">
        <v>3.7417663718882443E-2</v>
      </c>
      <c r="I810" s="100">
        <v>2.5496231708073913E-2</v>
      </c>
      <c r="J810" s="100">
        <v>7.1214038276825598E-3</v>
      </c>
      <c r="K810" s="100">
        <v>5.7682820038231775E-3</v>
      </c>
      <c r="L810" s="148">
        <v>92.438280187714923</v>
      </c>
      <c r="M810" s="148">
        <v>120</v>
      </c>
      <c r="N810" s="148">
        <v>548</v>
      </c>
      <c r="O810" s="148">
        <v>9132</v>
      </c>
      <c r="P810" s="148">
        <v>100</v>
      </c>
      <c r="Q810" s="148">
        <v>25</v>
      </c>
      <c r="R810" s="100">
        <v>0.63093174774292804</v>
      </c>
      <c r="S810" s="100">
        <v>0.40690018661557725</v>
      </c>
      <c r="T810" s="100">
        <v>0.72733478922156825</v>
      </c>
      <c r="U810" s="100">
        <v>1.7116417442039763E-3</v>
      </c>
      <c r="W810" s="148">
        <v>14.905541452396513</v>
      </c>
      <c r="X810" s="149">
        <v>472.77422271314362</v>
      </c>
      <c r="Y810" s="149">
        <v>14.957684379322666</v>
      </c>
      <c r="Z810" s="149">
        <v>603.56279299765572</v>
      </c>
      <c r="AA810" s="149">
        <v>5.2142926926153521E-2</v>
      </c>
      <c r="AB810" s="149">
        <v>130.7885702845121</v>
      </c>
      <c r="AD810" s="163">
        <f t="shared" si="72"/>
        <v>1490081.371016938</v>
      </c>
      <c r="AE810" s="163">
        <f t="shared" si="77"/>
        <v>1495164.875139269</v>
      </c>
      <c r="AF810" s="163">
        <f t="shared" si="73"/>
        <v>5083.5041223308399</v>
      </c>
      <c r="AH810" s="165">
        <f t="shared" si="74"/>
        <v>0</v>
      </c>
      <c r="AI810" s="165">
        <f t="shared" si="75"/>
        <v>1</v>
      </c>
      <c r="AJ810" s="165">
        <f t="shared" si="76"/>
        <v>1</v>
      </c>
    </row>
    <row r="811" spans="1:36" x14ac:dyDescent="0.25">
      <c r="A811" s="47">
        <v>806</v>
      </c>
      <c r="C811" s="100">
        <v>4.478041899906764E-3</v>
      </c>
      <c r="D811" s="100">
        <v>1.0438925157012812E-2</v>
      </c>
      <c r="E811" s="100">
        <v>3.6131126902083643E-4</v>
      </c>
      <c r="F811" s="100">
        <v>0</v>
      </c>
      <c r="G811" s="100">
        <v>0.04</v>
      </c>
      <c r="H811" s="100">
        <v>3.7417663718882443E-2</v>
      </c>
      <c r="I811" s="100">
        <v>2.5496231708073913E-2</v>
      </c>
      <c r="J811" s="100">
        <v>7.1214038276825598E-3</v>
      </c>
      <c r="K811" s="100">
        <v>5.7682820038231775E-3</v>
      </c>
      <c r="L811" s="148">
        <v>92.438280187714923</v>
      </c>
      <c r="M811" s="148">
        <v>120</v>
      </c>
      <c r="N811" s="148">
        <v>548</v>
      </c>
      <c r="O811" s="148">
        <v>9132</v>
      </c>
      <c r="P811" s="148">
        <v>100</v>
      </c>
      <c r="Q811" s="148">
        <v>25</v>
      </c>
      <c r="R811" s="100">
        <v>0.90166505437757238</v>
      </c>
      <c r="S811" s="100">
        <v>0.38008763330363204</v>
      </c>
      <c r="T811" s="100">
        <v>1.7176458314434772E-2</v>
      </c>
      <c r="U811" s="100">
        <v>0.78845236580724354</v>
      </c>
      <c r="W811" s="148">
        <v>14.682772032049234</v>
      </c>
      <c r="X811" s="149">
        <v>529.34950695389693</v>
      </c>
      <c r="Y811" s="149">
        <v>14.733581305652031</v>
      </c>
      <c r="Z811" s="149">
        <v>626.18050964857525</v>
      </c>
      <c r="AA811" s="149">
        <v>5.0809273602796523E-2</v>
      </c>
      <c r="AB811" s="149">
        <v>96.831002694678318</v>
      </c>
      <c r="AD811" s="163">
        <f t="shared" si="72"/>
        <v>1467747.8536979696</v>
      </c>
      <c r="AE811" s="163">
        <f t="shared" si="77"/>
        <v>1472731.9500555545</v>
      </c>
      <c r="AF811" s="163">
        <f t="shared" si="73"/>
        <v>4984.0963575849737</v>
      </c>
      <c r="AH811" s="165">
        <f t="shared" si="74"/>
        <v>0</v>
      </c>
      <c r="AI811" s="165">
        <f t="shared" si="75"/>
        <v>1</v>
      </c>
      <c r="AJ811" s="165">
        <f t="shared" si="76"/>
        <v>1</v>
      </c>
    </row>
    <row r="812" spans="1:36" x14ac:dyDescent="0.25">
      <c r="A812" s="47">
        <v>807</v>
      </c>
      <c r="C812" s="100">
        <v>2.927205443193635E-3</v>
      </c>
      <c r="D812" s="100">
        <v>1.1396843100074631E-2</v>
      </c>
      <c r="E812" s="100">
        <v>2.9817699545007359E-5</v>
      </c>
      <c r="F812" s="100">
        <v>0</v>
      </c>
      <c r="G812" s="100">
        <v>0.04</v>
      </c>
      <c r="H812" s="100">
        <v>3.7417663718882443E-2</v>
      </c>
      <c r="I812" s="100">
        <v>2.5496231708073913E-2</v>
      </c>
      <c r="J812" s="100">
        <v>7.1214038276825598E-3</v>
      </c>
      <c r="K812" s="100">
        <v>5.7682820038231775E-3</v>
      </c>
      <c r="L812" s="148">
        <v>92.438280187714923</v>
      </c>
      <c r="M812" s="148">
        <v>120</v>
      </c>
      <c r="N812" s="148">
        <v>548</v>
      </c>
      <c r="O812" s="148">
        <v>9132</v>
      </c>
      <c r="P812" s="148">
        <v>100</v>
      </c>
      <c r="Q812" s="148">
        <v>25</v>
      </c>
      <c r="R812" s="100">
        <v>0.55777395194287804</v>
      </c>
      <c r="S812" s="100">
        <v>0.97190605066421476</v>
      </c>
      <c r="T812" s="100">
        <v>0.99158463211767267</v>
      </c>
      <c r="U812" s="100">
        <v>0.1012077832610454</v>
      </c>
      <c r="W812" s="148">
        <v>14.769106824150887</v>
      </c>
      <c r="X812" s="149">
        <v>509.07913725734443</v>
      </c>
      <c r="Y812" s="149">
        <v>14.800600076939647</v>
      </c>
      <c r="Z812" s="149">
        <v>615.93033060260439</v>
      </c>
      <c r="AA812" s="149">
        <v>3.1493252788759918E-2</v>
      </c>
      <c r="AB812" s="149">
        <v>106.85119334525996</v>
      </c>
      <c r="AD812" s="163">
        <f t="shared" si="72"/>
        <v>1476401.6032778313</v>
      </c>
      <c r="AE812" s="163">
        <f t="shared" si="77"/>
        <v>1479444.0773633621</v>
      </c>
      <c r="AF812" s="163">
        <f t="shared" si="73"/>
        <v>3042.4740855307318</v>
      </c>
      <c r="AH812" s="165">
        <f t="shared" si="74"/>
        <v>0</v>
      </c>
      <c r="AI812" s="165">
        <f t="shared" si="75"/>
        <v>1</v>
      </c>
      <c r="AJ812" s="165">
        <f t="shared" si="76"/>
        <v>1</v>
      </c>
    </row>
    <row r="813" spans="1:36" x14ac:dyDescent="0.25">
      <c r="A813" s="47">
        <v>808</v>
      </c>
      <c r="C813" s="100">
        <v>6.6514227153640082E-3</v>
      </c>
      <c r="D813" s="100">
        <v>1.4038448791576452E-2</v>
      </c>
      <c r="E813" s="100">
        <v>1.7218657814599414E-4</v>
      </c>
      <c r="F813" s="100">
        <v>0</v>
      </c>
      <c r="G813" s="100">
        <v>0.04</v>
      </c>
      <c r="H813" s="100">
        <v>3.7417663718882443E-2</v>
      </c>
      <c r="I813" s="100">
        <v>2.5496231708073913E-2</v>
      </c>
      <c r="J813" s="100">
        <v>7.1214038276825598E-3</v>
      </c>
      <c r="K813" s="100">
        <v>5.7682820038231775E-3</v>
      </c>
      <c r="L813" s="148">
        <v>92.438280187714923</v>
      </c>
      <c r="M813" s="148">
        <v>120</v>
      </c>
      <c r="N813" s="148">
        <v>548</v>
      </c>
      <c r="O813" s="148">
        <v>9132</v>
      </c>
      <c r="P813" s="148">
        <v>100</v>
      </c>
      <c r="Q813" s="148">
        <v>25</v>
      </c>
      <c r="R813" s="100">
        <v>0.81659741534603991</v>
      </c>
      <c r="S813" s="100">
        <v>0.99659406163081288</v>
      </c>
      <c r="T813" s="100">
        <v>0.33202523848765109</v>
      </c>
      <c r="U813" s="100">
        <v>0.80257928582802296</v>
      </c>
      <c r="W813" s="148">
        <v>13.967025226984568</v>
      </c>
      <c r="X813" s="149">
        <v>520.93162490253121</v>
      </c>
      <c r="Y813" s="149">
        <v>13.99031422218885</v>
      </c>
      <c r="Z813" s="149">
        <v>620.06916706508582</v>
      </c>
      <c r="AA813" s="149">
        <v>2.3288995204282514E-2</v>
      </c>
      <c r="AB813" s="149">
        <v>99.13754216255461</v>
      </c>
      <c r="AD813" s="163">
        <f t="shared" si="72"/>
        <v>1396181.591073554</v>
      </c>
      <c r="AE813" s="163">
        <f t="shared" si="77"/>
        <v>1398411.3530518198</v>
      </c>
      <c r="AF813" s="163">
        <f t="shared" si="73"/>
        <v>2229.7619782656966</v>
      </c>
      <c r="AH813" s="165">
        <f t="shared" si="74"/>
        <v>0</v>
      </c>
      <c r="AI813" s="165">
        <f t="shared" si="75"/>
        <v>1</v>
      </c>
      <c r="AJ813" s="165">
        <f t="shared" si="76"/>
        <v>1</v>
      </c>
    </row>
    <row r="814" spans="1:36" x14ac:dyDescent="0.25">
      <c r="A814" s="47">
        <v>809</v>
      </c>
      <c r="C814" s="100">
        <v>4.630769804546242E-3</v>
      </c>
      <c r="D814" s="100">
        <v>1.0135174829623774E-2</v>
      </c>
      <c r="E814" s="100">
        <v>3.0220193839876778E-6</v>
      </c>
      <c r="F814" s="100">
        <v>0</v>
      </c>
      <c r="G814" s="100">
        <v>0.04</v>
      </c>
      <c r="H814" s="100">
        <v>3.7417663718882443E-2</v>
      </c>
      <c r="I814" s="100">
        <v>2.5496231708073913E-2</v>
      </c>
      <c r="J814" s="100">
        <v>7.1214038276825598E-3</v>
      </c>
      <c r="K814" s="100">
        <v>5.7682820038231775E-3</v>
      </c>
      <c r="L814" s="148">
        <v>92.438280187714923</v>
      </c>
      <c r="M814" s="148">
        <v>120</v>
      </c>
      <c r="N814" s="148">
        <v>548</v>
      </c>
      <c r="O814" s="148">
        <v>9132</v>
      </c>
      <c r="P814" s="148">
        <v>100</v>
      </c>
      <c r="Q814" s="148">
        <v>25</v>
      </c>
      <c r="R814" s="100">
        <v>0.59330651824585223</v>
      </c>
      <c r="S814" s="100">
        <v>3.1021361893222719E-2</v>
      </c>
      <c r="T814" s="100">
        <v>0.47598380767474868</v>
      </c>
      <c r="U814" s="100">
        <v>0.88267115171770727</v>
      </c>
      <c r="W814" s="148">
        <v>14.62581681065503</v>
      </c>
      <c r="X814" s="149">
        <v>505.97942985914841</v>
      </c>
      <c r="Y814" s="149">
        <v>14.657057591930819</v>
      </c>
      <c r="Z814" s="149">
        <v>604.38506832610108</v>
      </c>
      <c r="AA814" s="149">
        <v>3.1240781275789331E-2</v>
      </c>
      <c r="AB814" s="149">
        <v>98.405638466952666</v>
      </c>
      <c r="AD814" s="163">
        <f t="shared" si="72"/>
        <v>1462075.7016356438</v>
      </c>
      <c r="AE814" s="163">
        <f t="shared" si="77"/>
        <v>1465101.3741247559</v>
      </c>
      <c r="AF814" s="163">
        <f t="shared" si="73"/>
        <v>3025.6724891119807</v>
      </c>
      <c r="AH814" s="165">
        <f t="shared" si="74"/>
        <v>0</v>
      </c>
      <c r="AI814" s="165">
        <f t="shared" si="75"/>
        <v>1</v>
      </c>
      <c r="AJ814" s="165">
        <f t="shared" si="76"/>
        <v>1</v>
      </c>
    </row>
    <row r="815" spans="1:36" x14ac:dyDescent="0.25">
      <c r="A815" s="47">
        <v>810</v>
      </c>
      <c r="C815" s="100">
        <v>5.4083173570765716E-3</v>
      </c>
      <c r="D815" s="100">
        <v>1.070859040606908E-2</v>
      </c>
      <c r="E815" s="100">
        <v>1.2669855676072928E-4</v>
      </c>
      <c r="F815" s="100">
        <v>0</v>
      </c>
      <c r="G815" s="100">
        <v>0.04</v>
      </c>
      <c r="H815" s="100">
        <v>3.7417663718882443E-2</v>
      </c>
      <c r="I815" s="100">
        <v>2.5496231708073913E-2</v>
      </c>
      <c r="J815" s="100">
        <v>7.1214038276825598E-3</v>
      </c>
      <c r="K815" s="100">
        <v>5.7682820038231775E-3</v>
      </c>
      <c r="L815" s="148">
        <v>92.438280187714923</v>
      </c>
      <c r="M815" s="148">
        <v>120</v>
      </c>
      <c r="N815" s="148">
        <v>548</v>
      </c>
      <c r="O815" s="148">
        <v>9132</v>
      </c>
      <c r="P815" s="148">
        <v>100</v>
      </c>
      <c r="Q815" s="148">
        <v>25</v>
      </c>
      <c r="R815" s="100">
        <v>0.33116276674208295</v>
      </c>
      <c r="S815" s="100">
        <v>0.20530977654946511</v>
      </c>
      <c r="T815" s="100">
        <v>0.85843504936581194</v>
      </c>
      <c r="U815" s="100">
        <v>0.5978330935323708</v>
      </c>
      <c r="W815" s="148">
        <v>14.087589415858771</v>
      </c>
      <c r="X815" s="149">
        <v>472.4826258203189</v>
      </c>
      <c r="Y815" s="149">
        <v>14.105819923371971</v>
      </c>
      <c r="Z815" s="149">
        <v>619.33396951352654</v>
      </c>
      <c r="AA815" s="149">
        <v>1.8230507513200322E-2</v>
      </c>
      <c r="AB815" s="149">
        <v>146.85134369320764</v>
      </c>
      <c r="AD815" s="163">
        <f t="shared" si="72"/>
        <v>1408286.4589600568</v>
      </c>
      <c r="AE815" s="163">
        <f t="shared" si="77"/>
        <v>1409962.6583676836</v>
      </c>
      <c r="AF815" s="163">
        <f t="shared" si="73"/>
        <v>1676.1994076268247</v>
      </c>
      <c r="AH815" s="165">
        <f t="shared" si="74"/>
        <v>0</v>
      </c>
      <c r="AI815" s="165">
        <f t="shared" si="75"/>
        <v>1</v>
      </c>
      <c r="AJ815" s="165">
        <f t="shared" si="76"/>
        <v>1</v>
      </c>
    </row>
    <row r="816" spans="1:36" x14ac:dyDescent="0.25">
      <c r="A816" s="47">
        <v>811</v>
      </c>
      <c r="C816" s="100">
        <v>7.2340339345147164E-3</v>
      </c>
      <c r="D816" s="100">
        <v>1.3043642950657519E-2</v>
      </c>
      <c r="E816" s="100">
        <v>3.4367603346394401E-7</v>
      </c>
      <c r="F816" s="100">
        <v>0</v>
      </c>
      <c r="G816" s="100">
        <v>0.04</v>
      </c>
      <c r="H816" s="100">
        <v>3.7417663718882443E-2</v>
      </c>
      <c r="I816" s="100">
        <v>2.5496231708073913E-2</v>
      </c>
      <c r="J816" s="100">
        <v>7.1214038276825598E-3</v>
      </c>
      <c r="K816" s="100">
        <v>5.7682820038231775E-3</v>
      </c>
      <c r="L816" s="148">
        <v>92.438280187714923</v>
      </c>
      <c r="M816" s="148">
        <v>120</v>
      </c>
      <c r="N816" s="148">
        <v>548</v>
      </c>
      <c r="O816" s="148">
        <v>9132</v>
      </c>
      <c r="P816" s="148">
        <v>100</v>
      </c>
      <c r="Q816" s="148">
        <v>25</v>
      </c>
      <c r="R816" s="100">
        <v>0.70179068625926444</v>
      </c>
      <c r="S816" s="100">
        <v>2.0394007595738051E-2</v>
      </c>
      <c r="T816" s="100">
        <v>0.59467181379255452</v>
      </c>
      <c r="U816" s="100">
        <v>1.8339562154233188E-3</v>
      </c>
      <c r="W816" s="148">
        <v>14.328886123695669</v>
      </c>
      <c r="X816" s="149">
        <v>546.60765017087738</v>
      </c>
      <c r="Y816" s="149">
        <v>14.354661206907492</v>
      </c>
      <c r="Z816" s="149">
        <v>610.30785685104422</v>
      </c>
      <c r="AA816" s="149">
        <v>2.5775083211822647E-2</v>
      </c>
      <c r="AB816" s="149">
        <v>63.700206680166843</v>
      </c>
      <c r="AD816" s="163">
        <f t="shared" si="72"/>
        <v>1432342.0047193961</v>
      </c>
      <c r="AE816" s="163">
        <f t="shared" si="77"/>
        <v>1434855.8128338982</v>
      </c>
      <c r="AF816" s="163">
        <f t="shared" si="73"/>
        <v>2513.8081145020979</v>
      </c>
      <c r="AH816" s="165">
        <f t="shared" si="74"/>
        <v>0</v>
      </c>
      <c r="AI816" s="165">
        <f t="shared" si="75"/>
        <v>1</v>
      </c>
      <c r="AJ816" s="165">
        <f t="shared" si="76"/>
        <v>1</v>
      </c>
    </row>
    <row r="817" spans="1:36" x14ac:dyDescent="0.25">
      <c r="A817" s="47">
        <v>812</v>
      </c>
      <c r="C817" s="100">
        <v>5.8408489942928243E-3</v>
      </c>
      <c r="D817" s="100">
        <v>1.1830952270763029E-2</v>
      </c>
      <c r="E817" s="100">
        <v>3.6279382613621941E-5</v>
      </c>
      <c r="F817" s="100">
        <v>0</v>
      </c>
      <c r="G817" s="100">
        <v>0.04</v>
      </c>
      <c r="H817" s="100">
        <v>3.7417663718882443E-2</v>
      </c>
      <c r="I817" s="100">
        <v>2.5496231708073913E-2</v>
      </c>
      <c r="J817" s="100">
        <v>7.1214038276825598E-3</v>
      </c>
      <c r="K817" s="100">
        <v>5.7682820038231775E-3</v>
      </c>
      <c r="L817" s="148">
        <v>92.438280187714923</v>
      </c>
      <c r="M817" s="148">
        <v>120</v>
      </c>
      <c r="N817" s="148">
        <v>548</v>
      </c>
      <c r="O817" s="148">
        <v>9132</v>
      </c>
      <c r="P817" s="148">
        <v>100</v>
      </c>
      <c r="Q817" s="148">
        <v>25</v>
      </c>
      <c r="R817" s="100">
        <v>0.60798399776771095</v>
      </c>
      <c r="S817" s="100">
        <v>0.98044607156086072</v>
      </c>
      <c r="T817" s="100">
        <v>0.99801036950321298</v>
      </c>
      <c r="U817" s="100">
        <v>0.14841762834541605</v>
      </c>
      <c r="W817" s="148">
        <v>14.769890611313846</v>
      </c>
      <c r="X817" s="149">
        <v>480.0905334957888</v>
      </c>
      <c r="Y817" s="149">
        <v>14.808457496864756</v>
      </c>
      <c r="Z817" s="149">
        <v>620.59893573240913</v>
      </c>
      <c r="AA817" s="149">
        <v>3.8566885550910257E-2</v>
      </c>
      <c r="AB817" s="149">
        <v>140.50840223662033</v>
      </c>
      <c r="AD817" s="163">
        <f t="shared" si="72"/>
        <v>1476508.9705978888</v>
      </c>
      <c r="AE817" s="163">
        <f t="shared" si="77"/>
        <v>1480225.1507507432</v>
      </c>
      <c r="AF817" s="163">
        <f t="shared" si="73"/>
        <v>3716.1801528544052</v>
      </c>
      <c r="AH817" s="165">
        <f t="shared" si="74"/>
        <v>0</v>
      </c>
      <c r="AI817" s="165">
        <f t="shared" si="75"/>
        <v>1</v>
      </c>
      <c r="AJ817" s="165">
        <f t="shared" si="76"/>
        <v>1</v>
      </c>
    </row>
    <row r="818" spans="1:36" x14ac:dyDescent="0.25">
      <c r="A818" s="47">
        <v>813</v>
      </c>
      <c r="C818" s="100">
        <v>5.5440647490088146E-3</v>
      </c>
      <c r="D818" s="100">
        <v>8.2484850049845803E-3</v>
      </c>
      <c r="E818" s="100">
        <v>2.5011808961949988E-4</v>
      </c>
      <c r="F818" s="100">
        <v>0</v>
      </c>
      <c r="G818" s="100">
        <v>0.04</v>
      </c>
      <c r="H818" s="100">
        <v>3.7417663718882443E-2</v>
      </c>
      <c r="I818" s="100">
        <v>2.5496231708073913E-2</v>
      </c>
      <c r="J818" s="100">
        <v>7.1214038276825598E-3</v>
      </c>
      <c r="K818" s="100">
        <v>5.7682820038231775E-3</v>
      </c>
      <c r="L818" s="148">
        <v>92.438280187714923</v>
      </c>
      <c r="M818" s="148">
        <v>120</v>
      </c>
      <c r="N818" s="148">
        <v>548</v>
      </c>
      <c r="O818" s="148">
        <v>9132</v>
      </c>
      <c r="P818" s="148">
        <v>100</v>
      </c>
      <c r="Q818" s="148">
        <v>25</v>
      </c>
      <c r="R818" s="100">
        <v>0.41273141558768328</v>
      </c>
      <c r="S818" s="100">
        <v>0.93253477655436168</v>
      </c>
      <c r="T818" s="100">
        <v>0.63065844322178211</v>
      </c>
      <c r="U818" s="100">
        <v>0.12016395413321646</v>
      </c>
      <c r="W818" s="148">
        <v>15.356375391700407</v>
      </c>
      <c r="X818" s="149">
        <v>542.5148110680708</v>
      </c>
      <c r="Y818" s="149">
        <v>15.423728553902613</v>
      </c>
      <c r="Z818" s="149">
        <v>604.23760853234717</v>
      </c>
      <c r="AA818" s="149">
        <v>6.7353162202206107E-2</v>
      </c>
      <c r="AB818" s="149">
        <v>61.722797464276368</v>
      </c>
      <c r="AD818" s="163">
        <f t="shared" si="72"/>
        <v>1535095.0243589727</v>
      </c>
      <c r="AE818" s="163">
        <f t="shared" si="77"/>
        <v>1541768.617781729</v>
      </c>
      <c r="AF818" s="163">
        <f t="shared" si="73"/>
        <v>6673.5934227563339</v>
      </c>
      <c r="AH818" s="165">
        <f t="shared" si="74"/>
        <v>0</v>
      </c>
      <c r="AI818" s="165">
        <f t="shared" si="75"/>
        <v>1</v>
      </c>
      <c r="AJ818" s="165">
        <f t="shared" si="76"/>
        <v>1</v>
      </c>
    </row>
    <row r="819" spans="1:36" x14ac:dyDescent="0.25">
      <c r="A819" s="47">
        <v>814</v>
      </c>
      <c r="C819" s="100">
        <v>6.0588745702182534E-3</v>
      </c>
      <c r="D819" s="100">
        <v>1.2982421657806498E-2</v>
      </c>
      <c r="E819" s="100">
        <v>3.6136864554858761E-4</v>
      </c>
      <c r="F819" s="100">
        <v>0</v>
      </c>
      <c r="G819" s="100">
        <v>0.04</v>
      </c>
      <c r="H819" s="100">
        <v>3.7417663718882443E-2</v>
      </c>
      <c r="I819" s="100">
        <v>2.5496231708073913E-2</v>
      </c>
      <c r="J819" s="100">
        <v>7.1214038276825598E-3</v>
      </c>
      <c r="K819" s="100">
        <v>5.7682820038231775E-3</v>
      </c>
      <c r="L819" s="148">
        <v>92.438280187714923</v>
      </c>
      <c r="M819" s="148">
        <v>120</v>
      </c>
      <c r="N819" s="148">
        <v>548</v>
      </c>
      <c r="O819" s="148">
        <v>9132</v>
      </c>
      <c r="P819" s="148">
        <v>100</v>
      </c>
      <c r="Q819" s="148">
        <v>25</v>
      </c>
      <c r="R819" s="100">
        <v>0.7308154216508429</v>
      </c>
      <c r="S819" s="100">
        <v>0.8519187514144142</v>
      </c>
      <c r="T819" s="100">
        <v>0.54351459882792863</v>
      </c>
      <c r="U819" s="100">
        <v>0.97335636444350782</v>
      </c>
      <c r="W819" s="148">
        <v>15.225460141628979</v>
      </c>
      <c r="X819" s="149">
        <v>543.01256519220374</v>
      </c>
      <c r="Y819" s="149">
        <v>15.311548050693748</v>
      </c>
      <c r="Z819" s="149">
        <v>607.60658636180858</v>
      </c>
      <c r="AA819" s="149">
        <v>8.6087909064769264E-2</v>
      </c>
      <c r="AB819" s="149">
        <v>64.594021169604844</v>
      </c>
      <c r="AD819" s="163">
        <f t="shared" si="72"/>
        <v>1522003.0015977055</v>
      </c>
      <c r="AE819" s="163">
        <f t="shared" si="77"/>
        <v>1530547.1984830131</v>
      </c>
      <c r="AF819" s="163">
        <f t="shared" si="73"/>
        <v>8544.1968853073213</v>
      </c>
      <c r="AH819" s="165">
        <f t="shared" si="74"/>
        <v>0</v>
      </c>
      <c r="AI819" s="165">
        <f t="shared" si="75"/>
        <v>1</v>
      </c>
      <c r="AJ819" s="165">
        <f t="shared" si="76"/>
        <v>1</v>
      </c>
    </row>
    <row r="820" spans="1:36" x14ac:dyDescent="0.25">
      <c r="A820" s="47">
        <v>815</v>
      </c>
      <c r="C820" s="100">
        <v>4.281458347025288E-3</v>
      </c>
      <c r="D820" s="100">
        <v>1.3698473006235168E-2</v>
      </c>
      <c r="E820" s="100">
        <v>1.5616190730098749E-5</v>
      </c>
      <c r="F820" s="100">
        <v>0</v>
      </c>
      <c r="G820" s="100">
        <v>0.04</v>
      </c>
      <c r="H820" s="100">
        <v>3.7417663718882443E-2</v>
      </c>
      <c r="I820" s="100">
        <v>2.5496231708073913E-2</v>
      </c>
      <c r="J820" s="100">
        <v>7.1214038276825598E-3</v>
      </c>
      <c r="K820" s="100">
        <v>5.7682820038231775E-3</v>
      </c>
      <c r="L820" s="148">
        <v>92.438280187714923</v>
      </c>
      <c r="M820" s="148">
        <v>120</v>
      </c>
      <c r="N820" s="148">
        <v>548</v>
      </c>
      <c r="O820" s="148">
        <v>9132</v>
      </c>
      <c r="P820" s="148">
        <v>100</v>
      </c>
      <c r="Q820" s="148">
        <v>25</v>
      </c>
      <c r="R820" s="100">
        <v>0.83824582620527344</v>
      </c>
      <c r="S820" s="100">
        <v>0.45763157967536655</v>
      </c>
      <c r="T820" s="100">
        <v>0.18618132490114173</v>
      </c>
      <c r="U820" s="100">
        <v>8.1073574796334361E-9</v>
      </c>
      <c r="W820" s="148">
        <v>14.463407049199335</v>
      </c>
      <c r="X820" s="149">
        <v>478.3309104159606</v>
      </c>
      <c r="Y820" s="149">
        <v>14.508232790930853</v>
      </c>
      <c r="Z820" s="149">
        <v>590.96771686917168</v>
      </c>
      <c r="AA820" s="149">
        <v>4.482574173151832E-2</v>
      </c>
      <c r="AB820" s="149">
        <v>112.63680645321108</v>
      </c>
      <c r="AD820" s="163">
        <f t="shared" si="72"/>
        <v>1445862.3740095175</v>
      </c>
      <c r="AE820" s="163">
        <f t="shared" si="77"/>
        <v>1450232.3113762161</v>
      </c>
      <c r="AF820" s="163">
        <f t="shared" si="73"/>
        <v>4369.9373666986212</v>
      </c>
      <c r="AH820" s="165">
        <f t="shared" si="74"/>
        <v>0</v>
      </c>
      <c r="AI820" s="165">
        <f t="shared" si="75"/>
        <v>1</v>
      </c>
      <c r="AJ820" s="165">
        <f t="shared" si="76"/>
        <v>1</v>
      </c>
    </row>
    <row r="821" spans="1:36" x14ac:dyDescent="0.25">
      <c r="A821" s="47">
        <v>816</v>
      </c>
      <c r="C821" s="100">
        <v>5.15912641135055E-3</v>
      </c>
      <c r="D821" s="100">
        <v>1.1979707817384222E-2</v>
      </c>
      <c r="E821" s="100">
        <v>1.0737790819402417E-7</v>
      </c>
      <c r="F821" s="100">
        <v>0</v>
      </c>
      <c r="G821" s="100">
        <v>0.04</v>
      </c>
      <c r="H821" s="100">
        <v>3.7417663718882443E-2</v>
      </c>
      <c r="I821" s="100">
        <v>2.5496231708073913E-2</v>
      </c>
      <c r="J821" s="100">
        <v>7.1214038276825598E-3</v>
      </c>
      <c r="K821" s="100">
        <v>5.7682820038231775E-3</v>
      </c>
      <c r="L821" s="148">
        <v>92.438280187714923</v>
      </c>
      <c r="M821" s="148">
        <v>120</v>
      </c>
      <c r="N821" s="148">
        <v>548</v>
      </c>
      <c r="O821" s="148">
        <v>9132</v>
      </c>
      <c r="P821" s="148">
        <v>100</v>
      </c>
      <c r="Q821" s="148">
        <v>25</v>
      </c>
      <c r="R821" s="100">
        <v>0.8411139646204413</v>
      </c>
      <c r="S821" s="100">
        <v>0.8900435095893261</v>
      </c>
      <c r="T821" s="100">
        <v>0.24782626208968744</v>
      </c>
      <c r="U821" s="100">
        <v>2.5315562311637892E-2</v>
      </c>
      <c r="W821" s="148">
        <v>15.216918853319434</v>
      </c>
      <c r="X821" s="149">
        <v>502.75728376338287</v>
      </c>
      <c r="Y821" s="149">
        <v>15.291849734078445</v>
      </c>
      <c r="Z821" s="149">
        <v>597.95670682599564</v>
      </c>
      <c r="AA821" s="149">
        <v>7.4930880759010776E-2</v>
      </c>
      <c r="AB821" s="149">
        <v>95.199423062612766</v>
      </c>
      <c r="AD821" s="163">
        <f t="shared" si="72"/>
        <v>1521189.1280481799</v>
      </c>
      <c r="AE821" s="163">
        <f t="shared" si="77"/>
        <v>1528587.0167010184</v>
      </c>
      <c r="AF821" s="163">
        <f t="shared" si="73"/>
        <v>7397.8886528384655</v>
      </c>
      <c r="AH821" s="165">
        <f t="shared" si="74"/>
        <v>0</v>
      </c>
      <c r="AI821" s="165">
        <f t="shared" si="75"/>
        <v>1</v>
      </c>
      <c r="AJ821" s="165">
        <f t="shared" si="76"/>
        <v>1</v>
      </c>
    </row>
    <row r="822" spans="1:36" x14ac:dyDescent="0.25">
      <c r="A822" s="47">
        <v>817</v>
      </c>
      <c r="C822" s="100">
        <v>3.3563526904321628E-3</v>
      </c>
      <c r="D822" s="100">
        <v>1.4375964546384679E-2</v>
      </c>
      <c r="E822" s="100">
        <v>2.2602114381380649E-6</v>
      </c>
      <c r="F822" s="100">
        <v>0</v>
      </c>
      <c r="G822" s="100">
        <v>0.04</v>
      </c>
      <c r="H822" s="100">
        <v>3.7417663718882443E-2</v>
      </c>
      <c r="I822" s="100">
        <v>2.5496231708073913E-2</v>
      </c>
      <c r="J822" s="100">
        <v>7.1214038276825598E-3</v>
      </c>
      <c r="K822" s="100">
        <v>5.7682820038231775E-3</v>
      </c>
      <c r="L822" s="148">
        <v>92.438280187714923</v>
      </c>
      <c r="M822" s="148">
        <v>120</v>
      </c>
      <c r="N822" s="148">
        <v>548</v>
      </c>
      <c r="O822" s="148">
        <v>9132</v>
      </c>
      <c r="P822" s="148">
        <v>100</v>
      </c>
      <c r="Q822" s="148">
        <v>25</v>
      </c>
      <c r="R822" s="100">
        <v>0.83483258580710207</v>
      </c>
      <c r="S822" s="100">
        <v>0.45833345934989006</v>
      </c>
      <c r="T822" s="100">
        <v>0.1070243489586296</v>
      </c>
      <c r="U822" s="100">
        <v>0.61842813140883612</v>
      </c>
      <c r="W822" s="148">
        <v>14.545125284105939</v>
      </c>
      <c r="X822" s="149">
        <v>504.49721373074055</v>
      </c>
      <c r="Y822" s="149">
        <v>14.591099049956044</v>
      </c>
      <c r="Z822" s="149">
        <v>600.42561631820138</v>
      </c>
      <c r="AA822" s="149">
        <v>4.5973765850105153E-2</v>
      </c>
      <c r="AB822" s="149">
        <v>95.928402587460823</v>
      </c>
      <c r="AD822" s="163">
        <f t="shared" si="72"/>
        <v>1454008.0311968632</v>
      </c>
      <c r="AE822" s="163">
        <f t="shared" si="77"/>
        <v>1458509.4793792863</v>
      </c>
      <c r="AF822" s="163">
        <f t="shared" si="73"/>
        <v>4501.4481824230552</v>
      </c>
      <c r="AH822" s="165">
        <f t="shared" si="74"/>
        <v>0</v>
      </c>
      <c r="AI822" s="165">
        <f t="shared" si="75"/>
        <v>1</v>
      </c>
      <c r="AJ822" s="165">
        <f t="shared" si="76"/>
        <v>1</v>
      </c>
    </row>
    <row r="823" spans="1:36" x14ac:dyDescent="0.25">
      <c r="A823" s="47">
        <v>818</v>
      </c>
      <c r="C823" s="100">
        <v>5.4367299377393596E-3</v>
      </c>
      <c r="D823" s="100">
        <v>1.2684883215229315E-2</v>
      </c>
      <c r="E823" s="100">
        <v>2.175708351954686E-4</v>
      </c>
      <c r="F823" s="100">
        <v>0</v>
      </c>
      <c r="G823" s="100">
        <v>0.04</v>
      </c>
      <c r="H823" s="100">
        <v>3.7417663718882443E-2</v>
      </c>
      <c r="I823" s="100">
        <v>2.5496231708073913E-2</v>
      </c>
      <c r="J823" s="100">
        <v>7.1214038276825598E-3</v>
      </c>
      <c r="K823" s="100">
        <v>5.7682820038231775E-3</v>
      </c>
      <c r="L823" s="148">
        <v>92.438280187714923</v>
      </c>
      <c r="M823" s="148">
        <v>120</v>
      </c>
      <c r="N823" s="148">
        <v>548</v>
      </c>
      <c r="O823" s="148">
        <v>9132</v>
      </c>
      <c r="P823" s="148">
        <v>100</v>
      </c>
      <c r="Q823" s="148">
        <v>25</v>
      </c>
      <c r="R823" s="100">
        <v>0.32284120926918741</v>
      </c>
      <c r="S823" s="100">
        <v>8.7074191189942494E-3</v>
      </c>
      <c r="T823" s="100">
        <v>1.2304753636961895E-2</v>
      </c>
      <c r="U823" s="100">
        <v>0.54209333826784656</v>
      </c>
      <c r="W823" s="148">
        <v>14.060207150162118</v>
      </c>
      <c r="X823" s="149">
        <v>531.64642772840432</v>
      </c>
      <c r="Y823" s="149">
        <v>14.084042124581316</v>
      </c>
      <c r="Z823" s="149">
        <v>617.79291213289605</v>
      </c>
      <c r="AA823" s="149">
        <v>2.3834974419198574E-2</v>
      </c>
      <c r="AB823" s="149">
        <v>86.14648440449173</v>
      </c>
      <c r="AD823" s="163">
        <f t="shared" si="72"/>
        <v>1405489.0685884834</v>
      </c>
      <c r="AE823" s="163">
        <f t="shared" si="77"/>
        <v>1407786.4195459988</v>
      </c>
      <c r="AF823" s="163">
        <f t="shared" si="73"/>
        <v>2297.3509575153657</v>
      </c>
      <c r="AH823" s="165">
        <f t="shared" si="74"/>
        <v>0</v>
      </c>
      <c r="AI823" s="165">
        <f t="shared" si="75"/>
        <v>1</v>
      </c>
      <c r="AJ823" s="165">
        <f t="shared" si="76"/>
        <v>1</v>
      </c>
    </row>
    <row r="824" spans="1:36" x14ac:dyDescent="0.25">
      <c r="A824" s="47">
        <v>819</v>
      </c>
      <c r="C824" s="100">
        <v>5.0777959228473024E-3</v>
      </c>
      <c r="D824" s="100">
        <v>9.7268817168396134E-3</v>
      </c>
      <c r="E824" s="100">
        <v>2.0026234085634975E-4</v>
      </c>
      <c r="F824" s="100">
        <v>0</v>
      </c>
      <c r="G824" s="100">
        <v>0.04</v>
      </c>
      <c r="H824" s="100">
        <v>3.7417663718882443E-2</v>
      </c>
      <c r="I824" s="100">
        <v>2.5496231708073913E-2</v>
      </c>
      <c r="J824" s="100">
        <v>7.1214038276825598E-3</v>
      </c>
      <c r="K824" s="100">
        <v>5.7682820038231775E-3</v>
      </c>
      <c r="L824" s="148">
        <v>92.438280187714923</v>
      </c>
      <c r="M824" s="148">
        <v>120</v>
      </c>
      <c r="N824" s="148">
        <v>548</v>
      </c>
      <c r="O824" s="148">
        <v>9132</v>
      </c>
      <c r="P824" s="148">
        <v>100</v>
      </c>
      <c r="Q824" s="148">
        <v>25</v>
      </c>
      <c r="R824" s="100">
        <v>0.48179235244089019</v>
      </c>
      <c r="S824" s="100">
        <v>0.78549074147273912</v>
      </c>
      <c r="T824" s="100">
        <v>0.99995549307259624</v>
      </c>
      <c r="U824" s="100">
        <v>0.18519930433811294</v>
      </c>
      <c r="W824" s="148">
        <v>14.675657132001437</v>
      </c>
      <c r="X824" s="149">
        <v>551.61399719970564</v>
      </c>
      <c r="Y824" s="149">
        <v>14.75560875871486</v>
      </c>
      <c r="Z824" s="149">
        <v>607.22556774551049</v>
      </c>
      <c r="AA824" s="149">
        <v>7.9951626713423707E-2</v>
      </c>
      <c r="AB824" s="149">
        <v>55.611570545804852</v>
      </c>
      <c r="AD824" s="163">
        <f t="shared" si="72"/>
        <v>1467014.099202944</v>
      </c>
      <c r="AE824" s="163">
        <f t="shared" si="77"/>
        <v>1474953.6503037405</v>
      </c>
      <c r="AF824" s="163">
        <f t="shared" si="73"/>
        <v>7939.5511007965652</v>
      </c>
      <c r="AH824" s="165">
        <f t="shared" si="74"/>
        <v>0</v>
      </c>
      <c r="AI824" s="165">
        <f t="shared" si="75"/>
        <v>1</v>
      </c>
      <c r="AJ824" s="165">
        <f t="shared" si="76"/>
        <v>1</v>
      </c>
    </row>
    <row r="825" spans="1:36" x14ac:dyDescent="0.25">
      <c r="A825" s="47">
        <v>820</v>
      </c>
      <c r="C825" s="100">
        <v>6.2492664145313848E-3</v>
      </c>
      <c r="D825" s="100">
        <v>1.4096191144536863E-2</v>
      </c>
      <c r="E825" s="100">
        <v>3.3561030275167762E-5</v>
      </c>
      <c r="F825" s="100">
        <v>0</v>
      </c>
      <c r="G825" s="100">
        <v>0.04</v>
      </c>
      <c r="H825" s="100">
        <v>3.7417663718882443E-2</v>
      </c>
      <c r="I825" s="100">
        <v>2.5496231708073913E-2</v>
      </c>
      <c r="J825" s="100">
        <v>7.1214038276825598E-3</v>
      </c>
      <c r="K825" s="100">
        <v>5.7682820038231775E-3</v>
      </c>
      <c r="L825" s="148">
        <v>92.438280187714923</v>
      </c>
      <c r="M825" s="148">
        <v>120</v>
      </c>
      <c r="N825" s="148">
        <v>548</v>
      </c>
      <c r="O825" s="148">
        <v>9132</v>
      </c>
      <c r="P825" s="148">
        <v>100</v>
      </c>
      <c r="Q825" s="148">
        <v>25</v>
      </c>
      <c r="R825" s="100">
        <v>0.7032339817056501</v>
      </c>
      <c r="S825" s="100">
        <v>0.98263263702049031</v>
      </c>
      <c r="T825" s="100">
        <v>0.15552901600918353</v>
      </c>
      <c r="U825" s="100">
        <v>2.9934109559976202E-3</v>
      </c>
      <c r="W825" s="148">
        <v>14.76635027555662</v>
      </c>
      <c r="X825" s="149">
        <v>528.38528192961962</v>
      </c>
      <c r="Y825" s="149">
        <v>14.800093449757703</v>
      </c>
      <c r="Z825" s="149">
        <v>625.38332679202983</v>
      </c>
      <c r="AA825" s="149">
        <v>3.3743174201083193E-2</v>
      </c>
      <c r="AB825" s="149">
        <v>96.998044862410211</v>
      </c>
      <c r="AD825" s="163">
        <f t="shared" si="72"/>
        <v>1476106.6422737325</v>
      </c>
      <c r="AE825" s="163">
        <f t="shared" si="77"/>
        <v>1479383.9616489785</v>
      </c>
      <c r="AF825" s="163">
        <f t="shared" si="73"/>
        <v>3277.3193752459092</v>
      </c>
      <c r="AH825" s="165">
        <f t="shared" si="74"/>
        <v>0</v>
      </c>
      <c r="AI825" s="165">
        <f t="shared" si="75"/>
        <v>1</v>
      </c>
      <c r="AJ825" s="165">
        <f t="shared" si="76"/>
        <v>1</v>
      </c>
    </row>
    <row r="826" spans="1:36" x14ac:dyDescent="0.25">
      <c r="A826" s="47">
        <v>821</v>
      </c>
      <c r="C826" s="100">
        <v>4.3447244205939584E-3</v>
      </c>
      <c r="D826" s="100">
        <v>1.3315410326393495E-2</v>
      </c>
      <c r="E826" s="100">
        <v>1.2673419284043471E-5</v>
      </c>
      <c r="F826" s="100">
        <v>0</v>
      </c>
      <c r="G826" s="100">
        <v>0.04</v>
      </c>
      <c r="H826" s="100">
        <v>3.7417663718882443E-2</v>
      </c>
      <c r="I826" s="100">
        <v>2.5496231708073913E-2</v>
      </c>
      <c r="J826" s="100">
        <v>7.1214038276825598E-3</v>
      </c>
      <c r="K826" s="100">
        <v>5.7682820038231775E-3</v>
      </c>
      <c r="L826" s="148">
        <v>92.438280187714923</v>
      </c>
      <c r="M826" s="148">
        <v>120</v>
      </c>
      <c r="N826" s="148">
        <v>548</v>
      </c>
      <c r="O826" s="148">
        <v>9132</v>
      </c>
      <c r="P826" s="148">
        <v>100</v>
      </c>
      <c r="Q826" s="148">
        <v>25</v>
      </c>
      <c r="R826" s="100">
        <v>0.92318356392184753</v>
      </c>
      <c r="S826" s="100">
        <v>5.487438481125468E-2</v>
      </c>
      <c r="T826" s="100">
        <v>0.99915615703041838</v>
      </c>
      <c r="U826" s="100">
        <v>1.2373953975400144E-8</v>
      </c>
      <c r="W826" s="148">
        <v>15.768714350080243</v>
      </c>
      <c r="X826" s="149">
        <v>486.66533841251481</v>
      </c>
      <c r="Y826" s="149">
        <v>15.829550979141914</v>
      </c>
      <c r="Z826" s="149">
        <v>591.31815038027264</v>
      </c>
      <c r="AA826" s="149">
        <v>6.0836629061670422E-2</v>
      </c>
      <c r="AB826" s="149">
        <v>104.65281196775783</v>
      </c>
      <c r="AD826" s="163">
        <f t="shared" si="72"/>
        <v>1576384.7696696117</v>
      </c>
      <c r="AE826" s="163">
        <f t="shared" si="77"/>
        <v>1582363.7797638113</v>
      </c>
      <c r="AF826" s="163">
        <f t="shared" si="73"/>
        <v>5979.0100941992841</v>
      </c>
      <c r="AH826" s="165">
        <f t="shared" si="74"/>
        <v>0</v>
      </c>
      <c r="AI826" s="165">
        <f t="shared" si="75"/>
        <v>1</v>
      </c>
      <c r="AJ826" s="165">
        <f t="shared" si="76"/>
        <v>1</v>
      </c>
    </row>
    <row r="827" spans="1:36" x14ac:dyDescent="0.25">
      <c r="A827" s="47">
        <v>822</v>
      </c>
      <c r="C827" s="100">
        <v>7.5125973309839722E-3</v>
      </c>
      <c r="D827" s="100">
        <v>1.6613900246288171E-2</v>
      </c>
      <c r="E827" s="100">
        <v>2.0622898384647925E-4</v>
      </c>
      <c r="F827" s="100">
        <v>0</v>
      </c>
      <c r="G827" s="100">
        <v>0.04</v>
      </c>
      <c r="H827" s="100">
        <v>3.7417663718882443E-2</v>
      </c>
      <c r="I827" s="100">
        <v>2.5496231708073913E-2</v>
      </c>
      <c r="J827" s="100">
        <v>7.1214038276825598E-3</v>
      </c>
      <c r="K827" s="100">
        <v>5.7682820038231775E-3</v>
      </c>
      <c r="L827" s="148">
        <v>92.438280187714923</v>
      </c>
      <c r="M827" s="148">
        <v>120</v>
      </c>
      <c r="N827" s="148">
        <v>548</v>
      </c>
      <c r="O827" s="148">
        <v>9132</v>
      </c>
      <c r="P827" s="148">
        <v>100</v>
      </c>
      <c r="Q827" s="148">
        <v>25</v>
      </c>
      <c r="R827" s="100">
        <v>0.68784766736747349</v>
      </c>
      <c r="S827" s="100">
        <v>0.10065006915498105</v>
      </c>
      <c r="T827" s="100">
        <v>0.99824657740477074</v>
      </c>
      <c r="U827" s="100">
        <v>0.2886822446509133</v>
      </c>
      <c r="W827" s="148">
        <v>14.519854406722912</v>
      </c>
      <c r="X827" s="149">
        <v>686.10392354429246</v>
      </c>
      <c r="Y827" s="149">
        <v>14.574398059524228</v>
      </c>
      <c r="Z827" s="149">
        <v>691.33203015374784</v>
      </c>
      <c r="AA827" s="149">
        <v>5.4543652801315901E-2</v>
      </c>
      <c r="AB827" s="149">
        <v>5.2281066094553807</v>
      </c>
      <c r="AD827" s="163">
        <f t="shared" si="72"/>
        <v>1451299.3367487469</v>
      </c>
      <c r="AE827" s="163">
        <f t="shared" si="77"/>
        <v>1456748.473922269</v>
      </c>
      <c r="AF827" s="163">
        <f t="shared" si="73"/>
        <v>5449.1371735221346</v>
      </c>
      <c r="AH827" s="165">
        <f t="shared" si="74"/>
        <v>0</v>
      </c>
      <c r="AI827" s="165">
        <f t="shared" si="75"/>
        <v>1</v>
      </c>
      <c r="AJ827" s="165">
        <f t="shared" si="76"/>
        <v>1</v>
      </c>
    </row>
    <row r="828" spans="1:36" x14ac:dyDescent="0.25">
      <c r="A828" s="47">
        <v>823</v>
      </c>
      <c r="C828" s="100">
        <v>6.5167052926172753E-3</v>
      </c>
      <c r="D828" s="100">
        <v>1.0677800486414736E-2</v>
      </c>
      <c r="E828" s="100">
        <v>4.4017191090350404E-6</v>
      </c>
      <c r="F828" s="100">
        <v>0</v>
      </c>
      <c r="G828" s="100">
        <v>0.04</v>
      </c>
      <c r="H828" s="100">
        <v>3.7417663718882443E-2</v>
      </c>
      <c r="I828" s="100">
        <v>2.5496231708073913E-2</v>
      </c>
      <c r="J828" s="100">
        <v>7.1214038276825598E-3</v>
      </c>
      <c r="K828" s="100">
        <v>5.7682820038231775E-3</v>
      </c>
      <c r="L828" s="148">
        <v>92.438280187714923</v>
      </c>
      <c r="M828" s="148">
        <v>120</v>
      </c>
      <c r="N828" s="148">
        <v>548</v>
      </c>
      <c r="O828" s="148">
        <v>9132</v>
      </c>
      <c r="P828" s="148">
        <v>100</v>
      </c>
      <c r="Q828" s="148">
        <v>25</v>
      </c>
      <c r="R828" s="100">
        <v>0.7254922838557385</v>
      </c>
      <c r="S828" s="100">
        <v>0.2853473738137246</v>
      </c>
      <c r="T828" s="100">
        <v>0.67481029514291124</v>
      </c>
      <c r="U828" s="100">
        <v>1.798677217105572E-7</v>
      </c>
      <c r="W828" s="148">
        <v>15.305711775085639</v>
      </c>
      <c r="X828" s="149">
        <v>501.15249194603632</v>
      </c>
      <c r="Y828" s="149">
        <v>15.349964126318193</v>
      </c>
      <c r="Z828" s="149">
        <v>606.04912679182939</v>
      </c>
      <c r="AA828" s="149">
        <v>4.4252351232554332E-2</v>
      </c>
      <c r="AB828" s="149">
        <v>104.89663484579307</v>
      </c>
      <c r="AD828" s="163">
        <f t="shared" si="72"/>
        <v>1530070.025016618</v>
      </c>
      <c r="AE828" s="163">
        <f t="shared" si="77"/>
        <v>1534390.3635050275</v>
      </c>
      <c r="AF828" s="163">
        <f t="shared" si="73"/>
        <v>4320.3384884096395</v>
      </c>
      <c r="AH828" s="165">
        <f t="shared" si="74"/>
        <v>0</v>
      </c>
      <c r="AI828" s="165">
        <f t="shared" si="75"/>
        <v>1</v>
      </c>
      <c r="AJ828" s="165">
        <f t="shared" si="76"/>
        <v>1</v>
      </c>
    </row>
    <row r="829" spans="1:36" x14ac:dyDescent="0.25">
      <c r="A829" s="47">
        <v>824</v>
      </c>
      <c r="C829" s="100">
        <v>5.3655693948281985E-3</v>
      </c>
      <c r="D829" s="100">
        <v>1.051573804691385E-2</v>
      </c>
      <c r="E829" s="100">
        <v>4.4348472476405399E-9</v>
      </c>
      <c r="F829" s="100">
        <v>0</v>
      </c>
      <c r="G829" s="100">
        <v>0.04</v>
      </c>
      <c r="H829" s="100">
        <v>3.7417663718882443E-2</v>
      </c>
      <c r="I829" s="100">
        <v>2.5496231708073913E-2</v>
      </c>
      <c r="J829" s="100">
        <v>7.1214038276825598E-3</v>
      </c>
      <c r="K829" s="100">
        <v>5.7682820038231775E-3</v>
      </c>
      <c r="L829" s="148">
        <v>92.438280187714923</v>
      </c>
      <c r="M829" s="148">
        <v>120</v>
      </c>
      <c r="N829" s="148">
        <v>548</v>
      </c>
      <c r="O829" s="148">
        <v>9132</v>
      </c>
      <c r="P829" s="148">
        <v>100</v>
      </c>
      <c r="Q829" s="148">
        <v>25</v>
      </c>
      <c r="R829" s="100">
        <v>0.72872247043669625</v>
      </c>
      <c r="S829" s="100">
        <v>7.3605139887886264E-2</v>
      </c>
      <c r="T829" s="100">
        <v>0.47082481865685966</v>
      </c>
      <c r="U829" s="100">
        <v>2.2893174995003392E-7</v>
      </c>
      <c r="W829" s="148">
        <v>12.885195329118478</v>
      </c>
      <c r="X829" s="149">
        <v>520.19507108615107</v>
      </c>
      <c r="Y829" s="149">
        <v>12.900977983509417</v>
      </c>
      <c r="Z829" s="149">
        <v>609.41239544530788</v>
      </c>
      <c r="AA829" s="149">
        <v>1.5782654390939399E-2</v>
      </c>
      <c r="AB829" s="149">
        <v>89.217324359156805</v>
      </c>
      <c r="AD829" s="163">
        <f t="shared" si="72"/>
        <v>1287999.3378407618</v>
      </c>
      <c r="AE829" s="163">
        <f t="shared" si="77"/>
        <v>1289488.3859554962</v>
      </c>
      <c r="AF829" s="163">
        <f t="shared" si="73"/>
        <v>1489.0481147347832</v>
      </c>
      <c r="AH829" s="165">
        <f t="shared" si="74"/>
        <v>0</v>
      </c>
      <c r="AI829" s="165">
        <f t="shared" si="75"/>
        <v>1</v>
      </c>
      <c r="AJ829" s="165">
        <f t="shared" si="76"/>
        <v>1</v>
      </c>
    </row>
    <row r="830" spans="1:36" x14ac:dyDescent="0.25">
      <c r="A830" s="47">
        <v>825</v>
      </c>
      <c r="C830" s="100">
        <v>5.7403857722091445E-3</v>
      </c>
      <c r="D830" s="100">
        <v>1.2929175501668833E-2</v>
      </c>
      <c r="E830" s="100">
        <v>3.8789853826126652E-4</v>
      </c>
      <c r="F830" s="100">
        <v>0</v>
      </c>
      <c r="G830" s="100">
        <v>0.04</v>
      </c>
      <c r="H830" s="100">
        <v>3.7417663718882443E-2</v>
      </c>
      <c r="I830" s="100">
        <v>2.5496231708073913E-2</v>
      </c>
      <c r="J830" s="100">
        <v>7.1214038276825598E-3</v>
      </c>
      <c r="K830" s="100">
        <v>5.7682820038231775E-3</v>
      </c>
      <c r="L830" s="148">
        <v>92.438280187714923</v>
      </c>
      <c r="M830" s="148">
        <v>120</v>
      </c>
      <c r="N830" s="148">
        <v>548</v>
      </c>
      <c r="O830" s="148">
        <v>9132</v>
      </c>
      <c r="P830" s="148">
        <v>100</v>
      </c>
      <c r="Q830" s="148">
        <v>25</v>
      </c>
      <c r="R830" s="100">
        <v>0.78584222880401111</v>
      </c>
      <c r="S830" s="100">
        <v>0.95084443901837301</v>
      </c>
      <c r="T830" s="100">
        <v>0.65480499943670012</v>
      </c>
      <c r="U830" s="100">
        <v>0.80677767878995654</v>
      </c>
      <c r="W830" s="148">
        <v>15.172251265269862</v>
      </c>
      <c r="X830" s="149">
        <v>578.21014665943915</v>
      </c>
      <c r="Y830" s="149">
        <v>15.252955412047966</v>
      </c>
      <c r="Z830" s="149">
        <v>618.50729740984275</v>
      </c>
      <c r="AA830" s="149">
        <v>8.0704146778103336E-2</v>
      </c>
      <c r="AB830" s="149">
        <v>40.297150750403603</v>
      </c>
      <c r="AD830" s="163">
        <f t="shared" si="72"/>
        <v>1516646.9163803267</v>
      </c>
      <c r="AE830" s="163">
        <f t="shared" si="77"/>
        <v>1524677.0339073867</v>
      </c>
      <c r="AF830" s="163">
        <f t="shared" si="73"/>
        <v>8030.1175270599297</v>
      </c>
      <c r="AH830" s="165">
        <f t="shared" si="74"/>
        <v>0</v>
      </c>
      <c r="AI830" s="165">
        <f t="shared" si="75"/>
        <v>1</v>
      </c>
      <c r="AJ830" s="165">
        <f t="shared" si="76"/>
        <v>1</v>
      </c>
    </row>
    <row r="831" spans="1:36" x14ac:dyDescent="0.25">
      <c r="A831" s="47">
        <v>826</v>
      </c>
      <c r="C831" s="100">
        <v>9.0833086662941431E-3</v>
      </c>
      <c r="D831" s="100">
        <v>1.0512037773707246E-2</v>
      </c>
      <c r="E831" s="100">
        <v>8.9154954475256787E-5</v>
      </c>
      <c r="F831" s="100">
        <v>0</v>
      </c>
      <c r="G831" s="100">
        <v>0.04</v>
      </c>
      <c r="H831" s="100">
        <v>3.7417663718882443E-2</v>
      </c>
      <c r="I831" s="100">
        <v>2.5496231708073913E-2</v>
      </c>
      <c r="J831" s="100">
        <v>7.1214038276825598E-3</v>
      </c>
      <c r="K831" s="100">
        <v>5.7682820038231775E-3</v>
      </c>
      <c r="L831" s="148">
        <v>92.438280187714923</v>
      </c>
      <c r="M831" s="148">
        <v>120</v>
      </c>
      <c r="N831" s="148">
        <v>548</v>
      </c>
      <c r="O831" s="148">
        <v>9132</v>
      </c>
      <c r="P831" s="148">
        <v>100</v>
      </c>
      <c r="Q831" s="148">
        <v>25</v>
      </c>
      <c r="R831" s="100">
        <v>0.52652004480174019</v>
      </c>
      <c r="S831" s="100">
        <v>5.859743625665053E-2</v>
      </c>
      <c r="T831" s="100">
        <v>0.95209238474344471</v>
      </c>
      <c r="U831" s="100">
        <v>1.4762098587038919E-3</v>
      </c>
      <c r="W831" s="148">
        <v>14.247120131232508</v>
      </c>
      <c r="X831" s="149">
        <v>476.9771336769939</v>
      </c>
      <c r="Y831" s="149">
        <v>14.282583523259714</v>
      </c>
      <c r="Z831" s="149">
        <v>603.64052697547368</v>
      </c>
      <c r="AA831" s="149">
        <v>3.5463392027205387E-2</v>
      </c>
      <c r="AB831" s="149">
        <v>126.66339329847978</v>
      </c>
      <c r="AD831" s="163">
        <f t="shared" si="72"/>
        <v>1424235.0359895737</v>
      </c>
      <c r="AE831" s="163">
        <f t="shared" si="77"/>
        <v>1427654.711798996</v>
      </c>
      <c r="AF831" s="163">
        <f t="shared" si="73"/>
        <v>3419.675809422059</v>
      </c>
      <c r="AH831" s="165">
        <f t="shared" si="74"/>
        <v>0</v>
      </c>
      <c r="AI831" s="165">
        <f t="shared" si="75"/>
        <v>1</v>
      </c>
      <c r="AJ831" s="165">
        <f t="shared" si="76"/>
        <v>1</v>
      </c>
    </row>
    <row r="832" spans="1:36" x14ac:dyDescent="0.25">
      <c r="A832" s="47">
        <v>827</v>
      </c>
      <c r="C832" s="100">
        <v>5.9835922500398597E-3</v>
      </c>
      <c r="D832" s="100">
        <v>1.171437696618105E-2</v>
      </c>
      <c r="E832" s="100">
        <v>1.251765261361021E-6</v>
      </c>
      <c r="F832" s="100">
        <v>0</v>
      </c>
      <c r="G832" s="100">
        <v>0.04</v>
      </c>
      <c r="H832" s="100">
        <v>3.7417663718882443E-2</v>
      </c>
      <c r="I832" s="100">
        <v>2.5496231708073913E-2</v>
      </c>
      <c r="J832" s="100">
        <v>7.1214038276825598E-3</v>
      </c>
      <c r="K832" s="100">
        <v>5.7682820038231775E-3</v>
      </c>
      <c r="L832" s="148">
        <v>92.438280187714923</v>
      </c>
      <c r="M832" s="148">
        <v>120</v>
      </c>
      <c r="N832" s="148">
        <v>548</v>
      </c>
      <c r="O832" s="148">
        <v>9132</v>
      </c>
      <c r="P832" s="148">
        <v>100</v>
      </c>
      <c r="Q832" s="148">
        <v>25</v>
      </c>
      <c r="R832" s="100">
        <v>0.79186603356605689</v>
      </c>
      <c r="S832" s="100">
        <v>7.2406271569996742E-4</v>
      </c>
      <c r="T832" s="100">
        <v>0.28320481175389517</v>
      </c>
      <c r="U832" s="100">
        <v>3.0693392844336277E-6</v>
      </c>
      <c r="W832" s="148">
        <v>15.115805292798662</v>
      </c>
      <c r="X832" s="149">
        <v>474.07828241844572</v>
      </c>
      <c r="Y832" s="149">
        <v>15.150151370937241</v>
      </c>
      <c r="Z832" s="149">
        <v>609.32699398376803</v>
      </c>
      <c r="AA832" s="149">
        <v>3.4346078138579372E-2</v>
      </c>
      <c r="AB832" s="149">
        <v>135.24871156532231</v>
      </c>
      <c r="AD832" s="163">
        <f t="shared" si="72"/>
        <v>1511106.4509974478</v>
      </c>
      <c r="AE832" s="163">
        <f t="shared" si="77"/>
        <v>1514405.8100997405</v>
      </c>
      <c r="AF832" s="163">
        <f t="shared" si="73"/>
        <v>3299.3591022926148</v>
      </c>
      <c r="AH832" s="165">
        <f t="shared" si="74"/>
        <v>0</v>
      </c>
      <c r="AI832" s="165">
        <f t="shared" si="75"/>
        <v>1</v>
      </c>
      <c r="AJ832" s="165">
        <f t="shared" si="76"/>
        <v>1</v>
      </c>
    </row>
    <row r="833" spans="1:36" x14ac:dyDescent="0.25">
      <c r="A833" s="47">
        <v>828</v>
      </c>
      <c r="C833" s="100">
        <v>4.206237857639958E-3</v>
      </c>
      <c r="D833" s="100">
        <v>1.3380859573224657E-2</v>
      </c>
      <c r="E833" s="100">
        <v>1.2027671748249258E-4</v>
      </c>
      <c r="F833" s="100">
        <v>0</v>
      </c>
      <c r="G833" s="100">
        <v>0.04</v>
      </c>
      <c r="H833" s="100">
        <v>3.7417663718882443E-2</v>
      </c>
      <c r="I833" s="100">
        <v>2.5496231708073913E-2</v>
      </c>
      <c r="J833" s="100">
        <v>7.1214038276825598E-3</v>
      </c>
      <c r="K833" s="100">
        <v>5.7682820038231775E-3</v>
      </c>
      <c r="L833" s="148">
        <v>92.438280187714923</v>
      </c>
      <c r="M833" s="148">
        <v>120</v>
      </c>
      <c r="N833" s="148">
        <v>548</v>
      </c>
      <c r="O833" s="148">
        <v>9132</v>
      </c>
      <c r="P833" s="148">
        <v>100</v>
      </c>
      <c r="Q833" s="148">
        <v>25</v>
      </c>
      <c r="R833" s="100">
        <v>0.50090263918487077</v>
      </c>
      <c r="S833" s="100">
        <v>1.2377910720099127E-2</v>
      </c>
      <c r="T833" s="100">
        <v>0.10857091366645312</v>
      </c>
      <c r="U833" s="100">
        <v>2.7375901868214887E-34</v>
      </c>
      <c r="W833" s="148">
        <v>14.98825376156806</v>
      </c>
      <c r="X833" s="149">
        <v>490.34271454509712</v>
      </c>
      <c r="Y833" s="149">
        <v>15.064348637679213</v>
      </c>
      <c r="Z833" s="149">
        <v>612.29237776822458</v>
      </c>
      <c r="AA833" s="149">
        <v>7.6094876111152843E-2</v>
      </c>
      <c r="AB833" s="149">
        <v>121.94966322312746</v>
      </c>
      <c r="AD833" s="163">
        <f t="shared" si="72"/>
        <v>1498335.0334422609</v>
      </c>
      <c r="AE833" s="163">
        <f t="shared" si="77"/>
        <v>1505822.5713901529</v>
      </c>
      <c r="AF833" s="163">
        <f t="shared" si="73"/>
        <v>7487.5379478921568</v>
      </c>
      <c r="AH833" s="165">
        <f t="shared" si="74"/>
        <v>0</v>
      </c>
      <c r="AI833" s="165">
        <f t="shared" si="75"/>
        <v>1</v>
      </c>
      <c r="AJ833" s="165">
        <f t="shared" si="76"/>
        <v>1</v>
      </c>
    </row>
    <row r="834" spans="1:36" x14ac:dyDescent="0.25">
      <c r="A834" s="47">
        <v>829</v>
      </c>
      <c r="C834" s="100">
        <v>5.7578027805796905E-3</v>
      </c>
      <c r="D834" s="100">
        <v>9.6769778485046379E-3</v>
      </c>
      <c r="E834" s="100">
        <v>8.5496906112370041E-5</v>
      </c>
      <c r="F834" s="100">
        <v>0</v>
      </c>
      <c r="G834" s="100">
        <v>0.04</v>
      </c>
      <c r="H834" s="100">
        <v>3.7417663718882443E-2</v>
      </c>
      <c r="I834" s="100">
        <v>2.5496231708073913E-2</v>
      </c>
      <c r="J834" s="100">
        <v>7.1214038276825598E-3</v>
      </c>
      <c r="K834" s="100">
        <v>5.7682820038231775E-3</v>
      </c>
      <c r="L834" s="148">
        <v>92.438280187714923</v>
      </c>
      <c r="M834" s="148">
        <v>120</v>
      </c>
      <c r="N834" s="148">
        <v>548</v>
      </c>
      <c r="O834" s="148">
        <v>9132</v>
      </c>
      <c r="P834" s="148">
        <v>100</v>
      </c>
      <c r="Q834" s="148">
        <v>25</v>
      </c>
      <c r="R834" s="100">
        <v>0.5642402162685578</v>
      </c>
      <c r="S834" s="100">
        <v>7.8727474483952393E-5</v>
      </c>
      <c r="T834" s="100">
        <v>1.1067211703754163E-2</v>
      </c>
      <c r="U834" s="100">
        <v>4.6718994217483933E-2</v>
      </c>
      <c r="W834" s="148">
        <v>13.913243321927261</v>
      </c>
      <c r="X834" s="149">
        <v>470.05602123581343</v>
      </c>
      <c r="Y834" s="149">
        <v>13.944352890415125</v>
      </c>
      <c r="Z834" s="149">
        <v>590.82376292434571</v>
      </c>
      <c r="AA834" s="149">
        <v>3.1109568487863726E-2</v>
      </c>
      <c r="AB834" s="149">
        <v>120.76774168853228</v>
      </c>
      <c r="AD834" s="163">
        <f t="shared" si="72"/>
        <v>1390854.2761714903</v>
      </c>
      <c r="AE834" s="163">
        <f t="shared" si="77"/>
        <v>1393844.465278588</v>
      </c>
      <c r="AF834" s="163">
        <f t="shared" si="73"/>
        <v>2990.1891070978404</v>
      </c>
      <c r="AH834" s="165">
        <f t="shared" si="74"/>
        <v>0</v>
      </c>
      <c r="AI834" s="165">
        <f t="shared" si="75"/>
        <v>1</v>
      </c>
      <c r="AJ834" s="165">
        <f t="shared" si="76"/>
        <v>1</v>
      </c>
    </row>
    <row r="835" spans="1:36" x14ac:dyDescent="0.25">
      <c r="A835" s="47">
        <v>830</v>
      </c>
      <c r="C835" s="100">
        <v>4.4416620052915422E-3</v>
      </c>
      <c r="D835" s="100">
        <v>1.15294520755504E-2</v>
      </c>
      <c r="E835" s="100">
        <v>1.3323503977091811E-4</v>
      </c>
      <c r="F835" s="100">
        <v>0</v>
      </c>
      <c r="G835" s="100">
        <v>0.04</v>
      </c>
      <c r="H835" s="100">
        <v>3.7417663718882443E-2</v>
      </c>
      <c r="I835" s="100">
        <v>2.5496231708073913E-2</v>
      </c>
      <c r="J835" s="100">
        <v>7.1214038276825598E-3</v>
      </c>
      <c r="K835" s="100">
        <v>5.7682820038231775E-3</v>
      </c>
      <c r="L835" s="148">
        <v>92.438280187714923</v>
      </c>
      <c r="M835" s="148">
        <v>120</v>
      </c>
      <c r="N835" s="148">
        <v>548</v>
      </c>
      <c r="O835" s="148">
        <v>9132</v>
      </c>
      <c r="P835" s="148">
        <v>100</v>
      </c>
      <c r="Q835" s="148">
        <v>25</v>
      </c>
      <c r="R835" s="100">
        <v>0.73478510890890836</v>
      </c>
      <c r="S835" s="100">
        <v>0.62473385326402053</v>
      </c>
      <c r="T835" s="100">
        <v>0.937612759256651</v>
      </c>
      <c r="U835" s="100">
        <v>9.4991484152321837E-2</v>
      </c>
      <c r="W835" s="148">
        <v>14.171495311360733</v>
      </c>
      <c r="X835" s="149">
        <v>648.07869556195408</v>
      </c>
      <c r="Y835" s="149">
        <v>14.19745013246358</v>
      </c>
      <c r="Z835" s="149">
        <v>703.63887849250273</v>
      </c>
      <c r="AA835" s="149">
        <v>2.5954821102846637E-2</v>
      </c>
      <c r="AB835" s="149">
        <v>55.560182930548649</v>
      </c>
      <c r="AD835" s="163">
        <f t="shared" si="72"/>
        <v>1416501.4524405114</v>
      </c>
      <c r="AE835" s="163">
        <f t="shared" si="77"/>
        <v>1419041.3743678655</v>
      </c>
      <c r="AF835" s="163">
        <f t="shared" si="73"/>
        <v>2539.9219273541148</v>
      </c>
      <c r="AH835" s="165">
        <f t="shared" si="74"/>
        <v>0</v>
      </c>
      <c r="AI835" s="165">
        <f t="shared" si="75"/>
        <v>1</v>
      </c>
      <c r="AJ835" s="165">
        <f t="shared" si="76"/>
        <v>1</v>
      </c>
    </row>
    <row r="836" spans="1:36" x14ac:dyDescent="0.25">
      <c r="A836" s="47">
        <v>831</v>
      </c>
      <c r="C836" s="100">
        <v>5.4404182462081119E-3</v>
      </c>
      <c r="D836" s="100">
        <v>9.5698976117751973E-3</v>
      </c>
      <c r="E836" s="100">
        <v>2.3341430586070834E-7</v>
      </c>
      <c r="F836" s="100">
        <v>0</v>
      </c>
      <c r="G836" s="100">
        <v>0.04</v>
      </c>
      <c r="H836" s="100">
        <v>3.7417663718882443E-2</v>
      </c>
      <c r="I836" s="100">
        <v>2.5496231708073913E-2</v>
      </c>
      <c r="J836" s="100">
        <v>7.1214038276825598E-3</v>
      </c>
      <c r="K836" s="100">
        <v>5.7682820038231775E-3</v>
      </c>
      <c r="L836" s="148">
        <v>92.438280187714923</v>
      </c>
      <c r="M836" s="148">
        <v>120</v>
      </c>
      <c r="N836" s="148">
        <v>548</v>
      </c>
      <c r="O836" s="148">
        <v>9132</v>
      </c>
      <c r="P836" s="148">
        <v>100</v>
      </c>
      <c r="Q836" s="148">
        <v>25</v>
      </c>
      <c r="R836" s="100">
        <v>0.55118863746458546</v>
      </c>
      <c r="S836" s="100">
        <v>0.99468309237356611</v>
      </c>
      <c r="T836" s="100">
        <v>0.14463927914343389</v>
      </c>
      <c r="U836" s="100">
        <v>0.98442963219235469</v>
      </c>
      <c r="W836" s="148">
        <v>15.082527087188682</v>
      </c>
      <c r="X836" s="149">
        <v>494.0780070181911</v>
      </c>
      <c r="Y836" s="149">
        <v>15.152771225855979</v>
      </c>
      <c r="Z836" s="149">
        <v>597.30533284802198</v>
      </c>
      <c r="AA836" s="149">
        <v>7.0244138667296951E-2</v>
      </c>
      <c r="AB836" s="149">
        <v>103.22732582983087</v>
      </c>
      <c r="AD836" s="163">
        <f t="shared" si="72"/>
        <v>1507758.63071185</v>
      </c>
      <c r="AE836" s="163">
        <f t="shared" si="77"/>
        <v>1514679.8172527498</v>
      </c>
      <c r="AF836" s="163">
        <f t="shared" si="73"/>
        <v>6921.1865408998638</v>
      </c>
      <c r="AH836" s="165">
        <f t="shared" si="74"/>
        <v>0</v>
      </c>
      <c r="AI836" s="165">
        <f t="shared" si="75"/>
        <v>1</v>
      </c>
      <c r="AJ836" s="165">
        <f t="shared" si="76"/>
        <v>1</v>
      </c>
    </row>
    <row r="837" spans="1:36" x14ac:dyDescent="0.25">
      <c r="A837" s="47">
        <v>832</v>
      </c>
      <c r="C837" s="100">
        <v>4.7473893030652798E-3</v>
      </c>
      <c r="D837" s="100">
        <v>1.364531725442153E-2</v>
      </c>
      <c r="E837" s="100">
        <v>1.9487161691844612E-4</v>
      </c>
      <c r="F837" s="100">
        <v>0</v>
      </c>
      <c r="G837" s="100">
        <v>0.04</v>
      </c>
      <c r="H837" s="100">
        <v>3.7417663718882443E-2</v>
      </c>
      <c r="I837" s="100">
        <v>2.5496231708073913E-2</v>
      </c>
      <c r="J837" s="100">
        <v>7.1214038276825598E-3</v>
      </c>
      <c r="K837" s="100">
        <v>5.7682820038231775E-3</v>
      </c>
      <c r="L837" s="148">
        <v>92.438280187714923</v>
      </c>
      <c r="M837" s="148">
        <v>120</v>
      </c>
      <c r="N837" s="148">
        <v>548</v>
      </c>
      <c r="O837" s="148">
        <v>9132</v>
      </c>
      <c r="P837" s="148">
        <v>100</v>
      </c>
      <c r="Q837" s="148">
        <v>25</v>
      </c>
      <c r="R837" s="100">
        <v>0.56371248469762059</v>
      </c>
      <c r="S837" s="100">
        <v>0.88917938718204159</v>
      </c>
      <c r="T837" s="100">
        <v>0.87005925266528261</v>
      </c>
      <c r="U837" s="100">
        <v>1.635269035716691E-2</v>
      </c>
      <c r="W837" s="148">
        <v>14.966978970398916</v>
      </c>
      <c r="X837" s="149">
        <v>522.42559378087981</v>
      </c>
      <c r="Y837" s="149">
        <v>15.012026661010555</v>
      </c>
      <c r="Z837" s="149">
        <v>625.26476152718419</v>
      </c>
      <c r="AA837" s="149">
        <v>4.5047690611639268E-2</v>
      </c>
      <c r="AB837" s="149">
        <v>102.83916774630438</v>
      </c>
      <c r="AD837" s="163">
        <f t="shared" si="72"/>
        <v>1496175.4714461109</v>
      </c>
      <c r="AE837" s="163">
        <f t="shared" si="77"/>
        <v>1500577.4013395284</v>
      </c>
      <c r="AF837" s="163">
        <f t="shared" si="73"/>
        <v>4401.9298934176222</v>
      </c>
      <c r="AH837" s="165">
        <f t="shared" si="74"/>
        <v>0</v>
      </c>
      <c r="AI837" s="165">
        <f t="shared" si="75"/>
        <v>1</v>
      </c>
      <c r="AJ837" s="165">
        <f t="shared" si="76"/>
        <v>1</v>
      </c>
    </row>
    <row r="838" spans="1:36" x14ac:dyDescent="0.25">
      <c r="A838" s="47">
        <v>833</v>
      </c>
      <c r="C838" s="100">
        <v>6.0591919360131197E-3</v>
      </c>
      <c r="D838" s="100">
        <v>1.4419361279714882E-2</v>
      </c>
      <c r="E838" s="100">
        <v>8.6223935681806196E-5</v>
      </c>
      <c r="F838" s="100">
        <v>0</v>
      </c>
      <c r="G838" s="100">
        <v>0.04</v>
      </c>
      <c r="H838" s="100">
        <v>3.7417663718882443E-2</v>
      </c>
      <c r="I838" s="100">
        <v>2.5496231708073913E-2</v>
      </c>
      <c r="J838" s="100">
        <v>7.1214038276825598E-3</v>
      </c>
      <c r="K838" s="100">
        <v>5.7682820038231775E-3</v>
      </c>
      <c r="L838" s="148">
        <v>92.438280187714923</v>
      </c>
      <c r="M838" s="148">
        <v>120</v>
      </c>
      <c r="N838" s="148">
        <v>548</v>
      </c>
      <c r="O838" s="148">
        <v>9132</v>
      </c>
      <c r="P838" s="148">
        <v>100</v>
      </c>
      <c r="Q838" s="148">
        <v>25</v>
      </c>
      <c r="R838" s="100">
        <v>0.55195776418871434</v>
      </c>
      <c r="S838" s="100">
        <v>1.9900544560758592E-2</v>
      </c>
      <c r="T838" s="100">
        <v>0.69832329634164192</v>
      </c>
      <c r="U838" s="100">
        <v>1.4309177809706258E-2</v>
      </c>
      <c r="W838" s="148">
        <v>14.669436683562841</v>
      </c>
      <c r="X838" s="149">
        <v>523.52292563392666</v>
      </c>
      <c r="Y838" s="149">
        <v>14.70423560240169</v>
      </c>
      <c r="Z838" s="149">
        <v>618.69350877764782</v>
      </c>
      <c r="AA838" s="149">
        <v>3.4798918838848891E-2</v>
      </c>
      <c r="AB838" s="149">
        <v>95.17058314372116</v>
      </c>
      <c r="AD838" s="163">
        <f t="shared" ref="AD838:AD901" si="78">W838*cRatio-X838</f>
        <v>1466420.1454306501</v>
      </c>
      <c r="AE838" s="163">
        <f t="shared" si="77"/>
        <v>1469804.8667313915</v>
      </c>
      <c r="AF838" s="163">
        <f t="shared" si="73"/>
        <v>3384.7213007411679</v>
      </c>
      <c r="AH838" s="165">
        <f t="shared" si="74"/>
        <v>0</v>
      </c>
      <c r="AI838" s="165">
        <f t="shared" si="75"/>
        <v>1</v>
      </c>
      <c r="AJ838" s="165">
        <f t="shared" si="76"/>
        <v>1</v>
      </c>
    </row>
    <row r="839" spans="1:36" x14ac:dyDescent="0.25">
      <c r="A839" s="47">
        <v>834</v>
      </c>
      <c r="C839" s="100">
        <v>6.7006722962690279E-3</v>
      </c>
      <c r="D839" s="100">
        <v>1.6497251909566302E-2</v>
      </c>
      <c r="E839" s="100">
        <v>3.6990563397840693E-5</v>
      </c>
      <c r="F839" s="100">
        <v>0</v>
      </c>
      <c r="G839" s="100">
        <v>0.04</v>
      </c>
      <c r="H839" s="100">
        <v>3.7417663718882443E-2</v>
      </c>
      <c r="I839" s="100">
        <v>2.5496231708073913E-2</v>
      </c>
      <c r="J839" s="100">
        <v>7.1214038276825598E-3</v>
      </c>
      <c r="K839" s="100">
        <v>5.7682820038231775E-3</v>
      </c>
      <c r="L839" s="148">
        <v>92.438280187714923</v>
      </c>
      <c r="M839" s="148">
        <v>120</v>
      </c>
      <c r="N839" s="148">
        <v>548</v>
      </c>
      <c r="O839" s="148">
        <v>9132</v>
      </c>
      <c r="P839" s="148">
        <v>100</v>
      </c>
      <c r="Q839" s="148">
        <v>25</v>
      </c>
      <c r="R839" s="100">
        <v>0.8115127693847688</v>
      </c>
      <c r="S839" s="100">
        <v>0.22110401132156593</v>
      </c>
      <c r="T839" s="100">
        <v>2.675113510038131E-4</v>
      </c>
      <c r="U839" s="100">
        <v>8.5708985543272995E-6</v>
      </c>
      <c r="W839" s="148">
        <v>14.308606453134701</v>
      </c>
      <c r="X839" s="149">
        <v>459.67775273841539</v>
      </c>
      <c r="Y839" s="149">
        <v>14.350901140342637</v>
      </c>
      <c r="Z839" s="149">
        <v>593.66263244955769</v>
      </c>
      <c r="AA839" s="149">
        <v>4.2294687207936832E-2</v>
      </c>
      <c r="AB839" s="149">
        <v>133.9848797111423</v>
      </c>
      <c r="AD839" s="163">
        <f t="shared" si="78"/>
        <v>1430400.9675607318</v>
      </c>
      <c r="AE839" s="163">
        <f t="shared" si="77"/>
        <v>1434496.4514018141</v>
      </c>
      <c r="AF839" s="163">
        <f t="shared" ref="AF839:AF902" si="79">AA839*cRatio-AB839</f>
        <v>4095.4838410825409</v>
      </c>
      <c r="AH839" s="165">
        <f t="shared" ref="AH839:AH902" si="80">IF(MAX(AD839:AE839)=AD839,1,0)</f>
        <v>0</v>
      </c>
      <c r="AI839" s="165">
        <f t="shared" ref="AI839:AI902" si="81">IF(MAX(AD839:AE839)=AE839,1,0)</f>
        <v>1</v>
      </c>
      <c r="AJ839" s="165">
        <f t="shared" ref="AJ839:AJ902" si="82">IF(AF839&gt;0,1,0)</f>
        <v>1</v>
      </c>
    </row>
    <row r="840" spans="1:36" x14ac:dyDescent="0.25">
      <c r="A840" s="47">
        <v>835</v>
      </c>
      <c r="C840" s="100">
        <v>5.3591463236054206E-3</v>
      </c>
      <c r="D840" s="100">
        <v>1.0940479016035124E-2</v>
      </c>
      <c r="E840" s="100">
        <v>8.4496440110143149E-6</v>
      </c>
      <c r="F840" s="100">
        <v>0</v>
      </c>
      <c r="G840" s="100">
        <v>0.04</v>
      </c>
      <c r="H840" s="100">
        <v>3.7417663718882443E-2</v>
      </c>
      <c r="I840" s="100">
        <v>2.5496231708073913E-2</v>
      </c>
      <c r="J840" s="100">
        <v>7.1214038276825598E-3</v>
      </c>
      <c r="K840" s="100">
        <v>5.7682820038231775E-3</v>
      </c>
      <c r="L840" s="148">
        <v>92.438280187714923</v>
      </c>
      <c r="M840" s="148">
        <v>120</v>
      </c>
      <c r="N840" s="148">
        <v>548</v>
      </c>
      <c r="O840" s="148">
        <v>9132</v>
      </c>
      <c r="P840" s="148">
        <v>100</v>
      </c>
      <c r="Q840" s="148">
        <v>25</v>
      </c>
      <c r="R840" s="100">
        <v>0.76544302101245454</v>
      </c>
      <c r="S840" s="100">
        <v>0.99956962045297182</v>
      </c>
      <c r="T840" s="100">
        <v>0.68059650016148177</v>
      </c>
      <c r="U840" s="100">
        <v>6.52336851625055E-14</v>
      </c>
      <c r="W840" s="148">
        <v>15.293728908160599</v>
      </c>
      <c r="X840" s="149">
        <v>472.52752133170026</v>
      </c>
      <c r="Y840" s="149">
        <v>15.33699071163543</v>
      </c>
      <c r="Z840" s="149">
        <v>599.28596992589632</v>
      </c>
      <c r="AA840" s="149">
        <v>4.3261803474830884E-2</v>
      </c>
      <c r="AB840" s="149">
        <v>126.75844859419607</v>
      </c>
      <c r="AD840" s="163">
        <f t="shared" si="78"/>
        <v>1528900.3632947281</v>
      </c>
      <c r="AE840" s="163">
        <f t="shared" si="77"/>
        <v>1533099.7851936172</v>
      </c>
      <c r="AF840" s="163">
        <f t="shared" si="79"/>
        <v>4199.4218988888924</v>
      </c>
      <c r="AH840" s="165">
        <f t="shared" si="80"/>
        <v>0</v>
      </c>
      <c r="AI840" s="165">
        <f t="shared" si="81"/>
        <v>1</v>
      </c>
      <c r="AJ840" s="165">
        <f t="shared" si="82"/>
        <v>1</v>
      </c>
    </row>
    <row r="841" spans="1:36" x14ac:dyDescent="0.25">
      <c r="A841" s="47">
        <v>836</v>
      </c>
      <c r="C841" s="100">
        <v>5.1516813199465588E-3</v>
      </c>
      <c r="D841" s="100">
        <v>1.3145697711050008E-2</v>
      </c>
      <c r="E841" s="100">
        <v>1.6939424655404434E-4</v>
      </c>
      <c r="F841" s="100">
        <v>0</v>
      </c>
      <c r="G841" s="100">
        <v>0.04</v>
      </c>
      <c r="H841" s="100">
        <v>3.7417663718882443E-2</v>
      </c>
      <c r="I841" s="100">
        <v>2.5496231708073913E-2</v>
      </c>
      <c r="J841" s="100">
        <v>7.1214038276825598E-3</v>
      </c>
      <c r="K841" s="100">
        <v>5.7682820038231775E-3</v>
      </c>
      <c r="L841" s="148">
        <v>92.438280187714923</v>
      </c>
      <c r="M841" s="148">
        <v>120</v>
      </c>
      <c r="N841" s="148">
        <v>548</v>
      </c>
      <c r="O841" s="148">
        <v>9132</v>
      </c>
      <c r="P841" s="148">
        <v>100</v>
      </c>
      <c r="Q841" s="148">
        <v>25</v>
      </c>
      <c r="R841" s="100">
        <v>0.39787714331853502</v>
      </c>
      <c r="S841" s="100">
        <v>0.98686212286317843</v>
      </c>
      <c r="T841" s="100">
        <v>0.43700870009726422</v>
      </c>
      <c r="U841" s="100">
        <v>8.8663388646868801E-4</v>
      </c>
      <c r="W841" s="148">
        <v>14.014566933804073</v>
      </c>
      <c r="X841" s="149">
        <v>502.9581547927142</v>
      </c>
      <c r="Y841" s="149">
        <v>14.033055865969654</v>
      </c>
      <c r="Z841" s="149">
        <v>611.11472047261077</v>
      </c>
      <c r="AA841" s="149">
        <v>1.8488932165581673E-2</v>
      </c>
      <c r="AB841" s="149">
        <v>108.15656567989657</v>
      </c>
      <c r="AD841" s="163">
        <f t="shared" si="78"/>
        <v>1400953.7352256146</v>
      </c>
      <c r="AE841" s="163">
        <f t="shared" si="77"/>
        <v>1402694.4718764927</v>
      </c>
      <c r="AF841" s="163">
        <f t="shared" si="79"/>
        <v>1740.7366508782707</v>
      </c>
      <c r="AH841" s="165">
        <f t="shared" si="80"/>
        <v>0</v>
      </c>
      <c r="AI841" s="165">
        <f t="shared" si="81"/>
        <v>1</v>
      </c>
      <c r="AJ841" s="165">
        <f t="shared" si="82"/>
        <v>1</v>
      </c>
    </row>
    <row r="842" spans="1:36" x14ac:dyDescent="0.25">
      <c r="A842" s="47">
        <v>837</v>
      </c>
      <c r="C842" s="100">
        <v>4.1667474202379826E-3</v>
      </c>
      <c r="D842" s="100">
        <v>1.0688676013371376E-2</v>
      </c>
      <c r="E842" s="100">
        <v>4.2359031238414679E-5</v>
      </c>
      <c r="F842" s="100">
        <v>0</v>
      </c>
      <c r="G842" s="100">
        <v>0.04</v>
      </c>
      <c r="H842" s="100">
        <v>3.7417663718882443E-2</v>
      </c>
      <c r="I842" s="100">
        <v>2.5496231708073913E-2</v>
      </c>
      <c r="J842" s="100">
        <v>7.1214038276825598E-3</v>
      </c>
      <c r="K842" s="100">
        <v>5.7682820038231775E-3</v>
      </c>
      <c r="L842" s="148">
        <v>92.438280187714923</v>
      </c>
      <c r="M842" s="148">
        <v>120</v>
      </c>
      <c r="N842" s="148">
        <v>548</v>
      </c>
      <c r="O842" s="148">
        <v>9132</v>
      </c>
      <c r="P842" s="148">
        <v>100</v>
      </c>
      <c r="Q842" s="148">
        <v>25</v>
      </c>
      <c r="R842" s="100">
        <v>0.36301509879935978</v>
      </c>
      <c r="S842" s="100">
        <v>7.5991692714992537E-2</v>
      </c>
      <c r="T842" s="100">
        <v>9.4425157305496873E-2</v>
      </c>
      <c r="U842" s="100">
        <v>0.99887160047149159</v>
      </c>
      <c r="W842" s="148">
        <v>14.275327765539211</v>
      </c>
      <c r="X842" s="149">
        <v>502.15501678434492</v>
      </c>
      <c r="Y842" s="149">
        <v>14.315459248666937</v>
      </c>
      <c r="Z842" s="149">
        <v>603.97179353813112</v>
      </c>
      <c r="AA842" s="149">
        <v>4.0131483127725076E-2</v>
      </c>
      <c r="AB842" s="149">
        <v>101.8167767537862</v>
      </c>
      <c r="AD842" s="163">
        <f t="shared" si="78"/>
        <v>1427030.6215371368</v>
      </c>
      <c r="AE842" s="163">
        <f t="shared" ref="AE842:AE905" si="83">Y842*cRatio-Z842</f>
        <v>1430941.9530731554</v>
      </c>
      <c r="AF842" s="163">
        <f t="shared" si="79"/>
        <v>3911.3315360187216</v>
      </c>
      <c r="AH842" s="165">
        <f t="shared" si="80"/>
        <v>0</v>
      </c>
      <c r="AI842" s="165">
        <f t="shared" si="81"/>
        <v>1</v>
      </c>
      <c r="AJ842" s="165">
        <f t="shared" si="82"/>
        <v>1</v>
      </c>
    </row>
    <row r="843" spans="1:36" x14ac:dyDescent="0.25">
      <c r="A843" s="47">
        <v>838</v>
      </c>
      <c r="C843" s="100">
        <v>4.7475927066129237E-3</v>
      </c>
      <c r="D843" s="100">
        <v>8.9863328465912256E-3</v>
      </c>
      <c r="E843" s="100">
        <v>4.6895189916784652E-4</v>
      </c>
      <c r="F843" s="100">
        <v>0</v>
      </c>
      <c r="G843" s="100">
        <v>0.04</v>
      </c>
      <c r="H843" s="100">
        <v>3.7417663718882443E-2</v>
      </c>
      <c r="I843" s="100">
        <v>2.5496231708073913E-2</v>
      </c>
      <c r="J843" s="100">
        <v>7.1214038276825598E-3</v>
      </c>
      <c r="K843" s="100">
        <v>5.7682820038231775E-3</v>
      </c>
      <c r="L843" s="148">
        <v>92.438280187714923</v>
      </c>
      <c r="M843" s="148">
        <v>120</v>
      </c>
      <c r="N843" s="148">
        <v>548</v>
      </c>
      <c r="O843" s="148">
        <v>9132</v>
      </c>
      <c r="P843" s="148">
        <v>100</v>
      </c>
      <c r="Q843" s="148">
        <v>25</v>
      </c>
      <c r="R843" s="100">
        <v>0.35934562991631369</v>
      </c>
      <c r="S843" s="100">
        <v>0.92255054773489698</v>
      </c>
      <c r="T843" s="100">
        <v>0.98087406454764392</v>
      </c>
      <c r="U843" s="100">
        <v>0.42497034878462514</v>
      </c>
      <c r="W843" s="148">
        <v>15.076309878638602</v>
      </c>
      <c r="X843" s="149">
        <v>454.18888738407009</v>
      </c>
      <c r="Y843" s="149">
        <v>15.122540367567208</v>
      </c>
      <c r="Z843" s="149">
        <v>588.73610964668808</v>
      </c>
      <c r="AA843" s="149">
        <v>4.6230488928605595E-2</v>
      </c>
      <c r="AB843" s="149">
        <v>134.54722226261799</v>
      </c>
      <c r="AD843" s="163">
        <f t="shared" si="78"/>
        <v>1507176.7989764761</v>
      </c>
      <c r="AE843" s="163">
        <f t="shared" si="83"/>
        <v>1511665.3006470741</v>
      </c>
      <c r="AF843" s="163">
        <f t="shared" si="79"/>
        <v>4488.5016705979415</v>
      </c>
      <c r="AH843" s="165">
        <f t="shared" si="80"/>
        <v>0</v>
      </c>
      <c r="AI843" s="165">
        <f t="shared" si="81"/>
        <v>1</v>
      </c>
      <c r="AJ843" s="165">
        <f t="shared" si="82"/>
        <v>1</v>
      </c>
    </row>
    <row r="844" spans="1:36" x14ac:dyDescent="0.25">
      <c r="A844" s="47">
        <v>839</v>
      </c>
      <c r="C844" s="100">
        <v>7.7896235234891087E-3</v>
      </c>
      <c r="D844" s="100">
        <v>1.031379413752178E-2</v>
      </c>
      <c r="E844" s="100">
        <v>9.0375840685164022E-5</v>
      </c>
      <c r="F844" s="100">
        <v>0</v>
      </c>
      <c r="G844" s="100">
        <v>0.04</v>
      </c>
      <c r="H844" s="100">
        <v>3.7417663718882443E-2</v>
      </c>
      <c r="I844" s="100">
        <v>2.5496231708073913E-2</v>
      </c>
      <c r="J844" s="100">
        <v>7.1214038276825598E-3</v>
      </c>
      <c r="K844" s="100">
        <v>5.7682820038231775E-3</v>
      </c>
      <c r="L844" s="148">
        <v>92.438280187714923</v>
      </c>
      <c r="M844" s="148">
        <v>120</v>
      </c>
      <c r="N844" s="148">
        <v>548</v>
      </c>
      <c r="O844" s="148">
        <v>9132</v>
      </c>
      <c r="P844" s="148">
        <v>100</v>
      </c>
      <c r="Q844" s="148">
        <v>25</v>
      </c>
      <c r="R844" s="100">
        <v>0.6029728031186764</v>
      </c>
      <c r="S844" s="100">
        <v>4.0775500356876784E-2</v>
      </c>
      <c r="T844" s="100">
        <v>2.1990291967328272E-2</v>
      </c>
      <c r="U844" s="100">
        <v>0.42075818219479222</v>
      </c>
      <c r="W844" s="148">
        <v>13.844867818092627</v>
      </c>
      <c r="X844" s="149">
        <v>479.08933192518771</v>
      </c>
      <c r="Y844" s="149">
        <v>13.889267641296923</v>
      </c>
      <c r="Z844" s="149">
        <v>598.49580924315899</v>
      </c>
      <c r="AA844" s="149">
        <v>4.439982320429614E-2</v>
      </c>
      <c r="AB844" s="149">
        <v>119.40647731797128</v>
      </c>
      <c r="AD844" s="163">
        <f t="shared" si="78"/>
        <v>1384007.6924773376</v>
      </c>
      <c r="AE844" s="163">
        <f t="shared" si="83"/>
        <v>1388328.2683204492</v>
      </c>
      <c r="AF844" s="163">
        <f t="shared" si="79"/>
        <v>4320.5758431116428</v>
      </c>
      <c r="AH844" s="165">
        <f t="shared" si="80"/>
        <v>0</v>
      </c>
      <c r="AI844" s="165">
        <f t="shared" si="81"/>
        <v>1</v>
      </c>
      <c r="AJ844" s="165">
        <f t="shared" si="82"/>
        <v>1</v>
      </c>
    </row>
    <row r="845" spans="1:36" x14ac:dyDescent="0.25">
      <c r="A845" s="47">
        <v>840</v>
      </c>
      <c r="C845" s="100">
        <v>4.8694108880106132E-3</v>
      </c>
      <c r="D845" s="100">
        <v>1.2338062464797184E-2</v>
      </c>
      <c r="E845" s="100">
        <v>7.7662963979596711E-5</v>
      </c>
      <c r="F845" s="100">
        <v>0</v>
      </c>
      <c r="G845" s="100">
        <v>0.04</v>
      </c>
      <c r="H845" s="100">
        <v>3.7417663718882443E-2</v>
      </c>
      <c r="I845" s="100">
        <v>2.5496231708073913E-2</v>
      </c>
      <c r="J845" s="100">
        <v>7.1214038276825598E-3</v>
      </c>
      <c r="K845" s="100">
        <v>5.7682820038231775E-3</v>
      </c>
      <c r="L845" s="148">
        <v>92.438280187714923</v>
      </c>
      <c r="M845" s="148">
        <v>120</v>
      </c>
      <c r="N845" s="148">
        <v>548</v>
      </c>
      <c r="O845" s="148">
        <v>9132</v>
      </c>
      <c r="P845" s="148">
        <v>100</v>
      </c>
      <c r="Q845" s="148">
        <v>25</v>
      </c>
      <c r="R845" s="100">
        <v>0.71194053414730918</v>
      </c>
      <c r="S845" s="100">
        <v>0.49082473504503227</v>
      </c>
      <c r="T845" s="100">
        <v>0.26125633713679358</v>
      </c>
      <c r="U845" s="100">
        <v>4.4679403477729269E-3</v>
      </c>
      <c r="W845" s="148">
        <v>14.552471002631101</v>
      </c>
      <c r="X845" s="149">
        <v>531.3656680153457</v>
      </c>
      <c r="Y845" s="149">
        <v>14.573596359993614</v>
      </c>
      <c r="Z845" s="149">
        <v>612.70355884052776</v>
      </c>
      <c r="AA845" s="149">
        <v>2.1125357362512531E-2</v>
      </c>
      <c r="AB845" s="149">
        <v>81.337890825182058</v>
      </c>
      <c r="AD845" s="163">
        <f t="shared" si="78"/>
        <v>1454715.7345950948</v>
      </c>
      <c r="AE845" s="163">
        <f t="shared" si="83"/>
        <v>1456746.9324405207</v>
      </c>
      <c r="AF845" s="163">
        <f t="shared" si="79"/>
        <v>2031.1978454260711</v>
      </c>
      <c r="AH845" s="165">
        <f t="shared" si="80"/>
        <v>0</v>
      </c>
      <c r="AI845" s="165">
        <f t="shared" si="81"/>
        <v>1</v>
      </c>
      <c r="AJ845" s="165">
        <f t="shared" si="82"/>
        <v>1</v>
      </c>
    </row>
    <row r="846" spans="1:36" x14ac:dyDescent="0.25">
      <c r="A846" s="47">
        <v>841</v>
      </c>
      <c r="C846" s="100">
        <v>5.4627898290369181E-3</v>
      </c>
      <c r="D846" s="100">
        <v>1.3717879443127412E-2</v>
      </c>
      <c r="E846" s="100">
        <v>4.468932488252267E-5</v>
      </c>
      <c r="F846" s="100">
        <v>0</v>
      </c>
      <c r="G846" s="100">
        <v>0.04</v>
      </c>
      <c r="H846" s="100">
        <v>3.7417663718882443E-2</v>
      </c>
      <c r="I846" s="100">
        <v>2.5496231708073913E-2</v>
      </c>
      <c r="J846" s="100">
        <v>7.1214038276825598E-3</v>
      </c>
      <c r="K846" s="100">
        <v>5.7682820038231775E-3</v>
      </c>
      <c r="L846" s="148">
        <v>92.438280187714923</v>
      </c>
      <c r="M846" s="148">
        <v>120</v>
      </c>
      <c r="N846" s="148">
        <v>548</v>
      </c>
      <c r="O846" s="148">
        <v>9132</v>
      </c>
      <c r="P846" s="148">
        <v>100</v>
      </c>
      <c r="Q846" s="148">
        <v>25</v>
      </c>
      <c r="R846" s="100">
        <v>0.73213053240089021</v>
      </c>
      <c r="S846" s="100">
        <v>1.0526413563953722E-3</v>
      </c>
      <c r="T846" s="100">
        <v>4.6294390881772987E-3</v>
      </c>
      <c r="U846" s="100">
        <v>2.3575873123135329E-2</v>
      </c>
      <c r="W846" s="148">
        <v>13.913972810739676</v>
      </c>
      <c r="X846" s="149">
        <v>473.62461402044482</v>
      </c>
      <c r="Y846" s="149">
        <v>13.935229077358535</v>
      </c>
      <c r="Z846" s="149">
        <v>603.00912486041705</v>
      </c>
      <c r="AA846" s="149">
        <v>2.1256266618859598E-2</v>
      </c>
      <c r="AB846" s="149">
        <v>129.38451083997222</v>
      </c>
      <c r="AD846" s="163">
        <f t="shared" si="78"/>
        <v>1390923.6564599471</v>
      </c>
      <c r="AE846" s="163">
        <f t="shared" si="83"/>
        <v>1392919.8986109931</v>
      </c>
      <c r="AF846" s="163">
        <f t="shared" si="79"/>
        <v>1996.2421510459876</v>
      </c>
      <c r="AH846" s="165">
        <f t="shared" si="80"/>
        <v>0</v>
      </c>
      <c r="AI846" s="165">
        <f t="shared" si="81"/>
        <v>1</v>
      </c>
      <c r="AJ846" s="165">
        <f t="shared" si="82"/>
        <v>1</v>
      </c>
    </row>
    <row r="847" spans="1:36" x14ac:dyDescent="0.25">
      <c r="A847" s="47">
        <v>842</v>
      </c>
      <c r="C847" s="100">
        <v>4.6302157672976881E-3</v>
      </c>
      <c r="D847" s="100">
        <v>1.2918367127962349E-2</v>
      </c>
      <c r="E847" s="100">
        <v>2.2010676815531482E-4</v>
      </c>
      <c r="F847" s="100">
        <v>0</v>
      </c>
      <c r="G847" s="100">
        <v>0.04</v>
      </c>
      <c r="H847" s="100">
        <v>3.7417663718882443E-2</v>
      </c>
      <c r="I847" s="100">
        <v>2.5496231708073913E-2</v>
      </c>
      <c r="J847" s="100">
        <v>7.1214038276825598E-3</v>
      </c>
      <c r="K847" s="100">
        <v>5.7682820038231775E-3</v>
      </c>
      <c r="L847" s="148">
        <v>92.438280187714923</v>
      </c>
      <c r="M847" s="148">
        <v>120</v>
      </c>
      <c r="N847" s="148">
        <v>548</v>
      </c>
      <c r="O847" s="148">
        <v>9132</v>
      </c>
      <c r="P847" s="148">
        <v>100</v>
      </c>
      <c r="Q847" s="148">
        <v>25</v>
      </c>
      <c r="R847" s="100">
        <v>0.74920142022574687</v>
      </c>
      <c r="S847" s="100">
        <v>0.90193696169530835</v>
      </c>
      <c r="T847" s="100">
        <v>0.97323907751544414</v>
      </c>
      <c r="U847" s="100">
        <v>0.1664970401217063</v>
      </c>
      <c r="W847" s="148">
        <v>14.945525146410265</v>
      </c>
      <c r="X847" s="149">
        <v>461.08986324805431</v>
      </c>
      <c r="Y847" s="149">
        <v>15.005241589769119</v>
      </c>
      <c r="Z847" s="149">
        <v>593.5679787503617</v>
      </c>
      <c r="AA847" s="149">
        <v>5.971644335885351E-2</v>
      </c>
      <c r="AB847" s="149">
        <v>132.47811550230739</v>
      </c>
      <c r="AD847" s="163">
        <f t="shared" si="78"/>
        <v>1494091.4247777783</v>
      </c>
      <c r="AE847" s="163">
        <f t="shared" si="83"/>
        <v>1499930.5909981614</v>
      </c>
      <c r="AF847" s="163">
        <f t="shared" si="79"/>
        <v>5839.1662203830438</v>
      </c>
      <c r="AH847" s="165">
        <f t="shared" si="80"/>
        <v>0</v>
      </c>
      <c r="AI847" s="165">
        <f t="shared" si="81"/>
        <v>1</v>
      </c>
      <c r="AJ847" s="165">
        <f t="shared" si="82"/>
        <v>1</v>
      </c>
    </row>
    <row r="848" spans="1:36" x14ac:dyDescent="0.25">
      <c r="A848" s="47">
        <v>843</v>
      </c>
      <c r="C848" s="100">
        <v>5.1394677130740087E-3</v>
      </c>
      <c r="D848" s="100">
        <v>1.3385842782962398E-2</v>
      </c>
      <c r="E848" s="100">
        <v>1.6826450720128579E-5</v>
      </c>
      <c r="F848" s="100">
        <v>0</v>
      </c>
      <c r="G848" s="100">
        <v>0.04</v>
      </c>
      <c r="H848" s="100">
        <v>3.7417663718882443E-2</v>
      </c>
      <c r="I848" s="100">
        <v>2.5496231708073913E-2</v>
      </c>
      <c r="J848" s="100">
        <v>7.1214038276825598E-3</v>
      </c>
      <c r="K848" s="100">
        <v>5.7682820038231775E-3</v>
      </c>
      <c r="L848" s="148">
        <v>92.438280187714923</v>
      </c>
      <c r="M848" s="148">
        <v>120</v>
      </c>
      <c r="N848" s="148">
        <v>548</v>
      </c>
      <c r="O848" s="148">
        <v>9132</v>
      </c>
      <c r="P848" s="148">
        <v>100</v>
      </c>
      <c r="Q848" s="148">
        <v>25</v>
      </c>
      <c r="R848" s="100">
        <v>0.59137009556187869</v>
      </c>
      <c r="S848" s="100">
        <v>0.98657138285888246</v>
      </c>
      <c r="T848" s="100">
        <v>0.12777978104872664</v>
      </c>
      <c r="U848" s="100">
        <v>1.6201350104893538E-2</v>
      </c>
      <c r="W848" s="148">
        <v>15.262855508962504</v>
      </c>
      <c r="X848" s="149">
        <v>541.15045171372253</v>
      </c>
      <c r="Y848" s="149">
        <v>15.297366616538756</v>
      </c>
      <c r="Z848" s="149">
        <v>645.67494180773792</v>
      </c>
      <c r="AA848" s="149">
        <v>3.4511107576252087E-2</v>
      </c>
      <c r="AB848" s="149">
        <v>104.52449009401539</v>
      </c>
      <c r="AD848" s="163">
        <f t="shared" si="78"/>
        <v>1525744.4004445367</v>
      </c>
      <c r="AE848" s="163">
        <f t="shared" si="83"/>
        <v>1529090.9867120679</v>
      </c>
      <c r="AF848" s="163">
        <f t="shared" si="79"/>
        <v>3346.5862675311937</v>
      </c>
      <c r="AH848" s="165">
        <f t="shared" si="80"/>
        <v>0</v>
      </c>
      <c r="AI848" s="165">
        <f t="shared" si="81"/>
        <v>1</v>
      </c>
      <c r="AJ848" s="165">
        <f t="shared" si="82"/>
        <v>1</v>
      </c>
    </row>
    <row r="849" spans="1:36" x14ac:dyDescent="0.25">
      <c r="A849" s="47">
        <v>844</v>
      </c>
      <c r="C849" s="100">
        <v>5.4933901746587743E-3</v>
      </c>
      <c r="D849" s="100">
        <v>1.151721575515763E-2</v>
      </c>
      <c r="E849" s="100">
        <v>3.4170003738496044E-5</v>
      </c>
      <c r="F849" s="100">
        <v>0</v>
      </c>
      <c r="G849" s="100">
        <v>0.04</v>
      </c>
      <c r="H849" s="100">
        <v>3.7417663718882443E-2</v>
      </c>
      <c r="I849" s="100">
        <v>2.5496231708073913E-2</v>
      </c>
      <c r="J849" s="100">
        <v>7.1214038276825598E-3</v>
      </c>
      <c r="K849" s="100">
        <v>5.7682820038231775E-3</v>
      </c>
      <c r="L849" s="148">
        <v>92.438280187714923</v>
      </c>
      <c r="M849" s="148">
        <v>120</v>
      </c>
      <c r="N849" s="148">
        <v>548</v>
      </c>
      <c r="O849" s="148">
        <v>9132</v>
      </c>
      <c r="P849" s="148">
        <v>100</v>
      </c>
      <c r="Q849" s="148">
        <v>25</v>
      </c>
      <c r="R849" s="100">
        <v>0.47610246504826048</v>
      </c>
      <c r="S849" s="100">
        <v>0.5550757514036434</v>
      </c>
      <c r="T849" s="100">
        <v>0.98445757229651054</v>
      </c>
      <c r="U849" s="100">
        <v>5.6489522143630712E-2</v>
      </c>
      <c r="W849" s="148">
        <v>14.300090507701807</v>
      </c>
      <c r="X849" s="149">
        <v>484.11860356934153</v>
      </c>
      <c r="Y849" s="149">
        <v>14.356321735556241</v>
      </c>
      <c r="Z849" s="149">
        <v>604.32316460004085</v>
      </c>
      <c r="AA849" s="149">
        <v>5.6231227854434351E-2</v>
      </c>
      <c r="AB849" s="149">
        <v>120.20456103069932</v>
      </c>
      <c r="AD849" s="163">
        <f t="shared" si="78"/>
        <v>1429524.9321666113</v>
      </c>
      <c r="AE849" s="163">
        <f t="shared" si="83"/>
        <v>1435027.8503910243</v>
      </c>
      <c r="AF849" s="163">
        <f t="shared" si="79"/>
        <v>5502.918224412736</v>
      </c>
      <c r="AH849" s="165">
        <f t="shared" si="80"/>
        <v>0</v>
      </c>
      <c r="AI849" s="165">
        <f t="shared" si="81"/>
        <v>1</v>
      </c>
      <c r="AJ849" s="165">
        <f t="shared" si="82"/>
        <v>1</v>
      </c>
    </row>
    <row r="850" spans="1:36" x14ac:dyDescent="0.25">
      <c r="A850" s="47">
        <v>845</v>
      </c>
      <c r="C850" s="100">
        <v>6.1893070502639924E-3</v>
      </c>
      <c r="D850" s="100">
        <v>1.3111947204008545E-2</v>
      </c>
      <c r="E850" s="100">
        <v>5.9849391929878148E-4</v>
      </c>
      <c r="F850" s="100">
        <v>0</v>
      </c>
      <c r="G850" s="100">
        <v>0.04</v>
      </c>
      <c r="H850" s="100">
        <v>3.7417663718882443E-2</v>
      </c>
      <c r="I850" s="100">
        <v>2.5496231708073913E-2</v>
      </c>
      <c r="J850" s="100">
        <v>7.1214038276825598E-3</v>
      </c>
      <c r="K850" s="100">
        <v>5.7682820038231775E-3</v>
      </c>
      <c r="L850" s="148">
        <v>92.438280187714923</v>
      </c>
      <c r="M850" s="148">
        <v>120</v>
      </c>
      <c r="N850" s="148">
        <v>548</v>
      </c>
      <c r="O850" s="148">
        <v>9132</v>
      </c>
      <c r="P850" s="148">
        <v>100</v>
      </c>
      <c r="Q850" s="148">
        <v>25</v>
      </c>
      <c r="R850" s="100">
        <v>0.7648256719494656</v>
      </c>
      <c r="S850" s="100">
        <v>0.99660307949808069</v>
      </c>
      <c r="T850" s="100">
        <v>0.2990664806788067</v>
      </c>
      <c r="U850" s="100">
        <v>0.19471299401779762</v>
      </c>
      <c r="W850" s="148">
        <v>15.134757829172575</v>
      </c>
      <c r="X850" s="149">
        <v>535.30618819607457</v>
      </c>
      <c r="Y850" s="149">
        <v>15.183118230126988</v>
      </c>
      <c r="Z850" s="149">
        <v>626.17343494508896</v>
      </c>
      <c r="AA850" s="149">
        <v>4.8360400954413407E-2</v>
      </c>
      <c r="AB850" s="149">
        <v>90.867246749014384</v>
      </c>
      <c r="AD850" s="163">
        <f t="shared" si="78"/>
        <v>1512940.4767290612</v>
      </c>
      <c r="AE850" s="163">
        <f t="shared" si="83"/>
        <v>1517685.6495777539</v>
      </c>
      <c r="AF850" s="163">
        <f t="shared" si="79"/>
        <v>4745.1728486923266</v>
      </c>
      <c r="AH850" s="165">
        <f t="shared" si="80"/>
        <v>0</v>
      </c>
      <c r="AI850" s="165">
        <f t="shared" si="81"/>
        <v>1</v>
      </c>
      <c r="AJ850" s="165">
        <f t="shared" si="82"/>
        <v>1</v>
      </c>
    </row>
    <row r="851" spans="1:36" x14ac:dyDescent="0.25">
      <c r="A851" s="47">
        <v>846</v>
      </c>
      <c r="C851" s="100">
        <v>5.731527833088057E-3</v>
      </c>
      <c r="D851" s="100">
        <v>1.3421058439019307E-2</v>
      </c>
      <c r="E851" s="100">
        <v>3.4007920881790678E-5</v>
      </c>
      <c r="F851" s="100">
        <v>0</v>
      </c>
      <c r="G851" s="100">
        <v>0.04</v>
      </c>
      <c r="H851" s="100">
        <v>3.7417663718882443E-2</v>
      </c>
      <c r="I851" s="100">
        <v>2.5496231708073913E-2</v>
      </c>
      <c r="J851" s="100">
        <v>7.1214038276825598E-3</v>
      </c>
      <c r="K851" s="100">
        <v>5.7682820038231775E-3</v>
      </c>
      <c r="L851" s="148">
        <v>92.438280187714923</v>
      </c>
      <c r="M851" s="148">
        <v>120</v>
      </c>
      <c r="N851" s="148">
        <v>548</v>
      </c>
      <c r="O851" s="148">
        <v>9132</v>
      </c>
      <c r="P851" s="148">
        <v>100</v>
      </c>
      <c r="Q851" s="148">
        <v>25</v>
      </c>
      <c r="R851" s="100">
        <v>0.46502408057525962</v>
      </c>
      <c r="S851" s="100">
        <v>0.80943555600731365</v>
      </c>
      <c r="T851" s="100">
        <v>0.51780146720264786</v>
      </c>
      <c r="U851" s="100">
        <v>0.26149496568524266</v>
      </c>
      <c r="W851" s="148">
        <v>14.411903099528345</v>
      </c>
      <c r="X851" s="149">
        <v>485.98143093138344</v>
      </c>
      <c r="Y851" s="149">
        <v>14.442579882846841</v>
      </c>
      <c r="Z851" s="149">
        <v>604.32157529104825</v>
      </c>
      <c r="AA851" s="149">
        <v>3.0676783318495993E-2</v>
      </c>
      <c r="AB851" s="149">
        <v>118.34014435966481</v>
      </c>
      <c r="AD851" s="163">
        <f t="shared" si="78"/>
        <v>1440704.3285219031</v>
      </c>
      <c r="AE851" s="163">
        <f t="shared" si="83"/>
        <v>1443653.666709393</v>
      </c>
      <c r="AF851" s="163">
        <f t="shared" si="79"/>
        <v>2949.3381874899342</v>
      </c>
      <c r="AH851" s="165">
        <f t="shared" si="80"/>
        <v>0</v>
      </c>
      <c r="AI851" s="165">
        <f t="shared" si="81"/>
        <v>1</v>
      </c>
      <c r="AJ851" s="165">
        <f t="shared" si="82"/>
        <v>1</v>
      </c>
    </row>
    <row r="852" spans="1:36" x14ac:dyDescent="0.25">
      <c r="A852" s="47">
        <v>847</v>
      </c>
      <c r="C852" s="100">
        <v>4.3096918925895284E-3</v>
      </c>
      <c r="D852" s="100">
        <v>1.2374739411373459E-2</v>
      </c>
      <c r="E852" s="100">
        <v>1.3246761901844166E-5</v>
      </c>
      <c r="F852" s="100">
        <v>0</v>
      </c>
      <c r="G852" s="100">
        <v>0.04</v>
      </c>
      <c r="H852" s="100">
        <v>3.7417663718882443E-2</v>
      </c>
      <c r="I852" s="100">
        <v>2.5496231708073913E-2</v>
      </c>
      <c r="J852" s="100">
        <v>7.1214038276825598E-3</v>
      </c>
      <c r="K852" s="100">
        <v>5.7682820038231775E-3</v>
      </c>
      <c r="L852" s="148">
        <v>92.438280187714923</v>
      </c>
      <c r="M852" s="148">
        <v>120</v>
      </c>
      <c r="N852" s="148">
        <v>548</v>
      </c>
      <c r="O852" s="148">
        <v>9132</v>
      </c>
      <c r="P852" s="148">
        <v>100</v>
      </c>
      <c r="Q852" s="148">
        <v>25</v>
      </c>
      <c r="R852" s="100">
        <v>0.58806571082726744</v>
      </c>
      <c r="S852" s="100">
        <v>0.74177398459384891</v>
      </c>
      <c r="T852" s="100">
        <v>7.6406676789401134E-2</v>
      </c>
      <c r="U852" s="100">
        <v>0.5602701499137942</v>
      </c>
      <c r="W852" s="148">
        <v>14.989626433963624</v>
      </c>
      <c r="X852" s="149">
        <v>493.95578204346742</v>
      </c>
      <c r="Y852" s="149">
        <v>15.019416947571514</v>
      </c>
      <c r="Z852" s="149">
        <v>603.63837766573511</v>
      </c>
      <c r="AA852" s="149">
        <v>2.9790513607890645E-2</v>
      </c>
      <c r="AB852" s="149">
        <v>109.68259562226768</v>
      </c>
      <c r="AD852" s="163">
        <f t="shared" si="78"/>
        <v>1498468.6876143189</v>
      </c>
      <c r="AE852" s="163">
        <f t="shared" si="83"/>
        <v>1501338.0563794856</v>
      </c>
      <c r="AF852" s="163">
        <f t="shared" si="79"/>
        <v>2869.3687651667965</v>
      </c>
      <c r="AH852" s="165">
        <f t="shared" si="80"/>
        <v>0</v>
      </c>
      <c r="AI852" s="165">
        <f t="shared" si="81"/>
        <v>1</v>
      </c>
      <c r="AJ852" s="165">
        <f t="shared" si="82"/>
        <v>1</v>
      </c>
    </row>
    <row r="853" spans="1:36" x14ac:dyDescent="0.25">
      <c r="A853" s="47">
        <v>848</v>
      </c>
      <c r="C853" s="100">
        <v>5.6303129756574144E-3</v>
      </c>
      <c r="D853" s="100">
        <v>1.2622480631291677E-2</v>
      </c>
      <c r="E853" s="100">
        <v>7.237703689045082E-6</v>
      </c>
      <c r="F853" s="100">
        <v>0</v>
      </c>
      <c r="G853" s="100">
        <v>0.04</v>
      </c>
      <c r="H853" s="100">
        <v>3.7417663718882443E-2</v>
      </c>
      <c r="I853" s="100">
        <v>2.5496231708073913E-2</v>
      </c>
      <c r="J853" s="100">
        <v>7.1214038276825598E-3</v>
      </c>
      <c r="K853" s="100">
        <v>5.7682820038231775E-3</v>
      </c>
      <c r="L853" s="148">
        <v>92.438280187714923</v>
      </c>
      <c r="M853" s="148">
        <v>120</v>
      </c>
      <c r="N853" s="148">
        <v>548</v>
      </c>
      <c r="O853" s="148">
        <v>9132</v>
      </c>
      <c r="P853" s="148">
        <v>100</v>
      </c>
      <c r="Q853" s="148">
        <v>25</v>
      </c>
      <c r="R853" s="100">
        <v>0.78617658225759435</v>
      </c>
      <c r="S853" s="100">
        <v>0.99962952187214693</v>
      </c>
      <c r="T853" s="100">
        <v>0.69547660003934464</v>
      </c>
      <c r="U853" s="100">
        <v>9.6309103710056521E-2</v>
      </c>
      <c r="W853" s="148">
        <v>15.106522075227087</v>
      </c>
      <c r="X853" s="149">
        <v>519.06836889452222</v>
      </c>
      <c r="Y853" s="149">
        <v>15.143805272287356</v>
      </c>
      <c r="Z853" s="149">
        <v>612.23489735450141</v>
      </c>
      <c r="AA853" s="149">
        <v>3.7283197060268947E-2</v>
      </c>
      <c r="AB853" s="149">
        <v>93.16652845997919</v>
      </c>
      <c r="AD853" s="163">
        <f t="shared" si="78"/>
        <v>1510133.1391538142</v>
      </c>
      <c r="AE853" s="163">
        <f t="shared" si="83"/>
        <v>1513768.292331381</v>
      </c>
      <c r="AF853" s="163">
        <f t="shared" si="79"/>
        <v>3635.1531775669155</v>
      </c>
      <c r="AH853" s="165">
        <f t="shared" si="80"/>
        <v>0</v>
      </c>
      <c r="AI853" s="165">
        <f t="shared" si="81"/>
        <v>1</v>
      </c>
      <c r="AJ853" s="165">
        <f t="shared" si="82"/>
        <v>1</v>
      </c>
    </row>
    <row r="854" spans="1:36" x14ac:dyDescent="0.25">
      <c r="A854" s="47">
        <v>849</v>
      </c>
      <c r="C854" s="100">
        <v>7.0914871787824962E-3</v>
      </c>
      <c r="D854" s="100">
        <v>1.3121115963044216E-2</v>
      </c>
      <c r="E854" s="100">
        <v>1.2049995707397176E-4</v>
      </c>
      <c r="F854" s="100">
        <v>0</v>
      </c>
      <c r="G854" s="100">
        <v>0.04</v>
      </c>
      <c r="H854" s="100">
        <v>3.7417663718882443E-2</v>
      </c>
      <c r="I854" s="100">
        <v>2.5496231708073913E-2</v>
      </c>
      <c r="J854" s="100">
        <v>7.1214038276825598E-3</v>
      </c>
      <c r="K854" s="100">
        <v>5.7682820038231775E-3</v>
      </c>
      <c r="L854" s="148">
        <v>92.438280187714923</v>
      </c>
      <c r="M854" s="148">
        <v>120</v>
      </c>
      <c r="N854" s="148">
        <v>548</v>
      </c>
      <c r="O854" s="148">
        <v>9132</v>
      </c>
      <c r="P854" s="148">
        <v>100</v>
      </c>
      <c r="Q854" s="148">
        <v>25</v>
      </c>
      <c r="R854" s="100">
        <v>0.63291745497610186</v>
      </c>
      <c r="S854" s="100">
        <v>0.5803956909264818</v>
      </c>
      <c r="T854" s="100">
        <v>0.1367615209364211</v>
      </c>
      <c r="U854" s="100">
        <v>3.761666148864472E-4</v>
      </c>
      <c r="W854" s="148">
        <v>14.361683567441379</v>
      </c>
      <c r="X854" s="149">
        <v>495.49053150835385</v>
      </c>
      <c r="Y854" s="149">
        <v>14.39173814674275</v>
      </c>
      <c r="Z854" s="149">
        <v>602.9939665084421</v>
      </c>
      <c r="AA854" s="149">
        <v>3.005457930137112E-2</v>
      </c>
      <c r="AB854" s="149">
        <v>107.50343500008825</v>
      </c>
      <c r="AD854" s="163">
        <f t="shared" si="78"/>
        <v>1435672.8662126295</v>
      </c>
      <c r="AE854" s="163">
        <f t="shared" si="83"/>
        <v>1438570.8207077666</v>
      </c>
      <c r="AF854" s="163">
        <f t="shared" si="79"/>
        <v>2897.954495137024</v>
      </c>
      <c r="AH854" s="165">
        <f t="shared" si="80"/>
        <v>0</v>
      </c>
      <c r="AI854" s="165">
        <f t="shared" si="81"/>
        <v>1</v>
      </c>
      <c r="AJ854" s="165">
        <f t="shared" si="82"/>
        <v>1</v>
      </c>
    </row>
    <row r="855" spans="1:36" x14ac:dyDescent="0.25">
      <c r="A855" s="47">
        <v>850</v>
      </c>
      <c r="C855" s="100">
        <v>6.1345203470265508E-3</v>
      </c>
      <c r="D855" s="100">
        <v>1.1805564939522006E-2</v>
      </c>
      <c r="E855" s="100">
        <v>4.7300725384155192E-5</v>
      </c>
      <c r="F855" s="100">
        <v>0</v>
      </c>
      <c r="G855" s="100">
        <v>0.04</v>
      </c>
      <c r="H855" s="100">
        <v>3.7417663718882443E-2</v>
      </c>
      <c r="I855" s="100">
        <v>2.5496231708073913E-2</v>
      </c>
      <c r="J855" s="100">
        <v>7.1214038276825598E-3</v>
      </c>
      <c r="K855" s="100">
        <v>5.7682820038231775E-3</v>
      </c>
      <c r="L855" s="148">
        <v>92.438280187714923</v>
      </c>
      <c r="M855" s="148">
        <v>120</v>
      </c>
      <c r="N855" s="148">
        <v>548</v>
      </c>
      <c r="O855" s="148">
        <v>9132</v>
      </c>
      <c r="P855" s="148">
        <v>100</v>
      </c>
      <c r="Q855" s="148">
        <v>25</v>
      </c>
      <c r="R855" s="100">
        <v>0.78358275808540279</v>
      </c>
      <c r="S855" s="100">
        <v>0.99940883074667641</v>
      </c>
      <c r="T855" s="100">
        <v>2.2144439355392453E-2</v>
      </c>
      <c r="U855" s="100">
        <v>3.7259099486565616E-3</v>
      </c>
      <c r="W855" s="148">
        <v>15.540908873310558</v>
      </c>
      <c r="X855" s="149">
        <v>621.39804067827163</v>
      </c>
      <c r="Y855" s="149">
        <v>15.630506751659874</v>
      </c>
      <c r="Z855" s="149">
        <v>638.93468257122436</v>
      </c>
      <c r="AA855" s="149">
        <v>8.9597878349316318E-2</v>
      </c>
      <c r="AB855" s="149">
        <v>17.53664189295273</v>
      </c>
      <c r="AD855" s="163">
        <f t="shared" si="78"/>
        <v>1553469.4892903774</v>
      </c>
      <c r="AE855" s="163">
        <f t="shared" si="83"/>
        <v>1562411.740483416</v>
      </c>
      <c r="AF855" s="163">
        <f t="shared" si="79"/>
        <v>8942.251193038679</v>
      </c>
      <c r="AH855" s="165">
        <f t="shared" si="80"/>
        <v>0</v>
      </c>
      <c r="AI855" s="165">
        <f t="shared" si="81"/>
        <v>1</v>
      </c>
      <c r="AJ855" s="165">
        <f t="shared" si="82"/>
        <v>1</v>
      </c>
    </row>
    <row r="856" spans="1:36" x14ac:dyDescent="0.25">
      <c r="A856" s="47">
        <v>851</v>
      </c>
      <c r="C856" s="100">
        <v>5.8751215882808516E-3</v>
      </c>
      <c r="D856" s="100">
        <v>1.1820172180311839E-2</v>
      </c>
      <c r="E856" s="100">
        <v>3.8962567675849725E-5</v>
      </c>
      <c r="F856" s="100">
        <v>0</v>
      </c>
      <c r="G856" s="100">
        <v>0.04</v>
      </c>
      <c r="H856" s="100">
        <v>3.7417663718882443E-2</v>
      </c>
      <c r="I856" s="100">
        <v>2.5496231708073913E-2</v>
      </c>
      <c r="J856" s="100">
        <v>7.1214038276825598E-3</v>
      </c>
      <c r="K856" s="100">
        <v>5.7682820038231775E-3</v>
      </c>
      <c r="L856" s="148">
        <v>92.438280187714923</v>
      </c>
      <c r="M856" s="148">
        <v>120</v>
      </c>
      <c r="N856" s="148">
        <v>548</v>
      </c>
      <c r="O856" s="148">
        <v>9132</v>
      </c>
      <c r="P856" s="148">
        <v>100</v>
      </c>
      <c r="Q856" s="148">
        <v>25</v>
      </c>
      <c r="R856" s="100">
        <v>0.68066105399317856</v>
      </c>
      <c r="S856" s="100">
        <v>0.87407360252953348</v>
      </c>
      <c r="T856" s="100">
        <v>0.99960661325014732</v>
      </c>
      <c r="U856" s="100">
        <v>0.97396159488120138</v>
      </c>
      <c r="W856" s="148">
        <v>15.818672880196186</v>
      </c>
      <c r="X856" s="149">
        <v>504.9982040488652</v>
      </c>
      <c r="Y856" s="149">
        <v>15.889639709234697</v>
      </c>
      <c r="Z856" s="149">
        <v>607.38392288521322</v>
      </c>
      <c r="AA856" s="149">
        <v>7.0966829038511037E-2</v>
      </c>
      <c r="AB856" s="149">
        <v>102.38571883634802</v>
      </c>
      <c r="AD856" s="163">
        <f t="shared" si="78"/>
        <v>1581362.2898155695</v>
      </c>
      <c r="AE856" s="163">
        <f t="shared" si="83"/>
        <v>1588356.5870005845</v>
      </c>
      <c r="AF856" s="163">
        <f t="shared" si="79"/>
        <v>6994.297185014756</v>
      </c>
      <c r="AH856" s="165">
        <f t="shared" si="80"/>
        <v>0</v>
      </c>
      <c r="AI856" s="165">
        <f t="shared" si="81"/>
        <v>1</v>
      </c>
      <c r="AJ856" s="165">
        <f t="shared" si="82"/>
        <v>1</v>
      </c>
    </row>
    <row r="857" spans="1:36" x14ac:dyDescent="0.25">
      <c r="A857" s="47">
        <v>852</v>
      </c>
      <c r="C857" s="100">
        <v>5.1765230676244171E-3</v>
      </c>
      <c r="D857" s="100">
        <v>1.4419108138424286E-2</v>
      </c>
      <c r="E857" s="100">
        <v>2.6573992635481325E-4</v>
      </c>
      <c r="F857" s="100">
        <v>0</v>
      </c>
      <c r="G857" s="100">
        <v>0.04</v>
      </c>
      <c r="H857" s="100">
        <v>3.7417663718882443E-2</v>
      </c>
      <c r="I857" s="100">
        <v>2.5496231708073913E-2</v>
      </c>
      <c r="J857" s="100">
        <v>7.1214038276825598E-3</v>
      </c>
      <c r="K857" s="100">
        <v>5.7682820038231775E-3</v>
      </c>
      <c r="L857" s="148">
        <v>92.438280187714923</v>
      </c>
      <c r="M857" s="148">
        <v>120</v>
      </c>
      <c r="N857" s="148">
        <v>548</v>
      </c>
      <c r="O857" s="148">
        <v>9132</v>
      </c>
      <c r="P857" s="148">
        <v>100</v>
      </c>
      <c r="Q857" s="148">
        <v>25</v>
      </c>
      <c r="R857" s="100">
        <v>0.59604921056868032</v>
      </c>
      <c r="S857" s="100">
        <v>0.98507979796499923</v>
      </c>
      <c r="T857" s="100">
        <v>0.22368191563657255</v>
      </c>
      <c r="U857" s="100">
        <v>4.2539153200466763E-3</v>
      </c>
      <c r="W857" s="148">
        <v>14.045631006361784</v>
      </c>
      <c r="X857" s="149">
        <v>504.02296129983233</v>
      </c>
      <c r="Y857" s="149">
        <v>14.057135069912649</v>
      </c>
      <c r="Z857" s="149">
        <v>641.58729252511296</v>
      </c>
      <c r="AA857" s="149">
        <v>1.1504063550864529E-2</v>
      </c>
      <c r="AB857" s="149">
        <v>137.56433122528063</v>
      </c>
      <c r="AD857" s="163">
        <f t="shared" si="78"/>
        <v>1404059.0776748785</v>
      </c>
      <c r="AE857" s="163">
        <f t="shared" si="83"/>
        <v>1405071.9196987397</v>
      </c>
      <c r="AF857" s="163">
        <f t="shared" si="79"/>
        <v>1012.8420238611724</v>
      </c>
      <c r="AH857" s="165">
        <f t="shared" si="80"/>
        <v>0</v>
      </c>
      <c r="AI857" s="165">
        <f t="shared" si="81"/>
        <v>1</v>
      </c>
      <c r="AJ857" s="165">
        <f t="shared" si="82"/>
        <v>1</v>
      </c>
    </row>
    <row r="858" spans="1:36" x14ac:dyDescent="0.25">
      <c r="A858" s="47">
        <v>853</v>
      </c>
      <c r="C858" s="100">
        <v>4.3874662971699471E-3</v>
      </c>
      <c r="D858" s="100">
        <v>1.3784611136383962E-2</v>
      </c>
      <c r="E858" s="100">
        <v>3.13880586501956E-6</v>
      </c>
      <c r="F858" s="100">
        <v>0</v>
      </c>
      <c r="G858" s="100">
        <v>0.04</v>
      </c>
      <c r="H858" s="100">
        <v>3.7417663718882443E-2</v>
      </c>
      <c r="I858" s="100">
        <v>2.5496231708073913E-2</v>
      </c>
      <c r="J858" s="100">
        <v>7.1214038276825598E-3</v>
      </c>
      <c r="K858" s="100">
        <v>5.7682820038231775E-3</v>
      </c>
      <c r="L858" s="148">
        <v>92.438280187714923</v>
      </c>
      <c r="M858" s="148">
        <v>120</v>
      </c>
      <c r="N858" s="148">
        <v>548</v>
      </c>
      <c r="O858" s="148">
        <v>9132</v>
      </c>
      <c r="P858" s="148">
        <v>100</v>
      </c>
      <c r="Q858" s="148">
        <v>25</v>
      </c>
      <c r="R858" s="100">
        <v>0.51794173654687881</v>
      </c>
      <c r="S858" s="100">
        <v>0.64225633265740179</v>
      </c>
      <c r="T858" s="100">
        <v>0.86960862133414807</v>
      </c>
      <c r="U858" s="100">
        <v>3.4887903781777338E-3</v>
      </c>
      <c r="W858" s="148">
        <v>15.556183763461384</v>
      </c>
      <c r="X858" s="149">
        <v>550.6435545056604</v>
      </c>
      <c r="Y858" s="149">
        <v>15.591542056494106</v>
      </c>
      <c r="Z858" s="149">
        <v>679.59215787526546</v>
      </c>
      <c r="AA858" s="149">
        <v>3.5358293032722088E-2</v>
      </c>
      <c r="AB858" s="149">
        <v>128.94860336960505</v>
      </c>
      <c r="AD858" s="163">
        <f t="shared" si="78"/>
        <v>1555067.7327916326</v>
      </c>
      <c r="AE858" s="163">
        <f t="shared" si="83"/>
        <v>1558474.6134915354</v>
      </c>
      <c r="AF858" s="163">
        <f t="shared" si="79"/>
        <v>3406.8806999026037</v>
      </c>
      <c r="AH858" s="165">
        <f t="shared" si="80"/>
        <v>0</v>
      </c>
      <c r="AI858" s="165">
        <f t="shared" si="81"/>
        <v>1</v>
      </c>
      <c r="AJ858" s="165">
        <f t="shared" si="82"/>
        <v>1</v>
      </c>
    </row>
    <row r="859" spans="1:36" x14ac:dyDescent="0.25">
      <c r="A859" s="47">
        <v>854</v>
      </c>
      <c r="C859" s="100">
        <v>6.6769385397066339E-3</v>
      </c>
      <c r="D859" s="100">
        <v>1.2959895028957558E-2</v>
      </c>
      <c r="E859" s="100">
        <v>9.0902709499407486E-5</v>
      </c>
      <c r="F859" s="100">
        <v>0</v>
      </c>
      <c r="G859" s="100">
        <v>0.04</v>
      </c>
      <c r="H859" s="100">
        <v>3.7417663718882443E-2</v>
      </c>
      <c r="I859" s="100">
        <v>2.5496231708073913E-2</v>
      </c>
      <c r="J859" s="100">
        <v>7.1214038276825598E-3</v>
      </c>
      <c r="K859" s="100">
        <v>5.7682820038231775E-3</v>
      </c>
      <c r="L859" s="148">
        <v>92.438280187714923</v>
      </c>
      <c r="M859" s="148">
        <v>120</v>
      </c>
      <c r="N859" s="148">
        <v>548</v>
      </c>
      <c r="O859" s="148">
        <v>9132</v>
      </c>
      <c r="P859" s="148">
        <v>100</v>
      </c>
      <c r="Q859" s="148">
        <v>25</v>
      </c>
      <c r="R859" s="100">
        <v>0.74861346702468523</v>
      </c>
      <c r="S859" s="100">
        <v>0.95151602634494159</v>
      </c>
      <c r="T859" s="100">
        <v>1.2700732190161587E-2</v>
      </c>
      <c r="U859" s="100">
        <v>2.2573904590297589E-4</v>
      </c>
      <c r="W859" s="148">
        <v>14.980934869234929</v>
      </c>
      <c r="X859" s="149">
        <v>514.04473750082639</v>
      </c>
      <c r="Y859" s="149">
        <v>15.022432953754741</v>
      </c>
      <c r="Z859" s="149">
        <v>616.39785770046115</v>
      </c>
      <c r="AA859" s="149">
        <v>4.1498084519812295E-2</v>
      </c>
      <c r="AB859" s="149">
        <v>102.35312019963476</v>
      </c>
      <c r="AD859" s="163">
        <f t="shared" si="78"/>
        <v>1497579.4421859921</v>
      </c>
      <c r="AE859" s="163">
        <f t="shared" si="83"/>
        <v>1501626.8975177736</v>
      </c>
      <c r="AF859" s="163">
        <f t="shared" si="79"/>
        <v>4047.4553317815944</v>
      </c>
      <c r="AH859" s="165">
        <f t="shared" si="80"/>
        <v>0</v>
      </c>
      <c r="AI859" s="165">
        <f t="shared" si="81"/>
        <v>1</v>
      </c>
      <c r="AJ859" s="165">
        <f t="shared" si="82"/>
        <v>1</v>
      </c>
    </row>
    <row r="860" spans="1:36" x14ac:dyDescent="0.25">
      <c r="A860" s="47">
        <v>855</v>
      </c>
      <c r="C860" s="100">
        <v>5.7653511018033177E-3</v>
      </c>
      <c r="D860" s="100">
        <v>1.155684816729538E-2</v>
      </c>
      <c r="E860" s="100">
        <v>2.3800048672316775E-6</v>
      </c>
      <c r="F860" s="100">
        <v>0</v>
      </c>
      <c r="G860" s="100">
        <v>0.04</v>
      </c>
      <c r="H860" s="100">
        <v>3.7417663718882443E-2</v>
      </c>
      <c r="I860" s="100">
        <v>2.5496231708073913E-2</v>
      </c>
      <c r="J860" s="100">
        <v>7.1214038276825598E-3</v>
      </c>
      <c r="K860" s="100">
        <v>5.7682820038231775E-3</v>
      </c>
      <c r="L860" s="148">
        <v>92.438280187714923</v>
      </c>
      <c r="M860" s="148">
        <v>120</v>
      </c>
      <c r="N860" s="148">
        <v>548</v>
      </c>
      <c r="O860" s="148">
        <v>9132</v>
      </c>
      <c r="P860" s="148">
        <v>100</v>
      </c>
      <c r="Q860" s="148">
        <v>25</v>
      </c>
      <c r="R860" s="100">
        <v>0.56808309430342485</v>
      </c>
      <c r="S860" s="100">
        <v>0.80439763725907465</v>
      </c>
      <c r="T860" s="100">
        <v>0.48553453081873044</v>
      </c>
      <c r="U860" s="100">
        <v>0.51766445388551552</v>
      </c>
      <c r="W860" s="148">
        <v>14.782070313994593</v>
      </c>
      <c r="X860" s="149">
        <v>519.47962113089113</v>
      </c>
      <c r="Y860" s="149">
        <v>14.837412877425407</v>
      </c>
      <c r="Z860" s="149">
        <v>642.983655553473</v>
      </c>
      <c r="AA860" s="149">
        <v>5.5342563430814451E-2</v>
      </c>
      <c r="AB860" s="149">
        <v>123.50403442258187</v>
      </c>
      <c r="AD860" s="163">
        <f t="shared" si="78"/>
        <v>1477687.5517783284</v>
      </c>
      <c r="AE860" s="163">
        <f t="shared" si="83"/>
        <v>1483098.3040869872</v>
      </c>
      <c r="AF860" s="163">
        <f t="shared" si="79"/>
        <v>5410.7523086588635</v>
      </c>
      <c r="AH860" s="165">
        <f t="shared" si="80"/>
        <v>0</v>
      </c>
      <c r="AI860" s="165">
        <f t="shared" si="81"/>
        <v>1</v>
      </c>
      <c r="AJ860" s="165">
        <f t="shared" si="82"/>
        <v>1</v>
      </c>
    </row>
    <row r="861" spans="1:36" x14ac:dyDescent="0.25">
      <c r="A861" s="47">
        <v>856</v>
      </c>
      <c r="C861" s="100">
        <v>5.7538477945456856E-3</v>
      </c>
      <c r="D861" s="100">
        <v>1.3610106047390325E-2</v>
      </c>
      <c r="E861" s="100">
        <v>4.9656265987635868E-5</v>
      </c>
      <c r="F861" s="100">
        <v>0</v>
      </c>
      <c r="G861" s="100">
        <v>0.04</v>
      </c>
      <c r="H861" s="100">
        <v>3.7417663718882443E-2</v>
      </c>
      <c r="I861" s="100">
        <v>2.5496231708073913E-2</v>
      </c>
      <c r="J861" s="100">
        <v>7.1214038276825598E-3</v>
      </c>
      <c r="K861" s="100">
        <v>5.7682820038231775E-3</v>
      </c>
      <c r="L861" s="148">
        <v>92.438280187714923</v>
      </c>
      <c r="M861" s="148">
        <v>120</v>
      </c>
      <c r="N861" s="148">
        <v>548</v>
      </c>
      <c r="O861" s="148">
        <v>9132</v>
      </c>
      <c r="P861" s="148">
        <v>100</v>
      </c>
      <c r="Q861" s="148">
        <v>25</v>
      </c>
      <c r="R861" s="100">
        <v>0.50685315623284366</v>
      </c>
      <c r="S861" s="100">
        <v>0.4574187098101114</v>
      </c>
      <c r="T861" s="100">
        <v>0.93038451660913779</v>
      </c>
      <c r="U861" s="100">
        <v>0.62610011582132774</v>
      </c>
      <c r="W861" s="148">
        <v>15.03517956822067</v>
      </c>
      <c r="X861" s="149">
        <v>468.09256573855339</v>
      </c>
      <c r="Y861" s="149">
        <v>15.094643560398524</v>
      </c>
      <c r="Z861" s="149">
        <v>611.52848882117496</v>
      </c>
      <c r="AA861" s="149">
        <v>5.9463992177853697E-2</v>
      </c>
      <c r="AB861" s="149">
        <v>143.43592308262157</v>
      </c>
      <c r="AD861" s="163">
        <f t="shared" si="78"/>
        <v>1503049.8642563284</v>
      </c>
      <c r="AE861" s="163">
        <f t="shared" si="83"/>
        <v>1508852.8275510313</v>
      </c>
      <c r="AF861" s="163">
        <f t="shared" si="79"/>
        <v>5802.9632947027485</v>
      </c>
      <c r="AH861" s="165">
        <f t="shared" si="80"/>
        <v>0</v>
      </c>
      <c r="AI861" s="165">
        <f t="shared" si="81"/>
        <v>1</v>
      </c>
      <c r="AJ861" s="165">
        <f t="shared" si="82"/>
        <v>1</v>
      </c>
    </row>
    <row r="862" spans="1:36" x14ac:dyDescent="0.25">
      <c r="A862" s="47">
        <v>857</v>
      </c>
      <c r="C862" s="100">
        <v>6.7818443990370625E-3</v>
      </c>
      <c r="D862" s="100">
        <v>8.4247026029712936E-3</v>
      </c>
      <c r="E862" s="100">
        <v>7.815519141052274E-5</v>
      </c>
      <c r="F862" s="100">
        <v>0</v>
      </c>
      <c r="G862" s="100">
        <v>0.04</v>
      </c>
      <c r="H862" s="100">
        <v>3.7417663718882443E-2</v>
      </c>
      <c r="I862" s="100">
        <v>2.5496231708073913E-2</v>
      </c>
      <c r="J862" s="100">
        <v>7.1214038276825598E-3</v>
      </c>
      <c r="K862" s="100">
        <v>5.7682820038231775E-3</v>
      </c>
      <c r="L862" s="148">
        <v>92.438280187714923</v>
      </c>
      <c r="M862" s="148">
        <v>120</v>
      </c>
      <c r="N862" s="148">
        <v>548</v>
      </c>
      <c r="O862" s="148">
        <v>9132</v>
      </c>
      <c r="P862" s="148">
        <v>100</v>
      </c>
      <c r="Q862" s="148">
        <v>25</v>
      </c>
      <c r="R862" s="100">
        <v>0.46945294620289346</v>
      </c>
      <c r="S862" s="100">
        <v>0.57225729715516482</v>
      </c>
      <c r="T862" s="100">
        <v>0.46412026708073595</v>
      </c>
      <c r="U862" s="100">
        <v>5.263139131438954E-9</v>
      </c>
      <c r="W862" s="148">
        <v>15.116829944550867</v>
      </c>
      <c r="X862" s="149">
        <v>486.32015580728876</v>
      </c>
      <c r="Y862" s="149">
        <v>15.157829021225382</v>
      </c>
      <c r="Z862" s="149">
        <v>601.33515287072225</v>
      </c>
      <c r="AA862" s="149">
        <v>4.0999076674514967E-2</v>
      </c>
      <c r="AB862" s="149">
        <v>115.0149970634335</v>
      </c>
      <c r="AD862" s="163">
        <f t="shared" si="78"/>
        <v>1511196.6742992795</v>
      </c>
      <c r="AE862" s="163">
        <f t="shared" si="83"/>
        <v>1515181.5669696676</v>
      </c>
      <c r="AF862" s="163">
        <f t="shared" si="79"/>
        <v>3984.8926703880629</v>
      </c>
      <c r="AH862" s="165">
        <f t="shared" si="80"/>
        <v>0</v>
      </c>
      <c r="AI862" s="165">
        <f t="shared" si="81"/>
        <v>1</v>
      </c>
      <c r="AJ862" s="165">
        <f t="shared" si="82"/>
        <v>1</v>
      </c>
    </row>
    <row r="863" spans="1:36" x14ac:dyDescent="0.25">
      <c r="A863" s="47">
        <v>858</v>
      </c>
      <c r="C863" s="100">
        <v>4.6880811329477658E-3</v>
      </c>
      <c r="D863" s="100">
        <v>1.1655295936836119E-2</v>
      </c>
      <c r="E863" s="100">
        <v>2.2282923276524849E-5</v>
      </c>
      <c r="F863" s="100">
        <v>0</v>
      </c>
      <c r="G863" s="100">
        <v>0.04</v>
      </c>
      <c r="H863" s="100">
        <v>3.7417663718882443E-2</v>
      </c>
      <c r="I863" s="100">
        <v>2.5496231708073913E-2</v>
      </c>
      <c r="J863" s="100">
        <v>7.1214038276825598E-3</v>
      </c>
      <c r="K863" s="100">
        <v>5.7682820038231775E-3</v>
      </c>
      <c r="L863" s="148">
        <v>92.438280187714923</v>
      </c>
      <c r="M863" s="148">
        <v>120</v>
      </c>
      <c r="N863" s="148">
        <v>548</v>
      </c>
      <c r="O863" s="148">
        <v>9132</v>
      </c>
      <c r="P863" s="148">
        <v>100</v>
      </c>
      <c r="Q863" s="148">
        <v>25</v>
      </c>
      <c r="R863" s="100">
        <v>0.68178580731780158</v>
      </c>
      <c r="S863" s="100">
        <v>9.1978568088559601E-2</v>
      </c>
      <c r="T863" s="100">
        <v>0.76804069064695535</v>
      </c>
      <c r="U863" s="100">
        <v>1.3442657660755915E-2</v>
      </c>
      <c r="W863" s="148">
        <v>14.686186201305144</v>
      </c>
      <c r="X863" s="149">
        <v>509.69933721802977</v>
      </c>
      <c r="Y863" s="149">
        <v>14.726805205590129</v>
      </c>
      <c r="Z863" s="149">
        <v>619.50494593470842</v>
      </c>
      <c r="AA863" s="149">
        <v>4.0619004284984328E-2</v>
      </c>
      <c r="AB863" s="149">
        <v>109.80560871667865</v>
      </c>
      <c r="AD863" s="163">
        <f t="shared" si="78"/>
        <v>1468108.9207932965</v>
      </c>
      <c r="AE863" s="163">
        <f t="shared" si="83"/>
        <v>1472061.0156130781</v>
      </c>
      <c r="AF863" s="163">
        <f t="shared" si="79"/>
        <v>3952.0948197817543</v>
      </c>
      <c r="AH863" s="165">
        <f t="shared" si="80"/>
        <v>0</v>
      </c>
      <c r="AI863" s="165">
        <f t="shared" si="81"/>
        <v>1</v>
      </c>
      <c r="AJ863" s="165">
        <f t="shared" si="82"/>
        <v>1</v>
      </c>
    </row>
    <row r="864" spans="1:36" x14ac:dyDescent="0.25">
      <c r="A864" s="47">
        <v>859</v>
      </c>
      <c r="C864" s="100">
        <v>5.9140694598708299E-3</v>
      </c>
      <c r="D864" s="100">
        <v>1.2112457984686853E-2</v>
      </c>
      <c r="E864" s="100">
        <v>1.3556366796013804E-6</v>
      </c>
      <c r="F864" s="100">
        <v>0</v>
      </c>
      <c r="G864" s="100">
        <v>0.04</v>
      </c>
      <c r="H864" s="100">
        <v>3.7417663718882443E-2</v>
      </c>
      <c r="I864" s="100">
        <v>2.5496231708073913E-2</v>
      </c>
      <c r="J864" s="100">
        <v>7.1214038276825598E-3</v>
      </c>
      <c r="K864" s="100">
        <v>5.7682820038231775E-3</v>
      </c>
      <c r="L864" s="148">
        <v>92.438280187714923</v>
      </c>
      <c r="M864" s="148">
        <v>120</v>
      </c>
      <c r="N864" s="148">
        <v>548</v>
      </c>
      <c r="O864" s="148">
        <v>9132</v>
      </c>
      <c r="P864" s="148">
        <v>100</v>
      </c>
      <c r="Q864" s="148">
        <v>25</v>
      </c>
      <c r="R864" s="100">
        <v>0.70272195461878861</v>
      </c>
      <c r="S864" s="100">
        <v>2.782333049560981E-2</v>
      </c>
      <c r="T864" s="100">
        <v>2.2674431987853121E-3</v>
      </c>
      <c r="U864" s="100">
        <v>0.68813545666769027</v>
      </c>
      <c r="W864" s="148">
        <v>15.142485464230226</v>
      </c>
      <c r="X864" s="149">
        <v>621.66481944502038</v>
      </c>
      <c r="Y864" s="149">
        <v>15.175891773125604</v>
      </c>
      <c r="Z864" s="149">
        <v>723.63698650020785</v>
      </c>
      <c r="AA864" s="149">
        <v>3.340630889537799E-2</v>
      </c>
      <c r="AB864" s="149">
        <v>101.97216705518747</v>
      </c>
      <c r="AD864" s="163">
        <f t="shared" si="78"/>
        <v>1513626.8816035776</v>
      </c>
      <c r="AE864" s="163">
        <f t="shared" si="83"/>
        <v>1516865.5403260603</v>
      </c>
      <c r="AF864" s="163">
        <f t="shared" si="79"/>
        <v>3238.6587224826112</v>
      </c>
      <c r="AH864" s="165">
        <f t="shared" si="80"/>
        <v>0</v>
      </c>
      <c r="AI864" s="165">
        <f t="shared" si="81"/>
        <v>1</v>
      </c>
      <c r="AJ864" s="165">
        <f t="shared" si="82"/>
        <v>1</v>
      </c>
    </row>
    <row r="865" spans="1:36" x14ac:dyDescent="0.25">
      <c r="A865" s="47">
        <v>860</v>
      </c>
      <c r="C865" s="100">
        <v>5.8234497335756252E-3</v>
      </c>
      <c r="D865" s="100">
        <v>1.2854340598119185E-2</v>
      </c>
      <c r="E865" s="100">
        <v>7.7285394936121854E-4</v>
      </c>
      <c r="F865" s="100">
        <v>0</v>
      </c>
      <c r="G865" s="100">
        <v>0.04</v>
      </c>
      <c r="H865" s="100">
        <v>3.7417663718882443E-2</v>
      </c>
      <c r="I865" s="100">
        <v>2.5496231708073913E-2</v>
      </c>
      <c r="J865" s="100">
        <v>7.1214038276825598E-3</v>
      </c>
      <c r="K865" s="100">
        <v>5.7682820038231775E-3</v>
      </c>
      <c r="L865" s="148">
        <v>92.438280187714923</v>
      </c>
      <c r="M865" s="148">
        <v>120</v>
      </c>
      <c r="N865" s="148">
        <v>548</v>
      </c>
      <c r="O865" s="148">
        <v>9132</v>
      </c>
      <c r="P865" s="148">
        <v>100</v>
      </c>
      <c r="Q865" s="148">
        <v>25</v>
      </c>
      <c r="R865" s="100">
        <v>0.69935622320812119</v>
      </c>
      <c r="S865" s="100">
        <v>0.84717184024669256</v>
      </c>
      <c r="T865" s="100">
        <v>1.3416825374757671E-2</v>
      </c>
      <c r="U865" s="100">
        <v>0.41869151791525927</v>
      </c>
      <c r="W865" s="148">
        <v>13.917979641150145</v>
      </c>
      <c r="X865" s="149">
        <v>502.09451146328428</v>
      </c>
      <c r="Y865" s="149">
        <v>13.956721477603715</v>
      </c>
      <c r="Z865" s="149">
        <v>611.23759285648362</v>
      </c>
      <c r="AA865" s="149">
        <v>3.8741836453569434E-2</v>
      </c>
      <c r="AB865" s="149">
        <v>109.14308139319934</v>
      </c>
      <c r="AD865" s="163">
        <f t="shared" si="78"/>
        <v>1391295.8696035512</v>
      </c>
      <c r="AE865" s="163">
        <f t="shared" si="83"/>
        <v>1395060.910167515</v>
      </c>
      <c r="AF865" s="163">
        <f t="shared" si="79"/>
        <v>3765.0405639637443</v>
      </c>
      <c r="AH865" s="165">
        <f t="shared" si="80"/>
        <v>0</v>
      </c>
      <c r="AI865" s="165">
        <f t="shared" si="81"/>
        <v>1</v>
      </c>
      <c r="AJ865" s="165">
        <f t="shared" si="82"/>
        <v>1</v>
      </c>
    </row>
    <row r="866" spans="1:36" x14ac:dyDescent="0.25">
      <c r="A866" s="47">
        <v>861</v>
      </c>
      <c r="C866" s="100">
        <v>6.7193216202138251E-3</v>
      </c>
      <c r="D866" s="100">
        <v>1.1274254634109889E-2</v>
      </c>
      <c r="E866" s="100">
        <v>2.7544220093401595E-6</v>
      </c>
      <c r="F866" s="100">
        <v>0</v>
      </c>
      <c r="G866" s="100">
        <v>0.04</v>
      </c>
      <c r="H866" s="100">
        <v>3.7417663718882443E-2</v>
      </c>
      <c r="I866" s="100">
        <v>2.5496231708073913E-2</v>
      </c>
      <c r="J866" s="100">
        <v>7.1214038276825598E-3</v>
      </c>
      <c r="K866" s="100">
        <v>5.7682820038231775E-3</v>
      </c>
      <c r="L866" s="148">
        <v>92.438280187714923</v>
      </c>
      <c r="M866" s="148">
        <v>120</v>
      </c>
      <c r="N866" s="148">
        <v>548</v>
      </c>
      <c r="O866" s="148">
        <v>9132</v>
      </c>
      <c r="P866" s="148">
        <v>100</v>
      </c>
      <c r="Q866" s="148">
        <v>25</v>
      </c>
      <c r="R866" s="100">
        <v>0.68022392650516994</v>
      </c>
      <c r="S866" s="100">
        <v>0.94952456651655037</v>
      </c>
      <c r="T866" s="100">
        <v>0.87155565410347724</v>
      </c>
      <c r="U866" s="100">
        <v>0.79071420662496628</v>
      </c>
      <c r="W866" s="148">
        <v>14.464487911970766</v>
      </c>
      <c r="X866" s="149">
        <v>562.74571990827417</v>
      </c>
      <c r="Y866" s="149">
        <v>14.49290794862983</v>
      </c>
      <c r="Z866" s="149">
        <v>623.54231047206588</v>
      </c>
      <c r="AA866" s="149">
        <v>2.8420036659063896E-2</v>
      </c>
      <c r="AB866" s="149">
        <v>60.79659056379171</v>
      </c>
      <c r="AD866" s="163">
        <f t="shared" si="78"/>
        <v>1445886.0454771684</v>
      </c>
      <c r="AE866" s="163">
        <f t="shared" si="83"/>
        <v>1448667.2525525109</v>
      </c>
      <c r="AF866" s="163">
        <f t="shared" si="79"/>
        <v>2781.2070753425983</v>
      </c>
      <c r="AH866" s="165">
        <f t="shared" si="80"/>
        <v>0</v>
      </c>
      <c r="AI866" s="165">
        <f t="shared" si="81"/>
        <v>1</v>
      </c>
      <c r="AJ866" s="165">
        <f t="shared" si="82"/>
        <v>1</v>
      </c>
    </row>
    <row r="867" spans="1:36" x14ac:dyDescent="0.25">
      <c r="A867" s="47">
        <v>862</v>
      </c>
      <c r="C867" s="100">
        <v>7.3540108008726124E-3</v>
      </c>
      <c r="D867" s="100">
        <v>1.1805067554484072E-2</v>
      </c>
      <c r="E867" s="100">
        <v>9.7235419202368334E-5</v>
      </c>
      <c r="F867" s="100">
        <v>0</v>
      </c>
      <c r="G867" s="100">
        <v>0.04</v>
      </c>
      <c r="H867" s="100">
        <v>3.7417663718882443E-2</v>
      </c>
      <c r="I867" s="100">
        <v>2.5496231708073913E-2</v>
      </c>
      <c r="J867" s="100">
        <v>7.1214038276825598E-3</v>
      </c>
      <c r="K867" s="100">
        <v>5.7682820038231775E-3</v>
      </c>
      <c r="L867" s="148">
        <v>92.438280187714923</v>
      </c>
      <c r="M867" s="148">
        <v>120</v>
      </c>
      <c r="N867" s="148">
        <v>548</v>
      </c>
      <c r="O867" s="148">
        <v>9132</v>
      </c>
      <c r="P867" s="148">
        <v>100</v>
      </c>
      <c r="Q867" s="148">
        <v>25</v>
      </c>
      <c r="R867" s="100">
        <v>0.56434603717351628</v>
      </c>
      <c r="S867" s="100">
        <v>0.36518651054964985</v>
      </c>
      <c r="T867" s="100">
        <v>0.97867427941816643</v>
      </c>
      <c r="U867" s="100">
        <v>0.17850415929664365</v>
      </c>
      <c r="W867" s="148">
        <v>14.027905647316572</v>
      </c>
      <c r="X867" s="149">
        <v>520.3194201321129</v>
      </c>
      <c r="Y867" s="149">
        <v>14.06615156462694</v>
      </c>
      <c r="Z867" s="149">
        <v>618.47434780930337</v>
      </c>
      <c r="AA867" s="149">
        <v>3.8245917310367972E-2</v>
      </c>
      <c r="AB867" s="149">
        <v>98.154927677190472</v>
      </c>
      <c r="AD867" s="163">
        <f t="shared" si="78"/>
        <v>1402270.2453115252</v>
      </c>
      <c r="AE867" s="163">
        <f t="shared" si="83"/>
        <v>1405996.6821148847</v>
      </c>
      <c r="AF867" s="163">
        <f t="shared" si="79"/>
        <v>3726.4368033596065</v>
      </c>
      <c r="AH867" s="165">
        <f t="shared" si="80"/>
        <v>0</v>
      </c>
      <c r="AI867" s="165">
        <f t="shared" si="81"/>
        <v>1</v>
      </c>
      <c r="AJ867" s="165">
        <f t="shared" si="82"/>
        <v>1</v>
      </c>
    </row>
    <row r="868" spans="1:36" x14ac:dyDescent="0.25">
      <c r="A868" s="47">
        <v>863</v>
      </c>
      <c r="C868" s="100">
        <v>7.3047530473687727E-3</v>
      </c>
      <c r="D868" s="100">
        <v>1.3204125050061744E-2</v>
      </c>
      <c r="E868" s="100">
        <v>1.0550272504736975E-6</v>
      </c>
      <c r="F868" s="100">
        <v>0</v>
      </c>
      <c r="G868" s="100">
        <v>0.04</v>
      </c>
      <c r="H868" s="100">
        <v>3.7417663718882443E-2</v>
      </c>
      <c r="I868" s="100">
        <v>2.5496231708073913E-2</v>
      </c>
      <c r="J868" s="100">
        <v>7.1214038276825598E-3</v>
      </c>
      <c r="K868" s="100">
        <v>5.7682820038231775E-3</v>
      </c>
      <c r="L868" s="148">
        <v>92.438280187714923</v>
      </c>
      <c r="M868" s="148">
        <v>120</v>
      </c>
      <c r="N868" s="148">
        <v>548</v>
      </c>
      <c r="O868" s="148">
        <v>9132</v>
      </c>
      <c r="P868" s="148">
        <v>100</v>
      </c>
      <c r="Q868" s="148">
        <v>25</v>
      </c>
      <c r="R868" s="100">
        <v>0.61727148280608268</v>
      </c>
      <c r="S868" s="100">
        <v>0.89622523749281746</v>
      </c>
      <c r="T868" s="100">
        <v>1.4783049637697466E-2</v>
      </c>
      <c r="U868" s="100">
        <v>0.99999258513420797</v>
      </c>
      <c r="W868" s="148">
        <v>14.252380351329519</v>
      </c>
      <c r="X868" s="149">
        <v>495.55391001387648</v>
      </c>
      <c r="Y868" s="149">
        <v>14.295826045233131</v>
      </c>
      <c r="Z868" s="149">
        <v>600.52798688090979</v>
      </c>
      <c r="AA868" s="149">
        <v>4.3445693903612081E-2</v>
      </c>
      <c r="AB868" s="149">
        <v>104.97407686703332</v>
      </c>
      <c r="AD868" s="163">
        <f t="shared" si="78"/>
        <v>1424742.4812229378</v>
      </c>
      <c r="AE868" s="163">
        <f t="shared" si="83"/>
        <v>1428982.0765364321</v>
      </c>
      <c r="AF868" s="163">
        <f t="shared" si="79"/>
        <v>4239.5953134941747</v>
      </c>
      <c r="AH868" s="165">
        <f t="shared" si="80"/>
        <v>0</v>
      </c>
      <c r="AI868" s="165">
        <f t="shared" si="81"/>
        <v>1</v>
      </c>
      <c r="AJ868" s="165">
        <f t="shared" si="82"/>
        <v>1</v>
      </c>
    </row>
    <row r="869" spans="1:36" x14ac:dyDescent="0.25">
      <c r="A869" s="47">
        <v>864</v>
      </c>
      <c r="C869" s="100">
        <v>4.9276570715683877E-3</v>
      </c>
      <c r="D869" s="100">
        <v>1.1646282234756278E-2</v>
      </c>
      <c r="E869" s="100">
        <v>1.5191451559359859E-4</v>
      </c>
      <c r="F869" s="100">
        <v>0</v>
      </c>
      <c r="G869" s="100">
        <v>0.04</v>
      </c>
      <c r="H869" s="100">
        <v>3.7417663718882443E-2</v>
      </c>
      <c r="I869" s="100">
        <v>2.5496231708073913E-2</v>
      </c>
      <c r="J869" s="100">
        <v>7.1214038276825598E-3</v>
      </c>
      <c r="K869" s="100">
        <v>5.7682820038231775E-3</v>
      </c>
      <c r="L869" s="148">
        <v>92.438280187714923</v>
      </c>
      <c r="M869" s="148">
        <v>120</v>
      </c>
      <c r="N869" s="148">
        <v>548</v>
      </c>
      <c r="O869" s="148">
        <v>9132</v>
      </c>
      <c r="P869" s="148">
        <v>100</v>
      </c>
      <c r="Q869" s="148">
        <v>25</v>
      </c>
      <c r="R869" s="100">
        <v>0.86051523489301252</v>
      </c>
      <c r="S869" s="100">
        <v>0.66777819769457958</v>
      </c>
      <c r="T869" s="100">
        <v>1.4468736168508061E-2</v>
      </c>
      <c r="U869" s="100">
        <v>2.7592700780886464E-2</v>
      </c>
      <c r="W869" s="148">
        <v>14.715677240871472</v>
      </c>
      <c r="X869" s="149">
        <v>484.75412250150248</v>
      </c>
      <c r="Y869" s="149">
        <v>14.756072336757356</v>
      </c>
      <c r="Z869" s="149">
        <v>614.55241825253268</v>
      </c>
      <c r="AA869" s="149">
        <v>4.0395095885884302E-2</v>
      </c>
      <c r="AB869" s="149">
        <v>129.7982957510302</v>
      </c>
      <c r="AD869" s="163">
        <f t="shared" si="78"/>
        <v>1471082.9699646456</v>
      </c>
      <c r="AE869" s="163">
        <f t="shared" si="83"/>
        <v>1474992.6812574831</v>
      </c>
      <c r="AF869" s="163">
        <f t="shared" si="79"/>
        <v>3909.7112928373999</v>
      </c>
      <c r="AH869" s="165">
        <f t="shared" si="80"/>
        <v>0</v>
      </c>
      <c r="AI869" s="165">
        <f t="shared" si="81"/>
        <v>1</v>
      </c>
      <c r="AJ869" s="165">
        <f t="shared" si="82"/>
        <v>1</v>
      </c>
    </row>
    <row r="870" spans="1:36" x14ac:dyDescent="0.25">
      <c r="A870" s="47">
        <v>865</v>
      </c>
      <c r="C870" s="100">
        <v>4.0161036841383415E-3</v>
      </c>
      <c r="D870" s="100">
        <v>1.0928055334433716E-2</v>
      </c>
      <c r="E870" s="100">
        <v>3.0382161747110346E-6</v>
      </c>
      <c r="F870" s="100">
        <v>0</v>
      </c>
      <c r="G870" s="100">
        <v>0.04</v>
      </c>
      <c r="H870" s="100">
        <v>3.7417663718882443E-2</v>
      </c>
      <c r="I870" s="100">
        <v>2.5496231708073913E-2</v>
      </c>
      <c r="J870" s="100">
        <v>7.1214038276825598E-3</v>
      </c>
      <c r="K870" s="100">
        <v>5.7682820038231775E-3</v>
      </c>
      <c r="L870" s="148">
        <v>92.438280187714923</v>
      </c>
      <c r="M870" s="148">
        <v>120</v>
      </c>
      <c r="N870" s="148">
        <v>548</v>
      </c>
      <c r="O870" s="148">
        <v>9132</v>
      </c>
      <c r="P870" s="148">
        <v>100</v>
      </c>
      <c r="Q870" s="148">
        <v>25</v>
      </c>
      <c r="R870" s="100">
        <v>0.76221189746275964</v>
      </c>
      <c r="S870" s="100">
        <v>0.97187317854089272</v>
      </c>
      <c r="T870" s="100">
        <v>0.97793636933947248</v>
      </c>
      <c r="U870" s="100">
        <v>1.0664498273512466E-6</v>
      </c>
      <c r="W870" s="148">
        <v>14.179919687646276</v>
      </c>
      <c r="X870" s="149">
        <v>608.39646167523006</v>
      </c>
      <c r="Y870" s="149">
        <v>14.224644635313402</v>
      </c>
      <c r="Z870" s="149">
        <v>595.38420656833443</v>
      </c>
      <c r="AA870" s="149">
        <v>4.4724947667125647E-2</v>
      </c>
      <c r="AB870" s="149">
        <v>-13.012255106895623</v>
      </c>
      <c r="AD870" s="163">
        <f t="shared" si="78"/>
        <v>1417383.5723029524</v>
      </c>
      <c r="AE870" s="163">
        <f t="shared" si="83"/>
        <v>1421869.0793247719</v>
      </c>
      <c r="AF870" s="163">
        <f t="shared" si="79"/>
        <v>4485.5070218194596</v>
      </c>
      <c r="AH870" s="165">
        <f t="shared" si="80"/>
        <v>0</v>
      </c>
      <c r="AI870" s="165">
        <f t="shared" si="81"/>
        <v>1</v>
      </c>
      <c r="AJ870" s="165">
        <f t="shared" si="82"/>
        <v>1</v>
      </c>
    </row>
    <row r="871" spans="1:36" x14ac:dyDescent="0.25">
      <c r="A871" s="47">
        <v>866</v>
      </c>
      <c r="C871" s="100">
        <v>6.8277858231046151E-3</v>
      </c>
      <c r="D871" s="100">
        <v>1.0875854816125463E-2</v>
      </c>
      <c r="E871" s="100">
        <v>5.0887130310339757E-4</v>
      </c>
      <c r="F871" s="100">
        <v>0</v>
      </c>
      <c r="G871" s="100">
        <v>0.04</v>
      </c>
      <c r="H871" s="100">
        <v>3.7417663718882443E-2</v>
      </c>
      <c r="I871" s="100">
        <v>2.5496231708073913E-2</v>
      </c>
      <c r="J871" s="100">
        <v>7.1214038276825598E-3</v>
      </c>
      <c r="K871" s="100">
        <v>5.7682820038231775E-3</v>
      </c>
      <c r="L871" s="148">
        <v>92.438280187714923</v>
      </c>
      <c r="M871" s="148">
        <v>120</v>
      </c>
      <c r="N871" s="148">
        <v>548</v>
      </c>
      <c r="O871" s="148">
        <v>9132</v>
      </c>
      <c r="P871" s="148">
        <v>100</v>
      </c>
      <c r="Q871" s="148">
        <v>25</v>
      </c>
      <c r="R871" s="100">
        <v>0.57831448856570633</v>
      </c>
      <c r="S871" s="100">
        <v>0.9783826295307767</v>
      </c>
      <c r="T871" s="100">
        <v>0.20274589207141844</v>
      </c>
      <c r="U871" s="100">
        <v>3.0272221536222296E-4</v>
      </c>
      <c r="W871" s="148">
        <v>13.640846787080632</v>
      </c>
      <c r="X871" s="149">
        <v>510.17489020033383</v>
      </c>
      <c r="Y871" s="149">
        <v>13.698076797984108</v>
      </c>
      <c r="Z871" s="149">
        <v>595.04831492759422</v>
      </c>
      <c r="AA871" s="149">
        <v>5.7230010903476014E-2</v>
      </c>
      <c r="AB871" s="149">
        <v>84.873424727260385</v>
      </c>
      <c r="AD871" s="163">
        <f t="shared" si="78"/>
        <v>1363574.5038178628</v>
      </c>
      <c r="AE871" s="163">
        <f t="shared" si="83"/>
        <v>1369212.6314834831</v>
      </c>
      <c r="AF871" s="163">
        <f t="shared" si="79"/>
        <v>5638.1276656203408</v>
      </c>
      <c r="AH871" s="165">
        <f t="shared" si="80"/>
        <v>0</v>
      </c>
      <c r="AI871" s="165">
        <f t="shared" si="81"/>
        <v>1</v>
      </c>
      <c r="AJ871" s="165">
        <f t="shared" si="82"/>
        <v>1</v>
      </c>
    </row>
    <row r="872" spans="1:36" x14ac:dyDescent="0.25">
      <c r="A872" s="47">
        <v>867</v>
      </c>
      <c r="C872" s="100">
        <v>6.3812117453772021E-3</v>
      </c>
      <c r="D872" s="100">
        <v>1.1382988973689948E-2</v>
      </c>
      <c r="E872" s="100">
        <v>1.7149923353643182E-4</v>
      </c>
      <c r="F872" s="100">
        <v>0</v>
      </c>
      <c r="G872" s="100">
        <v>0.04</v>
      </c>
      <c r="H872" s="100">
        <v>3.7417663718882443E-2</v>
      </c>
      <c r="I872" s="100">
        <v>2.5496231708073913E-2</v>
      </c>
      <c r="J872" s="100">
        <v>7.1214038276825598E-3</v>
      </c>
      <c r="K872" s="100">
        <v>5.7682820038231775E-3</v>
      </c>
      <c r="L872" s="148">
        <v>92.438280187714923</v>
      </c>
      <c r="M872" s="148">
        <v>120</v>
      </c>
      <c r="N872" s="148">
        <v>548</v>
      </c>
      <c r="O872" s="148">
        <v>9132</v>
      </c>
      <c r="P872" s="148">
        <v>100</v>
      </c>
      <c r="Q872" s="148">
        <v>25</v>
      </c>
      <c r="R872" s="100">
        <v>0.72571176409712179</v>
      </c>
      <c r="S872" s="100">
        <v>0.63008472509442515</v>
      </c>
      <c r="T872" s="100">
        <v>7.339985472152892E-2</v>
      </c>
      <c r="U872" s="100">
        <v>0.9999802972861328</v>
      </c>
      <c r="W872" s="148">
        <v>15.173688850930001</v>
      </c>
      <c r="X872" s="149">
        <v>528.68718781065934</v>
      </c>
      <c r="Y872" s="149">
        <v>15.240280745483146</v>
      </c>
      <c r="Z872" s="149">
        <v>606.52954472576164</v>
      </c>
      <c r="AA872" s="149">
        <v>6.6591894553145181E-2</v>
      </c>
      <c r="AB872" s="149">
        <v>77.8423569151023</v>
      </c>
      <c r="AD872" s="163">
        <f t="shared" si="78"/>
        <v>1516840.1979051894</v>
      </c>
      <c r="AE872" s="163">
        <f t="shared" si="83"/>
        <v>1523421.5450035888</v>
      </c>
      <c r="AF872" s="163">
        <f t="shared" si="79"/>
        <v>6581.3470983994157</v>
      </c>
      <c r="AH872" s="165">
        <f t="shared" si="80"/>
        <v>0</v>
      </c>
      <c r="AI872" s="165">
        <f t="shared" si="81"/>
        <v>1</v>
      </c>
      <c r="AJ872" s="165">
        <f t="shared" si="82"/>
        <v>1</v>
      </c>
    </row>
    <row r="873" spans="1:36" x14ac:dyDescent="0.25">
      <c r="A873" s="47">
        <v>868</v>
      </c>
      <c r="C873" s="100">
        <v>4.1476383162706021E-3</v>
      </c>
      <c r="D873" s="100">
        <v>1.0963850865771719E-2</v>
      </c>
      <c r="E873" s="100">
        <v>5.8900111893564681E-5</v>
      </c>
      <c r="F873" s="100">
        <v>0</v>
      </c>
      <c r="G873" s="100">
        <v>0.04</v>
      </c>
      <c r="H873" s="100">
        <v>3.7417663718882443E-2</v>
      </c>
      <c r="I873" s="100">
        <v>2.5496231708073913E-2</v>
      </c>
      <c r="J873" s="100">
        <v>7.1214038276825598E-3</v>
      </c>
      <c r="K873" s="100">
        <v>5.7682820038231775E-3</v>
      </c>
      <c r="L873" s="148">
        <v>92.438280187714923</v>
      </c>
      <c r="M873" s="148">
        <v>120</v>
      </c>
      <c r="N873" s="148">
        <v>548</v>
      </c>
      <c r="O873" s="148">
        <v>9132</v>
      </c>
      <c r="P873" s="148">
        <v>100</v>
      </c>
      <c r="Q873" s="148">
        <v>25</v>
      </c>
      <c r="R873" s="100">
        <v>0.79500589777410979</v>
      </c>
      <c r="S873" s="100">
        <v>0.99331324588094427</v>
      </c>
      <c r="T873" s="100">
        <v>0.55294829847648175</v>
      </c>
      <c r="U873" s="100">
        <v>0.81610183700074368</v>
      </c>
      <c r="W873" s="148">
        <v>14.460418386927422</v>
      </c>
      <c r="X873" s="149">
        <v>466.77025248664762</v>
      </c>
      <c r="Y873" s="149">
        <v>14.485084638838503</v>
      </c>
      <c r="Z873" s="149">
        <v>605.19552665705532</v>
      </c>
      <c r="AA873" s="149">
        <v>2.4666251911080295E-2</v>
      </c>
      <c r="AB873" s="149">
        <v>138.4252741704077</v>
      </c>
      <c r="AD873" s="163">
        <f t="shared" si="78"/>
        <v>1445575.0684402555</v>
      </c>
      <c r="AE873" s="163">
        <f t="shared" si="83"/>
        <v>1447903.2683571931</v>
      </c>
      <c r="AF873" s="163">
        <f t="shared" si="79"/>
        <v>2328.1999169376218</v>
      </c>
      <c r="AH873" s="165">
        <f t="shared" si="80"/>
        <v>0</v>
      </c>
      <c r="AI873" s="165">
        <f t="shared" si="81"/>
        <v>1</v>
      </c>
      <c r="AJ873" s="165">
        <f t="shared" si="82"/>
        <v>1</v>
      </c>
    </row>
    <row r="874" spans="1:36" x14ac:dyDescent="0.25">
      <c r="A874" s="47">
        <v>869</v>
      </c>
      <c r="C874" s="100">
        <v>5.3803050769712958E-3</v>
      </c>
      <c r="D874" s="100">
        <v>1.0848213992515253E-2</v>
      </c>
      <c r="E874" s="100">
        <v>2.8927829425162699E-4</v>
      </c>
      <c r="F874" s="100">
        <v>0</v>
      </c>
      <c r="G874" s="100">
        <v>0.04</v>
      </c>
      <c r="H874" s="100">
        <v>3.7417663718882443E-2</v>
      </c>
      <c r="I874" s="100">
        <v>2.5496231708073913E-2</v>
      </c>
      <c r="J874" s="100">
        <v>7.1214038276825598E-3</v>
      </c>
      <c r="K874" s="100">
        <v>5.7682820038231775E-3</v>
      </c>
      <c r="L874" s="148">
        <v>92.438280187714923</v>
      </c>
      <c r="M874" s="148">
        <v>120</v>
      </c>
      <c r="N874" s="148">
        <v>548</v>
      </c>
      <c r="O874" s="148">
        <v>9132</v>
      </c>
      <c r="P874" s="148">
        <v>100</v>
      </c>
      <c r="Q874" s="148">
        <v>25</v>
      </c>
      <c r="R874" s="100">
        <v>0.60112798666347389</v>
      </c>
      <c r="S874" s="100">
        <v>0.91702291928583501</v>
      </c>
      <c r="T874" s="100">
        <v>3.3008958281971729E-2</v>
      </c>
      <c r="U874" s="100">
        <v>0.1391709806446112</v>
      </c>
      <c r="W874" s="148">
        <v>14.35028455523973</v>
      </c>
      <c r="X874" s="149">
        <v>499.50840872471821</v>
      </c>
      <c r="Y874" s="149">
        <v>14.380388063254149</v>
      </c>
      <c r="Z874" s="149">
        <v>603.96904600919686</v>
      </c>
      <c r="AA874" s="149">
        <v>3.0103508014418523E-2</v>
      </c>
      <c r="AB874" s="149">
        <v>104.46063728447865</v>
      </c>
      <c r="AD874" s="163">
        <f t="shared" si="78"/>
        <v>1434528.9471152483</v>
      </c>
      <c r="AE874" s="163">
        <f t="shared" si="83"/>
        <v>1437434.8372794057</v>
      </c>
      <c r="AF874" s="163">
        <f t="shared" si="79"/>
        <v>2905.8901641573734</v>
      </c>
      <c r="AH874" s="165">
        <f t="shared" si="80"/>
        <v>0</v>
      </c>
      <c r="AI874" s="165">
        <f t="shared" si="81"/>
        <v>1</v>
      </c>
      <c r="AJ874" s="165">
        <f t="shared" si="82"/>
        <v>1</v>
      </c>
    </row>
    <row r="875" spans="1:36" x14ac:dyDescent="0.25">
      <c r="A875" s="47">
        <v>870</v>
      </c>
      <c r="C875" s="100">
        <v>4.2681289989201848E-3</v>
      </c>
      <c r="D875" s="100">
        <v>1.106596136444293E-2</v>
      </c>
      <c r="E875" s="100">
        <v>1.1703074223691063E-5</v>
      </c>
      <c r="F875" s="100">
        <v>0</v>
      </c>
      <c r="G875" s="100">
        <v>0.04</v>
      </c>
      <c r="H875" s="100">
        <v>3.7417663718882443E-2</v>
      </c>
      <c r="I875" s="100">
        <v>2.5496231708073913E-2</v>
      </c>
      <c r="J875" s="100">
        <v>7.1214038276825598E-3</v>
      </c>
      <c r="K875" s="100">
        <v>5.7682820038231775E-3</v>
      </c>
      <c r="L875" s="148">
        <v>92.438280187714923</v>
      </c>
      <c r="M875" s="148">
        <v>120</v>
      </c>
      <c r="N875" s="148">
        <v>548</v>
      </c>
      <c r="O875" s="148">
        <v>9132</v>
      </c>
      <c r="P875" s="148">
        <v>100</v>
      </c>
      <c r="Q875" s="148">
        <v>25</v>
      </c>
      <c r="R875" s="100">
        <v>0.54087105746051822</v>
      </c>
      <c r="S875" s="100">
        <v>0.80137356703247475</v>
      </c>
      <c r="T875" s="100">
        <v>0.1249277165423867</v>
      </c>
      <c r="U875" s="100">
        <v>0.33019721943070413</v>
      </c>
      <c r="W875" s="148">
        <v>13.92160681930582</v>
      </c>
      <c r="X875" s="149">
        <v>530.57301175894565</v>
      </c>
      <c r="Y875" s="149">
        <v>13.957835905593351</v>
      </c>
      <c r="Z875" s="149">
        <v>607.50852841391236</v>
      </c>
      <c r="AA875" s="149">
        <v>3.6229086287530521E-2</v>
      </c>
      <c r="AB875" s="149">
        <v>76.935516654966705</v>
      </c>
      <c r="AD875" s="163">
        <f t="shared" si="78"/>
        <v>1391630.1089188231</v>
      </c>
      <c r="AE875" s="163">
        <f t="shared" si="83"/>
        <v>1395176.082030921</v>
      </c>
      <c r="AF875" s="163">
        <f t="shared" si="79"/>
        <v>3545.9731120980855</v>
      </c>
      <c r="AH875" s="165">
        <f t="shared" si="80"/>
        <v>0</v>
      </c>
      <c r="AI875" s="165">
        <f t="shared" si="81"/>
        <v>1</v>
      </c>
      <c r="AJ875" s="165">
        <f t="shared" si="82"/>
        <v>1</v>
      </c>
    </row>
    <row r="876" spans="1:36" x14ac:dyDescent="0.25">
      <c r="A876" s="47">
        <v>871</v>
      </c>
      <c r="C876" s="100">
        <v>5.3611016489422238E-3</v>
      </c>
      <c r="D876" s="100">
        <v>1.2332962859737839E-2</v>
      </c>
      <c r="E876" s="100">
        <v>5.3059238479439871E-5</v>
      </c>
      <c r="F876" s="100">
        <v>0</v>
      </c>
      <c r="G876" s="100">
        <v>0.04</v>
      </c>
      <c r="H876" s="100">
        <v>3.7417663718882443E-2</v>
      </c>
      <c r="I876" s="100">
        <v>2.5496231708073913E-2</v>
      </c>
      <c r="J876" s="100">
        <v>7.1214038276825598E-3</v>
      </c>
      <c r="K876" s="100">
        <v>5.7682820038231775E-3</v>
      </c>
      <c r="L876" s="148">
        <v>92.438280187714923</v>
      </c>
      <c r="M876" s="148">
        <v>120</v>
      </c>
      <c r="N876" s="148">
        <v>548</v>
      </c>
      <c r="O876" s="148">
        <v>9132</v>
      </c>
      <c r="P876" s="148">
        <v>100</v>
      </c>
      <c r="Q876" s="148">
        <v>25</v>
      </c>
      <c r="R876" s="100">
        <v>0.76420458123041701</v>
      </c>
      <c r="S876" s="100">
        <v>0.9999297243543126</v>
      </c>
      <c r="T876" s="100">
        <v>0.85941252104162835</v>
      </c>
      <c r="U876" s="100">
        <v>0.79865152879797707</v>
      </c>
      <c r="W876" s="148">
        <v>13.859043464604081</v>
      </c>
      <c r="X876" s="149">
        <v>475.729236178544</v>
      </c>
      <c r="Y876" s="149">
        <v>13.883249722299361</v>
      </c>
      <c r="Z876" s="149">
        <v>606.17267879131009</v>
      </c>
      <c r="AA876" s="149">
        <v>2.4206257695279731E-2</v>
      </c>
      <c r="AB876" s="149">
        <v>130.44344261276609</v>
      </c>
      <c r="AD876" s="163">
        <f t="shared" si="78"/>
        <v>1385428.6172242295</v>
      </c>
      <c r="AE876" s="163">
        <f t="shared" si="83"/>
        <v>1387718.7995511449</v>
      </c>
      <c r="AF876" s="163">
        <f t="shared" si="79"/>
        <v>2290.1823269152073</v>
      </c>
      <c r="AH876" s="165">
        <f t="shared" si="80"/>
        <v>0</v>
      </c>
      <c r="AI876" s="165">
        <f t="shared" si="81"/>
        <v>1</v>
      </c>
      <c r="AJ876" s="165">
        <f t="shared" si="82"/>
        <v>1</v>
      </c>
    </row>
    <row r="877" spans="1:36" x14ac:dyDescent="0.25">
      <c r="A877" s="47">
        <v>872</v>
      </c>
      <c r="C877" s="100">
        <v>6.2974619103539631E-3</v>
      </c>
      <c r="D877" s="100">
        <v>1.1985289255575959E-2</v>
      </c>
      <c r="E877" s="100">
        <v>2.6280467600168681E-5</v>
      </c>
      <c r="F877" s="100">
        <v>0</v>
      </c>
      <c r="G877" s="100">
        <v>0.04</v>
      </c>
      <c r="H877" s="100">
        <v>3.7417663718882443E-2</v>
      </c>
      <c r="I877" s="100">
        <v>2.5496231708073913E-2</v>
      </c>
      <c r="J877" s="100">
        <v>7.1214038276825598E-3</v>
      </c>
      <c r="K877" s="100">
        <v>5.7682820038231775E-3</v>
      </c>
      <c r="L877" s="148">
        <v>92.438280187714923</v>
      </c>
      <c r="M877" s="148">
        <v>120</v>
      </c>
      <c r="N877" s="148">
        <v>548</v>
      </c>
      <c r="O877" s="148">
        <v>9132</v>
      </c>
      <c r="P877" s="148">
        <v>100</v>
      </c>
      <c r="Q877" s="148">
        <v>25</v>
      </c>
      <c r="R877" s="100">
        <v>0.84643255478416868</v>
      </c>
      <c r="S877" s="100">
        <v>0.95788773137337757</v>
      </c>
      <c r="T877" s="100">
        <v>3.7379785718110896E-4</v>
      </c>
      <c r="U877" s="100">
        <v>0.16877342768175718</v>
      </c>
      <c r="W877" s="148">
        <v>15.008002213585343</v>
      </c>
      <c r="X877" s="149">
        <v>550.66208935461236</v>
      </c>
      <c r="Y877" s="149">
        <v>15.04977431649376</v>
      </c>
      <c r="Z877" s="149">
        <v>647.8805670614953</v>
      </c>
      <c r="AA877" s="149">
        <v>4.1772102908417708E-2</v>
      </c>
      <c r="AB877" s="149">
        <v>97.218477706882936</v>
      </c>
      <c r="AD877" s="163">
        <f t="shared" si="78"/>
        <v>1500249.5592691796</v>
      </c>
      <c r="AE877" s="163">
        <f t="shared" si="83"/>
        <v>1504329.5510823145</v>
      </c>
      <c r="AF877" s="163">
        <f t="shared" si="79"/>
        <v>4079.9918131348882</v>
      </c>
      <c r="AH877" s="165">
        <f t="shared" si="80"/>
        <v>0</v>
      </c>
      <c r="AI877" s="165">
        <f t="shared" si="81"/>
        <v>1</v>
      </c>
      <c r="AJ877" s="165">
        <f t="shared" si="82"/>
        <v>1</v>
      </c>
    </row>
    <row r="878" spans="1:36" x14ac:dyDescent="0.25">
      <c r="A878" s="47">
        <v>873</v>
      </c>
      <c r="C878" s="100">
        <v>5.0971441546757094E-3</v>
      </c>
      <c r="D878" s="100">
        <v>1.2593770285733163E-2</v>
      </c>
      <c r="E878" s="100">
        <v>2.1074729758220087E-6</v>
      </c>
      <c r="F878" s="100">
        <v>0</v>
      </c>
      <c r="G878" s="100">
        <v>0.04</v>
      </c>
      <c r="H878" s="100">
        <v>3.7417663718882443E-2</v>
      </c>
      <c r="I878" s="100">
        <v>2.5496231708073913E-2</v>
      </c>
      <c r="J878" s="100">
        <v>7.1214038276825598E-3</v>
      </c>
      <c r="K878" s="100">
        <v>5.7682820038231775E-3</v>
      </c>
      <c r="L878" s="148">
        <v>92.438280187714923</v>
      </c>
      <c r="M878" s="148">
        <v>120</v>
      </c>
      <c r="N878" s="148">
        <v>548</v>
      </c>
      <c r="O878" s="148">
        <v>9132</v>
      </c>
      <c r="P878" s="148">
        <v>100</v>
      </c>
      <c r="Q878" s="148">
        <v>25</v>
      </c>
      <c r="R878" s="100">
        <v>0.78387135567525834</v>
      </c>
      <c r="S878" s="100">
        <v>0.9855726227800905</v>
      </c>
      <c r="T878" s="100">
        <v>0.21098310987081534</v>
      </c>
      <c r="U878" s="100">
        <v>0.83825624018547529</v>
      </c>
      <c r="W878" s="148">
        <v>15.217434507014797</v>
      </c>
      <c r="X878" s="149">
        <v>556.50922134822054</v>
      </c>
      <c r="Y878" s="149">
        <v>15.239564140599093</v>
      </c>
      <c r="Z878" s="149">
        <v>688.07120251321533</v>
      </c>
      <c r="AA878" s="149">
        <v>2.212963358429576E-2</v>
      </c>
      <c r="AB878" s="149">
        <v>131.56198116499479</v>
      </c>
      <c r="AD878" s="163">
        <f t="shared" si="78"/>
        <v>1521186.9414801316</v>
      </c>
      <c r="AE878" s="163">
        <f t="shared" si="83"/>
        <v>1523268.342857396</v>
      </c>
      <c r="AF878" s="163">
        <f t="shared" si="79"/>
        <v>2081.4013772645812</v>
      </c>
      <c r="AH878" s="165">
        <f t="shared" si="80"/>
        <v>0</v>
      </c>
      <c r="AI878" s="165">
        <f t="shared" si="81"/>
        <v>1</v>
      </c>
      <c r="AJ878" s="165">
        <f t="shared" si="82"/>
        <v>1</v>
      </c>
    </row>
    <row r="879" spans="1:36" x14ac:dyDescent="0.25">
      <c r="A879" s="47">
        <v>874</v>
      </c>
      <c r="C879" s="100">
        <v>6.8500277805955134E-3</v>
      </c>
      <c r="D879" s="100">
        <v>1.1099979472848805E-2</v>
      </c>
      <c r="E879" s="100">
        <v>8.8872271571394101E-5</v>
      </c>
      <c r="F879" s="100">
        <v>0</v>
      </c>
      <c r="G879" s="100">
        <v>0.04</v>
      </c>
      <c r="H879" s="100">
        <v>3.7417663718882443E-2</v>
      </c>
      <c r="I879" s="100">
        <v>2.5496231708073913E-2</v>
      </c>
      <c r="J879" s="100">
        <v>7.1214038276825598E-3</v>
      </c>
      <c r="K879" s="100">
        <v>5.7682820038231775E-3</v>
      </c>
      <c r="L879" s="148">
        <v>92.438280187714923</v>
      </c>
      <c r="M879" s="148">
        <v>120</v>
      </c>
      <c r="N879" s="148">
        <v>548</v>
      </c>
      <c r="O879" s="148">
        <v>9132</v>
      </c>
      <c r="P879" s="148">
        <v>100</v>
      </c>
      <c r="Q879" s="148">
        <v>25</v>
      </c>
      <c r="R879" s="100">
        <v>0.38709994540573506</v>
      </c>
      <c r="S879" s="100">
        <v>0.99131226777224235</v>
      </c>
      <c r="T879" s="100">
        <v>2.4507079447780029E-2</v>
      </c>
      <c r="U879" s="100">
        <v>1.7905452606585701E-2</v>
      </c>
      <c r="W879" s="148">
        <v>14.800531466063275</v>
      </c>
      <c r="X879" s="149">
        <v>486.71717118325853</v>
      </c>
      <c r="Y879" s="149">
        <v>14.843522368121894</v>
      </c>
      <c r="Z879" s="149">
        <v>599.48805772302092</v>
      </c>
      <c r="AA879" s="149">
        <v>4.299090205861944E-2</v>
      </c>
      <c r="AB879" s="149">
        <v>112.77088653976239</v>
      </c>
      <c r="AD879" s="163">
        <f t="shared" si="78"/>
        <v>1479566.4294351442</v>
      </c>
      <c r="AE879" s="163">
        <f t="shared" si="83"/>
        <v>1483752.7487544664</v>
      </c>
      <c r="AF879" s="163">
        <f t="shared" si="79"/>
        <v>4186.3193193221814</v>
      </c>
      <c r="AH879" s="165">
        <f t="shared" si="80"/>
        <v>0</v>
      </c>
      <c r="AI879" s="165">
        <f t="shared" si="81"/>
        <v>1</v>
      </c>
      <c r="AJ879" s="165">
        <f t="shared" si="82"/>
        <v>1</v>
      </c>
    </row>
    <row r="880" spans="1:36" x14ac:dyDescent="0.25">
      <c r="A880" s="47">
        <v>875</v>
      </c>
      <c r="C880" s="100">
        <v>4.7905192839737473E-3</v>
      </c>
      <c r="D880" s="100">
        <v>1.1325016169137536E-2</v>
      </c>
      <c r="E880" s="100">
        <v>5.9855772303085238E-6</v>
      </c>
      <c r="F880" s="100">
        <v>0</v>
      </c>
      <c r="G880" s="100">
        <v>0.04</v>
      </c>
      <c r="H880" s="100">
        <v>3.7417663718882443E-2</v>
      </c>
      <c r="I880" s="100">
        <v>2.5496231708073913E-2</v>
      </c>
      <c r="J880" s="100">
        <v>7.1214038276825598E-3</v>
      </c>
      <c r="K880" s="100">
        <v>5.7682820038231775E-3</v>
      </c>
      <c r="L880" s="148">
        <v>92.438280187714923</v>
      </c>
      <c r="M880" s="148">
        <v>120</v>
      </c>
      <c r="N880" s="148">
        <v>548</v>
      </c>
      <c r="O880" s="148">
        <v>9132</v>
      </c>
      <c r="P880" s="148">
        <v>100</v>
      </c>
      <c r="Q880" s="148">
        <v>25</v>
      </c>
      <c r="R880" s="100">
        <v>0.453983869358835</v>
      </c>
      <c r="S880" s="100">
        <v>0.99435793206488188</v>
      </c>
      <c r="T880" s="100">
        <v>0.67136068617094113</v>
      </c>
      <c r="U880" s="100">
        <v>0.99957894858342178</v>
      </c>
      <c r="W880" s="148">
        <v>14.5468022205706</v>
      </c>
      <c r="X880" s="149">
        <v>486.01810268386271</v>
      </c>
      <c r="Y880" s="149">
        <v>14.57512997938275</v>
      </c>
      <c r="Z880" s="149">
        <v>603.14123770879121</v>
      </c>
      <c r="AA880" s="149">
        <v>2.8327758812149995E-2</v>
      </c>
      <c r="AB880" s="149">
        <v>117.1231350249285</v>
      </c>
      <c r="AD880" s="163">
        <f t="shared" si="78"/>
        <v>1454194.203954376</v>
      </c>
      <c r="AE880" s="163">
        <f t="shared" si="83"/>
        <v>1456909.8567005661</v>
      </c>
      <c r="AF880" s="163">
        <f t="shared" si="79"/>
        <v>2715.652746190071</v>
      </c>
      <c r="AH880" s="165">
        <f t="shared" si="80"/>
        <v>0</v>
      </c>
      <c r="AI880" s="165">
        <f t="shared" si="81"/>
        <v>1</v>
      </c>
      <c r="AJ880" s="165">
        <f t="shared" si="82"/>
        <v>1</v>
      </c>
    </row>
    <row r="881" spans="1:36" x14ac:dyDescent="0.25">
      <c r="A881" s="47">
        <v>876</v>
      </c>
      <c r="C881" s="100">
        <v>3.7813508711397139E-3</v>
      </c>
      <c r="D881" s="100">
        <v>1.4017914625624628E-2</v>
      </c>
      <c r="E881" s="100">
        <v>5.0049226985889816E-5</v>
      </c>
      <c r="F881" s="100">
        <v>0</v>
      </c>
      <c r="G881" s="100">
        <v>0.04</v>
      </c>
      <c r="H881" s="100">
        <v>3.7417663718882443E-2</v>
      </c>
      <c r="I881" s="100">
        <v>2.5496231708073913E-2</v>
      </c>
      <c r="J881" s="100">
        <v>7.1214038276825598E-3</v>
      </c>
      <c r="K881" s="100">
        <v>5.7682820038231775E-3</v>
      </c>
      <c r="L881" s="148">
        <v>92.438280187714923</v>
      </c>
      <c r="M881" s="148">
        <v>120</v>
      </c>
      <c r="N881" s="148">
        <v>548</v>
      </c>
      <c r="O881" s="148">
        <v>9132</v>
      </c>
      <c r="P881" s="148">
        <v>100</v>
      </c>
      <c r="Q881" s="148">
        <v>25</v>
      </c>
      <c r="R881" s="100">
        <v>0.40470533174446971</v>
      </c>
      <c r="S881" s="100">
        <v>0.44611420046446665</v>
      </c>
      <c r="T881" s="100">
        <v>0.11326874684045994</v>
      </c>
      <c r="U881" s="100">
        <v>2.4307420063744071E-3</v>
      </c>
      <c r="W881" s="148">
        <v>13.943251417198466</v>
      </c>
      <c r="X881" s="149">
        <v>534.31834456664933</v>
      </c>
      <c r="Y881" s="149">
        <v>13.984183171053433</v>
      </c>
      <c r="Z881" s="149">
        <v>618.39004926024222</v>
      </c>
      <c r="AA881" s="149">
        <v>4.0931753854966502E-2</v>
      </c>
      <c r="AB881" s="149">
        <v>84.071704693592892</v>
      </c>
      <c r="AD881" s="163">
        <f t="shared" si="78"/>
        <v>1393790.8233752798</v>
      </c>
      <c r="AE881" s="163">
        <f t="shared" si="83"/>
        <v>1397799.927056083</v>
      </c>
      <c r="AF881" s="163">
        <f t="shared" si="79"/>
        <v>4009.1036808030572</v>
      </c>
      <c r="AH881" s="165">
        <f t="shared" si="80"/>
        <v>0</v>
      </c>
      <c r="AI881" s="165">
        <f t="shared" si="81"/>
        <v>1</v>
      </c>
      <c r="AJ881" s="165">
        <f t="shared" si="82"/>
        <v>1</v>
      </c>
    </row>
    <row r="882" spans="1:36" x14ac:dyDescent="0.25">
      <c r="A882" s="47">
        <v>877</v>
      </c>
      <c r="C882" s="100">
        <v>7.5977273140603874E-3</v>
      </c>
      <c r="D882" s="100">
        <v>1.1916833172211261E-2</v>
      </c>
      <c r="E882" s="100">
        <v>7.1487171369566394E-4</v>
      </c>
      <c r="F882" s="100">
        <v>0</v>
      </c>
      <c r="G882" s="100">
        <v>0.04</v>
      </c>
      <c r="H882" s="100">
        <v>3.7417663718882443E-2</v>
      </c>
      <c r="I882" s="100">
        <v>2.5496231708073913E-2</v>
      </c>
      <c r="J882" s="100">
        <v>7.1214038276825598E-3</v>
      </c>
      <c r="K882" s="100">
        <v>5.7682820038231775E-3</v>
      </c>
      <c r="L882" s="148">
        <v>92.438280187714923</v>
      </c>
      <c r="M882" s="148">
        <v>120</v>
      </c>
      <c r="N882" s="148">
        <v>548</v>
      </c>
      <c r="O882" s="148">
        <v>9132</v>
      </c>
      <c r="P882" s="148">
        <v>100</v>
      </c>
      <c r="Q882" s="148">
        <v>25</v>
      </c>
      <c r="R882" s="100">
        <v>0.76864565035397947</v>
      </c>
      <c r="S882" s="100">
        <v>0.2836035094115662</v>
      </c>
      <c r="T882" s="100">
        <v>1.539178449283945E-2</v>
      </c>
      <c r="U882" s="100">
        <v>1.2941272991360176E-3</v>
      </c>
      <c r="W882" s="148">
        <v>14.163600991950101</v>
      </c>
      <c r="X882" s="149">
        <v>527.15990870674318</v>
      </c>
      <c r="Y882" s="149">
        <v>14.190047296075983</v>
      </c>
      <c r="Z882" s="149">
        <v>610.74401974415127</v>
      </c>
      <c r="AA882" s="149">
        <v>2.6446304125881781E-2</v>
      </c>
      <c r="AB882" s="149">
        <v>83.584111037408093</v>
      </c>
      <c r="AD882" s="163">
        <f t="shared" si="78"/>
        <v>1415832.9392863032</v>
      </c>
      <c r="AE882" s="163">
        <f t="shared" si="83"/>
        <v>1418393.9855878542</v>
      </c>
      <c r="AF882" s="163">
        <f t="shared" si="79"/>
        <v>2561.0463015507698</v>
      </c>
      <c r="AH882" s="165">
        <f t="shared" si="80"/>
        <v>0</v>
      </c>
      <c r="AI882" s="165">
        <f t="shared" si="81"/>
        <v>1</v>
      </c>
      <c r="AJ882" s="165">
        <f t="shared" si="82"/>
        <v>1</v>
      </c>
    </row>
    <row r="883" spans="1:36" x14ac:dyDescent="0.25">
      <c r="A883" s="47">
        <v>878</v>
      </c>
      <c r="C883" s="100">
        <v>8.2444197856318402E-3</v>
      </c>
      <c r="D883" s="100">
        <v>1.1248490897314924E-2</v>
      </c>
      <c r="E883" s="100">
        <v>2.9755372308049033E-4</v>
      </c>
      <c r="F883" s="100">
        <v>0</v>
      </c>
      <c r="G883" s="100">
        <v>0.04</v>
      </c>
      <c r="H883" s="100">
        <v>3.7417663718882443E-2</v>
      </c>
      <c r="I883" s="100">
        <v>2.5496231708073913E-2</v>
      </c>
      <c r="J883" s="100">
        <v>7.1214038276825598E-3</v>
      </c>
      <c r="K883" s="100">
        <v>5.7682820038231775E-3</v>
      </c>
      <c r="L883" s="148">
        <v>92.438280187714923</v>
      </c>
      <c r="M883" s="148">
        <v>120</v>
      </c>
      <c r="N883" s="148">
        <v>548</v>
      </c>
      <c r="O883" s="148">
        <v>9132</v>
      </c>
      <c r="P883" s="148">
        <v>100</v>
      </c>
      <c r="Q883" s="148">
        <v>25</v>
      </c>
      <c r="R883" s="100">
        <v>0.44727230677877217</v>
      </c>
      <c r="S883" s="100">
        <v>0.82258718129943231</v>
      </c>
      <c r="T883" s="100">
        <v>0.59075598570993448</v>
      </c>
      <c r="U883" s="100">
        <v>0.8946931048347212</v>
      </c>
      <c r="W883" s="148">
        <v>14.462382325265731</v>
      </c>
      <c r="X883" s="149">
        <v>487.91550726383417</v>
      </c>
      <c r="Y883" s="149">
        <v>14.504094443389066</v>
      </c>
      <c r="Z883" s="149">
        <v>609.6175981283593</v>
      </c>
      <c r="AA883" s="149">
        <v>4.1712118123335529E-2</v>
      </c>
      <c r="AB883" s="149">
        <v>121.70209086452513</v>
      </c>
      <c r="AD883" s="163">
        <f t="shared" si="78"/>
        <v>1445750.3170193094</v>
      </c>
      <c r="AE883" s="163">
        <f t="shared" si="83"/>
        <v>1449799.8267407783</v>
      </c>
      <c r="AF883" s="163">
        <f t="shared" si="79"/>
        <v>4049.5097214690281</v>
      </c>
      <c r="AH883" s="165">
        <f t="shared" si="80"/>
        <v>0</v>
      </c>
      <c r="AI883" s="165">
        <f t="shared" si="81"/>
        <v>1</v>
      </c>
      <c r="AJ883" s="165">
        <f t="shared" si="82"/>
        <v>1</v>
      </c>
    </row>
    <row r="884" spans="1:36" x14ac:dyDescent="0.25">
      <c r="A884" s="47">
        <v>879</v>
      </c>
      <c r="C884" s="100">
        <v>5.9384010062313308E-3</v>
      </c>
      <c r="D884" s="100">
        <v>1.379450174481911E-2</v>
      </c>
      <c r="E884" s="100">
        <v>9.1407164518386708E-5</v>
      </c>
      <c r="F884" s="100">
        <v>0</v>
      </c>
      <c r="G884" s="100">
        <v>0.04</v>
      </c>
      <c r="H884" s="100">
        <v>3.7417663718882443E-2</v>
      </c>
      <c r="I884" s="100">
        <v>2.5496231708073913E-2</v>
      </c>
      <c r="J884" s="100">
        <v>7.1214038276825598E-3</v>
      </c>
      <c r="K884" s="100">
        <v>5.7682820038231775E-3</v>
      </c>
      <c r="L884" s="148">
        <v>92.438280187714923</v>
      </c>
      <c r="M884" s="148">
        <v>120</v>
      </c>
      <c r="N884" s="148">
        <v>548</v>
      </c>
      <c r="O884" s="148">
        <v>9132</v>
      </c>
      <c r="P884" s="148">
        <v>100</v>
      </c>
      <c r="Q884" s="148">
        <v>25</v>
      </c>
      <c r="R884" s="100">
        <v>0.5684225592687292</v>
      </c>
      <c r="S884" s="100">
        <v>0.55846153445473856</v>
      </c>
      <c r="T884" s="100">
        <v>0.55627024274398895</v>
      </c>
      <c r="U884" s="100">
        <v>1.0728989827734323E-5</v>
      </c>
      <c r="W884" s="148">
        <v>14.292067527025772</v>
      </c>
      <c r="X884" s="149">
        <v>477.54899686877144</v>
      </c>
      <c r="Y884" s="149">
        <v>14.319858663826839</v>
      </c>
      <c r="Z884" s="149">
        <v>608.43592013312661</v>
      </c>
      <c r="AA884" s="149">
        <v>2.779113680106704E-2</v>
      </c>
      <c r="AB884" s="149">
        <v>130.88692326435518</v>
      </c>
      <c r="AD884" s="163">
        <f t="shared" si="78"/>
        <v>1428729.2037057085</v>
      </c>
      <c r="AE884" s="163">
        <f t="shared" si="83"/>
        <v>1431377.4304625508</v>
      </c>
      <c r="AF884" s="163">
        <f t="shared" si="79"/>
        <v>2648.226756842349</v>
      </c>
      <c r="AH884" s="165">
        <f t="shared" si="80"/>
        <v>0</v>
      </c>
      <c r="AI884" s="165">
        <f t="shared" si="81"/>
        <v>1</v>
      </c>
      <c r="AJ884" s="165">
        <f t="shared" si="82"/>
        <v>1</v>
      </c>
    </row>
    <row r="885" spans="1:36" x14ac:dyDescent="0.25">
      <c r="A885" s="47">
        <v>880</v>
      </c>
      <c r="C885" s="100">
        <v>5.8924251885754675E-3</v>
      </c>
      <c r="D885" s="100">
        <v>1.2194529383862229E-2</v>
      </c>
      <c r="E885" s="100">
        <v>7.9929656337740518E-5</v>
      </c>
      <c r="F885" s="100">
        <v>0</v>
      </c>
      <c r="G885" s="100">
        <v>0.04</v>
      </c>
      <c r="H885" s="100">
        <v>3.7417663718882443E-2</v>
      </c>
      <c r="I885" s="100">
        <v>2.5496231708073913E-2</v>
      </c>
      <c r="J885" s="100">
        <v>7.1214038276825598E-3</v>
      </c>
      <c r="K885" s="100">
        <v>5.7682820038231775E-3</v>
      </c>
      <c r="L885" s="148">
        <v>92.438280187714923</v>
      </c>
      <c r="M885" s="148">
        <v>120</v>
      </c>
      <c r="N885" s="148">
        <v>548</v>
      </c>
      <c r="O885" s="148">
        <v>9132</v>
      </c>
      <c r="P885" s="148">
        <v>100</v>
      </c>
      <c r="Q885" s="148">
        <v>25</v>
      </c>
      <c r="R885" s="100">
        <v>0.86937588999336191</v>
      </c>
      <c r="S885" s="100">
        <v>0.11067827475705332</v>
      </c>
      <c r="T885" s="100">
        <v>0.82569535483490775</v>
      </c>
      <c r="U885" s="100">
        <v>0.93715333945980372</v>
      </c>
      <c r="W885" s="148">
        <v>15.2681991758778</v>
      </c>
      <c r="X885" s="149">
        <v>592.31699065302575</v>
      </c>
      <c r="Y885" s="149">
        <v>15.377765227444247</v>
      </c>
      <c r="Z885" s="149">
        <v>631.33886077215539</v>
      </c>
      <c r="AA885" s="149">
        <v>0.10956605156644628</v>
      </c>
      <c r="AB885" s="149">
        <v>39.02187011912963</v>
      </c>
      <c r="AD885" s="163">
        <f t="shared" si="78"/>
        <v>1526227.6005971269</v>
      </c>
      <c r="AE885" s="163">
        <f t="shared" si="83"/>
        <v>1537145.1838836526</v>
      </c>
      <c r="AF885" s="163">
        <f t="shared" si="79"/>
        <v>10917.583286525498</v>
      </c>
      <c r="AH885" s="165">
        <f t="shared" si="80"/>
        <v>0</v>
      </c>
      <c r="AI885" s="165">
        <f t="shared" si="81"/>
        <v>1</v>
      </c>
      <c r="AJ885" s="165">
        <f t="shared" si="82"/>
        <v>1</v>
      </c>
    </row>
    <row r="886" spans="1:36" x14ac:dyDescent="0.25">
      <c r="A886" s="47">
        <v>881</v>
      </c>
      <c r="C886" s="100">
        <v>5.1467722302599803E-3</v>
      </c>
      <c r="D886" s="100">
        <v>1.2743376548115082E-2</v>
      </c>
      <c r="E886" s="100">
        <v>1.0544727021801759E-3</v>
      </c>
      <c r="F886" s="100">
        <v>0</v>
      </c>
      <c r="G886" s="100">
        <v>0.04</v>
      </c>
      <c r="H886" s="100">
        <v>3.7417663718882443E-2</v>
      </c>
      <c r="I886" s="100">
        <v>2.5496231708073913E-2</v>
      </c>
      <c r="J886" s="100">
        <v>7.1214038276825598E-3</v>
      </c>
      <c r="K886" s="100">
        <v>5.7682820038231775E-3</v>
      </c>
      <c r="L886" s="148">
        <v>92.438280187714923</v>
      </c>
      <c r="M886" s="148">
        <v>120</v>
      </c>
      <c r="N886" s="148">
        <v>548</v>
      </c>
      <c r="O886" s="148">
        <v>9132</v>
      </c>
      <c r="P886" s="148">
        <v>100</v>
      </c>
      <c r="Q886" s="148">
        <v>25</v>
      </c>
      <c r="R886" s="100">
        <v>0.77665455679786766</v>
      </c>
      <c r="S886" s="100">
        <v>6.4685950394362448E-3</v>
      </c>
      <c r="T886" s="100">
        <v>0.62145165599537155</v>
      </c>
      <c r="U886" s="100">
        <v>9.2520427333410149E-2</v>
      </c>
      <c r="W886" s="148">
        <v>15.336985549357578</v>
      </c>
      <c r="X886" s="149">
        <v>533.98679986387413</v>
      </c>
      <c r="Y886" s="149">
        <v>15.384684487466149</v>
      </c>
      <c r="Z886" s="149">
        <v>602.03290001151436</v>
      </c>
      <c r="AA886" s="149">
        <v>4.7698938108570843E-2</v>
      </c>
      <c r="AB886" s="149">
        <v>68.046100147640232</v>
      </c>
      <c r="AD886" s="163">
        <f t="shared" si="78"/>
        <v>1533164.5681358939</v>
      </c>
      <c r="AE886" s="163">
        <f t="shared" si="83"/>
        <v>1537866.4158466035</v>
      </c>
      <c r="AF886" s="163">
        <f t="shared" si="79"/>
        <v>4701.8477107094441</v>
      </c>
      <c r="AH886" s="165">
        <f t="shared" si="80"/>
        <v>0</v>
      </c>
      <c r="AI886" s="165">
        <f t="shared" si="81"/>
        <v>1</v>
      </c>
      <c r="AJ886" s="165">
        <f t="shared" si="82"/>
        <v>1</v>
      </c>
    </row>
    <row r="887" spans="1:36" x14ac:dyDescent="0.25">
      <c r="A887" s="47">
        <v>882</v>
      </c>
      <c r="C887" s="100">
        <v>6.150911261514791E-3</v>
      </c>
      <c r="D887" s="100">
        <v>1.1567991214685991E-2</v>
      </c>
      <c r="E887" s="100">
        <v>7.4933368569155199E-5</v>
      </c>
      <c r="F887" s="100">
        <v>0</v>
      </c>
      <c r="G887" s="100">
        <v>0.04</v>
      </c>
      <c r="H887" s="100">
        <v>3.7417663718882443E-2</v>
      </c>
      <c r="I887" s="100">
        <v>2.5496231708073913E-2</v>
      </c>
      <c r="J887" s="100">
        <v>7.1214038276825598E-3</v>
      </c>
      <c r="K887" s="100">
        <v>5.7682820038231775E-3</v>
      </c>
      <c r="L887" s="148">
        <v>92.438280187714923</v>
      </c>
      <c r="M887" s="148">
        <v>120</v>
      </c>
      <c r="N887" s="148">
        <v>548</v>
      </c>
      <c r="O887" s="148">
        <v>9132</v>
      </c>
      <c r="P887" s="148">
        <v>100</v>
      </c>
      <c r="Q887" s="148">
        <v>25</v>
      </c>
      <c r="R887" s="100">
        <v>0.59693436198844585</v>
      </c>
      <c r="S887" s="100">
        <v>0.92951634460640986</v>
      </c>
      <c r="T887" s="100">
        <v>0.77447497022292444</v>
      </c>
      <c r="U887" s="100">
        <v>0.52668180384614627</v>
      </c>
      <c r="W887" s="148">
        <v>13.998782024565823</v>
      </c>
      <c r="X887" s="149">
        <v>479.24525675566053</v>
      </c>
      <c r="Y887" s="149">
        <v>14.031773463392359</v>
      </c>
      <c r="Z887" s="149">
        <v>592.36707657837746</v>
      </c>
      <c r="AA887" s="149">
        <v>3.2991438826535102E-2</v>
      </c>
      <c r="AB887" s="149">
        <v>113.12181982271693</v>
      </c>
      <c r="AD887" s="163">
        <f t="shared" si="78"/>
        <v>1399398.9571998266</v>
      </c>
      <c r="AE887" s="163">
        <f t="shared" si="83"/>
        <v>1402584.9792626575</v>
      </c>
      <c r="AF887" s="163">
        <f t="shared" si="79"/>
        <v>3186.0220628307934</v>
      </c>
      <c r="AH887" s="165">
        <f t="shared" si="80"/>
        <v>0</v>
      </c>
      <c r="AI887" s="165">
        <f t="shared" si="81"/>
        <v>1</v>
      </c>
      <c r="AJ887" s="165">
        <f t="shared" si="82"/>
        <v>1</v>
      </c>
    </row>
    <row r="888" spans="1:36" x14ac:dyDescent="0.25">
      <c r="A888" s="47">
        <v>883</v>
      </c>
      <c r="C888" s="100">
        <v>6.9949495334047374E-3</v>
      </c>
      <c r="D888" s="100">
        <v>8.7306666661802375E-3</v>
      </c>
      <c r="E888" s="100">
        <v>5.2532080675314402E-5</v>
      </c>
      <c r="F888" s="100">
        <v>0</v>
      </c>
      <c r="G888" s="100">
        <v>0.04</v>
      </c>
      <c r="H888" s="100">
        <v>3.7417663718882443E-2</v>
      </c>
      <c r="I888" s="100">
        <v>2.5496231708073913E-2</v>
      </c>
      <c r="J888" s="100">
        <v>7.1214038276825598E-3</v>
      </c>
      <c r="K888" s="100">
        <v>5.7682820038231775E-3</v>
      </c>
      <c r="L888" s="148">
        <v>92.438280187714923</v>
      </c>
      <c r="M888" s="148">
        <v>120</v>
      </c>
      <c r="N888" s="148">
        <v>548</v>
      </c>
      <c r="O888" s="148">
        <v>9132</v>
      </c>
      <c r="P888" s="148">
        <v>100</v>
      </c>
      <c r="Q888" s="148">
        <v>25</v>
      </c>
      <c r="R888" s="100">
        <v>0.89280284303984414</v>
      </c>
      <c r="S888" s="100">
        <v>7.2914733658280108E-3</v>
      </c>
      <c r="T888" s="100">
        <v>0.99482055078652776</v>
      </c>
      <c r="U888" s="100">
        <v>0.78788038515108116</v>
      </c>
      <c r="W888" s="148">
        <v>14.120034044033435</v>
      </c>
      <c r="X888" s="149">
        <v>627.04484786444073</v>
      </c>
      <c r="Y888" s="149">
        <v>14.151952107421915</v>
      </c>
      <c r="Z888" s="149">
        <v>620.20639375251278</v>
      </c>
      <c r="AA888" s="149">
        <v>3.1918063388479467E-2</v>
      </c>
      <c r="AB888" s="149">
        <v>-6.8384541119279447</v>
      </c>
      <c r="AD888" s="163">
        <f t="shared" si="78"/>
        <v>1411376.3595554791</v>
      </c>
      <c r="AE888" s="163">
        <f t="shared" si="83"/>
        <v>1414575.0043484389</v>
      </c>
      <c r="AF888" s="163">
        <f t="shared" si="79"/>
        <v>3198.6447929598748</v>
      </c>
      <c r="AH888" s="165">
        <f t="shared" si="80"/>
        <v>0</v>
      </c>
      <c r="AI888" s="165">
        <f t="shared" si="81"/>
        <v>1</v>
      </c>
      <c r="AJ888" s="165">
        <f t="shared" si="82"/>
        <v>1</v>
      </c>
    </row>
    <row r="889" spans="1:36" x14ac:dyDescent="0.25">
      <c r="A889" s="47">
        <v>884</v>
      </c>
      <c r="C889" s="100">
        <v>6.3481637141593605E-3</v>
      </c>
      <c r="D889" s="100">
        <v>1.0449127874947837E-2</v>
      </c>
      <c r="E889" s="100">
        <v>8.2611785600317234E-5</v>
      </c>
      <c r="F889" s="100">
        <v>0</v>
      </c>
      <c r="G889" s="100">
        <v>0.04</v>
      </c>
      <c r="H889" s="100">
        <v>3.7417663718882443E-2</v>
      </c>
      <c r="I889" s="100">
        <v>2.5496231708073913E-2</v>
      </c>
      <c r="J889" s="100">
        <v>7.1214038276825598E-3</v>
      </c>
      <c r="K889" s="100">
        <v>5.7682820038231775E-3</v>
      </c>
      <c r="L889" s="148">
        <v>92.438280187714923</v>
      </c>
      <c r="M889" s="148">
        <v>120</v>
      </c>
      <c r="N889" s="148">
        <v>548</v>
      </c>
      <c r="O889" s="148">
        <v>9132</v>
      </c>
      <c r="P889" s="148">
        <v>100</v>
      </c>
      <c r="Q889" s="148">
        <v>25</v>
      </c>
      <c r="R889" s="100">
        <v>0.67552826708383829</v>
      </c>
      <c r="S889" s="100">
        <v>0.81442491896655422</v>
      </c>
      <c r="T889" s="100">
        <v>0.13634160438286594</v>
      </c>
      <c r="U889" s="100">
        <v>0.30476093145063265</v>
      </c>
      <c r="W889" s="148">
        <v>14.690010463605612</v>
      </c>
      <c r="X889" s="149">
        <v>533.47166945997787</v>
      </c>
      <c r="Y889" s="149">
        <v>14.73724966197614</v>
      </c>
      <c r="Z889" s="149">
        <v>620.22090583047384</v>
      </c>
      <c r="AA889" s="149">
        <v>4.7239198370528257E-2</v>
      </c>
      <c r="AB889" s="149">
        <v>86.749236370495964</v>
      </c>
      <c r="AD889" s="163">
        <f t="shared" si="78"/>
        <v>1468467.5746911012</v>
      </c>
      <c r="AE889" s="163">
        <f t="shared" si="83"/>
        <v>1473104.7452917837</v>
      </c>
      <c r="AF889" s="163">
        <f t="shared" si="79"/>
        <v>4637.1706006823297</v>
      </c>
      <c r="AH889" s="165">
        <f t="shared" si="80"/>
        <v>0</v>
      </c>
      <c r="AI889" s="165">
        <f t="shared" si="81"/>
        <v>1</v>
      </c>
      <c r="AJ889" s="165">
        <f t="shared" si="82"/>
        <v>1</v>
      </c>
    </row>
    <row r="890" spans="1:36" x14ac:dyDescent="0.25">
      <c r="A890" s="47">
        <v>885</v>
      </c>
      <c r="C890" s="100">
        <v>4.8319791825691674E-3</v>
      </c>
      <c r="D890" s="100">
        <v>1.1490084713406347E-2</v>
      </c>
      <c r="E890" s="100">
        <v>3.5465377771105786E-5</v>
      </c>
      <c r="F890" s="100">
        <v>0</v>
      </c>
      <c r="G890" s="100">
        <v>0.04</v>
      </c>
      <c r="H890" s="100">
        <v>3.7417663718882443E-2</v>
      </c>
      <c r="I890" s="100">
        <v>2.5496231708073913E-2</v>
      </c>
      <c r="J890" s="100">
        <v>7.1214038276825598E-3</v>
      </c>
      <c r="K890" s="100">
        <v>5.7682820038231775E-3</v>
      </c>
      <c r="L890" s="148">
        <v>92.438280187714923</v>
      </c>
      <c r="M890" s="148">
        <v>120</v>
      </c>
      <c r="N890" s="148">
        <v>548</v>
      </c>
      <c r="O890" s="148">
        <v>9132</v>
      </c>
      <c r="P890" s="148">
        <v>100</v>
      </c>
      <c r="Q890" s="148">
        <v>25</v>
      </c>
      <c r="R890" s="100">
        <v>0.72466828698748598</v>
      </c>
      <c r="S890" s="100">
        <v>0.999998867112461</v>
      </c>
      <c r="T890" s="100">
        <v>0.56419617348496098</v>
      </c>
      <c r="U890" s="100">
        <v>0.36345104042182919</v>
      </c>
      <c r="W890" s="148">
        <v>14.916536213296663</v>
      </c>
      <c r="X890" s="149">
        <v>506.81553300480556</v>
      </c>
      <c r="Y890" s="149">
        <v>14.967075227722518</v>
      </c>
      <c r="Z890" s="149">
        <v>600.4672884130697</v>
      </c>
      <c r="AA890" s="149">
        <v>5.0539014425854845E-2</v>
      </c>
      <c r="AB890" s="149">
        <v>93.651755408264137</v>
      </c>
      <c r="AD890" s="163">
        <f t="shared" si="78"/>
        <v>1491146.8057966616</v>
      </c>
      <c r="AE890" s="163">
        <f t="shared" si="83"/>
        <v>1496107.0554838388</v>
      </c>
      <c r="AF890" s="163">
        <f t="shared" si="79"/>
        <v>4960.2496871772209</v>
      </c>
      <c r="AH890" s="165">
        <f t="shared" si="80"/>
        <v>0</v>
      </c>
      <c r="AI890" s="165">
        <f t="shared" si="81"/>
        <v>1</v>
      </c>
      <c r="AJ890" s="165">
        <f t="shared" si="82"/>
        <v>1</v>
      </c>
    </row>
    <row r="891" spans="1:36" x14ac:dyDescent="0.25">
      <c r="A891" s="47">
        <v>886</v>
      </c>
      <c r="C891" s="100">
        <v>3.8417273465598512E-3</v>
      </c>
      <c r="D891" s="100">
        <v>9.435136916957609E-3</v>
      </c>
      <c r="E891" s="100">
        <v>3.5778300823885445E-4</v>
      </c>
      <c r="F891" s="100">
        <v>0</v>
      </c>
      <c r="G891" s="100">
        <v>0.04</v>
      </c>
      <c r="H891" s="100">
        <v>3.7417663718882443E-2</v>
      </c>
      <c r="I891" s="100">
        <v>2.5496231708073913E-2</v>
      </c>
      <c r="J891" s="100">
        <v>7.1214038276825598E-3</v>
      </c>
      <c r="K891" s="100">
        <v>5.7682820038231775E-3</v>
      </c>
      <c r="L891" s="148">
        <v>92.438280187714923</v>
      </c>
      <c r="M891" s="148">
        <v>120</v>
      </c>
      <c r="N891" s="148">
        <v>548</v>
      </c>
      <c r="O891" s="148">
        <v>9132</v>
      </c>
      <c r="P891" s="148">
        <v>100</v>
      </c>
      <c r="Q891" s="148">
        <v>25</v>
      </c>
      <c r="R891" s="100">
        <v>0.79969703853147212</v>
      </c>
      <c r="S891" s="100">
        <v>0.5045792301573423</v>
      </c>
      <c r="T891" s="100">
        <v>0.22497231987315972</v>
      </c>
      <c r="U891" s="100">
        <v>4.4716514348749604E-2</v>
      </c>
      <c r="W891" s="148">
        <v>15.082939595176933</v>
      </c>
      <c r="X891" s="149">
        <v>557.73239743271256</v>
      </c>
      <c r="Y891" s="149">
        <v>15.113459491409449</v>
      </c>
      <c r="Z891" s="149">
        <v>638.53483769532863</v>
      </c>
      <c r="AA891" s="149">
        <v>3.051989623251572E-2</v>
      </c>
      <c r="AB891" s="149">
        <v>80.802440262616074</v>
      </c>
      <c r="AD891" s="163">
        <f t="shared" si="78"/>
        <v>1507736.2271202607</v>
      </c>
      <c r="AE891" s="163">
        <f t="shared" si="83"/>
        <v>1510707.4143032497</v>
      </c>
      <c r="AF891" s="163">
        <f t="shared" si="79"/>
        <v>2971.187182988956</v>
      </c>
      <c r="AH891" s="165">
        <f t="shared" si="80"/>
        <v>0</v>
      </c>
      <c r="AI891" s="165">
        <f t="shared" si="81"/>
        <v>1</v>
      </c>
      <c r="AJ891" s="165">
        <f t="shared" si="82"/>
        <v>1</v>
      </c>
    </row>
    <row r="892" spans="1:36" x14ac:dyDescent="0.25">
      <c r="A892" s="47">
        <v>887</v>
      </c>
      <c r="C892" s="100">
        <v>5.8240246610965496E-3</v>
      </c>
      <c r="D892" s="100">
        <v>1.2870897047298158E-2</v>
      </c>
      <c r="E892" s="100">
        <v>1.4979480651100552E-4</v>
      </c>
      <c r="F892" s="100">
        <v>0</v>
      </c>
      <c r="G892" s="100">
        <v>0.04</v>
      </c>
      <c r="H892" s="100">
        <v>3.7417663718882443E-2</v>
      </c>
      <c r="I892" s="100">
        <v>2.5496231708073913E-2</v>
      </c>
      <c r="J892" s="100">
        <v>7.1214038276825598E-3</v>
      </c>
      <c r="K892" s="100">
        <v>5.7682820038231775E-3</v>
      </c>
      <c r="L892" s="148">
        <v>92.438280187714923</v>
      </c>
      <c r="M892" s="148">
        <v>120</v>
      </c>
      <c r="N892" s="148">
        <v>548</v>
      </c>
      <c r="O892" s="148">
        <v>9132</v>
      </c>
      <c r="P892" s="148">
        <v>100</v>
      </c>
      <c r="Q892" s="148">
        <v>25</v>
      </c>
      <c r="R892" s="100">
        <v>0.60803264789542144</v>
      </c>
      <c r="S892" s="100">
        <v>0.13523141802652383</v>
      </c>
      <c r="T892" s="100">
        <v>0.83742583346019406</v>
      </c>
      <c r="U892" s="100">
        <v>5.1646658595363524E-3</v>
      </c>
      <c r="W892" s="148">
        <v>14.246627383999931</v>
      </c>
      <c r="X892" s="149">
        <v>557.13853044521113</v>
      </c>
      <c r="Y892" s="149">
        <v>14.281666522501284</v>
      </c>
      <c r="Z892" s="149">
        <v>629.51170821050027</v>
      </c>
      <c r="AA892" s="149">
        <v>3.5039138501353762E-2</v>
      </c>
      <c r="AB892" s="149">
        <v>72.373177765289142</v>
      </c>
      <c r="AD892" s="163">
        <f t="shared" si="78"/>
        <v>1424105.5998695479</v>
      </c>
      <c r="AE892" s="163">
        <f t="shared" si="83"/>
        <v>1427537.1405419179</v>
      </c>
      <c r="AF892" s="163">
        <f t="shared" si="79"/>
        <v>3431.5406723700871</v>
      </c>
      <c r="AH892" s="165">
        <f t="shared" si="80"/>
        <v>0</v>
      </c>
      <c r="AI892" s="165">
        <f t="shared" si="81"/>
        <v>1</v>
      </c>
      <c r="AJ892" s="165">
        <f t="shared" si="82"/>
        <v>1</v>
      </c>
    </row>
    <row r="893" spans="1:36" x14ac:dyDescent="0.25">
      <c r="A893" s="47">
        <v>888</v>
      </c>
      <c r="C893" s="100">
        <v>5.0760968720602161E-3</v>
      </c>
      <c r="D893" s="100">
        <v>1.1457307842818284E-2</v>
      </c>
      <c r="E893" s="100">
        <v>1.2366319855400939E-5</v>
      </c>
      <c r="F893" s="100">
        <v>0</v>
      </c>
      <c r="G893" s="100">
        <v>0.04</v>
      </c>
      <c r="H893" s="100">
        <v>3.7417663718882443E-2</v>
      </c>
      <c r="I893" s="100">
        <v>2.5496231708073913E-2</v>
      </c>
      <c r="J893" s="100">
        <v>7.1214038276825598E-3</v>
      </c>
      <c r="K893" s="100">
        <v>5.7682820038231775E-3</v>
      </c>
      <c r="L893" s="148">
        <v>92.438280187714923</v>
      </c>
      <c r="M893" s="148">
        <v>120</v>
      </c>
      <c r="N893" s="148">
        <v>548</v>
      </c>
      <c r="O893" s="148">
        <v>9132</v>
      </c>
      <c r="P893" s="148">
        <v>100</v>
      </c>
      <c r="Q893" s="148">
        <v>25</v>
      </c>
      <c r="R893" s="100">
        <v>0.76938044352934809</v>
      </c>
      <c r="S893" s="100">
        <v>0.39477893960159882</v>
      </c>
      <c r="T893" s="100">
        <v>0.96085284102676904</v>
      </c>
      <c r="U893" s="100">
        <v>0.18274973000855099</v>
      </c>
      <c r="W893" s="148">
        <v>15.262343871436691</v>
      </c>
      <c r="X893" s="149">
        <v>581.25117948363845</v>
      </c>
      <c r="Y893" s="149">
        <v>15.305523936245352</v>
      </c>
      <c r="Z893" s="149">
        <v>640.58742718549865</v>
      </c>
      <c r="AA893" s="149">
        <v>4.3180064808661101E-2</v>
      </c>
      <c r="AB893" s="149">
        <v>59.336247701860202</v>
      </c>
      <c r="AD893" s="163">
        <f t="shared" si="78"/>
        <v>1525653.1359641855</v>
      </c>
      <c r="AE893" s="163">
        <f t="shared" si="83"/>
        <v>1529911.8061973499</v>
      </c>
      <c r="AF893" s="163">
        <f t="shared" si="79"/>
        <v>4258.67023316425</v>
      </c>
      <c r="AH893" s="165">
        <f t="shared" si="80"/>
        <v>0</v>
      </c>
      <c r="AI893" s="165">
        <f t="shared" si="81"/>
        <v>1</v>
      </c>
      <c r="AJ893" s="165">
        <f t="shared" si="82"/>
        <v>1</v>
      </c>
    </row>
    <row r="894" spans="1:36" x14ac:dyDescent="0.25">
      <c r="A894" s="47">
        <v>889</v>
      </c>
      <c r="C894" s="100">
        <v>7.3512533946400449E-3</v>
      </c>
      <c r="D894" s="100">
        <v>1.131020293094543E-2</v>
      </c>
      <c r="E894" s="100">
        <v>5.3195345477200556E-6</v>
      </c>
      <c r="F894" s="100">
        <v>0</v>
      </c>
      <c r="G894" s="100">
        <v>0.04</v>
      </c>
      <c r="H894" s="100">
        <v>3.7417663718882443E-2</v>
      </c>
      <c r="I894" s="100">
        <v>2.5496231708073913E-2</v>
      </c>
      <c r="J894" s="100">
        <v>7.1214038276825598E-3</v>
      </c>
      <c r="K894" s="100">
        <v>5.7682820038231775E-3</v>
      </c>
      <c r="L894" s="148">
        <v>92.438280187714923</v>
      </c>
      <c r="M894" s="148">
        <v>120</v>
      </c>
      <c r="N894" s="148">
        <v>548</v>
      </c>
      <c r="O894" s="148">
        <v>9132</v>
      </c>
      <c r="P894" s="148">
        <v>100</v>
      </c>
      <c r="Q894" s="148">
        <v>25</v>
      </c>
      <c r="R894" s="100">
        <v>0.68138485220163802</v>
      </c>
      <c r="S894" s="100">
        <v>0.99999947501316944</v>
      </c>
      <c r="T894" s="100">
        <v>6.7941055887483087E-3</v>
      </c>
      <c r="U894" s="100">
        <v>0.78911869993803008</v>
      </c>
      <c r="W894" s="148">
        <v>14.664638717487211</v>
      </c>
      <c r="X894" s="149">
        <v>513.24563860518606</v>
      </c>
      <c r="Y894" s="149">
        <v>14.701885414510004</v>
      </c>
      <c r="Z894" s="149">
        <v>603.2696548422374</v>
      </c>
      <c r="AA894" s="149">
        <v>3.7246697022792929E-2</v>
      </c>
      <c r="AB894" s="149">
        <v>90.024016237051342</v>
      </c>
      <c r="AD894" s="163">
        <f t="shared" si="78"/>
        <v>1465950.6261101158</v>
      </c>
      <c r="AE894" s="163">
        <f t="shared" si="83"/>
        <v>1469585.271796158</v>
      </c>
      <c r="AF894" s="163">
        <f t="shared" si="79"/>
        <v>3634.6456860422413</v>
      </c>
      <c r="AH894" s="165">
        <f t="shared" si="80"/>
        <v>0</v>
      </c>
      <c r="AI894" s="165">
        <f t="shared" si="81"/>
        <v>1</v>
      </c>
      <c r="AJ894" s="165">
        <f t="shared" si="82"/>
        <v>1</v>
      </c>
    </row>
    <row r="895" spans="1:36" x14ac:dyDescent="0.25">
      <c r="A895" s="47">
        <v>890</v>
      </c>
      <c r="C895" s="100">
        <v>5.5536781239819977E-3</v>
      </c>
      <c r="D895" s="100">
        <v>9.3558520620781755E-3</v>
      </c>
      <c r="E895" s="100">
        <v>4.1484509862805246E-6</v>
      </c>
      <c r="F895" s="100">
        <v>0</v>
      </c>
      <c r="G895" s="100">
        <v>0.04</v>
      </c>
      <c r="H895" s="100">
        <v>3.7417663718882443E-2</v>
      </c>
      <c r="I895" s="100">
        <v>2.5496231708073913E-2</v>
      </c>
      <c r="J895" s="100">
        <v>7.1214038276825598E-3</v>
      </c>
      <c r="K895" s="100">
        <v>5.7682820038231775E-3</v>
      </c>
      <c r="L895" s="148">
        <v>92.438280187714923</v>
      </c>
      <c r="M895" s="148">
        <v>120</v>
      </c>
      <c r="N895" s="148">
        <v>548</v>
      </c>
      <c r="O895" s="148">
        <v>9132</v>
      </c>
      <c r="P895" s="148">
        <v>100</v>
      </c>
      <c r="Q895" s="148">
        <v>25</v>
      </c>
      <c r="R895" s="100">
        <v>0.87729629651321583</v>
      </c>
      <c r="S895" s="100">
        <v>0.537373014487322</v>
      </c>
      <c r="T895" s="100">
        <v>0.93048690420914681</v>
      </c>
      <c r="U895" s="100">
        <v>5.3500250239236634E-7</v>
      </c>
      <c r="W895" s="148">
        <v>14.173479764434441</v>
      </c>
      <c r="X895" s="149">
        <v>534.64468601540045</v>
      </c>
      <c r="Y895" s="149">
        <v>14.189897473883853</v>
      </c>
      <c r="Z895" s="149">
        <v>653.52368446765547</v>
      </c>
      <c r="AA895" s="149">
        <v>1.6417709449411788E-2</v>
      </c>
      <c r="AB895" s="149">
        <v>118.87899845225502</v>
      </c>
      <c r="AD895" s="163">
        <f t="shared" si="78"/>
        <v>1416813.3317574288</v>
      </c>
      <c r="AE895" s="163">
        <f t="shared" si="83"/>
        <v>1418336.2237039176</v>
      </c>
      <c r="AF895" s="163">
        <f t="shared" si="79"/>
        <v>1522.8919464889238</v>
      </c>
      <c r="AH895" s="165">
        <f t="shared" si="80"/>
        <v>0</v>
      </c>
      <c r="AI895" s="165">
        <f t="shared" si="81"/>
        <v>1</v>
      </c>
      <c r="AJ895" s="165">
        <f t="shared" si="82"/>
        <v>1</v>
      </c>
    </row>
    <row r="896" spans="1:36" x14ac:dyDescent="0.25">
      <c r="A896" s="47">
        <v>891</v>
      </c>
      <c r="C896" s="100">
        <v>5.7779507352510029E-3</v>
      </c>
      <c r="D896" s="100">
        <v>9.9247309536809516E-3</v>
      </c>
      <c r="E896" s="100">
        <v>1.8177854400336368E-4</v>
      </c>
      <c r="F896" s="100">
        <v>0</v>
      </c>
      <c r="G896" s="100">
        <v>0.04</v>
      </c>
      <c r="H896" s="100">
        <v>3.7417663718882443E-2</v>
      </c>
      <c r="I896" s="100">
        <v>2.5496231708073913E-2</v>
      </c>
      <c r="J896" s="100">
        <v>7.1214038276825598E-3</v>
      </c>
      <c r="K896" s="100">
        <v>5.7682820038231775E-3</v>
      </c>
      <c r="L896" s="148">
        <v>92.438280187714923</v>
      </c>
      <c r="M896" s="148">
        <v>120</v>
      </c>
      <c r="N896" s="148">
        <v>548</v>
      </c>
      <c r="O896" s="148">
        <v>9132</v>
      </c>
      <c r="P896" s="148">
        <v>100</v>
      </c>
      <c r="Q896" s="148">
        <v>25</v>
      </c>
      <c r="R896" s="100">
        <v>0.67462130356091732</v>
      </c>
      <c r="S896" s="100">
        <v>1.9873989748204594E-2</v>
      </c>
      <c r="T896" s="100">
        <v>0.55708576968629298</v>
      </c>
      <c r="U896" s="100">
        <v>0.53594603859263423</v>
      </c>
      <c r="W896" s="148">
        <v>15.477024291298067</v>
      </c>
      <c r="X896" s="149">
        <v>514.6851263496535</v>
      </c>
      <c r="Y896" s="149">
        <v>15.540630130384484</v>
      </c>
      <c r="Z896" s="149">
        <v>607.68449313379131</v>
      </c>
      <c r="AA896" s="149">
        <v>6.3605839086417149E-2</v>
      </c>
      <c r="AB896" s="149">
        <v>92.999366784137806</v>
      </c>
      <c r="AD896" s="163">
        <f t="shared" si="78"/>
        <v>1547187.744003457</v>
      </c>
      <c r="AE896" s="163">
        <f t="shared" si="83"/>
        <v>1553455.3285453145</v>
      </c>
      <c r="AF896" s="163">
        <f t="shared" si="79"/>
        <v>6267.5845418575764</v>
      </c>
      <c r="AH896" s="165">
        <f t="shared" si="80"/>
        <v>0</v>
      </c>
      <c r="AI896" s="165">
        <f t="shared" si="81"/>
        <v>1</v>
      </c>
      <c r="AJ896" s="165">
        <f t="shared" si="82"/>
        <v>1</v>
      </c>
    </row>
    <row r="897" spans="1:36" x14ac:dyDescent="0.25">
      <c r="A897" s="47">
        <v>892</v>
      </c>
      <c r="C897" s="100">
        <v>5.8643857203940497E-3</v>
      </c>
      <c r="D897" s="100">
        <v>1.2509017004856515E-2</v>
      </c>
      <c r="E897" s="100">
        <v>3.9874680423047785E-5</v>
      </c>
      <c r="F897" s="100">
        <v>0</v>
      </c>
      <c r="G897" s="100">
        <v>0.04</v>
      </c>
      <c r="H897" s="100">
        <v>3.7417663718882443E-2</v>
      </c>
      <c r="I897" s="100">
        <v>2.5496231708073913E-2</v>
      </c>
      <c r="J897" s="100">
        <v>7.1214038276825598E-3</v>
      </c>
      <c r="K897" s="100">
        <v>5.7682820038231775E-3</v>
      </c>
      <c r="L897" s="148">
        <v>92.438280187714923</v>
      </c>
      <c r="M897" s="148">
        <v>120</v>
      </c>
      <c r="N897" s="148">
        <v>548</v>
      </c>
      <c r="O897" s="148">
        <v>9132</v>
      </c>
      <c r="P897" s="148">
        <v>100</v>
      </c>
      <c r="Q897" s="148">
        <v>25</v>
      </c>
      <c r="R897" s="100">
        <v>0.57307261409666943</v>
      </c>
      <c r="S897" s="100">
        <v>0.64981934756891269</v>
      </c>
      <c r="T897" s="100">
        <v>0.6817555757666196</v>
      </c>
      <c r="U897" s="100">
        <v>0.16325883603930014</v>
      </c>
      <c r="W897" s="148">
        <v>14.592665784959214</v>
      </c>
      <c r="X897" s="149">
        <v>495.68227820401529</v>
      </c>
      <c r="Y897" s="149">
        <v>14.642394207880773</v>
      </c>
      <c r="Z897" s="149">
        <v>596.20485933221653</v>
      </c>
      <c r="AA897" s="149">
        <v>4.9728422921559101E-2</v>
      </c>
      <c r="AB897" s="149">
        <v>100.52258112820124</v>
      </c>
      <c r="AD897" s="163">
        <f t="shared" si="78"/>
        <v>1458770.8962177173</v>
      </c>
      <c r="AE897" s="163">
        <f t="shared" si="83"/>
        <v>1463643.2159287452</v>
      </c>
      <c r="AF897" s="163">
        <f t="shared" si="79"/>
        <v>4872.3197110277088</v>
      </c>
      <c r="AH897" s="165">
        <f t="shared" si="80"/>
        <v>0</v>
      </c>
      <c r="AI897" s="165">
        <f t="shared" si="81"/>
        <v>1</v>
      </c>
      <c r="AJ897" s="165">
        <f t="shared" si="82"/>
        <v>1</v>
      </c>
    </row>
    <row r="898" spans="1:36" x14ac:dyDescent="0.25">
      <c r="A898" s="47">
        <v>893</v>
      </c>
      <c r="C898" s="100">
        <v>4.0155357191896755E-3</v>
      </c>
      <c r="D898" s="100">
        <v>1.3029641207917608E-2</v>
      </c>
      <c r="E898" s="100">
        <v>8.0582093391123877E-5</v>
      </c>
      <c r="F898" s="100">
        <v>0</v>
      </c>
      <c r="G898" s="100">
        <v>0.04</v>
      </c>
      <c r="H898" s="100">
        <v>3.7417663718882443E-2</v>
      </c>
      <c r="I898" s="100">
        <v>2.5496231708073913E-2</v>
      </c>
      <c r="J898" s="100">
        <v>7.1214038276825598E-3</v>
      </c>
      <c r="K898" s="100">
        <v>5.7682820038231775E-3</v>
      </c>
      <c r="L898" s="148">
        <v>92.438280187714923</v>
      </c>
      <c r="M898" s="148">
        <v>120</v>
      </c>
      <c r="N898" s="148">
        <v>548</v>
      </c>
      <c r="O898" s="148">
        <v>9132</v>
      </c>
      <c r="P898" s="148">
        <v>100</v>
      </c>
      <c r="Q898" s="148">
        <v>25</v>
      </c>
      <c r="R898" s="100">
        <v>0.5443848546852772</v>
      </c>
      <c r="S898" s="100">
        <v>0.81546003600647943</v>
      </c>
      <c r="T898" s="100">
        <v>0.57675164071699769</v>
      </c>
      <c r="U898" s="100">
        <v>9.5241534230727199E-8</v>
      </c>
      <c r="W898" s="148">
        <v>14.152015485277499</v>
      </c>
      <c r="X898" s="149">
        <v>560.27147015587877</v>
      </c>
      <c r="Y898" s="149">
        <v>14.191194148738623</v>
      </c>
      <c r="Z898" s="149">
        <v>651.04739690777706</v>
      </c>
      <c r="AA898" s="149">
        <v>3.9178663461123975E-2</v>
      </c>
      <c r="AB898" s="149">
        <v>90.775926751898282</v>
      </c>
      <c r="AD898" s="163">
        <f t="shared" si="78"/>
        <v>1414641.2770575942</v>
      </c>
      <c r="AE898" s="163">
        <f t="shared" si="83"/>
        <v>1418468.3674769544</v>
      </c>
      <c r="AF898" s="163">
        <f t="shared" si="79"/>
        <v>3827.0904193604993</v>
      </c>
      <c r="AH898" s="165">
        <f t="shared" si="80"/>
        <v>0</v>
      </c>
      <c r="AI898" s="165">
        <f t="shared" si="81"/>
        <v>1</v>
      </c>
      <c r="AJ898" s="165">
        <f t="shared" si="82"/>
        <v>1</v>
      </c>
    </row>
    <row r="899" spans="1:36" x14ac:dyDescent="0.25">
      <c r="A899" s="47">
        <v>894</v>
      </c>
      <c r="C899" s="100">
        <v>5.6183607086912613E-3</v>
      </c>
      <c r="D899" s="100">
        <v>1.0259409919237523E-2</v>
      </c>
      <c r="E899" s="100">
        <v>7.2973099136211778E-6</v>
      </c>
      <c r="F899" s="100">
        <v>0</v>
      </c>
      <c r="G899" s="100">
        <v>0.04</v>
      </c>
      <c r="H899" s="100">
        <v>3.7417663718882443E-2</v>
      </c>
      <c r="I899" s="100">
        <v>2.5496231708073913E-2</v>
      </c>
      <c r="J899" s="100">
        <v>7.1214038276825598E-3</v>
      </c>
      <c r="K899" s="100">
        <v>5.7682820038231775E-3</v>
      </c>
      <c r="L899" s="148">
        <v>92.438280187714923</v>
      </c>
      <c r="M899" s="148">
        <v>120</v>
      </c>
      <c r="N899" s="148">
        <v>548</v>
      </c>
      <c r="O899" s="148">
        <v>9132</v>
      </c>
      <c r="P899" s="148">
        <v>100</v>
      </c>
      <c r="Q899" s="148">
        <v>25</v>
      </c>
      <c r="R899" s="100">
        <v>0.91129473820385654</v>
      </c>
      <c r="S899" s="100">
        <v>4.7571848901190636E-2</v>
      </c>
      <c r="T899" s="100">
        <v>0.39667778378144403</v>
      </c>
      <c r="U899" s="100">
        <v>0.17289436784532874</v>
      </c>
      <c r="W899" s="148">
        <v>15.035565331738356</v>
      </c>
      <c r="X899" s="149">
        <v>501.67263583946976</v>
      </c>
      <c r="Y899" s="149">
        <v>15.073827382414979</v>
      </c>
      <c r="Z899" s="149">
        <v>625.05938951953863</v>
      </c>
      <c r="AA899" s="149">
        <v>3.826205067662336E-2</v>
      </c>
      <c r="AB899" s="149">
        <v>123.38675368006886</v>
      </c>
      <c r="AD899" s="163">
        <f t="shared" si="78"/>
        <v>1503054.860537996</v>
      </c>
      <c r="AE899" s="163">
        <f t="shared" si="83"/>
        <v>1506757.6788519784</v>
      </c>
      <c r="AF899" s="163">
        <f t="shared" si="79"/>
        <v>3702.8183139822672</v>
      </c>
      <c r="AH899" s="165">
        <f t="shared" si="80"/>
        <v>0</v>
      </c>
      <c r="AI899" s="165">
        <f t="shared" si="81"/>
        <v>1</v>
      </c>
      <c r="AJ899" s="165">
        <f t="shared" si="82"/>
        <v>1</v>
      </c>
    </row>
    <row r="900" spans="1:36" x14ac:dyDescent="0.25">
      <c r="A900" s="47">
        <v>895</v>
      </c>
      <c r="C900" s="100">
        <v>4.7024571831835909E-3</v>
      </c>
      <c r="D900" s="100">
        <v>1.6341875194481714E-2</v>
      </c>
      <c r="E900" s="100">
        <v>3.8609708308023905E-4</v>
      </c>
      <c r="F900" s="100">
        <v>0</v>
      </c>
      <c r="G900" s="100">
        <v>0.04</v>
      </c>
      <c r="H900" s="100">
        <v>3.7417663718882443E-2</v>
      </c>
      <c r="I900" s="100">
        <v>2.5496231708073913E-2</v>
      </c>
      <c r="J900" s="100">
        <v>7.1214038276825598E-3</v>
      </c>
      <c r="K900" s="100">
        <v>5.7682820038231775E-3</v>
      </c>
      <c r="L900" s="148">
        <v>92.438280187714923</v>
      </c>
      <c r="M900" s="148">
        <v>120</v>
      </c>
      <c r="N900" s="148">
        <v>548</v>
      </c>
      <c r="O900" s="148">
        <v>9132</v>
      </c>
      <c r="P900" s="148">
        <v>100</v>
      </c>
      <c r="Q900" s="148">
        <v>25</v>
      </c>
      <c r="R900" s="100">
        <v>0.40764292984375927</v>
      </c>
      <c r="S900" s="100">
        <v>0.73212455855962499</v>
      </c>
      <c r="T900" s="100">
        <v>0.10386045045080129</v>
      </c>
      <c r="U900" s="100">
        <v>0.13590433146590419</v>
      </c>
      <c r="W900" s="148">
        <v>13.958595123721022</v>
      </c>
      <c r="X900" s="149">
        <v>463.07862328141005</v>
      </c>
      <c r="Y900" s="149">
        <v>13.98115723494085</v>
      </c>
      <c r="Z900" s="149">
        <v>598.78270583226151</v>
      </c>
      <c r="AA900" s="149">
        <v>2.2562111219828651E-2</v>
      </c>
      <c r="AB900" s="149">
        <v>135.70408255085147</v>
      </c>
      <c r="AD900" s="163">
        <f t="shared" si="78"/>
        <v>1395396.4337488208</v>
      </c>
      <c r="AE900" s="163">
        <f t="shared" si="83"/>
        <v>1397516.9407882527</v>
      </c>
      <c r="AF900" s="163">
        <f t="shared" si="79"/>
        <v>2120.5070394320137</v>
      </c>
      <c r="AH900" s="165">
        <f t="shared" si="80"/>
        <v>0</v>
      </c>
      <c r="AI900" s="165">
        <f t="shared" si="81"/>
        <v>1</v>
      </c>
      <c r="AJ900" s="165">
        <f t="shared" si="82"/>
        <v>1</v>
      </c>
    </row>
    <row r="901" spans="1:36" x14ac:dyDescent="0.25">
      <c r="A901" s="47">
        <v>896</v>
      </c>
      <c r="C901" s="100">
        <v>3.056673068450829E-3</v>
      </c>
      <c r="D901" s="100">
        <v>1.3030853381440166E-2</v>
      </c>
      <c r="E901" s="100">
        <v>2.5635777218491196E-4</v>
      </c>
      <c r="F901" s="100">
        <v>0</v>
      </c>
      <c r="G901" s="100">
        <v>0.04</v>
      </c>
      <c r="H901" s="100">
        <v>3.7417663718882443E-2</v>
      </c>
      <c r="I901" s="100">
        <v>2.5496231708073913E-2</v>
      </c>
      <c r="J901" s="100">
        <v>7.1214038276825598E-3</v>
      </c>
      <c r="K901" s="100">
        <v>5.7682820038231775E-3</v>
      </c>
      <c r="L901" s="148">
        <v>92.438280187714923</v>
      </c>
      <c r="M901" s="148">
        <v>120</v>
      </c>
      <c r="N901" s="148">
        <v>548</v>
      </c>
      <c r="O901" s="148">
        <v>9132</v>
      </c>
      <c r="P901" s="148">
        <v>100</v>
      </c>
      <c r="Q901" s="148">
        <v>25</v>
      </c>
      <c r="R901" s="100">
        <v>0.82663598630572777</v>
      </c>
      <c r="S901" s="100">
        <v>0.31404325296892777</v>
      </c>
      <c r="T901" s="100">
        <v>0.99886736761521222</v>
      </c>
      <c r="U901" s="100">
        <v>1.6201854457952745E-3</v>
      </c>
      <c r="W901" s="148">
        <v>14.744978187002374</v>
      </c>
      <c r="X901" s="149">
        <v>498.9178240755889</v>
      </c>
      <c r="Y901" s="149">
        <v>14.805186859752862</v>
      </c>
      <c r="Z901" s="149">
        <v>605.10171005972052</v>
      </c>
      <c r="AA901" s="149">
        <v>6.020867275048758E-2</v>
      </c>
      <c r="AB901" s="149">
        <v>106.18388598413162</v>
      </c>
      <c r="AD901" s="163">
        <f t="shared" si="78"/>
        <v>1473998.9008761619</v>
      </c>
      <c r="AE901" s="163">
        <f t="shared" si="83"/>
        <v>1479913.5842652265</v>
      </c>
      <c r="AF901" s="163">
        <f t="shared" si="79"/>
        <v>5914.6833890646258</v>
      </c>
      <c r="AH901" s="165">
        <f t="shared" si="80"/>
        <v>0</v>
      </c>
      <c r="AI901" s="165">
        <f t="shared" si="81"/>
        <v>1</v>
      </c>
      <c r="AJ901" s="165">
        <f t="shared" si="82"/>
        <v>1</v>
      </c>
    </row>
    <row r="902" spans="1:36" x14ac:dyDescent="0.25">
      <c r="A902" s="47">
        <v>897</v>
      </c>
      <c r="C902" s="100">
        <v>4.1387988191057979E-3</v>
      </c>
      <c r="D902" s="100">
        <v>1.0376465956561051E-2</v>
      </c>
      <c r="E902" s="100">
        <v>3.8242779610996478E-5</v>
      </c>
      <c r="F902" s="100">
        <v>0</v>
      </c>
      <c r="G902" s="100">
        <v>0.04</v>
      </c>
      <c r="H902" s="100">
        <v>3.7417663718882443E-2</v>
      </c>
      <c r="I902" s="100">
        <v>2.5496231708073913E-2</v>
      </c>
      <c r="J902" s="100">
        <v>7.1214038276825598E-3</v>
      </c>
      <c r="K902" s="100">
        <v>5.7682820038231775E-3</v>
      </c>
      <c r="L902" s="148">
        <v>92.438280187714923</v>
      </c>
      <c r="M902" s="148">
        <v>120</v>
      </c>
      <c r="N902" s="148">
        <v>548</v>
      </c>
      <c r="O902" s="148">
        <v>9132</v>
      </c>
      <c r="P902" s="148">
        <v>100</v>
      </c>
      <c r="Q902" s="148">
        <v>25</v>
      </c>
      <c r="R902" s="100">
        <v>0.46370693333861884</v>
      </c>
      <c r="S902" s="100">
        <v>0.17302048196250622</v>
      </c>
      <c r="T902" s="100">
        <v>0.2540538004908019</v>
      </c>
      <c r="U902" s="100">
        <v>8.3524219759811022E-15</v>
      </c>
      <c r="W902" s="148">
        <v>15.455168409929106</v>
      </c>
      <c r="X902" s="149">
        <v>502.49901048783539</v>
      </c>
      <c r="Y902" s="149">
        <v>15.499717642029621</v>
      </c>
      <c r="Z902" s="149">
        <v>614.63788633672664</v>
      </c>
      <c r="AA902" s="149">
        <v>4.4549232100514757E-2</v>
      </c>
      <c r="AB902" s="149">
        <v>112.13887584889125</v>
      </c>
      <c r="AD902" s="163">
        <f t="shared" ref="AD902:AD965" si="84">W902*cRatio-X902</f>
        <v>1545014.3419824226</v>
      </c>
      <c r="AE902" s="163">
        <f t="shared" si="83"/>
        <v>1549357.1263166254</v>
      </c>
      <c r="AF902" s="163">
        <f t="shared" si="79"/>
        <v>4342.7843342025844</v>
      </c>
      <c r="AH902" s="165">
        <f t="shared" si="80"/>
        <v>0</v>
      </c>
      <c r="AI902" s="165">
        <f t="shared" si="81"/>
        <v>1</v>
      </c>
      <c r="AJ902" s="165">
        <f t="shared" si="82"/>
        <v>1</v>
      </c>
    </row>
    <row r="903" spans="1:36" x14ac:dyDescent="0.25">
      <c r="A903" s="47">
        <v>898</v>
      </c>
      <c r="C903" s="100">
        <v>4.6297861690215505E-3</v>
      </c>
      <c r="D903" s="100">
        <v>1.1363526788503634E-2</v>
      </c>
      <c r="E903" s="100">
        <v>1.3514568390937676E-4</v>
      </c>
      <c r="F903" s="100">
        <v>0</v>
      </c>
      <c r="G903" s="100">
        <v>0.04</v>
      </c>
      <c r="H903" s="100">
        <v>3.7417663718882443E-2</v>
      </c>
      <c r="I903" s="100">
        <v>2.5496231708073913E-2</v>
      </c>
      <c r="J903" s="100">
        <v>7.1214038276825598E-3</v>
      </c>
      <c r="K903" s="100">
        <v>5.7682820038231775E-3</v>
      </c>
      <c r="L903" s="148">
        <v>92.438280187714923</v>
      </c>
      <c r="M903" s="148">
        <v>120</v>
      </c>
      <c r="N903" s="148">
        <v>548</v>
      </c>
      <c r="O903" s="148">
        <v>9132</v>
      </c>
      <c r="P903" s="148">
        <v>100</v>
      </c>
      <c r="Q903" s="148">
        <v>25</v>
      </c>
      <c r="R903" s="100">
        <v>0.74669555402711629</v>
      </c>
      <c r="S903" s="100">
        <v>0.64627320823590462</v>
      </c>
      <c r="T903" s="100">
        <v>8.7661532214244386E-2</v>
      </c>
      <c r="U903" s="100">
        <v>0.6498028999414005</v>
      </c>
      <c r="W903" s="148">
        <v>15.023987022889351</v>
      </c>
      <c r="X903" s="149">
        <v>473.40766094855059</v>
      </c>
      <c r="Y903" s="149">
        <v>15.064629161712295</v>
      </c>
      <c r="Z903" s="149">
        <v>603.42464353200808</v>
      </c>
      <c r="AA903" s="149">
        <v>4.0642138822944318E-2</v>
      </c>
      <c r="AB903" s="149">
        <v>130.01698258345749</v>
      </c>
      <c r="AD903" s="163">
        <f t="shared" si="84"/>
        <v>1501925.2946279866</v>
      </c>
      <c r="AE903" s="163">
        <f t="shared" si="83"/>
        <v>1505859.4915276975</v>
      </c>
      <c r="AF903" s="163">
        <f t="shared" ref="AF903:AF966" si="85">AA903*cRatio-AB903</f>
        <v>3934.1968997109743</v>
      </c>
      <c r="AH903" s="165">
        <f t="shared" ref="AH903:AH966" si="86">IF(MAX(AD903:AE903)=AD903,1,0)</f>
        <v>0</v>
      </c>
      <c r="AI903" s="165">
        <f t="shared" ref="AI903:AI966" si="87">IF(MAX(AD903:AE903)=AE903,1,0)</f>
        <v>1</v>
      </c>
      <c r="AJ903" s="165">
        <f t="shared" ref="AJ903:AJ966" si="88">IF(AF903&gt;0,1,0)</f>
        <v>1</v>
      </c>
    </row>
    <row r="904" spans="1:36" x14ac:dyDescent="0.25">
      <c r="A904" s="47">
        <v>899</v>
      </c>
      <c r="C904" s="100">
        <v>6.0896957409031227E-3</v>
      </c>
      <c r="D904" s="100">
        <v>1.0270426130410407E-2</v>
      </c>
      <c r="E904" s="100">
        <v>1.1474119902388225E-4</v>
      </c>
      <c r="F904" s="100">
        <v>0</v>
      </c>
      <c r="G904" s="100">
        <v>0.04</v>
      </c>
      <c r="H904" s="100">
        <v>3.7417663718882443E-2</v>
      </c>
      <c r="I904" s="100">
        <v>2.5496231708073913E-2</v>
      </c>
      <c r="J904" s="100">
        <v>7.1214038276825598E-3</v>
      </c>
      <c r="K904" s="100">
        <v>5.7682820038231775E-3</v>
      </c>
      <c r="L904" s="148">
        <v>92.438280187714923</v>
      </c>
      <c r="M904" s="148">
        <v>120</v>
      </c>
      <c r="N904" s="148">
        <v>548</v>
      </c>
      <c r="O904" s="148">
        <v>9132</v>
      </c>
      <c r="P904" s="148">
        <v>100</v>
      </c>
      <c r="Q904" s="148">
        <v>25</v>
      </c>
      <c r="R904" s="100">
        <v>0.62794939236927172</v>
      </c>
      <c r="S904" s="100">
        <v>0.40662339056398045</v>
      </c>
      <c r="T904" s="100">
        <v>0.14499479162157924</v>
      </c>
      <c r="U904" s="100">
        <v>0.20156384876700406</v>
      </c>
      <c r="W904" s="148">
        <v>14.020571086561642</v>
      </c>
      <c r="X904" s="149">
        <v>601.99197277679662</v>
      </c>
      <c r="Y904" s="149">
        <v>14.043292633353007</v>
      </c>
      <c r="Z904" s="149">
        <v>656.47942606051902</v>
      </c>
      <c r="AA904" s="149">
        <v>2.2721546791364844E-2</v>
      </c>
      <c r="AB904" s="149">
        <v>54.487453283722402</v>
      </c>
      <c r="AD904" s="163">
        <f t="shared" si="84"/>
        <v>1401455.1166833874</v>
      </c>
      <c r="AE904" s="163">
        <f t="shared" si="83"/>
        <v>1403672.78390924</v>
      </c>
      <c r="AF904" s="163">
        <f t="shared" si="85"/>
        <v>2217.6672258527619</v>
      </c>
      <c r="AH904" s="165">
        <f t="shared" si="86"/>
        <v>0</v>
      </c>
      <c r="AI904" s="165">
        <f t="shared" si="87"/>
        <v>1</v>
      </c>
      <c r="AJ904" s="165">
        <f t="shared" si="88"/>
        <v>1</v>
      </c>
    </row>
    <row r="905" spans="1:36" x14ac:dyDescent="0.25">
      <c r="A905" s="47">
        <v>900</v>
      </c>
      <c r="C905" s="100">
        <v>7.048393128449737E-3</v>
      </c>
      <c r="D905" s="100">
        <v>1.1266069746448396E-2</v>
      </c>
      <c r="E905" s="100">
        <v>5.8920380666427352E-4</v>
      </c>
      <c r="F905" s="100">
        <v>0</v>
      </c>
      <c r="G905" s="100">
        <v>0.04</v>
      </c>
      <c r="H905" s="100">
        <v>3.7417663718882443E-2</v>
      </c>
      <c r="I905" s="100">
        <v>2.5496231708073913E-2</v>
      </c>
      <c r="J905" s="100">
        <v>7.1214038276825598E-3</v>
      </c>
      <c r="K905" s="100">
        <v>5.7682820038231775E-3</v>
      </c>
      <c r="L905" s="148">
        <v>92.438280187714923</v>
      </c>
      <c r="M905" s="148">
        <v>120</v>
      </c>
      <c r="N905" s="148">
        <v>548</v>
      </c>
      <c r="O905" s="148">
        <v>9132</v>
      </c>
      <c r="P905" s="148">
        <v>100</v>
      </c>
      <c r="Q905" s="148">
        <v>25</v>
      </c>
      <c r="R905" s="100">
        <v>0.41250678491977621</v>
      </c>
      <c r="S905" s="100">
        <v>0.4433171049235875</v>
      </c>
      <c r="T905" s="100">
        <v>1.3071013186943347E-8</v>
      </c>
      <c r="U905" s="100">
        <v>1.058115546740235E-5</v>
      </c>
      <c r="W905" s="148">
        <v>14.610239970563818</v>
      </c>
      <c r="X905" s="149">
        <v>570.45247674054508</v>
      </c>
      <c r="Y905" s="149">
        <v>14.640842884440209</v>
      </c>
      <c r="Z905" s="149">
        <v>634.81857147375422</v>
      </c>
      <c r="AA905" s="149">
        <v>3.0602913876391469E-2</v>
      </c>
      <c r="AB905" s="149">
        <v>64.366094733209138</v>
      </c>
      <c r="AD905" s="163">
        <f t="shared" si="84"/>
        <v>1460453.5445796412</v>
      </c>
      <c r="AE905" s="163">
        <f t="shared" si="83"/>
        <v>1463449.4698725473</v>
      </c>
      <c r="AF905" s="163">
        <f t="shared" si="85"/>
        <v>2995.9252929059376</v>
      </c>
      <c r="AH905" s="165">
        <f t="shared" si="86"/>
        <v>0</v>
      </c>
      <c r="AI905" s="165">
        <f t="shared" si="87"/>
        <v>1</v>
      </c>
      <c r="AJ905" s="165">
        <f t="shared" si="88"/>
        <v>1</v>
      </c>
    </row>
    <row r="906" spans="1:36" x14ac:dyDescent="0.25">
      <c r="A906" s="47">
        <v>901</v>
      </c>
      <c r="C906" s="100">
        <v>6.2417445612915623E-3</v>
      </c>
      <c r="D906" s="100">
        <v>8.5487073370439891E-3</v>
      </c>
      <c r="E906" s="100">
        <v>1.3099927017734547E-4</v>
      </c>
      <c r="F906" s="100">
        <v>0</v>
      </c>
      <c r="G906" s="100">
        <v>0.04</v>
      </c>
      <c r="H906" s="100">
        <v>3.7417663718882443E-2</v>
      </c>
      <c r="I906" s="100">
        <v>2.5496231708073913E-2</v>
      </c>
      <c r="J906" s="100">
        <v>7.1214038276825598E-3</v>
      </c>
      <c r="K906" s="100">
        <v>5.7682820038231775E-3</v>
      </c>
      <c r="L906" s="148">
        <v>92.438280187714923</v>
      </c>
      <c r="M906" s="148">
        <v>120</v>
      </c>
      <c r="N906" s="148">
        <v>548</v>
      </c>
      <c r="O906" s="148">
        <v>9132</v>
      </c>
      <c r="P906" s="148">
        <v>100</v>
      </c>
      <c r="Q906" s="148">
        <v>25</v>
      </c>
      <c r="R906" s="100">
        <v>0.85105078738069584</v>
      </c>
      <c r="S906" s="100">
        <v>0.82619921488499681</v>
      </c>
      <c r="T906" s="100">
        <v>0.15351317812287699</v>
      </c>
      <c r="U906" s="100">
        <v>0.9320882957815767</v>
      </c>
      <c r="W906" s="148">
        <v>13.705354041847311</v>
      </c>
      <c r="X906" s="149">
        <v>471.27478560127474</v>
      </c>
      <c r="Y906" s="149">
        <v>13.732392592967257</v>
      </c>
      <c r="Z906" s="149">
        <v>602.89125085566127</v>
      </c>
      <c r="AA906" s="149">
        <v>2.7038551119945353E-2</v>
      </c>
      <c r="AB906" s="149">
        <v>131.61646525438653</v>
      </c>
      <c r="AD906" s="163">
        <f t="shared" si="84"/>
        <v>1370064.1293991299</v>
      </c>
      <c r="AE906" s="163">
        <f t="shared" ref="AE906:AE969" si="89">Y906*cRatio-Z906</f>
        <v>1372636.36804587</v>
      </c>
      <c r="AF906" s="163">
        <f t="shared" si="85"/>
        <v>2572.2386467401489</v>
      </c>
      <c r="AH906" s="165">
        <f t="shared" si="86"/>
        <v>0</v>
      </c>
      <c r="AI906" s="165">
        <f t="shared" si="87"/>
        <v>1</v>
      </c>
      <c r="AJ906" s="165">
        <f t="shared" si="88"/>
        <v>1</v>
      </c>
    </row>
    <row r="907" spans="1:36" x14ac:dyDescent="0.25">
      <c r="A907" s="47">
        <v>902</v>
      </c>
      <c r="C907" s="100">
        <v>4.6913109886285989E-3</v>
      </c>
      <c r="D907" s="100">
        <v>1.4109850579229644E-2</v>
      </c>
      <c r="E907" s="100">
        <v>4.2382554740982847E-4</v>
      </c>
      <c r="F907" s="100">
        <v>0</v>
      </c>
      <c r="G907" s="100">
        <v>0.04</v>
      </c>
      <c r="H907" s="100">
        <v>3.7417663718882443E-2</v>
      </c>
      <c r="I907" s="100">
        <v>2.5496231708073913E-2</v>
      </c>
      <c r="J907" s="100">
        <v>7.1214038276825598E-3</v>
      </c>
      <c r="K907" s="100">
        <v>5.7682820038231775E-3</v>
      </c>
      <c r="L907" s="148">
        <v>92.438280187714923</v>
      </c>
      <c r="M907" s="148">
        <v>120</v>
      </c>
      <c r="N907" s="148">
        <v>548</v>
      </c>
      <c r="O907" s="148">
        <v>9132</v>
      </c>
      <c r="P907" s="148">
        <v>100</v>
      </c>
      <c r="Q907" s="148">
        <v>25</v>
      </c>
      <c r="R907" s="100">
        <v>0.7999513209256256</v>
      </c>
      <c r="S907" s="100">
        <v>0.92903305599398389</v>
      </c>
      <c r="T907" s="100">
        <v>0.34442141383075464</v>
      </c>
      <c r="U907" s="100">
        <v>0.95111894597881452</v>
      </c>
      <c r="W907" s="148">
        <v>14.553625759190883</v>
      </c>
      <c r="X907" s="149">
        <v>480.66688526367625</v>
      </c>
      <c r="Y907" s="149">
        <v>14.588574097154675</v>
      </c>
      <c r="Z907" s="149">
        <v>605.28242324391874</v>
      </c>
      <c r="AA907" s="149">
        <v>3.4948337963792042E-2</v>
      </c>
      <c r="AB907" s="149">
        <v>124.61553798024249</v>
      </c>
      <c r="AD907" s="163">
        <f t="shared" si="84"/>
        <v>1454881.9090338245</v>
      </c>
      <c r="AE907" s="163">
        <f t="shared" si="89"/>
        <v>1458252.1272922237</v>
      </c>
      <c r="AF907" s="163">
        <f t="shared" si="85"/>
        <v>3370.2182583989616</v>
      </c>
      <c r="AH907" s="165">
        <f t="shared" si="86"/>
        <v>0</v>
      </c>
      <c r="AI907" s="165">
        <f t="shared" si="87"/>
        <v>1</v>
      </c>
      <c r="AJ907" s="165">
        <f t="shared" si="88"/>
        <v>1</v>
      </c>
    </row>
    <row r="908" spans="1:36" x14ac:dyDescent="0.25">
      <c r="A908" s="47">
        <v>903</v>
      </c>
      <c r="C908" s="100">
        <v>4.5125101742302465E-3</v>
      </c>
      <c r="D908" s="100">
        <v>1.1772928464233057E-2</v>
      </c>
      <c r="E908" s="100">
        <v>1.4086390097844959E-4</v>
      </c>
      <c r="F908" s="100">
        <v>0</v>
      </c>
      <c r="G908" s="100">
        <v>0.04</v>
      </c>
      <c r="H908" s="100">
        <v>3.7417663718882443E-2</v>
      </c>
      <c r="I908" s="100">
        <v>2.5496231708073913E-2</v>
      </c>
      <c r="J908" s="100">
        <v>7.1214038276825598E-3</v>
      </c>
      <c r="K908" s="100">
        <v>5.7682820038231775E-3</v>
      </c>
      <c r="L908" s="148">
        <v>92.438280187714923</v>
      </c>
      <c r="M908" s="148">
        <v>120</v>
      </c>
      <c r="N908" s="148">
        <v>548</v>
      </c>
      <c r="O908" s="148">
        <v>9132</v>
      </c>
      <c r="P908" s="148">
        <v>100</v>
      </c>
      <c r="Q908" s="148">
        <v>25</v>
      </c>
      <c r="R908" s="100">
        <v>0.64572503060049213</v>
      </c>
      <c r="S908" s="100">
        <v>0.99761756441256799</v>
      </c>
      <c r="T908" s="100">
        <v>0.93808747776349666</v>
      </c>
      <c r="U908" s="100">
        <v>0.39828776914030239</v>
      </c>
      <c r="W908" s="148">
        <v>15.238672177403961</v>
      </c>
      <c r="X908" s="149">
        <v>477.69157433247904</v>
      </c>
      <c r="Y908" s="149">
        <v>15.289991648382596</v>
      </c>
      <c r="Z908" s="149">
        <v>591.55967153803169</v>
      </c>
      <c r="AA908" s="149">
        <v>5.1319470978635096E-2</v>
      </c>
      <c r="AB908" s="149">
        <v>113.86809720555266</v>
      </c>
      <c r="AD908" s="163">
        <f t="shared" si="84"/>
        <v>1523389.5261660635</v>
      </c>
      <c r="AE908" s="163">
        <f t="shared" si="89"/>
        <v>1528407.6051667216</v>
      </c>
      <c r="AF908" s="163">
        <f t="shared" si="85"/>
        <v>5018.0790006579573</v>
      </c>
      <c r="AH908" s="165">
        <f t="shared" si="86"/>
        <v>0</v>
      </c>
      <c r="AI908" s="165">
        <f t="shared" si="87"/>
        <v>1</v>
      </c>
      <c r="AJ908" s="165">
        <f t="shared" si="88"/>
        <v>1</v>
      </c>
    </row>
    <row r="909" spans="1:36" x14ac:dyDescent="0.25">
      <c r="A909" s="47">
        <v>904</v>
      </c>
      <c r="C909" s="100">
        <v>7.3140268655428331E-3</v>
      </c>
      <c r="D909" s="100">
        <v>1.3933431959712417E-2</v>
      </c>
      <c r="E909" s="100">
        <v>1.1095745381503065E-6</v>
      </c>
      <c r="F909" s="100">
        <v>0</v>
      </c>
      <c r="G909" s="100">
        <v>0.04</v>
      </c>
      <c r="H909" s="100">
        <v>3.7417663718882443E-2</v>
      </c>
      <c r="I909" s="100">
        <v>2.5496231708073913E-2</v>
      </c>
      <c r="J909" s="100">
        <v>7.1214038276825598E-3</v>
      </c>
      <c r="K909" s="100">
        <v>5.7682820038231775E-3</v>
      </c>
      <c r="L909" s="148">
        <v>92.438280187714923</v>
      </c>
      <c r="M909" s="148">
        <v>120</v>
      </c>
      <c r="N909" s="148">
        <v>548</v>
      </c>
      <c r="O909" s="148">
        <v>9132</v>
      </c>
      <c r="P909" s="148">
        <v>100</v>
      </c>
      <c r="Q909" s="148">
        <v>25</v>
      </c>
      <c r="R909" s="100">
        <v>0.86563047709437746</v>
      </c>
      <c r="S909" s="100">
        <v>0.31230885944045006</v>
      </c>
      <c r="T909" s="100">
        <v>8.7411546001443963E-2</v>
      </c>
      <c r="U909" s="100">
        <v>1.4715384550882359E-5</v>
      </c>
      <c r="W909" s="148">
        <v>14.476426662797522</v>
      </c>
      <c r="X909" s="149">
        <v>461.58324629882492</v>
      </c>
      <c r="Y909" s="149">
        <v>14.513947155752152</v>
      </c>
      <c r="Z909" s="149">
        <v>587.41204035151497</v>
      </c>
      <c r="AA909" s="149">
        <v>3.7520492954630669E-2</v>
      </c>
      <c r="AB909" s="149">
        <v>125.82879405269006</v>
      </c>
      <c r="AD909" s="163">
        <f t="shared" si="84"/>
        <v>1447181.0830334534</v>
      </c>
      <c r="AE909" s="163">
        <f t="shared" si="89"/>
        <v>1450807.3035348637</v>
      </c>
      <c r="AF909" s="163">
        <f t="shared" si="85"/>
        <v>3626.2205014103765</v>
      </c>
      <c r="AH909" s="165">
        <f t="shared" si="86"/>
        <v>0</v>
      </c>
      <c r="AI909" s="165">
        <f t="shared" si="87"/>
        <v>1</v>
      </c>
      <c r="AJ909" s="165">
        <f t="shared" si="88"/>
        <v>1</v>
      </c>
    </row>
    <row r="910" spans="1:36" x14ac:dyDescent="0.25">
      <c r="A910" s="47">
        <v>905</v>
      </c>
      <c r="C910" s="100">
        <v>4.8634061109030461E-3</v>
      </c>
      <c r="D910" s="100">
        <v>1.1313037189101175E-2</v>
      </c>
      <c r="E910" s="100">
        <v>3.5071510100737058E-4</v>
      </c>
      <c r="F910" s="100">
        <v>0</v>
      </c>
      <c r="G910" s="100">
        <v>0.04</v>
      </c>
      <c r="H910" s="100">
        <v>3.7417663718882443E-2</v>
      </c>
      <c r="I910" s="100">
        <v>2.5496231708073913E-2</v>
      </c>
      <c r="J910" s="100">
        <v>7.1214038276825598E-3</v>
      </c>
      <c r="K910" s="100">
        <v>5.7682820038231775E-3</v>
      </c>
      <c r="L910" s="148">
        <v>92.438280187714923</v>
      </c>
      <c r="M910" s="148">
        <v>120</v>
      </c>
      <c r="N910" s="148">
        <v>548</v>
      </c>
      <c r="O910" s="148">
        <v>9132</v>
      </c>
      <c r="P910" s="148">
        <v>100</v>
      </c>
      <c r="Q910" s="148">
        <v>25</v>
      </c>
      <c r="R910" s="100">
        <v>0.32927135264101265</v>
      </c>
      <c r="S910" s="100">
        <v>0.99922145376271787</v>
      </c>
      <c r="T910" s="100">
        <v>0.75646804545485402</v>
      </c>
      <c r="U910" s="100">
        <v>6.1596826110182495E-2</v>
      </c>
      <c r="W910" s="148">
        <v>14.367652447281403</v>
      </c>
      <c r="X910" s="149">
        <v>575.65503026457202</v>
      </c>
      <c r="Y910" s="149">
        <v>14.423450637981263</v>
      </c>
      <c r="Z910" s="149">
        <v>635.81088262193418</v>
      </c>
      <c r="AA910" s="149">
        <v>5.5798190699860584E-2</v>
      </c>
      <c r="AB910" s="149">
        <v>60.155852357362164</v>
      </c>
      <c r="AD910" s="163">
        <f t="shared" si="84"/>
        <v>1436189.5896978758</v>
      </c>
      <c r="AE910" s="163">
        <f t="shared" si="89"/>
        <v>1441709.2529155044</v>
      </c>
      <c r="AF910" s="163">
        <f t="shared" si="85"/>
        <v>5519.6632176286967</v>
      </c>
      <c r="AH910" s="165">
        <f t="shared" si="86"/>
        <v>0</v>
      </c>
      <c r="AI910" s="165">
        <f t="shared" si="87"/>
        <v>1</v>
      </c>
      <c r="AJ910" s="165">
        <f t="shared" si="88"/>
        <v>1</v>
      </c>
    </row>
    <row r="911" spans="1:36" x14ac:dyDescent="0.25">
      <c r="A911" s="47">
        <v>906</v>
      </c>
      <c r="C911" s="100">
        <v>4.640159717654367E-3</v>
      </c>
      <c r="D911" s="100">
        <v>1.1358257881649776E-2</v>
      </c>
      <c r="E911" s="100">
        <v>7.7510044144912804E-5</v>
      </c>
      <c r="F911" s="100">
        <v>0</v>
      </c>
      <c r="G911" s="100">
        <v>0.04</v>
      </c>
      <c r="H911" s="100">
        <v>3.7417663718882443E-2</v>
      </c>
      <c r="I911" s="100">
        <v>2.5496231708073913E-2</v>
      </c>
      <c r="J911" s="100">
        <v>7.1214038276825598E-3</v>
      </c>
      <c r="K911" s="100">
        <v>5.7682820038231775E-3</v>
      </c>
      <c r="L911" s="148">
        <v>92.438280187714923</v>
      </c>
      <c r="M911" s="148">
        <v>120</v>
      </c>
      <c r="N911" s="148">
        <v>548</v>
      </c>
      <c r="O911" s="148">
        <v>9132</v>
      </c>
      <c r="P911" s="148">
        <v>100</v>
      </c>
      <c r="Q911" s="148">
        <v>25</v>
      </c>
      <c r="R911" s="100">
        <v>0.87185603492262553</v>
      </c>
      <c r="S911" s="100">
        <v>0.99974683553714816</v>
      </c>
      <c r="T911" s="100">
        <v>0.33626236845522095</v>
      </c>
      <c r="U911" s="100">
        <v>0.75703201745650306</v>
      </c>
      <c r="W911" s="148">
        <v>15.325672006551725</v>
      </c>
      <c r="X911" s="149">
        <v>534.96049157557184</v>
      </c>
      <c r="Y911" s="149">
        <v>15.389108761685199</v>
      </c>
      <c r="Z911" s="149">
        <v>618.35537252966935</v>
      </c>
      <c r="AA911" s="149">
        <v>6.3436755133473355E-2</v>
      </c>
      <c r="AB911" s="149">
        <v>83.394880954097516</v>
      </c>
      <c r="AD911" s="163">
        <f t="shared" si="84"/>
        <v>1532032.240163597</v>
      </c>
      <c r="AE911" s="163">
        <f t="shared" si="89"/>
        <v>1538292.5207959902</v>
      </c>
      <c r="AF911" s="163">
        <f t="shared" si="85"/>
        <v>6260.2806323932382</v>
      </c>
      <c r="AH911" s="165">
        <f t="shared" si="86"/>
        <v>0</v>
      </c>
      <c r="AI911" s="165">
        <f t="shared" si="87"/>
        <v>1</v>
      </c>
      <c r="AJ911" s="165">
        <f t="shared" si="88"/>
        <v>1</v>
      </c>
    </row>
    <row r="912" spans="1:36" x14ac:dyDescent="0.25">
      <c r="A912" s="47">
        <v>907</v>
      </c>
      <c r="C912" s="100">
        <v>4.5813795478680946E-3</v>
      </c>
      <c r="D912" s="100">
        <v>1.0499889656478665E-2</v>
      </c>
      <c r="E912" s="100">
        <v>3.7361940166155182E-7</v>
      </c>
      <c r="F912" s="100">
        <v>0</v>
      </c>
      <c r="G912" s="100">
        <v>0.04</v>
      </c>
      <c r="H912" s="100">
        <v>3.7417663718882443E-2</v>
      </c>
      <c r="I912" s="100">
        <v>2.5496231708073913E-2</v>
      </c>
      <c r="J912" s="100">
        <v>7.1214038276825598E-3</v>
      </c>
      <c r="K912" s="100">
        <v>5.7682820038231775E-3</v>
      </c>
      <c r="L912" s="148">
        <v>92.438280187714923</v>
      </c>
      <c r="M912" s="148">
        <v>120</v>
      </c>
      <c r="N912" s="148">
        <v>548</v>
      </c>
      <c r="O912" s="148">
        <v>9132</v>
      </c>
      <c r="P912" s="148">
        <v>100</v>
      </c>
      <c r="Q912" s="148">
        <v>25</v>
      </c>
      <c r="R912" s="100">
        <v>0.63004644646851349</v>
      </c>
      <c r="S912" s="100">
        <v>5.7063533508048235E-2</v>
      </c>
      <c r="T912" s="100">
        <v>4.572326415520067E-3</v>
      </c>
      <c r="U912" s="100">
        <v>2.7495578264826403E-4</v>
      </c>
      <c r="W912" s="148">
        <v>14.045285209086638</v>
      </c>
      <c r="X912" s="149">
        <v>447.26891215227289</v>
      </c>
      <c r="Y912" s="149">
        <v>14.065519332474828</v>
      </c>
      <c r="Z912" s="149">
        <v>602.86438599885105</v>
      </c>
      <c r="AA912" s="149">
        <v>2.0234123388190639E-2</v>
      </c>
      <c r="AB912" s="149">
        <v>155.59547384657816</v>
      </c>
      <c r="AD912" s="163">
        <f t="shared" si="84"/>
        <v>1404081.2519965114</v>
      </c>
      <c r="AE912" s="163">
        <f t="shared" si="89"/>
        <v>1405949.0688614841</v>
      </c>
      <c r="AF912" s="163">
        <f t="shared" si="85"/>
        <v>1867.8168649724857</v>
      </c>
      <c r="AH912" s="165">
        <f t="shared" si="86"/>
        <v>0</v>
      </c>
      <c r="AI912" s="165">
        <f t="shared" si="87"/>
        <v>1</v>
      </c>
      <c r="AJ912" s="165">
        <f t="shared" si="88"/>
        <v>1</v>
      </c>
    </row>
    <row r="913" spans="1:36" x14ac:dyDescent="0.25">
      <c r="A913" s="47">
        <v>908</v>
      </c>
      <c r="C913" s="100">
        <v>7.1580171183370789E-3</v>
      </c>
      <c r="D913" s="100">
        <v>1.3741888126792001E-2</v>
      </c>
      <c r="E913" s="100">
        <v>3.7638002255491187E-4</v>
      </c>
      <c r="F913" s="100">
        <v>0</v>
      </c>
      <c r="G913" s="100">
        <v>0.04</v>
      </c>
      <c r="H913" s="100">
        <v>3.7417663718882443E-2</v>
      </c>
      <c r="I913" s="100">
        <v>2.5496231708073913E-2</v>
      </c>
      <c r="J913" s="100">
        <v>7.1214038276825598E-3</v>
      </c>
      <c r="K913" s="100">
        <v>5.7682820038231775E-3</v>
      </c>
      <c r="L913" s="148">
        <v>92.438280187714923</v>
      </c>
      <c r="M913" s="148">
        <v>120</v>
      </c>
      <c r="N913" s="148">
        <v>548</v>
      </c>
      <c r="O913" s="148">
        <v>9132</v>
      </c>
      <c r="P913" s="148">
        <v>100</v>
      </c>
      <c r="Q913" s="148">
        <v>25</v>
      </c>
      <c r="R913" s="100">
        <v>0.77382152019174522</v>
      </c>
      <c r="S913" s="100">
        <v>0.71449777533162173</v>
      </c>
      <c r="T913" s="100">
        <v>0.36688063255772624</v>
      </c>
      <c r="U913" s="100">
        <v>3.3488233294597006E-2</v>
      </c>
      <c r="W913" s="148">
        <v>15.580628096215806</v>
      </c>
      <c r="X913" s="149">
        <v>495.80684752547637</v>
      </c>
      <c r="Y913" s="149">
        <v>15.61864635751683</v>
      </c>
      <c r="Z913" s="149">
        <v>615.62114450893557</v>
      </c>
      <c r="AA913" s="149">
        <v>3.8018261301024481E-2</v>
      </c>
      <c r="AB913" s="149">
        <v>119.8142969834592</v>
      </c>
      <c r="AD913" s="163">
        <f t="shared" si="84"/>
        <v>1557567.0027740551</v>
      </c>
      <c r="AE913" s="163">
        <f t="shared" si="89"/>
        <v>1561249.0146071741</v>
      </c>
      <c r="AF913" s="163">
        <f t="shared" si="85"/>
        <v>3682.0118331189888</v>
      </c>
      <c r="AH913" s="165">
        <f t="shared" si="86"/>
        <v>0</v>
      </c>
      <c r="AI913" s="165">
        <f t="shared" si="87"/>
        <v>1</v>
      </c>
      <c r="AJ913" s="165">
        <f t="shared" si="88"/>
        <v>1</v>
      </c>
    </row>
    <row r="914" spans="1:36" x14ac:dyDescent="0.25">
      <c r="A914" s="47">
        <v>909</v>
      </c>
      <c r="C914" s="100">
        <v>6.3258864032499362E-3</v>
      </c>
      <c r="D914" s="100">
        <v>1.3549819338623315E-2</v>
      </c>
      <c r="E914" s="100">
        <v>1.8581180624510758E-5</v>
      </c>
      <c r="F914" s="100">
        <v>0</v>
      </c>
      <c r="G914" s="100">
        <v>0.04</v>
      </c>
      <c r="H914" s="100">
        <v>3.7417663718882443E-2</v>
      </c>
      <c r="I914" s="100">
        <v>2.5496231708073913E-2</v>
      </c>
      <c r="J914" s="100">
        <v>7.1214038276825598E-3</v>
      </c>
      <c r="K914" s="100">
        <v>5.7682820038231775E-3</v>
      </c>
      <c r="L914" s="148">
        <v>92.438280187714923</v>
      </c>
      <c r="M914" s="148">
        <v>120</v>
      </c>
      <c r="N914" s="148">
        <v>548</v>
      </c>
      <c r="O914" s="148">
        <v>9132</v>
      </c>
      <c r="P914" s="148">
        <v>100</v>
      </c>
      <c r="Q914" s="148">
        <v>25</v>
      </c>
      <c r="R914" s="100">
        <v>0.25604427502668786</v>
      </c>
      <c r="S914" s="100">
        <v>0.80508535420898186</v>
      </c>
      <c r="T914" s="100">
        <v>0.37556555969199712</v>
      </c>
      <c r="U914" s="100">
        <v>4.7839073354069015E-5</v>
      </c>
      <c r="W914" s="148">
        <v>14.745039259968141</v>
      </c>
      <c r="X914" s="149">
        <v>479.90529881475754</v>
      </c>
      <c r="Y914" s="149">
        <v>14.78329301511684</v>
      </c>
      <c r="Z914" s="149">
        <v>593.18128659619219</v>
      </c>
      <c r="AA914" s="149">
        <v>3.8253755148698332E-2</v>
      </c>
      <c r="AB914" s="149">
        <v>113.27598778143465</v>
      </c>
      <c r="AD914" s="163">
        <f t="shared" si="84"/>
        <v>1474024.0206979995</v>
      </c>
      <c r="AE914" s="163">
        <f t="shared" si="89"/>
        <v>1477736.1202250877</v>
      </c>
      <c r="AF914" s="163">
        <f t="shared" si="85"/>
        <v>3712.0995270883986</v>
      </c>
      <c r="AH914" s="165">
        <f t="shared" si="86"/>
        <v>0</v>
      </c>
      <c r="AI914" s="165">
        <f t="shared" si="87"/>
        <v>1</v>
      </c>
      <c r="AJ914" s="165">
        <f t="shared" si="88"/>
        <v>1</v>
      </c>
    </row>
    <row r="915" spans="1:36" x14ac:dyDescent="0.25">
      <c r="A915" s="47">
        <v>910</v>
      </c>
      <c r="C915" s="100">
        <v>4.4267137760229539E-3</v>
      </c>
      <c r="D915" s="100">
        <v>1.2322783595357989E-2</v>
      </c>
      <c r="E915" s="100">
        <v>9.8943299075004987E-5</v>
      </c>
      <c r="F915" s="100">
        <v>0</v>
      </c>
      <c r="G915" s="100">
        <v>0.04</v>
      </c>
      <c r="H915" s="100">
        <v>3.7417663718882443E-2</v>
      </c>
      <c r="I915" s="100">
        <v>2.5496231708073913E-2</v>
      </c>
      <c r="J915" s="100">
        <v>7.1214038276825598E-3</v>
      </c>
      <c r="K915" s="100">
        <v>5.7682820038231775E-3</v>
      </c>
      <c r="L915" s="148">
        <v>92.438280187714923</v>
      </c>
      <c r="M915" s="148">
        <v>120</v>
      </c>
      <c r="N915" s="148">
        <v>548</v>
      </c>
      <c r="O915" s="148">
        <v>9132</v>
      </c>
      <c r="P915" s="148">
        <v>100</v>
      </c>
      <c r="Q915" s="148">
        <v>25</v>
      </c>
      <c r="R915" s="100">
        <v>0.7414977728465868</v>
      </c>
      <c r="S915" s="100">
        <v>0.97787204274183948</v>
      </c>
      <c r="T915" s="100">
        <v>6.1923315555070368E-3</v>
      </c>
      <c r="U915" s="100">
        <v>0.39475100709971422</v>
      </c>
      <c r="W915" s="148">
        <v>15.381085549317746</v>
      </c>
      <c r="X915" s="149">
        <v>542.0618126258164</v>
      </c>
      <c r="Y915" s="149">
        <v>15.431509444611198</v>
      </c>
      <c r="Z915" s="149">
        <v>623.61831757457389</v>
      </c>
      <c r="AA915" s="149">
        <v>5.0423895293452148E-2</v>
      </c>
      <c r="AB915" s="149">
        <v>81.556504948757492</v>
      </c>
      <c r="AD915" s="163">
        <f t="shared" si="84"/>
        <v>1537566.4931191488</v>
      </c>
      <c r="AE915" s="163">
        <f t="shared" si="89"/>
        <v>1542527.3261435453</v>
      </c>
      <c r="AF915" s="163">
        <f t="shared" si="85"/>
        <v>4960.8330243964574</v>
      </c>
      <c r="AH915" s="165">
        <f t="shared" si="86"/>
        <v>0</v>
      </c>
      <c r="AI915" s="165">
        <f t="shared" si="87"/>
        <v>1</v>
      </c>
      <c r="AJ915" s="165">
        <f t="shared" si="88"/>
        <v>1</v>
      </c>
    </row>
    <row r="916" spans="1:36" x14ac:dyDescent="0.25">
      <c r="A916" s="47">
        <v>911</v>
      </c>
      <c r="C916" s="100">
        <v>4.4924805010224242E-3</v>
      </c>
      <c r="D916" s="100">
        <v>1.2225103445547614E-2</v>
      </c>
      <c r="E916" s="100">
        <v>1.6860509317162444E-5</v>
      </c>
      <c r="F916" s="100">
        <v>0</v>
      </c>
      <c r="G916" s="100">
        <v>0.04</v>
      </c>
      <c r="H916" s="100">
        <v>3.7417663718882443E-2</v>
      </c>
      <c r="I916" s="100">
        <v>2.5496231708073913E-2</v>
      </c>
      <c r="J916" s="100">
        <v>7.1214038276825598E-3</v>
      </c>
      <c r="K916" s="100">
        <v>5.7682820038231775E-3</v>
      </c>
      <c r="L916" s="148">
        <v>92.438280187714923</v>
      </c>
      <c r="M916" s="148">
        <v>120</v>
      </c>
      <c r="N916" s="148">
        <v>548</v>
      </c>
      <c r="O916" s="148">
        <v>9132</v>
      </c>
      <c r="P916" s="148">
        <v>100</v>
      </c>
      <c r="Q916" s="148">
        <v>25</v>
      </c>
      <c r="R916" s="100">
        <v>0.84912270804421031</v>
      </c>
      <c r="S916" s="100">
        <v>0.9233593556219919</v>
      </c>
      <c r="T916" s="100">
        <v>0.98770251063080261</v>
      </c>
      <c r="U916" s="100">
        <v>4.2946445530218592E-5</v>
      </c>
      <c r="W916" s="148">
        <v>14.58052735609964</v>
      </c>
      <c r="X916" s="149">
        <v>515.80089939976926</v>
      </c>
      <c r="Y916" s="149">
        <v>14.601576038329473</v>
      </c>
      <c r="Z916" s="149">
        <v>621.76212178635183</v>
      </c>
      <c r="AA916" s="149">
        <v>2.1048682229832139E-2</v>
      </c>
      <c r="AB916" s="149">
        <v>105.96122238658256</v>
      </c>
      <c r="AD916" s="163">
        <f t="shared" si="84"/>
        <v>1457536.9347105643</v>
      </c>
      <c r="AE916" s="163">
        <f t="shared" si="89"/>
        <v>1459535.841711161</v>
      </c>
      <c r="AF916" s="163">
        <f t="shared" si="85"/>
        <v>1998.9070005966314</v>
      </c>
      <c r="AH916" s="165">
        <f t="shared" si="86"/>
        <v>0</v>
      </c>
      <c r="AI916" s="165">
        <f t="shared" si="87"/>
        <v>1</v>
      </c>
      <c r="AJ916" s="165">
        <f t="shared" si="88"/>
        <v>1</v>
      </c>
    </row>
    <row r="917" spans="1:36" x14ac:dyDescent="0.25">
      <c r="A917" s="47">
        <v>912</v>
      </c>
      <c r="C917" s="100">
        <v>4.6605676787508194E-3</v>
      </c>
      <c r="D917" s="100">
        <v>1.2321279078166714E-2</v>
      </c>
      <c r="E917" s="100">
        <v>9.1845454200451171E-6</v>
      </c>
      <c r="F917" s="100">
        <v>0</v>
      </c>
      <c r="G917" s="100">
        <v>0.04</v>
      </c>
      <c r="H917" s="100">
        <v>3.7417663718882443E-2</v>
      </c>
      <c r="I917" s="100">
        <v>2.5496231708073913E-2</v>
      </c>
      <c r="J917" s="100">
        <v>7.1214038276825598E-3</v>
      </c>
      <c r="K917" s="100">
        <v>5.7682820038231775E-3</v>
      </c>
      <c r="L917" s="148">
        <v>92.438280187714923</v>
      </c>
      <c r="M917" s="148">
        <v>120</v>
      </c>
      <c r="N917" s="148">
        <v>548</v>
      </c>
      <c r="O917" s="148">
        <v>9132</v>
      </c>
      <c r="P917" s="148">
        <v>100</v>
      </c>
      <c r="Q917" s="148">
        <v>25</v>
      </c>
      <c r="R917" s="100">
        <v>0.6777641207385795</v>
      </c>
      <c r="S917" s="100">
        <v>0.84324710920591184</v>
      </c>
      <c r="T917" s="100">
        <v>0.99998903624851021</v>
      </c>
      <c r="U917" s="100">
        <v>0.99999865058187676</v>
      </c>
      <c r="W917" s="148">
        <v>14.752055637357641</v>
      </c>
      <c r="X917" s="149">
        <v>541.45887552106649</v>
      </c>
      <c r="Y917" s="149">
        <v>14.805029343478427</v>
      </c>
      <c r="Z917" s="149">
        <v>608.27461372042239</v>
      </c>
      <c r="AA917" s="149">
        <v>5.2973706120786446E-2</v>
      </c>
      <c r="AB917" s="149">
        <v>66.815738199355906</v>
      </c>
      <c r="AD917" s="163">
        <f t="shared" si="84"/>
        <v>1474664.1048602429</v>
      </c>
      <c r="AE917" s="163">
        <f t="shared" si="89"/>
        <v>1479894.6597341225</v>
      </c>
      <c r="AF917" s="163">
        <f t="shared" si="85"/>
        <v>5230.5548738792886</v>
      </c>
      <c r="AH917" s="165">
        <f t="shared" si="86"/>
        <v>0</v>
      </c>
      <c r="AI917" s="165">
        <f t="shared" si="87"/>
        <v>1</v>
      </c>
      <c r="AJ917" s="165">
        <f t="shared" si="88"/>
        <v>1</v>
      </c>
    </row>
    <row r="918" spans="1:36" x14ac:dyDescent="0.25">
      <c r="A918" s="47">
        <v>913</v>
      </c>
      <c r="C918" s="100">
        <v>3.8969982803994619E-3</v>
      </c>
      <c r="D918" s="100">
        <v>1.0912752010551866E-2</v>
      </c>
      <c r="E918" s="100">
        <v>7.7740495693201517E-5</v>
      </c>
      <c r="F918" s="100">
        <v>0</v>
      </c>
      <c r="G918" s="100">
        <v>0.04</v>
      </c>
      <c r="H918" s="100">
        <v>3.7417663718882443E-2</v>
      </c>
      <c r="I918" s="100">
        <v>2.5496231708073913E-2</v>
      </c>
      <c r="J918" s="100">
        <v>7.1214038276825598E-3</v>
      </c>
      <c r="K918" s="100">
        <v>5.7682820038231775E-3</v>
      </c>
      <c r="L918" s="148">
        <v>92.438280187714923</v>
      </c>
      <c r="M918" s="148">
        <v>120</v>
      </c>
      <c r="N918" s="148">
        <v>548</v>
      </c>
      <c r="O918" s="148">
        <v>9132</v>
      </c>
      <c r="P918" s="148">
        <v>100</v>
      </c>
      <c r="Q918" s="148">
        <v>25</v>
      </c>
      <c r="R918" s="100">
        <v>0.64211794275782863</v>
      </c>
      <c r="S918" s="100">
        <v>0.76009618395272083</v>
      </c>
      <c r="T918" s="100">
        <v>1.6101993887752634E-3</v>
      </c>
      <c r="U918" s="100">
        <v>0.40868453571695951</v>
      </c>
      <c r="W918" s="148">
        <v>15.192000221685873</v>
      </c>
      <c r="X918" s="149">
        <v>494.25923533614849</v>
      </c>
      <c r="Y918" s="149">
        <v>15.245870038636047</v>
      </c>
      <c r="Z918" s="149">
        <v>601.54888708566477</v>
      </c>
      <c r="AA918" s="149">
        <v>5.3869816950173899E-2</v>
      </c>
      <c r="AB918" s="149">
        <v>107.28965174951628</v>
      </c>
      <c r="AD918" s="163">
        <f t="shared" si="84"/>
        <v>1518705.7629332512</v>
      </c>
      <c r="AE918" s="163">
        <f t="shared" si="89"/>
        <v>1523985.4549765191</v>
      </c>
      <c r="AF918" s="163">
        <f t="shared" si="85"/>
        <v>5279.6920432678735</v>
      </c>
      <c r="AH918" s="165">
        <f t="shared" si="86"/>
        <v>0</v>
      </c>
      <c r="AI918" s="165">
        <f t="shared" si="87"/>
        <v>1</v>
      </c>
      <c r="AJ918" s="165">
        <f t="shared" si="88"/>
        <v>1</v>
      </c>
    </row>
    <row r="919" spans="1:36" x14ac:dyDescent="0.25">
      <c r="A919" s="47">
        <v>914</v>
      </c>
      <c r="C919" s="100">
        <v>5.0085438582794439E-3</v>
      </c>
      <c r="D919" s="100">
        <v>1.3108793947980368E-2</v>
      </c>
      <c r="E919" s="100">
        <v>1.2700508887672475E-5</v>
      </c>
      <c r="F919" s="100">
        <v>0</v>
      </c>
      <c r="G919" s="100">
        <v>0.04</v>
      </c>
      <c r="H919" s="100">
        <v>3.7417663718882443E-2</v>
      </c>
      <c r="I919" s="100">
        <v>2.5496231708073913E-2</v>
      </c>
      <c r="J919" s="100">
        <v>7.1214038276825598E-3</v>
      </c>
      <c r="K919" s="100">
        <v>5.7682820038231775E-3</v>
      </c>
      <c r="L919" s="148">
        <v>92.438280187714923</v>
      </c>
      <c r="M919" s="148">
        <v>120</v>
      </c>
      <c r="N919" s="148">
        <v>548</v>
      </c>
      <c r="O919" s="148">
        <v>9132</v>
      </c>
      <c r="P919" s="148">
        <v>100</v>
      </c>
      <c r="Q919" s="148">
        <v>25</v>
      </c>
      <c r="R919" s="100">
        <v>0.69079181691745095</v>
      </c>
      <c r="S919" s="100">
        <v>0.83840822801870463</v>
      </c>
      <c r="T919" s="100">
        <v>0.11964154697210724</v>
      </c>
      <c r="U919" s="100">
        <v>0.98520085738401453</v>
      </c>
      <c r="W919" s="148">
        <v>14.757730295832539</v>
      </c>
      <c r="X919" s="149">
        <v>562.67456064511703</v>
      </c>
      <c r="Y919" s="149">
        <v>14.818546738284699</v>
      </c>
      <c r="Z919" s="149">
        <v>641.77281699557989</v>
      </c>
      <c r="AA919" s="149">
        <v>6.0816442452159336E-2</v>
      </c>
      <c r="AB919" s="149">
        <v>79.098256350462862</v>
      </c>
      <c r="AD919" s="163">
        <f t="shared" si="84"/>
        <v>1475210.3550226088</v>
      </c>
      <c r="AE919" s="163">
        <f t="shared" si="89"/>
        <v>1481212.9010114742</v>
      </c>
      <c r="AF919" s="163">
        <f t="shared" si="85"/>
        <v>6002.5459888654705</v>
      </c>
      <c r="AH919" s="165">
        <f t="shared" si="86"/>
        <v>0</v>
      </c>
      <c r="AI919" s="165">
        <f t="shared" si="87"/>
        <v>1</v>
      </c>
      <c r="AJ919" s="165">
        <f t="shared" si="88"/>
        <v>1</v>
      </c>
    </row>
    <row r="920" spans="1:36" x14ac:dyDescent="0.25">
      <c r="A920" s="47">
        <v>915</v>
      </c>
      <c r="C920" s="100">
        <v>6.7118434343893529E-3</v>
      </c>
      <c r="D920" s="100">
        <v>1.5473485317902824E-2</v>
      </c>
      <c r="E920" s="100">
        <v>3.3831471232425675E-5</v>
      </c>
      <c r="F920" s="100">
        <v>0</v>
      </c>
      <c r="G920" s="100">
        <v>0.04</v>
      </c>
      <c r="H920" s="100">
        <v>3.7417663718882443E-2</v>
      </c>
      <c r="I920" s="100">
        <v>2.5496231708073913E-2</v>
      </c>
      <c r="J920" s="100">
        <v>7.1214038276825598E-3</v>
      </c>
      <c r="K920" s="100">
        <v>5.7682820038231775E-3</v>
      </c>
      <c r="L920" s="148">
        <v>92.438280187714923</v>
      </c>
      <c r="M920" s="148">
        <v>120</v>
      </c>
      <c r="N920" s="148">
        <v>548</v>
      </c>
      <c r="O920" s="148">
        <v>9132</v>
      </c>
      <c r="P920" s="148">
        <v>100</v>
      </c>
      <c r="Q920" s="148">
        <v>25</v>
      </c>
      <c r="R920" s="100">
        <v>0.51300923688161959</v>
      </c>
      <c r="S920" s="100">
        <v>0.24733991250017556</v>
      </c>
      <c r="T920" s="100">
        <v>6.6330554803008561E-4</v>
      </c>
      <c r="U920" s="100">
        <v>0.7340954506710351</v>
      </c>
      <c r="W920" s="148">
        <v>13.111686946101889</v>
      </c>
      <c r="X920" s="149">
        <v>445.81420755519116</v>
      </c>
      <c r="Y920" s="149">
        <v>13.124159490073502</v>
      </c>
      <c r="Z920" s="149">
        <v>589.12500462855769</v>
      </c>
      <c r="AA920" s="149">
        <v>1.2472543971613348E-2</v>
      </c>
      <c r="AB920" s="149">
        <v>143.31079707336653</v>
      </c>
      <c r="AD920" s="163">
        <f t="shared" si="84"/>
        <v>1310722.8804026337</v>
      </c>
      <c r="AE920" s="163">
        <f t="shared" si="89"/>
        <v>1311826.8240027216</v>
      </c>
      <c r="AF920" s="163">
        <f t="shared" si="85"/>
        <v>1103.9436000879682</v>
      </c>
      <c r="AH920" s="165">
        <f t="shared" si="86"/>
        <v>0</v>
      </c>
      <c r="AI920" s="165">
        <f t="shared" si="87"/>
        <v>1</v>
      </c>
      <c r="AJ920" s="165">
        <f t="shared" si="88"/>
        <v>1</v>
      </c>
    </row>
    <row r="921" spans="1:36" x14ac:dyDescent="0.25">
      <c r="A921" s="47">
        <v>916</v>
      </c>
      <c r="C921" s="100">
        <v>5.611591629768431E-3</v>
      </c>
      <c r="D921" s="100">
        <v>1.3642953113264911E-2</v>
      </c>
      <c r="E921" s="100">
        <v>1.7418466944347979E-5</v>
      </c>
      <c r="F921" s="100">
        <v>0</v>
      </c>
      <c r="G921" s="100">
        <v>0.04</v>
      </c>
      <c r="H921" s="100">
        <v>3.7417663718882443E-2</v>
      </c>
      <c r="I921" s="100">
        <v>2.5496231708073913E-2</v>
      </c>
      <c r="J921" s="100">
        <v>7.1214038276825598E-3</v>
      </c>
      <c r="K921" s="100">
        <v>5.7682820038231775E-3</v>
      </c>
      <c r="L921" s="148">
        <v>92.438280187714923</v>
      </c>
      <c r="M921" s="148">
        <v>120</v>
      </c>
      <c r="N921" s="148">
        <v>548</v>
      </c>
      <c r="O921" s="148">
        <v>9132</v>
      </c>
      <c r="P921" s="148">
        <v>100</v>
      </c>
      <c r="Q921" s="148">
        <v>25</v>
      </c>
      <c r="R921" s="100">
        <v>0.77822461080722982</v>
      </c>
      <c r="S921" s="100">
        <v>0.7970340445242633</v>
      </c>
      <c r="T921" s="100">
        <v>4.5833089751433513E-2</v>
      </c>
      <c r="U921" s="100">
        <v>0.93676676025537153</v>
      </c>
      <c r="W921" s="148">
        <v>14.640143931424971</v>
      </c>
      <c r="X921" s="149">
        <v>484.38242879935234</v>
      </c>
      <c r="Y921" s="149">
        <v>14.675322990389109</v>
      </c>
      <c r="Z921" s="149">
        <v>615.53034196293288</v>
      </c>
      <c r="AA921" s="149">
        <v>3.5179058964137866E-2</v>
      </c>
      <c r="AB921" s="149">
        <v>131.14791316358054</v>
      </c>
      <c r="AD921" s="163">
        <f t="shared" si="84"/>
        <v>1463530.0107136979</v>
      </c>
      <c r="AE921" s="163">
        <f t="shared" si="89"/>
        <v>1466916.7686969482</v>
      </c>
      <c r="AF921" s="163">
        <f t="shared" si="85"/>
        <v>3386.7579832502061</v>
      </c>
      <c r="AH921" s="165">
        <f t="shared" si="86"/>
        <v>0</v>
      </c>
      <c r="AI921" s="165">
        <f t="shared" si="87"/>
        <v>1</v>
      </c>
      <c r="AJ921" s="165">
        <f t="shared" si="88"/>
        <v>1</v>
      </c>
    </row>
    <row r="922" spans="1:36" x14ac:dyDescent="0.25">
      <c r="A922" s="47">
        <v>917</v>
      </c>
      <c r="C922" s="100">
        <v>4.4590881874979147E-3</v>
      </c>
      <c r="D922" s="100">
        <v>1.3659686942871008E-2</v>
      </c>
      <c r="E922" s="100">
        <v>1.7913708498812298E-5</v>
      </c>
      <c r="F922" s="100">
        <v>0</v>
      </c>
      <c r="G922" s="100">
        <v>0.04</v>
      </c>
      <c r="H922" s="100">
        <v>3.7417663718882443E-2</v>
      </c>
      <c r="I922" s="100">
        <v>2.5496231708073913E-2</v>
      </c>
      <c r="J922" s="100">
        <v>7.1214038276825598E-3</v>
      </c>
      <c r="K922" s="100">
        <v>5.7682820038231775E-3</v>
      </c>
      <c r="L922" s="148">
        <v>92.438280187714923</v>
      </c>
      <c r="M922" s="148">
        <v>120</v>
      </c>
      <c r="N922" s="148">
        <v>548</v>
      </c>
      <c r="O922" s="148">
        <v>9132</v>
      </c>
      <c r="P922" s="148">
        <v>100</v>
      </c>
      <c r="Q922" s="148">
        <v>25</v>
      </c>
      <c r="R922" s="100">
        <v>0.40695189519771374</v>
      </c>
      <c r="S922" s="100">
        <v>0.79779020176440107</v>
      </c>
      <c r="T922" s="100">
        <v>0.98473082425896874</v>
      </c>
      <c r="U922" s="100">
        <v>0.23775118066111822</v>
      </c>
      <c r="W922" s="148">
        <v>15.007863075894967</v>
      </c>
      <c r="X922" s="149">
        <v>547.16680414416999</v>
      </c>
      <c r="Y922" s="149">
        <v>15.080661492485385</v>
      </c>
      <c r="Z922" s="149">
        <v>616.32017218981935</v>
      </c>
      <c r="AA922" s="149">
        <v>7.2798416590417858E-2</v>
      </c>
      <c r="AB922" s="149">
        <v>69.153368045649358</v>
      </c>
      <c r="AD922" s="163">
        <f t="shared" si="84"/>
        <v>1500239.1407853526</v>
      </c>
      <c r="AE922" s="163">
        <f t="shared" si="89"/>
        <v>1507449.8290763488</v>
      </c>
      <c r="AF922" s="163">
        <f t="shared" si="85"/>
        <v>7210.6882909961359</v>
      </c>
      <c r="AH922" s="165">
        <f t="shared" si="86"/>
        <v>0</v>
      </c>
      <c r="AI922" s="165">
        <f t="shared" si="87"/>
        <v>1</v>
      </c>
      <c r="AJ922" s="165">
        <f t="shared" si="88"/>
        <v>1</v>
      </c>
    </row>
    <row r="923" spans="1:36" x14ac:dyDescent="0.25">
      <c r="A923" s="47">
        <v>918</v>
      </c>
      <c r="C923" s="100">
        <v>6.5209836762236684E-3</v>
      </c>
      <c r="D923" s="100">
        <v>1.2002157558598125E-2</v>
      </c>
      <c r="E923" s="100">
        <v>7.9048455208324776E-6</v>
      </c>
      <c r="F923" s="100">
        <v>0</v>
      </c>
      <c r="G923" s="100">
        <v>0.04</v>
      </c>
      <c r="H923" s="100">
        <v>3.7417663718882443E-2</v>
      </c>
      <c r="I923" s="100">
        <v>2.5496231708073913E-2</v>
      </c>
      <c r="J923" s="100">
        <v>7.1214038276825598E-3</v>
      </c>
      <c r="K923" s="100">
        <v>5.7682820038231775E-3</v>
      </c>
      <c r="L923" s="148">
        <v>92.438280187714923</v>
      </c>
      <c r="M923" s="148">
        <v>120</v>
      </c>
      <c r="N923" s="148">
        <v>548</v>
      </c>
      <c r="O923" s="148">
        <v>9132</v>
      </c>
      <c r="P923" s="148">
        <v>100</v>
      </c>
      <c r="Q923" s="148">
        <v>25</v>
      </c>
      <c r="R923" s="100">
        <v>0.84520004583816055</v>
      </c>
      <c r="S923" s="100">
        <v>9.8635800107321855E-2</v>
      </c>
      <c r="T923" s="100">
        <v>1.5365506003491142E-2</v>
      </c>
      <c r="U923" s="100">
        <v>8.1221408570055029E-4</v>
      </c>
      <c r="W923" s="148">
        <v>15.732812273119098</v>
      </c>
      <c r="X923" s="149">
        <v>609.24581788939486</v>
      </c>
      <c r="Y923" s="149">
        <v>15.81005321503026</v>
      </c>
      <c r="Z923" s="149">
        <v>628.07078865764731</v>
      </c>
      <c r="AA923" s="149">
        <v>7.7240941911162153E-2</v>
      </c>
      <c r="AB923" s="149">
        <v>18.824970768252456</v>
      </c>
      <c r="AD923" s="163">
        <f t="shared" si="84"/>
        <v>1572671.9814940204</v>
      </c>
      <c r="AE923" s="163">
        <f t="shared" si="89"/>
        <v>1580377.2507143682</v>
      </c>
      <c r="AF923" s="163">
        <f t="shared" si="85"/>
        <v>7705.2692203479628</v>
      </c>
      <c r="AH923" s="165">
        <f t="shared" si="86"/>
        <v>0</v>
      </c>
      <c r="AI923" s="165">
        <f t="shared" si="87"/>
        <v>1</v>
      </c>
      <c r="AJ923" s="165">
        <f t="shared" si="88"/>
        <v>1</v>
      </c>
    </row>
    <row r="924" spans="1:36" x14ac:dyDescent="0.25">
      <c r="A924" s="47">
        <v>919</v>
      </c>
      <c r="C924" s="100">
        <v>6.7034282686609936E-3</v>
      </c>
      <c r="D924" s="100">
        <v>1.2580310009147277E-2</v>
      </c>
      <c r="E924" s="100">
        <v>2.2567556520680654E-4</v>
      </c>
      <c r="F924" s="100">
        <v>0</v>
      </c>
      <c r="G924" s="100">
        <v>0.04</v>
      </c>
      <c r="H924" s="100">
        <v>3.7417663718882443E-2</v>
      </c>
      <c r="I924" s="100">
        <v>2.5496231708073913E-2</v>
      </c>
      <c r="J924" s="100">
        <v>7.1214038276825598E-3</v>
      </c>
      <c r="K924" s="100">
        <v>5.7682820038231775E-3</v>
      </c>
      <c r="L924" s="148">
        <v>92.438280187714923</v>
      </c>
      <c r="M924" s="148">
        <v>120</v>
      </c>
      <c r="N924" s="148">
        <v>548</v>
      </c>
      <c r="O924" s="148">
        <v>9132</v>
      </c>
      <c r="P924" s="148">
        <v>100</v>
      </c>
      <c r="Q924" s="148">
        <v>25</v>
      </c>
      <c r="R924" s="100">
        <v>0.84929149129603965</v>
      </c>
      <c r="S924" s="100">
        <v>0.47210725765586237</v>
      </c>
      <c r="T924" s="100">
        <v>0.65683768119785002</v>
      </c>
      <c r="U924" s="100">
        <v>0.64996724412314544</v>
      </c>
      <c r="W924" s="148">
        <v>15.016701264211495</v>
      </c>
      <c r="X924" s="149">
        <v>517.35078935229149</v>
      </c>
      <c r="Y924" s="149">
        <v>15.060728947174379</v>
      </c>
      <c r="Z924" s="149">
        <v>635.16060960334687</v>
      </c>
      <c r="AA924" s="149">
        <v>4.4027682962884285E-2</v>
      </c>
      <c r="AB924" s="149">
        <v>117.80982025105538</v>
      </c>
      <c r="AD924" s="163">
        <f t="shared" si="84"/>
        <v>1501152.7756317973</v>
      </c>
      <c r="AE924" s="163">
        <f t="shared" si="89"/>
        <v>1505437.7341078345</v>
      </c>
      <c r="AF924" s="163">
        <f t="shared" si="85"/>
        <v>4284.9584760373727</v>
      </c>
      <c r="AH924" s="165">
        <f t="shared" si="86"/>
        <v>0</v>
      </c>
      <c r="AI924" s="165">
        <f t="shared" si="87"/>
        <v>1</v>
      </c>
      <c r="AJ924" s="165">
        <f t="shared" si="88"/>
        <v>1</v>
      </c>
    </row>
    <row r="925" spans="1:36" x14ac:dyDescent="0.25">
      <c r="A925" s="47">
        <v>920</v>
      </c>
      <c r="C925" s="100">
        <v>5.6010382265665459E-3</v>
      </c>
      <c r="D925" s="100">
        <v>1.1563974350175088E-2</v>
      </c>
      <c r="E925" s="100">
        <v>6.0685790421455277E-4</v>
      </c>
      <c r="F925" s="100">
        <v>0</v>
      </c>
      <c r="G925" s="100">
        <v>0.04</v>
      </c>
      <c r="H925" s="100">
        <v>3.7417663718882443E-2</v>
      </c>
      <c r="I925" s="100">
        <v>2.5496231708073913E-2</v>
      </c>
      <c r="J925" s="100">
        <v>7.1214038276825598E-3</v>
      </c>
      <c r="K925" s="100">
        <v>5.7682820038231775E-3</v>
      </c>
      <c r="L925" s="148">
        <v>92.438280187714923</v>
      </c>
      <c r="M925" s="148">
        <v>120</v>
      </c>
      <c r="N925" s="148">
        <v>548</v>
      </c>
      <c r="O925" s="148">
        <v>9132</v>
      </c>
      <c r="P925" s="148">
        <v>100</v>
      </c>
      <c r="Q925" s="148">
        <v>25</v>
      </c>
      <c r="R925" s="100">
        <v>0.48444906750615241</v>
      </c>
      <c r="S925" s="100">
        <v>0.74140129744721572</v>
      </c>
      <c r="T925" s="100">
        <v>0.27287258870902137</v>
      </c>
      <c r="U925" s="100">
        <v>0.99451422674829415</v>
      </c>
      <c r="W925" s="148">
        <v>14.718438509696682</v>
      </c>
      <c r="X925" s="149">
        <v>458.43153014217802</v>
      </c>
      <c r="Y925" s="149">
        <v>14.740095003514044</v>
      </c>
      <c r="Z925" s="149">
        <v>592.43826550980179</v>
      </c>
      <c r="AA925" s="149">
        <v>2.1656493817362232E-2</v>
      </c>
      <c r="AB925" s="149">
        <v>134.00673536762378</v>
      </c>
      <c r="AD925" s="163">
        <f t="shared" si="84"/>
        <v>1471385.419439526</v>
      </c>
      <c r="AE925" s="163">
        <f t="shared" si="89"/>
        <v>1473417.0620858946</v>
      </c>
      <c r="AF925" s="163">
        <f t="shared" si="85"/>
        <v>2031.6426463685996</v>
      </c>
      <c r="AH925" s="165">
        <f t="shared" si="86"/>
        <v>0</v>
      </c>
      <c r="AI925" s="165">
        <f t="shared" si="87"/>
        <v>1</v>
      </c>
      <c r="AJ925" s="165">
        <f t="shared" si="88"/>
        <v>1</v>
      </c>
    </row>
    <row r="926" spans="1:36" x14ac:dyDescent="0.25">
      <c r="A926" s="47">
        <v>921</v>
      </c>
      <c r="C926" s="100">
        <v>3.3380998431647765E-3</v>
      </c>
      <c r="D926" s="100">
        <v>1.4398764543676945E-2</v>
      </c>
      <c r="E926" s="100">
        <v>1.0853375757354435E-5</v>
      </c>
      <c r="F926" s="100">
        <v>0</v>
      </c>
      <c r="G926" s="100">
        <v>0.04</v>
      </c>
      <c r="H926" s="100">
        <v>3.7417663718882443E-2</v>
      </c>
      <c r="I926" s="100">
        <v>2.5496231708073913E-2</v>
      </c>
      <c r="J926" s="100">
        <v>7.1214038276825598E-3</v>
      </c>
      <c r="K926" s="100">
        <v>5.7682820038231775E-3</v>
      </c>
      <c r="L926" s="148">
        <v>92.438280187714923</v>
      </c>
      <c r="M926" s="148">
        <v>120</v>
      </c>
      <c r="N926" s="148">
        <v>548</v>
      </c>
      <c r="O926" s="148">
        <v>9132</v>
      </c>
      <c r="P926" s="148">
        <v>100</v>
      </c>
      <c r="Q926" s="148">
        <v>25</v>
      </c>
      <c r="R926" s="100">
        <v>0.73350476064334869</v>
      </c>
      <c r="S926" s="100">
        <v>0.18205692567932336</v>
      </c>
      <c r="T926" s="100">
        <v>0.99557548778592686</v>
      </c>
      <c r="U926" s="100">
        <v>4.0526286337868487E-6</v>
      </c>
      <c r="W926" s="148">
        <v>15.210994447054047</v>
      </c>
      <c r="X926" s="149">
        <v>526.8108893689099</v>
      </c>
      <c r="Y926" s="149">
        <v>15.263308445122636</v>
      </c>
      <c r="Z926" s="149">
        <v>612.76195551870637</v>
      </c>
      <c r="AA926" s="149">
        <v>5.2313998068589385E-2</v>
      </c>
      <c r="AB926" s="149">
        <v>85.951066149796475</v>
      </c>
      <c r="AD926" s="163">
        <f t="shared" si="84"/>
        <v>1520572.6338160357</v>
      </c>
      <c r="AE926" s="163">
        <f t="shared" si="89"/>
        <v>1525718.0825567448</v>
      </c>
      <c r="AF926" s="163">
        <f t="shared" si="85"/>
        <v>5145.4487407091419</v>
      </c>
      <c r="AH926" s="165">
        <f t="shared" si="86"/>
        <v>0</v>
      </c>
      <c r="AI926" s="165">
        <f t="shared" si="87"/>
        <v>1</v>
      </c>
      <c r="AJ926" s="165">
        <f t="shared" si="88"/>
        <v>1</v>
      </c>
    </row>
    <row r="927" spans="1:36" x14ac:dyDescent="0.25">
      <c r="A927" s="47">
        <v>922</v>
      </c>
      <c r="C927" s="100">
        <v>4.1798195441182535E-3</v>
      </c>
      <c r="D927" s="100">
        <v>1.2362422667563822E-2</v>
      </c>
      <c r="E927" s="100">
        <v>3.7168334520498725E-4</v>
      </c>
      <c r="F927" s="100">
        <v>0</v>
      </c>
      <c r="G927" s="100">
        <v>0.04</v>
      </c>
      <c r="H927" s="100">
        <v>3.7417663718882443E-2</v>
      </c>
      <c r="I927" s="100">
        <v>2.5496231708073913E-2</v>
      </c>
      <c r="J927" s="100">
        <v>7.1214038276825598E-3</v>
      </c>
      <c r="K927" s="100">
        <v>5.7682820038231775E-3</v>
      </c>
      <c r="L927" s="148">
        <v>92.438280187714923</v>
      </c>
      <c r="M927" s="148">
        <v>120</v>
      </c>
      <c r="N927" s="148">
        <v>548</v>
      </c>
      <c r="O927" s="148">
        <v>9132</v>
      </c>
      <c r="P927" s="148">
        <v>100</v>
      </c>
      <c r="Q927" s="148">
        <v>25</v>
      </c>
      <c r="R927" s="100">
        <v>0.68477001232719936</v>
      </c>
      <c r="S927" s="100">
        <v>0.99864083080934996</v>
      </c>
      <c r="T927" s="100">
        <v>3.154229594624529E-3</v>
      </c>
      <c r="U927" s="100">
        <v>7.7071879386003284E-10</v>
      </c>
      <c r="W927" s="148">
        <v>14.072304391061309</v>
      </c>
      <c r="X927" s="149">
        <v>474.54931751875904</v>
      </c>
      <c r="Y927" s="149">
        <v>14.128377119794317</v>
      </c>
      <c r="Z927" s="149">
        <v>598.76999772918123</v>
      </c>
      <c r="AA927" s="149">
        <v>5.6072728733008503E-2</v>
      </c>
      <c r="AB927" s="149">
        <v>124.22068021042219</v>
      </c>
      <c r="AD927" s="163">
        <f t="shared" si="84"/>
        <v>1406755.8897886123</v>
      </c>
      <c r="AE927" s="163">
        <f t="shared" si="89"/>
        <v>1412238.9419817026</v>
      </c>
      <c r="AF927" s="163">
        <f t="shared" si="85"/>
        <v>5483.0521930904288</v>
      </c>
      <c r="AH927" s="165">
        <f t="shared" si="86"/>
        <v>0</v>
      </c>
      <c r="AI927" s="165">
        <f t="shared" si="87"/>
        <v>1</v>
      </c>
      <c r="AJ927" s="165">
        <f t="shared" si="88"/>
        <v>1</v>
      </c>
    </row>
    <row r="928" spans="1:36" x14ac:dyDescent="0.25">
      <c r="A928" s="47">
        <v>923</v>
      </c>
      <c r="C928" s="100">
        <v>8.3180514491904001E-3</v>
      </c>
      <c r="D928" s="100">
        <v>1.2355924304890964E-2</v>
      </c>
      <c r="E928" s="100">
        <v>3.3177994827127133E-4</v>
      </c>
      <c r="F928" s="100">
        <v>0</v>
      </c>
      <c r="G928" s="100">
        <v>0.04</v>
      </c>
      <c r="H928" s="100">
        <v>3.7417663718882443E-2</v>
      </c>
      <c r="I928" s="100">
        <v>2.5496231708073913E-2</v>
      </c>
      <c r="J928" s="100">
        <v>7.1214038276825598E-3</v>
      </c>
      <c r="K928" s="100">
        <v>5.7682820038231775E-3</v>
      </c>
      <c r="L928" s="148">
        <v>92.438280187714923</v>
      </c>
      <c r="M928" s="148">
        <v>120</v>
      </c>
      <c r="N928" s="148">
        <v>548</v>
      </c>
      <c r="O928" s="148">
        <v>9132</v>
      </c>
      <c r="P928" s="148">
        <v>100</v>
      </c>
      <c r="Q928" s="148">
        <v>25</v>
      </c>
      <c r="R928" s="100">
        <v>0.51028823082076535</v>
      </c>
      <c r="S928" s="100">
        <v>0.71081773521821612</v>
      </c>
      <c r="T928" s="100">
        <v>0.20813393877036934</v>
      </c>
      <c r="U928" s="100">
        <v>1.6117937117465588E-2</v>
      </c>
      <c r="W928" s="148">
        <v>14.484499539218248</v>
      </c>
      <c r="X928" s="149">
        <v>514.37452255907112</v>
      </c>
      <c r="Y928" s="149">
        <v>14.521824838926721</v>
      </c>
      <c r="Z928" s="149">
        <v>607.16844436333224</v>
      </c>
      <c r="AA928" s="149">
        <v>3.7325299708472315E-2</v>
      </c>
      <c r="AB928" s="149">
        <v>92.793921804261117</v>
      </c>
      <c r="AD928" s="163">
        <f t="shared" si="84"/>
        <v>1447935.5793992658</v>
      </c>
      <c r="AE928" s="163">
        <f t="shared" si="89"/>
        <v>1451575.3154483086</v>
      </c>
      <c r="AF928" s="163">
        <f t="shared" si="85"/>
        <v>3639.7360490429705</v>
      </c>
      <c r="AH928" s="165">
        <f t="shared" si="86"/>
        <v>0</v>
      </c>
      <c r="AI928" s="165">
        <f t="shared" si="87"/>
        <v>1</v>
      </c>
      <c r="AJ928" s="165">
        <f t="shared" si="88"/>
        <v>1</v>
      </c>
    </row>
    <row r="929" spans="1:36" x14ac:dyDescent="0.25">
      <c r="A929" s="47">
        <v>924</v>
      </c>
      <c r="C929" s="100">
        <v>4.6837907030594988E-3</v>
      </c>
      <c r="D929" s="100">
        <v>1.0040974986395775E-2</v>
      </c>
      <c r="E929" s="100">
        <v>1.3732541360319582E-5</v>
      </c>
      <c r="F929" s="100">
        <v>0</v>
      </c>
      <c r="G929" s="100">
        <v>0.04</v>
      </c>
      <c r="H929" s="100">
        <v>3.7417663718882443E-2</v>
      </c>
      <c r="I929" s="100">
        <v>2.5496231708073913E-2</v>
      </c>
      <c r="J929" s="100">
        <v>7.1214038276825598E-3</v>
      </c>
      <c r="K929" s="100">
        <v>5.7682820038231775E-3</v>
      </c>
      <c r="L929" s="148">
        <v>92.438280187714923</v>
      </c>
      <c r="M929" s="148">
        <v>120</v>
      </c>
      <c r="N929" s="148">
        <v>548</v>
      </c>
      <c r="O929" s="148">
        <v>9132</v>
      </c>
      <c r="P929" s="148">
        <v>100</v>
      </c>
      <c r="Q929" s="148">
        <v>25</v>
      </c>
      <c r="R929" s="100">
        <v>0.68718078855426135</v>
      </c>
      <c r="S929" s="100">
        <v>9.964628510842799E-2</v>
      </c>
      <c r="T929" s="100">
        <v>0.67897385726842274</v>
      </c>
      <c r="U929" s="100">
        <v>2.5916497399392908E-2</v>
      </c>
      <c r="W929" s="148">
        <v>15.208316957588861</v>
      </c>
      <c r="X929" s="149">
        <v>491.20330278746337</v>
      </c>
      <c r="Y929" s="149">
        <v>15.265266941185509</v>
      </c>
      <c r="Z929" s="149">
        <v>598.91128266722217</v>
      </c>
      <c r="AA929" s="149">
        <v>5.6949983596647158E-2</v>
      </c>
      <c r="AB929" s="149">
        <v>107.7079798797588</v>
      </c>
      <c r="AD929" s="163">
        <f t="shared" si="84"/>
        <v>1520340.4924560988</v>
      </c>
      <c r="AE929" s="163">
        <f t="shared" si="89"/>
        <v>1525927.7828358838</v>
      </c>
      <c r="AF929" s="163">
        <f t="shared" si="85"/>
        <v>5587.2903797849576</v>
      </c>
      <c r="AH929" s="165">
        <f t="shared" si="86"/>
        <v>0</v>
      </c>
      <c r="AI929" s="165">
        <f t="shared" si="87"/>
        <v>1</v>
      </c>
      <c r="AJ929" s="165">
        <f t="shared" si="88"/>
        <v>1</v>
      </c>
    </row>
    <row r="930" spans="1:36" x14ac:dyDescent="0.25">
      <c r="A930" s="47">
        <v>925</v>
      </c>
      <c r="C930" s="100">
        <v>5.6374929444887867E-3</v>
      </c>
      <c r="D930" s="100">
        <v>1.0473035516702188E-2</v>
      </c>
      <c r="E930" s="100">
        <v>1.8899678856533137E-6</v>
      </c>
      <c r="F930" s="100">
        <v>0</v>
      </c>
      <c r="G930" s="100">
        <v>0.04</v>
      </c>
      <c r="H930" s="100">
        <v>3.7417663718882443E-2</v>
      </c>
      <c r="I930" s="100">
        <v>2.5496231708073913E-2</v>
      </c>
      <c r="J930" s="100">
        <v>7.1214038276825598E-3</v>
      </c>
      <c r="K930" s="100">
        <v>5.7682820038231775E-3</v>
      </c>
      <c r="L930" s="148">
        <v>92.438280187714923</v>
      </c>
      <c r="M930" s="148">
        <v>120</v>
      </c>
      <c r="N930" s="148">
        <v>548</v>
      </c>
      <c r="O930" s="148">
        <v>9132</v>
      </c>
      <c r="P930" s="148">
        <v>100</v>
      </c>
      <c r="Q930" s="148">
        <v>25</v>
      </c>
      <c r="R930" s="100">
        <v>0.63483758468429574</v>
      </c>
      <c r="S930" s="100">
        <v>6.477955367650047E-2</v>
      </c>
      <c r="T930" s="100">
        <v>2.8158597239637804E-3</v>
      </c>
      <c r="U930" s="100">
        <v>3.3636544295557812E-2</v>
      </c>
      <c r="W930" s="148">
        <v>14.939520298801051</v>
      </c>
      <c r="X930" s="149">
        <v>539.8091796136132</v>
      </c>
      <c r="Y930" s="149">
        <v>14.970324103444669</v>
      </c>
      <c r="Z930" s="149">
        <v>657.08770820248492</v>
      </c>
      <c r="AA930" s="149">
        <v>3.0803804643618093E-2</v>
      </c>
      <c r="AB930" s="149">
        <v>117.27852858887172</v>
      </c>
      <c r="AD930" s="163">
        <f t="shared" si="84"/>
        <v>1493412.2207004915</v>
      </c>
      <c r="AE930" s="163">
        <f t="shared" si="89"/>
        <v>1496375.3226362646</v>
      </c>
      <c r="AF930" s="163">
        <f t="shared" si="85"/>
        <v>2963.1019357729378</v>
      </c>
      <c r="AH930" s="165">
        <f t="shared" si="86"/>
        <v>0</v>
      </c>
      <c r="AI930" s="165">
        <f t="shared" si="87"/>
        <v>1</v>
      </c>
      <c r="AJ930" s="165">
        <f t="shared" si="88"/>
        <v>1</v>
      </c>
    </row>
    <row r="931" spans="1:36" x14ac:dyDescent="0.25">
      <c r="A931" s="47">
        <v>926</v>
      </c>
      <c r="C931" s="100">
        <v>6.644892010862935E-3</v>
      </c>
      <c r="D931" s="100">
        <v>1.2289693993422945E-2</v>
      </c>
      <c r="E931" s="100">
        <v>1.4680129044530865E-4</v>
      </c>
      <c r="F931" s="100">
        <v>0</v>
      </c>
      <c r="G931" s="100">
        <v>0.04</v>
      </c>
      <c r="H931" s="100">
        <v>3.7417663718882443E-2</v>
      </c>
      <c r="I931" s="100">
        <v>2.5496231708073913E-2</v>
      </c>
      <c r="J931" s="100">
        <v>7.1214038276825598E-3</v>
      </c>
      <c r="K931" s="100">
        <v>5.7682820038231775E-3</v>
      </c>
      <c r="L931" s="148">
        <v>92.438280187714923</v>
      </c>
      <c r="M931" s="148">
        <v>120</v>
      </c>
      <c r="N931" s="148">
        <v>548</v>
      </c>
      <c r="O931" s="148">
        <v>9132</v>
      </c>
      <c r="P931" s="148">
        <v>100</v>
      </c>
      <c r="Q931" s="148">
        <v>25</v>
      </c>
      <c r="R931" s="100">
        <v>0.23034556084005559</v>
      </c>
      <c r="S931" s="100">
        <v>0.89230917389762598</v>
      </c>
      <c r="T931" s="100">
        <v>0.98968999909383637</v>
      </c>
      <c r="U931" s="100">
        <v>3.1884446535046057E-4</v>
      </c>
      <c r="W931" s="148">
        <v>14.518310207864808</v>
      </c>
      <c r="X931" s="149">
        <v>631.68234391507781</v>
      </c>
      <c r="Y931" s="149">
        <v>14.584435584881126</v>
      </c>
      <c r="Z931" s="149">
        <v>633.58490685294225</v>
      </c>
      <c r="AA931" s="149">
        <v>6.6125377016318154E-2</v>
      </c>
      <c r="AB931" s="149">
        <v>1.9025629378644453</v>
      </c>
      <c r="AD931" s="163">
        <f t="shared" si="84"/>
        <v>1451199.3384425656</v>
      </c>
      <c r="AE931" s="163">
        <f t="shared" si="89"/>
        <v>1457809.9735812596</v>
      </c>
      <c r="AF931" s="163">
        <f t="shared" si="85"/>
        <v>6610.6351386939505</v>
      </c>
      <c r="AH931" s="165">
        <f t="shared" si="86"/>
        <v>0</v>
      </c>
      <c r="AI931" s="165">
        <f t="shared" si="87"/>
        <v>1</v>
      </c>
      <c r="AJ931" s="165">
        <f t="shared" si="88"/>
        <v>1</v>
      </c>
    </row>
    <row r="932" spans="1:36" x14ac:dyDescent="0.25">
      <c r="A932" s="47">
        <v>927</v>
      </c>
      <c r="C932" s="100">
        <v>5.0352844966307254E-3</v>
      </c>
      <c r="D932" s="100">
        <v>1.2715919512874096E-2</v>
      </c>
      <c r="E932" s="100">
        <v>1.4591842322231319E-4</v>
      </c>
      <c r="F932" s="100">
        <v>0</v>
      </c>
      <c r="G932" s="100">
        <v>0.04</v>
      </c>
      <c r="H932" s="100">
        <v>3.7417663718882443E-2</v>
      </c>
      <c r="I932" s="100">
        <v>2.5496231708073913E-2</v>
      </c>
      <c r="J932" s="100">
        <v>7.1214038276825598E-3</v>
      </c>
      <c r="K932" s="100">
        <v>5.7682820038231775E-3</v>
      </c>
      <c r="L932" s="148">
        <v>92.438280187714923</v>
      </c>
      <c r="M932" s="148">
        <v>120</v>
      </c>
      <c r="N932" s="148">
        <v>548</v>
      </c>
      <c r="O932" s="148">
        <v>9132</v>
      </c>
      <c r="P932" s="148">
        <v>100</v>
      </c>
      <c r="Q932" s="148">
        <v>25</v>
      </c>
      <c r="R932" s="100">
        <v>0.73563535092581134</v>
      </c>
      <c r="S932" s="100">
        <v>3.9055484677229239E-2</v>
      </c>
      <c r="T932" s="100">
        <v>0.25416942893355754</v>
      </c>
      <c r="U932" s="100">
        <v>3.1751300222262156E-2</v>
      </c>
      <c r="W932" s="148">
        <v>15.728861746328873</v>
      </c>
      <c r="X932" s="149">
        <v>526.16294065839918</v>
      </c>
      <c r="Y932" s="149">
        <v>15.80146028782136</v>
      </c>
      <c r="Z932" s="149">
        <v>600.2578621175071</v>
      </c>
      <c r="AA932" s="149">
        <v>7.2598541492487456E-2</v>
      </c>
      <c r="AB932" s="149">
        <v>74.094921459107923</v>
      </c>
      <c r="AD932" s="163">
        <f t="shared" si="84"/>
        <v>1572360.011692229</v>
      </c>
      <c r="AE932" s="163">
        <f t="shared" si="89"/>
        <v>1579545.7709200184</v>
      </c>
      <c r="AF932" s="163">
        <f t="shared" si="85"/>
        <v>7185.7592277896374</v>
      </c>
      <c r="AH932" s="165">
        <f t="shared" si="86"/>
        <v>0</v>
      </c>
      <c r="AI932" s="165">
        <f t="shared" si="87"/>
        <v>1</v>
      </c>
      <c r="AJ932" s="165">
        <f t="shared" si="88"/>
        <v>1</v>
      </c>
    </row>
    <row r="933" spans="1:36" x14ac:dyDescent="0.25">
      <c r="A933" s="47">
        <v>928</v>
      </c>
      <c r="C933" s="100">
        <v>5.6950242149138575E-3</v>
      </c>
      <c r="D933" s="100">
        <v>1.3169791163430422E-2</v>
      </c>
      <c r="E933" s="100">
        <v>1.5641405394352322E-5</v>
      </c>
      <c r="F933" s="100">
        <v>0</v>
      </c>
      <c r="G933" s="100">
        <v>0.04</v>
      </c>
      <c r="H933" s="100">
        <v>3.7417663718882443E-2</v>
      </c>
      <c r="I933" s="100">
        <v>2.5496231708073913E-2</v>
      </c>
      <c r="J933" s="100">
        <v>7.1214038276825598E-3</v>
      </c>
      <c r="K933" s="100">
        <v>5.7682820038231775E-3</v>
      </c>
      <c r="L933" s="148">
        <v>92.438280187714923</v>
      </c>
      <c r="M933" s="148">
        <v>120</v>
      </c>
      <c r="N933" s="148">
        <v>548</v>
      </c>
      <c r="O933" s="148">
        <v>9132</v>
      </c>
      <c r="P933" s="148">
        <v>100</v>
      </c>
      <c r="Q933" s="148">
        <v>25</v>
      </c>
      <c r="R933" s="100">
        <v>0.73924943811275523</v>
      </c>
      <c r="S933" s="100">
        <v>8.12415528532443E-3</v>
      </c>
      <c r="T933" s="100">
        <v>0.86860953961431542</v>
      </c>
      <c r="U933" s="100">
        <v>3.9044495898003844E-4</v>
      </c>
      <c r="W933" s="148">
        <v>14.857853440566736</v>
      </c>
      <c r="X933" s="149">
        <v>467.7528871538845</v>
      </c>
      <c r="Y933" s="149">
        <v>14.889797263847081</v>
      </c>
      <c r="Z933" s="149">
        <v>606.92947604327344</v>
      </c>
      <c r="AA933" s="149">
        <v>3.1943823280345285E-2</v>
      </c>
      <c r="AB933" s="149">
        <v>139.17658888938894</v>
      </c>
      <c r="AD933" s="163">
        <f t="shared" si="84"/>
        <v>1485317.5911695196</v>
      </c>
      <c r="AE933" s="163">
        <f t="shared" si="89"/>
        <v>1488372.796908665</v>
      </c>
      <c r="AF933" s="163">
        <f t="shared" si="85"/>
        <v>3055.2057391451399</v>
      </c>
      <c r="AH933" s="165">
        <f t="shared" si="86"/>
        <v>0</v>
      </c>
      <c r="AI933" s="165">
        <f t="shared" si="87"/>
        <v>1</v>
      </c>
      <c r="AJ933" s="165">
        <f t="shared" si="88"/>
        <v>1</v>
      </c>
    </row>
    <row r="934" spans="1:36" x14ac:dyDescent="0.25">
      <c r="A934" s="47">
        <v>929</v>
      </c>
      <c r="C934" s="100">
        <v>8.4265388445590172E-3</v>
      </c>
      <c r="D934" s="100">
        <v>1.0693400639808878E-2</v>
      </c>
      <c r="E934" s="100">
        <v>8.0933715092113001E-4</v>
      </c>
      <c r="F934" s="100">
        <v>0</v>
      </c>
      <c r="G934" s="100">
        <v>0.04</v>
      </c>
      <c r="H934" s="100">
        <v>3.7417663718882443E-2</v>
      </c>
      <c r="I934" s="100">
        <v>2.5496231708073913E-2</v>
      </c>
      <c r="J934" s="100">
        <v>7.1214038276825598E-3</v>
      </c>
      <c r="K934" s="100">
        <v>5.7682820038231775E-3</v>
      </c>
      <c r="L934" s="148">
        <v>92.438280187714923</v>
      </c>
      <c r="M934" s="148">
        <v>120</v>
      </c>
      <c r="N934" s="148">
        <v>548</v>
      </c>
      <c r="O934" s="148">
        <v>9132</v>
      </c>
      <c r="P934" s="148">
        <v>100</v>
      </c>
      <c r="Q934" s="148">
        <v>25</v>
      </c>
      <c r="R934" s="100">
        <v>0.69817367945220188</v>
      </c>
      <c r="S934" s="100">
        <v>0.28289619651000492</v>
      </c>
      <c r="T934" s="100">
        <v>0.44900231849456396</v>
      </c>
      <c r="U934" s="100">
        <v>0.24364500447227555</v>
      </c>
      <c r="W934" s="148">
        <v>13.738509003932576</v>
      </c>
      <c r="X934" s="149">
        <v>524.0791984019769</v>
      </c>
      <c r="Y934" s="149">
        <v>13.754696115216873</v>
      </c>
      <c r="Z934" s="149">
        <v>616.66666665999651</v>
      </c>
      <c r="AA934" s="149">
        <v>1.6187111284297728E-2</v>
      </c>
      <c r="AB934" s="149">
        <v>92.587468258019612</v>
      </c>
      <c r="AD934" s="163">
        <f t="shared" si="84"/>
        <v>1373326.8211948557</v>
      </c>
      <c r="AE934" s="163">
        <f t="shared" si="89"/>
        <v>1374852.9448550274</v>
      </c>
      <c r="AF934" s="163">
        <f t="shared" si="85"/>
        <v>1526.1236601717533</v>
      </c>
      <c r="AH934" s="165">
        <f t="shared" si="86"/>
        <v>0</v>
      </c>
      <c r="AI934" s="165">
        <f t="shared" si="87"/>
        <v>1</v>
      </c>
      <c r="AJ934" s="165">
        <f t="shared" si="88"/>
        <v>1</v>
      </c>
    </row>
    <row r="935" spans="1:36" x14ac:dyDescent="0.25">
      <c r="A935" s="47">
        <v>930</v>
      </c>
      <c r="C935" s="100">
        <v>5.1601368659727016E-3</v>
      </c>
      <c r="D935" s="100">
        <v>1.1514963735891226E-2</v>
      </c>
      <c r="E935" s="100">
        <v>7.5241439151963997E-6</v>
      </c>
      <c r="F935" s="100">
        <v>0</v>
      </c>
      <c r="G935" s="100">
        <v>0.04</v>
      </c>
      <c r="H935" s="100">
        <v>3.7417663718882443E-2</v>
      </c>
      <c r="I935" s="100">
        <v>2.5496231708073913E-2</v>
      </c>
      <c r="J935" s="100">
        <v>7.1214038276825598E-3</v>
      </c>
      <c r="K935" s="100">
        <v>5.7682820038231775E-3</v>
      </c>
      <c r="L935" s="148">
        <v>92.438280187714923</v>
      </c>
      <c r="M935" s="148">
        <v>120</v>
      </c>
      <c r="N935" s="148">
        <v>548</v>
      </c>
      <c r="O935" s="148">
        <v>9132</v>
      </c>
      <c r="P935" s="148">
        <v>100</v>
      </c>
      <c r="Q935" s="148">
        <v>25</v>
      </c>
      <c r="R935" s="100">
        <v>0.70320377929897948</v>
      </c>
      <c r="S935" s="100">
        <v>0.1545400044613118</v>
      </c>
      <c r="T935" s="100">
        <v>0.94842437643575961</v>
      </c>
      <c r="U935" s="100">
        <v>0.96945069402158857</v>
      </c>
      <c r="W935" s="148">
        <v>14.518012598851834</v>
      </c>
      <c r="X935" s="149">
        <v>429.1935838337273</v>
      </c>
      <c r="Y935" s="149">
        <v>14.540660011086537</v>
      </c>
      <c r="Z935" s="149">
        <v>586.96982403478682</v>
      </c>
      <c r="AA935" s="149">
        <v>2.2647412234702458E-2</v>
      </c>
      <c r="AB935" s="149">
        <v>157.77624020105952</v>
      </c>
      <c r="AD935" s="163">
        <f t="shared" si="84"/>
        <v>1451372.0663013498</v>
      </c>
      <c r="AE935" s="163">
        <f t="shared" si="89"/>
        <v>1453479.0312846189</v>
      </c>
      <c r="AF935" s="163">
        <f t="shared" si="85"/>
        <v>2106.9649832691862</v>
      </c>
      <c r="AH935" s="165">
        <f t="shared" si="86"/>
        <v>0</v>
      </c>
      <c r="AI935" s="165">
        <f t="shared" si="87"/>
        <v>1</v>
      </c>
      <c r="AJ935" s="165">
        <f t="shared" si="88"/>
        <v>1</v>
      </c>
    </row>
    <row r="936" spans="1:36" x14ac:dyDescent="0.25">
      <c r="A936" s="47">
        <v>931</v>
      </c>
      <c r="C936" s="100">
        <v>6.3754418513063404E-3</v>
      </c>
      <c r="D936" s="100">
        <v>1.1592965323130922E-2</v>
      </c>
      <c r="E936" s="100">
        <v>5.2472464444563993E-4</v>
      </c>
      <c r="F936" s="100">
        <v>0</v>
      </c>
      <c r="G936" s="100">
        <v>0.04</v>
      </c>
      <c r="H936" s="100">
        <v>3.7417663718882443E-2</v>
      </c>
      <c r="I936" s="100">
        <v>2.5496231708073913E-2</v>
      </c>
      <c r="J936" s="100">
        <v>7.1214038276825598E-3</v>
      </c>
      <c r="K936" s="100">
        <v>5.7682820038231775E-3</v>
      </c>
      <c r="L936" s="148">
        <v>92.438280187714923</v>
      </c>
      <c r="M936" s="148">
        <v>120</v>
      </c>
      <c r="N936" s="148">
        <v>548</v>
      </c>
      <c r="O936" s="148">
        <v>9132</v>
      </c>
      <c r="P936" s="148">
        <v>100</v>
      </c>
      <c r="Q936" s="148">
        <v>25</v>
      </c>
      <c r="R936" s="100">
        <v>0.65895554512089638</v>
      </c>
      <c r="S936" s="100">
        <v>0.63642628817369995</v>
      </c>
      <c r="T936" s="100">
        <v>0.16264208172567429</v>
      </c>
      <c r="U936" s="100">
        <v>0.99998065194849639</v>
      </c>
      <c r="W936" s="148">
        <v>14.311418406939117</v>
      </c>
      <c r="X936" s="149">
        <v>523.95553024483343</v>
      </c>
      <c r="Y936" s="149">
        <v>14.348583320621213</v>
      </c>
      <c r="Z936" s="149">
        <v>622.61841188767937</v>
      </c>
      <c r="AA936" s="149">
        <v>3.7164913682095957E-2</v>
      </c>
      <c r="AB936" s="149">
        <v>98.662881642845946</v>
      </c>
      <c r="AD936" s="163">
        <f t="shared" si="84"/>
        <v>1430617.8851636669</v>
      </c>
      <c r="AE936" s="163">
        <f t="shared" si="89"/>
        <v>1434235.7136502336</v>
      </c>
      <c r="AF936" s="163">
        <f t="shared" si="85"/>
        <v>3617.8284865667497</v>
      </c>
      <c r="AH936" s="165">
        <f t="shared" si="86"/>
        <v>0</v>
      </c>
      <c r="AI936" s="165">
        <f t="shared" si="87"/>
        <v>1</v>
      </c>
      <c r="AJ936" s="165">
        <f t="shared" si="88"/>
        <v>1</v>
      </c>
    </row>
    <row r="937" spans="1:36" x14ac:dyDescent="0.25">
      <c r="A937" s="47">
        <v>932</v>
      </c>
      <c r="C937" s="100">
        <v>4.6515685444160296E-3</v>
      </c>
      <c r="D937" s="100">
        <v>1.0476128777652667E-2</v>
      </c>
      <c r="E937" s="100">
        <v>2.2256515441276825E-4</v>
      </c>
      <c r="F937" s="100">
        <v>0</v>
      </c>
      <c r="G937" s="100">
        <v>0.04</v>
      </c>
      <c r="H937" s="100">
        <v>3.7417663718882443E-2</v>
      </c>
      <c r="I937" s="100">
        <v>2.5496231708073913E-2</v>
      </c>
      <c r="J937" s="100">
        <v>7.1214038276825598E-3</v>
      </c>
      <c r="K937" s="100">
        <v>5.7682820038231775E-3</v>
      </c>
      <c r="L937" s="148">
        <v>92.438280187714923</v>
      </c>
      <c r="M937" s="148">
        <v>120</v>
      </c>
      <c r="N937" s="148">
        <v>548</v>
      </c>
      <c r="O937" s="148">
        <v>9132</v>
      </c>
      <c r="P937" s="148">
        <v>100</v>
      </c>
      <c r="Q937" s="148">
        <v>25</v>
      </c>
      <c r="R937" s="100">
        <v>0.57625309510402167</v>
      </c>
      <c r="S937" s="100">
        <v>0.69826242874499989</v>
      </c>
      <c r="T937" s="100">
        <v>6.7338488354538734E-2</v>
      </c>
      <c r="U937" s="100">
        <v>0.3071887663513011</v>
      </c>
      <c r="W937" s="148">
        <v>14.473679521999658</v>
      </c>
      <c r="X937" s="149">
        <v>478.2738510145067</v>
      </c>
      <c r="Y937" s="149">
        <v>14.525146714233127</v>
      </c>
      <c r="Z937" s="149">
        <v>599.29169879027756</v>
      </c>
      <c r="AA937" s="149">
        <v>5.146719223346885E-2</v>
      </c>
      <c r="AB937" s="149">
        <v>121.01784777577086</v>
      </c>
      <c r="AD937" s="163">
        <f t="shared" si="84"/>
        <v>1446889.6783489515</v>
      </c>
      <c r="AE937" s="163">
        <f t="shared" si="89"/>
        <v>1451915.3797245224</v>
      </c>
      <c r="AF937" s="163">
        <f t="shared" si="85"/>
        <v>5025.7013755711141</v>
      </c>
      <c r="AH937" s="165">
        <f t="shared" si="86"/>
        <v>0</v>
      </c>
      <c r="AI937" s="165">
        <f t="shared" si="87"/>
        <v>1</v>
      </c>
      <c r="AJ937" s="165">
        <f t="shared" si="88"/>
        <v>1</v>
      </c>
    </row>
    <row r="938" spans="1:36" x14ac:dyDescent="0.25">
      <c r="A938" s="47">
        <v>933</v>
      </c>
      <c r="C938" s="100">
        <v>6.7784875215922691E-3</v>
      </c>
      <c r="D938" s="100">
        <v>1.1438411727509638E-2</v>
      </c>
      <c r="E938" s="100">
        <v>4.4918414049464995E-5</v>
      </c>
      <c r="F938" s="100">
        <v>0</v>
      </c>
      <c r="G938" s="100">
        <v>0.04</v>
      </c>
      <c r="H938" s="100">
        <v>3.7417663718882443E-2</v>
      </c>
      <c r="I938" s="100">
        <v>2.5496231708073913E-2</v>
      </c>
      <c r="J938" s="100">
        <v>7.1214038276825598E-3</v>
      </c>
      <c r="K938" s="100">
        <v>5.7682820038231775E-3</v>
      </c>
      <c r="L938" s="148">
        <v>92.438280187714923</v>
      </c>
      <c r="M938" s="148">
        <v>120</v>
      </c>
      <c r="N938" s="148">
        <v>548</v>
      </c>
      <c r="O938" s="148">
        <v>9132</v>
      </c>
      <c r="P938" s="148">
        <v>100</v>
      </c>
      <c r="Q938" s="148">
        <v>25</v>
      </c>
      <c r="R938" s="100">
        <v>0.70718564042597865</v>
      </c>
      <c r="S938" s="100">
        <v>0.22081185155704994</v>
      </c>
      <c r="T938" s="100">
        <v>0.49360767722790133</v>
      </c>
      <c r="U938" s="100">
        <v>0.94599122336007335</v>
      </c>
      <c r="W938" s="148">
        <v>13.49814276472793</v>
      </c>
      <c r="X938" s="149">
        <v>475.02252033447297</v>
      </c>
      <c r="Y938" s="149">
        <v>13.524505315992633</v>
      </c>
      <c r="Z938" s="149">
        <v>595.2266771074469</v>
      </c>
      <c r="AA938" s="149">
        <v>2.6362551264702105E-2</v>
      </c>
      <c r="AB938" s="149">
        <v>120.20415677297393</v>
      </c>
      <c r="AD938" s="163">
        <f t="shared" si="84"/>
        <v>1349339.2539524585</v>
      </c>
      <c r="AE938" s="163">
        <f t="shared" si="89"/>
        <v>1351855.3049221558</v>
      </c>
      <c r="AF938" s="163">
        <f t="shared" si="85"/>
        <v>2516.0509696972367</v>
      </c>
      <c r="AH938" s="165">
        <f t="shared" si="86"/>
        <v>0</v>
      </c>
      <c r="AI938" s="165">
        <f t="shared" si="87"/>
        <v>1</v>
      </c>
      <c r="AJ938" s="165">
        <f t="shared" si="88"/>
        <v>1</v>
      </c>
    </row>
    <row r="939" spans="1:36" x14ac:dyDescent="0.25">
      <c r="A939" s="47">
        <v>934</v>
      </c>
      <c r="C939" s="100">
        <v>3.818207094187277E-3</v>
      </c>
      <c r="D939" s="100">
        <v>1.2623273461783935E-2</v>
      </c>
      <c r="E939" s="100">
        <v>3.5876569497601577E-5</v>
      </c>
      <c r="F939" s="100">
        <v>0</v>
      </c>
      <c r="G939" s="100">
        <v>0.04</v>
      </c>
      <c r="H939" s="100">
        <v>3.7417663718882443E-2</v>
      </c>
      <c r="I939" s="100">
        <v>2.5496231708073913E-2</v>
      </c>
      <c r="J939" s="100">
        <v>7.1214038276825598E-3</v>
      </c>
      <c r="K939" s="100">
        <v>5.7682820038231775E-3</v>
      </c>
      <c r="L939" s="148">
        <v>92.438280187714923</v>
      </c>
      <c r="M939" s="148">
        <v>120</v>
      </c>
      <c r="N939" s="148">
        <v>548</v>
      </c>
      <c r="O939" s="148">
        <v>9132</v>
      </c>
      <c r="P939" s="148">
        <v>100</v>
      </c>
      <c r="Q939" s="148">
        <v>25</v>
      </c>
      <c r="R939" s="100">
        <v>0.54125072566257371</v>
      </c>
      <c r="S939" s="100">
        <v>0.77000189398689933</v>
      </c>
      <c r="T939" s="100">
        <v>0.9088613120530401</v>
      </c>
      <c r="U939" s="100">
        <v>0.61445365069664115</v>
      </c>
      <c r="W939" s="148">
        <v>14.456861263818507</v>
      </c>
      <c r="X939" s="149">
        <v>598.13388411557492</v>
      </c>
      <c r="Y939" s="149">
        <v>14.506777183295483</v>
      </c>
      <c r="Z939" s="149">
        <v>644.71110388049158</v>
      </c>
      <c r="AA939" s="149">
        <v>4.9915919476976711E-2</v>
      </c>
      <c r="AB939" s="149">
        <v>46.577219764916663</v>
      </c>
      <c r="AD939" s="163">
        <f t="shared" si="84"/>
        <v>1445087.992497735</v>
      </c>
      <c r="AE939" s="163">
        <f t="shared" si="89"/>
        <v>1450033.0072256678</v>
      </c>
      <c r="AF939" s="163">
        <f t="shared" si="85"/>
        <v>4945.0147279327548</v>
      </c>
      <c r="AH939" s="165">
        <f t="shared" si="86"/>
        <v>0</v>
      </c>
      <c r="AI939" s="165">
        <f t="shared" si="87"/>
        <v>1</v>
      </c>
      <c r="AJ939" s="165">
        <f t="shared" si="88"/>
        <v>1</v>
      </c>
    </row>
    <row r="940" spans="1:36" x14ac:dyDescent="0.25">
      <c r="A940" s="47">
        <v>935</v>
      </c>
      <c r="C940" s="100">
        <v>3.8014518279370891E-3</v>
      </c>
      <c r="D940" s="100">
        <v>1.1020418214873668E-2</v>
      </c>
      <c r="E940" s="100">
        <v>3.39810432147017E-5</v>
      </c>
      <c r="F940" s="100">
        <v>0</v>
      </c>
      <c r="G940" s="100">
        <v>0.04</v>
      </c>
      <c r="H940" s="100">
        <v>3.7417663718882443E-2</v>
      </c>
      <c r="I940" s="100">
        <v>2.5496231708073913E-2</v>
      </c>
      <c r="J940" s="100">
        <v>7.1214038276825598E-3</v>
      </c>
      <c r="K940" s="100">
        <v>5.7682820038231775E-3</v>
      </c>
      <c r="L940" s="148">
        <v>92.438280187714923</v>
      </c>
      <c r="M940" s="148">
        <v>120</v>
      </c>
      <c r="N940" s="148">
        <v>548</v>
      </c>
      <c r="O940" s="148">
        <v>9132</v>
      </c>
      <c r="P940" s="148">
        <v>100</v>
      </c>
      <c r="Q940" s="148">
        <v>25</v>
      </c>
      <c r="R940" s="100">
        <v>0.65803058696218764</v>
      </c>
      <c r="S940" s="100">
        <v>0.98335193631428708</v>
      </c>
      <c r="T940" s="100">
        <v>0.12605990884898477</v>
      </c>
      <c r="U940" s="100">
        <v>0.87763787124450032</v>
      </c>
      <c r="W940" s="148">
        <v>14.465310242467144</v>
      </c>
      <c r="X940" s="149">
        <v>680.86510564682874</v>
      </c>
      <c r="Y940" s="149">
        <v>14.532092908377191</v>
      </c>
      <c r="Z940" s="149">
        <v>640.87283527479917</v>
      </c>
      <c r="AA940" s="149">
        <v>6.6782665910047001E-2</v>
      </c>
      <c r="AB940" s="149">
        <v>-39.992270372029566</v>
      </c>
      <c r="AD940" s="163">
        <f t="shared" si="84"/>
        <v>1445850.1591410674</v>
      </c>
      <c r="AE940" s="163">
        <f t="shared" si="89"/>
        <v>1452568.4180024443</v>
      </c>
      <c r="AF940" s="163">
        <f t="shared" si="85"/>
        <v>6718.2588613767293</v>
      </c>
      <c r="AH940" s="165">
        <f t="shared" si="86"/>
        <v>0</v>
      </c>
      <c r="AI940" s="165">
        <f t="shared" si="87"/>
        <v>1</v>
      </c>
      <c r="AJ940" s="165">
        <f t="shared" si="88"/>
        <v>1</v>
      </c>
    </row>
    <row r="941" spans="1:36" x14ac:dyDescent="0.25">
      <c r="A941" s="47">
        <v>936</v>
      </c>
      <c r="C941" s="100">
        <v>6.9673538449562811E-3</v>
      </c>
      <c r="D941" s="100">
        <v>1.2444987457641221E-2</v>
      </c>
      <c r="E941" s="100">
        <v>1.3209690559345955E-4</v>
      </c>
      <c r="F941" s="100">
        <v>0</v>
      </c>
      <c r="G941" s="100">
        <v>0.04</v>
      </c>
      <c r="H941" s="100">
        <v>3.7417663718882443E-2</v>
      </c>
      <c r="I941" s="100">
        <v>2.5496231708073913E-2</v>
      </c>
      <c r="J941" s="100">
        <v>7.1214038276825598E-3</v>
      </c>
      <c r="K941" s="100">
        <v>5.7682820038231775E-3</v>
      </c>
      <c r="L941" s="148">
        <v>92.438280187714923</v>
      </c>
      <c r="M941" s="148">
        <v>120</v>
      </c>
      <c r="N941" s="148">
        <v>548</v>
      </c>
      <c r="O941" s="148">
        <v>9132</v>
      </c>
      <c r="P941" s="148">
        <v>100</v>
      </c>
      <c r="Q941" s="148">
        <v>25</v>
      </c>
      <c r="R941" s="100">
        <v>0.52312158262502162</v>
      </c>
      <c r="S941" s="100">
        <v>0.89328845676166158</v>
      </c>
      <c r="T941" s="100">
        <v>0.17067422893909945</v>
      </c>
      <c r="U941" s="100">
        <v>0.32474799815605582</v>
      </c>
      <c r="W941" s="148">
        <v>14.53438316022836</v>
      </c>
      <c r="X941" s="149">
        <v>490.39841255133877</v>
      </c>
      <c r="Y941" s="149">
        <v>14.571511920346682</v>
      </c>
      <c r="Z941" s="149">
        <v>611.47021746881398</v>
      </c>
      <c r="AA941" s="149">
        <v>3.7128760118321225E-2</v>
      </c>
      <c r="AB941" s="149">
        <v>121.07180491747522</v>
      </c>
      <c r="AD941" s="163">
        <f t="shared" si="84"/>
        <v>1452947.9176102849</v>
      </c>
      <c r="AE941" s="163">
        <f t="shared" si="89"/>
        <v>1456539.7218171991</v>
      </c>
      <c r="AF941" s="163">
        <f t="shared" si="85"/>
        <v>3591.8042069146472</v>
      </c>
      <c r="AH941" s="165">
        <f t="shared" si="86"/>
        <v>0</v>
      </c>
      <c r="AI941" s="165">
        <f t="shared" si="87"/>
        <v>1</v>
      </c>
      <c r="AJ941" s="165">
        <f t="shared" si="88"/>
        <v>1</v>
      </c>
    </row>
    <row r="942" spans="1:36" x14ac:dyDescent="0.25">
      <c r="A942" s="47">
        <v>937</v>
      </c>
      <c r="C942" s="100">
        <v>6.8604895288496559E-3</v>
      </c>
      <c r="D942" s="100">
        <v>1.2590517487256814E-2</v>
      </c>
      <c r="E942" s="100">
        <v>2.6060966079910486E-4</v>
      </c>
      <c r="F942" s="100">
        <v>0</v>
      </c>
      <c r="G942" s="100">
        <v>0.04</v>
      </c>
      <c r="H942" s="100">
        <v>3.7417663718882443E-2</v>
      </c>
      <c r="I942" s="100">
        <v>2.5496231708073913E-2</v>
      </c>
      <c r="J942" s="100">
        <v>7.1214038276825598E-3</v>
      </c>
      <c r="K942" s="100">
        <v>5.7682820038231775E-3</v>
      </c>
      <c r="L942" s="148">
        <v>92.438280187714923</v>
      </c>
      <c r="M942" s="148">
        <v>120</v>
      </c>
      <c r="N942" s="148">
        <v>548</v>
      </c>
      <c r="O942" s="148">
        <v>9132</v>
      </c>
      <c r="P942" s="148">
        <v>100</v>
      </c>
      <c r="Q942" s="148">
        <v>25</v>
      </c>
      <c r="R942" s="100">
        <v>0.554754126842397</v>
      </c>
      <c r="S942" s="100">
        <v>0.94435490005129663</v>
      </c>
      <c r="T942" s="100">
        <v>3.2275443561853155E-2</v>
      </c>
      <c r="U942" s="100">
        <v>1.5880559614026339E-2</v>
      </c>
      <c r="W942" s="148">
        <v>14.919520861713918</v>
      </c>
      <c r="X942" s="149">
        <v>449.87338730068791</v>
      </c>
      <c r="Y942" s="149">
        <v>14.941165929476872</v>
      </c>
      <c r="Z942" s="149">
        <v>593.81938075154483</v>
      </c>
      <c r="AA942" s="149">
        <v>2.1645067762953829E-2</v>
      </c>
      <c r="AB942" s="149">
        <v>143.94599345085692</v>
      </c>
      <c r="AD942" s="163">
        <f t="shared" si="84"/>
        <v>1491502.2127840912</v>
      </c>
      <c r="AE942" s="163">
        <f t="shared" si="89"/>
        <v>1493522.7735669357</v>
      </c>
      <c r="AF942" s="163">
        <f t="shared" si="85"/>
        <v>2020.5607828445263</v>
      </c>
      <c r="AH942" s="165">
        <f t="shared" si="86"/>
        <v>0</v>
      </c>
      <c r="AI942" s="165">
        <f t="shared" si="87"/>
        <v>1</v>
      </c>
      <c r="AJ942" s="165">
        <f t="shared" si="88"/>
        <v>1</v>
      </c>
    </row>
    <row r="943" spans="1:36" x14ac:dyDescent="0.25">
      <c r="A943" s="47">
        <v>938</v>
      </c>
      <c r="C943" s="100">
        <v>5.2027647443689201E-3</v>
      </c>
      <c r="D943" s="100">
        <v>1.1312455558834849E-2</v>
      </c>
      <c r="E943" s="100">
        <v>1.2895014383085268E-4</v>
      </c>
      <c r="F943" s="100">
        <v>0</v>
      </c>
      <c r="G943" s="100">
        <v>0.04</v>
      </c>
      <c r="H943" s="100">
        <v>3.7417663718882443E-2</v>
      </c>
      <c r="I943" s="100">
        <v>2.5496231708073913E-2</v>
      </c>
      <c r="J943" s="100">
        <v>7.1214038276825598E-3</v>
      </c>
      <c r="K943" s="100">
        <v>5.7682820038231775E-3</v>
      </c>
      <c r="L943" s="148">
        <v>92.438280187714923</v>
      </c>
      <c r="M943" s="148">
        <v>120</v>
      </c>
      <c r="N943" s="148">
        <v>548</v>
      </c>
      <c r="O943" s="148">
        <v>9132</v>
      </c>
      <c r="P943" s="148">
        <v>100</v>
      </c>
      <c r="Q943" s="148">
        <v>25</v>
      </c>
      <c r="R943" s="100">
        <v>0.72529830709442045</v>
      </c>
      <c r="S943" s="100">
        <v>0.68629092300585526</v>
      </c>
      <c r="T943" s="100">
        <v>0.10642719038246523</v>
      </c>
      <c r="U943" s="100">
        <v>0.71910351717508325</v>
      </c>
      <c r="W943" s="148">
        <v>15.204822531273292</v>
      </c>
      <c r="X943" s="149">
        <v>475.94342165624658</v>
      </c>
      <c r="Y943" s="149">
        <v>15.242074905269678</v>
      </c>
      <c r="Z943" s="149">
        <v>593.36196035182309</v>
      </c>
      <c r="AA943" s="149">
        <v>3.7252373996386368E-2</v>
      </c>
      <c r="AB943" s="149">
        <v>117.4185386955765</v>
      </c>
      <c r="AD943" s="163">
        <f t="shared" si="84"/>
        <v>1520006.309705673</v>
      </c>
      <c r="AE943" s="163">
        <f t="shared" si="89"/>
        <v>1523614.128566616</v>
      </c>
      <c r="AF943" s="163">
        <f t="shared" si="85"/>
        <v>3607.8188609430604</v>
      </c>
      <c r="AH943" s="165">
        <f t="shared" si="86"/>
        <v>0</v>
      </c>
      <c r="AI943" s="165">
        <f t="shared" si="87"/>
        <v>1</v>
      </c>
      <c r="AJ943" s="165">
        <f t="shared" si="88"/>
        <v>1</v>
      </c>
    </row>
    <row r="944" spans="1:36" x14ac:dyDescent="0.25">
      <c r="A944" s="47">
        <v>939</v>
      </c>
      <c r="C944" s="100">
        <v>8.0326727628247108E-3</v>
      </c>
      <c r="D944" s="100">
        <v>1.1550559541858794E-2</v>
      </c>
      <c r="E944" s="100">
        <v>9.850560089874616E-5</v>
      </c>
      <c r="F944" s="100">
        <v>0</v>
      </c>
      <c r="G944" s="100">
        <v>0.04</v>
      </c>
      <c r="H944" s="100">
        <v>3.7417663718882443E-2</v>
      </c>
      <c r="I944" s="100">
        <v>2.5496231708073913E-2</v>
      </c>
      <c r="J944" s="100">
        <v>7.1214038276825598E-3</v>
      </c>
      <c r="K944" s="100">
        <v>5.7682820038231775E-3</v>
      </c>
      <c r="L944" s="148">
        <v>92.438280187714923</v>
      </c>
      <c r="M944" s="148">
        <v>120</v>
      </c>
      <c r="N944" s="148">
        <v>548</v>
      </c>
      <c r="O944" s="148">
        <v>9132</v>
      </c>
      <c r="P944" s="148">
        <v>100</v>
      </c>
      <c r="Q944" s="148">
        <v>25</v>
      </c>
      <c r="R944" s="100">
        <v>0.52365959084124869</v>
      </c>
      <c r="S944" s="100">
        <v>0.88723926842917045</v>
      </c>
      <c r="T944" s="100">
        <v>7.6386646292514029E-2</v>
      </c>
      <c r="U944" s="100">
        <v>5.9901880320941558E-5</v>
      </c>
      <c r="W944" s="148">
        <v>14.997521045176356</v>
      </c>
      <c r="X944" s="149">
        <v>555.64606609864177</v>
      </c>
      <c r="Y944" s="149">
        <v>15.053647834868359</v>
      </c>
      <c r="Z944" s="149">
        <v>623.10885234622663</v>
      </c>
      <c r="AA944" s="149">
        <v>5.6126789692003243E-2</v>
      </c>
      <c r="AB944" s="149">
        <v>67.462786247584859</v>
      </c>
      <c r="AD944" s="163">
        <f t="shared" si="84"/>
        <v>1499196.4584515369</v>
      </c>
      <c r="AE944" s="163">
        <f t="shared" si="89"/>
        <v>1504741.6746344897</v>
      </c>
      <c r="AF944" s="163">
        <f t="shared" si="85"/>
        <v>5545.2161829527395</v>
      </c>
      <c r="AH944" s="165">
        <f t="shared" si="86"/>
        <v>0</v>
      </c>
      <c r="AI944" s="165">
        <f t="shared" si="87"/>
        <v>1</v>
      </c>
      <c r="AJ944" s="165">
        <f t="shared" si="88"/>
        <v>1</v>
      </c>
    </row>
    <row r="945" spans="1:36" x14ac:dyDescent="0.25">
      <c r="A945" s="47">
        <v>940</v>
      </c>
      <c r="C945" s="100">
        <v>4.6156477808823333E-3</v>
      </c>
      <c r="D945" s="100">
        <v>1.4658695360090124E-2</v>
      </c>
      <c r="E945" s="100">
        <v>2.7838460926887798E-4</v>
      </c>
      <c r="F945" s="100">
        <v>0</v>
      </c>
      <c r="G945" s="100">
        <v>0.04</v>
      </c>
      <c r="H945" s="100">
        <v>3.7417663718882443E-2</v>
      </c>
      <c r="I945" s="100">
        <v>2.5496231708073913E-2</v>
      </c>
      <c r="J945" s="100">
        <v>7.1214038276825598E-3</v>
      </c>
      <c r="K945" s="100">
        <v>5.7682820038231775E-3</v>
      </c>
      <c r="L945" s="148">
        <v>92.438280187714923</v>
      </c>
      <c r="M945" s="148">
        <v>120</v>
      </c>
      <c r="N945" s="148">
        <v>548</v>
      </c>
      <c r="O945" s="148">
        <v>9132</v>
      </c>
      <c r="P945" s="148">
        <v>100</v>
      </c>
      <c r="Q945" s="148">
        <v>25</v>
      </c>
      <c r="R945" s="100">
        <v>0.38276044957468369</v>
      </c>
      <c r="S945" s="100">
        <v>3.4199845329687131E-2</v>
      </c>
      <c r="T945" s="100">
        <v>0.79124544018021747</v>
      </c>
      <c r="U945" s="100">
        <v>2.9017578890321012E-6</v>
      </c>
      <c r="W945" s="148">
        <v>15.316930141223686</v>
      </c>
      <c r="X945" s="149">
        <v>500.50024449668911</v>
      </c>
      <c r="Y945" s="149">
        <v>15.368162028441503</v>
      </c>
      <c r="Z945" s="149">
        <v>604.86724446163578</v>
      </c>
      <c r="AA945" s="149">
        <v>5.1231887217817018E-2</v>
      </c>
      <c r="AB945" s="149">
        <v>104.36699996494667</v>
      </c>
      <c r="AD945" s="163">
        <f t="shared" si="84"/>
        <v>1531192.5138778719</v>
      </c>
      <c r="AE945" s="163">
        <f t="shared" si="89"/>
        <v>1536211.3355996888</v>
      </c>
      <c r="AF945" s="163">
        <f t="shared" si="85"/>
        <v>5018.8217218167556</v>
      </c>
      <c r="AH945" s="165">
        <f t="shared" si="86"/>
        <v>0</v>
      </c>
      <c r="AI945" s="165">
        <f t="shared" si="87"/>
        <v>1</v>
      </c>
      <c r="AJ945" s="165">
        <f t="shared" si="88"/>
        <v>1</v>
      </c>
    </row>
    <row r="946" spans="1:36" x14ac:dyDescent="0.25">
      <c r="A946" s="47">
        <v>941</v>
      </c>
      <c r="C946" s="100">
        <v>5.9541545245159755E-3</v>
      </c>
      <c r="D946" s="100">
        <v>1.1785133570502038E-2</v>
      </c>
      <c r="E946" s="100">
        <v>2.046763099565506E-6</v>
      </c>
      <c r="F946" s="100">
        <v>0</v>
      </c>
      <c r="G946" s="100">
        <v>0.04</v>
      </c>
      <c r="H946" s="100">
        <v>3.7417663718882443E-2</v>
      </c>
      <c r="I946" s="100">
        <v>2.5496231708073913E-2</v>
      </c>
      <c r="J946" s="100">
        <v>7.1214038276825598E-3</v>
      </c>
      <c r="K946" s="100">
        <v>5.7682820038231775E-3</v>
      </c>
      <c r="L946" s="148">
        <v>92.438280187714923</v>
      </c>
      <c r="M946" s="148">
        <v>120</v>
      </c>
      <c r="N946" s="148">
        <v>548</v>
      </c>
      <c r="O946" s="148">
        <v>9132</v>
      </c>
      <c r="P946" s="148">
        <v>100</v>
      </c>
      <c r="Q946" s="148">
        <v>25</v>
      </c>
      <c r="R946" s="100">
        <v>0.58748894325112289</v>
      </c>
      <c r="S946" s="100">
        <v>0.67841243979788168</v>
      </c>
      <c r="T946" s="100">
        <v>5.4479871828408124E-3</v>
      </c>
      <c r="U946" s="100">
        <v>8.260548421526948E-4</v>
      </c>
      <c r="W946" s="148">
        <v>13.742572782627734</v>
      </c>
      <c r="X946" s="149">
        <v>513.19967567670074</v>
      </c>
      <c r="Y946" s="149">
        <v>13.777166631090271</v>
      </c>
      <c r="Z946" s="149">
        <v>608.01344096375738</v>
      </c>
      <c r="AA946" s="149">
        <v>3.4593848462536769E-2</v>
      </c>
      <c r="AB946" s="149">
        <v>94.81376528705664</v>
      </c>
      <c r="AD946" s="163">
        <f t="shared" si="84"/>
        <v>1373744.0785870969</v>
      </c>
      <c r="AE946" s="163">
        <f t="shared" si="89"/>
        <v>1377108.6496680633</v>
      </c>
      <c r="AF946" s="163">
        <f t="shared" si="85"/>
        <v>3364.5710809666207</v>
      </c>
      <c r="AH946" s="165">
        <f t="shared" si="86"/>
        <v>0</v>
      </c>
      <c r="AI946" s="165">
        <f t="shared" si="87"/>
        <v>1</v>
      </c>
      <c r="AJ946" s="165">
        <f t="shared" si="88"/>
        <v>1</v>
      </c>
    </row>
    <row r="947" spans="1:36" x14ac:dyDescent="0.25">
      <c r="A947" s="47">
        <v>942</v>
      </c>
      <c r="C947" s="100">
        <v>3.9795726136555108E-3</v>
      </c>
      <c r="D947" s="100">
        <v>9.9680556802918055E-3</v>
      </c>
      <c r="E947" s="100">
        <v>1.7347515529420043E-4</v>
      </c>
      <c r="F947" s="100">
        <v>0</v>
      </c>
      <c r="G947" s="100">
        <v>0.04</v>
      </c>
      <c r="H947" s="100">
        <v>3.7417663718882443E-2</v>
      </c>
      <c r="I947" s="100">
        <v>2.5496231708073913E-2</v>
      </c>
      <c r="J947" s="100">
        <v>7.1214038276825598E-3</v>
      </c>
      <c r="K947" s="100">
        <v>5.7682820038231775E-3</v>
      </c>
      <c r="L947" s="148">
        <v>92.438280187714923</v>
      </c>
      <c r="M947" s="148">
        <v>120</v>
      </c>
      <c r="N947" s="148">
        <v>548</v>
      </c>
      <c r="O947" s="148">
        <v>9132</v>
      </c>
      <c r="P947" s="148">
        <v>100</v>
      </c>
      <c r="Q947" s="148">
        <v>25</v>
      </c>
      <c r="R947" s="100">
        <v>0.70593936999044304</v>
      </c>
      <c r="S947" s="100">
        <v>0.49638116001217902</v>
      </c>
      <c r="T947" s="100">
        <v>7.7968623371240428E-2</v>
      </c>
      <c r="U947" s="100">
        <v>5.4119216729156278E-3</v>
      </c>
      <c r="W947" s="148">
        <v>14.795556291246902</v>
      </c>
      <c r="X947" s="149">
        <v>503.12524330413294</v>
      </c>
      <c r="Y947" s="149">
        <v>14.860723187352624</v>
      </c>
      <c r="Z947" s="149">
        <v>603.37469835811737</v>
      </c>
      <c r="AA947" s="149">
        <v>6.5166896105722572E-2</v>
      </c>
      <c r="AB947" s="149">
        <v>100.24945505398443</v>
      </c>
      <c r="AD947" s="163">
        <f t="shared" si="84"/>
        <v>1479052.503881386</v>
      </c>
      <c r="AE947" s="163">
        <f t="shared" si="89"/>
        <v>1485468.9440369043</v>
      </c>
      <c r="AF947" s="163">
        <f t="shared" si="85"/>
        <v>6416.4401555182731</v>
      </c>
      <c r="AH947" s="165">
        <f t="shared" si="86"/>
        <v>0</v>
      </c>
      <c r="AI947" s="165">
        <f t="shared" si="87"/>
        <v>1</v>
      </c>
      <c r="AJ947" s="165">
        <f t="shared" si="88"/>
        <v>1</v>
      </c>
    </row>
    <row r="948" spans="1:36" x14ac:dyDescent="0.25">
      <c r="A948" s="47">
        <v>943</v>
      </c>
      <c r="C948" s="100">
        <v>4.1787453681678662E-3</v>
      </c>
      <c r="D948" s="100">
        <v>8.5707790629915796E-3</v>
      </c>
      <c r="E948" s="100">
        <v>6.2178230548543093E-5</v>
      </c>
      <c r="F948" s="100">
        <v>0</v>
      </c>
      <c r="G948" s="100">
        <v>0.04</v>
      </c>
      <c r="H948" s="100">
        <v>3.7417663718882443E-2</v>
      </c>
      <c r="I948" s="100">
        <v>2.5496231708073913E-2</v>
      </c>
      <c r="J948" s="100">
        <v>7.1214038276825598E-3</v>
      </c>
      <c r="K948" s="100">
        <v>5.7682820038231775E-3</v>
      </c>
      <c r="L948" s="148">
        <v>92.438280187714923</v>
      </c>
      <c r="M948" s="148">
        <v>120</v>
      </c>
      <c r="N948" s="148">
        <v>548</v>
      </c>
      <c r="O948" s="148">
        <v>9132</v>
      </c>
      <c r="P948" s="148">
        <v>100</v>
      </c>
      <c r="Q948" s="148">
        <v>25</v>
      </c>
      <c r="R948" s="100">
        <v>0.73417242112351688</v>
      </c>
      <c r="S948" s="100">
        <v>0.95894855718889704</v>
      </c>
      <c r="T948" s="100">
        <v>0.99991032333859109</v>
      </c>
      <c r="U948" s="100">
        <v>0.87239426863377334</v>
      </c>
      <c r="W948" s="148">
        <v>14.290452724170391</v>
      </c>
      <c r="X948" s="149">
        <v>498.81667892171066</v>
      </c>
      <c r="Y948" s="149">
        <v>14.335228368980253</v>
      </c>
      <c r="Z948" s="149">
        <v>599.71144873704452</v>
      </c>
      <c r="AA948" s="149">
        <v>4.4775644809861959E-2</v>
      </c>
      <c r="AB948" s="149">
        <v>100.89476981533386</v>
      </c>
      <c r="AD948" s="163">
        <f t="shared" si="84"/>
        <v>1428546.4557381175</v>
      </c>
      <c r="AE948" s="163">
        <f t="shared" si="89"/>
        <v>1432923.1254492884</v>
      </c>
      <c r="AF948" s="163">
        <f t="shared" si="85"/>
        <v>4376.6697111708618</v>
      </c>
      <c r="AH948" s="165">
        <f t="shared" si="86"/>
        <v>0</v>
      </c>
      <c r="AI948" s="165">
        <f t="shared" si="87"/>
        <v>1</v>
      </c>
      <c r="AJ948" s="165">
        <f t="shared" si="88"/>
        <v>1</v>
      </c>
    </row>
    <row r="949" spans="1:36" x14ac:dyDescent="0.25">
      <c r="A949" s="47">
        <v>944</v>
      </c>
      <c r="C949" s="100">
        <v>6.865732133775726E-3</v>
      </c>
      <c r="D949" s="100">
        <v>1.2525438033641922E-2</v>
      </c>
      <c r="E949" s="100">
        <v>2.0350557898418664E-4</v>
      </c>
      <c r="F949" s="100">
        <v>0</v>
      </c>
      <c r="G949" s="100">
        <v>0.04</v>
      </c>
      <c r="H949" s="100">
        <v>3.7417663718882443E-2</v>
      </c>
      <c r="I949" s="100">
        <v>2.5496231708073913E-2</v>
      </c>
      <c r="J949" s="100">
        <v>7.1214038276825598E-3</v>
      </c>
      <c r="K949" s="100">
        <v>5.7682820038231775E-3</v>
      </c>
      <c r="L949" s="148">
        <v>92.438280187714923</v>
      </c>
      <c r="M949" s="148">
        <v>120</v>
      </c>
      <c r="N949" s="148">
        <v>548</v>
      </c>
      <c r="O949" s="148">
        <v>9132</v>
      </c>
      <c r="P949" s="148">
        <v>100</v>
      </c>
      <c r="Q949" s="148">
        <v>25</v>
      </c>
      <c r="R949" s="100">
        <v>0.70250047302974006</v>
      </c>
      <c r="S949" s="100">
        <v>0.38082259131396429</v>
      </c>
      <c r="T949" s="100">
        <v>0.99044620644516468</v>
      </c>
      <c r="U949" s="100">
        <v>1.2387868089437685E-3</v>
      </c>
      <c r="W949" s="148">
        <v>15.522216236302397</v>
      </c>
      <c r="X949" s="149">
        <v>461.76251979958181</v>
      </c>
      <c r="Y949" s="149">
        <v>15.553577751090208</v>
      </c>
      <c r="Z949" s="149">
        <v>611.74489181104684</v>
      </c>
      <c r="AA949" s="149">
        <v>3.1361514787811018E-2</v>
      </c>
      <c r="AB949" s="149">
        <v>149.98237201146503</v>
      </c>
      <c r="AD949" s="163">
        <f t="shared" si="84"/>
        <v>1551759.86111044</v>
      </c>
      <c r="AE949" s="163">
        <f t="shared" si="89"/>
        <v>1554746.0302172096</v>
      </c>
      <c r="AF949" s="163">
        <f t="shared" si="85"/>
        <v>2986.169106769637</v>
      </c>
      <c r="AH949" s="165">
        <f t="shared" si="86"/>
        <v>0</v>
      </c>
      <c r="AI949" s="165">
        <f t="shared" si="87"/>
        <v>1</v>
      </c>
      <c r="AJ949" s="165">
        <f t="shared" si="88"/>
        <v>1</v>
      </c>
    </row>
    <row r="950" spans="1:36" x14ac:dyDescent="0.25">
      <c r="A950" s="47">
        <v>945</v>
      </c>
      <c r="C950" s="100">
        <v>4.1874029564260562E-3</v>
      </c>
      <c r="D950" s="100">
        <v>8.500864312377971E-3</v>
      </c>
      <c r="E950" s="100">
        <v>8.2394025574861196E-5</v>
      </c>
      <c r="F950" s="100">
        <v>0</v>
      </c>
      <c r="G950" s="100">
        <v>0.04</v>
      </c>
      <c r="H950" s="100">
        <v>3.7417663718882443E-2</v>
      </c>
      <c r="I950" s="100">
        <v>2.5496231708073913E-2</v>
      </c>
      <c r="J950" s="100">
        <v>7.1214038276825598E-3</v>
      </c>
      <c r="K950" s="100">
        <v>5.7682820038231775E-3</v>
      </c>
      <c r="L950" s="148">
        <v>92.438280187714923</v>
      </c>
      <c r="M950" s="148">
        <v>120</v>
      </c>
      <c r="N950" s="148">
        <v>548</v>
      </c>
      <c r="O950" s="148">
        <v>9132</v>
      </c>
      <c r="P950" s="148">
        <v>100</v>
      </c>
      <c r="Q950" s="148">
        <v>25</v>
      </c>
      <c r="R950" s="100">
        <v>0.37315393233883004</v>
      </c>
      <c r="S950" s="100">
        <v>0.99823628763863326</v>
      </c>
      <c r="T950" s="100">
        <v>3.5445991707034875E-4</v>
      </c>
      <c r="U950" s="100">
        <v>1.3419759759084365E-2</v>
      </c>
      <c r="W950" s="148">
        <v>14.183379477957983</v>
      </c>
      <c r="X950" s="149">
        <v>494.13414291651668</v>
      </c>
      <c r="Y950" s="149">
        <v>14.21939339598331</v>
      </c>
      <c r="Z950" s="149">
        <v>592.85831460008069</v>
      </c>
      <c r="AA950" s="149">
        <v>3.6013918025327385E-2</v>
      </c>
      <c r="AB950" s="149">
        <v>98.724171683564009</v>
      </c>
      <c r="AD950" s="163">
        <f t="shared" si="84"/>
        <v>1417843.8136528819</v>
      </c>
      <c r="AE950" s="163">
        <f t="shared" si="89"/>
        <v>1421346.4812837311</v>
      </c>
      <c r="AF950" s="163">
        <f t="shared" si="85"/>
        <v>3502.6676308491742</v>
      </c>
      <c r="AH950" s="165">
        <f t="shared" si="86"/>
        <v>0</v>
      </c>
      <c r="AI950" s="165">
        <f t="shared" si="87"/>
        <v>1</v>
      </c>
      <c r="AJ950" s="165">
        <f t="shared" si="88"/>
        <v>1</v>
      </c>
    </row>
    <row r="951" spans="1:36" x14ac:dyDescent="0.25">
      <c r="A951" s="47">
        <v>946</v>
      </c>
      <c r="C951" s="100">
        <v>6.6130939389421606E-3</v>
      </c>
      <c r="D951" s="100">
        <v>1.4602079352217801E-2</v>
      </c>
      <c r="E951" s="100">
        <v>1.6526839489616751E-4</v>
      </c>
      <c r="F951" s="100">
        <v>0</v>
      </c>
      <c r="G951" s="100">
        <v>0.04</v>
      </c>
      <c r="H951" s="100">
        <v>3.7417663718882443E-2</v>
      </c>
      <c r="I951" s="100">
        <v>2.5496231708073913E-2</v>
      </c>
      <c r="J951" s="100">
        <v>7.1214038276825598E-3</v>
      </c>
      <c r="K951" s="100">
        <v>5.7682820038231775E-3</v>
      </c>
      <c r="L951" s="148">
        <v>92.438280187714923</v>
      </c>
      <c r="M951" s="148">
        <v>120</v>
      </c>
      <c r="N951" s="148">
        <v>548</v>
      </c>
      <c r="O951" s="148">
        <v>9132</v>
      </c>
      <c r="P951" s="148">
        <v>100</v>
      </c>
      <c r="Q951" s="148">
        <v>25</v>
      </c>
      <c r="R951" s="100">
        <v>0.70143509391610936</v>
      </c>
      <c r="S951" s="100">
        <v>0.29483707173124452</v>
      </c>
      <c r="T951" s="100">
        <v>0.90622545064970117</v>
      </c>
      <c r="U951" s="100">
        <v>4.0608500836044831E-3</v>
      </c>
      <c r="W951" s="148">
        <v>14.006847325674743</v>
      </c>
      <c r="X951" s="149">
        <v>472.85326656869177</v>
      </c>
      <c r="Y951" s="149">
        <v>14.038125330958344</v>
      </c>
      <c r="Z951" s="149">
        <v>603.91083107023485</v>
      </c>
      <c r="AA951" s="149">
        <v>3.1278005283601473E-2</v>
      </c>
      <c r="AB951" s="149">
        <v>131.05756450154308</v>
      </c>
      <c r="AD951" s="163">
        <f t="shared" si="84"/>
        <v>1400211.8793009056</v>
      </c>
      <c r="AE951" s="163">
        <f t="shared" si="89"/>
        <v>1403208.622264764</v>
      </c>
      <c r="AF951" s="163">
        <f t="shared" si="85"/>
        <v>2996.7429638586045</v>
      </c>
      <c r="AH951" s="165">
        <f t="shared" si="86"/>
        <v>0</v>
      </c>
      <c r="AI951" s="165">
        <f t="shared" si="87"/>
        <v>1</v>
      </c>
      <c r="AJ951" s="165">
        <f t="shared" si="88"/>
        <v>1</v>
      </c>
    </row>
    <row r="952" spans="1:36" x14ac:dyDescent="0.25">
      <c r="A952" s="47">
        <v>947</v>
      </c>
      <c r="C952" s="100">
        <v>4.8371801891015061E-3</v>
      </c>
      <c r="D952" s="100">
        <v>1.1846241579744898E-2</v>
      </c>
      <c r="E952" s="100">
        <v>2.7751809518969638E-5</v>
      </c>
      <c r="F952" s="100">
        <v>0</v>
      </c>
      <c r="G952" s="100">
        <v>0.04</v>
      </c>
      <c r="H952" s="100">
        <v>3.7417663718882443E-2</v>
      </c>
      <c r="I952" s="100">
        <v>2.5496231708073913E-2</v>
      </c>
      <c r="J952" s="100">
        <v>7.1214038276825598E-3</v>
      </c>
      <c r="K952" s="100">
        <v>5.7682820038231775E-3</v>
      </c>
      <c r="L952" s="148">
        <v>92.438280187714923</v>
      </c>
      <c r="M952" s="148">
        <v>120</v>
      </c>
      <c r="N952" s="148">
        <v>548</v>
      </c>
      <c r="O952" s="148">
        <v>9132</v>
      </c>
      <c r="P952" s="148">
        <v>100</v>
      </c>
      <c r="Q952" s="148">
        <v>25</v>
      </c>
      <c r="R952" s="100">
        <v>0.79238318596120094</v>
      </c>
      <c r="S952" s="100">
        <v>0.25891013644351668</v>
      </c>
      <c r="T952" s="100">
        <v>0.50195003359232349</v>
      </c>
      <c r="U952" s="100">
        <v>4.1514463823608145E-5</v>
      </c>
      <c r="W952" s="148">
        <v>15.316080151831901</v>
      </c>
      <c r="X952" s="149">
        <v>475.65380014483134</v>
      </c>
      <c r="Y952" s="149">
        <v>15.357442716026451</v>
      </c>
      <c r="Z952" s="149">
        <v>595.06834328352113</v>
      </c>
      <c r="AA952" s="149">
        <v>4.1362564194550089E-2</v>
      </c>
      <c r="AB952" s="149">
        <v>119.41454313868979</v>
      </c>
      <c r="AD952" s="163">
        <f t="shared" si="84"/>
        <v>1531132.3613830453</v>
      </c>
      <c r="AE952" s="163">
        <f t="shared" si="89"/>
        <v>1535149.2032593614</v>
      </c>
      <c r="AF952" s="163">
        <f t="shared" si="85"/>
        <v>4016.841876316319</v>
      </c>
      <c r="AH952" s="165">
        <f t="shared" si="86"/>
        <v>0</v>
      </c>
      <c r="AI952" s="165">
        <f t="shared" si="87"/>
        <v>1</v>
      </c>
      <c r="AJ952" s="165">
        <f t="shared" si="88"/>
        <v>1</v>
      </c>
    </row>
    <row r="953" spans="1:36" x14ac:dyDescent="0.25">
      <c r="A953" s="47">
        <v>948</v>
      </c>
      <c r="C953" s="100">
        <v>4.6965188296739921E-3</v>
      </c>
      <c r="D953" s="100">
        <v>1.2581119259288731E-2</v>
      </c>
      <c r="E953" s="100">
        <v>1.9404003639111878E-4</v>
      </c>
      <c r="F953" s="100">
        <v>0</v>
      </c>
      <c r="G953" s="100">
        <v>0.04</v>
      </c>
      <c r="H953" s="100">
        <v>3.7417663718882443E-2</v>
      </c>
      <c r="I953" s="100">
        <v>2.5496231708073913E-2</v>
      </c>
      <c r="J953" s="100">
        <v>7.1214038276825598E-3</v>
      </c>
      <c r="K953" s="100">
        <v>5.7682820038231775E-3</v>
      </c>
      <c r="L953" s="148">
        <v>92.438280187714923</v>
      </c>
      <c r="M953" s="148">
        <v>120</v>
      </c>
      <c r="N953" s="148">
        <v>548</v>
      </c>
      <c r="O953" s="148">
        <v>9132</v>
      </c>
      <c r="P953" s="148">
        <v>100</v>
      </c>
      <c r="Q953" s="148">
        <v>25</v>
      </c>
      <c r="R953" s="100">
        <v>0.55473770148246093</v>
      </c>
      <c r="S953" s="100">
        <v>0.70458054964717587</v>
      </c>
      <c r="T953" s="100">
        <v>0.99972195251002782</v>
      </c>
      <c r="U953" s="100">
        <v>0.30271666050957002</v>
      </c>
      <c r="W953" s="148">
        <v>13.593873144506134</v>
      </c>
      <c r="X953" s="149">
        <v>469.82489248952669</v>
      </c>
      <c r="Y953" s="149">
        <v>13.625389039109605</v>
      </c>
      <c r="Z953" s="149">
        <v>611.3069872741778</v>
      </c>
      <c r="AA953" s="149">
        <v>3.151589460347104E-2</v>
      </c>
      <c r="AB953" s="149">
        <v>141.48209478465111</v>
      </c>
      <c r="AD953" s="163">
        <f t="shared" si="84"/>
        <v>1358917.489558124</v>
      </c>
      <c r="AE953" s="163">
        <f t="shared" si="89"/>
        <v>1361927.5969236863</v>
      </c>
      <c r="AF953" s="163">
        <f t="shared" si="85"/>
        <v>3010.1073655624527</v>
      </c>
      <c r="AH953" s="165">
        <f t="shared" si="86"/>
        <v>0</v>
      </c>
      <c r="AI953" s="165">
        <f t="shared" si="87"/>
        <v>1</v>
      </c>
      <c r="AJ953" s="165">
        <f t="shared" si="88"/>
        <v>1</v>
      </c>
    </row>
    <row r="954" spans="1:36" x14ac:dyDescent="0.25">
      <c r="A954" s="47">
        <v>949</v>
      </c>
      <c r="C954" s="100">
        <v>5.2567272497169434E-3</v>
      </c>
      <c r="D954" s="100">
        <v>9.7176087103810933E-3</v>
      </c>
      <c r="E954" s="100">
        <v>1.914991522894427E-4</v>
      </c>
      <c r="F954" s="100">
        <v>0</v>
      </c>
      <c r="G954" s="100">
        <v>0.04</v>
      </c>
      <c r="H954" s="100">
        <v>3.7417663718882443E-2</v>
      </c>
      <c r="I954" s="100">
        <v>2.5496231708073913E-2</v>
      </c>
      <c r="J954" s="100">
        <v>7.1214038276825598E-3</v>
      </c>
      <c r="K954" s="100">
        <v>5.7682820038231775E-3</v>
      </c>
      <c r="L954" s="148">
        <v>92.438280187714923</v>
      </c>
      <c r="M954" s="148">
        <v>120</v>
      </c>
      <c r="N954" s="148">
        <v>548</v>
      </c>
      <c r="O954" s="148">
        <v>9132</v>
      </c>
      <c r="P954" s="148">
        <v>100</v>
      </c>
      <c r="Q954" s="148">
        <v>25</v>
      </c>
      <c r="R954" s="100">
        <v>0.86709516378466422</v>
      </c>
      <c r="S954" s="100">
        <v>0.77790407841142639</v>
      </c>
      <c r="T954" s="100">
        <v>0.95626949943907413</v>
      </c>
      <c r="U954" s="100">
        <v>3.2920427763128451E-2</v>
      </c>
      <c r="W954" s="148">
        <v>14.736693612984146</v>
      </c>
      <c r="X954" s="149">
        <v>611.6962959005574</v>
      </c>
      <c r="Y954" s="149">
        <v>14.787132831025813</v>
      </c>
      <c r="Z954" s="149">
        <v>612.20885463354693</v>
      </c>
      <c r="AA954" s="149">
        <v>5.0439218041667289E-2</v>
      </c>
      <c r="AB954" s="149">
        <v>0.51255873298953247</v>
      </c>
      <c r="AD954" s="163">
        <f t="shared" si="84"/>
        <v>1473057.6650025141</v>
      </c>
      <c r="AE954" s="163">
        <f t="shared" si="89"/>
        <v>1478101.0742479477</v>
      </c>
      <c r="AF954" s="163">
        <f t="shared" si="85"/>
        <v>5043.4092454337397</v>
      </c>
      <c r="AH954" s="165">
        <f t="shared" si="86"/>
        <v>0</v>
      </c>
      <c r="AI954" s="165">
        <f t="shared" si="87"/>
        <v>1</v>
      </c>
      <c r="AJ954" s="165">
        <f t="shared" si="88"/>
        <v>1</v>
      </c>
    </row>
    <row r="955" spans="1:36" x14ac:dyDescent="0.25">
      <c r="A955" s="47">
        <v>950</v>
      </c>
      <c r="C955" s="100">
        <v>4.3087493779652361E-3</v>
      </c>
      <c r="D955" s="100">
        <v>1.2231972170942629E-2</v>
      </c>
      <c r="E955" s="100">
        <v>1.1064704881214027E-4</v>
      </c>
      <c r="F955" s="100">
        <v>0</v>
      </c>
      <c r="G955" s="100">
        <v>0.04</v>
      </c>
      <c r="H955" s="100">
        <v>3.7417663718882443E-2</v>
      </c>
      <c r="I955" s="100">
        <v>2.5496231708073913E-2</v>
      </c>
      <c r="J955" s="100">
        <v>7.1214038276825598E-3</v>
      </c>
      <c r="K955" s="100">
        <v>5.7682820038231775E-3</v>
      </c>
      <c r="L955" s="148">
        <v>92.438280187714923</v>
      </c>
      <c r="M955" s="148">
        <v>120</v>
      </c>
      <c r="N955" s="148">
        <v>548</v>
      </c>
      <c r="O955" s="148">
        <v>9132</v>
      </c>
      <c r="P955" s="148">
        <v>100</v>
      </c>
      <c r="Q955" s="148">
        <v>25</v>
      </c>
      <c r="R955" s="100">
        <v>0.52840553278681091</v>
      </c>
      <c r="S955" s="100">
        <v>0.43931163086403469</v>
      </c>
      <c r="T955" s="100">
        <v>1.3495584984767987E-3</v>
      </c>
      <c r="U955" s="100">
        <v>1.2589549219164545E-5</v>
      </c>
      <c r="W955" s="148">
        <v>14.457138333262517</v>
      </c>
      <c r="X955" s="149">
        <v>655.95987716251386</v>
      </c>
      <c r="Y955" s="149">
        <v>14.51798112591562</v>
      </c>
      <c r="Z955" s="149">
        <v>637.29230963033228</v>
      </c>
      <c r="AA955" s="149">
        <v>6.0842792653103217E-2</v>
      </c>
      <c r="AB955" s="149">
        <v>-18.667567532181579</v>
      </c>
      <c r="AD955" s="163">
        <f t="shared" si="84"/>
        <v>1445057.8734490892</v>
      </c>
      <c r="AE955" s="163">
        <f t="shared" si="89"/>
        <v>1451160.8202819317</v>
      </c>
      <c r="AF955" s="163">
        <f t="shared" si="85"/>
        <v>6102.9468328425028</v>
      </c>
      <c r="AH955" s="165">
        <f t="shared" si="86"/>
        <v>0</v>
      </c>
      <c r="AI955" s="165">
        <f t="shared" si="87"/>
        <v>1</v>
      </c>
      <c r="AJ955" s="165">
        <f t="shared" si="88"/>
        <v>1</v>
      </c>
    </row>
    <row r="956" spans="1:36" x14ac:dyDescent="0.25">
      <c r="A956" s="47">
        <v>951</v>
      </c>
      <c r="C956" s="100">
        <v>6.7540264801890793E-3</v>
      </c>
      <c r="D956" s="100">
        <v>1.1185127073780951E-2</v>
      </c>
      <c r="E956" s="100">
        <v>8.8984866214003588E-5</v>
      </c>
      <c r="F956" s="100">
        <v>0</v>
      </c>
      <c r="G956" s="100">
        <v>0.04</v>
      </c>
      <c r="H956" s="100">
        <v>3.7417663718882443E-2</v>
      </c>
      <c r="I956" s="100">
        <v>2.5496231708073913E-2</v>
      </c>
      <c r="J956" s="100">
        <v>7.1214038276825598E-3</v>
      </c>
      <c r="K956" s="100">
        <v>5.7682820038231775E-3</v>
      </c>
      <c r="L956" s="148">
        <v>92.438280187714923</v>
      </c>
      <c r="M956" s="148">
        <v>120</v>
      </c>
      <c r="N956" s="148">
        <v>548</v>
      </c>
      <c r="O956" s="148">
        <v>9132</v>
      </c>
      <c r="P956" s="148">
        <v>100</v>
      </c>
      <c r="Q956" s="148">
        <v>25</v>
      </c>
      <c r="R956" s="100">
        <v>0.837455195942164</v>
      </c>
      <c r="S956" s="100">
        <v>0.67803333662874432</v>
      </c>
      <c r="T956" s="100">
        <v>8.8011314192212739E-2</v>
      </c>
      <c r="U956" s="100">
        <v>8.3053979047293836E-2</v>
      </c>
      <c r="W956" s="148">
        <v>15.030454923485019</v>
      </c>
      <c r="X956" s="149">
        <v>482.99208667667295</v>
      </c>
      <c r="Y956" s="149">
        <v>15.093532436831378</v>
      </c>
      <c r="Z956" s="149">
        <v>600.44739008410852</v>
      </c>
      <c r="AA956" s="149">
        <v>6.3077513346359027E-2</v>
      </c>
      <c r="AB956" s="149">
        <v>117.45530340743557</v>
      </c>
      <c r="AD956" s="163">
        <f t="shared" si="84"/>
        <v>1502562.5002618253</v>
      </c>
      <c r="AE956" s="163">
        <f t="shared" si="89"/>
        <v>1508752.7962930535</v>
      </c>
      <c r="AF956" s="163">
        <f t="shared" si="85"/>
        <v>6190.2960312284677</v>
      </c>
      <c r="AH956" s="165">
        <f t="shared" si="86"/>
        <v>0</v>
      </c>
      <c r="AI956" s="165">
        <f t="shared" si="87"/>
        <v>1</v>
      </c>
      <c r="AJ956" s="165">
        <f t="shared" si="88"/>
        <v>1</v>
      </c>
    </row>
    <row r="957" spans="1:36" x14ac:dyDescent="0.25">
      <c r="A957" s="47">
        <v>952</v>
      </c>
      <c r="C957" s="100">
        <v>6.844621290489683E-3</v>
      </c>
      <c r="D957" s="100">
        <v>1.188614682007505E-2</v>
      </c>
      <c r="E957" s="100">
        <v>4.8242255435737569E-4</v>
      </c>
      <c r="F957" s="100">
        <v>0</v>
      </c>
      <c r="G957" s="100">
        <v>0.04</v>
      </c>
      <c r="H957" s="100">
        <v>3.7417663718882443E-2</v>
      </c>
      <c r="I957" s="100">
        <v>2.5496231708073913E-2</v>
      </c>
      <c r="J957" s="100">
        <v>7.1214038276825598E-3</v>
      </c>
      <c r="K957" s="100">
        <v>5.7682820038231775E-3</v>
      </c>
      <c r="L957" s="148">
        <v>92.438280187714923</v>
      </c>
      <c r="M957" s="148">
        <v>120</v>
      </c>
      <c r="N957" s="148">
        <v>548</v>
      </c>
      <c r="O957" s="148">
        <v>9132</v>
      </c>
      <c r="P957" s="148">
        <v>100</v>
      </c>
      <c r="Q957" s="148">
        <v>25</v>
      </c>
      <c r="R957" s="100">
        <v>0.90133425651576937</v>
      </c>
      <c r="S957" s="100">
        <v>0.86640098891663175</v>
      </c>
      <c r="T957" s="100">
        <v>5.7932283368498025E-3</v>
      </c>
      <c r="U957" s="100">
        <v>0.89900707770793264</v>
      </c>
      <c r="W957" s="148">
        <v>14.502286676592735</v>
      </c>
      <c r="X957" s="149">
        <v>495.44833501246904</v>
      </c>
      <c r="Y957" s="149">
        <v>14.531558807241392</v>
      </c>
      <c r="Z957" s="149">
        <v>610.63959459571299</v>
      </c>
      <c r="AA957" s="149">
        <v>2.9272130648656969E-2</v>
      </c>
      <c r="AB957" s="149">
        <v>115.19125958324395</v>
      </c>
      <c r="AD957" s="163">
        <f t="shared" si="84"/>
        <v>1449733.2193242612</v>
      </c>
      <c r="AE957" s="163">
        <f t="shared" si="89"/>
        <v>1452545.2411295436</v>
      </c>
      <c r="AF957" s="163">
        <f t="shared" si="85"/>
        <v>2812.0218052824525</v>
      </c>
      <c r="AH957" s="165">
        <f t="shared" si="86"/>
        <v>0</v>
      </c>
      <c r="AI957" s="165">
        <f t="shared" si="87"/>
        <v>1</v>
      </c>
      <c r="AJ957" s="165">
        <f t="shared" si="88"/>
        <v>1</v>
      </c>
    </row>
    <row r="958" spans="1:36" x14ac:dyDescent="0.25">
      <c r="A958" s="47">
        <v>953</v>
      </c>
      <c r="C958" s="100">
        <v>4.5487595648847565E-3</v>
      </c>
      <c r="D958" s="100">
        <v>1.209467517977969E-2</v>
      </c>
      <c r="E958" s="100">
        <v>2.9431950581859656E-4</v>
      </c>
      <c r="F958" s="100">
        <v>0</v>
      </c>
      <c r="G958" s="100">
        <v>0.04</v>
      </c>
      <c r="H958" s="100">
        <v>3.7417663718882443E-2</v>
      </c>
      <c r="I958" s="100">
        <v>2.5496231708073913E-2</v>
      </c>
      <c r="J958" s="100">
        <v>7.1214038276825598E-3</v>
      </c>
      <c r="K958" s="100">
        <v>5.7682820038231775E-3</v>
      </c>
      <c r="L958" s="148">
        <v>92.438280187714923</v>
      </c>
      <c r="M958" s="148">
        <v>120</v>
      </c>
      <c r="N958" s="148">
        <v>548</v>
      </c>
      <c r="O958" s="148">
        <v>9132</v>
      </c>
      <c r="P958" s="148">
        <v>100</v>
      </c>
      <c r="Q958" s="148">
        <v>25</v>
      </c>
      <c r="R958" s="100">
        <v>0.60767270330606316</v>
      </c>
      <c r="S958" s="100">
        <v>1.3547058647879657E-3</v>
      </c>
      <c r="T958" s="100">
        <v>0.18142274154745802</v>
      </c>
      <c r="U958" s="100">
        <v>0.78936835360111124</v>
      </c>
      <c r="W958" s="148">
        <v>15.091062747871582</v>
      </c>
      <c r="X958" s="149">
        <v>577.49408290646033</v>
      </c>
      <c r="Y958" s="149">
        <v>15.139117223468777</v>
      </c>
      <c r="Z958" s="149">
        <v>631.79456284859657</v>
      </c>
      <c r="AA958" s="149">
        <v>4.8054475597194113E-2</v>
      </c>
      <c r="AB958" s="149">
        <v>54.300479942136235</v>
      </c>
      <c r="AD958" s="163">
        <f t="shared" si="84"/>
        <v>1508528.7807042517</v>
      </c>
      <c r="AE958" s="163">
        <f t="shared" si="89"/>
        <v>1513279.9277840292</v>
      </c>
      <c r="AF958" s="163">
        <f t="shared" si="85"/>
        <v>4751.1470797772754</v>
      </c>
      <c r="AH958" s="165">
        <f t="shared" si="86"/>
        <v>0</v>
      </c>
      <c r="AI958" s="165">
        <f t="shared" si="87"/>
        <v>1</v>
      </c>
      <c r="AJ958" s="165">
        <f t="shared" si="88"/>
        <v>1</v>
      </c>
    </row>
    <row r="959" spans="1:36" x14ac:dyDescent="0.25">
      <c r="A959" s="47">
        <v>954</v>
      </c>
      <c r="C959" s="100">
        <v>5.4570107431424208E-3</v>
      </c>
      <c r="D959" s="100">
        <v>1.1825461107477397E-2</v>
      </c>
      <c r="E959" s="100">
        <v>1.1814081120946682E-6</v>
      </c>
      <c r="F959" s="100">
        <v>0</v>
      </c>
      <c r="G959" s="100">
        <v>0.04</v>
      </c>
      <c r="H959" s="100">
        <v>3.7417663718882443E-2</v>
      </c>
      <c r="I959" s="100">
        <v>2.5496231708073913E-2</v>
      </c>
      <c r="J959" s="100">
        <v>7.1214038276825598E-3</v>
      </c>
      <c r="K959" s="100">
        <v>5.7682820038231775E-3</v>
      </c>
      <c r="L959" s="148">
        <v>92.438280187714923</v>
      </c>
      <c r="M959" s="148">
        <v>120</v>
      </c>
      <c r="N959" s="148">
        <v>548</v>
      </c>
      <c r="O959" s="148">
        <v>9132</v>
      </c>
      <c r="P959" s="148">
        <v>100</v>
      </c>
      <c r="Q959" s="148">
        <v>25</v>
      </c>
      <c r="R959" s="100">
        <v>0.44772946195906255</v>
      </c>
      <c r="S959" s="100">
        <v>0.85842329895310543</v>
      </c>
      <c r="T959" s="100">
        <v>1.0912433729182232E-3</v>
      </c>
      <c r="U959" s="100">
        <v>1.2061436781226696E-2</v>
      </c>
      <c r="W959" s="148">
        <v>14.768427564317133</v>
      </c>
      <c r="X959" s="149">
        <v>489.95303842729737</v>
      </c>
      <c r="Y959" s="149">
        <v>14.794090751724646</v>
      </c>
      <c r="Z959" s="149">
        <v>613.57547366846143</v>
      </c>
      <c r="AA959" s="149">
        <v>2.5663187407513277E-2</v>
      </c>
      <c r="AB959" s="149">
        <v>123.62243524116406</v>
      </c>
      <c r="AD959" s="163">
        <f t="shared" si="84"/>
        <v>1476352.803393286</v>
      </c>
      <c r="AE959" s="163">
        <f t="shared" si="89"/>
        <v>1478795.4996987961</v>
      </c>
      <c r="AF959" s="163">
        <f t="shared" si="85"/>
        <v>2442.6963055101637</v>
      </c>
      <c r="AH959" s="165">
        <f t="shared" si="86"/>
        <v>0</v>
      </c>
      <c r="AI959" s="165">
        <f t="shared" si="87"/>
        <v>1</v>
      </c>
      <c r="AJ959" s="165">
        <f t="shared" si="88"/>
        <v>1</v>
      </c>
    </row>
    <row r="960" spans="1:36" x14ac:dyDescent="0.25">
      <c r="A960" s="47">
        <v>955</v>
      </c>
      <c r="C960" s="100">
        <v>4.1448466924073968E-3</v>
      </c>
      <c r="D960" s="100">
        <v>1.1518128562251572E-2</v>
      </c>
      <c r="E960" s="100">
        <v>2.7270240024024339E-4</v>
      </c>
      <c r="F960" s="100">
        <v>0</v>
      </c>
      <c r="G960" s="100">
        <v>0.04</v>
      </c>
      <c r="H960" s="100">
        <v>3.7417663718882443E-2</v>
      </c>
      <c r="I960" s="100">
        <v>2.5496231708073913E-2</v>
      </c>
      <c r="J960" s="100">
        <v>7.1214038276825598E-3</v>
      </c>
      <c r="K960" s="100">
        <v>5.7682820038231775E-3</v>
      </c>
      <c r="L960" s="148">
        <v>92.438280187714923</v>
      </c>
      <c r="M960" s="148">
        <v>120</v>
      </c>
      <c r="N960" s="148">
        <v>548</v>
      </c>
      <c r="O960" s="148">
        <v>9132</v>
      </c>
      <c r="P960" s="148">
        <v>100</v>
      </c>
      <c r="Q960" s="148">
        <v>25</v>
      </c>
      <c r="R960" s="100">
        <v>0.759484751253651</v>
      </c>
      <c r="S960" s="100">
        <v>0.26552153950336638</v>
      </c>
      <c r="T960" s="100">
        <v>0.20399792157590549</v>
      </c>
      <c r="U960" s="100">
        <v>5.5645887603768332E-2</v>
      </c>
      <c r="W960" s="148">
        <v>15.215247092854248</v>
      </c>
      <c r="X960" s="149">
        <v>475.43845085031643</v>
      </c>
      <c r="Y960" s="149">
        <v>15.251673586459054</v>
      </c>
      <c r="Z960" s="149">
        <v>595.56075201263661</v>
      </c>
      <c r="AA960" s="149">
        <v>3.6426493604805543E-2</v>
      </c>
      <c r="AB960" s="149">
        <v>120.12230116232018</v>
      </c>
      <c r="AD960" s="163">
        <f t="shared" si="84"/>
        <v>1521049.2708345745</v>
      </c>
      <c r="AE960" s="163">
        <f t="shared" si="89"/>
        <v>1524571.797893893</v>
      </c>
      <c r="AF960" s="163">
        <f t="shared" si="85"/>
        <v>3522.527059318234</v>
      </c>
      <c r="AH960" s="165">
        <f t="shared" si="86"/>
        <v>0</v>
      </c>
      <c r="AI960" s="165">
        <f t="shared" si="87"/>
        <v>1</v>
      </c>
      <c r="AJ960" s="165">
        <f t="shared" si="88"/>
        <v>1</v>
      </c>
    </row>
    <row r="961" spans="1:36" x14ac:dyDescent="0.25">
      <c r="A961" s="47">
        <v>956</v>
      </c>
      <c r="C961" s="100">
        <v>4.9811498016167815E-3</v>
      </c>
      <c r="D961" s="100">
        <v>1.1563043081412983E-2</v>
      </c>
      <c r="E961" s="100">
        <v>3.8156789444844523E-5</v>
      </c>
      <c r="F961" s="100">
        <v>0</v>
      </c>
      <c r="G961" s="100">
        <v>0.04</v>
      </c>
      <c r="H961" s="100">
        <v>3.7417663718882443E-2</v>
      </c>
      <c r="I961" s="100">
        <v>2.5496231708073913E-2</v>
      </c>
      <c r="J961" s="100">
        <v>7.1214038276825598E-3</v>
      </c>
      <c r="K961" s="100">
        <v>5.7682820038231775E-3</v>
      </c>
      <c r="L961" s="148">
        <v>92.438280187714923</v>
      </c>
      <c r="M961" s="148">
        <v>120</v>
      </c>
      <c r="N961" s="148">
        <v>548</v>
      </c>
      <c r="O961" s="148">
        <v>9132</v>
      </c>
      <c r="P961" s="148">
        <v>100</v>
      </c>
      <c r="Q961" s="148">
        <v>25</v>
      </c>
      <c r="R961" s="100">
        <v>0.62550795634564749</v>
      </c>
      <c r="S961" s="100">
        <v>0.8305459087454875</v>
      </c>
      <c r="T961" s="100">
        <v>1.9127653466281029E-2</v>
      </c>
      <c r="U961" s="100">
        <v>0.98289654051856989</v>
      </c>
      <c r="W961" s="148">
        <v>14.969543412423924</v>
      </c>
      <c r="X961" s="149">
        <v>538.73057877813301</v>
      </c>
      <c r="Y961" s="149">
        <v>14.996920032355444</v>
      </c>
      <c r="Z961" s="149">
        <v>619.0956095679486</v>
      </c>
      <c r="AA961" s="149">
        <v>2.7376619931519741E-2</v>
      </c>
      <c r="AB961" s="149">
        <v>80.365030789815592</v>
      </c>
      <c r="AD961" s="163">
        <f t="shared" si="84"/>
        <v>1496415.6106636142</v>
      </c>
      <c r="AE961" s="163">
        <f t="shared" si="89"/>
        <v>1499072.9076259763</v>
      </c>
      <c r="AF961" s="163">
        <f t="shared" si="85"/>
        <v>2657.2969623621584</v>
      </c>
      <c r="AH961" s="165">
        <f t="shared" si="86"/>
        <v>0</v>
      </c>
      <c r="AI961" s="165">
        <f t="shared" si="87"/>
        <v>1</v>
      </c>
      <c r="AJ961" s="165">
        <f t="shared" si="88"/>
        <v>1</v>
      </c>
    </row>
    <row r="962" spans="1:36" x14ac:dyDescent="0.25">
      <c r="A962" s="47">
        <v>957</v>
      </c>
      <c r="C962" s="100">
        <v>6.5495761590641521E-3</v>
      </c>
      <c r="D962" s="100">
        <v>1.0468518973364926E-2</v>
      </c>
      <c r="E962" s="100">
        <v>1.1873475383552069E-5</v>
      </c>
      <c r="F962" s="100">
        <v>0</v>
      </c>
      <c r="G962" s="100">
        <v>0.04</v>
      </c>
      <c r="H962" s="100">
        <v>3.7417663718882443E-2</v>
      </c>
      <c r="I962" s="100">
        <v>2.5496231708073913E-2</v>
      </c>
      <c r="J962" s="100">
        <v>7.1214038276825598E-3</v>
      </c>
      <c r="K962" s="100">
        <v>5.7682820038231775E-3</v>
      </c>
      <c r="L962" s="148">
        <v>92.438280187714923</v>
      </c>
      <c r="M962" s="148">
        <v>120</v>
      </c>
      <c r="N962" s="148">
        <v>548</v>
      </c>
      <c r="O962" s="148">
        <v>9132</v>
      </c>
      <c r="P962" s="148">
        <v>100</v>
      </c>
      <c r="Q962" s="148">
        <v>25</v>
      </c>
      <c r="R962" s="100">
        <v>0.8037078641705373</v>
      </c>
      <c r="S962" s="100">
        <v>0.5096659707669744</v>
      </c>
      <c r="T962" s="100">
        <v>0.87508395419004237</v>
      </c>
      <c r="U962" s="100">
        <v>0.99878305181015681</v>
      </c>
      <c r="W962" s="148">
        <v>14.355407152734779</v>
      </c>
      <c r="X962" s="149">
        <v>564.07956586788794</v>
      </c>
      <c r="Y962" s="149">
        <v>14.396609556695838</v>
      </c>
      <c r="Z962" s="149">
        <v>641.93144318802263</v>
      </c>
      <c r="AA962" s="149">
        <v>4.1202403961058565E-2</v>
      </c>
      <c r="AB962" s="149">
        <v>77.85187732013469</v>
      </c>
      <c r="AD962" s="163">
        <f t="shared" si="84"/>
        <v>1434976.6357076101</v>
      </c>
      <c r="AE962" s="163">
        <f t="shared" si="89"/>
        <v>1439019.0242263956</v>
      </c>
      <c r="AF962" s="163">
        <f t="shared" si="85"/>
        <v>4042.3885187857213</v>
      </c>
      <c r="AH962" s="165">
        <f t="shared" si="86"/>
        <v>0</v>
      </c>
      <c r="AI962" s="165">
        <f t="shared" si="87"/>
        <v>1</v>
      </c>
      <c r="AJ962" s="165">
        <f t="shared" si="88"/>
        <v>1</v>
      </c>
    </row>
    <row r="963" spans="1:36" x14ac:dyDescent="0.25">
      <c r="A963" s="47">
        <v>958</v>
      </c>
      <c r="C963" s="100">
        <v>4.1723607147546755E-3</v>
      </c>
      <c r="D963" s="100">
        <v>9.3001908728498235E-3</v>
      </c>
      <c r="E963" s="100">
        <v>5.326953682160344E-5</v>
      </c>
      <c r="F963" s="100">
        <v>0</v>
      </c>
      <c r="G963" s="100">
        <v>0.04</v>
      </c>
      <c r="H963" s="100">
        <v>3.7417663718882443E-2</v>
      </c>
      <c r="I963" s="100">
        <v>2.5496231708073913E-2</v>
      </c>
      <c r="J963" s="100">
        <v>7.1214038276825598E-3</v>
      </c>
      <c r="K963" s="100">
        <v>5.7682820038231775E-3</v>
      </c>
      <c r="L963" s="148">
        <v>92.438280187714923</v>
      </c>
      <c r="M963" s="148">
        <v>120</v>
      </c>
      <c r="N963" s="148">
        <v>548</v>
      </c>
      <c r="O963" s="148">
        <v>9132</v>
      </c>
      <c r="P963" s="148">
        <v>100</v>
      </c>
      <c r="Q963" s="148">
        <v>25</v>
      </c>
      <c r="R963" s="100">
        <v>0.72679875514807768</v>
      </c>
      <c r="S963" s="100">
        <v>0.13876465557770745</v>
      </c>
      <c r="T963" s="100">
        <v>0.96117356873890247</v>
      </c>
      <c r="U963" s="100">
        <v>9.6554318196016092E-7</v>
      </c>
      <c r="W963" s="148">
        <v>14.400798141987728</v>
      </c>
      <c r="X963" s="149">
        <v>491.43647189427634</v>
      </c>
      <c r="Y963" s="149">
        <v>14.423383127615452</v>
      </c>
      <c r="Z963" s="149">
        <v>598.65466731979552</v>
      </c>
      <c r="AA963" s="149">
        <v>2.2584985627723597E-2</v>
      </c>
      <c r="AB963" s="149">
        <v>107.21819542551918</v>
      </c>
      <c r="AD963" s="163">
        <f t="shared" si="84"/>
        <v>1439588.3777268785</v>
      </c>
      <c r="AE963" s="163">
        <f t="shared" si="89"/>
        <v>1441739.6580942255</v>
      </c>
      <c r="AF963" s="163">
        <f t="shared" si="85"/>
        <v>2151.2803673468406</v>
      </c>
      <c r="AH963" s="165">
        <f t="shared" si="86"/>
        <v>0</v>
      </c>
      <c r="AI963" s="165">
        <f t="shared" si="87"/>
        <v>1</v>
      </c>
      <c r="AJ963" s="165">
        <f t="shared" si="88"/>
        <v>1</v>
      </c>
    </row>
    <row r="964" spans="1:36" x14ac:dyDescent="0.25">
      <c r="A964" s="47">
        <v>959</v>
      </c>
      <c r="C964" s="100">
        <v>5.7416472493768689E-3</v>
      </c>
      <c r="D964" s="100">
        <v>1.1325438369665007E-2</v>
      </c>
      <c r="E964" s="100">
        <v>2.5452544937343157E-5</v>
      </c>
      <c r="F964" s="100">
        <v>0</v>
      </c>
      <c r="G964" s="100">
        <v>0.04</v>
      </c>
      <c r="H964" s="100">
        <v>3.7417663718882443E-2</v>
      </c>
      <c r="I964" s="100">
        <v>2.5496231708073913E-2</v>
      </c>
      <c r="J964" s="100">
        <v>7.1214038276825598E-3</v>
      </c>
      <c r="K964" s="100">
        <v>5.7682820038231775E-3</v>
      </c>
      <c r="L964" s="148">
        <v>92.438280187714923</v>
      </c>
      <c r="M964" s="148">
        <v>120</v>
      </c>
      <c r="N964" s="148">
        <v>548</v>
      </c>
      <c r="O964" s="148">
        <v>9132</v>
      </c>
      <c r="P964" s="148">
        <v>100</v>
      </c>
      <c r="Q964" s="148">
        <v>25</v>
      </c>
      <c r="R964" s="100">
        <v>0.85425848228856427</v>
      </c>
      <c r="S964" s="100">
        <v>0.45718463401992637</v>
      </c>
      <c r="T964" s="100">
        <v>0.79598501195699045</v>
      </c>
      <c r="U964" s="100">
        <v>1.6567553975608357E-2</v>
      </c>
      <c r="W964" s="148">
        <v>14.785893854124241</v>
      </c>
      <c r="X964" s="149">
        <v>438.71549072359119</v>
      </c>
      <c r="Y964" s="149">
        <v>14.819267714994588</v>
      </c>
      <c r="Z964" s="149">
        <v>588.5147557475633</v>
      </c>
      <c r="AA964" s="149">
        <v>3.3373860870346661E-2</v>
      </c>
      <c r="AB964" s="149">
        <v>149.79926502397211</v>
      </c>
      <c r="AD964" s="163">
        <f t="shared" si="84"/>
        <v>1478150.6699217006</v>
      </c>
      <c r="AE964" s="163">
        <f t="shared" si="89"/>
        <v>1481338.2567437112</v>
      </c>
      <c r="AF964" s="163">
        <f t="shared" si="85"/>
        <v>3187.586822010694</v>
      </c>
      <c r="AH964" s="165">
        <f t="shared" si="86"/>
        <v>0</v>
      </c>
      <c r="AI964" s="165">
        <f t="shared" si="87"/>
        <v>1</v>
      </c>
      <c r="AJ964" s="165">
        <f t="shared" si="88"/>
        <v>1</v>
      </c>
    </row>
    <row r="965" spans="1:36" x14ac:dyDescent="0.25">
      <c r="A965" s="47">
        <v>960</v>
      </c>
      <c r="C965" s="100">
        <v>5.3110330889030331E-3</v>
      </c>
      <c r="D965" s="100">
        <v>1.4908938041576225E-2</v>
      </c>
      <c r="E965" s="100">
        <v>3.9498072966415165E-4</v>
      </c>
      <c r="F965" s="100">
        <v>0</v>
      </c>
      <c r="G965" s="100">
        <v>0.04</v>
      </c>
      <c r="H965" s="100">
        <v>3.7417663718882443E-2</v>
      </c>
      <c r="I965" s="100">
        <v>2.5496231708073913E-2</v>
      </c>
      <c r="J965" s="100">
        <v>7.1214038276825598E-3</v>
      </c>
      <c r="K965" s="100">
        <v>5.7682820038231775E-3</v>
      </c>
      <c r="L965" s="148">
        <v>92.438280187714923</v>
      </c>
      <c r="M965" s="148">
        <v>120</v>
      </c>
      <c r="N965" s="148">
        <v>548</v>
      </c>
      <c r="O965" s="148">
        <v>9132</v>
      </c>
      <c r="P965" s="148">
        <v>100</v>
      </c>
      <c r="Q965" s="148">
        <v>25</v>
      </c>
      <c r="R965" s="100">
        <v>0.56984077931137667</v>
      </c>
      <c r="S965" s="100">
        <v>0.88762815718984778</v>
      </c>
      <c r="T965" s="100">
        <v>0.49591178363825617</v>
      </c>
      <c r="U965" s="100">
        <v>0.56776031743493993</v>
      </c>
      <c r="W965" s="148">
        <v>14.37812257833413</v>
      </c>
      <c r="X965" s="149">
        <v>549.12486880371694</v>
      </c>
      <c r="Y965" s="149">
        <v>14.420359248517716</v>
      </c>
      <c r="Z965" s="149">
        <v>615.58804237274717</v>
      </c>
      <c r="AA965" s="149">
        <v>4.22366701835859E-2</v>
      </c>
      <c r="AB965" s="149">
        <v>66.463173569030232</v>
      </c>
      <c r="AD965" s="163">
        <f t="shared" si="84"/>
        <v>1437263.1329646094</v>
      </c>
      <c r="AE965" s="163">
        <f t="shared" si="89"/>
        <v>1441420.3368093988</v>
      </c>
      <c r="AF965" s="163">
        <f t="shared" si="85"/>
        <v>4157.2038447895602</v>
      </c>
      <c r="AH965" s="165">
        <f t="shared" si="86"/>
        <v>0</v>
      </c>
      <c r="AI965" s="165">
        <f t="shared" si="87"/>
        <v>1</v>
      </c>
      <c r="AJ965" s="165">
        <f t="shared" si="88"/>
        <v>1</v>
      </c>
    </row>
    <row r="966" spans="1:36" x14ac:dyDescent="0.25">
      <c r="A966" s="47">
        <v>961</v>
      </c>
      <c r="C966" s="100">
        <v>4.8421511136769197E-3</v>
      </c>
      <c r="D966" s="100">
        <v>1.1233370507780643E-2</v>
      </c>
      <c r="E966" s="100">
        <v>4.5635055981374517E-4</v>
      </c>
      <c r="F966" s="100">
        <v>0</v>
      </c>
      <c r="G966" s="100">
        <v>0.04</v>
      </c>
      <c r="H966" s="100">
        <v>3.7417663718882443E-2</v>
      </c>
      <c r="I966" s="100">
        <v>2.5496231708073913E-2</v>
      </c>
      <c r="J966" s="100">
        <v>7.1214038276825598E-3</v>
      </c>
      <c r="K966" s="100">
        <v>5.7682820038231775E-3</v>
      </c>
      <c r="L966" s="148">
        <v>92.438280187714923</v>
      </c>
      <c r="M966" s="148">
        <v>120</v>
      </c>
      <c r="N966" s="148">
        <v>548</v>
      </c>
      <c r="O966" s="148">
        <v>9132</v>
      </c>
      <c r="P966" s="148">
        <v>100</v>
      </c>
      <c r="Q966" s="148">
        <v>25</v>
      </c>
      <c r="R966" s="100">
        <v>0.73974830801357383</v>
      </c>
      <c r="S966" s="100">
        <v>9.5632654918079239E-3</v>
      </c>
      <c r="T966" s="100">
        <v>2.8125177947178697E-3</v>
      </c>
      <c r="U966" s="100">
        <v>0.90018240605184596</v>
      </c>
      <c r="W966" s="148">
        <v>14.678843770045498</v>
      </c>
      <c r="X966" s="149">
        <v>560.16914662123634</v>
      </c>
      <c r="Y966" s="149">
        <v>14.716565779737065</v>
      </c>
      <c r="Z966" s="149">
        <v>652.34098635824228</v>
      </c>
      <c r="AA966" s="149">
        <v>3.7722009691567138E-2</v>
      </c>
      <c r="AB966" s="149">
        <v>92.171839737005939</v>
      </c>
      <c r="AD966" s="163">
        <f t="shared" ref="AD966:AD1005" si="90">W966*cRatio-X966</f>
        <v>1467324.2078579287</v>
      </c>
      <c r="AE966" s="163">
        <f t="shared" si="89"/>
        <v>1471004.2369873482</v>
      </c>
      <c r="AF966" s="163">
        <f t="shared" si="85"/>
        <v>3680.0291294197077</v>
      </c>
      <c r="AH966" s="165">
        <f t="shared" si="86"/>
        <v>0</v>
      </c>
      <c r="AI966" s="165">
        <f t="shared" si="87"/>
        <v>1</v>
      </c>
      <c r="AJ966" s="165">
        <f t="shared" si="88"/>
        <v>1</v>
      </c>
    </row>
    <row r="967" spans="1:36" x14ac:dyDescent="0.25">
      <c r="A967" s="47">
        <v>962</v>
      </c>
      <c r="C967" s="100">
        <v>5.2056305262064206E-3</v>
      </c>
      <c r="D967" s="100">
        <v>1.3354697114354441E-2</v>
      </c>
      <c r="E967" s="100">
        <v>5.341342731692334E-5</v>
      </c>
      <c r="F967" s="100">
        <v>0</v>
      </c>
      <c r="G967" s="100">
        <v>0.04</v>
      </c>
      <c r="H967" s="100">
        <v>3.7417663718882443E-2</v>
      </c>
      <c r="I967" s="100">
        <v>2.5496231708073913E-2</v>
      </c>
      <c r="J967" s="100">
        <v>7.1214038276825598E-3</v>
      </c>
      <c r="K967" s="100">
        <v>5.7682820038231775E-3</v>
      </c>
      <c r="L967" s="148">
        <v>92.438280187714923</v>
      </c>
      <c r="M967" s="148">
        <v>120</v>
      </c>
      <c r="N967" s="148">
        <v>548</v>
      </c>
      <c r="O967" s="148">
        <v>9132</v>
      </c>
      <c r="P967" s="148">
        <v>100</v>
      </c>
      <c r="Q967" s="148">
        <v>25</v>
      </c>
      <c r="R967" s="100">
        <v>0.74270832928471231</v>
      </c>
      <c r="S967" s="100">
        <v>0.57415479696578131</v>
      </c>
      <c r="T967" s="100">
        <v>0.19176135909607447</v>
      </c>
      <c r="U967" s="100">
        <v>0.70550291237181206</v>
      </c>
      <c r="W967" s="148">
        <v>14.937769065390293</v>
      </c>
      <c r="X967" s="149">
        <v>517.96109068133387</v>
      </c>
      <c r="Y967" s="149">
        <v>14.970925314294265</v>
      </c>
      <c r="Z967" s="149">
        <v>620.25422141178944</v>
      </c>
      <c r="AA967" s="149">
        <v>3.3156248903971175E-2</v>
      </c>
      <c r="AB967" s="149">
        <v>102.29313073045557</v>
      </c>
      <c r="AD967" s="163">
        <f t="shared" si="90"/>
        <v>1493258.9454483481</v>
      </c>
      <c r="AE967" s="163">
        <f t="shared" si="89"/>
        <v>1496472.2772080146</v>
      </c>
      <c r="AF967" s="163">
        <f t="shared" ref="AF967:AF1005" si="91">AA967*cRatio-AB967</f>
        <v>3213.3317596666616</v>
      </c>
      <c r="AH967" s="165">
        <f t="shared" ref="AH967:AH1005" si="92">IF(MAX(AD967:AE967)=AD967,1,0)</f>
        <v>0</v>
      </c>
      <c r="AI967" s="165">
        <f t="shared" ref="AI967:AI1005" si="93">IF(MAX(AD967:AE967)=AE967,1,0)</f>
        <v>1</v>
      </c>
      <c r="AJ967" s="165">
        <f t="shared" ref="AJ967:AJ1005" si="94">IF(AF967&gt;0,1,0)</f>
        <v>1</v>
      </c>
    </row>
    <row r="968" spans="1:36" x14ac:dyDescent="0.25">
      <c r="A968" s="47">
        <v>963</v>
      </c>
      <c r="C968" s="100">
        <v>6.7085657614354144E-3</v>
      </c>
      <c r="D968" s="100">
        <v>1.0755699125860937E-2</v>
      </c>
      <c r="E968" s="100">
        <v>6.9626330901992629E-5</v>
      </c>
      <c r="F968" s="100">
        <v>0</v>
      </c>
      <c r="G968" s="100">
        <v>0.04</v>
      </c>
      <c r="H968" s="100">
        <v>3.7417663718882443E-2</v>
      </c>
      <c r="I968" s="100">
        <v>2.5496231708073913E-2</v>
      </c>
      <c r="J968" s="100">
        <v>7.1214038276825598E-3</v>
      </c>
      <c r="K968" s="100">
        <v>5.7682820038231775E-3</v>
      </c>
      <c r="L968" s="148">
        <v>92.438280187714923</v>
      </c>
      <c r="M968" s="148">
        <v>120</v>
      </c>
      <c r="N968" s="148">
        <v>548</v>
      </c>
      <c r="O968" s="148">
        <v>9132</v>
      </c>
      <c r="P968" s="148">
        <v>100</v>
      </c>
      <c r="Q968" s="148">
        <v>25</v>
      </c>
      <c r="R968" s="100">
        <v>0.69125619211614997</v>
      </c>
      <c r="S968" s="100">
        <v>7.3306687396044401E-2</v>
      </c>
      <c r="T968" s="100">
        <v>5.1623246473517619E-2</v>
      </c>
      <c r="U968" s="100">
        <v>0.22165268684455786</v>
      </c>
      <c r="W968" s="148">
        <v>14.889338219192974</v>
      </c>
      <c r="X968" s="149">
        <v>484.11365213495537</v>
      </c>
      <c r="Y968" s="149">
        <v>14.934644309042261</v>
      </c>
      <c r="Z968" s="149">
        <v>612.17582429739934</v>
      </c>
      <c r="AA968" s="149">
        <v>4.530608984928719E-2</v>
      </c>
      <c r="AB968" s="149">
        <v>128.06217216244397</v>
      </c>
      <c r="AD968" s="163">
        <f t="shared" si="90"/>
        <v>1488449.7082671623</v>
      </c>
      <c r="AE968" s="163">
        <f t="shared" si="89"/>
        <v>1492852.2550799288</v>
      </c>
      <c r="AF968" s="163">
        <f t="shared" si="91"/>
        <v>4402.5468127662753</v>
      </c>
      <c r="AH968" s="165">
        <f t="shared" si="92"/>
        <v>0</v>
      </c>
      <c r="AI968" s="165">
        <f t="shared" si="93"/>
        <v>1</v>
      </c>
      <c r="AJ968" s="165">
        <f t="shared" si="94"/>
        <v>1</v>
      </c>
    </row>
    <row r="969" spans="1:36" x14ac:dyDescent="0.25">
      <c r="A969" s="47">
        <v>964</v>
      </c>
      <c r="C969" s="100">
        <v>7.0876971215942941E-3</v>
      </c>
      <c r="D969" s="100">
        <v>1.1819350897220082E-2</v>
      </c>
      <c r="E969" s="100">
        <v>4.5041000177255771E-5</v>
      </c>
      <c r="F969" s="100">
        <v>0</v>
      </c>
      <c r="G969" s="100">
        <v>0.04</v>
      </c>
      <c r="H969" s="100">
        <v>3.7417663718882443E-2</v>
      </c>
      <c r="I969" s="100">
        <v>2.5496231708073913E-2</v>
      </c>
      <c r="J969" s="100">
        <v>7.1214038276825598E-3</v>
      </c>
      <c r="K969" s="100">
        <v>5.7682820038231775E-3</v>
      </c>
      <c r="L969" s="148">
        <v>92.438280187714923</v>
      </c>
      <c r="M969" s="148">
        <v>120</v>
      </c>
      <c r="N969" s="148">
        <v>548</v>
      </c>
      <c r="O969" s="148">
        <v>9132</v>
      </c>
      <c r="P969" s="148">
        <v>100</v>
      </c>
      <c r="Q969" s="148">
        <v>25</v>
      </c>
      <c r="R969" s="100">
        <v>0.87689910563704054</v>
      </c>
      <c r="S969" s="100">
        <v>0.33657041057377507</v>
      </c>
      <c r="T969" s="100">
        <v>0.93229003494861573</v>
      </c>
      <c r="U969" s="100">
        <v>7.2897611536324E-2</v>
      </c>
      <c r="W969" s="148">
        <v>14.352960310111953</v>
      </c>
      <c r="X969" s="149">
        <v>487.27016836491288</v>
      </c>
      <c r="Y969" s="149">
        <v>14.399867923443958</v>
      </c>
      <c r="Z969" s="149">
        <v>601.69878252444198</v>
      </c>
      <c r="AA969" s="149">
        <v>4.6907613332004772E-2</v>
      </c>
      <c r="AB969" s="149">
        <v>114.4286141595291</v>
      </c>
      <c r="AD969" s="163">
        <f t="shared" si="90"/>
        <v>1434808.7608428304</v>
      </c>
      <c r="AE969" s="163">
        <f t="shared" si="89"/>
        <v>1439385.0935618714</v>
      </c>
      <c r="AF969" s="163">
        <f t="shared" si="91"/>
        <v>4576.3327190409482</v>
      </c>
      <c r="AH969" s="165">
        <f t="shared" si="92"/>
        <v>0</v>
      </c>
      <c r="AI969" s="165">
        <f t="shared" si="93"/>
        <v>1</v>
      </c>
      <c r="AJ969" s="165">
        <f t="shared" si="94"/>
        <v>1</v>
      </c>
    </row>
    <row r="970" spans="1:36" x14ac:dyDescent="0.25">
      <c r="A970" s="47">
        <v>965</v>
      </c>
      <c r="C970" s="100">
        <v>4.903987878986096E-3</v>
      </c>
      <c r="D970" s="100">
        <v>9.8202563557398519E-3</v>
      </c>
      <c r="E970" s="100">
        <v>1.0031402912991937E-5</v>
      </c>
      <c r="F970" s="100">
        <v>0</v>
      </c>
      <c r="G970" s="100">
        <v>0.04</v>
      </c>
      <c r="H970" s="100">
        <v>3.7417663718882443E-2</v>
      </c>
      <c r="I970" s="100">
        <v>2.5496231708073913E-2</v>
      </c>
      <c r="J970" s="100">
        <v>7.1214038276825598E-3</v>
      </c>
      <c r="K970" s="100">
        <v>5.7682820038231775E-3</v>
      </c>
      <c r="L970" s="148">
        <v>92.438280187714923</v>
      </c>
      <c r="M970" s="148">
        <v>120</v>
      </c>
      <c r="N970" s="148">
        <v>548</v>
      </c>
      <c r="O970" s="148">
        <v>9132</v>
      </c>
      <c r="P970" s="148">
        <v>100</v>
      </c>
      <c r="Q970" s="148">
        <v>25</v>
      </c>
      <c r="R970" s="100">
        <v>0.70341041974026886</v>
      </c>
      <c r="S970" s="100">
        <v>0.98538645213826481</v>
      </c>
      <c r="T970" s="100">
        <v>0.95422445071489614</v>
      </c>
      <c r="U970" s="100">
        <v>5.4944259845335798E-10</v>
      </c>
      <c r="W970" s="148">
        <v>15.047961533271913</v>
      </c>
      <c r="X970" s="149">
        <v>592.39771094613616</v>
      </c>
      <c r="Y970" s="149">
        <v>15.092772657711471</v>
      </c>
      <c r="Z970" s="149">
        <v>616.13188620500443</v>
      </c>
      <c r="AA970" s="149">
        <v>4.481112443955837E-2</v>
      </c>
      <c r="AB970" s="149">
        <v>23.734175258868277</v>
      </c>
      <c r="AD970" s="163">
        <f t="shared" si="90"/>
        <v>1504203.7556162451</v>
      </c>
      <c r="AE970" s="163">
        <f t="shared" ref="AE970:AE1005" si="95">Y970*cRatio-Z970</f>
        <v>1508661.1338849422</v>
      </c>
      <c r="AF970" s="163">
        <f t="shared" si="91"/>
        <v>4457.3782686969689</v>
      </c>
      <c r="AH970" s="165">
        <f t="shared" si="92"/>
        <v>0</v>
      </c>
      <c r="AI970" s="165">
        <f t="shared" si="93"/>
        <v>1</v>
      </c>
      <c r="AJ970" s="165">
        <f t="shared" si="94"/>
        <v>1</v>
      </c>
    </row>
    <row r="971" spans="1:36" x14ac:dyDescent="0.25">
      <c r="A971" s="47">
        <v>966</v>
      </c>
      <c r="C971" s="100">
        <v>5.1588878553305555E-3</v>
      </c>
      <c r="D971" s="100">
        <v>1.0131717296726411E-2</v>
      </c>
      <c r="E971" s="100">
        <v>1.8772813257959764E-5</v>
      </c>
      <c r="F971" s="100">
        <v>0</v>
      </c>
      <c r="G971" s="100">
        <v>0.04</v>
      </c>
      <c r="H971" s="100">
        <v>3.7417663718882443E-2</v>
      </c>
      <c r="I971" s="100">
        <v>2.5496231708073913E-2</v>
      </c>
      <c r="J971" s="100">
        <v>7.1214038276825598E-3</v>
      </c>
      <c r="K971" s="100">
        <v>5.7682820038231775E-3</v>
      </c>
      <c r="L971" s="148">
        <v>92.438280187714923</v>
      </c>
      <c r="M971" s="148">
        <v>120</v>
      </c>
      <c r="N971" s="148">
        <v>548</v>
      </c>
      <c r="O971" s="148">
        <v>9132</v>
      </c>
      <c r="P971" s="148">
        <v>100</v>
      </c>
      <c r="Q971" s="148">
        <v>25</v>
      </c>
      <c r="R971" s="100">
        <v>0.87626239513306325</v>
      </c>
      <c r="S971" s="100">
        <v>0.96825381898343976</v>
      </c>
      <c r="T971" s="100">
        <v>7.3591406884492311E-2</v>
      </c>
      <c r="U971" s="100">
        <v>6.38528176363838E-4</v>
      </c>
      <c r="W971" s="148">
        <v>15.005447394427254</v>
      </c>
      <c r="X971" s="149">
        <v>555.13138364292922</v>
      </c>
      <c r="Y971" s="149">
        <v>15.047462082042543</v>
      </c>
      <c r="Z971" s="149">
        <v>646.23702094041334</v>
      </c>
      <c r="AA971" s="149">
        <v>4.2014687615289148E-2</v>
      </c>
      <c r="AB971" s="149">
        <v>91.105637297484122</v>
      </c>
      <c r="AD971" s="163">
        <f t="shared" si="90"/>
        <v>1499989.6080590824</v>
      </c>
      <c r="AE971" s="163">
        <f t="shared" si="95"/>
        <v>1504099.9711833138</v>
      </c>
      <c r="AF971" s="163">
        <f t="shared" si="91"/>
        <v>4110.3631242314304</v>
      </c>
      <c r="AH971" s="165">
        <f t="shared" si="92"/>
        <v>0</v>
      </c>
      <c r="AI971" s="165">
        <f t="shared" si="93"/>
        <v>1</v>
      </c>
      <c r="AJ971" s="165">
        <f t="shared" si="94"/>
        <v>1</v>
      </c>
    </row>
    <row r="972" spans="1:36" x14ac:dyDescent="0.25">
      <c r="A972" s="47">
        <v>967</v>
      </c>
      <c r="C972" s="100">
        <v>3.9247316766716509E-3</v>
      </c>
      <c r="D972" s="100">
        <v>9.2299512552539622E-3</v>
      </c>
      <c r="E972" s="100">
        <v>1.4848637245503671E-3</v>
      </c>
      <c r="F972" s="100">
        <v>0</v>
      </c>
      <c r="G972" s="100">
        <v>0.04</v>
      </c>
      <c r="H972" s="100">
        <v>3.7417663718882443E-2</v>
      </c>
      <c r="I972" s="100">
        <v>2.5496231708073913E-2</v>
      </c>
      <c r="J972" s="100">
        <v>7.1214038276825598E-3</v>
      </c>
      <c r="K972" s="100">
        <v>5.7682820038231775E-3</v>
      </c>
      <c r="L972" s="148">
        <v>92.438280187714923</v>
      </c>
      <c r="M972" s="148">
        <v>120</v>
      </c>
      <c r="N972" s="148">
        <v>548</v>
      </c>
      <c r="O972" s="148">
        <v>9132</v>
      </c>
      <c r="P972" s="148">
        <v>100</v>
      </c>
      <c r="Q972" s="148">
        <v>25</v>
      </c>
      <c r="R972" s="100">
        <v>0.74106579519309257</v>
      </c>
      <c r="S972" s="100">
        <v>3.2895838491803484E-3</v>
      </c>
      <c r="T972" s="100">
        <v>0.72043525203357472</v>
      </c>
      <c r="U972" s="100">
        <v>0.99706249413694048</v>
      </c>
      <c r="W972" s="148">
        <v>14.523838051847282</v>
      </c>
      <c r="X972" s="149">
        <v>472.48697497503463</v>
      </c>
      <c r="Y972" s="149">
        <v>14.560017117286993</v>
      </c>
      <c r="Z972" s="149">
        <v>598.63481048582832</v>
      </c>
      <c r="AA972" s="149">
        <v>3.6179065439711167E-2</v>
      </c>
      <c r="AB972" s="149">
        <v>126.1478355107937</v>
      </c>
      <c r="AD972" s="163">
        <f t="shared" si="90"/>
        <v>1451911.3182097531</v>
      </c>
      <c r="AE972" s="163">
        <f t="shared" si="95"/>
        <v>1455403.0769182134</v>
      </c>
      <c r="AF972" s="163">
        <f t="shared" si="91"/>
        <v>3491.7587084603229</v>
      </c>
      <c r="AH972" s="165">
        <f t="shared" si="92"/>
        <v>0</v>
      </c>
      <c r="AI972" s="165">
        <f t="shared" si="93"/>
        <v>1</v>
      </c>
      <c r="AJ972" s="165">
        <f t="shared" si="94"/>
        <v>1</v>
      </c>
    </row>
    <row r="973" spans="1:36" x14ac:dyDescent="0.25">
      <c r="A973" s="47">
        <v>968</v>
      </c>
      <c r="C973" s="100">
        <v>3.6865025968495801E-3</v>
      </c>
      <c r="D973" s="100">
        <v>1.0759161534685769E-2</v>
      </c>
      <c r="E973" s="100">
        <v>1.0396431515402593E-4</v>
      </c>
      <c r="F973" s="100">
        <v>0</v>
      </c>
      <c r="G973" s="100">
        <v>0.04</v>
      </c>
      <c r="H973" s="100">
        <v>3.7417663718882443E-2</v>
      </c>
      <c r="I973" s="100">
        <v>2.5496231708073913E-2</v>
      </c>
      <c r="J973" s="100">
        <v>7.1214038276825598E-3</v>
      </c>
      <c r="K973" s="100">
        <v>5.7682820038231775E-3</v>
      </c>
      <c r="L973" s="148">
        <v>92.438280187714923</v>
      </c>
      <c r="M973" s="148">
        <v>120</v>
      </c>
      <c r="N973" s="148">
        <v>548</v>
      </c>
      <c r="O973" s="148">
        <v>9132</v>
      </c>
      <c r="P973" s="148">
        <v>100</v>
      </c>
      <c r="Q973" s="148">
        <v>25</v>
      </c>
      <c r="R973" s="100">
        <v>0.33777533679720773</v>
      </c>
      <c r="S973" s="100">
        <v>0.50728810222065468</v>
      </c>
      <c r="T973" s="100">
        <v>0.49177826251022683</v>
      </c>
      <c r="U973" s="100">
        <v>0.56216283917913479</v>
      </c>
      <c r="W973" s="148">
        <v>14.837023282827554</v>
      </c>
      <c r="X973" s="149">
        <v>507.08865250344763</v>
      </c>
      <c r="Y973" s="149">
        <v>14.897708841814831</v>
      </c>
      <c r="Z973" s="149">
        <v>602.55609035981286</v>
      </c>
      <c r="AA973" s="149">
        <v>6.0685558987277233E-2</v>
      </c>
      <c r="AB973" s="149">
        <v>95.467437856365223</v>
      </c>
      <c r="AD973" s="163">
        <f t="shared" si="90"/>
        <v>1483195.2396302519</v>
      </c>
      <c r="AE973" s="163">
        <f t="shared" si="95"/>
        <v>1489168.3280911234</v>
      </c>
      <c r="AF973" s="163">
        <f t="shared" si="91"/>
        <v>5973.0884608713586</v>
      </c>
      <c r="AH973" s="165">
        <f t="shared" si="92"/>
        <v>0</v>
      </c>
      <c r="AI973" s="165">
        <f t="shared" si="93"/>
        <v>1</v>
      </c>
      <c r="AJ973" s="165">
        <f t="shared" si="94"/>
        <v>1</v>
      </c>
    </row>
    <row r="974" spans="1:36" x14ac:dyDescent="0.25">
      <c r="A974" s="47">
        <v>969</v>
      </c>
      <c r="C974" s="100">
        <v>6.7967699602791143E-3</v>
      </c>
      <c r="D974" s="100">
        <v>1.2032119986819523E-2</v>
      </c>
      <c r="E974" s="100">
        <v>3.8740427441330549E-4</v>
      </c>
      <c r="F974" s="100">
        <v>0</v>
      </c>
      <c r="G974" s="100">
        <v>0.04</v>
      </c>
      <c r="H974" s="100">
        <v>3.7417663718882443E-2</v>
      </c>
      <c r="I974" s="100">
        <v>2.5496231708073913E-2</v>
      </c>
      <c r="J974" s="100">
        <v>7.1214038276825598E-3</v>
      </c>
      <c r="K974" s="100">
        <v>5.7682820038231775E-3</v>
      </c>
      <c r="L974" s="148">
        <v>92.438280187714923</v>
      </c>
      <c r="M974" s="148">
        <v>120</v>
      </c>
      <c r="N974" s="148">
        <v>548</v>
      </c>
      <c r="O974" s="148">
        <v>9132</v>
      </c>
      <c r="P974" s="148">
        <v>100</v>
      </c>
      <c r="Q974" s="148">
        <v>25</v>
      </c>
      <c r="R974" s="100">
        <v>0.85957141353753785</v>
      </c>
      <c r="S974" s="100">
        <v>8.3917598843152126E-5</v>
      </c>
      <c r="T974" s="100">
        <v>0.2800920388838401</v>
      </c>
      <c r="U974" s="100">
        <v>3.0275870890343504E-2</v>
      </c>
      <c r="W974" s="148">
        <v>14.068387707638919</v>
      </c>
      <c r="X974" s="149">
        <v>566.51648681108691</v>
      </c>
      <c r="Y974" s="149">
        <v>14.127141496561165</v>
      </c>
      <c r="Z974" s="149">
        <v>618.05629329908493</v>
      </c>
      <c r="AA974" s="149">
        <v>5.8753788922246031E-2</v>
      </c>
      <c r="AB974" s="149">
        <v>51.539806487998021</v>
      </c>
      <c r="AD974" s="163">
        <f t="shared" si="90"/>
        <v>1406272.254277081</v>
      </c>
      <c r="AE974" s="163">
        <f t="shared" si="95"/>
        <v>1412096.0933628173</v>
      </c>
      <c r="AF974" s="163">
        <f t="shared" si="91"/>
        <v>5823.8390857366048</v>
      </c>
      <c r="AH974" s="165">
        <f t="shared" si="92"/>
        <v>0</v>
      </c>
      <c r="AI974" s="165">
        <f t="shared" si="93"/>
        <v>1</v>
      </c>
      <c r="AJ974" s="165">
        <f t="shared" si="94"/>
        <v>1</v>
      </c>
    </row>
    <row r="975" spans="1:36" x14ac:dyDescent="0.25">
      <c r="A975" s="47">
        <v>970</v>
      </c>
      <c r="C975" s="100">
        <v>6.4441425485231019E-3</v>
      </c>
      <c r="D975" s="100">
        <v>1.3234151872018263E-2</v>
      </c>
      <c r="E975" s="100">
        <v>1.1726204332670959E-6</v>
      </c>
      <c r="F975" s="100">
        <v>0</v>
      </c>
      <c r="G975" s="100">
        <v>0.04</v>
      </c>
      <c r="H975" s="100">
        <v>3.7417663718882443E-2</v>
      </c>
      <c r="I975" s="100">
        <v>2.5496231708073913E-2</v>
      </c>
      <c r="J975" s="100">
        <v>7.1214038276825598E-3</v>
      </c>
      <c r="K975" s="100">
        <v>5.7682820038231775E-3</v>
      </c>
      <c r="L975" s="148">
        <v>92.438280187714923</v>
      </c>
      <c r="M975" s="148">
        <v>120</v>
      </c>
      <c r="N975" s="148">
        <v>548</v>
      </c>
      <c r="O975" s="148">
        <v>9132</v>
      </c>
      <c r="P975" s="148">
        <v>100</v>
      </c>
      <c r="Q975" s="148">
        <v>25</v>
      </c>
      <c r="R975" s="100">
        <v>0.44302912442710546</v>
      </c>
      <c r="S975" s="100">
        <v>0.41831320371734815</v>
      </c>
      <c r="T975" s="100">
        <v>0.85767325744865952</v>
      </c>
      <c r="U975" s="100">
        <v>0.59560109497183777</v>
      </c>
      <c r="W975" s="148">
        <v>14.203367696886719</v>
      </c>
      <c r="X975" s="149">
        <v>487.71410468247291</v>
      </c>
      <c r="Y975" s="149">
        <v>14.224496824628126</v>
      </c>
      <c r="Z975" s="149">
        <v>596.27247743812552</v>
      </c>
      <c r="AA975" s="149">
        <v>2.1129127741406961E-2</v>
      </c>
      <c r="AB975" s="149">
        <v>108.55837275565261</v>
      </c>
      <c r="AD975" s="163">
        <f t="shared" si="90"/>
        <v>1419849.0555839895</v>
      </c>
      <c r="AE975" s="163">
        <f t="shared" si="95"/>
        <v>1421853.4099853744</v>
      </c>
      <c r="AF975" s="163">
        <f t="shared" si="91"/>
        <v>2004.3544013850433</v>
      </c>
      <c r="AH975" s="165">
        <f t="shared" si="92"/>
        <v>0</v>
      </c>
      <c r="AI975" s="165">
        <f t="shared" si="93"/>
        <v>1</v>
      </c>
      <c r="AJ975" s="165">
        <f t="shared" si="94"/>
        <v>1</v>
      </c>
    </row>
    <row r="976" spans="1:36" x14ac:dyDescent="0.25">
      <c r="A976" s="47">
        <v>971</v>
      </c>
      <c r="C976" s="100">
        <v>4.7306293835000252E-3</v>
      </c>
      <c r="D976" s="100">
        <v>1.105715970128715E-2</v>
      </c>
      <c r="E976" s="100">
        <v>5.0164081310543887E-9</v>
      </c>
      <c r="F976" s="100">
        <v>0</v>
      </c>
      <c r="G976" s="100">
        <v>0.04</v>
      </c>
      <c r="H976" s="100">
        <v>3.7417663718882443E-2</v>
      </c>
      <c r="I976" s="100">
        <v>2.5496231708073913E-2</v>
      </c>
      <c r="J976" s="100">
        <v>7.1214038276825598E-3</v>
      </c>
      <c r="K976" s="100">
        <v>5.7682820038231775E-3</v>
      </c>
      <c r="L976" s="148">
        <v>92.438280187714923</v>
      </c>
      <c r="M976" s="148">
        <v>120</v>
      </c>
      <c r="N976" s="148">
        <v>548</v>
      </c>
      <c r="O976" s="148">
        <v>9132</v>
      </c>
      <c r="P976" s="148">
        <v>100</v>
      </c>
      <c r="Q976" s="148">
        <v>25</v>
      </c>
      <c r="R976" s="100">
        <v>0.87520360378378081</v>
      </c>
      <c r="S976" s="100">
        <v>7.434259904336489E-2</v>
      </c>
      <c r="T976" s="100">
        <v>1.8728118516496198E-3</v>
      </c>
      <c r="U976" s="100">
        <v>0.17598698240340427</v>
      </c>
      <c r="W976" s="148">
        <v>15.534913178181483</v>
      </c>
      <c r="X976" s="149">
        <v>505.94731844567428</v>
      </c>
      <c r="Y976" s="149">
        <v>15.571158356115383</v>
      </c>
      <c r="Z976" s="149">
        <v>624.76005995655942</v>
      </c>
      <c r="AA976" s="149">
        <v>3.6245177933899697E-2</v>
      </c>
      <c r="AB976" s="149">
        <v>118.81274151088513</v>
      </c>
      <c r="AD976" s="163">
        <f t="shared" si="90"/>
        <v>1552985.3704997026</v>
      </c>
      <c r="AE976" s="163">
        <f t="shared" si="95"/>
        <v>1556491.0755515818</v>
      </c>
      <c r="AF976" s="163">
        <f t="shared" si="91"/>
        <v>3505.7050518790843</v>
      </c>
      <c r="AH976" s="165">
        <f t="shared" si="92"/>
        <v>0</v>
      </c>
      <c r="AI976" s="165">
        <f t="shared" si="93"/>
        <v>1</v>
      </c>
      <c r="AJ976" s="165">
        <f t="shared" si="94"/>
        <v>1</v>
      </c>
    </row>
    <row r="977" spans="1:36" x14ac:dyDescent="0.25">
      <c r="A977" s="47">
        <v>972</v>
      </c>
      <c r="C977" s="100">
        <v>4.2667915680238856E-3</v>
      </c>
      <c r="D977" s="100">
        <v>1.4151572119799227E-2</v>
      </c>
      <c r="E977" s="100">
        <v>6.5403132570614192E-5</v>
      </c>
      <c r="F977" s="100">
        <v>0</v>
      </c>
      <c r="G977" s="100">
        <v>0.04</v>
      </c>
      <c r="H977" s="100">
        <v>3.7417663718882443E-2</v>
      </c>
      <c r="I977" s="100">
        <v>2.5496231708073913E-2</v>
      </c>
      <c r="J977" s="100">
        <v>7.1214038276825598E-3</v>
      </c>
      <c r="K977" s="100">
        <v>5.7682820038231775E-3</v>
      </c>
      <c r="L977" s="148">
        <v>92.438280187714923</v>
      </c>
      <c r="M977" s="148">
        <v>120</v>
      </c>
      <c r="N977" s="148">
        <v>548</v>
      </c>
      <c r="O977" s="148">
        <v>9132</v>
      </c>
      <c r="P977" s="148">
        <v>100</v>
      </c>
      <c r="Q977" s="148">
        <v>25</v>
      </c>
      <c r="R977" s="100">
        <v>0.66053674965433185</v>
      </c>
      <c r="S977" s="100">
        <v>0.58656519824523967</v>
      </c>
      <c r="T977" s="100">
        <v>0.12859346839048785</v>
      </c>
      <c r="U977" s="100">
        <v>0.99801983650979142</v>
      </c>
      <c r="W977" s="148">
        <v>14.584739490333581</v>
      </c>
      <c r="X977" s="149">
        <v>494.99418465262721</v>
      </c>
      <c r="Y977" s="149">
        <v>14.635420524992087</v>
      </c>
      <c r="Z977" s="149">
        <v>596.38306085764793</v>
      </c>
      <c r="AA977" s="149">
        <v>5.0681034658506263E-2</v>
      </c>
      <c r="AB977" s="149">
        <v>101.38887620502072</v>
      </c>
      <c r="AD977" s="163">
        <f t="shared" si="90"/>
        <v>1457978.9548487056</v>
      </c>
      <c r="AE977" s="163">
        <f t="shared" si="95"/>
        <v>1462945.6694383509</v>
      </c>
      <c r="AF977" s="163">
        <f t="shared" si="91"/>
        <v>4966.714589645605</v>
      </c>
      <c r="AH977" s="165">
        <f t="shared" si="92"/>
        <v>0</v>
      </c>
      <c r="AI977" s="165">
        <f t="shared" si="93"/>
        <v>1</v>
      </c>
      <c r="AJ977" s="165">
        <f t="shared" si="94"/>
        <v>1</v>
      </c>
    </row>
    <row r="978" spans="1:36" x14ac:dyDescent="0.25">
      <c r="A978" s="47">
        <v>973</v>
      </c>
      <c r="C978" s="100">
        <v>5.0077950796220865E-3</v>
      </c>
      <c r="D978" s="100">
        <v>1.1598541534857731E-2</v>
      </c>
      <c r="E978" s="100">
        <v>3.2970445886615352E-4</v>
      </c>
      <c r="F978" s="100">
        <v>0</v>
      </c>
      <c r="G978" s="100">
        <v>0.04</v>
      </c>
      <c r="H978" s="100">
        <v>3.7417663718882443E-2</v>
      </c>
      <c r="I978" s="100">
        <v>2.5496231708073913E-2</v>
      </c>
      <c r="J978" s="100">
        <v>7.1214038276825598E-3</v>
      </c>
      <c r="K978" s="100">
        <v>5.7682820038231775E-3</v>
      </c>
      <c r="L978" s="148">
        <v>92.438280187714923</v>
      </c>
      <c r="M978" s="148">
        <v>120</v>
      </c>
      <c r="N978" s="148">
        <v>548</v>
      </c>
      <c r="O978" s="148">
        <v>9132</v>
      </c>
      <c r="P978" s="148">
        <v>100</v>
      </c>
      <c r="Q978" s="148">
        <v>25</v>
      </c>
      <c r="R978" s="100">
        <v>0.62520677696942673</v>
      </c>
      <c r="S978" s="100">
        <v>0.75636111680354379</v>
      </c>
      <c r="T978" s="100">
        <v>0.10026558976328219</v>
      </c>
      <c r="U978" s="100">
        <v>1.9048597936088773E-2</v>
      </c>
      <c r="W978" s="148">
        <v>14.09503670020316</v>
      </c>
      <c r="X978" s="149">
        <v>470.40199964978308</v>
      </c>
      <c r="Y978" s="149">
        <v>14.138883659500312</v>
      </c>
      <c r="Z978" s="149">
        <v>602.03821421611224</v>
      </c>
      <c r="AA978" s="149">
        <v>4.384695929715221E-2</v>
      </c>
      <c r="AB978" s="149">
        <v>131.63621456632916</v>
      </c>
      <c r="AD978" s="163">
        <f t="shared" si="90"/>
        <v>1409033.2680206662</v>
      </c>
      <c r="AE978" s="163">
        <f t="shared" si="95"/>
        <v>1413286.3277358152</v>
      </c>
      <c r="AF978" s="163">
        <f t="shared" si="91"/>
        <v>4253.0597151488919</v>
      </c>
      <c r="AH978" s="165">
        <f t="shared" si="92"/>
        <v>0</v>
      </c>
      <c r="AI978" s="165">
        <f t="shared" si="93"/>
        <v>1</v>
      </c>
      <c r="AJ978" s="165">
        <f t="shared" si="94"/>
        <v>1</v>
      </c>
    </row>
    <row r="979" spans="1:36" x14ac:dyDescent="0.25">
      <c r="A979" s="47">
        <v>974</v>
      </c>
      <c r="C979" s="100">
        <v>4.2900807793641105E-3</v>
      </c>
      <c r="D979" s="100">
        <v>1.3440054551706604E-2</v>
      </c>
      <c r="E979" s="100">
        <v>7.094208248497513E-10</v>
      </c>
      <c r="F979" s="100">
        <v>0</v>
      </c>
      <c r="G979" s="100">
        <v>0.04</v>
      </c>
      <c r="H979" s="100">
        <v>3.7417663718882443E-2</v>
      </c>
      <c r="I979" s="100">
        <v>2.5496231708073913E-2</v>
      </c>
      <c r="J979" s="100">
        <v>7.1214038276825598E-3</v>
      </c>
      <c r="K979" s="100">
        <v>5.7682820038231775E-3</v>
      </c>
      <c r="L979" s="148">
        <v>92.438280187714923</v>
      </c>
      <c r="M979" s="148">
        <v>120</v>
      </c>
      <c r="N979" s="148">
        <v>548</v>
      </c>
      <c r="O979" s="148">
        <v>9132</v>
      </c>
      <c r="P979" s="148">
        <v>100</v>
      </c>
      <c r="Q979" s="148">
        <v>25</v>
      </c>
      <c r="R979" s="100">
        <v>0.51755114940533353</v>
      </c>
      <c r="S979" s="100">
        <v>0.98951411834890657</v>
      </c>
      <c r="T979" s="100">
        <v>0.99283456765652733</v>
      </c>
      <c r="U979" s="100">
        <v>0.91400011270532899</v>
      </c>
      <c r="W979" s="148">
        <v>14.901164480825463</v>
      </c>
      <c r="X979" s="149">
        <v>513.06763547724222</v>
      </c>
      <c r="Y979" s="149">
        <v>14.945882256991647</v>
      </c>
      <c r="Z979" s="149">
        <v>614.90519783846685</v>
      </c>
      <c r="AA979" s="149">
        <v>4.4717776166184109E-2</v>
      </c>
      <c r="AB979" s="149">
        <v>101.83756236122463</v>
      </c>
      <c r="AD979" s="163">
        <f t="shared" si="90"/>
        <v>1489603.380447069</v>
      </c>
      <c r="AE979" s="163">
        <f t="shared" si="95"/>
        <v>1493973.3205013261</v>
      </c>
      <c r="AF979" s="163">
        <f t="shared" si="91"/>
        <v>4369.9400542571866</v>
      </c>
      <c r="AH979" s="165">
        <f t="shared" si="92"/>
        <v>0</v>
      </c>
      <c r="AI979" s="165">
        <f t="shared" si="93"/>
        <v>1</v>
      </c>
      <c r="AJ979" s="165">
        <f t="shared" si="94"/>
        <v>1</v>
      </c>
    </row>
    <row r="980" spans="1:36" x14ac:dyDescent="0.25">
      <c r="A980" s="47">
        <v>975</v>
      </c>
      <c r="C980" s="100">
        <v>5.4080010756142735E-3</v>
      </c>
      <c r="D980" s="100">
        <v>1.0539656919970532E-2</v>
      </c>
      <c r="E980" s="100">
        <v>1.4980515207174694E-4</v>
      </c>
      <c r="F980" s="100">
        <v>0</v>
      </c>
      <c r="G980" s="100">
        <v>0.04</v>
      </c>
      <c r="H980" s="100">
        <v>3.7417663718882443E-2</v>
      </c>
      <c r="I980" s="100">
        <v>2.5496231708073913E-2</v>
      </c>
      <c r="J980" s="100">
        <v>7.1214038276825598E-3</v>
      </c>
      <c r="K980" s="100">
        <v>5.7682820038231775E-3</v>
      </c>
      <c r="L980" s="148">
        <v>92.438280187714923</v>
      </c>
      <c r="M980" s="148">
        <v>120</v>
      </c>
      <c r="N980" s="148">
        <v>548</v>
      </c>
      <c r="O980" s="148">
        <v>9132</v>
      </c>
      <c r="P980" s="148">
        <v>100</v>
      </c>
      <c r="Q980" s="148">
        <v>25</v>
      </c>
      <c r="R980" s="100">
        <v>0.73864069486081507</v>
      </c>
      <c r="S980" s="100">
        <v>0.81112663458571643</v>
      </c>
      <c r="T980" s="100">
        <v>0.77628601517914642</v>
      </c>
      <c r="U980" s="100">
        <v>7.3097638914931345E-2</v>
      </c>
      <c r="W980" s="148">
        <v>14.938971656222837</v>
      </c>
      <c r="X980" s="149">
        <v>524.40137164001965</v>
      </c>
      <c r="Y980" s="149">
        <v>14.995069210355229</v>
      </c>
      <c r="Z980" s="149">
        <v>609.3587471162341</v>
      </c>
      <c r="AA980" s="149">
        <v>5.6097554132392702E-2</v>
      </c>
      <c r="AB980" s="149">
        <v>84.957375476214452</v>
      </c>
      <c r="AD980" s="163">
        <f t="shared" si="90"/>
        <v>1493372.7642506438</v>
      </c>
      <c r="AE980" s="163">
        <f t="shared" si="95"/>
        <v>1498897.5622884065</v>
      </c>
      <c r="AF980" s="163">
        <f t="shared" si="91"/>
        <v>5524.7980377630565</v>
      </c>
      <c r="AH980" s="165">
        <f t="shared" si="92"/>
        <v>0</v>
      </c>
      <c r="AI980" s="165">
        <f t="shared" si="93"/>
        <v>1</v>
      </c>
      <c r="AJ980" s="165">
        <f t="shared" si="94"/>
        <v>1</v>
      </c>
    </row>
    <row r="981" spans="1:36" x14ac:dyDescent="0.25">
      <c r="A981" s="47">
        <v>976</v>
      </c>
      <c r="C981" s="100">
        <v>5.281395876377209E-3</v>
      </c>
      <c r="D981" s="100">
        <v>8.4247901814574425E-3</v>
      </c>
      <c r="E981" s="100">
        <v>2.7378542704377136E-5</v>
      </c>
      <c r="F981" s="100">
        <v>0</v>
      </c>
      <c r="G981" s="100">
        <v>0.04</v>
      </c>
      <c r="H981" s="100">
        <v>3.7417663718882443E-2</v>
      </c>
      <c r="I981" s="100">
        <v>2.5496231708073913E-2</v>
      </c>
      <c r="J981" s="100">
        <v>7.1214038276825598E-3</v>
      </c>
      <c r="K981" s="100">
        <v>5.7682820038231775E-3</v>
      </c>
      <c r="L981" s="148">
        <v>92.438280187714923</v>
      </c>
      <c r="M981" s="148">
        <v>120</v>
      </c>
      <c r="N981" s="148">
        <v>548</v>
      </c>
      <c r="O981" s="148">
        <v>9132</v>
      </c>
      <c r="P981" s="148">
        <v>100</v>
      </c>
      <c r="Q981" s="148">
        <v>25</v>
      </c>
      <c r="R981" s="100">
        <v>0.80579063815914087</v>
      </c>
      <c r="S981" s="100">
        <v>0.12256213130680622</v>
      </c>
      <c r="T981" s="100">
        <v>0.14367186730570988</v>
      </c>
      <c r="U981" s="100">
        <v>4.1648091567049201E-4</v>
      </c>
      <c r="W981" s="148">
        <v>15.294947735505488</v>
      </c>
      <c r="X981" s="149">
        <v>483.73767775246961</v>
      </c>
      <c r="Y981" s="149">
        <v>15.347891002381115</v>
      </c>
      <c r="Z981" s="149">
        <v>593.14891039583927</v>
      </c>
      <c r="AA981" s="149">
        <v>5.2943266875626449E-2</v>
      </c>
      <c r="AB981" s="149">
        <v>109.41123264336966</v>
      </c>
      <c r="AD981" s="163">
        <f t="shared" si="90"/>
        <v>1529011.0358727963</v>
      </c>
      <c r="AE981" s="163">
        <f t="shared" si="95"/>
        <v>1534195.9513277158</v>
      </c>
      <c r="AF981" s="163">
        <f t="shared" si="91"/>
        <v>5184.9154549192754</v>
      </c>
      <c r="AH981" s="165">
        <f t="shared" si="92"/>
        <v>0</v>
      </c>
      <c r="AI981" s="165">
        <f t="shared" si="93"/>
        <v>1</v>
      </c>
      <c r="AJ981" s="165">
        <f t="shared" si="94"/>
        <v>1</v>
      </c>
    </row>
    <row r="982" spans="1:36" x14ac:dyDescent="0.25">
      <c r="A982" s="47">
        <v>977</v>
      </c>
      <c r="C982" s="100">
        <v>6.4180502347700452E-3</v>
      </c>
      <c r="D982" s="100">
        <v>1.2204965216532471E-2</v>
      </c>
      <c r="E982" s="100">
        <v>1.7039890706766285E-5</v>
      </c>
      <c r="F982" s="100">
        <v>0</v>
      </c>
      <c r="G982" s="100">
        <v>0.04</v>
      </c>
      <c r="H982" s="100">
        <v>3.7417663718882443E-2</v>
      </c>
      <c r="I982" s="100">
        <v>2.5496231708073913E-2</v>
      </c>
      <c r="J982" s="100">
        <v>7.1214038276825598E-3</v>
      </c>
      <c r="K982" s="100">
        <v>5.7682820038231775E-3</v>
      </c>
      <c r="L982" s="148">
        <v>92.438280187714923</v>
      </c>
      <c r="M982" s="148">
        <v>120</v>
      </c>
      <c r="N982" s="148">
        <v>548</v>
      </c>
      <c r="O982" s="148">
        <v>9132</v>
      </c>
      <c r="P982" s="148">
        <v>100</v>
      </c>
      <c r="Q982" s="148">
        <v>25</v>
      </c>
      <c r="R982" s="100">
        <v>0.63234230063843533</v>
      </c>
      <c r="S982" s="100">
        <v>0.87888849590447649</v>
      </c>
      <c r="T982" s="100">
        <v>0.24194173525388313</v>
      </c>
      <c r="U982" s="100">
        <v>4.12985135553307E-8</v>
      </c>
      <c r="W982" s="148">
        <v>14.895386481946231</v>
      </c>
      <c r="X982" s="149">
        <v>523.67276324022725</v>
      </c>
      <c r="Y982" s="149">
        <v>14.940235690630606</v>
      </c>
      <c r="Z982" s="149">
        <v>623.60819809971179</v>
      </c>
      <c r="AA982" s="149">
        <v>4.4849208684375697E-2</v>
      </c>
      <c r="AB982" s="149">
        <v>99.935434859484531</v>
      </c>
      <c r="AD982" s="163">
        <f t="shared" si="90"/>
        <v>1489014.9754313829</v>
      </c>
      <c r="AE982" s="163">
        <f t="shared" si="95"/>
        <v>1493399.9608649609</v>
      </c>
      <c r="AF982" s="163">
        <f t="shared" si="91"/>
        <v>4384.9854335780856</v>
      </c>
      <c r="AH982" s="165">
        <f t="shared" si="92"/>
        <v>0</v>
      </c>
      <c r="AI982" s="165">
        <f t="shared" si="93"/>
        <v>1</v>
      </c>
      <c r="AJ982" s="165">
        <f t="shared" si="94"/>
        <v>1</v>
      </c>
    </row>
    <row r="983" spans="1:36" x14ac:dyDescent="0.25">
      <c r="A983" s="47">
        <v>978</v>
      </c>
      <c r="C983" s="100">
        <v>5.3109928106626651E-3</v>
      </c>
      <c r="D983" s="100">
        <v>1.300652996040752E-2</v>
      </c>
      <c r="E983" s="100">
        <v>7.9492390838220572E-4</v>
      </c>
      <c r="F983" s="100">
        <v>0</v>
      </c>
      <c r="G983" s="100">
        <v>0.04</v>
      </c>
      <c r="H983" s="100">
        <v>3.7417663718882443E-2</v>
      </c>
      <c r="I983" s="100">
        <v>2.5496231708073913E-2</v>
      </c>
      <c r="J983" s="100">
        <v>7.1214038276825598E-3</v>
      </c>
      <c r="K983" s="100">
        <v>5.7682820038231775E-3</v>
      </c>
      <c r="L983" s="148">
        <v>92.438280187714923</v>
      </c>
      <c r="M983" s="148">
        <v>120</v>
      </c>
      <c r="N983" s="148">
        <v>548</v>
      </c>
      <c r="O983" s="148">
        <v>9132</v>
      </c>
      <c r="P983" s="148">
        <v>100</v>
      </c>
      <c r="Q983" s="148">
        <v>25</v>
      </c>
      <c r="R983" s="100">
        <v>0.36756029214285607</v>
      </c>
      <c r="S983" s="100">
        <v>0.99322890219230842</v>
      </c>
      <c r="T983" s="100">
        <v>0.113689776786665</v>
      </c>
      <c r="U983" s="100">
        <v>6.6910477487352293E-2</v>
      </c>
      <c r="W983" s="148">
        <v>14.046769113863014</v>
      </c>
      <c r="X983" s="149">
        <v>502.68730663524985</v>
      </c>
      <c r="Y983" s="149">
        <v>14.091764204812151</v>
      </c>
      <c r="Z983" s="149">
        <v>592.9950133529826</v>
      </c>
      <c r="AA983" s="149">
        <v>4.499509094913634E-2</v>
      </c>
      <c r="AB983" s="149">
        <v>90.307706717732742</v>
      </c>
      <c r="AD983" s="163">
        <f t="shared" si="90"/>
        <v>1404174.2240796662</v>
      </c>
      <c r="AE983" s="163">
        <f t="shared" si="95"/>
        <v>1408583.425467862</v>
      </c>
      <c r="AF983" s="163">
        <f t="shared" si="91"/>
        <v>4409.201388195901</v>
      </c>
      <c r="AH983" s="165">
        <f t="shared" si="92"/>
        <v>0</v>
      </c>
      <c r="AI983" s="165">
        <f t="shared" si="93"/>
        <v>1</v>
      </c>
      <c r="AJ983" s="165">
        <f t="shared" si="94"/>
        <v>1</v>
      </c>
    </row>
    <row r="984" spans="1:36" x14ac:dyDescent="0.25">
      <c r="A984" s="47">
        <v>979</v>
      </c>
      <c r="C984" s="100">
        <v>3.7131111739946549E-3</v>
      </c>
      <c r="D984" s="100">
        <v>1.1701694856927736E-2</v>
      </c>
      <c r="E984" s="100">
        <v>3.4540149785194859E-6</v>
      </c>
      <c r="F984" s="100">
        <v>0</v>
      </c>
      <c r="G984" s="100">
        <v>0.04</v>
      </c>
      <c r="H984" s="100">
        <v>3.7417663718882443E-2</v>
      </c>
      <c r="I984" s="100">
        <v>2.5496231708073913E-2</v>
      </c>
      <c r="J984" s="100">
        <v>7.1214038276825598E-3</v>
      </c>
      <c r="K984" s="100">
        <v>5.7682820038231775E-3</v>
      </c>
      <c r="L984" s="148">
        <v>92.438280187714923</v>
      </c>
      <c r="M984" s="148">
        <v>120</v>
      </c>
      <c r="N984" s="148">
        <v>548</v>
      </c>
      <c r="O984" s="148">
        <v>9132</v>
      </c>
      <c r="P984" s="148">
        <v>100</v>
      </c>
      <c r="Q984" s="148">
        <v>25</v>
      </c>
      <c r="R984" s="100">
        <v>0.90383193621295033</v>
      </c>
      <c r="S984" s="100">
        <v>0.95229588319078995</v>
      </c>
      <c r="T984" s="100">
        <v>0.99999430917550991</v>
      </c>
      <c r="U984" s="100">
        <v>0.43412953583254665</v>
      </c>
      <c r="W984" s="148">
        <v>14.148532628573205</v>
      </c>
      <c r="X984" s="149">
        <v>574.52179617068737</v>
      </c>
      <c r="Y984" s="149">
        <v>14.210141291818452</v>
      </c>
      <c r="Z984" s="149">
        <v>612.78217934273948</v>
      </c>
      <c r="AA984" s="149">
        <v>6.1608663245246831E-2</v>
      </c>
      <c r="AB984" s="149">
        <v>38.260383172052116</v>
      </c>
      <c r="AD984" s="163">
        <f t="shared" si="90"/>
        <v>1414278.7410611499</v>
      </c>
      <c r="AE984" s="163">
        <f t="shared" si="95"/>
        <v>1420401.3470025023</v>
      </c>
      <c r="AF984" s="163">
        <f t="shared" si="91"/>
        <v>6122.6059413526309</v>
      </c>
      <c r="AH984" s="165">
        <f t="shared" si="92"/>
        <v>0</v>
      </c>
      <c r="AI984" s="165">
        <f t="shared" si="93"/>
        <v>1</v>
      </c>
      <c r="AJ984" s="165">
        <f t="shared" si="94"/>
        <v>1</v>
      </c>
    </row>
    <row r="985" spans="1:36" x14ac:dyDescent="0.25">
      <c r="A985" s="47">
        <v>980</v>
      </c>
      <c r="C985" s="100">
        <v>5.9113672280497465E-3</v>
      </c>
      <c r="D985" s="100">
        <v>1.1556792241420366E-2</v>
      </c>
      <c r="E985" s="100">
        <v>1.9036688878770747E-4</v>
      </c>
      <c r="F985" s="100">
        <v>0</v>
      </c>
      <c r="G985" s="100">
        <v>0.04</v>
      </c>
      <c r="H985" s="100">
        <v>3.7417663718882443E-2</v>
      </c>
      <c r="I985" s="100">
        <v>2.5496231708073913E-2</v>
      </c>
      <c r="J985" s="100">
        <v>7.1214038276825598E-3</v>
      </c>
      <c r="K985" s="100">
        <v>5.7682820038231775E-3</v>
      </c>
      <c r="L985" s="148">
        <v>92.438280187714923</v>
      </c>
      <c r="M985" s="148">
        <v>120</v>
      </c>
      <c r="N985" s="148">
        <v>548</v>
      </c>
      <c r="O985" s="148">
        <v>9132</v>
      </c>
      <c r="P985" s="148">
        <v>100</v>
      </c>
      <c r="Q985" s="148">
        <v>25</v>
      </c>
      <c r="R985" s="100">
        <v>0.59714669032200729</v>
      </c>
      <c r="S985" s="100">
        <v>0.99332289917249628</v>
      </c>
      <c r="T985" s="100">
        <v>1.2460114312455308E-6</v>
      </c>
      <c r="U985" s="100">
        <v>9.7443635321576072E-2</v>
      </c>
      <c r="W985" s="148">
        <v>14.633692952186056</v>
      </c>
      <c r="X985" s="149">
        <v>508.80343186372824</v>
      </c>
      <c r="Y985" s="149">
        <v>14.668766966078634</v>
      </c>
      <c r="Z985" s="149">
        <v>614.27613429569158</v>
      </c>
      <c r="AA985" s="149">
        <v>3.5074013892577582E-2</v>
      </c>
      <c r="AB985" s="149">
        <v>105.47270243196334</v>
      </c>
      <c r="AD985" s="163">
        <f t="shared" si="90"/>
        <v>1462860.4917867419</v>
      </c>
      <c r="AE985" s="163">
        <f t="shared" si="95"/>
        <v>1466262.4204735677</v>
      </c>
      <c r="AF985" s="163">
        <f t="shared" si="91"/>
        <v>3401.928686825795</v>
      </c>
      <c r="AH985" s="165">
        <f t="shared" si="92"/>
        <v>0</v>
      </c>
      <c r="AI985" s="165">
        <f t="shared" si="93"/>
        <v>1</v>
      </c>
      <c r="AJ985" s="165">
        <f t="shared" si="94"/>
        <v>1</v>
      </c>
    </row>
    <row r="986" spans="1:36" x14ac:dyDescent="0.25">
      <c r="A986" s="47">
        <v>981</v>
      </c>
      <c r="C986" s="100">
        <v>2.6873959062994049E-3</v>
      </c>
      <c r="D986" s="100">
        <v>1.2364308945493785E-2</v>
      </c>
      <c r="E986" s="100">
        <v>2.5990016000474261E-5</v>
      </c>
      <c r="F986" s="100">
        <v>0</v>
      </c>
      <c r="G986" s="100">
        <v>0.04</v>
      </c>
      <c r="H986" s="100">
        <v>3.7417663718882443E-2</v>
      </c>
      <c r="I986" s="100">
        <v>2.5496231708073913E-2</v>
      </c>
      <c r="J986" s="100">
        <v>7.1214038276825598E-3</v>
      </c>
      <c r="K986" s="100">
        <v>5.7682820038231775E-3</v>
      </c>
      <c r="L986" s="148">
        <v>92.438280187714923</v>
      </c>
      <c r="M986" s="148">
        <v>120</v>
      </c>
      <c r="N986" s="148">
        <v>548</v>
      </c>
      <c r="O986" s="148">
        <v>9132</v>
      </c>
      <c r="P986" s="148">
        <v>100</v>
      </c>
      <c r="Q986" s="148">
        <v>25</v>
      </c>
      <c r="R986" s="100">
        <v>0.71430643334202415</v>
      </c>
      <c r="S986" s="100">
        <v>0.79987806488519086</v>
      </c>
      <c r="T986" s="100">
        <v>8.3916681206520974E-3</v>
      </c>
      <c r="U986" s="100">
        <v>0.99334681220933363</v>
      </c>
      <c r="W986" s="148">
        <v>15.407068505896071</v>
      </c>
      <c r="X986" s="149">
        <v>614.97566993120961</v>
      </c>
      <c r="Y986" s="149">
        <v>15.524443682852777</v>
      </c>
      <c r="Z986" s="149">
        <v>653.68693956328821</v>
      </c>
      <c r="AA986" s="149">
        <v>0.11737517695670618</v>
      </c>
      <c r="AB986" s="149">
        <v>38.711269632078597</v>
      </c>
      <c r="AD986" s="163">
        <f t="shared" si="90"/>
        <v>1540091.874919676</v>
      </c>
      <c r="AE986" s="163">
        <f t="shared" si="95"/>
        <v>1551790.6813457143</v>
      </c>
      <c r="AF986" s="163">
        <f t="shared" si="91"/>
        <v>11698.80642603854</v>
      </c>
      <c r="AH986" s="165">
        <f t="shared" si="92"/>
        <v>0</v>
      </c>
      <c r="AI986" s="165">
        <f t="shared" si="93"/>
        <v>1</v>
      </c>
      <c r="AJ986" s="165">
        <f t="shared" si="94"/>
        <v>1</v>
      </c>
    </row>
    <row r="987" spans="1:36" x14ac:dyDescent="0.25">
      <c r="A987" s="47">
        <v>982</v>
      </c>
      <c r="C987" s="100">
        <v>5.8625715925633148E-3</v>
      </c>
      <c r="D987" s="100">
        <v>1.0623209834009634E-2</v>
      </c>
      <c r="E987" s="100">
        <v>1.0030028919083556E-4</v>
      </c>
      <c r="F987" s="100">
        <v>0</v>
      </c>
      <c r="G987" s="100">
        <v>0.04</v>
      </c>
      <c r="H987" s="100">
        <v>3.7417663718882443E-2</v>
      </c>
      <c r="I987" s="100">
        <v>2.5496231708073913E-2</v>
      </c>
      <c r="J987" s="100">
        <v>7.1214038276825598E-3</v>
      </c>
      <c r="K987" s="100">
        <v>5.7682820038231775E-3</v>
      </c>
      <c r="L987" s="148">
        <v>92.438280187714923</v>
      </c>
      <c r="M987" s="148">
        <v>120</v>
      </c>
      <c r="N987" s="148">
        <v>548</v>
      </c>
      <c r="O987" s="148">
        <v>9132</v>
      </c>
      <c r="P987" s="148">
        <v>100</v>
      </c>
      <c r="Q987" s="148">
        <v>25</v>
      </c>
      <c r="R987" s="100">
        <v>0.65741788867757034</v>
      </c>
      <c r="S987" s="100">
        <v>0.20165475483890627</v>
      </c>
      <c r="T987" s="100">
        <v>0.50861846574652247</v>
      </c>
      <c r="U987" s="100">
        <v>0.31969196982505221</v>
      </c>
      <c r="W987" s="148">
        <v>14.568125449410335</v>
      </c>
      <c r="X987" s="149">
        <v>445.38998657648676</v>
      </c>
      <c r="Y987" s="149">
        <v>14.615589700239324</v>
      </c>
      <c r="Z987" s="149">
        <v>593.27657555085318</v>
      </c>
      <c r="AA987" s="149">
        <v>4.7464250828989307E-2</v>
      </c>
      <c r="AB987" s="149">
        <v>147.88658897436642</v>
      </c>
      <c r="AD987" s="163">
        <f t="shared" si="90"/>
        <v>1456367.154954457</v>
      </c>
      <c r="AE987" s="163">
        <f t="shared" si="95"/>
        <v>1460965.6934483815</v>
      </c>
      <c r="AF987" s="163">
        <f t="shared" si="91"/>
        <v>4598.5384939245641</v>
      </c>
      <c r="AH987" s="165">
        <f t="shared" si="92"/>
        <v>0</v>
      </c>
      <c r="AI987" s="165">
        <f t="shared" si="93"/>
        <v>1</v>
      </c>
      <c r="AJ987" s="165">
        <f t="shared" si="94"/>
        <v>1</v>
      </c>
    </row>
    <row r="988" spans="1:36" x14ac:dyDescent="0.25">
      <c r="A988" s="47">
        <v>983</v>
      </c>
      <c r="C988" s="100">
        <v>8.3735094995920356E-3</v>
      </c>
      <c r="D988" s="100">
        <v>1.2475927013615329E-2</v>
      </c>
      <c r="E988" s="100">
        <v>2.5505469058433418E-5</v>
      </c>
      <c r="F988" s="100">
        <v>0</v>
      </c>
      <c r="G988" s="100">
        <v>0.04</v>
      </c>
      <c r="H988" s="100">
        <v>3.7417663718882443E-2</v>
      </c>
      <c r="I988" s="100">
        <v>2.5496231708073913E-2</v>
      </c>
      <c r="J988" s="100">
        <v>7.1214038276825598E-3</v>
      </c>
      <c r="K988" s="100">
        <v>5.7682820038231775E-3</v>
      </c>
      <c r="L988" s="148">
        <v>92.438280187714923</v>
      </c>
      <c r="M988" s="148">
        <v>120</v>
      </c>
      <c r="N988" s="148">
        <v>548</v>
      </c>
      <c r="O988" s="148">
        <v>9132</v>
      </c>
      <c r="P988" s="148">
        <v>100</v>
      </c>
      <c r="Q988" s="148">
        <v>25</v>
      </c>
      <c r="R988" s="100">
        <v>0.65634237978477139</v>
      </c>
      <c r="S988" s="100">
        <v>0.2418136551610453</v>
      </c>
      <c r="T988" s="100">
        <v>0.37697091000094168</v>
      </c>
      <c r="U988" s="100">
        <v>7.6766910227498125E-2</v>
      </c>
      <c r="W988" s="148">
        <v>14.490720058903491</v>
      </c>
      <c r="X988" s="149">
        <v>485.03209538179522</v>
      </c>
      <c r="Y988" s="149">
        <v>14.529870088054547</v>
      </c>
      <c r="Z988" s="149">
        <v>620.99253766755544</v>
      </c>
      <c r="AA988" s="149">
        <v>3.9150029151056032E-2</v>
      </c>
      <c r="AB988" s="149">
        <v>135.96044228576022</v>
      </c>
      <c r="AD988" s="163">
        <f t="shared" si="90"/>
        <v>1448586.9737949674</v>
      </c>
      <c r="AE988" s="163">
        <f t="shared" si="95"/>
        <v>1452366.0162677872</v>
      </c>
      <c r="AF988" s="163">
        <f t="shared" si="91"/>
        <v>3779.0424728198432</v>
      </c>
      <c r="AH988" s="165">
        <f t="shared" si="92"/>
        <v>0</v>
      </c>
      <c r="AI988" s="165">
        <f t="shared" si="93"/>
        <v>1</v>
      </c>
      <c r="AJ988" s="165">
        <f t="shared" si="94"/>
        <v>1</v>
      </c>
    </row>
    <row r="989" spans="1:36" x14ac:dyDescent="0.25">
      <c r="A989" s="47">
        <v>984</v>
      </c>
      <c r="C989" s="100">
        <v>5.8824582337586584E-3</v>
      </c>
      <c r="D989" s="100">
        <v>1.074595117466649E-2</v>
      </c>
      <c r="E989" s="100">
        <v>1.5880870928819402E-4</v>
      </c>
      <c r="F989" s="100">
        <v>0</v>
      </c>
      <c r="G989" s="100">
        <v>0.04</v>
      </c>
      <c r="H989" s="100">
        <v>3.7417663718882443E-2</v>
      </c>
      <c r="I989" s="100">
        <v>2.5496231708073913E-2</v>
      </c>
      <c r="J989" s="100">
        <v>7.1214038276825598E-3</v>
      </c>
      <c r="K989" s="100">
        <v>5.7682820038231775E-3</v>
      </c>
      <c r="L989" s="148">
        <v>92.438280187714923</v>
      </c>
      <c r="M989" s="148">
        <v>120</v>
      </c>
      <c r="N989" s="148">
        <v>548</v>
      </c>
      <c r="O989" s="148">
        <v>9132</v>
      </c>
      <c r="P989" s="148">
        <v>100</v>
      </c>
      <c r="Q989" s="148">
        <v>25</v>
      </c>
      <c r="R989" s="100">
        <v>0.56810694451544252</v>
      </c>
      <c r="S989" s="100">
        <v>0.52906869585624294</v>
      </c>
      <c r="T989" s="100">
        <v>0.78764442846531846</v>
      </c>
      <c r="U989" s="100">
        <v>0.53257380805546783</v>
      </c>
      <c r="W989" s="148">
        <v>14.705323000048438</v>
      </c>
      <c r="X989" s="149">
        <v>519.28088929670992</v>
      </c>
      <c r="Y989" s="149">
        <v>14.7172742285694</v>
      </c>
      <c r="Z989" s="149">
        <v>667.34081732139862</v>
      </c>
      <c r="AA989" s="149">
        <v>1.1951228520961976E-2</v>
      </c>
      <c r="AB989" s="149">
        <v>148.0599280246887</v>
      </c>
      <c r="AD989" s="163">
        <f t="shared" si="90"/>
        <v>1470013.0191155472</v>
      </c>
      <c r="AE989" s="163">
        <f t="shared" si="95"/>
        <v>1471060.0820396186</v>
      </c>
      <c r="AF989" s="163">
        <f t="shared" si="91"/>
        <v>1047.0629240715089</v>
      </c>
      <c r="AH989" s="165">
        <f t="shared" si="92"/>
        <v>0</v>
      </c>
      <c r="AI989" s="165">
        <f t="shared" si="93"/>
        <v>1</v>
      </c>
      <c r="AJ989" s="165">
        <f t="shared" si="94"/>
        <v>1</v>
      </c>
    </row>
    <row r="990" spans="1:36" x14ac:dyDescent="0.25">
      <c r="A990" s="47">
        <v>985</v>
      </c>
      <c r="C990" s="100">
        <v>4.5228337353641589E-3</v>
      </c>
      <c r="D990" s="100">
        <v>1.1746635371650438E-2</v>
      </c>
      <c r="E990" s="100">
        <v>5.0992797501313837E-5</v>
      </c>
      <c r="F990" s="100">
        <v>0</v>
      </c>
      <c r="G990" s="100">
        <v>0.04</v>
      </c>
      <c r="H990" s="100">
        <v>3.7417663718882443E-2</v>
      </c>
      <c r="I990" s="100">
        <v>2.5496231708073913E-2</v>
      </c>
      <c r="J990" s="100">
        <v>7.1214038276825598E-3</v>
      </c>
      <c r="K990" s="100">
        <v>5.7682820038231775E-3</v>
      </c>
      <c r="L990" s="148">
        <v>92.438280187714923</v>
      </c>
      <c r="M990" s="148">
        <v>120</v>
      </c>
      <c r="N990" s="148">
        <v>548</v>
      </c>
      <c r="O990" s="148">
        <v>9132</v>
      </c>
      <c r="P990" s="148">
        <v>100</v>
      </c>
      <c r="Q990" s="148">
        <v>25</v>
      </c>
      <c r="R990" s="100">
        <v>0.73309229612098581</v>
      </c>
      <c r="S990" s="100">
        <v>0.87023917751860902</v>
      </c>
      <c r="T990" s="100">
        <v>0.9986472756842224</v>
      </c>
      <c r="U990" s="100">
        <v>0.99979136114784151</v>
      </c>
      <c r="W990" s="148">
        <v>13.534958648621707</v>
      </c>
      <c r="X990" s="149">
        <v>532.40107983742973</v>
      </c>
      <c r="Y990" s="149">
        <v>13.569126945894217</v>
      </c>
      <c r="Z990" s="149">
        <v>607.01131082519453</v>
      </c>
      <c r="AA990" s="149">
        <v>3.4168297272509918E-2</v>
      </c>
      <c r="AB990" s="149">
        <v>74.610230987764794</v>
      </c>
      <c r="AD990" s="163">
        <f t="shared" si="90"/>
        <v>1352963.4637823333</v>
      </c>
      <c r="AE990" s="163">
        <f t="shared" si="95"/>
        <v>1356305.6832785965</v>
      </c>
      <c r="AF990" s="163">
        <f t="shared" si="91"/>
        <v>3342.219496263227</v>
      </c>
      <c r="AH990" s="165">
        <f t="shared" si="92"/>
        <v>0</v>
      </c>
      <c r="AI990" s="165">
        <f t="shared" si="93"/>
        <v>1</v>
      </c>
      <c r="AJ990" s="165">
        <f t="shared" si="94"/>
        <v>1</v>
      </c>
    </row>
    <row r="991" spans="1:36" x14ac:dyDescent="0.25">
      <c r="A991" s="47">
        <v>986</v>
      </c>
      <c r="C991" s="100">
        <v>5.4380016006398968E-3</v>
      </c>
      <c r="D991" s="100">
        <v>9.1140191371383867E-3</v>
      </c>
      <c r="E991" s="100">
        <v>1.2852936437657281E-4</v>
      </c>
      <c r="F991" s="100">
        <v>0</v>
      </c>
      <c r="G991" s="100">
        <v>0.04</v>
      </c>
      <c r="H991" s="100">
        <v>3.7417663718882443E-2</v>
      </c>
      <c r="I991" s="100">
        <v>2.5496231708073913E-2</v>
      </c>
      <c r="J991" s="100">
        <v>7.1214038276825598E-3</v>
      </c>
      <c r="K991" s="100">
        <v>5.7682820038231775E-3</v>
      </c>
      <c r="L991" s="148">
        <v>92.438280187714923</v>
      </c>
      <c r="M991" s="148">
        <v>120</v>
      </c>
      <c r="N991" s="148">
        <v>548</v>
      </c>
      <c r="O991" s="148">
        <v>9132</v>
      </c>
      <c r="P991" s="148">
        <v>100</v>
      </c>
      <c r="Q991" s="148">
        <v>25</v>
      </c>
      <c r="R991" s="100">
        <v>0.6291898200764201</v>
      </c>
      <c r="S991" s="100">
        <v>1.4197491529874203E-2</v>
      </c>
      <c r="T991" s="100">
        <v>1.2265346793852595E-2</v>
      </c>
      <c r="U991" s="100">
        <v>5.1460309483757405E-2</v>
      </c>
      <c r="W991" s="148">
        <v>15.19884607631221</v>
      </c>
      <c r="X991" s="149">
        <v>457.48241258757628</v>
      </c>
      <c r="Y991" s="149">
        <v>15.210207064269882</v>
      </c>
      <c r="Z991" s="149">
        <v>621.0420441889629</v>
      </c>
      <c r="AA991" s="149">
        <v>1.1360987957672819E-2</v>
      </c>
      <c r="AB991" s="149">
        <v>163.55963160138663</v>
      </c>
      <c r="AD991" s="163">
        <f t="shared" si="90"/>
        <v>1519427.1252186333</v>
      </c>
      <c r="AE991" s="163">
        <f t="shared" si="95"/>
        <v>1520399.6643827991</v>
      </c>
      <c r="AF991" s="163">
        <f t="shared" si="91"/>
        <v>972.53916416589527</v>
      </c>
      <c r="AH991" s="165">
        <f t="shared" si="92"/>
        <v>0</v>
      </c>
      <c r="AI991" s="165">
        <f t="shared" si="93"/>
        <v>1</v>
      </c>
      <c r="AJ991" s="165">
        <f t="shared" si="94"/>
        <v>1</v>
      </c>
    </row>
    <row r="992" spans="1:36" x14ac:dyDescent="0.25">
      <c r="A992" s="47">
        <v>987</v>
      </c>
      <c r="C992" s="100">
        <v>5.1159036136928506E-3</v>
      </c>
      <c r="D992" s="100">
        <v>1.0882739139475099E-2</v>
      </c>
      <c r="E992" s="100">
        <v>2.6636020377035496E-4</v>
      </c>
      <c r="F992" s="100">
        <v>0</v>
      </c>
      <c r="G992" s="100">
        <v>0.04</v>
      </c>
      <c r="H992" s="100">
        <v>3.7417663718882443E-2</v>
      </c>
      <c r="I992" s="100">
        <v>2.5496231708073913E-2</v>
      </c>
      <c r="J992" s="100">
        <v>7.1214038276825598E-3</v>
      </c>
      <c r="K992" s="100">
        <v>5.7682820038231775E-3</v>
      </c>
      <c r="L992" s="148">
        <v>92.438280187714923</v>
      </c>
      <c r="M992" s="148">
        <v>120</v>
      </c>
      <c r="N992" s="148">
        <v>548</v>
      </c>
      <c r="O992" s="148">
        <v>9132</v>
      </c>
      <c r="P992" s="148">
        <v>100</v>
      </c>
      <c r="Q992" s="148">
        <v>25</v>
      </c>
      <c r="R992" s="100">
        <v>0.74677718167192442</v>
      </c>
      <c r="S992" s="100">
        <v>0.99530916450605522</v>
      </c>
      <c r="T992" s="100">
        <v>0.6335225337724818</v>
      </c>
      <c r="U992" s="100">
        <v>5.003708195246262E-2</v>
      </c>
      <c r="W992" s="148">
        <v>14.510385813632327</v>
      </c>
      <c r="X992" s="149">
        <v>520.39655281134606</v>
      </c>
      <c r="Y992" s="149">
        <v>14.534352886025745</v>
      </c>
      <c r="Z992" s="149">
        <v>639.14324676024171</v>
      </c>
      <c r="AA992" s="149">
        <v>2.3967072393418221E-2</v>
      </c>
      <c r="AB992" s="149">
        <v>118.74669394889565</v>
      </c>
      <c r="AD992" s="163">
        <f t="shared" si="90"/>
        <v>1450518.1848104214</v>
      </c>
      <c r="AE992" s="163">
        <f t="shared" si="95"/>
        <v>1452796.1453558144</v>
      </c>
      <c r="AF992" s="163">
        <f t="shared" si="91"/>
        <v>2277.9605453929262</v>
      </c>
      <c r="AH992" s="165">
        <f t="shared" si="92"/>
        <v>0</v>
      </c>
      <c r="AI992" s="165">
        <f t="shared" si="93"/>
        <v>1</v>
      </c>
      <c r="AJ992" s="165">
        <f t="shared" si="94"/>
        <v>1</v>
      </c>
    </row>
    <row r="993" spans="1:36" x14ac:dyDescent="0.25">
      <c r="A993" s="47">
        <v>988</v>
      </c>
      <c r="C993" s="100">
        <v>5.8566059321468744E-3</v>
      </c>
      <c r="D993" s="100">
        <v>1.0416212526463154E-2</v>
      </c>
      <c r="E993" s="100">
        <v>1.3596202985510786E-4</v>
      </c>
      <c r="F993" s="100">
        <v>0</v>
      </c>
      <c r="G993" s="100">
        <v>0.04</v>
      </c>
      <c r="H993" s="100">
        <v>3.7417663718882443E-2</v>
      </c>
      <c r="I993" s="100">
        <v>2.5496231708073913E-2</v>
      </c>
      <c r="J993" s="100">
        <v>7.1214038276825598E-3</v>
      </c>
      <c r="K993" s="100">
        <v>5.7682820038231775E-3</v>
      </c>
      <c r="L993" s="148">
        <v>92.438280187714923</v>
      </c>
      <c r="M993" s="148">
        <v>120</v>
      </c>
      <c r="N993" s="148">
        <v>548</v>
      </c>
      <c r="O993" s="148">
        <v>9132</v>
      </c>
      <c r="P993" s="148">
        <v>100</v>
      </c>
      <c r="Q993" s="148">
        <v>25</v>
      </c>
      <c r="R993" s="100">
        <v>0.79920709457505634</v>
      </c>
      <c r="S993" s="100">
        <v>0.88012749236157006</v>
      </c>
      <c r="T993" s="100">
        <v>3.5952697022478913E-2</v>
      </c>
      <c r="U993" s="100">
        <v>1.3241988809179078E-3</v>
      </c>
      <c r="W993" s="148">
        <v>14.483126309559633</v>
      </c>
      <c r="X993" s="149">
        <v>482.54141622225796</v>
      </c>
      <c r="Y993" s="149">
        <v>14.512420468322782</v>
      </c>
      <c r="Z993" s="149">
        <v>626.08802618436596</v>
      </c>
      <c r="AA993" s="149">
        <v>2.9294158763148559E-2</v>
      </c>
      <c r="AB993" s="149">
        <v>143.54660996210799</v>
      </c>
      <c r="AD993" s="163">
        <f t="shared" si="90"/>
        <v>1447830.0895397412</v>
      </c>
      <c r="AE993" s="163">
        <f t="shared" si="95"/>
        <v>1450615.9588060938</v>
      </c>
      <c r="AF993" s="163">
        <f t="shared" si="91"/>
        <v>2785.8692663527477</v>
      </c>
      <c r="AH993" s="165">
        <f t="shared" si="92"/>
        <v>0</v>
      </c>
      <c r="AI993" s="165">
        <f t="shared" si="93"/>
        <v>1</v>
      </c>
      <c r="AJ993" s="165">
        <f t="shared" si="94"/>
        <v>1</v>
      </c>
    </row>
    <row r="994" spans="1:36" x14ac:dyDescent="0.25">
      <c r="A994" s="47">
        <v>989</v>
      </c>
      <c r="C994" s="100">
        <v>6.1768159072028705E-3</v>
      </c>
      <c r="D994" s="100">
        <v>1.4063887427630428E-2</v>
      </c>
      <c r="E994" s="100">
        <v>3.0498349339691533E-4</v>
      </c>
      <c r="F994" s="100">
        <v>0</v>
      </c>
      <c r="G994" s="100">
        <v>0.04</v>
      </c>
      <c r="H994" s="100">
        <v>3.7417663718882443E-2</v>
      </c>
      <c r="I994" s="100">
        <v>2.5496231708073913E-2</v>
      </c>
      <c r="J994" s="100">
        <v>7.1214038276825598E-3</v>
      </c>
      <c r="K994" s="100">
        <v>5.7682820038231775E-3</v>
      </c>
      <c r="L994" s="148">
        <v>92.438280187714923</v>
      </c>
      <c r="M994" s="148">
        <v>120</v>
      </c>
      <c r="N994" s="148">
        <v>548</v>
      </c>
      <c r="O994" s="148">
        <v>9132</v>
      </c>
      <c r="P994" s="148">
        <v>100</v>
      </c>
      <c r="Q994" s="148">
        <v>25</v>
      </c>
      <c r="R994" s="100">
        <v>0.53606354799018119</v>
      </c>
      <c r="S994" s="100">
        <v>0.89549787204975084</v>
      </c>
      <c r="T994" s="100">
        <v>0.8854312634702588</v>
      </c>
      <c r="U994" s="100">
        <v>0.99606425687325917</v>
      </c>
      <c r="W994" s="148">
        <v>14.796588876438246</v>
      </c>
      <c r="X994" s="149">
        <v>519.96104672536296</v>
      </c>
      <c r="Y994" s="149">
        <v>14.836967615566834</v>
      </c>
      <c r="Z994" s="149">
        <v>627.00961011916775</v>
      </c>
      <c r="AA994" s="149">
        <v>4.0378739128588137E-2</v>
      </c>
      <c r="AB994" s="149">
        <v>107.04856339380478</v>
      </c>
      <c r="AD994" s="163">
        <f t="shared" si="90"/>
        <v>1479138.9265970993</v>
      </c>
      <c r="AE994" s="163">
        <f t="shared" si="95"/>
        <v>1483069.7519465641</v>
      </c>
      <c r="AF994" s="163">
        <f t="shared" si="91"/>
        <v>3930.8253494650089</v>
      </c>
      <c r="AH994" s="165">
        <f t="shared" si="92"/>
        <v>0</v>
      </c>
      <c r="AI994" s="165">
        <f t="shared" si="93"/>
        <v>1</v>
      </c>
      <c r="AJ994" s="165">
        <f t="shared" si="94"/>
        <v>1</v>
      </c>
    </row>
    <row r="995" spans="1:36" x14ac:dyDescent="0.25">
      <c r="A995" s="47">
        <v>990</v>
      </c>
      <c r="C995" s="100">
        <v>5.9641207908470717E-3</v>
      </c>
      <c r="D995" s="100">
        <v>1.0630172088193036E-2</v>
      </c>
      <c r="E995" s="100">
        <v>7.98304304105657E-4</v>
      </c>
      <c r="F995" s="100">
        <v>0</v>
      </c>
      <c r="G995" s="100">
        <v>0.04</v>
      </c>
      <c r="H995" s="100">
        <v>3.7417663718882443E-2</v>
      </c>
      <c r="I995" s="100">
        <v>2.5496231708073913E-2</v>
      </c>
      <c r="J995" s="100">
        <v>7.1214038276825598E-3</v>
      </c>
      <c r="K995" s="100">
        <v>5.7682820038231775E-3</v>
      </c>
      <c r="L995" s="148">
        <v>92.438280187714923</v>
      </c>
      <c r="M995" s="148">
        <v>120</v>
      </c>
      <c r="N995" s="148">
        <v>548</v>
      </c>
      <c r="O995" s="148">
        <v>9132</v>
      </c>
      <c r="P995" s="148">
        <v>100</v>
      </c>
      <c r="Q995" s="148">
        <v>25</v>
      </c>
      <c r="R995" s="100">
        <v>0.7286675703672838</v>
      </c>
      <c r="S995" s="100">
        <v>0.93685087195436023</v>
      </c>
      <c r="T995" s="100">
        <v>0.93976535033359609</v>
      </c>
      <c r="U995" s="100">
        <v>0.83602441623941548</v>
      </c>
      <c r="W995" s="148">
        <v>15.10160860293408</v>
      </c>
      <c r="X995" s="149">
        <v>514.47379767189977</v>
      </c>
      <c r="Y995" s="149">
        <v>15.106892040469646</v>
      </c>
      <c r="Z995" s="149">
        <v>691.38515902514428</v>
      </c>
      <c r="AA995" s="149">
        <v>5.2834375355654828E-3</v>
      </c>
      <c r="AB995" s="149">
        <v>176.9113613532445</v>
      </c>
      <c r="AD995" s="163">
        <f t="shared" si="90"/>
        <v>1509646.386495736</v>
      </c>
      <c r="AE995" s="163">
        <f t="shared" si="95"/>
        <v>1509997.8188879394</v>
      </c>
      <c r="AF995" s="163">
        <f t="shared" si="91"/>
        <v>351.43239220330383</v>
      </c>
      <c r="AH995" s="165">
        <f t="shared" si="92"/>
        <v>0</v>
      </c>
      <c r="AI995" s="165">
        <f t="shared" si="93"/>
        <v>1</v>
      </c>
      <c r="AJ995" s="165">
        <f t="shared" si="94"/>
        <v>1</v>
      </c>
    </row>
    <row r="996" spans="1:36" x14ac:dyDescent="0.25">
      <c r="A996" s="47">
        <v>991</v>
      </c>
      <c r="C996" s="100">
        <v>6.7446260274189873E-3</v>
      </c>
      <c r="D996" s="100">
        <v>1.170129498626804E-2</v>
      </c>
      <c r="E996" s="100">
        <v>9.0548429841125243E-6</v>
      </c>
      <c r="F996" s="100">
        <v>0</v>
      </c>
      <c r="G996" s="100">
        <v>0.04</v>
      </c>
      <c r="H996" s="100">
        <v>3.7417663718882443E-2</v>
      </c>
      <c r="I996" s="100">
        <v>2.5496231708073913E-2</v>
      </c>
      <c r="J996" s="100">
        <v>7.1214038276825598E-3</v>
      </c>
      <c r="K996" s="100">
        <v>5.7682820038231775E-3</v>
      </c>
      <c r="L996" s="148">
        <v>92.438280187714923</v>
      </c>
      <c r="M996" s="148">
        <v>120</v>
      </c>
      <c r="N996" s="148">
        <v>548</v>
      </c>
      <c r="O996" s="148">
        <v>9132</v>
      </c>
      <c r="P996" s="148">
        <v>100</v>
      </c>
      <c r="Q996" s="148">
        <v>25</v>
      </c>
      <c r="R996" s="100">
        <v>0.75746977406794547</v>
      </c>
      <c r="S996" s="100">
        <v>0.25224023227028353</v>
      </c>
      <c r="T996" s="100">
        <v>0.81587169862476472</v>
      </c>
      <c r="U996" s="100">
        <v>0.37139011942583333</v>
      </c>
      <c r="W996" s="148">
        <v>15.037893795528683</v>
      </c>
      <c r="X996" s="149">
        <v>505.11646220013</v>
      </c>
      <c r="Y996" s="149">
        <v>15.103844402891481</v>
      </c>
      <c r="Z996" s="149">
        <v>612.69762786591605</v>
      </c>
      <c r="AA996" s="149">
        <v>6.5950607362797342E-2</v>
      </c>
      <c r="AB996" s="149">
        <v>107.58116566578605</v>
      </c>
      <c r="AD996" s="163">
        <f t="shared" si="90"/>
        <v>1503284.2630906682</v>
      </c>
      <c r="AE996" s="163">
        <f t="shared" si="95"/>
        <v>1509771.7426612822</v>
      </c>
      <c r="AF996" s="163">
        <f t="shared" si="91"/>
        <v>6487.4795706139485</v>
      </c>
      <c r="AH996" s="165">
        <f t="shared" si="92"/>
        <v>0</v>
      </c>
      <c r="AI996" s="165">
        <f t="shared" si="93"/>
        <v>1</v>
      </c>
      <c r="AJ996" s="165">
        <f t="shared" si="94"/>
        <v>1</v>
      </c>
    </row>
    <row r="997" spans="1:36" x14ac:dyDescent="0.25">
      <c r="A997" s="47">
        <v>992</v>
      </c>
      <c r="C997" s="100">
        <v>5.4519327970057319E-3</v>
      </c>
      <c r="D997" s="100">
        <v>1.0612775630181304E-2</v>
      </c>
      <c r="E997" s="100">
        <v>6.0089253653405894E-4</v>
      </c>
      <c r="F997" s="100">
        <v>0</v>
      </c>
      <c r="G997" s="100">
        <v>0.04</v>
      </c>
      <c r="H997" s="100">
        <v>3.7417663718882443E-2</v>
      </c>
      <c r="I997" s="100">
        <v>2.5496231708073913E-2</v>
      </c>
      <c r="J997" s="100">
        <v>7.1214038276825598E-3</v>
      </c>
      <c r="K997" s="100">
        <v>5.7682820038231775E-3</v>
      </c>
      <c r="L997" s="148">
        <v>92.438280187714923</v>
      </c>
      <c r="M997" s="148">
        <v>120</v>
      </c>
      <c r="N997" s="148">
        <v>548</v>
      </c>
      <c r="O997" s="148">
        <v>9132</v>
      </c>
      <c r="P997" s="148">
        <v>100</v>
      </c>
      <c r="Q997" s="148">
        <v>25</v>
      </c>
      <c r="R997" s="100">
        <v>0.75019955447514164</v>
      </c>
      <c r="S997" s="100">
        <v>0.84695328437175665</v>
      </c>
      <c r="T997" s="100">
        <v>0.89511194670192018</v>
      </c>
      <c r="U997" s="100">
        <v>0.5490877510387413</v>
      </c>
      <c r="W997" s="148">
        <v>15.47073094346762</v>
      </c>
      <c r="X997" s="149">
        <v>494.73559245716308</v>
      </c>
      <c r="Y997" s="149">
        <v>15.520040724964685</v>
      </c>
      <c r="Z997" s="149">
        <v>606.54074780234328</v>
      </c>
      <c r="AA997" s="149">
        <v>4.930978149706533E-2</v>
      </c>
      <c r="AB997" s="149">
        <v>111.8051553451802</v>
      </c>
      <c r="AD997" s="163">
        <f t="shared" si="90"/>
        <v>1546578.3587543047</v>
      </c>
      <c r="AE997" s="163">
        <f t="shared" si="95"/>
        <v>1551397.5317486662</v>
      </c>
      <c r="AF997" s="163">
        <f t="shared" si="91"/>
        <v>4819.1729943613527</v>
      </c>
      <c r="AH997" s="165">
        <f t="shared" si="92"/>
        <v>0</v>
      </c>
      <c r="AI997" s="165">
        <f t="shared" si="93"/>
        <v>1</v>
      </c>
      <c r="AJ997" s="165">
        <f t="shared" si="94"/>
        <v>1</v>
      </c>
    </row>
    <row r="998" spans="1:36" x14ac:dyDescent="0.25">
      <c r="A998" s="47">
        <v>993</v>
      </c>
      <c r="C998" s="100">
        <v>4.8732528510174204E-3</v>
      </c>
      <c r="D998" s="100">
        <v>9.4532104881547632E-3</v>
      </c>
      <c r="E998" s="100">
        <v>2.8832259045695848E-5</v>
      </c>
      <c r="F998" s="100">
        <v>0</v>
      </c>
      <c r="G998" s="100">
        <v>0.04</v>
      </c>
      <c r="H998" s="100">
        <v>3.7417663718882443E-2</v>
      </c>
      <c r="I998" s="100">
        <v>2.5496231708073913E-2</v>
      </c>
      <c r="J998" s="100">
        <v>7.1214038276825598E-3</v>
      </c>
      <c r="K998" s="100">
        <v>5.7682820038231775E-3</v>
      </c>
      <c r="L998" s="148">
        <v>92.438280187714923</v>
      </c>
      <c r="M998" s="148">
        <v>120</v>
      </c>
      <c r="N998" s="148">
        <v>548</v>
      </c>
      <c r="O998" s="148">
        <v>9132</v>
      </c>
      <c r="P998" s="148">
        <v>100</v>
      </c>
      <c r="Q998" s="148">
        <v>25</v>
      </c>
      <c r="R998" s="100">
        <v>0.54133631374339097</v>
      </c>
      <c r="S998" s="100">
        <v>0.56981375694553293</v>
      </c>
      <c r="T998" s="100">
        <v>0.12134216150142253</v>
      </c>
      <c r="U998" s="100">
        <v>0.77407585297171766</v>
      </c>
      <c r="W998" s="148">
        <v>14.788426287636824</v>
      </c>
      <c r="X998" s="149">
        <v>551.88893000301653</v>
      </c>
      <c r="Y998" s="149">
        <v>14.816934841354799</v>
      </c>
      <c r="Z998" s="149">
        <v>646.00624963308439</v>
      </c>
      <c r="AA998" s="149">
        <v>2.8508553717975005E-2</v>
      </c>
      <c r="AB998" s="149">
        <v>94.117319630067868</v>
      </c>
      <c r="AD998" s="163">
        <f t="shared" si="90"/>
        <v>1478290.7398336795</v>
      </c>
      <c r="AE998" s="163">
        <f t="shared" si="95"/>
        <v>1481047.4778858467</v>
      </c>
      <c r="AF998" s="163">
        <f t="shared" si="91"/>
        <v>2756.7380521674327</v>
      </c>
      <c r="AH998" s="165">
        <f t="shared" si="92"/>
        <v>0</v>
      </c>
      <c r="AI998" s="165">
        <f t="shared" si="93"/>
        <v>1</v>
      </c>
      <c r="AJ998" s="165">
        <f t="shared" si="94"/>
        <v>1</v>
      </c>
    </row>
    <row r="999" spans="1:36" x14ac:dyDescent="0.25">
      <c r="A999" s="47">
        <v>994</v>
      </c>
      <c r="C999" s="100">
        <v>6.4446395881497809E-3</v>
      </c>
      <c r="D999" s="100">
        <v>1.2064642927110514E-2</v>
      </c>
      <c r="E999" s="100">
        <v>9.0092439686311025E-6</v>
      </c>
      <c r="F999" s="100">
        <v>0</v>
      </c>
      <c r="G999" s="100">
        <v>0.04</v>
      </c>
      <c r="H999" s="100">
        <v>3.7417663718882443E-2</v>
      </c>
      <c r="I999" s="100">
        <v>2.5496231708073913E-2</v>
      </c>
      <c r="J999" s="100">
        <v>7.1214038276825598E-3</v>
      </c>
      <c r="K999" s="100">
        <v>5.7682820038231775E-3</v>
      </c>
      <c r="L999" s="148">
        <v>92.438280187714923</v>
      </c>
      <c r="M999" s="148">
        <v>120</v>
      </c>
      <c r="N999" s="148">
        <v>548</v>
      </c>
      <c r="O999" s="148">
        <v>9132</v>
      </c>
      <c r="P999" s="148">
        <v>100</v>
      </c>
      <c r="Q999" s="148">
        <v>25</v>
      </c>
      <c r="R999" s="100">
        <v>0.44297289158469966</v>
      </c>
      <c r="S999" s="100">
        <v>0.99929182237996472</v>
      </c>
      <c r="T999" s="100">
        <v>5.5484327625559889E-2</v>
      </c>
      <c r="U999" s="100">
        <v>0.73671406081235769</v>
      </c>
      <c r="W999" s="148">
        <v>13.833470908114558</v>
      </c>
      <c r="X999" s="149">
        <v>497.37630149036596</v>
      </c>
      <c r="Y999" s="149">
        <v>13.895112294565694</v>
      </c>
      <c r="Z999" s="149">
        <v>595.02987148659861</v>
      </c>
      <c r="AA999" s="149">
        <v>6.1641386451135816E-2</v>
      </c>
      <c r="AB999" s="149">
        <v>97.653569996232648</v>
      </c>
      <c r="AD999" s="163">
        <f t="shared" si="90"/>
        <v>1382849.7145099654</v>
      </c>
      <c r="AE999" s="163">
        <f t="shared" si="95"/>
        <v>1388916.1995850827</v>
      </c>
      <c r="AF999" s="163">
        <f t="shared" si="91"/>
        <v>6066.485075117349</v>
      </c>
      <c r="AH999" s="165">
        <f t="shared" si="92"/>
        <v>0</v>
      </c>
      <c r="AI999" s="165">
        <f t="shared" si="93"/>
        <v>1</v>
      </c>
      <c r="AJ999" s="165">
        <f t="shared" si="94"/>
        <v>1</v>
      </c>
    </row>
    <row r="1000" spans="1:36" x14ac:dyDescent="0.25">
      <c r="A1000" s="47">
        <v>995</v>
      </c>
      <c r="C1000" s="100">
        <v>3.9751529612905403E-3</v>
      </c>
      <c r="D1000" s="100">
        <v>1.1245001923205334E-2</v>
      </c>
      <c r="E1000" s="100">
        <v>4.2901917433129467E-5</v>
      </c>
      <c r="F1000" s="100">
        <v>0</v>
      </c>
      <c r="G1000" s="100">
        <v>0.04</v>
      </c>
      <c r="H1000" s="100">
        <v>3.7417663718882443E-2</v>
      </c>
      <c r="I1000" s="100">
        <v>2.5496231708073913E-2</v>
      </c>
      <c r="J1000" s="100">
        <v>7.1214038276825598E-3</v>
      </c>
      <c r="K1000" s="100">
        <v>5.7682820038231775E-3</v>
      </c>
      <c r="L1000" s="148">
        <v>92.438280187714923</v>
      </c>
      <c r="M1000" s="148">
        <v>120</v>
      </c>
      <c r="N1000" s="148">
        <v>548</v>
      </c>
      <c r="O1000" s="148">
        <v>9132</v>
      </c>
      <c r="P1000" s="148">
        <v>100</v>
      </c>
      <c r="Q1000" s="148">
        <v>25</v>
      </c>
      <c r="R1000" s="100">
        <v>0.60586930348169454</v>
      </c>
      <c r="S1000" s="100">
        <v>1.6811485500099733E-4</v>
      </c>
      <c r="T1000" s="100">
        <v>3.3738570481324066E-2</v>
      </c>
      <c r="U1000" s="100">
        <v>5.0541383900908796E-9</v>
      </c>
      <c r="W1000" s="148">
        <v>14.372543948329266</v>
      </c>
      <c r="X1000" s="149">
        <v>584.91797655752328</v>
      </c>
      <c r="Y1000" s="149">
        <v>14.4542707941334</v>
      </c>
      <c r="Z1000" s="149">
        <v>624.81281859848059</v>
      </c>
      <c r="AA1000" s="149">
        <v>8.172684580413403E-2</v>
      </c>
      <c r="AB1000" s="149">
        <v>39.894842040957315</v>
      </c>
      <c r="AD1000" s="163">
        <f t="shared" si="90"/>
        <v>1436669.4768563691</v>
      </c>
      <c r="AE1000" s="163">
        <f t="shared" si="95"/>
        <v>1444802.2665947415</v>
      </c>
      <c r="AF1000" s="163">
        <f t="shared" si="91"/>
        <v>8132.7897383724458</v>
      </c>
      <c r="AH1000" s="165">
        <f t="shared" si="92"/>
        <v>0</v>
      </c>
      <c r="AI1000" s="165">
        <f t="shared" si="93"/>
        <v>1</v>
      </c>
      <c r="AJ1000" s="165">
        <f t="shared" si="94"/>
        <v>1</v>
      </c>
    </row>
    <row r="1001" spans="1:36" x14ac:dyDescent="0.25">
      <c r="A1001" s="47">
        <v>996</v>
      </c>
      <c r="C1001" s="100">
        <v>4.9427526567808423E-3</v>
      </c>
      <c r="D1001" s="100">
        <v>1.1135558147512468E-2</v>
      </c>
      <c r="E1001" s="100">
        <v>1.1561290322166186E-6</v>
      </c>
      <c r="F1001" s="100">
        <v>0</v>
      </c>
      <c r="G1001" s="100">
        <v>0.04</v>
      </c>
      <c r="H1001" s="100">
        <v>3.7417663718882443E-2</v>
      </c>
      <c r="I1001" s="100">
        <v>2.5496231708073913E-2</v>
      </c>
      <c r="J1001" s="100">
        <v>7.1214038276825598E-3</v>
      </c>
      <c r="K1001" s="100">
        <v>5.7682820038231775E-3</v>
      </c>
      <c r="L1001" s="148">
        <v>92.438280187714923</v>
      </c>
      <c r="M1001" s="148">
        <v>120</v>
      </c>
      <c r="N1001" s="148">
        <v>548</v>
      </c>
      <c r="O1001" s="148">
        <v>9132</v>
      </c>
      <c r="P1001" s="148">
        <v>100</v>
      </c>
      <c r="Q1001" s="148">
        <v>25</v>
      </c>
      <c r="R1001" s="100">
        <v>0.70215758536761674</v>
      </c>
      <c r="S1001" s="100">
        <v>8.5186882063070568E-2</v>
      </c>
      <c r="T1001" s="100">
        <v>4.3209489553305634E-2</v>
      </c>
      <c r="U1001" s="100">
        <v>0.31536803206912756</v>
      </c>
      <c r="W1001" s="148">
        <v>14.199165321835608</v>
      </c>
      <c r="X1001" s="149">
        <v>519.31363084646989</v>
      </c>
      <c r="Y1001" s="149">
        <v>14.226990565520484</v>
      </c>
      <c r="Z1001" s="149">
        <v>623.27526917466048</v>
      </c>
      <c r="AA1001" s="149">
        <v>2.782524368487671E-2</v>
      </c>
      <c r="AB1001" s="149">
        <v>103.96163832819059</v>
      </c>
      <c r="AD1001" s="163">
        <f t="shared" si="90"/>
        <v>1419397.2185527142</v>
      </c>
      <c r="AE1001" s="163">
        <f t="shared" si="95"/>
        <v>1422075.7812828738</v>
      </c>
      <c r="AF1001" s="163">
        <f t="shared" si="91"/>
        <v>2678.5627301594805</v>
      </c>
      <c r="AH1001" s="165">
        <f t="shared" si="92"/>
        <v>0</v>
      </c>
      <c r="AI1001" s="165">
        <f t="shared" si="93"/>
        <v>1</v>
      </c>
      <c r="AJ1001" s="165">
        <f t="shared" si="94"/>
        <v>1</v>
      </c>
    </row>
    <row r="1002" spans="1:36" x14ac:dyDescent="0.25">
      <c r="A1002" s="47">
        <v>997</v>
      </c>
      <c r="C1002" s="100">
        <v>4.8580946239510682E-3</v>
      </c>
      <c r="D1002" s="100">
        <v>1.2019598000199583E-2</v>
      </c>
      <c r="E1002" s="100">
        <v>2.918407246509504E-6</v>
      </c>
      <c r="F1002" s="100">
        <v>0</v>
      </c>
      <c r="G1002" s="100">
        <v>0.04</v>
      </c>
      <c r="H1002" s="100">
        <v>3.7417663718882443E-2</v>
      </c>
      <c r="I1002" s="100">
        <v>2.5496231708073913E-2</v>
      </c>
      <c r="J1002" s="100">
        <v>7.1214038276825598E-3</v>
      </c>
      <c r="K1002" s="100">
        <v>5.7682820038231775E-3</v>
      </c>
      <c r="L1002" s="148">
        <v>92.438280187714923</v>
      </c>
      <c r="M1002" s="148">
        <v>120</v>
      </c>
      <c r="N1002" s="148">
        <v>548</v>
      </c>
      <c r="O1002" s="148">
        <v>9132</v>
      </c>
      <c r="P1002" s="148">
        <v>100</v>
      </c>
      <c r="Q1002" s="148">
        <v>25</v>
      </c>
      <c r="R1002" s="100">
        <v>0.94928370370688819</v>
      </c>
      <c r="S1002" s="100">
        <v>0.77282509724399573</v>
      </c>
      <c r="T1002" s="100">
        <v>0.82517385641826535</v>
      </c>
      <c r="U1002" s="100">
        <v>3.0366788640980101E-8</v>
      </c>
      <c r="W1002" s="148">
        <v>14.387222577290075</v>
      </c>
      <c r="X1002" s="149">
        <v>603.7142567394892</v>
      </c>
      <c r="Y1002" s="149">
        <v>14.444248572541678</v>
      </c>
      <c r="Z1002" s="149">
        <v>620.37834893976401</v>
      </c>
      <c r="AA1002" s="149">
        <v>5.7025995251603234E-2</v>
      </c>
      <c r="AB1002" s="149">
        <v>16.664092200274808</v>
      </c>
      <c r="AD1002" s="163">
        <f t="shared" si="90"/>
        <v>1438118.5434722679</v>
      </c>
      <c r="AE1002" s="163">
        <f t="shared" si="95"/>
        <v>1443804.478905228</v>
      </c>
      <c r="AF1002" s="163">
        <f t="shared" si="91"/>
        <v>5685.9354329600483</v>
      </c>
      <c r="AH1002" s="165">
        <f t="shared" si="92"/>
        <v>0</v>
      </c>
      <c r="AI1002" s="165">
        <f t="shared" si="93"/>
        <v>1</v>
      </c>
      <c r="AJ1002" s="165">
        <f t="shared" si="94"/>
        <v>1</v>
      </c>
    </row>
    <row r="1003" spans="1:36" x14ac:dyDescent="0.25">
      <c r="A1003" s="47">
        <v>998</v>
      </c>
      <c r="C1003" s="100">
        <v>6.9715979337476863E-3</v>
      </c>
      <c r="D1003" s="100">
        <v>1.1910206975844218E-2</v>
      </c>
      <c r="E1003" s="100">
        <v>3.4877476948447228E-4</v>
      </c>
      <c r="F1003" s="100">
        <v>0</v>
      </c>
      <c r="G1003" s="100">
        <v>0.04</v>
      </c>
      <c r="H1003" s="100">
        <v>3.7417663718882443E-2</v>
      </c>
      <c r="I1003" s="100">
        <v>2.5496231708073913E-2</v>
      </c>
      <c r="J1003" s="100">
        <v>7.1214038276825598E-3</v>
      </c>
      <c r="K1003" s="100">
        <v>5.7682820038231775E-3</v>
      </c>
      <c r="L1003" s="148">
        <v>92.438280187714923</v>
      </c>
      <c r="M1003" s="148">
        <v>120</v>
      </c>
      <c r="N1003" s="148">
        <v>548</v>
      </c>
      <c r="O1003" s="148">
        <v>9132</v>
      </c>
      <c r="P1003" s="148">
        <v>100</v>
      </c>
      <c r="Q1003" s="148">
        <v>25</v>
      </c>
      <c r="R1003" s="100">
        <v>0.56206543678551379</v>
      </c>
      <c r="S1003" s="100">
        <v>0.6920786884684843</v>
      </c>
      <c r="T1003" s="100">
        <v>0.45014098642882783</v>
      </c>
      <c r="U1003" s="100">
        <v>0.10240942542678189</v>
      </c>
      <c r="W1003" s="148">
        <v>14.326833996441804</v>
      </c>
      <c r="X1003" s="149">
        <v>587.90177456320487</v>
      </c>
      <c r="Y1003" s="149">
        <v>14.38458175489769</v>
      </c>
      <c r="Z1003" s="149">
        <v>627.38917945031278</v>
      </c>
      <c r="AA1003" s="149">
        <v>5.7747758455885645E-2</v>
      </c>
      <c r="AB1003" s="149">
        <v>39.487404887107914</v>
      </c>
      <c r="AD1003" s="163">
        <f t="shared" si="90"/>
        <v>1432095.4978696173</v>
      </c>
      <c r="AE1003" s="163">
        <f t="shared" si="95"/>
        <v>1437830.7863103189</v>
      </c>
      <c r="AF1003" s="163">
        <f t="shared" si="91"/>
        <v>5735.2884407014562</v>
      </c>
      <c r="AH1003" s="165">
        <f t="shared" si="92"/>
        <v>0</v>
      </c>
      <c r="AI1003" s="165">
        <f t="shared" si="93"/>
        <v>1</v>
      </c>
      <c r="AJ1003" s="165">
        <f t="shared" si="94"/>
        <v>1</v>
      </c>
    </row>
    <row r="1004" spans="1:36" x14ac:dyDescent="0.25">
      <c r="A1004" s="47">
        <v>999</v>
      </c>
      <c r="C1004" s="100">
        <v>7.1285809942230882E-3</v>
      </c>
      <c r="D1004" s="100">
        <v>1.0988055410061381E-2</v>
      </c>
      <c r="E1004" s="100">
        <v>5.9228655296643719E-5</v>
      </c>
      <c r="F1004" s="100">
        <v>0</v>
      </c>
      <c r="G1004" s="100">
        <v>0.04</v>
      </c>
      <c r="H1004" s="100">
        <v>3.7417663718882443E-2</v>
      </c>
      <c r="I1004" s="100">
        <v>2.5496231708073913E-2</v>
      </c>
      <c r="J1004" s="100">
        <v>7.1214038276825598E-3</v>
      </c>
      <c r="K1004" s="100">
        <v>5.7682820038231775E-3</v>
      </c>
      <c r="L1004" s="148">
        <v>92.438280187714923</v>
      </c>
      <c r="M1004" s="148">
        <v>120</v>
      </c>
      <c r="N1004" s="148">
        <v>548</v>
      </c>
      <c r="O1004" s="148">
        <v>9132</v>
      </c>
      <c r="P1004" s="148">
        <v>100</v>
      </c>
      <c r="Q1004" s="148">
        <v>25</v>
      </c>
      <c r="R1004" s="100">
        <v>0.55726137248532992</v>
      </c>
      <c r="S1004" s="100">
        <v>5.0804048458421669E-4</v>
      </c>
      <c r="T1004" s="100">
        <v>9.2361708213589438E-2</v>
      </c>
      <c r="U1004" s="100">
        <v>0.40311905222391986</v>
      </c>
      <c r="W1004" s="148">
        <v>15.779712176994906</v>
      </c>
      <c r="X1004" s="149">
        <v>499.64679276432122</v>
      </c>
      <c r="Y1004" s="149">
        <v>15.780341205952777</v>
      </c>
      <c r="Z1004" s="149">
        <v>683.75871545688881</v>
      </c>
      <c r="AA1004" s="149">
        <v>6.2902895787075863E-4</v>
      </c>
      <c r="AB1004" s="149">
        <v>184.11192269256759</v>
      </c>
      <c r="AD1004" s="163">
        <f t="shared" si="90"/>
        <v>1577471.5709067262</v>
      </c>
      <c r="AE1004" s="163">
        <f t="shared" si="95"/>
        <v>1577350.3618798209</v>
      </c>
      <c r="AF1004" s="163">
        <f t="shared" si="91"/>
        <v>-121.20902690549173</v>
      </c>
      <c r="AH1004" s="165">
        <f t="shared" si="92"/>
        <v>1</v>
      </c>
      <c r="AI1004" s="165">
        <f t="shared" si="93"/>
        <v>0</v>
      </c>
      <c r="AJ1004" s="165">
        <f t="shared" si="94"/>
        <v>0</v>
      </c>
    </row>
    <row r="1005" spans="1:36" x14ac:dyDescent="0.25">
      <c r="A1005" s="47">
        <v>1000</v>
      </c>
      <c r="C1005" s="100">
        <v>5.439430988567362E-3</v>
      </c>
      <c r="D1005" s="100">
        <v>1.2470250029363861E-2</v>
      </c>
      <c r="E1005" s="100">
        <v>1.7358210581963629E-4</v>
      </c>
      <c r="F1005" s="100">
        <v>0</v>
      </c>
      <c r="G1005" s="100">
        <v>0.04</v>
      </c>
      <c r="H1005" s="100">
        <v>3.7417663718882443E-2</v>
      </c>
      <c r="I1005" s="100">
        <v>2.5496231708073913E-2</v>
      </c>
      <c r="J1005" s="100">
        <v>7.1214038276825598E-3</v>
      </c>
      <c r="K1005" s="100">
        <v>5.7682820038231775E-3</v>
      </c>
      <c r="L1005" s="148">
        <v>92.438280187714923</v>
      </c>
      <c r="M1005" s="148">
        <v>120</v>
      </c>
      <c r="N1005" s="148">
        <v>548</v>
      </c>
      <c r="O1005" s="148">
        <v>9132</v>
      </c>
      <c r="P1005" s="148">
        <v>100</v>
      </c>
      <c r="Q1005" s="148">
        <v>25</v>
      </c>
      <c r="R1005" s="100">
        <v>0.56574010736007785</v>
      </c>
      <c r="S1005" s="100">
        <v>0.64969039012616947</v>
      </c>
      <c r="T1005" s="100">
        <v>0.99845562844959423</v>
      </c>
      <c r="U1005" s="100">
        <v>5.6313996271236289E-4</v>
      </c>
      <c r="W1005" s="148">
        <v>14.798701199688205</v>
      </c>
      <c r="X1005" s="149">
        <v>485.91398296862991</v>
      </c>
      <c r="Y1005" s="149">
        <v>14.840572223547726</v>
      </c>
      <c r="Z1005" s="149">
        <v>612.4663830884358</v>
      </c>
      <c r="AA1005" s="149">
        <v>4.1871023859521017E-2</v>
      </c>
      <c r="AB1005" s="149">
        <v>126.5524001198059</v>
      </c>
      <c r="AD1005" s="163">
        <f t="shared" si="90"/>
        <v>1479384.2059858521</v>
      </c>
      <c r="AE1005" s="163">
        <f t="shared" si="95"/>
        <v>1483444.7559716841</v>
      </c>
      <c r="AF1005" s="163">
        <f t="shared" si="91"/>
        <v>4060.549985832296</v>
      </c>
      <c r="AH1005" s="165">
        <f t="shared" si="92"/>
        <v>0</v>
      </c>
      <c r="AI1005" s="165">
        <f t="shared" si="93"/>
        <v>1</v>
      </c>
      <c r="AJ1005" s="165">
        <f t="shared" si="94"/>
        <v>1</v>
      </c>
    </row>
    <row r="1007" spans="1:36" x14ac:dyDescent="0.25">
      <c r="W1007" s="160">
        <f t="shared" ref="W1007:AB1007" si="96">AVERAGE(W6:W1005)</f>
        <v>14.648219588074362</v>
      </c>
      <c r="X1007" s="160">
        <f t="shared" si="96"/>
        <v>514.48407096807921</v>
      </c>
      <c r="Y1007" s="160">
        <f t="shared" si="96"/>
        <v>14.691530267262705</v>
      </c>
      <c r="Z1007" s="160">
        <f t="shared" si="96"/>
        <v>613.95350688729684</v>
      </c>
      <c r="AA1007" s="160">
        <f t="shared" si="96"/>
        <v>4.3310679188345323E-2</v>
      </c>
      <c r="AB1007" s="160">
        <f t="shared" si="96"/>
        <v>99.469435919217489</v>
      </c>
    </row>
  </sheetData>
  <pageMargins left="0.75" right="0.75" top="1" bottom="1" header="0.5" footer="0.5"/>
  <pageSetup paperSize="9" orientation="portrait" horizontalDpi="4294967293"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J65"/>
  <sheetViews>
    <sheetView workbookViewId="0">
      <selection activeCell="I6" sqref="I6"/>
    </sheetView>
  </sheetViews>
  <sheetFormatPr defaultRowHeight="12.75" x14ac:dyDescent="0.2"/>
  <cols>
    <col min="1" max="1" width="9.140625" style="47"/>
    <col min="2" max="2" width="9.140625" style="45"/>
    <col min="3" max="3" width="3.28515625" style="47" customWidth="1"/>
    <col min="4" max="6" width="9.140625" style="47"/>
    <col min="7" max="7" width="3.85546875" style="47" customWidth="1"/>
    <col min="8" max="258" width="9.140625" style="47"/>
    <col min="259" max="259" width="3.28515625" style="47" customWidth="1"/>
    <col min="260" max="262" width="9.140625" style="47"/>
    <col min="263" max="263" width="3.85546875" style="47" customWidth="1"/>
    <col min="264" max="514" width="9.140625" style="47"/>
    <col min="515" max="515" width="3.28515625" style="47" customWidth="1"/>
    <col min="516" max="518" width="9.140625" style="47"/>
    <col min="519" max="519" width="3.85546875" style="47" customWidth="1"/>
    <col min="520" max="770" width="9.140625" style="47"/>
    <col min="771" max="771" width="3.28515625" style="47" customWidth="1"/>
    <col min="772" max="774" width="9.140625" style="47"/>
    <col min="775" max="775" width="3.85546875" style="47" customWidth="1"/>
    <col min="776" max="1026" width="9.140625" style="47"/>
    <col min="1027" max="1027" width="3.28515625" style="47" customWidth="1"/>
    <col min="1028" max="1030" width="9.140625" style="47"/>
    <col min="1031" max="1031" width="3.85546875" style="47" customWidth="1"/>
    <col min="1032" max="1282" width="9.140625" style="47"/>
    <col min="1283" max="1283" width="3.28515625" style="47" customWidth="1"/>
    <col min="1284" max="1286" width="9.140625" style="47"/>
    <col min="1287" max="1287" width="3.85546875" style="47" customWidth="1"/>
    <col min="1288" max="1538" width="9.140625" style="47"/>
    <col min="1539" max="1539" width="3.28515625" style="47" customWidth="1"/>
    <col min="1540" max="1542" width="9.140625" style="47"/>
    <col min="1543" max="1543" width="3.85546875" style="47" customWidth="1"/>
    <col min="1544" max="1794" width="9.140625" style="47"/>
    <col min="1795" max="1795" width="3.28515625" style="47" customWidth="1"/>
    <col min="1796" max="1798" width="9.140625" style="47"/>
    <col min="1799" max="1799" width="3.85546875" style="47" customWidth="1"/>
    <col min="1800" max="2050" width="9.140625" style="47"/>
    <col min="2051" max="2051" width="3.28515625" style="47" customWidth="1"/>
    <col min="2052" max="2054" width="9.140625" style="47"/>
    <col min="2055" max="2055" width="3.85546875" style="47" customWidth="1"/>
    <col min="2056" max="2306" width="9.140625" style="47"/>
    <col min="2307" max="2307" width="3.28515625" style="47" customWidth="1"/>
    <col min="2308" max="2310" width="9.140625" style="47"/>
    <col min="2311" max="2311" width="3.85546875" style="47" customWidth="1"/>
    <col min="2312" max="2562" width="9.140625" style="47"/>
    <col min="2563" max="2563" width="3.28515625" style="47" customWidth="1"/>
    <col min="2564" max="2566" width="9.140625" style="47"/>
    <col min="2567" max="2567" width="3.85546875" style="47" customWidth="1"/>
    <col min="2568" max="2818" width="9.140625" style="47"/>
    <col min="2819" max="2819" width="3.28515625" style="47" customWidth="1"/>
    <col min="2820" max="2822" width="9.140625" style="47"/>
    <col min="2823" max="2823" width="3.85546875" style="47" customWidth="1"/>
    <col min="2824" max="3074" width="9.140625" style="47"/>
    <col min="3075" max="3075" width="3.28515625" style="47" customWidth="1"/>
    <col min="3076" max="3078" width="9.140625" style="47"/>
    <col min="3079" max="3079" width="3.85546875" style="47" customWidth="1"/>
    <col min="3080" max="3330" width="9.140625" style="47"/>
    <col min="3331" max="3331" width="3.28515625" style="47" customWidth="1"/>
    <col min="3332" max="3334" width="9.140625" style="47"/>
    <col min="3335" max="3335" width="3.85546875" style="47" customWidth="1"/>
    <col min="3336" max="3586" width="9.140625" style="47"/>
    <col min="3587" max="3587" width="3.28515625" style="47" customWidth="1"/>
    <col min="3588" max="3590" width="9.140625" style="47"/>
    <col min="3591" max="3591" width="3.85546875" style="47" customWidth="1"/>
    <col min="3592" max="3842" width="9.140625" style="47"/>
    <col min="3843" max="3843" width="3.28515625" style="47" customWidth="1"/>
    <col min="3844" max="3846" width="9.140625" style="47"/>
    <col min="3847" max="3847" width="3.85546875" style="47" customWidth="1"/>
    <col min="3848" max="4098" width="9.140625" style="47"/>
    <col min="4099" max="4099" width="3.28515625" style="47" customWidth="1"/>
    <col min="4100" max="4102" width="9.140625" style="47"/>
    <col min="4103" max="4103" width="3.85546875" style="47" customWidth="1"/>
    <col min="4104" max="4354" width="9.140625" style="47"/>
    <col min="4355" max="4355" width="3.28515625" style="47" customWidth="1"/>
    <col min="4356" max="4358" width="9.140625" style="47"/>
    <col min="4359" max="4359" width="3.85546875" style="47" customWidth="1"/>
    <col min="4360" max="4610" width="9.140625" style="47"/>
    <col min="4611" max="4611" width="3.28515625" style="47" customWidth="1"/>
    <col min="4612" max="4614" width="9.140625" style="47"/>
    <col min="4615" max="4615" width="3.85546875" style="47" customWidth="1"/>
    <col min="4616" max="4866" width="9.140625" style="47"/>
    <col min="4867" max="4867" width="3.28515625" style="47" customWidth="1"/>
    <col min="4868" max="4870" width="9.140625" style="47"/>
    <col min="4871" max="4871" width="3.85546875" style="47" customWidth="1"/>
    <col min="4872" max="5122" width="9.140625" style="47"/>
    <col min="5123" max="5123" width="3.28515625" style="47" customWidth="1"/>
    <col min="5124" max="5126" width="9.140625" style="47"/>
    <col min="5127" max="5127" width="3.85546875" style="47" customWidth="1"/>
    <col min="5128" max="5378" width="9.140625" style="47"/>
    <col min="5379" max="5379" width="3.28515625" style="47" customWidth="1"/>
    <col min="5380" max="5382" width="9.140625" style="47"/>
    <col min="5383" max="5383" width="3.85546875" style="47" customWidth="1"/>
    <col min="5384" max="5634" width="9.140625" style="47"/>
    <col min="5635" max="5635" width="3.28515625" style="47" customWidth="1"/>
    <col min="5636" max="5638" width="9.140625" style="47"/>
    <col min="5639" max="5639" width="3.85546875" style="47" customWidth="1"/>
    <col min="5640" max="5890" width="9.140625" style="47"/>
    <col min="5891" max="5891" width="3.28515625" style="47" customWidth="1"/>
    <col min="5892" max="5894" width="9.140625" style="47"/>
    <col min="5895" max="5895" width="3.85546875" style="47" customWidth="1"/>
    <col min="5896" max="6146" width="9.140625" style="47"/>
    <col min="6147" max="6147" width="3.28515625" style="47" customWidth="1"/>
    <col min="6148" max="6150" width="9.140625" style="47"/>
    <col min="6151" max="6151" width="3.85546875" style="47" customWidth="1"/>
    <col min="6152" max="6402" width="9.140625" style="47"/>
    <col min="6403" max="6403" width="3.28515625" style="47" customWidth="1"/>
    <col min="6404" max="6406" width="9.140625" style="47"/>
    <col min="6407" max="6407" width="3.85546875" style="47" customWidth="1"/>
    <col min="6408" max="6658" width="9.140625" style="47"/>
    <col min="6659" max="6659" width="3.28515625" style="47" customWidth="1"/>
    <col min="6660" max="6662" width="9.140625" style="47"/>
    <col min="6663" max="6663" width="3.85546875" style="47" customWidth="1"/>
    <col min="6664" max="6914" width="9.140625" style="47"/>
    <col min="6915" max="6915" width="3.28515625" style="47" customWidth="1"/>
    <col min="6916" max="6918" width="9.140625" style="47"/>
    <col min="6919" max="6919" width="3.85546875" style="47" customWidth="1"/>
    <col min="6920" max="7170" width="9.140625" style="47"/>
    <col min="7171" max="7171" width="3.28515625" style="47" customWidth="1"/>
    <col min="7172" max="7174" width="9.140625" style="47"/>
    <col min="7175" max="7175" width="3.85546875" style="47" customWidth="1"/>
    <col min="7176" max="7426" width="9.140625" style="47"/>
    <col min="7427" max="7427" width="3.28515625" style="47" customWidth="1"/>
    <col min="7428" max="7430" width="9.140625" style="47"/>
    <col min="7431" max="7431" width="3.85546875" style="47" customWidth="1"/>
    <col min="7432" max="7682" width="9.140625" style="47"/>
    <col min="7683" max="7683" width="3.28515625" style="47" customWidth="1"/>
    <col min="7684" max="7686" width="9.140625" style="47"/>
    <col min="7687" max="7687" width="3.85546875" style="47" customWidth="1"/>
    <col min="7688" max="7938" width="9.140625" style="47"/>
    <col min="7939" max="7939" width="3.28515625" style="47" customWidth="1"/>
    <col min="7940" max="7942" width="9.140625" style="47"/>
    <col min="7943" max="7943" width="3.85546875" style="47" customWidth="1"/>
    <col min="7944" max="8194" width="9.140625" style="47"/>
    <col min="8195" max="8195" width="3.28515625" style="47" customWidth="1"/>
    <col min="8196" max="8198" width="9.140625" style="47"/>
    <col min="8199" max="8199" width="3.85546875" style="47" customWidth="1"/>
    <col min="8200" max="8450" width="9.140625" style="47"/>
    <col min="8451" max="8451" width="3.28515625" style="47" customWidth="1"/>
    <col min="8452" max="8454" width="9.140625" style="47"/>
    <col min="8455" max="8455" width="3.85546875" style="47" customWidth="1"/>
    <col min="8456" max="8706" width="9.140625" style="47"/>
    <col min="8707" max="8707" width="3.28515625" style="47" customWidth="1"/>
    <col min="8708" max="8710" width="9.140625" style="47"/>
    <col min="8711" max="8711" width="3.85546875" style="47" customWidth="1"/>
    <col min="8712" max="8962" width="9.140625" style="47"/>
    <col min="8963" max="8963" width="3.28515625" style="47" customWidth="1"/>
    <col min="8964" max="8966" width="9.140625" style="47"/>
    <col min="8967" max="8967" width="3.85546875" style="47" customWidth="1"/>
    <col min="8968" max="9218" width="9.140625" style="47"/>
    <col min="9219" max="9219" width="3.28515625" style="47" customWidth="1"/>
    <col min="9220" max="9222" width="9.140625" style="47"/>
    <col min="9223" max="9223" width="3.85546875" style="47" customWidth="1"/>
    <col min="9224" max="9474" width="9.140625" style="47"/>
    <col min="9475" max="9475" width="3.28515625" style="47" customWidth="1"/>
    <col min="9476" max="9478" width="9.140625" style="47"/>
    <col min="9479" max="9479" width="3.85546875" style="47" customWidth="1"/>
    <col min="9480" max="9730" width="9.140625" style="47"/>
    <col min="9731" max="9731" width="3.28515625" style="47" customWidth="1"/>
    <col min="9732" max="9734" width="9.140625" style="47"/>
    <col min="9735" max="9735" width="3.85546875" style="47" customWidth="1"/>
    <col min="9736" max="9986" width="9.140625" style="47"/>
    <col min="9987" max="9987" width="3.28515625" style="47" customWidth="1"/>
    <col min="9988" max="9990" width="9.140625" style="47"/>
    <col min="9991" max="9991" width="3.85546875" style="47" customWidth="1"/>
    <col min="9992" max="10242" width="9.140625" style="47"/>
    <col min="10243" max="10243" width="3.28515625" style="47" customWidth="1"/>
    <col min="10244" max="10246" width="9.140625" style="47"/>
    <col min="10247" max="10247" width="3.85546875" style="47" customWidth="1"/>
    <col min="10248" max="10498" width="9.140625" style="47"/>
    <col min="10499" max="10499" width="3.28515625" style="47" customWidth="1"/>
    <col min="10500" max="10502" width="9.140625" style="47"/>
    <col min="10503" max="10503" width="3.85546875" style="47" customWidth="1"/>
    <col min="10504" max="10754" width="9.140625" style="47"/>
    <col min="10755" max="10755" width="3.28515625" style="47" customWidth="1"/>
    <col min="10756" max="10758" width="9.140625" style="47"/>
    <col min="10759" max="10759" width="3.85546875" style="47" customWidth="1"/>
    <col min="10760" max="11010" width="9.140625" style="47"/>
    <col min="11011" max="11011" width="3.28515625" style="47" customWidth="1"/>
    <col min="11012" max="11014" width="9.140625" style="47"/>
    <col min="11015" max="11015" width="3.85546875" style="47" customWidth="1"/>
    <col min="11016" max="11266" width="9.140625" style="47"/>
    <col min="11267" max="11267" width="3.28515625" style="47" customWidth="1"/>
    <col min="11268" max="11270" width="9.140625" style="47"/>
    <col min="11271" max="11271" width="3.85546875" style="47" customWidth="1"/>
    <col min="11272" max="11522" width="9.140625" style="47"/>
    <col min="11523" max="11523" width="3.28515625" style="47" customWidth="1"/>
    <col min="11524" max="11526" width="9.140625" style="47"/>
    <col min="11527" max="11527" width="3.85546875" style="47" customWidth="1"/>
    <col min="11528" max="11778" width="9.140625" style="47"/>
    <col min="11779" max="11779" width="3.28515625" style="47" customWidth="1"/>
    <col min="11780" max="11782" width="9.140625" style="47"/>
    <col min="11783" max="11783" width="3.85546875" style="47" customWidth="1"/>
    <col min="11784" max="12034" width="9.140625" style="47"/>
    <col min="12035" max="12035" width="3.28515625" style="47" customWidth="1"/>
    <col min="12036" max="12038" width="9.140625" style="47"/>
    <col min="12039" max="12039" width="3.85546875" style="47" customWidth="1"/>
    <col min="12040" max="12290" width="9.140625" style="47"/>
    <col min="12291" max="12291" width="3.28515625" style="47" customWidth="1"/>
    <col min="12292" max="12294" width="9.140625" style="47"/>
    <col min="12295" max="12295" width="3.85546875" style="47" customWidth="1"/>
    <col min="12296" max="12546" width="9.140625" style="47"/>
    <col min="12547" max="12547" width="3.28515625" style="47" customWidth="1"/>
    <col min="12548" max="12550" width="9.140625" style="47"/>
    <col min="12551" max="12551" width="3.85546875" style="47" customWidth="1"/>
    <col min="12552" max="12802" width="9.140625" style="47"/>
    <col min="12803" max="12803" width="3.28515625" style="47" customWidth="1"/>
    <col min="12804" max="12806" width="9.140625" style="47"/>
    <col min="12807" max="12807" width="3.85546875" style="47" customWidth="1"/>
    <col min="12808" max="13058" width="9.140625" style="47"/>
    <col min="13059" max="13059" width="3.28515625" style="47" customWidth="1"/>
    <col min="13060" max="13062" width="9.140625" style="47"/>
    <col min="13063" max="13063" width="3.85546875" style="47" customWidth="1"/>
    <col min="13064" max="13314" width="9.140625" style="47"/>
    <col min="13315" max="13315" width="3.28515625" style="47" customWidth="1"/>
    <col min="13316" max="13318" width="9.140625" style="47"/>
    <col min="13319" max="13319" width="3.85546875" style="47" customWidth="1"/>
    <col min="13320" max="13570" width="9.140625" style="47"/>
    <col min="13571" max="13571" width="3.28515625" style="47" customWidth="1"/>
    <col min="13572" max="13574" width="9.140625" style="47"/>
    <col min="13575" max="13575" width="3.85546875" style="47" customWidth="1"/>
    <col min="13576" max="13826" width="9.140625" style="47"/>
    <col min="13827" max="13827" width="3.28515625" style="47" customWidth="1"/>
    <col min="13828" max="13830" width="9.140625" style="47"/>
    <col min="13831" max="13831" width="3.85546875" style="47" customWidth="1"/>
    <col min="13832" max="14082" width="9.140625" style="47"/>
    <col min="14083" max="14083" width="3.28515625" style="47" customWidth="1"/>
    <col min="14084" max="14086" width="9.140625" style="47"/>
    <col min="14087" max="14087" width="3.85546875" style="47" customWidth="1"/>
    <col min="14088" max="14338" width="9.140625" style="47"/>
    <col min="14339" max="14339" width="3.28515625" style="47" customWidth="1"/>
    <col min="14340" max="14342" width="9.140625" style="47"/>
    <col min="14343" max="14343" width="3.85546875" style="47" customWidth="1"/>
    <col min="14344" max="14594" width="9.140625" style="47"/>
    <col min="14595" max="14595" width="3.28515625" style="47" customWidth="1"/>
    <col min="14596" max="14598" width="9.140625" style="47"/>
    <col min="14599" max="14599" width="3.85546875" style="47" customWidth="1"/>
    <col min="14600" max="14850" width="9.140625" style="47"/>
    <col min="14851" max="14851" width="3.28515625" style="47" customWidth="1"/>
    <col min="14852" max="14854" width="9.140625" style="47"/>
    <col min="14855" max="14855" width="3.85546875" style="47" customWidth="1"/>
    <col min="14856" max="15106" width="9.140625" style="47"/>
    <col min="15107" max="15107" width="3.28515625" style="47" customWidth="1"/>
    <col min="15108" max="15110" width="9.140625" style="47"/>
    <col min="15111" max="15111" width="3.85546875" style="47" customWidth="1"/>
    <col min="15112" max="15362" width="9.140625" style="47"/>
    <col min="15363" max="15363" width="3.28515625" style="47" customWidth="1"/>
    <col min="15364" max="15366" width="9.140625" style="47"/>
    <col min="15367" max="15367" width="3.85546875" style="47" customWidth="1"/>
    <col min="15368" max="15618" width="9.140625" style="47"/>
    <col min="15619" max="15619" width="3.28515625" style="47" customWidth="1"/>
    <col min="15620" max="15622" width="9.140625" style="47"/>
    <col min="15623" max="15623" width="3.85546875" style="47" customWidth="1"/>
    <col min="15624" max="15874" width="9.140625" style="47"/>
    <col min="15875" max="15875" width="3.28515625" style="47" customWidth="1"/>
    <col min="15876" max="15878" width="9.140625" style="47"/>
    <col min="15879" max="15879" width="3.85546875" style="47" customWidth="1"/>
    <col min="15880" max="16130" width="9.140625" style="47"/>
    <col min="16131" max="16131" width="3.28515625" style="47" customWidth="1"/>
    <col min="16132" max="16134" width="9.140625" style="47"/>
    <col min="16135" max="16135" width="3.85546875" style="47" customWidth="1"/>
    <col min="16136" max="16384" width="9.140625" style="47"/>
  </cols>
  <sheetData>
    <row r="1" spans="1:10" ht="15.75" x14ac:dyDescent="0.25">
      <c r="A1" s="42" t="s">
        <v>214</v>
      </c>
    </row>
    <row r="3" spans="1:10" x14ac:dyDescent="0.2">
      <c r="D3" s="175" t="s">
        <v>215</v>
      </c>
      <c r="E3" s="175"/>
      <c r="F3" s="175"/>
      <c r="G3" s="45"/>
      <c r="H3" s="175" t="s">
        <v>216</v>
      </c>
      <c r="I3" s="175"/>
      <c r="J3" s="175"/>
    </row>
    <row r="4" spans="1:10" x14ac:dyDescent="0.2">
      <c r="B4" s="45" t="s">
        <v>217</v>
      </c>
      <c r="D4" s="164">
        <v>40</v>
      </c>
      <c r="E4" s="164">
        <v>60</v>
      </c>
      <c r="F4" s="164">
        <v>80</v>
      </c>
      <c r="G4" s="164"/>
      <c r="H4" s="164">
        <v>40</v>
      </c>
      <c r="I4" s="164">
        <v>60</v>
      </c>
      <c r="J4" s="164">
        <v>80</v>
      </c>
    </row>
    <row r="5" spans="1:10" x14ac:dyDescent="0.2">
      <c r="B5" s="45" t="s">
        <v>11</v>
      </c>
      <c r="D5" s="162">
        <v>752.6478541053757</v>
      </c>
      <c r="E5" s="162">
        <v>752.6478541053757</v>
      </c>
      <c r="F5" s="162">
        <v>752.6478541053757</v>
      </c>
      <c r="H5" s="162">
        <v>936.93298519334803</v>
      </c>
      <c r="I5" s="162">
        <v>936.93298519334803</v>
      </c>
      <c r="J5" s="162">
        <v>936.93298519334803</v>
      </c>
    </row>
    <row r="6" spans="1:10" x14ac:dyDescent="0.2">
      <c r="B6" s="45" t="s">
        <v>10</v>
      </c>
      <c r="D6" s="162">
        <v>5.4867201742591618</v>
      </c>
      <c r="E6" s="162">
        <v>5.4867201742591618</v>
      </c>
      <c r="F6" s="162">
        <v>5.4867201742591618</v>
      </c>
      <c r="H6" s="162">
        <v>6.9696532189389586</v>
      </c>
      <c r="I6" s="162">
        <v>80</v>
      </c>
      <c r="J6" s="162">
        <v>6.9696532189389586</v>
      </c>
    </row>
    <row r="7" spans="1:10" x14ac:dyDescent="0.2">
      <c r="A7" s="45" t="s">
        <v>218</v>
      </c>
      <c r="B7" s="45" t="s">
        <v>194</v>
      </c>
    </row>
    <row r="8" spans="1:10" x14ac:dyDescent="0.2">
      <c r="B8" s="45">
        <v>0</v>
      </c>
      <c r="D8" s="162">
        <v>1.7000000000000001E-2</v>
      </c>
      <c r="E8" s="162">
        <v>1.7000000000000001E-2</v>
      </c>
      <c r="F8" s="162">
        <v>1.7000000000000001E-2</v>
      </c>
      <c r="H8" s="162">
        <v>1.7000000000000001E-2</v>
      </c>
      <c r="I8" s="162">
        <v>1.7000000000000001E-2</v>
      </c>
      <c r="J8" s="162">
        <v>1.7000000000000001E-2</v>
      </c>
    </row>
    <row r="9" spans="1:10" x14ac:dyDescent="0.2">
      <c r="B9" s="45">
        <v>100</v>
      </c>
      <c r="D9" s="162">
        <v>0.02</v>
      </c>
      <c r="E9" s="162">
        <v>0.02</v>
      </c>
      <c r="F9" s="162">
        <v>0.02</v>
      </c>
      <c r="H9" s="162">
        <v>0.02</v>
      </c>
      <c r="I9" s="162">
        <v>0.02</v>
      </c>
      <c r="J9" s="162">
        <v>0.02</v>
      </c>
    </row>
    <row r="10" spans="1:10" x14ac:dyDescent="0.2">
      <c r="B10" s="45">
        <v>200</v>
      </c>
      <c r="D10" s="162">
        <v>2.5000000000000001E-2</v>
      </c>
      <c r="E10" s="162">
        <v>2.5000000000000001E-2</v>
      </c>
      <c r="F10" s="162">
        <v>2.5000000000000001E-2</v>
      </c>
      <c r="H10" s="162">
        <v>2.5000000000000001E-2</v>
      </c>
      <c r="I10" s="162">
        <v>2.5000000000000001E-2</v>
      </c>
      <c r="J10" s="162">
        <v>2.5000000000000001E-2</v>
      </c>
    </row>
    <row r="11" spans="1:10" x14ac:dyDescent="0.2">
      <c r="B11" s="45">
        <v>300</v>
      </c>
      <c r="D11" s="162">
        <v>2.9000000000000001E-2</v>
      </c>
      <c r="E11" s="162">
        <v>2.9000000000000001E-2</v>
      </c>
      <c r="F11" s="162">
        <v>2.9000000000000001E-2</v>
      </c>
      <c r="H11" s="162">
        <v>2.9000000000000001E-2</v>
      </c>
      <c r="I11" s="162">
        <v>2.9000000000000001E-2</v>
      </c>
      <c r="J11" s="162">
        <v>2.9000000000000001E-2</v>
      </c>
    </row>
    <row r="12" spans="1:10" x14ac:dyDescent="0.2">
      <c r="B12" s="45">
        <v>400</v>
      </c>
      <c r="D12" s="162">
        <v>3.7999999999999999E-2</v>
      </c>
      <c r="E12" s="162">
        <v>3.7999999999999999E-2</v>
      </c>
      <c r="F12" s="162">
        <v>3.7999999999999999E-2</v>
      </c>
      <c r="H12" s="162">
        <v>3.7999999999999999E-2</v>
      </c>
      <c r="I12" s="162">
        <v>3.7999999999999999E-2</v>
      </c>
      <c r="J12" s="162">
        <v>3.7999999999999999E-2</v>
      </c>
    </row>
    <row r="13" spans="1:10" x14ac:dyDescent="0.2">
      <c r="B13" s="45">
        <v>500</v>
      </c>
      <c r="D13" s="162">
        <v>4.5999999999999999E-2</v>
      </c>
      <c r="E13" s="162">
        <v>4.5999999999999999E-2</v>
      </c>
      <c r="F13" s="162">
        <v>4.5999999999999999E-2</v>
      </c>
      <c r="H13" s="162">
        <v>4.5999999999999999E-2</v>
      </c>
      <c r="I13" s="162">
        <v>4.5999999999999999E-2</v>
      </c>
      <c r="J13" s="162">
        <v>4.5999999999999999E-2</v>
      </c>
    </row>
    <row r="14" spans="1:10" x14ac:dyDescent="0.2">
      <c r="B14" s="45">
        <v>600</v>
      </c>
      <c r="D14" s="162">
        <v>5.0999999999999997E-2</v>
      </c>
      <c r="E14" s="162">
        <v>5.0999999999999997E-2</v>
      </c>
      <c r="F14" s="162">
        <v>5.0999999999999997E-2</v>
      </c>
      <c r="H14" s="162">
        <v>5.0999999999999997E-2</v>
      </c>
      <c r="I14" s="162">
        <v>5.0999999999999997E-2</v>
      </c>
      <c r="J14" s="162">
        <v>5.0999999999999997E-2</v>
      </c>
    </row>
    <row r="15" spans="1:10" x14ac:dyDescent="0.2">
      <c r="B15" s="45">
        <v>700</v>
      </c>
      <c r="D15" s="162">
        <v>6.7000000000000004E-2</v>
      </c>
      <c r="E15" s="162">
        <v>6.7000000000000004E-2</v>
      </c>
      <c r="F15" s="162">
        <v>6.7000000000000004E-2</v>
      </c>
      <c r="H15" s="162">
        <v>6.7000000000000004E-2</v>
      </c>
      <c r="I15" s="162">
        <v>6.7000000000000004E-2</v>
      </c>
      <c r="J15" s="162">
        <v>6.7000000000000004E-2</v>
      </c>
    </row>
    <row r="16" spans="1:10" x14ac:dyDescent="0.2">
      <c r="B16" s="45">
        <v>800</v>
      </c>
      <c r="D16" s="162">
        <v>7.8E-2</v>
      </c>
      <c r="E16" s="162">
        <v>7.8E-2</v>
      </c>
      <c r="F16" s="162">
        <v>7.8E-2</v>
      </c>
      <c r="H16" s="162">
        <v>7.8E-2</v>
      </c>
      <c r="I16" s="162">
        <v>7.8E-2</v>
      </c>
      <c r="J16" s="162">
        <v>7.8E-2</v>
      </c>
    </row>
    <row r="17" spans="2:10" x14ac:dyDescent="0.2">
      <c r="B17" s="45">
        <v>900</v>
      </c>
      <c r="D17" s="162">
        <v>9.1999999999999998E-2</v>
      </c>
      <c r="E17" s="162">
        <v>9.1999999999999998E-2</v>
      </c>
      <c r="F17" s="162">
        <v>9.1999999999999998E-2</v>
      </c>
      <c r="H17" s="162">
        <v>9.1999999999999998E-2</v>
      </c>
      <c r="I17" s="162">
        <v>9.1999999999999998E-2</v>
      </c>
      <c r="J17" s="162">
        <v>9.1999999999999998E-2</v>
      </c>
    </row>
    <row r="18" spans="2:10" x14ac:dyDescent="0.2">
      <c r="B18" s="45">
        <v>1000</v>
      </c>
      <c r="D18" s="162">
        <v>0.114</v>
      </c>
      <c r="E18" s="162">
        <v>0.114</v>
      </c>
      <c r="F18" s="162">
        <v>0.114</v>
      </c>
      <c r="H18" s="162">
        <v>0.114</v>
      </c>
      <c r="I18" s="162">
        <v>0.114</v>
      </c>
      <c r="J18" s="162">
        <v>0.114</v>
      </c>
    </row>
    <row r="19" spans="2:10" x14ac:dyDescent="0.2">
      <c r="B19" s="45">
        <v>1500</v>
      </c>
      <c r="D19" s="162">
        <v>0.216</v>
      </c>
      <c r="E19" s="162">
        <v>0.216</v>
      </c>
      <c r="F19" s="162">
        <v>0.216</v>
      </c>
      <c r="H19" s="162">
        <v>0.216</v>
      </c>
      <c r="I19" s="162">
        <v>0.216</v>
      </c>
      <c r="J19" s="162">
        <v>0.216</v>
      </c>
    </row>
    <row r="20" spans="2:10" x14ac:dyDescent="0.2">
      <c r="B20" s="45">
        <v>2000</v>
      </c>
      <c r="D20" s="162">
        <v>0.35799999999999998</v>
      </c>
      <c r="E20" s="162">
        <v>0.35799999999999998</v>
      </c>
      <c r="F20" s="162">
        <v>0.35799999999999998</v>
      </c>
      <c r="H20" s="162">
        <v>0.35799999999999998</v>
      </c>
      <c r="I20" s="162">
        <v>0.35799999999999998</v>
      </c>
      <c r="J20" s="162">
        <v>0.35799999999999998</v>
      </c>
    </row>
    <row r="21" spans="2:10" x14ac:dyDescent="0.2">
      <c r="B21" s="45">
        <v>2500</v>
      </c>
      <c r="D21" s="162">
        <v>0.52300000000000002</v>
      </c>
      <c r="E21" s="162">
        <v>0.52300000000000002</v>
      </c>
      <c r="F21" s="162">
        <v>0.52300000000000002</v>
      </c>
      <c r="H21" s="162">
        <v>0.52300000000000002</v>
      </c>
      <c r="I21" s="162">
        <v>0.52300000000000002</v>
      </c>
      <c r="J21" s="162">
        <v>0.52300000000000002</v>
      </c>
    </row>
    <row r="22" spans="2:10" x14ac:dyDescent="0.2">
      <c r="B22" s="45">
        <v>3000</v>
      </c>
      <c r="D22" s="162">
        <v>0.63200000000000001</v>
      </c>
      <c r="E22" s="162">
        <v>0.63200000000000001</v>
      </c>
      <c r="F22" s="162">
        <v>0.63200000000000001</v>
      </c>
      <c r="H22" s="162">
        <v>0.63200000000000001</v>
      </c>
      <c r="I22" s="162">
        <v>0.63200000000000001</v>
      </c>
      <c r="J22" s="162">
        <v>0.63200000000000001</v>
      </c>
    </row>
    <row r="23" spans="2:10" x14ac:dyDescent="0.2">
      <c r="B23" s="45">
        <v>3500</v>
      </c>
      <c r="D23" s="162">
        <v>0.73099999999999998</v>
      </c>
      <c r="E23" s="162">
        <v>0.73099999999999998</v>
      </c>
      <c r="F23" s="162">
        <v>0.73099999999999998</v>
      </c>
      <c r="H23" s="162">
        <v>0.73099999999999998</v>
      </c>
      <c r="I23" s="162">
        <v>0.73099999999999998</v>
      </c>
      <c r="J23" s="162">
        <v>0.73099999999999998</v>
      </c>
    </row>
    <row r="24" spans="2:10" x14ac:dyDescent="0.2">
      <c r="B24" s="45">
        <v>4000</v>
      </c>
      <c r="D24" s="162">
        <v>0.80700000000000005</v>
      </c>
      <c r="E24" s="162">
        <v>0.80700000000000005</v>
      </c>
      <c r="F24" s="162">
        <v>0.80700000000000005</v>
      </c>
      <c r="H24" s="162">
        <v>0.80700000000000005</v>
      </c>
      <c r="I24" s="162">
        <v>0.80700000000000005</v>
      </c>
      <c r="J24" s="162">
        <v>0.80700000000000005</v>
      </c>
    </row>
    <row r="25" spans="2:10" x14ac:dyDescent="0.2">
      <c r="B25" s="45">
        <v>4500</v>
      </c>
      <c r="D25" s="162">
        <v>0.85399999999999998</v>
      </c>
      <c r="E25" s="162">
        <v>0.85399999999999998</v>
      </c>
      <c r="F25" s="162">
        <v>0.85399999999999998</v>
      </c>
      <c r="H25" s="162">
        <v>0.85399999999999998</v>
      </c>
      <c r="I25" s="162">
        <v>0.85399999999999998</v>
      </c>
      <c r="J25" s="162">
        <v>0.85399999999999998</v>
      </c>
    </row>
    <row r="26" spans="2:10" x14ac:dyDescent="0.2">
      <c r="B26" s="45">
        <v>5000</v>
      </c>
      <c r="D26" s="162">
        <v>0.89400000000000002</v>
      </c>
      <c r="E26" s="162">
        <v>0.89400000000000002</v>
      </c>
      <c r="F26" s="162">
        <v>0.89400000000000002</v>
      </c>
      <c r="H26" s="162">
        <v>0.89400000000000002</v>
      </c>
      <c r="I26" s="162">
        <v>0.89400000000000002</v>
      </c>
      <c r="J26" s="162">
        <v>0.89400000000000002</v>
      </c>
    </row>
    <row r="27" spans="2:10" x14ac:dyDescent="0.2">
      <c r="B27" s="45">
        <v>6000</v>
      </c>
      <c r="D27" s="162">
        <v>0.93400000000000005</v>
      </c>
      <c r="E27" s="162">
        <v>0.93400000000000005</v>
      </c>
      <c r="F27" s="162">
        <v>0.93400000000000005</v>
      </c>
      <c r="H27" s="162">
        <v>0.93400000000000005</v>
      </c>
      <c r="I27" s="162">
        <v>0.93400000000000005</v>
      </c>
      <c r="J27" s="162">
        <v>0.93400000000000005</v>
      </c>
    </row>
    <row r="28" spans="2:10" x14ac:dyDescent="0.2">
      <c r="B28" s="45">
        <v>7000</v>
      </c>
      <c r="D28" s="162">
        <v>0.95299999999999996</v>
      </c>
      <c r="E28" s="162">
        <v>0.95299999999999996</v>
      </c>
      <c r="F28" s="162">
        <v>0.95299999999999996</v>
      </c>
      <c r="H28" s="162">
        <v>0.95299999999999996</v>
      </c>
      <c r="I28" s="162">
        <v>0.95299999999999996</v>
      </c>
      <c r="J28" s="162">
        <v>0.95299999999999996</v>
      </c>
    </row>
    <row r="29" spans="2:10" x14ac:dyDescent="0.2">
      <c r="B29" s="45">
        <v>8000</v>
      </c>
      <c r="D29" s="162">
        <v>0.96399999999999997</v>
      </c>
      <c r="E29" s="162">
        <v>0.96399999999999997</v>
      </c>
      <c r="F29" s="162">
        <v>0.96399999999999997</v>
      </c>
      <c r="H29" s="162">
        <v>0.96399999999999997</v>
      </c>
      <c r="I29" s="162">
        <v>0.96399999999999997</v>
      </c>
      <c r="J29" s="162">
        <v>0.96399999999999997</v>
      </c>
    </row>
    <row r="30" spans="2:10" x14ac:dyDescent="0.2">
      <c r="B30" s="45">
        <v>9000</v>
      </c>
      <c r="D30" s="162">
        <v>0.97499999999999998</v>
      </c>
      <c r="E30" s="162">
        <v>0.97499999999999998</v>
      </c>
      <c r="F30" s="162">
        <v>0.97499999999999998</v>
      </c>
      <c r="H30" s="162">
        <v>0.97499999999999998</v>
      </c>
      <c r="I30" s="162">
        <v>0.97499999999999998</v>
      </c>
      <c r="J30" s="162">
        <v>0.97499999999999998</v>
      </c>
    </row>
    <row r="31" spans="2:10" x14ac:dyDescent="0.2">
      <c r="B31" s="45">
        <v>10000</v>
      </c>
      <c r="D31" s="162">
        <v>0.98599999999999999</v>
      </c>
      <c r="E31" s="162">
        <v>0.98599999999999999</v>
      </c>
      <c r="F31" s="162">
        <v>0.98599999999999999</v>
      </c>
      <c r="H31" s="162">
        <v>0.98599999999999999</v>
      </c>
      <c r="I31" s="162">
        <v>0.98599999999999999</v>
      </c>
      <c r="J31" s="162">
        <v>0.98599999999999999</v>
      </c>
    </row>
    <row r="32" spans="2:10" x14ac:dyDescent="0.2">
      <c r="B32" s="45">
        <v>11000</v>
      </c>
      <c r="D32" s="162">
        <v>0.98799999999999999</v>
      </c>
      <c r="E32" s="162">
        <v>0.98799999999999999</v>
      </c>
      <c r="F32" s="162">
        <v>0.98799999999999999</v>
      </c>
      <c r="H32" s="162">
        <v>0.98799999999999999</v>
      </c>
      <c r="I32" s="162">
        <v>0.98799999999999999</v>
      </c>
      <c r="J32" s="162">
        <v>0.98799999999999999</v>
      </c>
    </row>
    <row r="33" spans="2:10" x14ac:dyDescent="0.2">
      <c r="B33" s="45">
        <v>12000</v>
      </c>
      <c r="D33" s="162">
        <v>0.99099999999999999</v>
      </c>
      <c r="E33" s="162">
        <v>0.99099999999999999</v>
      </c>
      <c r="F33" s="162">
        <v>0.99099999999999999</v>
      </c>
      <c r="H33" s="162">
        <v>0.99099999999999999</v>
      </c>
      <c r="I33" s="162">
        <v>0.99099999999999999</v>
      </c>
      <c r="J33" s="162">
        <v>0.99099999999999999</v>
      </c>
    </row>
    <row r="34" spans="2:10" x14ac:dyDescent="0.2">
      <c r="B34" s="45">
        <v>13000</v>
      </c>
      <c r="D34" s="162">
        <v>0.99299999999999999</v>
      </c>
      <c r="E34" s="162">
        <v>0.99299999999999999</v>
      </c>
      <c r="F34" s="162">
        <v>0.99299999999999999</v>
      </c>
      <c r="H34" s="162">
        <v>0.99299999999999999</v>
      </c>
      <c r="I34" s="162">
        <v>0.99299999999999999</v>
      </c>
      <c r="J34" s="162">
        <v>0.99299999999999999</v>
      </c>
    </row>
    <row r="35" spans="2:10" x14ac:dyDescent="0.2">
      <c r="B35" s="45">
        <v>14000</v>
      </c>
      <c r="D35" s="162">
        <v>0.99399999999999999</v>
      </c>
      <c r="E35" s="162">
        <v>0.99399999999999999</v>
      </c>
      <c r="F35" s="162">
        <v>0.99399999999999999</v>
      </c>
      <c r="H35" s="162">
        <v>0.99399999999999999</v>
      </c>
      <c r="I35" s="162">
        <v>0.99399999999999999</v>
      </c>
      <c r="J35" s="162">
        <v>0.99399999999999999</v>
      </c>
    </row>
    <row r="36" spans="2:10" x14ac:dyDescent="0.2">
      <c r="B36" s="45">
        <v>15000</v>
      </c>
      <c r="D36" s="162">
        <v>0.995</v>
      </c>
      <c r="E36" s="162">
        <v>0.995</v>
      </c>
      <c r="F36" s="162">
        <v>0.995</v>
      </c>
      <c r="H36" s="162">
        <v>0.995</v>
      </c>
      <c r="I36" s="162">
        <v>0.995</v>
      </c>
      <c r="J36" s="162">
        <v>0.995</v>
      </c>
    </row>
    <row r="37" spans="2:10" x14ac:dyDescent="0.2">
      <c r="B37" s="45">
        <v>16000</v>
      </c>
      <c r="D37" s="162">
        <v>0.995</v>
      </c>
      <c r="E37" s="162">
        <v>0.995</v>
      </c>
      <c r="F37" s="162">
        <v>0.995</v>
      </c>
      <c r="H37" s="162">
        <v>0.995</v>
      </c>
      <c r="I37" s="162">
        <v>0.995</v>
      </c>
      <c r="J37" s="162">
        <v>0.995</v>
      </c>
    </row>
    <row r="38" spans="2:10" x14ac:dyDescent="0.2">
      <c r="B38" s="45">
        <v>17000</v>
      </c>
      <c r="D38" s="162">
        <v>0.995</v>
      </c>
      <c r="E38" s="162">
        <v>0.995</v>
      </c>
      <c r="F38" s="162">
        <v>0.995</v>
      </c>
      <c r="H38" s="162">
        <v>0.995</v>
      </c>
      <c r="I38" s="162">
        <v>0.995</v>
      </c>
      <c r="J38" s="162">
        <v>0.995</v>
      </c>
    </row>
    <row r="39" spans="2:10" x14ac:dyDescent="0.2">
      <c r="B39" s="45">
        <v>18000</v>
      </c>
      <c r="D39" s="162">
        <v>0.995</v>
      </c>
      <c r="E39" s="162">
        <v>0.995</v>
      </c>
      <c r="F39" s="162">
        <v>0.995</v>
      </c>
      <c r="H39" s="162">
        <v>0.995</v>
      </c>
      <c r="I39" s="162">
        <v>0.995</v>
      </c>
      <c r="J39" s="162">
        <v>0.995</v>
      </c>
    </row>
    <row r="40" spans="2:10" x14ac:dyDescent="0.2">
      <c r="B40" s="45">
        <v>19000</v>
      </c>
      <c r="D40" s="162">
        <v>0.996</v>
      </c>
      <c r="E40" s="162">
        <v>0.996</v>
      </c>
      <c r="F40" s="162">
        <v>0.996</v>
      </c>
      <c r="H40" s="162">
        <v>0.996</v>
      </c>
      <c r="I40" s="162">
        <v>0.996</v>
      </c>
      <c r="J40" s="162">
        <v>0.996</v>
      </c>
    </row>
    <row r="41" spans="2:10" x14ac:dyDescent="0.2">
      <c r="B41" s="45">
        <v>20000</v>
      </c>
      <c r="D41" s="162">
        <v>0.996</v>
      </c>
      <c r="E41" s="162">
        <v>0.996</v>
      </c>
      <c r="F41" s="162">
        <v>0.996</v>
      </c>
      <c r="H41" s="162">
        <v>0.996</v>
      </c>
      <c r="I41" s="162">
        <v>0.996</v>
      </c>
      <c r="J41" s="162">
        <v>0.996</v>
      </c>
    </row>
    <row r="42" spans="2:10" x14ac:dyDescent="0.2">
      <c r="B42" s="45">
        <v>21000</v>
      </c>
      <c r="D42" s="162">
        <v>0.996</v>
      </c>
      <c r="E42" s="162">
        <v>0.996</v>
      </c>
      <c r="F42" s="162">
        <v>0.996</v>
      </c>
      <c r="H42" s="162">
        <v>0.996</v>
      </c>
      <c r="I42" s="162">
        <v>0.996</v>
      </c>
      <c r="J42" s="162">
        <v>0.996</v>
      </c>
    </row>
    <row r="43" spans="2:10" x14ac:dyDescent="0.2">
      <c r="B43" s="45">
        <v>22000</v>
      </c>
      <c r="D43" s="162">
        <v>0.996</v>
      </c>
      <c r="E43" s="162">
        <v>0.996</v>
      </c>
      <c r="F43" s="162">
        <v>0.996</v>
      </c>
      <c r="H43" s="162">
        <v>0.996</v>
      </c>
      <c r="I43" s="162">
        <v>0.996</v>
      </c>
      <c r="J43" s="162">
        <v>0.996</v>
      </c>
    </row>
    <row r="44" spans="2:10" x14ac:dyDescent="0.2">
      <c r="B44" s="45">
        <v>23000</v>
      </c>
      <c r="D44" s="162">
        <v>0.996</v>
      </c>
      <c r="E44" s="162">
        <v>0.996</v>
      </c>
      <c r="F44" s="162">
        <v>0.996</v>
      </c>
      <c r="H44" s="162">
        <v>0.996</v>
      </c>
      <c r="I44" s="162">
        <v>0.996</v>
      </c>
      <c r="J44" s="162">
        <v>0.996</v>
      </c>
    </row>
    <row r="45" spans="2:10" x14ac:dyDescent="0.2">
      <c r="B45" s="45">
        <v>24000</v>
      </c>
      <c r="D45" s="162">
        <v>0.996</v>
      </c>
      <c r="E45" s="162">
        <v>0.996</v>
      </c>
      <c r="F45" s="162">
        <v>0.996</v>
      </c>
      <c r="H45" s="162">
        <v>0.996</v>
      </c>
      <c r="I45" s="162">
        <v>0.996</v>
      </c>
      <c r="J45" s="162">
        <v>0.996</v>
      </c>
    </row>
    <row r="46" spans="2:10" x14ac:dyDescent="0.2">
      <c r="B46" s="45">
        <v>25000</v>
      </c>
      <c r="D46" s="162">
        <v>0.996</v>
      </c>
      <c r="E46" s="162">
        <v>0.996</v>
      </c>
      <c r="F46" s="162">
        <v>0.996</v>
      </c>
      <c r="H46" s="162">
        <v>0.996</v>
      </c>
      <c r="I46" s="162">
        <v>0.996</v>
      </c>
      <c r="J46" s="162">
        <v>0.996</v>
      </c>
    </row>
    <row r="47" spans="2:10" x14ac:dyDescent="0.2">
      <c r="B47" s="45">
        <v>26000</v>
      </c>
      <c r="D47" s="162">
        <v>0.996</v>
      </c>
      <c r="E47" s="162">
        <v>0.996</v>
      </c>
      <c r="F47" s="162">
        <v>0.996</v>
      </c>
      <c r="H47" s="162">
        <v>0.996</v>
      </c>
      <c r="I47" s="162">
        <v>0.996</v>
      </c>
      <c r="J47" s="162">
        <v>0.996</v>
      </c>
    </row>
    <row r="48" spans="2:10" x14ac:dyDescent="0.2">
      <c r="B48" s="45">
        <v>27000</v>
      </c>
      <c r="D48" s="162">
        <v>0.997</v>
      </c>
      <c r="E48" s="162">
        <v>0.997</v>
      </c>
      <c r="F48" s="162">
        <v>0.997</v>
      </c>
      <c r="H48" s="162">
        <v>0.997</v>
      </c>
      <c r="I48" s="162">
        <v>0.997</v>
      </c>
      <c r="J48" s="162">
        <v>0.997</v>
      </c>
    </row>
    <row r="49" spans="2:10" x14ac:dyDescent="0.2">
      <c r="B49" s="45">
        <v>28000</v>
      </c>
      <c r="D49" s="162">
        <v>0.997</v>
      </c>
      <c r="E49" s="162">
        <v>0.997</v>
      </c>
      <c r="F49" s="162">
        <v>0.997</v>
      </c>
      <c r="H49" s="162">
        <v>0.997</v>
      </c>
      <c r="I49" s="162">
        <v>0.997</v>
      </c>
      <c r="J49" s="162">
        <v>0.997</v>
      </c>
    </row>
    <row r="50" spans="2:10" x14ac:dyDescent="0.2">
      <c r="B50" s="45">
        <v>29000</v>
      </c>
      <c r="D50" s="162">
        <v>0.997</v>
      </c>
      <c r="E50" s="162">
        <v>0.997</v>
      </c>
      <c r="F50" s="162">
        <v>0.997</v>
      </c>
      <c r="H50" s="162">
        <v>0.997</v>
      </c>
      <c r="I50" s="162">
        <v>0.997</v>
      </c>
      <c r="J50" s="162">
        <v>0.997</v>
      </c>
    </row>
    <row r="51" spans="2:10" x14ac:dyDescent="0.2">
      <c r="B51" s="45">
        <v>30000</v>
      </c>
      <c r="D51" s="162">
        <v>0.997</v>
      </c>
      <c r="E51" s="162">
        <v>0.997</v>
      </c>
      <c r="F51" s="162">
        <v>0.997</v>
      </c>
      <c r="H51" s="162">
        <v>0.997</v>
      </c>
      <c r="I51" s="162">
        <v>0.997</v>
      </c>
      <c r="J51" s="162">
        <v>0.997</v>
      </c>
    </row>
    <row r="52" spans="2:10" x14ac:dyDescent="0.2">
      <c r="B52" s="45">
        <v>35000</v>
      </c>
      <c r="D52" s="162">
        <v>0.998</v>
      </c>
      <c r="E52" s="162">
        <v>0.998</v>
      </c>
      <c r="F52" s="162">
        <v>0.998</v>
      </c>
      <c r="H52" s="162">
        <v>0.998</v>
      </c>
      <c r="I52" s="162">
        <v>0.998</v>
      </c>
      <c r="J52" s="162">
        <v>0.998</v>
      </c>
    </row>
    <row r="53" spans="2:10" x14ac:dyDescent="0.2">
      <c r="B53" s="45">
        <v>40000</v>
      </c>
      <c r="D53" s="162">
        <v>0.998</v>
      </c>
      <c r="E53" s="162">
        <v>0.998</v>
      </c>
      <c r="F53" s="162">
        <v>0.998</v>
      </c>
      <c r="H53" s="162">
        <v>0.998</v>
      </c>
      <c r="I53" s="162">
        <v>0.998</v>
      </c>
      <c r="J53" s="162">
        <v>0.998</v>
      </c>
    </row>
    <row r="54" spans="2:10" x14ac:dyDescent="0.2">
      <c r="B54" s="45">
        <v>45000</v>
      </c>
      <c r="D54" s="162">
        <v>0.998</v>
      </c>
      <c r="E54" s="162">
        <v>0.998</v>
      </c>
      <c r="F54" s="162">
        <v>0.998</v>
      </c>
      <c r="H54" s="162">
        <v>0.998</v>
      </c>
      <c r="I54" s="162">
        <v>0.998</v>
      </c>
      <c r="J54" s="162">
        <v>0.998</v>
      </c>
    </row>
    <row r="55" spans="2:10" x14ac:dyDescent="0.2">
      <c r="B55" s="45">
        <v>50000</v>
      </c>
      <c r="D55" s="162">
        <v>0.998</v>
      </c>
      <c r="E55" s="162">
        <v>0.998</v>
      </c>
      <c r="F55" s="162">
        <v>0.998</v>
      </c>
      <c r="H55" s="162">
        <v>0.998</v>
      </c>
      <c r="I55" s="162">
        <v>0.998</v>
      </c>
      <c r="J55" s="162">
        <v>0.998</v>
      </c>
    </row>
    <row r="56" spans="2:10" x14ac:dyDescent="0.2">
      <c r="B56" s="45">
        <v>55000</v>
      </c>
      <c r="D56" s="162">
        <v>0.998</v>
      </c>
      <c r="E56" s="162">
        <v>0.998</v>
      </c>
      <c r="F56" s="162">
        <v>0.998</v>
      </c>
      <c r="H56" s="162">
        <v>0.998</v>
      </c>
      <c r="I56" s="162">
        <v>0.998</v>
      </c>
      <c r="J56" s="162">
        <v>0.998</v>
      </c>
    </row>
    <row r="57" spans="2:10" x14ac:dyDescent="0.2">
      <c r="B57" s="45">
        <v>60000</v>
      </c>
      <c r="D57" s="162">
        <v>0.998</v>
      </c>
      <c r="E57" s="162">
        <v>0.998</v>
      </c>
      <c r="F57" s="162">
        <v>0.998</v>
      </c>
      <c r="H57" s="162">
        <v>0.998</v>
      </c>
      <c r="I57" s="162">
        <v>0.998</v>
      </c>
      <c r="J57" s="162">
        <v>0.998</v>
      </c>
    </row>
    <row r="58" spans="2:10" x14ac:dyDescent="0.2">
      <c r="B58" s="45">
        <v>65000</v>
      </c>
      <c r="D58" s="162">
        <v>0.998</v>
      </c>
      <c r="E58" s="162">
        <v>0.998</v>
      </c>
      <c r="F58" s="162">
        <v>0.998</v>
      </c>
      <c r="H58" s="162">
        <v>0.998</v>
      </c>
      <c r="I58" s="162">
        <v>0.998</v>
      </c>
      <c r="J58" s="162">
        <v>0.998</v>
      </c>
    </row>
    <row r="59" spans="2:10" x14ac:dyDescent="0.2">
      <c r="B59" s="45">
        <v>70000</v>
      </c>
      <c r="D59" s="162">
        <v>0.998</v>
      </c>
      <c r="E59" s="162">
        <v>0.998</v>
      </c>
      <c r="F59" s="162">
        <v>0.998</v>
      </c>
      <c r="H59" s="162">
        <v>0.998</v>
      </c>
      <c r="I59" s="162">
        <v>0.998</v>
      </c>
      <c r="J59" s="162">
        <v>0.998</v>
      </c>
    </row>
    <row r="60" spans="2:10" x14ac:dyDescent="0.2">
      <c r="B60" s="45">
        <v>75000</v>
      </c>
      <c r="D60" s="162">
        <v>0.998</v>
      </c>
      <c r="E60" s="162">
        <v>0.998</v>
      </c>
      <c r="F60" s="162">
        <v>0.998</v>
      </c>
      <c r="H60" s="162">
        <v>0.998</v>
      </c>
      <c r="I60" s="162">
        <v>0.998</v>
      </c>
      <c r="J60" s="162">
        <v>0.998</v>
      </c>
    </row>
    <row r="61" spans="2:10" x14ac:dyDescent="0.2">
      <c r="B61" s="45">
        <v>80000</v>
      </c>
      <c r="D61" s="162">
        <v>0.998</v>
      </c>
      <c r="E61" s="162">
        <v>0.998</v>
      </c>
      <c r="F61" s="162">
        <v>0.998</v>
      </c>
      <c r="H61" s="162">
        <v>0.998</v>
      </c>
      <c r="I61" s="162">
        <v>0.998</v>
      </c>
      <c r="J61" s="162">
        <v>0.998</v>
      </c>
    </row>
    <row r="62" spans="2:10" x14ac:dyDescent="0.2">
      <c r="B62" s="45">
        <v>85000</v>
      </c>
      <c r="D62" s="162">
        <v>0.998</v>
      </c>
      <c r="E62" s="162">
        <v>0.998</v>
      </c>
      <c r="F62" s="162">
        <v>0.998</v>
      </c>
      <c r="H62" s="162">
        <v>0.998</v>
      </c>
      <c r="I62" s="162">
        <v>0.998</v>
      </c>
      <c r="J62" s="162">
        <v>0.998</v>
      </c>
    </row>
    <row r="63" spans="2:10" x14ac:dyDescent="0.2">
      <c r="B63" s="45">
        <v>90000</v>
      </c>
      <c r="D63" s="162">
        <v>0.998</v>
      </c>
      <c r="E63" s="162">
        <v>0.998</v>
      </c>
      <c r="F63" s="162">
        <v>0.998</v>
      </c>
      <c r="H63" s="162">
        <v>0.998</v>
      </c>
      <c r="I63" s="162">
        <v>0.998</v>
      </c>
      <c r="J63" s="162">
        <v>0.998</v>
      </c>
    </row>
    <row r="64" spans="2:10" x14ac:dyDescent="0.2">
      <c r="B64" s="45">
        <v>95000</v>
      </c>
      <c r="D64" s="162">
        <v>0.998</v>
      </c>
      <c r="E64" s="162">
        <v>0.998</v>
      </c>
      <c r="F64" s="162">
        <v>0.998</v>
      </c>
      <c r="H64" s="162">
        <v>0.998</v>
      </c>
      <c r="I64" s="162">
        <v>0.998</v>
      </c>
      <c r="J64" s="162">
        <v>0.998</v>
      </c>
    </row>
    <row r="65" spans="2:10" x14ac:dyDescent="0.2">
      <c r="B65" s="45">
        <v>100000</v>
      </c>
      <c r="D65" s="162">
        <v>0.998</v>
      </c>
      <c r="E65" s="162">
        <v>0.998</v>
      </c>
      <c r="F65" s="162">
        <v>0.998</v>
      </c>
      <c r="H65" s="162">
        <v>0.998</v>
      </c>
      <c r="I65" s="162">
        <v>0.998</v>
      </c>
      <c r="J65" s="162">
        <v>0.998</v>
      </c>
    </row>
  </sheetData>
  <mergeCells count="2">
    <mergeCell ref="D3:F3"/>
    <mergeCell ref="H3:J3"/>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69"/>
  <sheetViews>
    <sheetView zoomScale="85" zoomScaleNormal="85" workbookViewId="0">
      <selection activeCell="K10" sqref="K10"/>
    </sheetView>
  </sheetViews>
  <sheetFormatPr defaultRowHeight="12.75" x14ac:dyDescent="0.2"/>
  <cols>
    <col min="1" max="1" width="9.140625" style="4"/>
    <col min="2" max="2" width="4.7109375" style="4" customWidth="1"/>
    <col min="3" max="3" width="9.140625" style="4"/>
    <col min="4" max="4" width="20.140625" style="4" bestFit="1" customWidth="1"/>
    <col min="5" max="5" width="10.85546875" style="4" bestFit="1" customWidth="1"/>
    <col min="6" max="6" width="12.85546875" style="4" bestFit="1" customWidth="1"/>
    <col min="7" max="7" width="12.7109375" style="4" customWidth="1"/>
    <col min="8" max="8" width="8.140625" style="4" customWidth="1"/>
    <col min="9" max="9" width="4.140625" style="4" customWidth="1"/>
    <col min="10" max="10" width="20.140625" style="4" bestFit="1" customWidth="1"/>
    <col min="11" max="11" width="10.85546875" style="4" bestFit="1" customWidth="1"/>
    <col min="12" max="12" width="12.85546875" style="4" bestFit="1" customWidth="1"/>
    <col min="13" max="13" width="7" style="4" bestFit="1" customWidth="1"/>
    <col min="14" max="16384" width="9.140625" style="4"/>
  </cols>
  <sheetData>
    <row r="1" spans="1:13" ht="15.75" x14ac:dyDescent="0.25">
      <c r="A1" s="41" t="s">
        <v>128</v>
      </c>
      <c r="B1" s="41"/>
    </row>
    <row r="2" spans="1:13" ht="15.75" x14ac:dyDescent="0.25">
      <c r="A2" s="41"/>
      <c r="B2" s="41"/>
      <c r="F2" s="98"/>
    </row>
    <row r="3" spans="1:13" x14ac:dyDescent="0.2">
      <c r="D3" s="39" t="s">
        <v>133</v>
      </c>
      <c r="E3" s="39"/>
      <c r="F3" s="38"/>
      <c r="G3" s="39"/>
      <c r="J3" s="39" t="s">
        <v>134</v>
      </c>
      <c r="K3" s="39"/>
      <c r="L3" s="38"/>
      <c r="M3" s="39"/>
    </row>
    <row r="4" spans="1:13" x14ac:dyDescent="0.2">
      <c r="A4" s="23" t="s">
        <v>20</v>
      </c>
      <c r="B4" s="23"/>
      <c r="D4" s="23" t="s">
        <v>125</v>
      </c>
      <c r="E4" s="23" t="s">
        <v>126</v>
      </c>
      <c r="F4" s="23" t="s">
        <v>127</v>
      </c>
      <c r="G4" s="23" t="s">
        <v>18</v>
      </c>
      <c r="J4" s="23" t="s">
        <v>125</v>
      </c>
      <c r="K4" s="23" t="s">
        <v>126</v>
      </c>
      <c r="L4" s="23" t="s">
        <v>127</v>
      </c>
      <c r="M4" s="23" t="s">
        <v>18</v>
      </c>
    </row>
    <row r="6" spans="1:13" ht="15" x14ac:dyDescent="0.25">
      <c r="A6" s="4">
        <v>0</v>
      </c>
      <c r="D6" s="34">
        <v>1000</v>
      </c>
      <c r="E6" s="34"/>
      <c r="F6" s="34"/>
      <c r="G6" s="33">
        <f t="shared" ref="G6:G37" si="0">SUM(D6:F6)</f>
        <v>1000</v>
      </c>
      <c r="H6" s="30"/>
      <c r="I6" s="30"/>
      <c r="J6" s="34">
        <v>1000</v>
      </c>
      <c r="K6" s="34"/>
      <c r="L6" s="34"/>
      <c r="M6" s="33">
        <f t="shared" ref="M6:M37" si="1">SUM(J6:L6)</f>
        <v>1000</v>
      </c>
    </row>
    <row r="7" spans="1:13" ht="15" x14ac:dyDescent="0.25">
      <c r="A7" s="4">
        <v>1</v>
      </c>
      <c r="D7" s="96"/>
      <c r="E7" s="97">
        <f t="shared" ref="E7:E38" si="2">D6*pCAUC+E6*(1-pUAUC)+F6*(pCAUC)</f>
        <v>25.496231708073914</v>
      </c>
      <c r="F7" s="33">
        <f t="shared" ref="F7:F38" si="3">D6*(1-pCAUC) + E6*pUAUC + F6*(1-pCAUC)</f>
        <v>974.50376829192612</v>
      </c>
      <c r="G7" s="33">
        <f t="shared" si="0"/>
        <v>1000</v>
      </c>
      <c r="H7" s="30"/>
      <c r="I7" s="30"/>
      <c r="J7" s="96"/>
      <c r="K7" s="97">
        <f t="shared" ref="K7:K38" si="4">J6*pCAPH+K6*(1-pUAPH)+L6*(pCAPH)</f>
        <v>37.417663718882444</v>
      </c>
      <c r="L7" s="33">
        <f t="shared" ref="L7:L38" si="5">J6*(1-pCAPH) + K6*pUAPH + L6*(1-pCAPH)</f>
        <v>962.58233628111759</v>
      </c>
      <c r="M7" s="33">
        <f t="shared" si="1"/>
        <v>1000</v>
      </c>
    </row>
    <row r="8" spans="1:13" ht="15" x14ac:dyDescent="0.25">
      <c r="A8" s="4">
        <v>2</v>
      </c>
      <c r="D8" s="96"/>
      <c r="E8" s="97">
        <f t="shared" si="2"/>
        <v>50.195336130309045</v>
      </c>
      <c r="F8" s="33">
        <f t="shared" si="3"/>
        <v>949.80466386969101</v>
      </c>
      <c r="G8" s="33">
        <f t="shared" si="0"/>
        <v>1000</v>
      </c>
      <c r="H8" s="30"/>
      <c r="I8" s="30"/>
      <c r="J8" s="96"/>
      <c r="K8" s="97">
        <f t="shared" si="4"/>
        <v>73.168779585954923</v>
      </c>
      <c r="L8" s="33">
        <f t="shared" si="5"/>
        <v>926.83122041404511</v>
      </c>
      <c r="M8" s="33">
        <f t="shared" si="1"/>
        <v>1000</v>
      </c>
    </row>
    <row r="9" spans="1:13" ht="15" x14ac:dyDescent="0.25">
      <c r="A9" s="4">
        <v>3</v>
      </c>
      <c r="D9" s="96"/>
      <c r="E9" s="97">
        <f t="shared" si="2"/>
        <v>74.122235063663624</v>
      </c>
      <c r="F9" s="33">
        <f t="shared" si="3"/>
        <v>925.87776493633646</v>
      </c>
      <c r="G9" s="33">
        <f t="shared" si="0"/>
        <v>1000.0000000000001</v>
      </c>
      <c r="H9" s="30"/>
      <c r="I9" s="30"/>
      <c r="J9" s="96"/>
      <c r="K9" s="97">
        <f t="shared" si="4"/>
        <v>107.32757408855879</v>
      </c>
      <c r="L9" s="33">
        <f t="shared" si="5"/>
        <v>892.67242591144122</v>
      </c>
      <c r="M9" s="33">
        <f t="shared" si="1"/>
        <v>1000</v>
      </c>
    </row>
    <row r="10" spans="1:13" ht="15" x14ac:dyDescent="0.25">
      <c r="A10" s="4">
        <v>4</v>
      </c>
      <c r="D10" s="96"/>
      <c r="E10" s="97">
        <f t="shared" si="2"/>
        <v>97.301071137233166</v>
      </c>
      <c r="F10" s="33">
        <f t="shared" si="3"/>
        <v>902.69892886276693</v>
      </c>
      <c r="G10" s="33">
        <f t="shared" si="0"/>
        <v>1000.0000000000001</v>
      </c>
      <c r="H10" s="30"/>
      <c r="I10" s="30"/>
      <c r="J10" s="96"/>
      <c r="K10" s="97">
        <f t="shared" si="4"/>
        <v>139.96496773550194</v>
      </c>
      <c r="L10" s="33">
        <f t="shared" si="5"/>
        <v>860.035032264498</v>
      </c>
      <c r="M10" s="33">
        <f t="shared" si="1"/>
        <v>1000</v>
      </c>
    </row>
    <row r="11" spans="1:13" ht="15" x14ac:dyDescent="0.25">
      <c r="A11" s="4">
        <v>5</v>
      </c>
      <c r="D11" s="96"/>
      <c r="E11" s="97">
        <f t="shared" si="2"/>
        <v>119.75523217255477</v>
      </c>
      <c r="F11" s="33">
        <f t="shared" si="3"/>
        <v>880.24476782744534</v>
      </c>
      <c r="G11" s="33">
        <f t="shared" si="0"/>
        <v>1000.0000000000001</v>
      </c>
      <c r="H11" s="30"/>
      <c r="I11" s="30"/>
      <c r="J11" s="96"/>
      <c r="K11" s="97">
        <f t="shared" si="4"/>
        <v>171.14872230226007</v>
      </c>
      <c r="L11" s="33">
        <f t="shared" si="5"/>
        <v>828.85127769773987</v>
      </c>
      <c r="M11" s="33">
        <f t="shared" si="1"/>
        <v>1000</v>
      </c>
    </row>
    <row r="12" spans="1:13" ht="15" x14ac:dyDescent="0.25">
      <c r="A12" s="4">
        <v>6</v>
      </c>
      <c r="D12" s="96"/>
      <c r="E12" s="97">
        <f t="shared" si="2"/>
        <v>141.50737478229843</v>
      </c>
      <c r="F12" s="33">
        <f t="shared" si="3"/>
        <v>858.49262521770163</v>
      </c>
      <c r="G12" s="33">
        <f t="shared" si="0"/>
        <v>1000</v>
      </c>
      <c r="H12" s="30"/>
      <c r="I12" s="30"/>
      <c r="J12" s="96"/>
      <c r="K12" s="97">
        <f t="shared" si="4"/>
        <v>200.94358151801384</v>
      </c>
      <c r="L12" s="33">
        <f t="shared" si="5"/>
        <v>799.05641848198604</v>
      </c>
      <c r="M12" s="33">
        <f t="shared" si="1"/>
        <v>999.99999999999989</v>
      </c>
    </row>
    <row r="13" spans="1:13" ht="15" x14ac:dyDescent="0.25">
      <c r="A13" s="4">
        <v>7</v>
      </c>
      <c r="D13" s="96"/>
      <c r="E13" s="97">
        <f t="shared" si="2"/>
        <v>162.57944723115662</v>
      </c>
      <c r="F13" s="33">
        <f t="shared" si="3"/>
        <v>837.42055276884344</v>
      </c>
      <c r="G13" s="33">
        <f t="shared" si="0"/>
        <v>1000</v>
      </c>
      <c r="H13" s="30"/>
      <c r="I13" s="30"/>
      <c r="J13" s="96"/>
      <c r="K13" s="97">
        <f t="shared" si="4"/>
        <v>229.41140548661676</v>
      </c>
      <c r="L13" s="33">
        <f t="shared" si="5"/>
        <v>770.5885945133831</v>
      </c>
      <c r="M13" s="33">
        <f t="shared" si="1"/>
        <v>999.99999999999989</v>
      </c>
    </row>
    <row r="14" spans="1:13" ht="15" x14ac:dyDescent="0.25">
      <c r="A14" s="4">
        <v>8</v>
      </c>
      <c r="D14" s="96"/>
      <c r="E14" s="97">
        <f t="shared" si="2"/>
        <v>182.99271158199937</v>
      </c>
      <c r="F14" s="33">
        <f t="shared" si="3"/>
        <v>817.0072884180006</v>
      </c>
      <c r="G14" s="33">
        <f t="shared" si="0"/>
        <v>1000</v>
      </c>
      <c r="H14" s="30"/>
      <c r="I14" s="30"/>
      <c r="J14" s="96"/>
      <c r="K14" s="97">
        <f t="shared" si="4"/>
        <v>256.61129912057834</v>
      </c>
      <c r="L14" s="33">
        <f t="shared" si="5"/>
        <v>743.38870087942144</v>
      </c>
      <c r="M14" s="33">
        <f t="shared" si="1"/>
        <v>999.99999999999977</v>
      </c>
    </row>
    <row r="15" spans="1:13" ht="15" x14ac:dyDescent="0.25">
      <c r="A15" s="4">
        <v>9</v>
      </c>
      <c r="D15" s="96"/>
      <c r="E15" s="97">
        <f t="shared" si="2"/>
        <v>202.76776514964064</v>
      </c>
      <c r="F15" s="33">
        <f t="shared" si="3"/>
        <v>797.23223485035942</v>
      </c>
      <c r="G15" s="33">
        <f t="shared" si="0"/>
        <v>1000</v>
      </c>
      <c r="H15" s="30"/>
      <c r="I15" s="30"/>
      <c r="J15" s="96"/>
      <c r="K15" s="97">
        <f t="shared" si="4"/>
        <v>282.59973485471755</v>
      </c>
      <c r="L15" s="33">
        <f t="shared" si="5"/>
        <v>717.40026514528233</v>
      </c>
      <c r="M15" s="33">
        <f t="shared" si="1"/>
        <v>999.99999999999989</v>
      </c>
    </row>
    <row r="16" spans="1:13" ht="15" x14ac:dyDescent="0.25">
      <c r="A16" s="4">
        <v>10</v>
      </c>
      <c r="D16" s="96"/>
      <c r="E16" s="97">
        <f t="shared" si="2"/>
        <v>221.92456128386289</v>
      </c>
      <c r="F16" s="33">
        <f t="shared" si="3"/>
        <v>778.07543871613711</v>
      </c>
      <c r="G16" s="33">
        <f t="shared" si="0"/>
        <v>1000</v>
      </c>
      <c r="H16" s="30"/>
      <c r="I16" s="30"/>
      <c r="J16" s="96"/>
      <c r="K16" s="97">
        <f t="shared" si="4"/>
        <v>307.43066989426438</v>
      </c>
      <c r="L16" s="33">
        <f t="shared" si="5"/>
        <v>692.5693301057355</v>
      </c>
      <c r="M16" s="33">
        <f t="shared" si="1"/>
        <v>999.99999999999989</v>
      </c>
    </row>
    <row r="17" spans="1:13" ht="15" x14ac:dyDescent="0.25">
      <c r="A17" s="4">
        <v>11</v>
      </c>
      <c r="D17" s="96"/>
      <c r="E17" s="97">
        <f t="shared" si="2"/>
        <v>240.4824295026707</v>
      </c>
      <c r="F17" s="33">
        <f t="shared" si="3"/>
        <v>759.51757049732919</v>
      </c>
      <c r="G17" s="33">
        <f t="shared" si="0"/>
        <v>999.99999999999989</v>
      </c>
      <c r="H17" s="30"/>
      <c r="I17" s="30"/>
      <c r="J17" s="96"/>
      <c r="K17" s="97">
        <f t="shared" si="4"/>
        <v>331.15565824084047</v>
      </c>
      <c r="L17" s="33">
        <f t="shared" si="5"/>
        <v>668.84434175915942</v>
      </c>
      <c r="M17" s="33">
        <f t="shared" si="1"/>
        <v>999.99999999999989</v>
      </c>
    </row>
    <row r="18" spans="1:13" ht="15" x14ac:dyDescent="0.25">
      <c r="A18" s="4">
        <v>12</v>
      </c>
      <c r="D18" s="96"/>
      <c r="E18" s="97">
        <f t="shared" si="2"/>
        <v>258.460094996088</v>
      </c>
      <c r="F18" s="33">
        <f t="shared" si="3"/>
        <v>741.53990500391183</v>
      </c>
      <c r="G18" s="33">
        <f t="shared" si="0"/>
        <v>999.99999999999977</v>
      </c>
      <c r="H18" s="30"/>
      <c r="I18" s="30"/>
      <c r="J18" s="96"/>
      <c r="K18" s="97">
        <f t="shared" si="4"/>
        <v>353.82395772890692</v>
      </c>
      <c r="L18" s="33">
        <f t="shared" si="5"/>
        <v>646.17604227109302</v>
      </c>
      <c r="M18" s="33">
        <f t="shared" si="1"/>
        <v>1000</v>
      </c>
    </row>
    <row r="19" spans="1:13" ht="15" x14ac:dyDescent="0.25">
      <c r="A19" s="4">
        <v>13</v>
      </c>
      <c r="D19" s="96"/>
      <c r="E19" s="97">
        <f t="shared" si="2"/>
        <v>275.87569752017845</v>
      </c>
      <c r="F19" s="33">
        <f t="shared" si="3"/>
        <v>724.12430247982138</v>
      </c>
      <c r="G19" s="33">
        <f t="shared" si="0"/>
        <v>999.99999999999977</v>
      </c>
      <c r="H19" s="30"/>
      <c r="I19" s="30"/>
      <c r="J19" s="96"/>
      <c r="K19" s="97">
        <f t="shared" si="4"/>
        <v>375.48263229490863</v>
      </c>
      <c r="L19" s="33">
        <f t="shared" si="5"/>
        <v>624.51736770509137</v>
      </c>
      <c r="M19" s="33">
        <f t="shared" si="1"/>
        <v>1000</v>
      </c>
    </row>
    <row r="20" spans="1:13" ht="15" x14ac:dyDescent="0.25">
      <c r="A20" s="4">
        <v>14</v>
      </c>
      <c r="D20" s="96"/>
      <c r="E20" s="97">
        <f t="shared" si="2"/>
        <v>292.74680970035359</v>
      </c>
      <c r="F20" s="33">
        <f t="shared" si="3"/>
        <v>707.25319029964623</v>
      </c>
      <c r="G20" s="33">
        <f t="shared" si="0"/>
        <v>999.99999999999977</v>
      </c>
      <c r="H20" s="30"/>
      <c r="I20" s="30"/>
      <c r="J20" s="96"/>
      <c r="K20" s="97">
        <f t="shared" si="4"/>
        <v>396.17664969144613</v>
      </c>
      <c r="L20" s="33">
        <f t="shared" si="5"/>
        <v>603.82335030855393</v>
      </c>
      <c r="M20" s="33">
        <f t="shared" si="1"/>
        <v>1000</v>
      </c>
    </row>
    <row r="21" spans="1:13" ht="15" x14ac:dyDescent="0.25">
      <c r="A21" s="4">
        <v>15</v>
      </c>
      <c r="D21" s="96"/>
      <c r="E21" s="97">
        <f t="shared" si="2"/>
        <v>309.09045476243665</v>
      </c>
      <c r="F21" s="33">
        <f t="shared" si="3"/>
        <v>690.90954523756318</v>
      </c>
      <c r="G21" s="33">
        <f t="shared" si="0"/>
        <v>999.99999999999977</v>
      </c>
      <c r="H21" s="30"/>
      <c r="I21" s="30"/>
      <c r="J21" s="96"/>
      <c r="K21" s="97">
        <f t="shared" si="4"/>
        <v>415.94897484934944</v>
      </c>
      <c r="L21" s="33">
        <f t="shared" si="5"/>
        <v>584.05102515065062</v>
      </c>
      <c r="M21" s="33">
        <f t="shared" si="1"/>
        <v>1000</v>
      </c>
    </row>
    <row r="22" spans="1:13" ht="15" x14ac:dyDescent="0.25">
      <c r="A22" s="4">
        <v>16</v>
      </c>
      <c r="D22" s="96"/>
      <c r="E22" s="97">
        <f t="shared" si="2"/>
        <v>324.9231237093739</v>
      </c>
      <c r="F22" s="33">
        <f t="shared" si="3"/>
        <v>675.07687629062605</v>
      </c>
      <c r="G22" s="33">
        <f t="shared" si="0"/>
        <v>1000</v>
      </c>
      <c r="H22" s="30"/>
      <c r="I22" s="30"/>
      <c r="J22" s="96"/>
      <c r="K22" s="97">
        <f t="shared" si="4"/>
        <v>434.84065908149228</v>
      </c>
      <c r="L22" s="33">
        <f t="shared" si="5"/>
        <v>565.15934091850784</v>
      </c>
      <c r="M22" s="33">
        <f t="shared" si="1"/>
        <v>1000.0000000000001</v>
      </c>
    </row>
    <row r="23" spans="1:13" ht="15" x14ac:dyDescent="0.25">
      <c r="A23" s="4">
        <v>17</v>
      </c>
      <c r="D23" s="96"/>
      <c r="E23" s="97">
        <f t="shared" si="2"/>
        <v>340.26079196092365</v>
      </c>
      <c r="F23" s="33">
        <f t="shared" si="3"/>
        <v>659.73920803907629</v>
      </c>
      <c r="G23" s="33">
        <f t="shared" si="0"/>
        <v>1000</v>
      </c>
      <c r="H23" s="30"/>
      <c r="I23" s="30"/>
      <c r="J23" s="96"/>
      <c r="K23" s="97">
        <f t="shared" si="4"/>
        <v>452.89092531355129</v>
      </c>
      <c r="L23" s="33">
        <f t="shared" si="5"/>
        <v>547.10907468644882</v>
      </c>
      <c r="M23" s="33">
        <f t="shared" si="1"/>
        <v>1000.0000000000001</v>
      </c>
    </row>
    <row r="24" spans="1:13" ht="15" x14ac:dyDescent="0.25">
      <c r="A24" s="4">
        <v>18</v>
      </c>
      <c r="D24" s="96"/>
      <c r="E24" s="97">
        <f t="shared" si="2"/>
        <v>355.11893547311428</v>
      </c>
      <c r="F24" s="33">
        <f t="shared" si="3"/>
        <v>644.88106452688567</v>
      </c>
      <c r="G24" s="33">
        <f t="shared" si="0"/>
        <v>1000</v>
      </c>
      <c r="H24" s="30"/>
      <c r="I24" s="30"/>
      <c r="J24" s="96"/>
      <c r="K24" s="97">
        <f t="shared" si="4"/>
        <v>470.13724951866715</v>
      </c>
      <c r="L24" s="33">
        <f t="shared" si="5"/>
        <v>529.86275048133302</v>
      </c>
      <c r="M24" s="33">
        <f t="shared" si="1"/>
        <v>1000.0000000000002</v>
      </c>
    </row>
    <row r="25" spans="1:13" ht="15" x14ac:dyDescent="0.25">
      <c r="A25" s="4">
        <v>19</v>
      </c>
      <c r="D25" s="96"/>
      <c r="E25" s="97">
        <f t="shared" si="2"/>
        <v>369.51254635373471</v>
      </c>
      <c r="F25" s="33">
        <f t="shared" si="3"/>
        <v>630.48745364626518</v>
      </c>
      <c r="G25" s="33">
        <f t="shared" si="0"/>
        <v>999.99999999999989</v>
      </c>
      <c r="H25" s="30"/>
      <c r="I25" s="30"/>
      <c r="J25" s="96"/>
      <c r="K25" s="97">
        <f t="shared" si="4"/>
        <v>486.6154385250814</v>
      </c>
      <c r="L25" s="33">
        <f t="shared" si="5"/>
        <v>513.38456147491877</v>
      </c>
      <c r="M25" s="33">
        <f t="shared" si="1"/>
        <v>1000.0000000000002</v>
      </c>
    </row>
    <row r="26" spans="1:13" ht="15" x14ac:dyDescent="0.25">
      <c r="A26" s="4">
        <v>20</v>
      </c>
      <c r="D26" s="96"/>
      <c r="E26" s="97">
        <f t="shared" si="2"/>
        <v>383.45614798961424</v>
      </c>
      <c r="F26" s="33">
        <f t="shared" si="3"/>
        <v>616.54385201038554</v>
      </c>
      <c r="G26" s="33">
        <f t="shared" si="0"/>
        <v>999.99999999999977</v>
      </c>
      <c r="H26" s="30"/>
      <c r="I26" s="30"/>
      <c r="J26" s="96"/>
      <c r="K26" s="97">
        <f t="shared" si="4"/>
        <v>502.35970435829392</v>
      </c>
      <c r="L26" s="33">
        <f t="shared" si="5"/>
        <v>497.64029564170625</v>
      </c>
      <c r="M26" s="33">
        <f t="shared" si="1"/>
        <v>1000.0000000000002</v>
      </c>
    </row>
    <row r="27" spans="1:13" ht="15" x14ac:dyDescent="0.25">
      <c r="A27" s="4">
        <v>21</v>
      </c>
      <c r="D27" s="96"/>
      <c r="E27" s="97">
        <f t="shared" si="2"/>
        <v>396.96380970095561</v>
      </c>
      <c r="F27" s="33">
        <f t="shared" si="3"/>
        <v>603.03619029904416</v>
      </c>
      <c r="G27" s="33">
        <f t="shared" si="0"/>
        <v>999.99999999999977</v>
      </c>
      <c r="H27" s="30"/>
      <c r="I27" s="30"/>
      <c r="J27" s="96"/>
      <c r="K27" s="97">
        <f t="shared" si="4"/>
        <v>517.4027352720899</v>
      </c>
      <c r="L27" s="33">
        <f t="shared" si="5"/>
        <v>482.59726472791033</v>
      </c>
      <c r="M27" s="33">
        <f t="shared" si="1"/>
        <v>1000.0000000000002</v>
      </c>
    </row>
    <row r="28" spans="1:13" ht="15" x14ac:dyDescent="0.25">
      <c r="A28" s="4">
        <v>22</v>
      </c>
      <c r="D28" s="96"/>
      <c r="E28" s="97">
        <f t="shared" si="2"/>
        <v>410.04916093750705</v>
      </c>
      <c r="F28" s="33">
        <f t="shared" si="3"/>
        <v>589.95083906249261</v>
      </c>
      <c r="G28" s="33">
        <f t="shared" si="0"/>
        <v>999.99999999999966</v>
      </c>
      <c r="H28" s="30"/>
      <c r="I28" s="30"/>
      <c r="J28" s="96"/>
      <c r="K28" s="97">
        <f t="shared" si="4"/>
        <v>531.77576361591116</v>
      </c>
      <c r="L28" s="33">
        <f t="shared" si="5"/>
        <v>468.22423638408895</v>
      </c>
      <c r="M28" s="33">
        <f t="shared" si="1"/>
        <v>1000.0000000000001</v>
      </c>
    </row>
    <row r="29" spans="1:13" ht="15" x14ac:dyDescent="0.25">
      <c r="A29" s="4">
        <v>23</v>
      </c>
      <c r="D29" s="96"/>
      <c r="E29" s="97">
        <f t="shared" si="2"/>
        <v>422.72540503089834</v>
      </c>
      <c r="F29" s="33">
        <f t="shared" si="3"/>
        <v>577.27459496910126</v>
      </c>
      <c r="G29" s="33">
        <f t="shared" si="0"/>
        <v>999.99999999999955</v>
      </c>
      <c r="H29" s="30"/>
      <c r="I29" s="30"/>
      <c r="J29" s="96"/>
      <c r="K29" s="97">
        <f t="shared" si="4"/>
        <v>545.5086306794783</v>
      </c>
      <c r="L29" s="33">
        <f t="shared" si="5"/>
        <v>454.49136932052176</v>
      </c>
      <c r="M29" s="33">
        <f t="shared" si="1"/>
        <v>1000</v>
      </c>
    </row>
    <row r="30" spans="1:13" ht="15" x14ac:dyDescent="0.25">
      <c r="A30" s="4">
        <v>24</v>
      </c>
      <c r="D30" s="96"/>
      <c r="E30" s="97">
        <f t="shared" si="2"/>
        <v>435.00533251701648</v>
      </c>
      <c r="F30" s="33">
        <f t="shared" si="3"/>
        <v>564.99466748298312</v>
      </c>
      <c r="G30" s="33">
        <f t="shared" si="0"/>
        <v>999.99999999999955</v>
      </c>
      <c r="H30" s="30"/>
      <c r="I30" s="30"/>
      <c r="J30" s="96"/>
      <c r="K30" s="97">
        <f t="shared" si="4"/>
        <v>558.62984864929331</v>
      </c>
      <c r="L30" s="33">
        <f t="shared" si="5"/>
        <v>441.37015135070681</v>
      </c>
      <c r="M30" s="33">
        <f t="shared" si="1"/>
        <v>1000.0000000000001</v>
      </c>
    </row>
    <row r="31" spans="1:13" ht="15" x14ac:dyDescent="0.25">
      <c r="A31" s="4">
        <v>25</v>
      </c>
      <c r="D31" s="96"/>
      <c r="E31" s="97">
        <f t="shared" si="2"/>
        <v>446.90133404186378</v>
      </c>
      <c r="F31" s="33">
        <f t="shared" si="3"/>
        <v>553.09866595813583</v>
      </c>
      <c r="G31" s="33">
        <f t="shared" si="0"/>
        <v>999.99999999999955</v>
      </c>
      <c r="H31" s="30"/>
      <c r="I31" s="30"/>
      <c r="J31" s="96"/>
      <c r="K31" s="97">
        <f t="shared" si="4"/>
        <v>571.16665980565756</v>
      </c>
      <c r="L31" s="33">
        <f t="shared" si="5"/>
        <v>428.83334019434261</v>
      </c>
      <c r="M31" s="33">
        <f t="shared" si="1"/>
        <v>1000.0000000000002</v>
      </c>
    </row>
    <row r="32" spans="1:13" ht="15" x14ac:dyDescent="0.25">
      <c r="A32" s="4">
        <v>26</v>
      </c>
      <c r="D32" s="96"/>
      <c r="E32" s="97">
        <f t="shared" si="2"/>
        <v>458.42541286392071</v>
      </c>
      <c r="F32" s="33">
        <f t="shared" si="3"/>
        <v>541.57458713607889</v>
      </c>
      <c r="G32" s="33">
        <f t="shared" si="0"/>
        <v>999.99999999999955</v>
      </c>
      <c r="H32" s="30"/>
      <c r="I32" s="30"/>
      <c r="J32" s="96"/>
      <c r="K32" s="97">
        <f t="shared" si="4"/>
        <v>583.14509308310994</v>
      </c>
      <c r="L32" s="33">
        <f t="shared" si="5"/>
        <v>416.85490691689029</v>
      </c>
      <c r="M32" s="33">
        <f t="shared" si="1"/>
        <v>1000.0000000000002</v>
      </c>
    </row>
    <row r="33" spans="1:13" ht="15" x14ac:dyDescent="0.25">
      <c r="A33" s="4">
        <v>27</v>
      </c>
      <c r="D33" s="96"/>
      <c r="E33" s="97">
        <f t="shared" si="2"/>
        <v>469.5891969656285</v>
      </c>
      <c r="F33" s="33">
        <f t="shared" si="3"/>
        <v>530.41080303437116</v>
      </c>
      <c r="G33" s="33">
        <f t="shared" si="0"/>
        <v>999.99999999999966</v>
      </c>
      <c r="H33" s="30"/>
      <c r="I33" s="30"/>
      <c r="J33" s="96"/>
      <c r="K33" s="97">
        <f t="shared" si="4"/>
        <v>594.59001811171584</v>
      </c>
      <c r="L33" s="33">
        <f t="shared" si="5"/>
        <v>405.40998188828439</v>
      </c>
      <c r="M33" s="33">
        <f t="shared" si="1"/>
        <v>1000.0000000000002</v>
      </c>
    </row>
    <row r="34" spans="1:13" ht="15" x14ac:dyDescent="0.25">
      <c r="A34" s="4">
        <v>28</v>
      </c>
      <c r="D34" s="96"/>
      <c r="E34" s="97">
        <f t="shared" si="2"/>
        <v>480.40395078621174</v>
      </c>
      <c r="F34" s="33">
        <f t="shared" si="3"/>
        <v>519.59604921378786</v>
      </c>
      <c r="G34" s="33">
        <f t="shared" si="0"/>
        <v>999.99999999999955</v>
      </c>
      <c r="H34" s="30"/>
      <c r="I34" s="30"/>
      <c r="J34" s="96"/>
      <c r="K34" s="97">
        <f t="shared" si="4"/>
        <v>605.52519685140726</v>
      </c>
      <c r="L34" s="33">
        <f t="shared" si="5"/>
        <v>394.47480314859297</v>
      </c>
      <c r="M34" s="33">
        <f t="shared" si="1"/>
        <v>1000.0000000000002</v>
      </c>
    </row>
    <row r="35" spans="1:13" ht="15" x14ac:dyDescent="0.25">
      <c r="A35" s="4">
        <v>29</v>
      </c>
      <c r="D35" s="96"/>
      <c r="E35" s="97">
        <f t="shared" si="2"/>
        <v>490.88058658768063</v>
      </c>
      <c r="F35" s="33">
        <f t="shared" si="3"/>
        <v>509.11941341231898</v>
      </c>
      <c r="G35" s="33">
        <f t="shared" si="0"/>
        <v>999.99999999999955</v>
      </c>
      <c r="H35" s="30"/>
      <c r="I35" s="30"/>
      <c r="J35" s="96"/>
      <c r="K35" s="97">
        <f t="shared" si="4"/>
        <v>615.97333292657788</v>
      </c>
      <c r="L35" s="33">
        <f t="shared" si="5"/>
        <v>384.0266670734224</v>
      </c>
      <c r="M35" s="33">
        <f t="shared" si="1"/>
        <v>1000.0000000000002</v>
      </c>
    </row>
    <row r="36" spans="1:13" ht="15" x14ac:dyDescent="0.25">
      <c r="A36" s="4">
        <v>30</v>
      </c>
      <c r="D36" s="96"/>
      <c r="E36" s="97">
        <f t="shared" si="2"/>
        <v>501.0296754654799</v>
      </c>
      <c r="F36" s="33">
        <f t="shared" si="3"/>
        <v>498.9703245345197</v>
      </c>
      <c r="G36" s="33">
        <f t="shared" si="0"/>
        <v>999.99999999999955</v>
      </c>
      <c r="H36" s="30"/>
      <c r="I36" s="30"/>
      <c r="J36" s="96"/>
      <c r="K36" s="97">
        <f t="shared" si="4"/>
        <v>625.95611876336068</v>
      </c>
      <c r="L36" s="33">
        <f t="shared" si="5"/>
        <v>374.04388123663961</v>
      </c>
      <c r="M36" s="33">
        <f t="shared" si="1"/>
        <v>1000.0000000000002</v>
      </c>
    </row>
    <row r="37" spans="1:13" ht="15" x14ac:dyDescent="0.25">
      <c r="A37" s="4">
        <v>31</v>
      </c>
      <c r="D37" s="96"/>
      <c r="E37" s="97">
        <f t="shared" si="2"/>
        <v>510.86145801489596</v>
      </c>
      <c r="F37" s="33">
        <f t="shared" si="3"/>
        <v>489.13854198510364</v>
      </c>
      <c r="G37" s="33">
        <f t="shared" si="0"/>
        <v>999.99999999999955</v>
      </c>
      <c r="H37" s="30"/>
      <c r="I37" s="30"/>
      <c r="J37" s="96"/>
      <c r="K37" s="97">
        <f t="shared" si="4"/>
        <v>635.49428062745608</v>
      </c>
      <c r="L37" s="33">
        <f t="shared" si="5"/>
        <v>364.50571937254415</v>
      </c>
      <c r="M37" s="33">
        <f t="shared" si="1"/>
        <v>1000.0000000000002</v>
      </c>
    </row>
    <row r="38" spans="1:13" ht="15" x14ac:dyDescent="0.25">
      <c r="A38" s="4">
        <v>32</v>
      </c>
      <c r="D38" s="96"/>
      <c r="E38" s="97">
        <f t="shared" si="2"/>
        <v>520.38585466398342</v>
      </c>
      <c r="F38" s="33">
        <f t="shared" si="3"/>
        <v>479.61414533601618</v>
      </c>
      <c r="G38" s="33">
        <f t="shared" ref="G38:G66" si="6">SUM(D38:F38)</f>
        <v>999.99999999999955</v>
      </c>
      <c r="H38" s="30"/>
      <c r="I38" s="30"/>
      <c r="J38" s="96"/>
      <c r="K38" s="97">
        <f t="shared" si="4"/>
        <v>644.60762165601648</v>
      </c>
      <c r="L38" s="33">
        <f t="shared" si="5"/>
        <v>355.39237834398369</v>
      </c>
      <c r="M38" s="33">
        <f t="shared" ref="M38:M66" si="7">SUM(J38:L38)</f>
        <v>1000.0000000000002</v>
      </c>
    </row>
    <row r="39" spans="1:13" ht="15" x14ac:dyDescent="0.25">
      <c r="A39" s="4">
        <v>33</v>
      </c>
      <c r="D39" s="96"/>
      <c r="E39" s="97">
        <f t="shared" ref="E39:E66" si="8">D38*pCAUC+E38*(1-pUAUC)+F38*(pCAUC)</f>
        <v>529.61247568343799</v>
      </c>
      <c r="F39" s="33">
        <f t="shared" ref="F39:F66" si="9">D38*(1-pCAUC) + E38*pUAUC + F38*(1-pCAUC)</f>
        <v>470.38752431656167</v>
      </c>
      <c r="G39" s="33">
        <f t="shared" si="6"/>
        <v>999.99999999999966</v>
      </c>
      <c r="H39" s="30"/>
      <c r="I39" s="30"/>
      <c r="J39" s="96"/>
      <c r="K39" s="97">
        <f t="shared" ref="K39:K66" si="10">J38*pCAPH+K38*(1-pUAPH)+L38*(pCAPH)</f>
        <v>653.31506297293095</v>
      </c>
      <c r="L39" s="33">
        <f t="shared" ref="L39:L66" si="11">J38*(1-pCAPH) + K38*pUAPH + L38*(1-pCAPH)</f>
        <v>346.68493702706917</v>
      </c>
      <c r="M39" s="33">
        <f t="shared" si="7"/>
        <v>1000.0000000000001</v>
      </c>
    </row>
    <row r="40" spans="1:13" ht="15" x14ac:dyDescent="0.25">
      <c r="A40" s="4">
        <v>34</v>
      </c>
      <c r="D40" s="96"/>
      <c r="E40" s="97">
        <f t="shared" si="8"/>
        <v>538.55063088351528</v>
      </c>
      <c r="F40" s="33">
        <f t="shared" si="9"/>
        <v>461.44936911648438</v>
      </c>
      <c r="G40" s="33">
        <f t="shared" si="6"/>
        <v>999.99999999999966</v>
      </c>
      <c r="H40" s="30"/>
      <c r="I40" s="30"/>
      <c r="J40" s="96"/>
      <c r="K40" s="97">
        <f t="shared" si="10"/>
        <v>661.63468297287363</v>
      </c>
      <c r="L40" s="33">
        <f t="shared" si="11"/>
        <v>338.36531702712642</v>
      </c>
      <c r="M40" s="33">
        <f t="shared" si="7"/>
        <v>1000</v>
      </c>
    </row>
    <row r="41" spans="1:13" ht="15" x14ac:dyDescent="0.25">
      <c r="A41" s="4">
        <v>35</v>
      </c>
      <c r="D41" s="96"/>
      <c r="E41" s="97">
        <f t="shared" si="8"/>
        <v>547.20933900778061</v>
      </c>
      <c r="F41" s="33">
        <f t="shared" si="9"/>
        <v>452.79066099221893</v>
      </c>
      <c r="G41" s="33">
        <f t="shared" si="6"/>
        <v>999.99999999999955</v>
      </c>
      <c r="H41" s="30"/>
      <c r="I41" s="30"/>
      <c r="J41" s="96"/>
      <c r="K41" s="97">
        <f t="shared" si="10"/>
        <v>669.58375485567717</v>
      </c>
      <c r="L41" s="33">
        <f t="shared" si="11"/>
        <v>330.41624514432294</v>
      </c>
      <c r="M41" s="33">
        <f t="shared" si="7"/>
        <v>1000.0000000000001</v>
      </c>
    </row>
    <row r="42" spans="1:13" ht="15" x14ac:dyDescent="0.25">
      <c r="A42" s="4">
        <v>36</v>
      </c>
      <c r="D42" s="96"/>
      <c r="E42" s="97">
        <f t="shared" si="8"/>
        <v>555.59733683316756</v>
      </c>
      <c r="F42" s="33">
        <f t="shared" si="9"/>
        <v>444.40266316683193</v>
      </c>
      <c r="G42" s="33">
        <f t="shared" si="6"/>
        <v>999.99999999999955</v>
      </c>
      <c r="H42" s="30"/>
      <c r="I42" s="30"/>
      <c r="J42" s="96"/>
      <c r="K42" s="97">
        <f t="shared" si="10"/>
        <v>677.17878248896</v>
      </c>
      <c r="L42" s="33">
        <f t="shared" si="11"/>
        <v>322.82121751104012</v>
      </c>
      <c r="M42" s="33">
        <f t="shared" si="7"/>
        <v>1000.0000000000001</v>
      </c>
    </row>
    <row r="43" spans="1:13" ht="15" x14ac:dyDescent="0.25">
      <c r="A43" s="4">
        <v>37</v>
      </c>
      <c r="D43" s="96"/>
      <c r="E43" s="97">
        <f t="shared" si="8"/>
        <v>563.7230879855274</v>
      </c>
      <c r="F43" s="33">
        <f t="shared" si="9"/>
        <v>436.27691201447215</v>
      </c>
      <c r="G43" s="33">
        <f t="shared" si="6"/>
        <v>999.99999999999955</v>
      </c>
      <c r="H43" s="30"/>
      <c r="I43" s="30"/>
      <c r="J43" s="96"/>
      <c r="K43" s="97">
        <f t="shared" si="10"/>
        <v>684.43553467346601</v>
      </c>
      <c r="L43" s="33">
        <f t="shared" si="11"/>
        <v>315.5644653265341</v>
      </c>
      <c r="M43" s="33">
        <f t="shared" si="7"/>
        <v>1000.0000000000001</v>
      </c>
    </row>
    <row r="44" spans="1:13" ht="15" x14ac:dyDescent="0.25">
      <c r="A44" s="4">
        <v>38</v>
      </c>
      <c r="D44" s="96"/>
      <c r="E44" s="97">
        <f t="shared" si="8"/>
        <v>571.59479147956472</v>
      </c>
      <c r="F44" s="33">
        <f t="shared" si="9"/>
        <v>428.40520852043471</v>
      </c>
      <c r="G44" s="33">
        <f t="shared" si="6"/>
        <v>999.99999999999943</v>
      </c>
      <c r="H44" s="30"/>
      <c r="I44" s="30"/>
      <c r="J44" s="96"/>
      <c r="K44" s="97">
        <f t="shared" si="10"/>
        <v>691.36907788225767</v>
      </c>
      <c r="L44" s="33">
        <f t="shared" si="11"/>
        <v>308.6309221177425</v>
      </c>
      <c r="M44" s="33">
        <f t="shared" si="7"/>
        <v>1000.0000000000002</v>
      </c>
    </row>
    <row r="45" spans="1:13" ht="15" x14ac:dyDescent="0.25">
      <c r="A45" s="4">
        <v>39</v>
      </c>
      <c r="D45" s="96"/>
      <c r="E45" s="97">
        <f t="shared" si="8"/>
        <v>579.22038999177676</v>
      </c>
      <c r="F45" s="33">
        <f t="shared" si="9"/>
        <v>420.77961000822262</v>
      </c>
      <c r="G45" s="33">
        <f t="shared" si="6"/>
        <v>999.99999999999932</v>
      </c>
      <c r="H45" s="30"/>
      <c r="I45" s="30"/>
      <c r="J45" s="96"/>
      <c r="K45" s="97">
        <f t="shared" si="10"/>
        <v>697.99380754173592</v>
      </c>
      <c r="L45" s="33">
        <f t="shared" si="11"/>
        <v>302.00619245826431</v>
      </c>
      <c r="M45" s="33">
        <f t="shared" si="7"/>
        <v>1000.0000000000002</v>
      </c>
    </row>
    <row r="46" spans="1:13" ht="15" x14ac:dyDescent="0.25">
      <c r="A46" s="4">
        <v>40</v>
      </c>
      <c r="D46" s="96"/>
      <c r="E46" s="97">
        <f t="shared" si="8"/>
        <v>586.60757787474233</v>
      </c>
      <c r="F46" s="33">
        <f t="shared" si="9"/>
        <v>413.39242212525699</v>
      </c>
      <c r="G46" s="33">
        <f t="shared" si="6"/>
        <v>999.99999999999932</v>
      </c>
      <c r="H46" s="30"/>
      <c r="I46" s="30"/>
      <c r="J46" s="96"/>
      <c r="K46" s="97">
        <f t="shared" si="10"/>
        <v>704.32347791943289</v>
      </c>
      <c r="L46" s="33">
        <f t="shared" si="11"/>
        <v>295.67652208056734</v>
      </c>
      <c r="M46" s="33">
        <f t="shared" si="7"/>
        <v>1000.0000000000002</v>
      </c>
    </row>
    <row r="47" spans="1:13" ht="15" x14ac:dyDescent="0.25">
      <c r="A47" s="4">
        <v>41</v>
      </c>
      <c r="D47" s="96"/>
      <c r="E47" s="97">
        <f t="shared" si="8"/>
        <v>593.76380892084865</v>
      </c>
      <c r="F47" s="33">
        <f t="shared" si="9"/>
        <v>406.23619107915073</v>
      </c>
      <c r="G47" s="33">
        <f t="shared" si="6"/>
        <v>999.99999999999932</v>
      </c>
      <c r="H47" s="30"/>
      <c r="I47" s="30"/>
      <c r="J47" s="96"/>
      <c r="K47" s="97">
        <f t="shared" si="10"/>
        <v>710.37123068063011</v>
      </c>
      <c r="L47" s="33">
        <f t="shared" si="11"/>
        <v>289.62876931937006</v>
      </c>
      <c r="M47" s="33">
        <f t="shared" si="7"/>
        <v>1000.0000000000002</v>
      </c>
    </row>
    <row r="48" spans="1:13" ht="15" x14ac:dyDescent="0.25">
      <c r="A48" s="4">
        <v>42</v>
      </c>
      <c r="D48" s="96"/>
      <c r="E48" s="97">
        <f t="shared" si="8"/>
        <v>600.69630388328835</v>
      </c>
      <c r="F48" s="33">
        <f t="shared" si="9"/>
        <v>399.30369611671091</v>
      </c>
      <c r="G48" s="33">
        <f t="shared" si="6"/>
        <v>999.99999999999932</v>
      </c>
      <c r="H48" s="30"/>
      <c r="I48" s="30"/>
      <c r="J48" s="96"/>
      <c r="K48" s="97">
        <f t="shared" si="10"/>
        <v>716.14962217309142</v>
      </c>
      <c r="L48" s="33">
        <f t="shared" si="11"/>
        <v>283.8503778269087</v>
      </c>
      <c r="M48" s="33">
        <f t="shared" si="7"/>
        <v>1000.0000000000001</v>
      </c>
    </row>
    <row r="49" spans="1:13" ht="15" x14ac:dyDescent="0.25">
      <c r="A49" s="4">
        <v>43</v>
      </c>
      <c r="D49" s="96"/>
      <c r="E49" s="97">
        <f t="shared" si="8"/>
        <v>607.41205776191725</v>
      </c>
      <c r="F49" s="33">
        <f t="shared" si="9"/>
        <v>392.58794223808201</v>
      </c>
      <c r="G49" s="33">
        <f t="shared" si="6"/>
        <v>999.99999999999932</v>
      </c>
      <c r="H49" s="30"/>
      <c r="I49" s="30"/>
      <c r="J49" s="96"/>
      <c r="K49" s="97">
        <f t="shared" si="10"/>
        <v>721.67064949655958</v>
      </c>
      <c r="L49" s="33">
        <f t="shared" si="11"/>
        <v>278.32935050344059</v>
      </c>
      <c r="M49" s="33">
        <f t="shared" si="7"/>
        <v>1000.0000000000002</v>
      </c>
    </row>
    <row r="50" spans="1:13" ht="15" x14ac:dyDescent="0.25">
      <c r="A50" s="4">
        <v>44</v>
      </c>
      <c r="D50" s="96"/>
      <c r="E50" s="97">
        <f t="shared" si="8"/>
        <v>613.917846861322</v>
      </c>
      <c r="F50" s="33">
        <f t="shared" si="9"/>
        <v>386.0821531386772</v>
      </c>
      <c r="G50" s="33">
        <f t="shared" si="6"/>
        <v>999.9999999999992</v>
      </c>
      <c r="H50" s="30"/>
      <c r="I50" s="30"/>
      <c r="J50" s="96"/>
      <c r="K50" s="97">
        <f t="shared" si="10"/>
        <v>726.94577541114131</v>
      </c>
      <c r="L50" s="33">
        <f t="shared" si="11"/>
        <v>273.05422458885886</v>
      </c>
      <c r="M50" s="33">
        <f t="shared" si="7"/>
        <v>1000.0000000000002</v>
      </c>
    </row>
    <row r="51" spans="1:13" ht="15" x14ac:dyDescent="0.25">
      <c r="A51" s="4">
        <v>45</v>
      </c>
      <c r="D51" s="96"/>
      <c r="E51" s="97">
        <f t="shared" si="8"/>
        <v>620.22023562822176</v>
      </c>
      <c r="F51" s="33">
        <f t="shared" si="9"/>
        <v>379.77976437177745</v>
      </c>
      <c r="G51" s="33">
        <f t="shared" si="6"/>
        <v>999.9999999999992</v>
      </c>
      <c r="H51" s="30"/>
      <c r="I51" s="30"/>
      <c r="J51" s="96"/>
      <c r="K51" s="97">
        <f t="shared" si="10"/>
        <v>731.98595213629687</v>
      </c>
      <c r="L51" s="33">
        <f t="shared" si="11"/>
        <v>268.0140478637033</v>
      </c>
      <c r="M51" s="33">
        <f t="shared" si="7"/>
        <v>1000.0000000000002</v>
      </c>
    </row>
    <row r="52" spans="1:13" ht="15" x14ac:dyDescent="0.25">
      <c r="A52" s="4">
        <v>46</v>
      </c>
      <c r="D52" s="96"/>
      <c r="E52" s="97">
        <f t="shared" si="8"/>
        <v>626.32558327510105</v>
      </c>
      <c r="F52" s="33">
        <f t="shared" si="9"/>
        <v>373.67441672489815</v>
      </c>
      <c r="G52" s="33">
        <f t="shared" si="6"/>
        <v>999.9999999999992</v>
      </c>
      <c r="H52" s="30"/>
      <c r="I52" s="30"/>
      <c r="J52" s="96"/>
      <c r="K52" s="97">
        <f t="shared" si="10"/>
        <v>736.8016440898441</v>
      </c>
      <c r="L52" s="33">
        <f t="shared" si="11"/>
        <v>263.19835591015607</v>
      </c>
      <c r="M52" s="33">
        <f t="shared" si="7"/>
        <v>1000.0000000000002</v>
      </c>
    </row>
    <row r="53" spans="1:13" ht="15" x14ac:dyDescent="0.25">
      <c r="A53" s="4">
        <v>47</v>
      </c>
      <c r="D53" s="96"/>
      <c r="E53" s="97">
        <f t="shared" si="8"/>
        <v>632.2400501967586</v>
      </c>
      <c r="F53" s="33">
        <f t="shared" si="9"/>
        <v>367.75994980324054</v>
      </c>
      <c r="G53" s="33">
        <f t="shared" si="6"/>
        <v>999.99999999999909</v>
      </c>
      <c r="H53" s="30"/>
      <c r="I53" s="30"/>
      <c r="J53" s="96"/>
      <c r="K53" s="97">
        <f t="shared" si="10"/>
        <v>741.40284961418877</v>
      </c>
      <c r="L53" s="33">
        <f t="shared" si="11"/>
        <v>258.59715038581135</v>
      </c>
      <c r="M53" s="33">
        <f t="shared" si="7"/>
        <v>1000.0000000000001</v>
      </c>
    </row>
    <row r="54" spans="1:13" ht="15" x14ac:dyDescent="0.25">
      <c r="A54" s="4">
        <v>48</v>
      </c>
      <c r="D54" s="96"/>
      <c r="E54" s="97">
        <f t="shared" si="8"/>
        <v>637.96960418624553</v>
      </c>
      <c r="F54" s="33">
        <f t="shared" si="9"/>
        <v>362.03039581375373</v>
      </c>
      <c r="G54" s="33">
        <f t="shared" si="6"/>
        <v>999.99999999999932</v>
      </c>
      <c r="H54" s="30"/>
      <c r="I54" s="30"/>
      <c r="J54" s="96"/>
      <c r="K54" s="97">
        <f t="shared" si="10"/>
        <v>745.79912173488913</v>
      </c>
      <c r="L54" s="33">
        <f t="shared" si="11"/>
        <v>254.20087826511102</v>
      </c>
      <c r="M54" s="33">
        <f t="shared" si="7"/>
        <v>1000.0000000000001</v>
      </c>
    </row>
    <row r="55" spans="1:13" ht="15" x14ac:dyDescent="0.25">
      <c r="A55" s="4">
        <v>49</v>
      </c>
      <c r="D55" s="96"/>
      <c r="E55" s="97">
        <f t="shared" si="8"/>
        <v>643.52002645646508</v>
      </c>
      <c r="F55" s="33">
        <f t="shared" si="9"/>
        <v>356.47997354353424</v>
      </c>
      <c r="G55" s="33">
        <f t="shared" si="6"/>
        <v>999.99999999999932</v>
      </c>
      <c r="H55" s="30"/>
      <c r="I55" s="30"/>
      <c r="J55" s="96"/>
      <c r="K55" s="97">
        <f t="shared" si="10"/>
        <v>749.99958799465253</v>
      </c>
      <c r="L55" s="33">
        <f t="shared" si="11"/>
        <v>250.00041200534764</v>
      </c>
      <c r="M55" s="33">
        <f t="shared" si="7"/>
        <v>1000.0000000000002</v>
      </c>
    </row>
    <row r="56" spans="1:13" ht="15" x14ac:dyDescent="0.25">
      <c r="A56" s="4">
        <v>50</v>
      </c>
      <c r="D56" s="96"/>
      <c r="E56" s="97">
        <f t="shared" si="8"/>
        <v>648.89691747351048</v>
      </c>
      <c r="F56" s="33">
        <f t="shared" si="9"/>
        <v>351.10308252648889</v>
      </c>
      <c r="G56" s="33">
        <f t="shared" si="6"/>
        <v>999.99999999999932</v>
      </c>
      <c r="H56" s="30"/>
      <c r="I56" s="30"/>
      <c r="J56" s="96"/>
      <c r="K56" s="97">
        <f t="shared" si="10"/>
        <v>754.01296940394525</v>
      </c>
      <c r="L56" s="33">
        <f t="shared" si="11"/>
        <v>245.98703059605495</v>
      </c>
      <c r="M56" s="33">
        <f t="shared" si="7"/>
        <v>1000.0000000000002</v>
      </c>
    </row>
    <row r="57" spans="1:13" ht="15" x14ac:dyDescent="0.25">
      <c r="A57" s="4">
        <v>51</v>
      </c>
      <c r="D57" s="96"/>
      <c r="E57" s="97">
        <f t="shared" si="8"/>
        <v>654.10570260762609</v>
      </c>
      <c r="F57" s="33">
        <f t="shared" si="9"/>
        <v>345.89429739237335</v>
      </c>
      <c r="G57" s="33">
        <f t="shared" si="6"/>
        <v>999.99999999999943</v>
      </c>
      <c r="H57" s="30"/>
      <c r="I57" s="30"/>
      <c r="J57" s="96"/>
      <c r="K57" s="97">
        <f t="shared" si="10"/>
        <v>757.8475985475593</v>
      </c>
      <c r="L57" s="33">
        <f t="shared" si="11"/>
        <v>242.15240145244087</v>
      </c>
      <c r="M57" s="33">
        <f t="shared" si="7"/>
        <v>1000.0000000000002</v>
      </c>
    </row>
    <row r="58" spans="1:13" ht="15" x14ac:dyDescent="0.25">
      <c r="A58" s="4">
        <v>52</v>
      </c>
      <c r="D58" s="96"/>
      <c r="E58" s="97">
        <f t="shared" si="8"/>
        <v>659.15163760749374</v>
      </c>
      <c r="F58" s="33">
        <f t="shared" si="9"/>
        <v>340.84836239250569</v>
      </c>
      <c r="G58" s="33">
        <f t="shared" si="6"/>
        <v>999.99999999999943</v>
      </c>
      <c r="H58" s="30"/>
      <c r="I58" s="30"/>
      <c r="J58" s="96"/>
      <c r="K58" s="97">
        <f t="shared" si="10"/>
        <v>761.51143688472985</v>
      </c>
      <c r="L58" s="33">
        <f t="shared" si="11"/>
        <v>238.48856311527024</v>
      </c>
      <c r="M58" s="33">
        <f t="shared" si="7"/>
        <v>1000.0000000000001</v>
      </c>
    </row>
    <row r="59" spans="1:13" ht="15" x14ac:dyDescent="0.25">
      <c r="A59" s="4">
        <v>53</v>
      </c>
      <c r="D59" s="96"/>
      <c r="E59" s="97">
        <f t="shared" si="8"/>
        <v>664.03981390336878</v>
      </c>
      <c r="F59" s="33">
        <f t="shared" si="9"/>
        <v>335.96018609663071</v>
      </c>
      <c r="G59" s="33">
        <f t="shared" si="6"/>
        <v>999.99999999999955</v>
      </c>
      <c r="H59" s="30"/>
      <c r="I59" s="30"/>
      <c r="J59" s="96"/>
      <c r="K59" s="97">
        <f t="shared" si="10"/>
        <v>765.01209127872164</v>
      </c>
      <c r="L59" s="33">
        <f t="shared" si="11"/>
        <v>234.98790872127856</v>
      </c>
      <c r="M59" s="33">
        <f t="shared" si="7"/>
        <v>1000.0000000000002</v>
      </c>
    </row>
    <row r="60" spans="1:13" ht="15" x14ac:dyDescent="0.25">
      <c r="A60" s="4">
        <v>54</v>
      </c>
      <c r="D60" s="96"/>
      <c r="E60" s="97">
        <f t="shared" si="8"/>
        <v>668.77516374441518</v>
      </c>
      <c r="F60" s="33">
        <f t="shared" si="9"/>
        <v>331.22483625558425</v>
      </c>
      <c r="G60" s="33">
        <f t="shared" si="6"/>
        <v>999.99999999999943</v>
      </c>
      <c r="H60" s="30"/>
      <c r="I60" s="30"/>
      <c r="J60" s="96"/>
      <c r="K60" s="97">
        <f t="shared" si="10"/>
        <v>768.35682979020214</v>
      </c>
      <c r="L60" s="33">
        <f t="shared" si="11"/>
        <v>231.64317020979803</v>
      </c>
      <c r="M60" s="33">
        <f t="shared" si="7"/>
        <v>1000.0000000000002</v>
      </c>
    </row>
    <row r="61" spans="1:13" ht="15" x14ac:dyDescent="0.25">
      <c r="A61" s="4">
        <v>55</v>
      </c>
      <c r="D61" s="96"/>
      <c r="E61" s="97">
        <f t="shared" si="8"/>
        <v>673.36246517542554</v>
      </c>
      <c r="F61" s="33">
        <f t="shared" si="9"/>
        <v>326.63753482457383</v>
      </c>
      <c r="G61" s="33">
        <f t="shared" si="6"/>
        <v>999.99999999999932</v>
      </c>
      <c r="H61" s="30"/>
      <c r="I61" s="30"/>
      <c r="J61" s="96"/>
      <c r="K61" s="97">
        <f t="shared" si="10"/>
        <v>771.55259676719413</v>
      </c>
      <c r="L61" s="33">
        <f t="shared" si="11"/>
        <v>228.44740323280593</v>
      </c>
      <c r="M61" s="33">
        <f t="shared" si="7"/>
        <v>1000</v>
      </c>
    </row>
    <row r="62" spans="1:13" ht="15" x14ac:dyDescent="0.25">
      <c r="A62" s="4">
        <v>56</v>
      </c>
      <c r="D62" s="96"/>
      <c r="E62" s="97">
        <f t="shared" si="8"/>
        <v>677.80634685794553</v>
      </c>
      <c r="F62" s="33">
        <f t="shared" si="9"/>
        <v>322.19365314205385</v>
      </c>
      <c r="G62" s="33">
        <f t="shared" si="6"/>
        <v>999.99999999999932</v>
      </c>
      <c r="H62" s="30"/>
      <c r="I62" s="30"/>
      <c r="J62" s="96"/>
      <c r="K62" s="97">
        <f t="shared" si="10"/>
        <v>774.60602726293484</v>
      </c>
      <c r="L62" s="33">
        <f t="shared" si="11"/>
        <v>225.39397273706516</v>
      </c>
      <c r="M62" s="33">
        <f t="shared" si="7"/>
        <v>1000</v>
      </c>
    </row>
    <row r="63" spans="1:13" ht="15" x14ac:dyDescent="0.25">
      <c r="A63" s="4">
        <v>57</v>
      </c>
      <c r="D63" s="96"/>
      <c r="E63" s="97">
        <f t="shared" si="8"/>
        <v>682.11129274066832</v>
      </c>
      <c r="F63" s="33">
        <f t="shared" si="9"/>
        <v>317.88870725933106</v>
      </c>
      <c r="G63" s="33">
        <f t="shared" si="6"/>
        <v>999.99999999999932</v>
      </c>
      <c r="H63" s="30"/>
      <c r="I63" s="30"/>
      <c r="J63" s="96"/>
      <c r="K63" s="97">
        <f t="shared" si="10"/>
        <v>777.52346081157702</v>
      </c>
      <c r="L63" s="33">
        <f t="shared" si="11"/>
        <v>222.47653918842295</v>
      </c>
      <c r="M63" s="33">
        <f t="shared" si="7"/>
        <v>1000</v>
      </c>
    </row>
    <row r="64" spans="1:13" ht="15" x14ac:dyDescent="0.25">
      <c r="A64" s="4">
        <v>58</v>
      </c>
      <c r="D64" s="96"/>
      <c r="E64" s="97">
        <f t="shared" si="8"/>
        <v>686.28164658381172</v>
      </c>
      <c r="F64" s="33">
        <f t="shared" si="9"/>
        <v>313.71835341618765</v>
      </c>
      <c r="G64" s="33">
        <f t="shared" si="6"/>
        <v>999.99999999999932</v>
      </c>
      <c r="H64" s="30"/>
      <c r="I64" s="30"/>
      <c r="J64" s="96"/>
      <c r="K64" s="97">
        <f t="shared" si="10"/>
        <v>780.31095459033361</v>
      </c>
      <c r="L64" s="33">
        <f t="shared" si="11"/>
        <v>219.68904540966631</v>
      </c>
      <c r="M64" s="33">
        <f t="shared" si="7"/>
        <v>999.99999999999989</v>
      </c>
    </row>
    <row r="65" spans="1:13" ht="15" x14ac:dyDescent="0.25">
      <c r="A65" s="4">
        <v>59</v>
      </c>
      <c r="D65" s="96"/>
      <c r="E65" s="97">
        <f t="shared" si="8"/>
        <v>690.32161634204272</v>
      </c>
      <c r="F65" s="33">
        <f t="shared" si="9"/>
        <v>309.67838365795666</v>
      </c>
      <c r="G65" s="33">
        <f t="shared" si="6"/>
        <v>999.99999999999932</v>
      </c>
      <c r="H65" s="30"/>
      <c r="I65" s="30"/>
      <c r="J65" s="96"/>
      <c r="K65" s="97">
        <f t="shared" si="10"/>
        <v>782.97429599539259</v>
      </c>
      <c r="L65" s="33">
        <f t="shared" si="11"/>
        <v>217.02570400460735</v>
      </c>
      <c r="M65" s="33">
        <f t="shared" si="7"/>
        <v>1000</v>
      </c>
    </row>
    <row r="66" spans="1:13" ht="15" x14ac:dyDescent="0.25">
      <c r="A66" s="4">
        <v>60</v>
      </c>
      <c r="D66" s="96"/>
      <c r="E66" s="97">
        <f t="shared" si="8"/>
        <v>694.23527841037185</v>
      </c>
      <c r="F66" s="33">
        <f t="shared" si="9"/>
        <v>305.76472158962753</v>
      </c>
      <c r="G66" s="33">
        <f t="shared" si="6"/>
        <v>999.99999999999932</v>
      </c>
      <c r="H66" s="30"/>
      <c r="I66" s="30"/>
      <c r="J66" s="96"/>
      <c r="K66" s="97">
        <f t="shared" si="10"/>
        <v>785.51901465771209</v>
      </c>
      <c r="L66" s="33">
        <f t="shared" si="11"/>
        <v>214.48098534228788</v>
      </c>
      <c r="M66" s="33">
        <f t="shared" si="7"/>
        <v>1000</v>
      </c>
    </row>
    <row r="68" spans="1:13" x14ac:dyDescent="0.2">
      <c r="F68" s="30"/>
    </row>
    <row r="69" spans="1:13" x14ac:dyDescent="0.2">
      <c r="F69" s="30"/>
    </row>
  </sheetData>
  <pageMargins left="0.75" right="0.75" top="1" bottom="1" header="0.5" footer="0.5"/>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11</vt:i4>
      </vt:variant>
      <vt:variant>
        <vt:lpstr>Charts</vt:lpstr>
      </vt:variant>
      <vt:variant>
        <vt:i4>4</vt:i4>
      </vt:variant>
      <vt:variant>
        <vt:lpstr>Named Ranges</vt:lpstr>
      </vt:variant>
      <vt:variant>
        <vt:i4>48</vt:i4>
      </vt:variant>
    </vt:vector>
  </HeadingPairs>
  <TitlesOfParts>
    <vt:vector size="63" baseType="lpstr">
      <vt:lpstr>Model Figure</vt:lpstr>
      <vt:lpstr>Uni Sens</vt:lpstr>
      <vt:lpstr>Parameters</vt:lpstr>
      <vt:lpstr>Analysis</vt:lpstr>
      <vt:lpstr>Life tables</vt:lpstr>
      <vt:lpstr>Probabilities</vt:lpstr>
      <vt:lpstr>UC </vt:lpstr>
      <vt:lpstr>PH + UC</vt:lpstr>
      <vt:lpstr>Simulation</vt:lpstr>
      <vt:lpstr>Sub-group results</vt:lpstr>
      <vt:lpstr>Control</vt:lpstr>
      <vt:lpstr>inc CE plane</vt:lpstr>
      <vt:lpstr>CEA curve</vt:lpstr>
      <vt:lpstr>CEA curve2</vt:lpstr>
      <vt:lpstr>Sub-group CEACs</vt:lpstr>
      <vt:lpstr>_cNP1</vt:lpstr>
      <vt:lpstr>_cPH1</vt:lpstr>
      <vt:lpstr>age</vt:lpstr>
      <vt:lpstr>amr</vt:lpstr>
      <vt:lpstr>amrc</vt:lpstr>
      <vt:lpstr>amrHOEX</vt:lpstr>
      <vt:lpstr>amrrate</vt:lpstr>
      <vt:lpstr>cDR</vt:lpstr>
      <vt:lpstr>cEREX</vt:lpstr>
      <vt:lpstr>cHOEX</vt:lpstr>
      <vt:lpstr>cNES</vt:lpstr>
      <vt:lpstr>cOSEX</vt:lpstr>
      <vt:lpstr>cPH1_</vt:lpstr>
      <vt:lpstr>cPHr</vt:lpstr>
      <vt:lpstr>cPrimary</vt:lpstr>
      <vt:lpstr>cRatio</vt:lpstr>
      <vt:lpstr>cRevision</vt:lpstr>
      <vt:lpstr>cStandard</vt:lpstr>
      <vt:lpstr>cSuccess</vt:lpstr>
      <vt:lpstr>lifetable</vt:lpstr>
      <vt:lpstr>male</vt:lpstr>
      <vt:lpstr>mr</vt:lpstr>
      <vt:lpstr>oDR</vt:lpstr>
      <vt:lpstr>pCAPH</vt:lpstr>
      <vt:lpstr>pCAUC</vt:lpstr>
      <vt:lpstr>pEXUC</vt:lpstr>
      <vt:lpstr>PHcost</vt:lpstr>
      <vt:lpstr>PHlys</vt:lpstr>
      <vt:lpstr>PHqalys</vt:lpstr>
      <vt:lpstr>Parameters!Print_Area</vt:lpstr>
      <vt:lpstr>pUAPH</vt:lpstr>
      <vt:lpstr>pUAUC</vt:lpstr>
      <vt:lpstr>rrEREX</vt:lpstr>
      <vt:lpstr>rrEREXc</vt:lpstr>
      <vt:lpstr>rrHOEX</vt:lpstr>
      <vt:lpstr>rrHOEXc</vt:lpstr>
      <vt:lpstr>rrOSEX</vt:lpstr>
      <vt:lpstr>rrOSEXc</vt:lpstr>
      <vt:lpstr>UCcost</vt:lpstr>
      <vt:lpstr>UClys</vt:lpstr>
      <vt:lpstr>UCqalys</vt:lpstr>
      <vt:lpstr>uEREX</vt:lpstr>
      <vt:lpstr>uHOEX</vt:lpstr>
      <vt:lpstr>uNES</vt:lpstr>
      <vt:lpstr>uOCEX</vt:lpstr>
      <vt:lpstr>uRevision</vt:lpstr>
      <vt:lpstr>uSuccessP</vt:lpstr>
      <vt:lpstr>uSuccessR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 CEIT</dc:creator>
  <cp:lastModifiedBy>ck</cp:lastModifiedBy>
  <dcterms:created xsi:type="dcterms:W3CDTF">2016-10-29T00:03:04Z</dcterms:created>
  <dcterms:modified xsi:type="dcterms:W3CDTF">2016-11-29T16:27:09Z</dcterms:modified>
</cp:coreProperties>
</file>